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ml.chartshapes+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charts/chart7.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ml.chartshape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ml.chartshape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defaultThemeVersion="124226"/>
  <bookViews>
    <workbookView xWindow="-25320" yWindow="1605" windowWidth="25440" windowHeight="15390" tabRatio="752" activeTab="3"/>
  </bookViews>
  <sheets>
    <sheet name="List" sheetId="42" r:id="rId1"/>
    <sheet name="IEWB Ranks" sheetId="256" r:id="rId2"/>
    <sheet name="IEWB Ranks_Hide" sheetId="254" state="hidden" r:id="rId3"/>
    <sheet name="IEWB Growth Ranks" sheetId="257" r:id="rId4"/>
    <sheet name="IEWB Growth Ranks_Hide" sheetId="255" state="hidden" r:id="rId5"/>
    <sheet name="1" sheetId="58" r:id="rId6"/>
    <sheet name="2" sheetId="19" r:id="rId7"/>
    <sheet name="3" sheetId="22" r:id="rId8"/>
    <sheet name="4" sheetId="29" r:id="rId9"/>
    <sheet name="5" sheetId="33" r:id="rId10"/>
    <sheet name="6" sheetId="35" r:id="rId11"/>
    <sheet name="7" sheetId="36" r:id="rId12"/>
    <sheet name="8" sheetId="37" r:id="rId13"/>
    <sheet name="9" sheetId="38" r:id="rId14"/>
    <sheet name="10" sheetId="62" r:id="rId15"/>
    <sheet name="11" sheetId="40" r:id="rId16"/>
    <sheet name="12" sheetId="41" state="hidden" r:id="rId17"/>
    <sheet name="a0" sheetId="259" r:id="rId18"/>
    <sheet name="a1" sheetId="1" r:id="rId19"/>
    <sheet name="a2" sheetId="3" r:id="rId20"/>
    <sheet name="a3" sheetId="4" r:id="rId21"/>
    <sheet name="a4" sheetId="5" r:id="rId22"/>
    <sheet name="a5-1" sheetId="70" r:id="rId23"/>
    <sheet name="a5-2" sheetId="71" r:id="rId24"/>
    <sheet name="a5-3" sheetId="72" r:id="rId25"/>
    <sheet name="a5-4" sheetId="73" r:id="rId26"/>
    <sheet name="a5-5" sheetId="74" r:id="rId27"/>
    <sheet name="a5-6" sheetId="75" r:id="rId28"/>
    <sheet name="a5-7" sheetId="76" r:id="rId29"/>
    <sheet name="a5-8" sheetId="77" r:id="rId30"/>
    <sheet name="a5-9" sheetId="78" r:id="rId31"/>
    <sheet name="a5-10" sheetId="79" r:id="rId32"/>
    <sheet name="a5-11" sheetId="80" r:id="rId33"/>
    <sheet name="a5" sheetId="6" r:id="rId34"/>
    <sheet name="a6" sheetId="7" r:id="rId35"/>
    <sheet name="a7" sheetId="9" r:id="rId36"/>
    <sheet name="old a8" sheetId="253" state="hidden" r:id="rId37"/>
    <sheet name="a8" sheetId="10" r:id="rId38"/>
    <sheet name="a9" sheetId="64" r:id="rId39"/>
    <sheet name="a10" sheetId="12" r:id="rId40"/>
    <sheet name="a11" sheetId="13" r:id="rId41"/>
    <sheet name="a12" sheetId="14" r:id="rId42"/>
    <sheet name="a12A" sheetId="11" r:id="rId43"/>
    <sheet name="a13" sheetId="15" r:id="rId44"/>
    <sheet name="a14_old" sheetId="81" state="hidden" r:id="rId45"/>
    <sheet name="a14" sheetId="82" r:id="rId46"/>
    <sheet name="a14a" sheetId="69" state="hidden" r:id="rId47"/>
    <sheet name="a14-1-ii" sheetId="249" state="hidden" r:id="rId48"/>
    <sheet name="a14-2" sheetId="248" state="hidden" r:id="rId49"/>
    <sheet name="a14-3" sheetId="247" state="hidden" r:id="rId50"/>
    <sheet name="a14-4" sheetId="246" state="hidden" r:id="rId51"/>
    <sheet name="a14-5" sheetId="245" state="hidden" r:id="rId52"/>
    <sheet name="a15" sheetId="18" r:id="rId53"/>
    <sheet name="a16" sheetId="16" r:id="rId54"/>
    <sheet name="a17" sheetId="20" r:id="rId55"/>
    <sheet name="a18" sheetId="21" r:id="rId56"/>
    <sheet name="a19" sheetId="23" r:id="rId57"/>
    <sheet name="a20" sheetId="24" r:id="rId58"/>
    <sheet name="a20A" sheetId="61" r:id="rId59"/>
    <sheet name="a21" sheetId="26" r:id="rId60"/>
    <sheet name="a22" sheetId="27" r:id="rId61"/>
    <sheet name="a23" sheetId="28" r:id="rId62"/>
    <sheet name="a24" sheetId="30" r:id="rId63"/>
    <sheet name="a25" sheetId="31" r:id="rId64"/>
    <sheet name="a26" sheetId="32" r:id="rId65"/>
    <sheet name="a27" sheetId="34" r:id="rId66"/>
    <sheet name="a28" sheetId="25" r:id="rId67"/>
    <sheet name="a29" sheetId="2" r:id="rId68"/>
    <sheet name="a30" sheetId="189" r:id="rId69"/>
    <sheet name="a30-1" sheetId="188" r:id="rId70"/>
    <sheet name="a30-2" sheetId="252" r:id="rId71"/>
    <sheet name="a31" sheetId="192" r:id="rId72"/>
    <sheet name="a32" sheetId="191" r:id="rId73"/>
    <sheet name="a33" sheetId="193" r:id="rId74"/>
    <sheet name="Tot" sheetId="147" state="hidden" r:id="rId75"/>
    <sheet name="Con" sheetId="148" state="hidden" r:id="rId76"/>
    <sheet name="Wea" sheetId="149" state="hidden" r:id="rId77"/>
    <sheet name="Equ" sheetId="150" state="hidden" r:id="rId78"/>
    <sheet name="Sec" sheetId="151" state="hidden" r:id="rId79"/>
    <sheet name="TotG" sheetId="152" state="hidden" r:id="rId80"/>
    <sheet name="ConG" sheetId="153" state="hidden" r:id="rId81"/>
    <sheet name="WeaG" sheetId="154" state="hidden" r:id="rId82"/>
    <sheet name="EquG" sheetId="155" state="hidden" r:id="rId83"/>
    <sheet name="SecG" sheetId="156" state="hidden" r:id="rId84"/>
  </sheets>
  <externalReferences>
    <externalReference r:id="rId85"/>
    <externalReference r:id="rId86"/>
  </externalReferences>
  <definedNames>
    <definedName name="_xlnm._FilterDatabase" localSheetId="3" hidden="1">'IEWB Growth Ranks'!#REF!</definedName>
    <definedName name="_xlnm._FilterDatabase" localSheetId="1" hidden="1">'IEWB Ranks'!$R$8:$S$18</definedName>
    <definedName name="_xlnm.Print_Area" localSheetId="5">'1'!$A$1:$DG$52</definedName>
    <definedName name="_xlnm.Print_Area" localSheetId="14">'10'!$A$1:$CK$50</definedName>
    <definedName name="_xlnm.Print_Area" localSheetId="15">'11'!$A$1:$BO$46</definedName>
    <definedName name="_xlnm.Print_Area" localSheetId="16">'12'!$A$1:$L$51</definedName>
    <definedName name="_xlnm.Print_Area" localSheetId="6">'2'!$A$1:$DG$52</definedName>
    <definedName name="_xlnm.Print_Area" localSheetId="7" xml:space="preserve">                                                                                             '3'!$A$1:$AH$48</definedName>
    <definedName name="_xlnm.Print_Area" localSheetId="8">'4'!$A$1:$BZ$49</definedName>
    <definedName name="_xlnm.Print_Area" localSheetId="9">'5'!$A$1:$W$49</definedName>
    <definedName name="_xlnm.Print_Area" localSheetId="10">'6'!$A$1:$BD$49</definedName>
    <definedName name="_xlnm.Print_Area" localSheetId="11">'7'!$A$1:$AS$51</definedName>
    <definedName name="_xlnm.Print_Area" localSheetId="12">'8'!$A$1:$BD$49</definedName>
    <definedName name="_xlnm.Print_Area" localSheetId="13">'9'!$A$1:$CK$51</definedName>
    <definedName name="_xlnm.Print_Area" localSheetId="18">'a1'!$A$1:$BO$55</definedName>
    <definedName name="_xlnm.Print_Area" localSheetId="39">'a10'!$A$1:$L$49</definedName>
    <definedName name="_xlnm.Print_Area" localSheetId="40">'a11'!$A$1:$BF$68</definedName>
    <definedName name="_xlnm.Print_Area" localSheetId="41">'a12'!$A$1:$P$50</definedName>
    <definedName name="_xlnm.Print_Area" localSheetId="42">a12A!$A$1:$L$70</definedName>
    <definedName name="_xlnm.Print_Area" localSheetId="43">'a13'!$A$1:$AU$51</definedName>
    <definedName name="_xlnm.Print_Area" localSheetId="45">'a14'!$A$1:$J$68</definedName>
    <definedName name="_xlnm.Print_Area" localSheetId="44">a14_old!$A$1:$J$64</definedName>
    <definedName name="_xlnm.Print_Area" localSheetId="46">a14a!$A$1:$J$64</definedName>
    <definedName name="_xlnm.Print_Area" localSheetId="52">'a15'!$A$1:$FU$51</definedName>
    <definedName name="_xlnm.Print_Area" localSheetId="53">'a16'!$A$1:$AR$52</definedName>
    <definedName name="_xlnm.Print_Area" localSheetId="54">'a17'!$A$1:$W$47</definedName>
    <definedName name="_xlnm.Print_Area" localSheetId="55" xml:space="preserve">                                                                       'a18'!$A$1:$AS$50</definedName>
    <definedName name="_xlnm.Print_Area" localSheetId="56">'a19'!$A$1:$AH$53</definedName>
    <definedName name="_xlnm.Print_Area" localSheetId="19">'a2'!$A$1:$AS$54</definedName>
    <definedName name="_xlnm.Print_Area" localSheetId="57">'a20'!$A$1:$L$49</definedName>
    <definedName name="_xlnm.Print_Area" localSheetId="58" xml:space="preserve">                                                                                                                                                                                                           a20A!$A$1:$L$46</definedName>
    <definedName name="_xlnm.Print_Area" localSheetId="59">'a21'!$A$1:$L$46</definedName>
    <definedName name="_xlnm.Print_Area" localSheetId="60">'a22'!$A$1:$L$48</definedName>
    <definedName name="_xlnm.Print_Area" localSheetId="62">'a24'!$A$1:$L$45</definedName>
    <definedName name="_xlnm.Print_Area" localSheetId="63">'a25'!$A$1:$L$88</definedName>
    <definedName name="_xlnm.Print_Area" localSheetId="64" xml:space="preserve"> 'a26'!$A$1:$L$56</definedName>
    <definedName name="_xlnm.Print_Area" localSheetId="65">'a27'!$A$1:$BZ$55</definedName>
    <definedName name="_xlnm.Print_Area" localSheetId="66">'a28'!$A$1:$AS$48</definedName>
    <definedName name="_xlnm.Print_Area" localSheetId="67">'a29'!$A$1:$CV$50</definedName>
    <definedName name="_xlnm.Print_Area" localSheetId="20">'a3'!$A$1:$L$52</definedName>
    <definedName name="_xlnm.Print_Area" localSheetId="68">'a30'!$A$1:$L$47</definedName>
    <definedName name="_xlnm.Print_Area" localSheetId="69">'a30-1'!$A$1:$L$48</definedName>
    <definedName name="_xlnm.Print_Area" localSheetId="70">'a30-2'!$A$1:$L$45</definedName>
    <definedName name="_xlnm.Print_Area" localSheetId="71">'a31'!$A$1:$CK$48</definedName>
    <definedName name="_xlnm.Print_Area" localSheetId="72">'a32'!$A$1:$CK$48</definedName>
    <definedName name="_xlnm.Print_Area" localSheetId="73">'a33'!$A$1:$CK$48</definedName>
    <definedName name="_xlnm.Print_Area" localSheetId="21" xml:space="preserve">                                                                                                                                                                'a4'!$A$1:$AD$55</definedName>
    <definedName name="_xlnm.Print_Area" localSheetId="33">'a5'!$A$1:$W$52</definedName>
    <definedName name="_xlnm.Print_Area" localSheetId="22">'a5-1'!$A$1:$O$68</definedName>
    <definedName name="_xlnm.Print_Area" localSheetId="31">'a5-10'!$A$1:$K$55</definedName>
    <definedName name="_xlnm.Print_Area" localSheetId="32">'a5-11'!$A$1:$K$55</definedName>
    <definedName name="_xlnm.Print_Area" localSheetId="23">'a5-2'!$A$1:$K$56</definedName>
    <definedName name="_xlnm.Print_Area" localSheetId="24">'a5-3'!$A$1:$K$55</definedName>
    <definedName name="_xlnm.Print_Area" localSheetId="25">'a5-4'!$A$1:$K$55</definedName>
    <definedName name="_xlnm.Print_Area" localSheetId="26">'a5-5'!$A$1:$K$55</definedName>
    <definedName name="_xlnm.Print_Area" localSheetId="27">'a5-6'!$A$1:$K$55</definedName>
    <definedName name="_xlnm.Print_Area" localSheetId="28">'a5-7'!$A$1:$K$55</definedName>
    <definedName name="_xlnm.Print_Area" localSheetId="29">'a5-8'!$A$1:$K$55</definedName>
    <definedName name="_xlnm.Print_Area" localSheetId="30">'a5-9'!$A$1:$K$55</definedName>
    <definedName name="_xlnm.Print_Area" localSheetId="34">'a6'!$A$1:$BZ$62</definedName>
    <definedName name="_xlnm.Print_Area" localSheetId="35">'a7'!$A$1:$AH$53</definedName>
    <definedName name="_xlnm.Print_Area" localSheetId="37">'a8'!$A$1:$W$51</definedName>
    <definedName name="_xlnm.Print_Area" localSheetId="38">'a9'!$A$1:$AS$55</definedName>
    <definedName name="_xlnm.Print_Area" localSheetId="75">Con!$A$1:$K$37</definedName>
    <definedName name="_xlnm.Print_Area" localSheetId="77">Equ!$A$1:$I$38</definedName>
    <definedName name="_xlnm.Print_Area" localSheetId="0" xml:space="preserve">    List!$A$1:$J$54</definedName>
    <definedName name="_xlnm.Print_Area" localSheetId="78">Sec!$A$1:$U$37</definedName>
    <definedName name="_xlnm.Print_Area" localSheetId="74">Tot!$A$1:$I$37</definedName>
    <definedName name="_xlnm.Print_Area" localSheetId="79">TotG!$A$1:$I$19</definedName>
    <definedName name="_xlnm.Print_Area" localSheetId="76">Wea!$A$1:$N$52</definedName>
    <definedName name="_xlnm.Print_Titles" localSheetId="5">'1'!$A:$A</definedName>
    <definedName name="_xlnm.Print_Titles" localSheetId="14">'10'!$A:$A</definedName>
    <definedName name="_xlnm.Print_Titles" localSheetId="15">'11'!$A:$A</definedName>
    <definedName name="_xlnm.Print_Titles" localSheetId="16">'12'!$1:$2</definedName>
    <definedName name="_xlnm.Print_Titles" localSheetId="6">'2'!$A:$A</definedName>
    <definedName name="_xlnm.Print_Titles" localSheetId="7">'3'!$A:$A</definedName>
    <definedName name="_xlnm.Print_Titles" localSheetId="8">'4'!$A:$A</definedName>
    <definedName name="_xlnm.Print_Titles" localSheetId="9">'5'!$A:$A</definedName>
    <definedName name="_xlnm.Print_Titles" localSheetId="10">'6'!$A:$A</definedName>
    <definedName name="_xlnm.Print_Titles" localSheetId="11">'7'!$A:$A</definedName>
    <definedName name="_xlnm.Print_Titles" localSheetId="12">'8'!$A:$A</definedName>
    <definedName name="_xlnm.Print_Titles" localSheetId="13">'9'!$A:$A</definedName>
    <definedName name="_xlnm.Print_Titles" localSheetId="18">'a1'!$A:$A,'a1'!$1:$1</definedName>
    <definedName name="_xlnm.Print_Titles" localSheetId="40">'a11'!$A:$A</definedName>
    <definedName name="_xlnm.Print_Titles" localSheetId="43">'a13'!$A:$A</definedName>
    <definedName name="_xlnm.Print_Titles" localSheetId="47">'a14-1-ii'!$A:$A</definedName>
    <definedName name="_xlnm.Print_Titles" localSheetId="52">'a15'!$A:$A</definedName>
    <definedName name="_xlnm.Print_Titles" localSheetId="53">'a16'!$A:$A</definedName>
    <definedName name="_xlnm.Print_Titles" localSheetId="54">'a17'!$A:$A</definedName>
    <definedName name="_xlnm.Print_Titles" localSheetId="55">'a18'!$A:$A</definedName>
    <definedName name="_xlnm.Print_Titles" localSheetId="56">'a19'!$A:$A</definedName>
    <definedName name="_xlnm.Print_Titles" localSheetId="19">'a2'!$A:$A</definedName>
    <definedName name="_xlnm.Print_Titles" localSheetId="65">'a27'!$A:$A</definedName>
    <definedName name="_xlnm.Print_Titles" localSheetId="66">'a28'!$A:$A</definedName>
    <definedName name="_xlnm.Print_Titles" localSheetId="67">'a29'!$A:$A</definedName>
    <definedName name="_xlnm.Print_Titles" localSheetId="71">'a31'!$A:$A</definedName>
    <definedName name="_xlnm.Print_Titles" localSheetId="72">'a32'!$A:$A</definedName>
    <definedName name="_xlnm.Print_Titles" localSheetId="73">'a33'!$A:$A</definedName>
    <definedName name="_xlnm.Print_Titles" localSheetId="21">'a4'!$A:$A</definedName>
    <definedName name="_xlnm.Print_Titles" localSheetId="33">'a5'!$A:$A</definedName>
    <definedName name="_xlnm.Print_Titles" localSheetId="34">'a6'!$A:$A</definedName>
    <definedName name="_xlnm.Print_Titles" localSheetId="35">'a7'!$A:$A</definedName>
    <definedName name="_xlnm.Print_Titles" localSheetId="37">'a8'!$A:$A</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2" i="70"/>
  <c r="E23" i="71"/>
  <c r="K43" i="64" l="1"/>
  <c r="P5" i="18"/>
  <c r="I6" i="80" l="1"/>
  <c r="C6" i="64" l="1"/>
  <c r="E6" i="16"/>
  <c r="F6" s="1"/>
  <c r="G6" s="1"/>
  <c r="H6" s="1"/>
  <c r="O6" i="19" s="1"/>
  <c r="F44" i="9" l="1"/>
  <c r="AD23" i="19" l="1"/>
  <c r="G6" i="58"/>
  <c r="G10" i="80" l="1"/>
  <c r="G16"/>
  <c r="G5"/>
  <c r="G10" i="79"/>
  <c r="G16"/>
  <c r="G5"/>
  <c r="G10" i="78"/>
  <c r="G16"/>
  <c r="G5"/>
  <c r="G10" i="77"/>
  <c r="G16"/>
  <c r="G5"/>
  <c r="G10" i="76"/>
  <c r="G5"/>
  <c r="H15" i="70" l="1"/>
  <c r="F20"/>
  <c r="F15"/>
  <c r="B8" i="6" l="1"/>
  <c r="I5" i="80"/>
  <c r="I7"/>
  <c r="I8"/>
  <c r="I9"/>
  <c r="I10"/>
  <c r="I11"/>
  <c r="I12"/>
  <c r="I13"/>
  <c r="I14"/>
  <c r="I15"/>
  <c r="I16"/>
  <c r="I6" i="79"/>
  <c r="I7"/>
  <c r="I8"/>
  <c r="I9"/>
  <c r="I10"/>
  <c r="I11"/>
  <c r="I12"/>
  <c r="I13"/>
  <c r="I14"/>
  <c r="I15"/>
  <c r="I16"/>
  <c r="I5"/>
  <c r="I6" i="78"/>
  <c r="I5"/>
  <c r="I7"/>
  <c r="I8"/>
  <c r="I9"/>
  <c r="I10"/>
  <c r="I11"/>
  <c r="I12"/>
  <c r="I13"/>
  <c r="I14"/>
  <c r="I15"/>
  <c r="I16"/>
  <c r="I5" i="77"/>
  <c r="I6"/>
  <c r="I7"/>
  <c r="I8"/>
  <c r="I9"/>
  <c r="I10"/>
  <c r="I11"/>
  <c r="I12"/>
  <c r="I13"/>
  <c r="I14"/>
  <c r="I15"/>
  <c r="I16"/>
  <c r="I5" i="76"/>
  <c r="I5" i="75"/>
  <c r="I5" i="74"/>
  <c r="I5" i="73"/>
  <c r="I5" i="72"/>
  <c r="I6" i="76" l="1"/>
  <c r="I7"/>
  <c r="I8"/>
  <c r="I9"/>
  <c r="I10"/>
  <c r="I11"/>
  <c r="I12"/>
  <c r="I13"/>
  <c r="I14"/>
  <c r="I15"/>
  <c r="I16"/>
  <c r="F16"/>
  <c r="G16" s="1"/>
  <c r="I10" i="75"/>
  <c r="I16"/>
  <c r="I10" i="74"/>
  <c r="I16"/>
  <c r="I10" i="73"/>
  <c r="I16"/>
  <c r="I10" i="72"/>
  <c r="I16"/>
  <c r="I11" i="71"/>
  <c r="I6"/>
  <c r="H16" i="70"/>
  <c r="F16" i="73"/>
  <c r="G16" s="1"/>
  <c r="F17" i="71"/>
  <c r="G17" s="1"/>
  <c r="I17" s="1"/>
  <c r="E26" i="70" l="1"/>
  <c r="E16"/>
  <c r="F16" s="1"/>
  <c r="F26" l="1"/>
  <c r="E21"/>
  <c r="F21" s="1"/>
  <c r="AQ15" i="64"/>
  <c r="AQ16"/>
  <c r="AQ17"/>
  <c r="AQ18"/>
  <c r="AQ19"/>
  <c r="AQ20"/>
  <c r="AQ21"/>
  <c r="AQ22"/>
  <c r="AQ23"/>
  <c r="AQ24"/>
  <c r="AQ25"/>
  <c r="AQ26"/>
  <c r="AQ27"/>
  <c r="AQ28"/>
  <c r="AQ29"/>
  <c r="AQ30"/>
  <c r="AQ31"/>
  <c r="AQ32"/>
  <c r="AQ33"/>
  <c r="AQ34"/>
  <c r="AQ35"/>
  <c r="AQ36"/>
  <c r="AQ37"/>
  <c r="AQ38"/>
  <c r="AQ39"/>
  <c r="AQ40"/>
  <c r="AQ41"/>
  <c r="AQ43"/>
  <c r="AM15"/>
  <c r="AM16"/>
  <c r="AM17"/>
  <c r="AM18"/>
  <c r="AM19"/>
  <c r="AM20"/>
  <c r="AM21"/>
  <c r="AM22"/>
  <c r="AM23"/>
  <c r="AM24"/>
  <c r="AM25"/>
  <c r="AM26"/>
  <c r="AM27"/>
  <c r="AM28"/>
  <c r="AM29"/>
  <c r="AM30"/>
  <c r="AM31"/>
  <c r="AM32"/>
  <c r="AM33"/>
  <c r="AM34"/>
  <c r="AM35"/>
  <c r="AM36"/>
  <c r="AM37"/>
  <c r="AM38"/>
  <c r="AM39"/>
  <c r="AM40"/>
  <c r="AM41"/>
  <c r="AM43"/>
  <c r="AI15"/>
  <c r="AI16"/>
  <c r="AI17"/>
  <c r="AI18"/>
  <c r="AI19"/>
  <c r="AI20"/>
  <c r="AI21"/>
  <c r="AI22"/>
  <c r="AI23"/>
  <c r="AI24"/>
  <c r="AI25"/>
  <c r="AI26"/>
  <c r="AI27"/>
  <c r="AI28"/>
  <c r="AI29"/>
  <c r="AI30"/>
  <c r="AI31"/>
  <c r="AI32"/>
  <c r="AI33"/>
  <c r="AI34"/>
  <c r="AI35"/>
  <c r="AI36"/>
  <c r="AI37"/>
  <c r="AI38"/>
  <c r="AI39"/>
  <c r="AI40"/>
  <c r="AI41"/>
  <c r="AI43"/>
  <c r="AE15"/>
  <c r="AE16"/>
  <c r="AE17"/>
  <c r="AE18"/>
  <c r="AE19"/>
  <c r="AE20"/>
  <c r="AE21"/>
  <c r="AE22"/>
  <c r="AE23"/>
  <c r="AE24"/>
  <c r="AE25"/>
  <c r="AE26"/>
  <c r="AE27"/>
  <c r="AE28"/>
  <c r="AE29"/>
  <c r="AE30"/>
  <c r="AE31"/>
  <c r="AE32"/>
  <c r="AE33"/>
  <c r="AE34"/>
  <c r="AE35"/>
  <c r="AE36"/>
  <c r="AE37"/>
  <c r="AE38"/>
  <c r="AE39"/>
  <c r="AE40"/>
  <c r="AE41"/>
  <c r="AE43"/>
  <c r="AA15"/>
  <c r="AA16"/>
  <c r="AA17"/>
  <c r="AA18"/>
  <c r="AA19"/>
  <c r="AA20"/>
  <c r="AA21"/>
  <c r="AA22"/>
  <c r="AA23"/>
  <c r="AA24"/>
  <c r="AA25"/>
  <c r="AA26"/>
  <c r="AA27"/>
  <c r="AA28"/>
  <c r="AA29"/>
  <c r="AA30"/>
  <c r="AA31"/>
  <c r="AA32"/>
  <c r="AA33"/>
  <c r="AA34"/>
  <c r="AA35"/>
  <c r="AA36"/>
  <c r="AA37"/>
  <c r="AA38"/>
  <c r="AA39"/>
  <c r="AA40"/>
  <c r="AA41"/>
  <c r="AA43"/>
  <c r="W15"/>
  <c r="W16"/>
  <c r="W17"/>
  <c r="W18"/>
  <c r="W19"/>
  <c r="W20"/>
  <c r="W21"/>
  <c r="W22"/>
  <c r="W23"/>
  <c r="W24"/>
  <c r="W25"/>
  <c r="W26"/>
  <c r="W27"/>
  <c r="W28"/>
  <c r="W29"/>
  <c r="W30"/>
  <c r="W31"/>
  <c r="W32"/>
  <c r="W33"/>
  <c r="W34"/>
  <c r="W35"/>
  <c r="W36"/>
  <c r="W37"/>
  <c r="W38"/>
  <c r="W39"/>
  <c r="W40"/>
  <c r="W41"/>
  <c r="W43"/>
  <c r="S15"/>
  <c r="S16"/>
  <c r="S17"/>
  <c r="S18"/>
  <c r="S19"/>
  <c r="S20"/>
  <c r="S21"/>
  <c r="S22"/>
  <c r="S23"/>
  <c r="S24"/>
  <c r="S25"/>
  <c r="S26"/>
  <c r="S27"/>
  <c r="S28"/>
  <c r="S29"/>
  <c r="S30"/>
  <c r="S31"/>
  <c r="S32"/>
  <c r="S33"/>
  <c r="S34"/>
  <c r="S35"/>
  <c r="S36"/>
  <c r="S37"/>
  <c r="S38"/>
  <c r="S39"/>
  <c r="S40"/>
  <c r="S41"/>
  <c r="S43"/>
  <c r="O15"/>
  <c r="O16"/>
  <c r="O17"/>
  <c r="O18"/>
  <c r="O19"/>
  <c r="O20"/>
  <c r="O21"/>
  <c r="O22"/>
  <c r="O23"/>
  <c r="O24"/>
  <c r="O25"/>
  <c r="O26"/>
  <c r="O27"/>
  <c r="O28"/>
  <c r="O29"/>
  <c r="O30"/>
  <c r="O31"/>
  <c r="O32"/>
  <c r="O33"/>
  <c r="O34"/>
  <c r="O35"/>
  <c r="O36"/>
  <c r="O37"/>
  <c r="O38"/>
  <c r="O39"/>
  <c r="O43"/>
  <c r="K15"/>
  <c r="K16"/>
  <c r="K17"/>
  <c r="K18"/>
  <c r="K19"/>
  <c r="K20"/>
  <c r="K21"/>
  <c r="K22"/>
  <c r="K23"/>
  <c r="K24"/>
  <c r="K25"/>
  <c r="K26"/>
  <c r="K27"/>
  <c r="K28"/>
  <c r="K29"/>
  <c r="K30"/>
  <c r="K31"/>
  <c r="K32"/>
  <c r="K33"/>
  <c r="K34"/>
  <c r="K35"/>
  <c r="K36"/>
  <c r="K37"/>
  <c r="K38"/>
  <c r="K39"/>
  <c r="K40"/>
  <c r="K41"/>
  <c r="G15"/>
  <c r="G16"/>
  <c r="G17"/>
  <c r="G18"/>
  <c r="G19"/>
  <c r="G20"/>
  <c r="G21"/>
  <c r="G22"/>
  <c r="G23"/>
  <c r="G24"/>
  <c r="G25"/>
  <c r="G26"/>
  <c r="G27"/>
  <c r="G28"/>
  <c r="G29"/>
  <c r="G30"/>
  <c r="G31"/>
  <c r="G32"/>
  <c r="G33"/>
  <c r="G34"/>
  <c r="G35"/>
  <c r="G36"/>
  <c r="G37"/>
  <c r="G38"/>
  <c r="G39"/>
  <c r="G40"/>
  <c r="G41"/>
  <c r="G43"/>
  <c r="C7"/>
  <c r="D7" s="1"/>
  <c r="E7" s="1"/>
  <c r="C8"/>
  <c r="C9"/>
  <c r="C10"/>
  <c r="C11"/>
  <c r="C12"/>
  <c r="C13"/>
  <c r="C14"/>
  <c r="C15"/>
  <c r="C16"/>
  <c r="C17"/>
  <c r="C18"/>
  <c r="C19"/>
  <c r="C20"/>
  <c r="C21"/>
  <c r="C22"/>
  <c r="C23"/>
  <c r="C24"/>
  <c r="C25"/>
  <c r="C26"/>
  <c r="C27"/>
  <c r="C28"/>
  <c r="C29"/>
  <c r="C30"/>
  <c r="C31"/>
  <c r="C32"/>
  <c r="C33"/>
  <c r="C34"/>
  <c r="C35"/>
  <c r="C36"/>
  <c r="C37"/>
  <c r="C38"/>
  <c r="C39"/>
  <c r="C40"/>
  <c r="C41"/>
  <c r="U138" i="82" l="1"/>
  <c r="U129"/>
  <c r="U120"/>
  <c r="U111"/>
  <c r="U101"/>
  <c r="U92"/>
  <c r="U83"/>
  <c r="U78"/>
  <c r="M78" s="1"/>
  <c r="I52" i="70"/>
  <c r="I51"/>
  <c r="I50"/>
  <c r="I49"/>
  <c r="I48"/>
  <c r="I47"/>
  <c r="I46"/>
  <c r="I45"/>
  <c r="I44"/>
  <c r="I43"/>
  <c r="I42"/>
  <c r="I41"/>
  <c r="I40"/>
  <c r="I39"/>
  <c r="I38"/>
  <c r="I37"/>
  <c r="I36"/>
  <c r="I35"/>
  <c r="I34"/>
  <c r="I33"/>
  <c r="I32"/>
  <c r="I31"/>
  <c r="I30"/>
  <c r="I29"/>
  <c r="I28"/>
  <c r="I27"/>
  <c r="I26"/>
  <c r="I25"/>
  <c r="I24"/>
  <c r="I23"/>
  <c r="I22"/>
  <c r="I21"/>
  <c r="I20"/>
  <c r="I19"/>
  <c r="I18"/>
  <c r="I17"/>
  <c r="I16"/>
  <c r="I15"/>
  <c r="D43" i="71"/>
  <c r="B43"/>
  <c r="E42"/>
  <c r="D42"/>
  <c r="B42"/>
  <c r="E41"/>
  <c r="D41"/>
  <c r="B41"/>
  <c r="E40"/>
  <c r="D40"/>
  <c r="B40"/>
  <c r="E39"/>
  <c r="D39"/>
  <c r="B39"/>
  <c r="E38"/>
  <c r="D38"/>
  <c r="B38"/>
  <c r="E37"/>
  <c r="D37"/>
  <c r="B37"/>
  <c r="E36"/>
  <c r="D36"/>
  <c r="B36"/>
  <c r="E35"/>
  <c r="D35"/>
  <c r="B35"/>
  <c r="E34"/>
  <c r="D34"/>
  <c r="B34"/>
  <c r="E33"/>
  <c r="D33"/>
  <c r="B33"/>
  <c r="E32"/>
  <c r="D32"/>
  <c r="B32"/>
  <c r="E31"/>
  <c r="D31"/>
  <c r="B31"/>
  <c r="E30"/>
  <c r="D30"/>
  <c r="B30"/>
  <c r="E29"/>
  <c r="D29"/>
  <c r="B29"/>
  <c r="E28"/>
  <c r="D28"/>
  <c r="B28"/>
  <c r="E27"/>
  <c r="D27"/>
  <c r="B27"/>
  <c r="E26"/>
  <c r="D26"/>
  <c r="B26"/>
  <c r="E25"/>
  <c r="D25"/>
  <c r="B25"/>
  <c r="E24"/>
  <c r="D24"/>
  <c r="B24"/>
  <c r="D23"/>
  <c r="B23"/>
  <c r="D22"/>
  <c r="B22"/>
  <c r="D21"/>
  <c r="B21"/>
  <c r="D20"/>
  <c r="B20"/>
  <c r="D19"/>
  <c r="B19"/>
  <c r="D18"/>
  <c r="B18"/>
  <c r="D17"/>
  <c r="B17"/>
  <c r="D16"/>
  <c r="B16"/>
  <c r="D15"/>
  <c r="B15"/>
  <c r="D14"/>
  <c r="B14"/>
  <c r="D13"/>
  <c r="B13"/>
  <c r="H12"/>
  <c r="I12" s="1"/>
  <c r="D12"/>
  <c r="B12"/>
  <c r="F11"/>
  <c r="D11"/>
  <c r="B11"/>
  <c r="K11" s="1"/>
  <c r="D10"/>
  <c r="B10"/>
  <c r="D9"/>
  <c r="B9"/>
  <c r="D8"/>
  <c r="B8"/>
  <c r="H7"/>
  <c r="D7"/>
  <c r="B7"/>
  <c r="F6"/>
  <c r="G6" s="1"/>
  <c r="D6"/>
  <c r="B6"/>
  <c r="K6" s="1"/>
  <c r="B52" i="70"/>
  <c r="B51"/>
  <c r="B50"/>
  <c r="D49"/>
  <c r="B49"/>
  <c r="B48"/>
  <c r="B47"/>
  <c r="B46"/>
  <c r="B45"/>
  <c r="D44"/>
  <c r="B44"/>
  <c r="B43"/>
  <c r="B42"/>
  <c r="H13"/>
  <c r="K13" s="1"/>
  <c r="B41"/>
  <c r="B40"/>
  <c r="D39"/>
  <c r="B39"/>
  <c r="B38"/>
  <c r="B37"/>
  <c r="B36"/>
  <c r="B35"/>
  <c r="B34"/>
  <c r="B33"/>
  <c r="D27"/>
  <c r="B32"/>
  <c r="B31"/>
  <c r="B30"/>
  <c r="B29"/>
  <c r="B28"/>
  <c r="B27"/>
  <c r="H26"/>
  <c r="B26"/>
  <c r="H25"/>
  <c r="B25"/>
  <c r="H24"/>
  <c r="B24"/>
  <c r="H23"/>
  <c r="B23"/>
  <c r="H22"/>
  <c r="B22"/>
  <c r="H21"/>
  <c r="E22"/>
  <c r="F22" s="1"/>
  <c r="B21"/>
  <c r="H20"/>
  <c r="B20"/>
  <c r="H19"/>
  <c r="B19"/>
  <c r="H18"/>
  <c r="B18"/>
  <c r="H17"/>
  <c r="B17"/>
  <c r="B16"/>
  <c r="K16" s="1"/>
  <c r="B15"/>
  <c r="K15" s="1"/>
  <c r="I14"/>
  <c r="I13"/>
  <c r="I12"/>
  <c r="H12"/>
  <c r="K12" s="1"/>
  <c r="I11"/>
  <c r="I10"/>
  <c r="I9"/>
  <c r="C9"/>
  <c r="C8" s="1"/>
  <c r="C7" s="1"/>
  <c r="C6" s="1"/>
  <c r="C5" s="1"/>
  <c r="I8"/>
  <c r="I7"/>
  <c r="I6"/>
  <c r="E6"/>
  <c r="F6" s="1"/>
  <c r="I5"/>
  <c r="F5"/>
  <c r="F10" i="72"/>
  <c r="G10" s="1"/>
  <c r="F5"/>
  <c r="G5" s="1"/>
  <c r="G11" i="71" l="1"/>
  <c r="F12"/>
  <c r="G12" s="1"/>
  <c r="H8"/>
  <c r="I8" s="1"/>
  <c r="K8" s="1"/>
  <c r="I7"/>
  <c r="K17" i="70"/>
  <c r="D28"/>
  <c r="D29" s="1"/>
  <c r="D30" s="1"/>
  <c r="D31" s="1"/>
  <c r="K23"/>
  <c r="K25"/>
  <c r="K12" i="71"/>
  <c r="K22" i="70"/>
  <c r="K24"/>
  <c r="K26"/>
  <c r="F6" i="72"/>
  <c r="G6" s="1"/>
  <c r="K18" i="70"/>
  <c r="K20"/>
  <c r="K21"/>
  <c r="K19"/>
  <c r="F7" i="71"/>
  <c r="G7" s="1"/>
  <c r="K7"/>
  <c r="K17"/>
  <c r="H13"/>
  <c r="I13" s="1"/>
  <c r="E18"/>
  <c r="E23" i="70"/>
  <c r="F23" s="1"/>
  <c r="H6"/>
  <c r="K6" s="1"/>
  <c r="E7"/>
  <c r="H8"/>
  <c r="K8" s="1"/>
  <c r="H11"/>
  <c r="K11" s="1"/>
  <c r="E17"/>
  <c r="F17" s="1"/>
  <c r="H10"/>
  <c r="K10" s="1"/>
  <c r="H14"/>
  <c r="K14" s="1"/>
  <c r="H5"/>
  <c r="K5" s="1"/>
  <c r="H7"/>
  <c r="K7" s="1"/>
  <c r="H9"/>
  <c r="K9" s="1"/>
  <c r="H9" i="71" l="1"/>
  <c r="I9" s="1"/>
  <c r="F7" i="72"/>
  <c r="G7" s="1"/>
  <c r="F8" i="71"/>
  <c r="G8" s="1"/>
  <c r="F13"/>
  <c r="G13" s="1"/>
  <c r="K13"/>
  <c r="H14"/>
  <c r="I14" s="1"/>
  <c r="H10"/>
  <c r="K9"/>
  <c r="E19"/>
  <c r="E24" i="70"/>
  <c r="F24" s="1"/>
  <c r="E18"/>
  <c r="F18" s="1"/>
  <c r="E8"/>
  <c r="F7"/>
  <c r="I10" i="71" l="1"/>
  <c r="K10" s="1"/>
  <c r="F8" i="72"/>
  <c r="G8" s="1"/>
  <c r="F14" i="71"/>
  <c r="G14" s="1"/>
  <c r="F9"/>
  <c r="G9" s="1"/>
  <c r="E20"/>
  <c r="K14"/>
  <c r="H15"/>
  <c r="I15" s="1"/>
  <c r="E19" i="70"/>
  <c r="F19" s="1"/>
  <c r="E25"/>
  <c r="F25" s="1"/>
  <c r="F8"/>
  <c r="E9"/>
  <c r="F9" i="72" l="1"/>
  <c r="G9" s="1"/>
  <c r="F15" i="71"/>
  <c r="G15" s="1"/>
  <c r="F10"/>
  <c r="G10" s="1"/>
  <c r="E21"/>
  <c r="K15"/>
  <c r="H16"/>
  <c r="E10" i="70"/>
  <c r="F9"/>
  <c r="K16" i="71" l="1"/>
  <c r="I16"/>
  <c r="F16"/>
  <c r="G16" s="1"/>
  <c r="E22"/>
  <c r="E11" i="70"/>
  <c r="F10"/>
  <c r="E12" l="1"/>
  <c r="F11"/>
  <c r="E13" l="1"/>
  <c r="F12"/>
  <c r="E14" l="1"/>
  <c r="F14" s="1"/>
  <c r="F13"/>
  <c r="BJ21" i="1" l="1"/>
  <c r="BJ37"/>
  <c r="BD15"/>
  <c r="BD31"/>
  <c r="AX9"/>
  <c r="AX25"/>
  <c r="AX41"/>
  <c r="AR19"/>
  <c r="AR35"/>
  <c r="AL13"/>
  <c r="AL29"/>
  <c r="AL45"/>
  <c r="AF23"/>
  <c r="AF39"/>
  <c r="Z17"/>
  <c r="Z33"/>
  <c r="T11"/>
  <c r="T27"/>
  <c r="T43"/>
  <c r="I48"/>
  <c r="N45"/>
  <c r="W6" i="259"/>
  <c r="BJ9" i="1" s="1"/>
  <c r="W7" i="259"/>
  <c r="BJ10" i="1" s="1"/>
  <c r="W8" i="259"/>
  <c r="BJ11" i="1" s="1"/>
  <c r="W9" i="259"/>
  <c r="BJ12" i="1" s="1"/>
  <c r="W10" i="259"/>
  <c r="BJ13" i="1" s="1"/>
  <c r="W11" i="259"/>
  <c r="BJ14" i="1" s="1"/>
  <c r="W12" i="259"/>
  <c r="BJ15" i="1" s="1"/>
  <c r="W13" i="259"/>
  <c r="BJ16" i="1" s="1"/>
  <c r="W14" i="259"/>
  <c r="BJ17" i="1" s="1"/>
  <c r="W15" i="259"/>
  <c r="BJ18" i="1" s="1"/>
  <c r="W16" i="259"/>
  <c r="BJ19" i="1" s="1"/>
  <c r="W17" i="259"/>
  <c r="BJ20" i="1" s="1"/>
  <c r="W18" i="259"/>
  <c r="W19"/>
  <c r="BJ22" i="1" s="1"/>
  <c r="W20" i="259"/>
  <c r="BJ23" i="1" s="1"/>
  <c r="W21" i="259"/>
  <c r="BJ24" i="1" s="1"/>
  <c r="W22" i="259"/>
  <c r="BJ25" i="1" s="1"/>
  <c r="W23" i="259"/>
  <c r="BJ26" i="1" s="1"/>
  <c r="W24" i="259"/>
  <c r="BJ27" i="1" s="1"/>
  <c r="W25" i="259"/>
  <c r="BJ28" i="1" s="1"/>
  <c r="W26" i="259"/>
  <c r="BJ29" i="1" s="1"/>
  <c r="W27" i="259"/>
  <c r="BJ30" i="1" s="1"/>
  <c r="W28" i="259"/>
  <c r="BJ31" i="1" s="1"/>
  <c r="W29" i="259"/>
  <c r="BJ32" i="1" s="1"/>
  <c r="W30" i="259"/>
  <c r="BJ33" i="1" s="1"/>
  <c r="W31" i="259"/>
  <c r="BJ34" i="1" s="1"/>
  <c r="W32" i="259"/>
  <c r="BJ35" i="1" s="1"/>
  <c r="W33" i="259"/>
  <c r="BJ36" i="1" s="1"/>
  <c r="W34" i="259"/>
  <c r="W35"/>
  <c r="BJ38" i="1" s="1"/>
  <c r="W36" i="259"/>
  <c r="BJ39" i="1" s="1"/>
  <c r="W37" i="259"/>
  <c r="BJ40" i="1" s="1"/>
  <c r="W38" i="259"/>
  <c r="BJ41" i="1" s="1"/>
  <c r="W39" i="259"/>
  <c r="BJ42" i="1" s="1"/>
  <c r="W40" i="259"/>
  <c r="BJ43" i="1" s="1"/>
  <c r="W41" i="259"/>
  <c r="BJ44" i="1" s="1"/>
  <c r="W42" i="259"/>
  <c r="BJ45" i="1" s="1"/>
  <c r="W5" i="259"/>
  <c r="BJ8" i="1" s="1"/>
  <c r="U6" i="259"/>
  <c r="BD9" i="1" s="1"/>
  <c r="U7" i="259"/>
  <c r="BD10" i="1" s="1"/>
  <c r="U8" i="259"/>
  <c r="BD11" i="1" s="1"/>
  <c r="U9" i="259"/>
  <c r="BD12" i="1" s="1"/>
  <c r="U10" i="259"/>
  <c r="BD13" i="1" s="1"/>
  <c r="U11" i="259"/>
  <c r="BD14" i="1" s="1"/>
  <c r="U12" i="259"/>
  <c r="U13"/>
  <c r="BD16" i="1" s="1"/>
  <c r="U14" i="259"/>
  <c r="BD17" i="1" s="1"/>
  <c r="U15" i="259"/>
  <c r="BD18" i="1" s="1"/>
  <c r="U16" i="259"/>
  <c r="BD19" i="1" s="1"/>
  <c r="U17" i="259"/>
  <c r="BD20" i="1" s="1"/>
  <c r="U18" i="259"/>
  <c r="BD21" i="1" s="1"/>
  <c r="U19" i="259"/>
  <c r="BD22" i="1" s="1"/>
  <c r="U20" i="259"/>
  <c r="BD23" i="1" s="1"/>
  <c r="U21" i="259"/>
  <c r="BD24" i="1" s="1"/>
  <c r="U22" i="259"/>
  <c r="BD25" i="1" s="1"/>
  <c r="U23" i="259"/>
  <c r="BD26" i="1" s="1"/>
  <c r="U24" i="259"/>
  <c r="BD27" i="1" s="1"/>
  <c r="U25" i="259"/>
  <c r="BD28" i="1" s="1"/>
  <c r="U26" i="259"/>
  <c r="BD29" i="1" s="1"/>
  <c r="U27" i="259"/>
  <c r="BD30" i="1" s="1"/>
  <c r="U28" i="259"/>
  <c r="U29"/>
  <c r="BD32" i="1" s="1"/>
  <c r="U30" i="259"/>
  <c r="BD33" i="1" s="1"/>
  <c r="U31" i="259"/>
  <c r="BD34" i="1" s="1"/>
  <c r="U32" i="259"/>
  <c r="BD35" i="1" s="1"/>
  <c r="U33" i="259"/>
  <c r="BD36" i="1" s="1"/>
  <c r="U34" i="259"/>
  <c r="BD37" i="1" s="1"/>
  <c r="U35" i="259"/>
  <c r="BD38" i="1" s="1"/>
  <c r="U36" i="259"/>
  <c r="BD39" i="1" s="1"/>
  <c r="U37" i="259"/>
  <c r="BD40" i="1" s="1"/>
  <c r="U38" i="259"/>
  <c r="BD41" i="1" s="1"/>
  <c r="U39" i="259"/>
  <c r="BD42" i="1" s="1"/>
  <c r="U40" i="259"/>
  <c r="BD43" i="1" s="1"/>
  <c r="U41" i="259"/>
  <c r="BD44" i="1" s="1"/>
  <c r="U42" i="259"/>
  <c r="BD45" i="1" s="1"/>
  <c r="U5" i="259"/>
  <c r="BD8" i="1" s="1"/>
  <c r="S6" i="259"/>
  <c r="S7"/>
  <c r="AX10" i="1" s="1"/>
  <c r="S8" i="259"/>
  <c r="AX11" i="1" s="1"/>
  <c r="S9" i="259"/>
  <c r="AX12" i="1" s="1"/>
  <c r="S10" i="259"/>
  <c r="AX13" i="1" s="1"/>
  <c r="S11" i="259"/>
  <c r="AX14" i="1" s="1"/>
  <c r="S12" i="259"/>
  <c r="AX15" i="1" s="1"/>
  <c r="S13" i="259"/>
  <c r="AX16" i="1" s="1"/>
  <c r="S14" i="259"/>
  <c r="AX17" i="1" s="1"/>
  <c r="S15" i="259"/>
  <c r="AX18" i="1" s="1"/>
  <c r="S16" i="259"/>
  <c r="AX19" i="1" s="1"/>
  <c r="S17" i="259"/>
  <c r="AX20" i="1" s="1"/>
  <c r="S18" i="259"/>
  <c r="AX21" i="1" s="1"/>
  <c r="S19" i="259"/>
  <c r="AX22" i="1" s="1"/>
  <c r="S20" i="259"/>
  <c r="AX23" i="1" s="1"/>
  <c r="S21" i="259"/>
  <c r="AX24" i="1" s="1"/>
  <c r="S22" i="259"/>
  <c r="S23"/>
  <c r="AX26" i="1" s="1"/>
  <c r="S24" i="259"/>
  <c r="AX27" i="1" s="1"/>
  <c r="S25" i="259"/>
  <c r="AX28" i="1" s="1"/>
  <c r="S26" i="259"/>
  <c r="AX29" i="1" s="1"/>
  <c r="S27" i="259"/>
  <c r="AX30" i="1" s="1"/>
  <c r="S28" i="259"/>
  <c r="AX31" i="1" s="1"/>
  <c r="S29" i="259"/>
  <c r="AX32" i="1" s="1"/>
  <c r="S30" i="259"/>
  <c r="AX33" i="1" s="1"/>
  <c r="S31" i="259"/>
  <c r="AX34" i="1" s="1"/>
  <c r="S32" i="259"/>
  <c r="AX35" i="1" s="1"/>
  <c r="S33" i="259"/>
  <c r="AX36" i="1" s="1"/>
  <c r="S34" i="259"/>
  <c r="AX37" i="1" s="1"/>
  <c r="S35" i="259"/>
  <c r="AX38" i="1" s="1"/>
  <c r="S36" i="259"/>
  <c r="AX39" i="1" s="1"/>
  <c r="S37" i="259"/>
  <c r="AX40" i="1" s="1"/>
  <c r="S38" i="259"/>
  <c r="S39"/>
  <c r="AX42" i="1" s="1"/>
  <c r="S40" i="259"/>
  <c r="AX43" i="1" s="1"/>
  <c r="S41" i="259"/>
  <c r="AX44" i="1" s="1"/>
  <c r="S42" i="259"/>
  <c r="AX45" i="1" s="1"/>
  <c r="S5" i="259"/>
  <c r="AX8" i="1" s="1"/>
  <c r="Q6" i="259"/>
  <c r="AR9" i="1" s="1"/>
  <c r="Q7" i="259"/>
  <c r="AR10" i="1" s="1"/>
  <c r="Q8" i="259"/>
  <c r="AR11" i="1" s="1"/>
  <c r="Q9" i="259"/>
  <c r="AR12" i="1" s="1"/>
  <c r="Q10" i="259"/>
  <c r="AR13" i="1" s="1"/>
  <c r="Q11" i="259"/>
  <c r="AR14" i="1" s="1"/>
  <c r="Q12" i="259"/>
  <c r="AR15" i="1" s="1"/>
  <c r="Q13" i="259"/>
  <c r="AR16" i="1" s="1"/>
  <c r="Q14" i="259"/>
  <c r="AR17" i="1" s="1"/>
  <c r="Q15" i="259"/>
  <c r="AR18" i="1" s="1"/>
  <c r="Q16" i="259"/>
  <c r="Q17"/>
  <c r="AR20" i="1" s="1"/>
  <c r="Q18" i="259"/>
  <c r="AR21" i="1" s="1"/>
  <c r="Q19" i="259"/>
  <c r="AR22" i="1" s="1"/>
  <c r="Q20" i="259"/>
  <c r="AR23" i="1" s="1"/>
  <c r="Q21" i="259"/>
  <c r="AR24" i="1" s="1"/>
  <c r="Q22" i="259"/>
  <c r="AR25" i="1" s="1"/>
  <c r="Q23" i="259"/>
  <c r="AR26" i="1" s="1"/>
  <c r="Q24" i="259"/>
  <c r="AR27" i="1" s="1"/>
  <c r="Q25" i="259"/>
  <c r="AR28" i="1" s="1"/>
  <c r="Q26" i="259"/>
  <c r="AR29" i="1" s="1"/>
  <c r="Q27" i="259"/>
  <c r="AR30" i="1" s="1"/>
  <c r="Q28" i="259"/>
  <c r="AR31" i="1" s="1"/>
  <c r="Q29" i="259"/>
  <c r="AR32" i="1" s="1"/>
  <c r="Q30" i="259"/>
  <c r="AR33" i="1" s="1"/>
  <c r="Q31" i="259"/>
  <c r="AR34" i="1" s="1"/>
  <c r="Q32" i="259"/>
  <c r="Q33"/>
  <c r="AR36" i="1" s="1"/>
  <c r="Q34" i="259"/>
  <c r="AR37" i="1" s="1"/>
  <c r="Q35" i="259"/>
  <c r="AR38" i="1" s="1"/>
  <c r="Q36" i="259"/>
  <c r="AR39" i="1" s="1"/>
  <c r="Q37" i="259"/>
  <c r="AR40" i="1" s="1"/>
  <c r="Q38" i="259"/>
  <c r="AR41" i="1" s="1"/>
  <c r="Q39" i="259"/>
  <c r="AR42" i="1" s="1"/>
  <c r="Q40" i="259"/>
  <c r="AR43" i="1" s="1"/>
  <c r="Q41" i="259"/>
  <c r="AR44" i="1" s="1"/>
  <c r="Q42" i="259"/>
  <c r="AR45" i="1" s="1"/>
  <c r="Q5" i="259"/>
  <c r="AR8" i="1" s="1"/>
  <c r="O6" i="259"/>
  <c r="AL9" i="1" s="1"/>
  <c r="O7" i="259"/>
  <c r="AL10" i="1" s="1"/>
  <c r="O8" i="259"/>
  <c r="AL11" i="1" s="1"/>
  <c r="O9" i="259"/>
  <c r="AL12" i="1" s="1"/>
  <c r="O10" i="259"/>
  <c r="O11"/>
  <c r="AL14" i="1" s="1"/>
  <c r="O12" i="259"/>
  <c r="AL15" i="1" s="1"/>
  <c r="O13" i="259"/>
  <c r="AL16" i="1" s="1"/>
  <c r="O14" i="259"/>
  <c r="AL17" i="1" s="1"/>
  <c r="O15" i="259"/>
  <c r="AL18" i="1" s="1"/>
  <c r="O16" i="259"/>
  <c r="AL19" i="1" s="1"/>
  <c r="O17" i="259"/>
  <c r="AL20" i="1" s="1"/>
  <c r="O18" i="259"/>
  <c r="AL21" i="1" s="1"/>
  <c r="O19" i="259"/>
  <c r="AL22" i="1" s="1"/>
  <c r="O20" i="259"/>
  <c r="AL23" i="1" s="1"/>
  <c r="O21" i="259"/>
  <c r="AL24" i="1" s="1"/>
  <c r="O22" i="259"/>
  <c r="AL25" i="1" s="1"/>
  <c r="O23" i="259"/>
  <c r="AL26" i="1" s="1"/>
  <c r="O24" i="259"/>
  <c r="AL27" i="1" s="1"/>
  <c r="O25" i="259"/>
  <c r="AL28" i="1" s="1"/>
  <c r="O26" i="259"/>
  <c r="O27"/>
  <c r="AL30" i="1" s="1"/>
  <c r="O28" i="259"/>
  <c r="AL31" i="1" s="1"/>
  <c r="O29" i="259"/>
  <c r="AL32" i="1" s="1"/>
  <c r="O30" i="259"/>
  <c r="AL33" i="1" s="1"/>
  <c r="O31" i="259"/>
  <c r="AL34" i="1" s="1"/>
  <c r="O32" i="259"/>
  <c r="AL35" i="1" s="1"/>
  <c r="O33" i="259"/>
  <c r="AL36" i="1" s="1"/>
  <c r="O34" i="259"/>
  <c r="AL37" i="1" s="1"/>
  <c r="O35" i="259"/>
  <c r="AL38" i="1" s="1"/>
  <c r="O36" i="259"/>
  <c r="AL39" i="1" s="1"/>
  <c r="O37" i="259"/>
  <c r="AL40" i="1" s="1"/>
  <c r="O38" i="259"/>
  <c r="AL41" i="1" s="1"/>
  <c r="O39" i="259"/>
  <c r="AL42" i="1" s="1"/>
  <c r="O40" i="259"/>
  <c r="AL43" i="1" s="1"/>
  <c r="O41" i="259"/>
  <c r="AL44" i="1" s="1"/>
  <c r="O42" i="259"/>
  <c r="O5"/>
  <c r="AL8" i="1" s="1"/>
  <c r="M6" i="259"/>
  <c r="AF9" i="1" s="1"/>
  <c r="M7" i="259"/>
  <c r="AF10" i="1" s="1"/>
  <c r="M8" i="259"/>
  <c r="AF11" i="1" s="1"/>
  <c r="M9" i="259"/>
  <c r="AF12" i="1" s="1"/>
  <c r="M10" i="259"/>
  <c r="AF13" i="1" s="1"/>
  <c r="M11" i="259"/>
  <c r="AF14" i="1" s="1"/>
  <c r="M12" i="259"/>
  <c r="AF15" i="1" s="1"/>
  <c r="M13" i="259"/>
  <c r="AF16" i="1" s="1"/>
  <c r="M14" i="259"/>
  <c r="AF17" i="1" s="1"/>
  <c r="M15" i="259"/>
  <c r="AF18" i="1" s="1"/>
  <c r="M16" i="259"/>
  <c r="AF19" i="1" s="1"/>
  <c r="M17" i="259"/>
  <c r="AF20" i="1" s="1"/>
  <c r="M18" i="259"/>
  <c r="AF21" i="1" s="1"/>
  <c r="M19" i="259"/>
  <c r="AF22" i="1" s="1"/>
  <c r="M20" i="259"/>
  <c r="M21"/>
  <c r="AF24" i="1" s="1"/>
  <c r="M22" i="259"/>
  <c r="AF25" i="1" s="1"/>
  <c r="M23" i="259"/>
  <c r="AF26" i="1" s="1"/>
  <c r="M24" i="259"/>
  <c r="AF27" i="1" s="1"/>
  <c r="M25" i="259"/>
  <c r="AF28" i="1" s="1"/>
  <c r="M26" i="259"/>
  <c r="AF29" i="1" s="1"/>
  <c r="M27" i="259"/>
  <c r="AF30" i="1" s="1"/>
  <c r="M28" i="259"/>
  <c r="AF31" i="1" s="1"/>
  <c r="M29" i="259"/>
  <c r="AF32" i="1" s="1"/>
  <c r="M30" i="259"/>
  <c r="AF33" i="1" s="1"/>
  <c r="M31" i="259"/>
  <c r="AF34" i="1" s="1"/>
  <c r="M32" i="259"/>
  <c r="AF35" i="1" s="1"/>
  <c r="M33" i="259"/>
  <c r="AF36" i="1" s="1"/>
  <c r="M34" i="259"/>
  <c r="AF37" i="1" s="1"/>
  <c r="M35" i="259"/>
  <c r="AF38" i="1" s="1"/>
  <c r="M36" i="259"/>
  <c r="M37"/>
  <c r="AF40" i="1" s="1"/>
  <c r="M38" i="259"/>
  <c r="AF41" i="1" s="1"/>
  <c r="M39" i="259"/>
  <c r="AF42" i="1" s="1"/>
  <c r="M40" i="259"/>
  <c r="AF43" i="1" s="1"/>
  <c r="M41" i="259"/>
  <c r="AF44" i="1" s="1"/>
  <c r="M42" i="259"/>
  <c r="AF45" i="1" s="1"/>
  <c r="M5" i="259"/>
  <c r="AF8" i="1" s="1"/>
  <c r="K6" i="259"/>
  <c r="Z9" i="1" s="1"/>
  <c r="K7" i="259"/>
  <c r="Z10" i="1" s="1"/>
  <c r="K8" i="259"/>
  <c r="Z11" i="1" s="1"/>
  <c r="K9" i="259"/>
  <c r="Z12" i="1" s="1"/>
  <c r="K10" i="259"/>
  <c r="Z13" i="1" s="1"/>
  <c r="K11" i="259"/>
  <c r="Z14" i="1" s="1"/>
  <c r="K12" i="259"/>
  <c r="Z15" i="1" s="1"/>
  <c r="K13" i="259"/>
  <c r="Z16" i="1" s="1"/>
  <c r="K14" i="259"/>
  <c r="K15"/>
  <c r="Z18" i="1" s="1"/>
  <c r="K16" i="259"/>
  <c r="Z19" i="1" s="1"/>
  <c r="K17" i="259"/>
  <c r="Z20" i="1" s="1"/>
  <c r="K18" i="259"/>
  <c r="Z21" i="1" s="1"/>
  <c r="K19" i="259"/>
  <c r="Z22" i="1" s="1"/>
  <c r="K20" i="259"/>
  <c r="Z23" i="1" s="1"/>
  <c r="K21" i="259"/>
  <c r="Z24" i="1" s="1"/>
  <c r="K22" i="259"/>
  <c r="Z25" i="1" s="1"/>
  <c r="K23" i="259"/>
  <c r="Z26" i="1" s="1"/>
  <c r="K24" i="259"/>
  <c r="Z27" i="1" s="1"/>
  <c r="K25" i="259"/>
  <c r="Z28" i="1" s="1"/>
  <c r="K26" i="259"/>
  <c r="Z29" i="1" s="1"/>
  <c r="K27" i="259"/>
  <c r="Z30" i="1" s="1"/>
  <c r="K28" i="259"/>
  <c r="Z31" i="1" s="1"/>
  <c r="K29" i="259"/>
  <c r="Z32" i="1" s="1"/>
  <c r="K30" i="259"/>
  <c r="K31"/>
  <c r="Z34" i="1" s="1"/>
  <c r="K32" i="259"/>
  <c r="Z35" i="1" s="1"/>
  <c r="K33" i="259"/>
  <c r="Z36" i="1" s="1"/>
  <c r="K34" i="259"/>
  <c r="Z37" i="1" s="1"/>
  <c r="K35" i="259"/>
  <c r="Z38" i="1" s="1"/>
  <c r="K36" i="259"/>
  <c r="Z39" i="1" s="1"/>
  <c r="K37" i="259"/>
  <c r="Z40" i="1" s="1"/>
  <c r="K38" i="259"/>
  <c r="Z41" i="1" s="1"/>
  <c r="K39" i="259"/>
  <c r="Z42" i="1" s="1"/>
  <c r="K40" i="259"/>
  <c r="Z43" i="1" s="1"/>
  <c r="K41" i="259"/>
  <c r="Z44" i="1" s="1"/>
  <c r="K42" i="259"/>
  <c r="Z45" i="1" s="1"/>
  <c r="K5" i="259"/>
  <c r="Z8" i="1" s="1"/>
  <c r="I6" i="259"/>
  <c r="T9" i="1" s="1"/>
  <c r="I7" i="259"/>
  <c r="T10" i="1" s="1"/>
  <c r="I8" i="259"/>
  <c r="I9"/>
  <c r="T12" i="1" s="1"/>
  <c r="I10" i="259"/>
  <c r="T13" i="1" s="1"/>
  <c r="I11" i="259"/>
  <c r="T14" i="1" s="1"/>
  <c r="I12" i="259"/>
  <c r="T15" i="1" s="1"/>
  <c r="I13" i="259"/>
  <c r="T16" i="1" s="1"/>
  <c r="I14" i="259"/>
  <c r="T17" i="1" s="1"/>
  <c r="I15" i="259"/>
  <c r="T18" i="1" s="1"/>
  <c r="I16" i="259"/>
  <c r="T19" i="1" s="1"/>
  <c r="I17" i="259"/>
  <c r="T20" i="1" s="1"/>
  <c r="I18" i="259"/>
  <c r="T21" i="1" s="1"/>
  <c r="I19" i="259"/>
  <c r="T22" i="1" s="1"/>
  <c r="I20" i="259"/>
  <c r="T23" i="1" s="1"/>
  <c r="I21" i="259"/>
  <c r="T24" i="1" s="1"/>
  <c r="I22" i="259"/>
  <c r="T25" i="1" s="1"/>
  <c r="I23" i="259"/>
  <c r="T26" i="1" s="1"/>
  <c r="I24" i="259"/>
  <c r="I25"/>
  <c r="T28" i="1" s="1"/>
  <c r="I26" i="259"/>
  <c r="T29" i="1" s="1"/>
  <c r="I27" i="259"/>
  <c r="T30" i="1" s="1"/>
  <c r="I28" i="259"/>
  <c r="T31" i="1" s="1"/>
  <c r="I29" i="259"/>
  <c r="T32" i="1" s="1"/>
  <c r="I30" i="259"/>
  <c r="T33" i="1" s="1"/>
  <c r="I31" i="259"/>
  <c r="T34" i="1" s="1"/>
  <c r="I32" i="259"/>
  <c r="T35" i="1" s="1"/>
  <c r="I33" i="259"/>
  <c r="T36" i="1" s="1"/>
  <c r="I34" i="259"/>
  <c r="T37" i="1" s="1"/>
  <c r="I35" i="259"/>
  <c r="T38" i="1" s="1"/>
  <c r="I36" i="259"/>
  <c r="T39" i="1" s="1"/>
  <c r="I37" i="259"/>
  <c r="T40" i="1" s="1"/>
  <c r="I38" i="259"/>
  <c r="T41" i="1" s="1"/>
  <c r="I39" i="259"/>
  <c r="T42" i="1" s="1"/>
  <c r="I40" i="259"/>
  <c r="I41"/>
  <c r="T44" i="1" s="1"/>
  <c r="I42" i="259"/>
  <c r="T45" i="1" s="1"/>
  <c r="I5" i="259"/>
  <c r="T8" i="1" s="1"/>
  <c r="G6" i="259"/>
  <c r="N9" i="1" s="1"/>
  <c r="G7" i="259"/>
  <c r="N10" i="1" s="1"/>
  <c r="G8" i="259"/>
  <c r="N11" i="1" s="1"/>
  <c r="G9" i="259"/>
  <c r="N12" i="1" s="1"/>
  <c r="G10" i="259"/>
  <c r="N13" i="1" s="1"/>
  <c r="G11" i="259"/>
  <c r="N14" i="1" s="1"/>
  <c r="G12" i="259"/>
  <c r="N15" i="1" s="1"/>
  <c r="G13" i="259"/>
  <c r="N16" i="1" s="1"/>
  <c r="G14" i="259"/>
  <c r="N17" i="1" s="1"/>
  <c r="G15" i="259"/>
  <c r="N18" i="1" s="1"/>
  <c r="G16" i="259"/>
  <c r="N19" i="1" s="1"/>
  <c r="G17" i="259"/>
  <c r="N20" i="1" s="1"/>
  <c r="G18" i="259"/>
  <c r="N21" i="1" s="1"/>
  <c r="G19" i="259"/>
  <c r="N22" i="1" s="1"/>
  <c r="G20" i="259"/>
  <c r="N23" i="1" s="1"/>
  <c r="G21" i="259"/>
  <c r="N24" i="1" s="1"/>
  <c r="G22" i="259"/>
  <c r="N25" i="1" s="1"/>
  <c r="G23" i="259"/>
  <c r="N26" i="1" s="1"/>
  <c r="G24" i="259"/>
  <c r="N27" i="1" s="1"/>
  <c r="G25" i="259"/>
  <c r="N28" i="1" s="1"/>
  <c r="G26" i="259"/>
  <c r="N29" i="1" s="1"/>
  <c r="G27" i="259"/>
  <c r="N30" i="1" s="1"/>
  <c r="G28" i="259"/>
  <c r="N31" i="1" s="1"/>
  <c r="G29" i="259"/>
  <c r="N32" i="1" s="1"/>
  <c r="G30" i="259"/>
  <c r="N33" i="1" s="1"/>
  <c r="G31" i="259"/>
  <c r="N34" i="1" s="1"/>
  <c r="G32" i="259"/>
  <c r="N35" i="1" s="1"/>
  <c r="G33" i="259"/>
  <c r="N36" i="1" s="1"/>
  <c r="G34" i="259"/>
  <c r="N37" i="1" s="1"/>
  <c r="G35" i="259"/>
  <c r="N38" i="1" s="1"/>
  <c r="G36" i="259"/>
  <c r="N39" i="1" s="1"/>
  <c r="G37" i="259"/>
  <c r="N40" i="1" s="1"/>
  <c r="G38" i="259"/>
  <c r="N41" i="1" s="1"/>
  <c r="G39" i="259"/>
  <c r="N42" i="1" s="1"/>
  <c r="G40" i="259"/>
  <c r="N43" i="1" s="1"/>
  <c r="G41" i="259"/>
  <c r="N44" i="1" s="1"/>
  <c r="G42" i="259"/>
  <c r="G5"/>
  <c r="N8" i="1" s="1"/>
  <c r="E5" i="259"/>
  <c r="H8" i="1" s="1"/>
  <c r="J8" s="1"/>
  <c r="N48" l="1"/>
  <c r="E6" i="259"/>
  <c r="H9" i="1" s="1"/>
  <c r="E7" i="259"/>
  <c r="H10" i="1" s="1"/>
  <c r="E8" i="259"/>
  <c r="H11" i="1" s="1"/>
  <c r="E9" i="259"/>
  <c r="H12" i="1" s="1"/>
  <c r="E10" i="259"/>
  <c r="H13" i="1" s="1"/>
  <c r="E11" i="259"/>
  <c r="H14" i="1" s="1"/>
  <c r="E12" i="259"/>
  <c r="H15" i="1" s="1"/>
  <c r="E13" i="259"/>
  <c r="H16" i="1" s="1"/>
  <c r="E14" i="259"/>
  <c r="H17" i="1" s="1"/>
  <c r="E15" i="259"/>
  <c r="H18" i="1" s="1"/>
  <c r="E16" i="259"/>
  <c r="H19" i="1" s="1"/>
  <c r="E17" i="259"/>
  <c r="H20" i="1" s="1"/>
  <c r="E18" i="259"/>
  <c r="H21" i="1" s="1"/>
  <c r="E19" i="259"/>
  <c r="H22" i="1" s="1"/>
  <c r="E20" i="259"/>
  <c r="H23" i="1" s="1"/>
  <c r="E21" i="259"/>
  <c r="H24" i="1" s="1"/>
  <c r="E22" i="259"/>
  <c r="H25" i="1" s="1"/>
  <c r="E23" i="259"/>
  <c r="H26" i="1" s="1"/>
  <c r="E24" i="259"/>
  <c r="H27" i="1" s="1"/>
  <c r="E25" i="259"/>
  <c r="H28" i="1" s="1"/>
  <c r="E26" i="259"/>
  <c r="H29" i="1" s="1"/>
  <c r="E27" i="259"/>
  <c r="H30" i="1" s="1"/>
  <c r="E28" i="259"/>
  <c r="H31" i="1" s="1"/>
  <c r="E29" i="259"/>
  <c r="H32" i="1" s="1"/>
  <c r="E30" i="259"/>
  <c r="H33" i="1" s="1"/>
  <c r="E31" i="259"/>
  <c r="H34" i="1" s="1"/>
  <c r="E32" i="259"/>
  <c r="H35" i="1" s="1"/>
  <c r="E33" i="259"/>
  <c r="H36" i="1" s="1"/>
  <c r="E34" i="259"/>
  <c r="H37" i="1" s="1"/>
  <c r="E35" i="259"/>
  <c r="H38" i="1" s="1"/>
  <c r="E36" i="259"/>
  <c r="H39" i="1" s="1"/>
  <c r="E37" i="259"/>
  <c r="H40" i="1" s="1"/>
  <c r="E38" i="259"/>
  <c r="H41" i="1" s="1"/>
  <c r="E39" i="259"/>
  <c r="H42" i="1" s="1"/>
  <c r="E40" i="259"/>
  <c r="H43" i="1" s="1"/>
  <c r="E41" i="259"/>
  <c r="H44" i="1" s="1"/>
  <c r="E42" i="259"/>
  <c r="H45" i="1" s="1"/>
  <c r="C7" i="259"/>
  <c r="B10" i="1" s="1"/>
  <c r="C8" i="259"/>
  <c r="B11" i="1" s="1"/>
  <c r="C9" i="259"/>
  <c r="B12" i="1" s="1"/>
  <c r="C10" i="259"/>
  <c r="B13" i="1" s="1"/>
  <c r="C11" i="259"/>
  <c r="B14" i="1" s="1"/>
  <c r="C12" i="259"/>
  <c r="B15" i="1" s="1"/>
  <c r="C13" i="259"/>
  <c r="B16" i="1" s="1"/>
  <c r="C14" i="259"/>
  <c r="B17" i="1" s="1"/>
  <c r="C15" i="259"/>
  <c r="B18" i="1" s="1"/>
  <c r="C16" i="259"/>
  <c r="B19" i="1" s="1"/>
  <c r="C17" i="259"/>
  <c r="B20" i="1" s="1"/>
  <c r="C18" i="259"/>
  <c r="B21" i="1" s="1"/>
  <c r="C19" i="259"/>
  <c r="B22" i="1" s="1"/>
  <c r="C20" i="259"/>
  <c r="B23" i="1" s="1"/>
  <c r="C21" i="259"/>
  <c r="B24" i="1" s="1"/>
  <c r="C22" i="259"/>
  <c r="B25" i="1" s="1"/>
  <c r="C23" i="259"/>
  <c r="B26" i="1" s="1"/>
  <c r="C24" i="259"/>
  <c r="B27" i="1" s="1"/>
  <c r="C25" i="259"/>
  <c r="B28" i="1" s="1"/>
  <c r="C26" i="259"/>
  <c r="B29" i="1" s="1"/>
  <c r="C27" i="259"/>
  <c r="B30" i="1" s="1"/>
  <c r="C28" i="259"/>
  <c r="B31" i="1" s="1"/>
  <c r="C29" i="259"/>
  <c r="B32" i="1" s="1"/>
  <c r="C30" i="259"/>
  <c r="B33" i="1" s="1"/>
  <c r="C31" i="259"/>
  <c r="B34" i="1" s="1"/>
  <c r="C32" i="259"/>
  <c r="B35" i="1" s="1"/>
  <c r="C33" i="259"/>
  <c r="B36" i="1" s="1"/>
  <c r="C34" i="259"/>
  <c r="B37" i="1" s="1"/>
  <c r="C35" i="259"/>
  <c r="B38" i="1" s="1"/>
  <c r="C36" i="259"/>
  <c r="B39" i="1" s="1"/>
  <c r="C37" i="259"/>
  <c r="B40" i="1" s="1"/>
  <c r="C38" i="259"/>
  <c r="B41" i="1" s="1"/>
  <c r="C39" i="259"/>
  <c r="B42" i="1" s="1"/>
  <c r="C40" i="259"/>
  <c r="B43" i="1" s="1"/>
  <c r="C41" i="259"/>
  <c r="B44" i="1" s="1"/>
  <c r="C42" i="259"/>
  <c r="B45" i="1" s="1"/>
  <c r="C6" i="259"/>
  <c r="B9" i="1" s="1"/>
  <c r="C5" i="259"/>
  <c r="B8" i="1" s="1"/>
  <c r="U82" i="82"/>
  <c r="F7" i="5" l="1"/>
  <c r="W171" i="31"/>
  <c r="W172"/>
  <c r="W173"/>
  <c r="N693" l="1"/>
  <c r="O693"/>
  <c r="P693"/>
  <c r="Q693"/>
  <c r="R693"/>
  <c r="V693"/>
  <c r="W693"/>
  <c r="N694"/>
  <c r="O694"/>
  <c r="P694"/>
  <c r="Q694"/>
  <c r="R694"/>
  <c r="V694"/>
  <c r="W694"/>
  <c r="N695"/>
  <c r="O695"/>
  <c r="P695"/>
  <c r="Q695"/>
  <c r="R695"/>
  <c r="V695"/>
  <c r="W695"/>
  <c r="N696"/>
  <c r="O696"/>
  <c r="P696"/>
  <c r="Q696"/>
  <c r="R696"/>
  <c r="V696"/>
  <c r="W696"/>
  <c r="N697"/>
  <c r="O697"/>
  <c r="P697"/>
  <c r="Q697"/>
  <c r="R697"/>
  <c r="V697"/>
  <c r="W697"/>
  <c r="N698"/>
  <c r="O698"/>
  <c r="P698"/>
  <c r="Q698"/>
  <c r="R698"/>
  <c r="V698"/>
  <c r="W698"/>
  <c r="N699"/>
  <c r="O699"/>
  <c r="P699"/>
  <c r="Q699"/>
  <c r="R699"/>
  <c r="V699"/>
  <c r="W699"/>
  <c r="N700"/>
  <c r="O700"/>
  <c r="P700"/>
  <c r="Q700"/>
  <c r="R700"/>
  <c r="V700"/>
  <c r="W700"/>
  <c r="N701"/>
  <c r="O701"/>
  <c r="P701"/>
  <c r="Q701"/>
  <c r="R701"/>
  <c r="V701"/>
  <c r="W701"/>
  <c r="N702"/>
  <c r="O702"/>
  <c r="P702"/>
  <c r="Q702"/>
  <c r="R702"/>
  <c r="V702"/>
  <c r="W702"/>
  <c r="N703"/>
  <c r="O703"/>
  <c r="P703"/>
  <c r="Q703"/>
  <c r="R703"/>
  <c r="V703"/>
  <c r="W703"/>
  <c r="N704"/>
  <c r="O704"/>
  <c r="P704"/>
  <c r="Q704"/>
  <c r="R704"/>
  <c r="V704"/>
  <c r="W704"/>
  <c r="N705"/>
  <c r="O705"/>
  <c r="P705"/>
  <c r="Q705"/>
  <c r="R705"/>
  <c r="V705"/>
  <c r="W705"/>
  <c r="N706"/>
  <c r="O706"/>
  <c r="P706"/>
  <c r="Q706"/>
  <c r="R706"/>
  <c r="V706"/>
  <c r="W706"/>
  <c r="N707"/>
  <c r="O707"/>
  <c r="P707"/>
  <c r="Q707"/>
  <c r="R707"/>
  <c r="V707"/>
  <c r="W707"/>
  <c r="N708"/>
  <c r="O708"/>
  <c r="P708"/>
  <c r="Q708"/>
  <c r="R708"/>
  <c r="V708"/>
  <c r="W708"/>
  <c r="N709"/>
  <c r="O709"/>
  <c r="P709"/>
  <c r="Q709"/>
  <c r="R709"/>
  <c r="V709"/>
  <c r="W709"/>
  <c r="N710"/>
  <c r="O710"/>
  <c r="P710"/>
  <c r="Q710"/>
  <c r="R710"/>
  <c r="V710"/>
  <c r="W710"/>
  <c r="N711"/>
  <c r="O711"/>
  <c r="P711"/>
  <c r="Q711"/>
  <c r="R711"/>
  <c r="V711"/>
  <c r="W711"/>
  <c r="N712"/>
  <c r="O712"/>
  <c r="P712"/>
  <c r="Q712"/>
  <c r="R712"/>
  <c r="V712"/>
  <c r="W712"/>
  <c r="N713"/>
  <c r="O713"/>
  <c r="P713"/>
  <c r="Q713"/>
  <c r="R713"/>
  <c r="V713"/>
  <c r="W713"/>
  <c r="N714"/>
  <c r="O714"/>
  <c r="P714"/>
  <c r="Q714"/>
  <c r="R714"/>
  <c r="V714"/>
  <c r="W714"/>
  <c r="N715"/>
  <c r="O715"/>
  <c r="P715"/>
  <c r="Q715"/>
  <c r="R715"/>
  <c r="V715"/>
  <c r="W715"/>
  <c r="N716"/>
  <c r="O716"/>
  <c r="P716"/>
  <c r="Q716"/>
  <c r="R716"/>
  <c r="V716"/>
  <c r="W716"/>
  <c r="N717"/>
  <c r="O717"/>
  <c r="P717"/>
  <c r="Q717"/>
  <c r="R717"/>
  <c r="V717"/>
  <c r="W717"/>
  <c r="N718"/>
  <c r="O718"/>
  <c r="P718"/>
  <c r="Q718"/>
  <c r="R718"/>
  <c r="V718"/>
  <c r="W718"/>
  <c r="N719"/>
  <c r="O719"/>
  <c r="P719"/>
  <c r="Q719"/>
  <c r="R719"/>
  <c r="V719"/>
  <c r="W719"/>
  <c r="N720"/>
  <c r="O720"/>
  <c r="P720"/>
  <c r="Q720"/>
  <c r="R720"/>
  <c r="V720"/>
  <c r="W720"/>
  <c r="N721"/>
  <c r="O721"/>
  <c r="P721"/>
  <c r="Q721"/>
  <c r="R721"/>
  <c r="V721"/>
  <c r="W721"/>
  <c r="W692"/>
  <c r="V692"/>
  <c r="Q692"/>
  <c r="P692"/>
  <c r="O692"/>
  <c r="N692"/>
  <c r="R692"/>
  <c r="N643"/>
  <c r="O643"/>
  <c r="P643"/>
  <c r="Q643"/>
  <c r="R643"/>
  <c r="V643"/>
  <c r="W643"/>
  <c r="N644"/>
  <c r="O644"/>
  <c r="P644"/>
  <c r="Q644"/>
  <c r="R644"/>
  <c r="V644"/>
  <c r="W644"/>
  <c r="N645"/>
  <c r="O645"/>
  <c r="P645"/>
  <c r="Q645"/>
  <c r="R645"/>
  <c r="V645"/>
  <c r="W645"/>
  <c r="N646"/>
  <c r="O646"/>
  <c r="P646"/>
  <c r="Q646"/>
  <c r="R646"/>
  <c r="V646"/>
  <c r="W646"/>
  <c r="N647"/>
  <c r="O647"/>
  <c r="P647"/>
  <c r="Q647"/>
  <c r="R647"/>
  <c r="V647"/>
  <c r="W647"/>
  <c r="N648"/>
  <c r="O648"/>
  <c r="P648"/>
  <c r="Q648"/>
  <c r="R648"/>
  <c r="V648"/>
  <c r="W648"/>
  <c r="N649"/>
  <c r="O649"/>
  <c r="P649"/>
  <c r="Q649"/>
  <c r="R649"/>
  <c r="V649"/>
  <c r="W649"/>
  <c r="N650"/>
  <c r="O650"/>
  <c r="P650"/>
  <c r="Q650"/>
  <c r="R650"/>
  <c r="V650"/>
  <c r="W650"/>
  <c r="N651"/>
  <c r="O651"/>
  <c r="P651"/>
  <c r="Q651"/>
  <c r="R651"/>
  <c r="V651"/>
  <c r="W651"/>
  <c r="N652"/>
  <c r="O652"/>
  <c r="P652"/>
  <c r="Q652"/>
  <c r="R652"/>
  <c r="V652"/>
  <c r="W652"/>
  <c r="N653"/>
  <c r="O653"/>
  <c r="P653"/>
  <c r="Q653"/>
  <c r="R653"/>
  <c r="V653"/>
  <c r="W653"/>
  <c r="N654"/>
  <c r="O654"/>
  <c r="P654"/>
  <c r="Q654"/>
  <c r="R654"/>
  <c r="V654"/>
  <c r="W654"/>
  <c r="N655"/>
  <c r="O655"/>
  <c r="P655"/>
  <c r="Q655"/>
  <c r="R655"/>
  <c r="V655"/>
  <c r="W655"/>
  <c r="N656"/>
  <c r="O656"/>
  <c r="P656"/>
  <c r="Q656"/>
  <c r="R656"/>
  <c r="V656"/>
  <c r="W656"/>
  <c r="N657"/>
  <c r="O657"/>
  <c r="P657"/>
  <c r="Q657"/>
  <c r="R657"/>
  <c r="V657"/>
  <c r="W657"/>
  <c r="N658"/>
  <c r="O658"/>
  <c r="P658"/>
  <c r="Q658"/>
  <c r="R658"/>
  <c r="V658"/>
  <c r="W658"/>
  <c r="N659"/>
  <c r="O659"/>
  <c r="P659"/>
  <c r="Q659"/>
  <c r="R659"/>
  <c r="V659"/>
  <c r="W659"/>
  <c r="N660"/>
  <c r="O660"/>
  <c r="P660"/>
  <c r="Q660"/>
  <c r="R660"/>
  <c r="V660"/>
  <c r="W660"/>
  <c r="N661"/>
  <c r="O661"/>
  <c r="P661"/>
  <c r="Q661"/>
  <c r="R661"/>
  <c r="V661"/>
  <c r="W661"/>
  <c r="N662"/>
  <c r="O662"/>
  <c r="P662"/>
  <c r="Q662"/>
  <c r="R662"/>
  <c r="V662"/>
  <c r="W662"/>
  <c r="N663"/>
  <c r="O663"/>
  <c r="P663"/>
  <c r="Q663"/>
  <c r="R663"/>
  <c r="V663"/>
  <c r="W663"/>
  <c r="N664"/>
  <c r="O664"/>
  <c r="P664"/>
  <c r="Q664"/>
  <c r="R664"/>
  <c r="V664"/>
  <c r="W664"/>
  <c r="N665"/>
  <c r="O665"/>
  <c r="P665"/>
  <c r="Q665"/>
  <c r="R665"/>
  <c r="V665"/>
  <c r="W665"/>
  <c r="N666"/>
  <c r="O666"/>
  <c r="P666"/>
  <c r="Q666"/>
  <c r="R666"/>
  <c r="V666"/>
  <c r="W666"/>
  <c r="N667"/>
  <c r="O667"/>
  <c r="P667"/>
  <c r="Q667"/>
  <c r="R667"/>
  <c r="V667"/>
  <c r="W667"/>
  <c r="N668"/>
  <c r="O668"/>
  <c r="P668"/>
  <c r="Q668"/>
  <c r="R668"/>
  <c r="V668"/>
  <c r="W668"/>
  <c r="N669"/>
  <c r="O669"/>
  <c r="P669"/>
  <c r="Q669"/>
  <c r="R669"/>
  <c r="V669"/>
  <c r="W669"/>
  <c r="N670"/>
  <c r="O670"/>
  <c r="P670"/>
  <c r="Q670"/>
  <c r="R670"/>
  <c r="V670"/>
  <c r="W670"/>
  <c r="N671"/>
  <c r="O671"/>
  <c r="P671"/>
  <c r="Q671"/>
  <c r="R671"/>
  <c r="V671"/>
  <c r="W671"/>
  <c r="W642"/>
  <c r="V642"/>
  <c r="Q642"/>
  <c r="P642"/>
  <c r="O642"/>
  <c r="N642"/>
  <c r="R642"/>
  <c r="N593"/>
  <c r="O593"/>
  <c r="P593"/>
  <c r="Q593"/>
  <c r="R593"/>
  <c r="V593"/>
  <c r="W593"/>
  <c r="N594"/>
  <c r="O594"/>
  <c r="P594"/>
  <c r="Q594"/>
  <c r="R594"/>
  <c r="V594"/>
  <c r="W594"/>
  <c r="N595"/>
  <c r="O595"/>
  <c r="P595"/>
  <c r="Q595"/>
  <c r="R595"/>
  <c r="V595"/>
  <c r="W595"/>
  <c r="N596"/>
  <c r="O596"/>
  <c r="P596"/>
  <c r="Q596"/>
  <c r="R596"/>
  <c r="V596"/>
  <c r="W596"/>
  <c r="N597"/>
  <c r="O597"/>
  <c r="P597"/>
  <c r="Q597"/>
  <c r="R597"/>
  <c r="V597"/>
  <c r="W597"/>
  <c r="N598"/>
  <c r="O598"/>
  <c r="P598"/>
  <c r="Q598"/>
  <c r="R598"/>
  <c r="V598"/>
  <c r="W598"/>
  <c r="N599"/>
  <c r="O599"/>
  <c r="P599"/>
  <c r="Q599"/>
  <c r="R599"/>
  <c r="V599"/>
  <c r="W599"/>
  <c r="N600"/>
  <c r="O600"/>
  <c r="P600"/>
  <c r="Q600"/>
  <c r="R600"/>
  <c r="V600"/>
  <c r="W600"/>
  <c r="N601"/>
  <c r="O601"/>
  <c r="P601"/>
  <c r="Q601"/>
  <c r="R601"/>
  <c r="V601"/>
  <c r="W601"/>
  <c r="N602"/>
  <c r="O602"/>
  <c r="P602"/>
  <c r="Q602"/>
  <c r="R602"/>
  <c r="V602"/>
  <c r="W602"/>
  <c r="N603"/>
  <c r="O603"/>
  <c r="P603"/>
  <c r="Q603"/>
  <c r="R603"/>
  <c r="V603"/>
  <c r="W603"/>
  <c r="N604"/>
  <c r="O604"/>
  <c r="P604"/>
  <c r="Q604"/>
  <c r="R604"/>
  <c r="V604"/>
  <c r="W604"/>
  <c r="N605"/>
  <c r="O605"/>
  <c r="P605"/>
  <c r="Q605"/>
  <c r="R605"/>
  <c r="V605"/>
  <c r="W605"/>
  <c r="N606"/>
  <c r="O606"/>
  <c r="P606"/>
  <c r="Q606"/>
  <c r="R606"/>
  <c r="V606"/>
  <c r="W606"/>
  <c r="N607"/>
  <c r="O607"/>
  <c r="P607"/>
  <c r="Q607"/>
  <c r="R607"/>
  <c r="V607"/>
  <c r="W607"/>
  <c r="N608"/>
  <c r="O608"/>
  <c r="P608"/>
  <c r="Q608"/>
  <c r="R608"/>
  <c r="V608"/>
  <c r="W608"/>
  <c r="N609"/>
  <c r="O609"/>
  <c r="P609"/>
  <c r="Q609"/>
  <c r="R609"/>
  <c r="V609"/>
  <c r="W609"/>
  <c r="N610"/>
  <c r="O610"/>
  <c r="P610"/>
  <c r="Q610"/>
  <c r="R610"/>
  <c r="V610"/>
  <c r="W610"/>
  <c r="N611"/>
  <c r="O611"/>
  <c r="P611"/>
  <c r="Q611"/>
  <c r="R611"/>
  <c r="V611"/>
  <c r="W611"/>
  <c r="N612"/>
  <c r="O612"/>
  <c r="P612"/>
  <c r="Q612"/>
  <c r="R612"/>
  <c r="V612"/>
  <c r="W612"/>
  <c r="N613"/>
  <c r="O613"/>
  <c r="P613"/>
  <c r="Q613"/>
  <c r="R613"/>
  <c r="V613"/>
  <c r="W613"/>
  <c r="N614"/>
  <c r="O614"/>
  <c r="P614"/>
  <c r="Q614"/>
  <c r="R614"/>
  <c r="V614"/>
  <c r="W614"/>
  <c r="N615"/>
  <c r="O615"/>
  <c r="P615"/>
  <c r="Q615"/>
  <c r="R615"/>
  <c r="V615"/>
  <c r="W615"/>
  <c r="N616"/>
  <c r="O616"/>
  <c r="P616"/>
  <c r="Q616"/>
  <c r="R616"/>
  <c r="V616"/>
  <c r="W616"/>
  <c r="N617"/>
  <c r="O617"/>
  <c r="P617"/>
  <c r="Q617"/>
  <c r="R617"/>
  <c r="V617"/>
  <c r="W617"/>
  <c r="N618"/>
  <c r="O618"/>
  <c r="P618"/>
  <c r="Q618"/>
  <c r="R618"/>
  <c r="V618"/>
  <c r="W618"/>
  <c r="N619"/>
  <c r="O619"/>
  <c r="P619"/>
  <c r="Q619"/>
  <c r="R619"/>
  <c r="V619"/>
  <c r="W619"/>
  <c r="N620"/>
  <c r="O620"/>
  <c r="P620"/>
  <c r="Q620"/>
  <c r="R620"/>
  <c r="V620"/>
  <c r="W620"/>
  <c r="N621"/>
  <c r="O621"/>
  <c r="P621"/>
  <c r="Q621"/>
  <c r="R621"/>
  <c r="V621"/>
  <c r="W621"/>
  <c r="W592"/>
  <c r="V592"/>
  <c r="Q592"/>
  <c r="P592"/>
  <c r="O592"/>
  <c r="N592"/>
  <c r="R592"/>
  <c r="N543"/>
  <c r="O543"/>
  <c r="P543"/>
  <c r="Q543"/>
  <c r="R543"/>
  <c r="V543"/>
  <c r="W543"/>
  <c r="N544"/>
  <c r="O544"/>
  <c r="P544"/>
  <c r="Q544"/>
  <c r="R544"/>
  <c r="V544"/>
  <c r="W544"/>
  <c r="N545"/>
  <c r="O545"/>
  <c r="P545"/>
  <c r="Q545"/>
  <c r="R545"/>
  <c r="V545"/>
  <c r="W545"/>
  <c r="N546"/>
  <c r="O546"/>
  <c r="P546"/>
  <c r="Q546"/>
  <c r="R546"/>
  <c r="V546"/>
  <c r="W546"/>
  <c r="N547"/>
  <c r="O547"/>
  <c r="P547"/>
  <c r="Q547"/>
  <c r="R547"/>
  <c r="V547"/>
  <c r="W547"/>
  <c r="N548"/>
  <c r="O548"/>
  <c r="P548"/>
  <c r="Q548"/>
  <c r="R548"/>
  <c r="V548"/>
  <c r="W548"/>
  <c r="N549"/>
  <c r="O549"/>
  <c r="P549"/>
  <c r="Q549"/>
  <c r="R549"/>
  <c r="V549"/>
  <c r="W549"/>
  <c r="N550"/>
  <c r="O550"/>
  <c r="P550"/>
  <c r="Q550"/>
  <c r="R550"/>
  <c r="V550"/>
  <c r="W550"/>
  <c r="N551"/>
  <c r="O551"/>
  <c r="P551"/>
  <c r="Q551"/>
  <c r="R551"/>
  <c r="V551"/>
  <c r="W551"/>
  <c r="N552"/>
  <c r="O552"/>
  <c r="P552"/>
  <c r="Q552"/>
  <c r="R552"/>
  <c r="V552"/>
  <c r="W552"/>
  <c r="N553"/>
  <c r="O553"/>
  <c r="P553"/>
  <c r="Q553"/>
  <c r="R553"/>
  <c r="V553"/>
  <c r="W553"/>
  <c r="N554"/>
  <c r="O554"/>
  <c r="P554"/>
  <c r="Q554"/>
  <c r="R554"/>
  <c r="V554"/>
  <c r="W554"/>
  <c r="N555"/>
  <c r="O555"/>
  <c r="P555"/>
  <c r="Q555"/>
  <c r="R555"/>
  <c r="V555"/>
  <c r="W555"/>
  <c r="N556"/>
  <c r="O556"/>
  <c r="P556"/>
  <c r="Q556"/>
  <c r="R556"/>
  <c r="V556"/>
  <c r="W556"/>
  <c r="N557"/>
  <c r="O557"/>
  <c r="P557"/>
  <c r="Q557"/>
  <c r="R557"/>
  <c r="V557"/>
  <c r="W557"/>
  <c r="N558"/>
  <c r="O558"/>
  <c r="P558"/>
  <c r="Q558"/>
  <c r="R558"/>
  <c r="V558"/>
  <c r="W558"/>
  <c r="N559"/>
  <c r="O559"/>
  <c r="P559"/>
  <c r="Q559"/>
  <c r="R559"/>
  <c r="V559"/>
  <c r="W559"/>
  <c r="N560"/>
  <c r="O560"/>
  <c r="P560"/>
  <c r="Q560"/>
  <c r="R560"/>
  <c r="V560"/>
  <c r="W560"/>
  <c r="N561"/>
  <c r="O561"/>
  <c r="P561"/>
  <c r="Q561"/>
  <c r="R561"/>
  <c r="V561"/>
  <c r="W561"/>
  <c r="N562"/>
  <c r="O562"/>
  <c r="P562"/>
  <c r="Q562"/>
  <c r="R562"/>
  <c r="V562"/>
  <c r="W562"/>
  <c r="N563"/>
  <c r="O563"/>
  <c r="P563"/>
  <c r="Q563"/>
  <c r="R563"/>
  <c r="V563"/>
  <c r="W563"/>
  <c r="N564"/>
  <c r="O564"/>
  <c r="P564"/>
  <c r="Q564"/>
  <c r="R564"/>
  <c r="V564"/>
  <c r="W564"/>
  <c r="N565"/>
  <c r="O565"/>
  <c r="P565"/>
  <c r="Q565"/>
  <c r="R565"/>
  <c r="V565"/>
  <c r="W565"/>
  <c r="N566"/>
  <c r="O566"/>
  <c r="P566"/>
  <c r="Q566"/>
  <c r="R566"/>
  <c r="V566"/>
  <c r="W566"/>
  <c r="N567"/>
  <c r="O567"/>
  <c r="P567"/>
  <c r="Q567"/>
  <c r="R567"/>
  <c r="V567"/>
  <c r="W567"/>
  <c r="N568"/>
  <c r="O568"/>
  <c r="P568"/>
  <c r="Q568"/>
  <c r="R568"/>
  <c r="V568"/>
  <c r="W568"/>
  <c r="N569"/>
  <c r="O569"/>
  <c r="P569"/>
  <c r="Q569"/>
  <c r="R569"/>
  <c r="V569"/>
  <c r="W569"/>
  <c r="N570"/>
  <c r="O570"/>
  <c r="P570"/>
  <c r="Q570"/>
  <c r="R570"/>
  <c r="V570"/>
  <c r="W570"/>
  <c r="N571"/>
  <c r="O571"/>
  <c r="P571"/>
  <c r="Q571"/>
  <c r="R571"/>
  <c r="V571"/>
  <c r="W571"/>
  <c r="W542"/>
  <c r="V542"/>
  <c r="Q542"/>
  <c r="P542"/>
  <c r="O542"/>
  <c r="N542"/>
  <c r="R542"/>
  <c r="N493"/>
  <c r="O493"/>
  <c r="P493"/>
  <c r="Q493"/>
  <c r="R493"/>
  <c r="V493"/>
  <c r="W493"/>
  <c r="N494"/>
  <c r="O494"/>
  <c r="P494"/>
  <c r="Q494"/>
  <c r="R494"/>
  <c r="V494"/>
  <c r="W494"/>
  <c r="N495"/>
  <c r="O495"/>
  <c r="P495"/>
  <c r="Q495"/>
  <c r="R495"/>
  <c r="V495"/>
  <c r="W495"/>
  <c r="N496"/>
  <c r="O496"/>
  <c r="P496"/>
  <c r="Q496"/>
  <c r="R496"/>
  <c r="V496"/>
  <c r="W496"/>
  <c r="N497"/>
  <c r="O497"/>
  <c r="P497"/>
  <c r="Q497"/>
  <c r="R497"/>
  <c r="V497"/>
  <c r="W497"/>
  <c r="N498"/>
  <c r="O498"/>
  <c r="P498"/>
  <c r="Q498"/>
  <c r="R498"/>
  <c r="V498"/>
  <c r="W498"/>
  <c r="N499"/>
  <c r="O499"/>
  <c r="P499"/>
  <c r="Q499"/>
  <c r="R499"/>
  <c r="V499"/>
  <c r="W499"/>
  <c r="N500"/>
  <c r="O500"/>
  <c r="P500"/>
  <c r="Q500"/>
  <c r="R500"/>
  <c r="V500"/>
  <c r="W500"/>
  <c r="N501"/>
  <c r="O501"/>
  <c r="P501"/>
  <c r="Q501"/>
  <c r="R501"/>
  <c r="V501"/>
  <c r="W501"/>
  <c r="N502"/>
  <c r="O502"/>
  <c r="P502"/>
  <c r="Q502"/>
  <c r="R502"/>
  <c r="V502"/>
  <c r="W502"/>
  <c r="N503"/>
  <c r="O503"/>
  <c r="P503"/>
  <c r="Q503"/>
  <c r="R503"/>
  <c r="V503"/>
  <c r="W503"/>
  <c r="N504"/>
  <c r="O504"/>
  <c r="P504"/>
  <c r="Q504"/>
  <c r="R504"/>
  <c r="V504"/>
  <c r="W504"/>
  <c r="N505"/>
  <c r="O505"/>
  <c r="P505"/>
  <c r="Q505"/>
  <c r="R505"/>
  <c r="V505"/>
  <c r="W505"/>
  <c r="N506"/>
  <c r="O506"/>
  <c r="P506"/>
  <c r="Q506"/>
  <c r="R506"/>
  <c r="V506"/>
  <c r="W506"/>
  <c r="N507"/>
  <c r="O507"/>
  <c r="P507"/>
  <c r="Q507"/>
  <c r="R507"/>
  <c r="V507"/>
  <c r="W507"/>
  <c r="N508"/>
  <c r="O508"/>
  <c r="P508"/>
  <c r="Q508"/>
  <c r="R508"/>
  <c r="V508"/>
  <c r="W508"/>
  <c r="N509"/>
  <c r="O509"/>
  <c r="P509"/>
  <c r="Q509"/>
  <c r="R509"/>
  <c r="V509"/>
  <c r="W509"/>
  <c r="N510"/>
  <c r="O510"/>
  <c r="P510"/>
  <c r="Q510"/>
  <c r="R510"/>
  <c r="V510"/>
  <c r="W510"/>
  <c r="N511"/>
  <c r="O511"/>
  <c r="P511"/>
  <c r="Q511"/>
  <c r="R511"/>
  <c r="V511"/>
  <c r="W511"/>
  <c r="N512"/>
  <c r="O512"/>
  <c r="P512"/>
  <c r="Q512"/>
  <c r="R512"/>
  <c r="V512"/>
  <c r="W512"/>
  <c r="N513"/>
  <c r="O513"/>
  <c r="P513"/>
  <c r="Q513"/>
  <c r="R513"/>
  <c r="V513"/>
  <c r="W513"/>
  <c r="N514"/>
  <c r="O514"/>
  <c r="P514"/>
  <c r="Q514"/>
  <c r="R514"/>
  <c r="V514"/>
  <c r="W514"/>
  <c r="N515"/>
  <c r="O515"/>
  <c r="P515"/>
  <c r="Q515"/>
  <c r="R515"/>
  <c r="V515"/>
  <c r="W515"/>
  <c r="N516"/>
  <c r="O516"/>
  <c r="P516"/>
  <c r="Q516"/>
  <c r="R516"/>
  <c r="V516"/>
  <c r="W516"/>
  <c r="N517"/>
  <c r="O517"/>
  <c r="P517"/>
  <c r="Q517"/>
  <c r="R517"/>
  <c r="V517"/>
  <c r="W517"/>
  <c r="N518"/>
  <c r="O518"/>
  <c r="P518"/>
  <c r="Q518"/>
  <c r="R518"/>
  <c r="V518"/>
  <c r="W518"/>
  <c r="N519"/>
  <c r="O519"/>
  <c r="P519"/>
  <c r="Q519"/>
  <c r="R519"/>
  <c r="V519"/>
  <c r="W519"/>
  <c r="N520"/>
  <c r="O520"/>
  <c r="P520"/>
  <c r="Q520"/>
  <c r="R520"/>
  <c r="V520"/>
  <c r="W520"/>
  <c r="N521"/>
  <c r="O521"/>
  <c r="P521"/>
  <c r="Q521"/>
  <c r="R521"/>
  <c r="V521"/>
  <c r="W521"/>
  <c r="W492"/>
  <c r="V492"/>
  <c r="Q492"/>
  <c r="P492"/>
  <c r="O492"/>
  <c r="N492"/>
  <c r="R492"/>
  <c r="N443"/>
  <c r="O443"/>
  <c r="P443"/>
  <c r="Q443"/>
  <c r="R443"/>
  <c r="V443"/>
  <c r="W443"/>
  <c r="N444"/>
  <c r="O444"/>
  <c r="P444"/>
  <c r="Q444"/>
  <c r="R444"/>
  <c r="V444"/>
  <c r="W444"/>
  <c r="N445"/>
  <c r="O445"/>
  <c r="P445"/>
  <c r="Q445"/>
  <c r="R445"/>
  <c r="V445"/>
  <c r="W445"/>
  <c r="N446"/>
  <c r="O446"/>
  <c r="P446"/>
  <c r="Q446"/>
  <c r="R446"/>
  <c r="V446"/>
  <c r="W446"/>
  <c r="N447"/>
  <c r="O447"/>
  <c r="P447"/>
  <c r="Q447"/>
  <c r="R447"/>
  <c r="V447"/>
  <c r="W447"/>
  <c r="N448"/>
  <c r="O448"/>
  <c r="P448"/>
  <c r="Q448"/>
  <c r="R448"/>
  <c r="V448"/>
  <c r="W448"/>
  <c r="N449"/>
  <c r="O449"/>
  <c r="P449"/>
  <c r="Q449"/>
  <c r="R449"/>
  <c r="V449"/>
  <c r="W449"/>
  <c r="N450"/>
  <c r="O450"/>
  <c r="P450"/>
  <c r="Q450"/>
  <c r="R450"/>
  <c r="V450"/>
  <c r="W450"/>
  <c r="N451"/>
  <c r="O451"/>
  <c r="P451"/>
  <c r="Q451"/>
  <c r="R451"/>
  <c r="V451"/>
  <c r="W451"/>
  <c r="N452"/>
  <c r="O452"/>
  <c r="P452"/>
  <c r="Q452"/>
  <c r="R452"/>
  <c r="V452"/>
  <c r="W452"/>
  <c r="N453"/>
  <c r="O453"/>
  <c r="P453"/>
  <c r="Q453"/>
  <c r="R453"/>
  <c r="V453"/>
  <c r="W453"/>
  <c r="N454"/>
  <c r="O454"/>
  <c r="P454"/>
  <c r="Q454"/>
  <c r="R454"/>
  <c r="V454"/>
  <c r="W454"/>
  <c r="N455"/>
  <c r="O455"/>
  <c r="P455"/>
  <c r="Q455"/>
  <c r="R455"/>
  <c r="V455"/>
  <c r="W455"/>
  <c r="N456"/>
  <c r="O456"/>
  <c r="P456"/>
  <c r="Q456"/>
  <c r="R456"/>
  <c r="V456"/>
  <c r="W456"/>
  <c r="N457"/>
  <c r="O457"/>
  <c r="P457"/>
  <c r="Q457"/>
  <c r="R457"/>
  <c r="V457"/>
  <c r="W457"/>
  <c r="N458"/>
  <c r="O458"/>
  <c r="P458"/>
  <c r="Q458"/>
  <c r="R458"/>
  <c r="V458"/>
  <c r="W458"/>
  <c r="N459"/>
  <c r="O459"/>
  <c r="P459"/>
  <c r="Q459"/>
  <c r="R459"/>
  <c r="V459"/>
  <c r="W459"/>
  <c r="N460"/>
  <c r="O460"/>
  <c r="P460"/>
  <c r="Q460"/>
  <c r="R460"/>
  <c r="V460"/>
  <c r="W460"/>
  <c r="N461"/>
  <c r="O461"/>
  <c r="P461"/>
  <c r="Q461"/>
  <c r="R461"/>
  <c r="V461"/>
  <c r="W461"/>
  <c r="N462"/>
  <c r="O462"/>
  <c r="P462"/>
  <c r="Q462"/>
  <c r="R462"/>
  <c r="V462"/>
  <c r="W462"/>
  <c r="N463"/>
  <c r="O463"/>
  <c r="P463"/>
  <c r="Q463"/>
  <c r="R463"/>
  <c r="V463"/>
  <c r="W463"/>
  <c r="N464"/>
  <c r="O464"/>
  <c r="P464"/>
  <c r="Q464"/>
  <c r="R464"/>
  <c r="V464"/>
  <c r="W464"/>
  <c r="N465"/>
  <c r="O465"/>
  <c r="P465"/>
  <c r="Q465"/>
  <c r="R465"/>
  <c r="V465"/>
  <c r="W465"/>
  <c r="N466"/>
  <c r="O466"/>
  <c r="P466"/>
  <c r="Q466"/>
  <c r="R466"/>
  <c r="V466"/>
  <c r="W466"/>
  <c r="N467"/>
  <c r="O467"/>
  <c r="P467"/>
  <c r="Q467"/>
  <c r="R467"/>
  <c r="V467"/>
  <c r="W467"/>
  <c r="N468"/>
  <c r="O468"/>
  <c r="P468"/>
  <c r="Q468"/>
  <c r="R468"/>
  <c r="V468"/>
  <c r="W468"/>
  <c r="N469"/>
  <c r="O469"/>
  <c r="P469"/>
  <c r="Q469"/>
  <c r="R469"/>
  <c r="V469"/>
  <c r="W469"/>
  <c r="N470"/>
  <c r="O470"/>
  <c r="P470"/>
  <c r="Q470"/>
  <c r="R470"/>
  <c r="V470"/>
  <c r="W470"/>
  <c r="N471"/>
  <c r="O471"/>
  <c r="P471"/>
  <c r="Q471"/>
  <c r="R471"/>
  <c r="V471"/>
  <c r="W471"/>
  <c r="W442"/>
  <c r="V442"/>
  <c r="Q442"/>
  <c r="P442"/>
  <c r="O442"/>
  <c r="N442"/>
  <c r="R442"/>
  <c r="W421"/>
  <c r="N393"/>
  <c r="O393"/>
  <c r="P393"/>
  <c r="Q393"/>
  <c r="R393"/>
  <c r="V393"/>
  <c r="W393"/>
  <c r="N394"/>
  <c r="O394"/>
  <c r="P394"/>
  <c r="Q394"/>
  <c r="R394"/>
  <c r="V394"/>
  <c r="W394"/>
  <c r="N395"/>
  <c r="O395"/>
  <c r="P395"/>
  <c r="Q395"/>
  <c r="R395"/>
  <c r="V395"/>
  <c r="W395"/>
  <c r="N396"/>
  <c r="O396"/>
  <c r="P396"/>
  <c r="Q396"/>
  <c r="R396"/>
  <c r="V396"/>
  <c r="W396"/>
  <c r="N397"/>
  <c r="O397"/>
  <c r="P397"/>
  <c r="Q397"/>
  <c r="R397"/>
  <c r="V397"/>
  <c r="W397"/>
  <c r="N398"/>
  <c r="O398"/>
  <c r="P398"/>
  <c r="Q398"/>
  <c r="R398"/>
  <c r="V398"/>
  <c r="W398"/>
  <c r="N399"/>
  <c r="O399"/>
  <c r="P399"/>
  <c r="Q399"/>
  <c r="R399"/>
  <c r="V399"/>
  <c r="W399"/>
  <c r="N400"/>
  <c r="O400"/>
  <c r="P400"/>
  <c r="Q400"/>
  <c r="R400"/>
  <c r="V400"/>
  <c r="W400"/>
  <c r="N401"/>
  <c r="O401"/>
  <c r="P401"/>
  <c r="Q401"/>
  <c r="R401"/>
  <c r="V401"/>
  <c r="W401"/>
  <c r="N402"/>
  <c r="O402"/>
  <c r="P402"/>
  <c r="Q402"/>
  <c r="R402"/>
  <c r="V402"/>
  <c r="W402"/>
  <c r="N403"/>
  <c r="O403"/>
  <c r="P403"/>
  <c r="Q403"/>
  <c r="R403"/>
  <c r="V403"/>
  <c r="W403"/>
  <c r="N404"/>
  <c r="O404"/>
  <c r="P404"/>
  <c r="Q404"/>
  <c r="R404"/>
  <c r="V404"/>
  <c r="W404"/>
  <c r="N405"/>
  <c r="O405"/>
  <c r="P405"/>
  <c r="Q405"/>
  <c r="R405"/>
  <c r="V405"/>
  <c r="W405"/>
  <c r="N406"/>
  <c r="O406"/>
  <c r="P406"/>
  <c r="Q406"/>
  <c r="R406"/>
  <c r="V406"/>
  <c r="W406"/>
  <c r="N407"/>
  <c r="O407"/>
  <c r="P407"/>
  <c r="Q407"/>
  <c r="R407"/>
  <c r="V407"/>
  <c r="W407"/>
  <c r="N408"/>
  <c r="O408"/>
  <c r="P408"/>
  <c r="Q408"/>
  <c r="R408"/>
  <c r="V408"/>
  <c r="W408"/>
  <c r="N409"/>
  <c r="O409"/>
  <c r="P409"/>
  <c r="Q409"/>
  <c r="R409"/>
  <c r="V409"/>
  <c r="W409"/>
  <c r="N410"/>
  <c r="O410"/>
  <c r="P410"/>
  <c r="Q410"/>
  <c r="R410"/>
  <c r="V410"/>
  <c r="W410"/>
  <c r="N411"/>
  <c r="O411"/>
  <c r="P411"/>
  <c r="Q411"/>
  <c r="R411"/>
  <c r="V411"/>
  <c r="W411"/>
  <c r="N412"/>
  <c r="O412"/>
  <c r="P412"/>
  <c r="Q412"/>
  <c r="R412"/>
  <c r="V412"/>
  <c r="W412"/>
  <c r="N413"/>
  <c r="O413"/>
  <c r="P413"/>
  <c r="Q413"/>
  <c r="R413"/>
  <c r="V413"/>
  <c r="W413"/>
  <c r="N414"/>
  <c r="O414"/>
  <c r="P414"/>
  <c r="Q414"/>
  <c r="R414"/>
  <c r="V414"/>
  <c r="W414"/>
  <c r="N415"/>
  <c r="O415"/>
  <c r="P415"/>
  <c r="Q415"/>
  <c r="R415"/>
  <c r="V415"/>
  <c r="W415"/>
  <c r="N416"/>
  <c r="O416"/>
  <c r="P416"/>
  <c r="Q416"/>
  <c r="R416"/>
  <c r="V416"/>
  <c r="W416"/>
  <c r="N417"/>
  <c r="O417"/>
  <c r="P417"/>
  <c r="Q417"/>
  <c r="R417"/>
  <c r="V417"/>
  <c r="W417"/>
  <c r="N418"/>
  <c r="O418"/>
  <c r="P418"/>
  <c r="Q418"/>
  <c r="R418"/>
  <c r="V418"/>
  <c r="W418"/>
  <c r="N419"/>
  <c r="O419"/>
  <c r="P419"/>
  <c r="Q419"/>
  <c r="R419"/>
  <c r="V419"/>
  <c r="W419"/>
  <c r="N420"/>
  <c r="O420"/>
  <c r="P420"/>
  <c r="Q420"/>
  <c r="R420"/>
  <c r="V420"/>
  <c r="W420"/>
  <c r="N421"/>
  <c r="O421"/>
  <c r="P421"/>
  <c r="Q421"/>
  <c r="R421"/>
  <c r="V421"/>
  <c r="W392"/>
  <c r="V392"/>
  <c r="Q392"/>
  <c r="P392"/>
  <c r="O392"/>
  <c r="N392"/>
  <c r="R392"/>
  <c r="N343"/>
  <c r="O343"/>
  <c r="P343"/>
  <c r="Q343"/>
  <c r="R343"/>
  <c r="V343"/>
  <c r="W343"/>
  <c r="N344"/>
  <c r="O344"/>
  <c r="P344"/>
  <c r="Q344"/>
  <c r="R344"/>
  <c r="V344"/>
  <c r="W344"/>
  <c r="N345"/>
  <c r="O345"/>
  <c r="P345"/>
  <c r="Q345"/>
  <c r="R345"/>
  <c r="V345"/>
  <c r="W345"/>
  <c r="N346"/>
  <c r="O346"/>
  <c r="P346"/>
  <c r="Q346"/>
  <c r="R346"/>
  <c r="V346"/>
  <c r="W346"/>
  <c r="N347"/>
  <c r="O347"/>
  <c r="P347"/>
  <c r="Q347"/>
  <c r="R347"/>
  <c r="V347"/>
  <c r="W347"/>
  <c r="N348"/>
  <c r="O348"/>
  <c r="P348"/>
  <c r="Q348"/>
  <c r="R348"/>
  <c r="V348"/>
  <c r="W348"/>
  <c r="N349"/>
  <c r="O349"/>
  <c r="P349"/>
  <c r="Q349"/>
  <c r="R349"/>
  <c r="V349"/>
  <c r="W349"/>
  <c r="N350"/>
  <c r="O350"/>
  <c r="P350"/>
  <c r="Q350"/>
  <c r="R350"/>
  <c r="V350"/>
  <c r="W350"/>
  <c r="N351"/>
  <c r="O351"/>
  <c r="P351"/>
  <c r="Q351"/>
  <c r="R351"/>
  <c r="V351"/>
  <c r="W351"/>
  <c r="N352"/>
  <c r="O352"/>
  <c r="P352"/>
  <c r="Q352"/>
  <c r="R352"/>
  <c r="V352"/>
  <c r="W352"/>
  <c r="N353"/>
  <c r="O353"/>
  <c r="P353"/>
  <c r="Q353"/>
  <c r="R353"/>
  <c r="V353"/>
  <c r="W353"/>
  <c r="N354"/>
  <c r="O354"/>
  <c r="P354"/>
  <c r="Q354"/>
  <c r="R354"/>
  <c r="V354"/>
  <c r="W354"/>
  <c r="N355"/>
  <c r="O355"/>
  <c r="P355"/>
  <c r="Q355"/>
  <c r="R355"/>
  <c r="V355"/>
  <c r="W355"/>
  <c r="N356"/>
  <c r="O356"/>
  <c r="P356"/>
  <c r="Q356"/>
  <c r="R356"/>
  <c r="V356"/>
  <c r="W356"/>
  <c r="N357"/>
  <c r="O357"/>
  <c r="P357"/>
  <c r="Q357"/>
  <c r="R357"/>
  <c r="V357"/>
  <c r="W357"/>
  <c r="N358"/>
  <c r="O358"/>
  <c r="P358"/>
  <c r="Q358"/>
  <c r="R358"/>
  <c r="V358"/>
  <c r="W358"/>
  <c r="N359"/>
  <c r="O359"/>
  <c r="P359"/>
  <c r="Q359"/>
  <c r="R359"/>
  <c r="V359"/>
  <c r="W359"/>
  <c r="N360"/>
  <c r="O360"/>
  <c r="P360"/>
  <c r="Q360"/>
  <c r="R360"/>
  <c r="V360"/>
  <c r="W360"/>
  <c r="N361"/>
  <c r="O361"/>
  <c r="P361"/>
  <c r="Q361"/>
  <c r="R361"/>
  <c r="V361"/>
  <c r="W361"/>
  <c r="N362"/>
  <c r="O362"/>
  <c r="P362"/>
  <c r="Q362"/>
  <c r="R362"/>
  <c r="V362"/>
  <c r="W362"/>
  <c r="N363"/>
  <c r="O363"/>
  <c r="P363"/>
  <c r="Q363"/>
  <c r="R363"/>
  <c r="V363"/>
  <c r="W363"/>
  <c r="N364"/>
  <c r="O364"/>
  <c r="P364"/>
  <c r="Q364"/>
  <c r="R364"/>
  <c r="V364"/>
  <c r="W364"/>
  <c r="N365"/>
  <c r="O365"/>
  <c r="P365"/>
  <c r="Q365"/>
  <c r="R365"/>
  <c r="V365"/>
  <c r="W365"/>
  <c r="N366"/>
  <c r="O366"/>
  <c r="P366"/>
  <c r="Q366"/>
  <c r="R366"/>
  <c r="V366"/>
  <c r="W366"/>
  <c r="N367"/>
  <c r="O367"/>
  <c r="P367"/>
  <c r="Q367"/>
  <c r="R367"/>
  <c r="V367"/>
  <c r="W367"/>
  <c r="N368"/>
  <c r="O368"/>
  <c r="P368"/>
  <c r="Q368"/>
  <c r="R368"/>
  <c r="V368"/>
  <c r="W368"/>
  <c r="N369"/>
  <c r="O369"/>
  <c r="P369"/>
  <c r="Q369"/>
  <c r="R369"/>
  <c r="V369"/>
  <c r="W369"/>
  <c r="N370"/>
  <c r="O370"/>
  <c r="P370"/>
  <c r="Q370"/>
  <c r="R370"/>
  <c r="V370"/>
  <c r="W370"/>
  <c r="N371"/>
  <c r="O371"/>
  <c r="P371"/>
  <c r="Q371"/>
  <c r="R371"/>
  <c r="V371"/>
  <c r="W371"/>
  <c r="W342"/>
  <c r="V342"/>
  <c r="Q342"/>
  <c r="P342"/>
  <c r="O342"/>
  <c r="N342"/>
  <c r="R342"/>
  <c r="N293"/>
  <c r="O293"/>
  <c r="P293"/>
  <c r="Q293"/>
  <c r="R293"/>
  <c r="V293"/>
  <c r="W293"/>
  <c r="N294"/>
  <c r="O294"/>
  <c r="P294"/>
  <c r="Q294"/>
  <c r="R294"/>
  <c r="V294"/>
  <c r="W294"/>
  <c r="N295"/>
  <c r="O295"/>
  <c r="P295"/>
  <c r="Q295"/>
  <c r="R295"/>
  <c r="V295"/>
  <c r="W295"/>
  <c r="N296"/>
  <c r="O296"/>
  <c r="P296"/>
  <c r="Q296"/>
  <c r="R296"/>
  <c r="V296"/>
  <c r="W296"/>
  <c r="N297"/>
  <c r="O297"/>
  <c r="P297"/>
  <c r="Q297"/>
  <c r="R297"/>
  <c r="V297"/>
  <c r="W297"/>
  <c r="N298"/>
  <c r="O298"/>
  <c r="P298"/>
  <c r="Q298"/>
  <c r="R298"/>
  <c r="V298"/>
  <c r="W298"/>
  <c r="N299"/>
  <c r="O299"/>
  <c r="P299"/>
  <c r="Q299"/>
  <c r="R299"/>
  <c r="V299"/>
  <c r="W299"/>
  <c r="N300"/>
  <c r="O300"/>
  <c r="P300"/>
  <c r="Q300"/>
  <c r="R300"/>
  <c r="V300"/>
  <c r="W300"/>
  <c r="N301"/>
  <c r="O301"/>
  <c r="P301"/>
  <c r="Q301"/>
  <c r="R301"/>
  <c r="V301"/>
  <c r="W301"/>
  <c r="N302"/>
  <c r="O302"/>
  <c r="P302"/>
  <c r="Q302"/>
  <c r="R302"/>
  <c r="V302"/>
  <c r="W302"/>
  <c r="N303"/>
  <c r="O303"/>
  <c r="P303"/>
  <c r="Q303"/>
  <c r="R303"/>
  <c r="V303"/>
  <c r="W303"/>
  <c r="N304"/>
  <c r="O304"/>
  <c r="P304"/>
  <c r="Q304"/>
  <c r="R304"/>
  <c r="V304"/>
  <c r="W304"/>
  <c r="N305"/>
  <c r="O305"/>
  <c r="P305"/>
  <c r="Q305"/>
  <c r="R305"/>
  <c r="V305"/>
  <c r="W305"/>
  <c r="N306"/>
  <c r="O306"/>
  <c r="P306"/>
  <c r="Q306"/>
  <c r="R306"/>
  <c r="V306"/>
  <c r="W306"/>
  <c r="N307"/>
  <c r="O307"/>
  <c r="P307"/>
  <c r="Q307"/>
  <c r="R307"/>
  <c r="V307"/>
  <c r="W307"/>
  <c r="N308"/>
  <c r="O308"/>
  <c r="P308"/>
  <c r="Q308"/>
  <c r="R308"/>
  <c r="V308"/>
  <c r="W308"/>
  <c r="N309"/>
  <c r="O309"/>
  <c r="P309"/>
  <c r="Q309"/>
  <c r="R309"/>
  <c r="V309"/>
  <c r="W309"/>
  <c r="N310"/>
  <c r="O310"/>
  <c r="P310"/>
  <c r="Q310"/>
  <c r="R310"/>
  <c r="V310"/>
  <c r="W310"/>
  <c r="N311"/>
  <c r="O311"/>
  <c r="P311"/>
  <c r="Q311"/>
  <c r="R311"/>
  <c r="V311"/>
  <c r="W311"/>
  <c r="N312"/>
  <c r="O312"/>
  <c r="P312"/>
  <c r="Q312"/>
  <c r="R312"/>
  <c r="V312"/>
  <c r="W312"/>
  <c r="N313"/>
  <c r="O313"/>
  <c r="P313"/>
  <c r="Q313"/>
  <c r="R313"/>
  <c r="V313"/>
  <c r="W313"/>
  <c r="N314"/>
  <c r="O314"/>
  <c r="P314"/>
  <c r="Q314"/>
  <c r="R314"/>
  <c r="V314"/>
  <c r="W314"/>
  <c r="N315"/>
  <c r="O315"/>
  <c r="P315"/>
  <c r="Q315"/>
  <c r="R315"/>
  <c r="V315"/>
  <c r="W315"/>
  <c r="N316"/>
  <c r="O316"/>
  <c r="P316"/>
  <c r="Q316"/>
  <c r="R316"/>
  <c r="V316"/>
  <c r="W316"/>
  <c r="N317"/>
  <c r="O317"/>
  <c r="P317"/>
  <c r="Q317"/>
  <c r="R317"/>
  <c r="V317"/>
  <c r="W317"/>
  <c r="N318"/>
  <c r="O318"/>
  <c r="P318"/>
  <c r="Q318"/>
  <c r="R318"/>
  <c r="V318"/>
  <c r="W318"/>
  <c r="N319"/>
  <c r="O319"/>
  <c r="P319"/>
  <c r="Q319"/>
  <c r="R319"/>
  <c r="V319"/>
  <c r="W319"/>
  <c r="N320"/>
  <c r="O320"/>
  <c r="P320"/>
  <c r="Q320"/>
  <c r="R320"/>
  <c r="V320"/>
  <c r="W320"/>
  <c r="N321"/>
  <c r="O321"/>
  <c r="P321"/>
  <c r="Q321"/>
  <c r="R321"/>
  <c r="V321"/>
  <c r="W321"/>
  <c r="W292"/>
  <c r="V292"/>
  <c r="Q292"/>
  <c r="P292"/>
  <c r="O292"/>
  <c r="N292"/>
  <c r="R292"/>
  <c r="N243"/>
  <c r="O243"/>
  <c r="P243"/>
  <c r="Q243"/>
  <c r="R243"/>
  <c r="V243"/>
  <c r="W243"/>
  <c r="N244"/>
  <c r="O244"/>
  <c r="P244"/>
  <c r="Q244"/>
  <c r="R244"/>
  <c r="V244"/>
  <c r="W244"/>
  <c r="N245"/>
  <c r="O245"/>
  <c r="P245"/>
  <c r="Q245"/>
  <c r="R245"/>
  <c r="V245"/>
  <c r="W245"/>
  <c r="N246"/>
  <c r="O246"/>
  <c r="P246"/>
  <c r="Q246"/>
  <c r="R246"/>
  <c r="V246"/>
  <c r="W246"/>
  <c r="N247"/>
  <c r="O247"/>
  <c r="P247"/>
  <c r="Q247"/>
  <c r="R247"/>
  <c r="V247"/>
  <c r="W247"/>
  <c r="N248"/>
  <c r="O248"/>
  <c r="P248"/>
  <c r="Q248"/>
  <c r="R248"/>
  <c r="V248"/>
  <c r="W248"/>
  <c r="N249"/>
  <c r="O249"/>
  <c r="P249"/>
  <c r="Q249"/>
  <c r="R249"/>
  <c r="V249"/>
  <c r="W249"/>
  <c r="N250"/>
  <c r="O250"/>
  <c r="P250"/>
  <c r="Q250"/>
  <c r="R250"/>
  <c r="V250"/>
  <c r="W250"/>
  <c r="N251"/>
  <c r="O251"/>
  <c r="P251"/>
  <c r="Q251"/>
  <c r="R251"/>
  <c r="V251"/>
  <c r="W251"/>
  <c r="N252"/>
  <c r="O252"/>
  <c r="P252"/>
  <c r="Q252"/>
  <c r="R252"/>
  <c r="V252"/>
  <c r="W252"/>
  <c r="N253"/>
  <c r="O253"/>
  <c r="P253"/>
  <c r="Q253"/>
  <c r="R253"/>
  <c r="V253"/>
  <c r="W253"/>
  <c r="N254"/>
  <c r="O254"/>
  <c r="P254"/>
  <c r="Q254"/>
  <c r="R254"/>
  <c r="V254"/>
  <c r="W254"/>
  <c r="N255"/>
  <c r="O255"/>
  <c r="P255"/>
  <c r="Q255"/>
  <c r="R255"/>
  <c r="V255"/>
  <c r="W255"/>
  <c r="N256"/>
  <c r="O256"/>
  <c r="P256"/>
  <c r="Q256"/>
  <c r="R256"/>
  <c r="V256"/>
  <c r="W256"/>
  <c r="N257"/>
  <c r="O257"/>
  <c r="P257"/>
  <c r="Q257"/>
  <c r="R257"/>
  <c r="V257"/>
  <c r="W257"/>
  <c r="N258"/>
  <c r="O258"/>
  <c r="P258"/>
  <c r="Q258"/>
  <c r="R258"/>
  <c r="V258"/>
  <c r="W258"/>
  <c r="N259"/>
  <c r="O259"/>
  <c r="P259"/>
  <c r="Q259"/>
  <c r="R259"/>
  <c r="V259"/>
  <c r="W259"/>
  <c r="N260"/>
  <c r="O260"/>
  <c r="P260"/>
  <c r="Q260"/>
  <c r="R260"/>
  <c r="V260"/>
  <c r="W260"/>
  <c r="N261"/>
  <c r="O261"/>
  <c r="P261"/>
  <c r="Q261"/>
  <c r="R261"/>
  <c r="V261"/>
  <c r="W261"/>
  <c r="N262"/>
  <c r="O262"/>
  <c r="P262"/>
  <c r="Q262"/>
  <c r="R262"/>
  <c r="V262"/>
  <c r="W262"/>
  <c r="N263"/>
  <c r="O263"/>
  <c r="P263"/>
  <c r="Q263"/>
  <c r="R263"/>
  <c r="V263"/>
  <c r="W263"/>
  <c r="N264"/>
  <c r="O264"/>
  <c r="P264"/>
  <c r="Q264"/>
  <c r="R264"/>
  <c r="V264"/>
  <c r="W264"/>
  <c r="N265"/>
  <c r="O265"/>
  <c r="P265"/>
  <c r="Q265"/>
  <c r="R265"/>
  <c r="V265"/>
  <c r="W265"/>
  <c r="N266"/>
  <c r="O266"/>
  <c r="P266"/>
  <c r="Q266"/>
  <c r="R266"/>
  <c r="V266"/>
  <c r="W266"/>
  <c r="N267"/>
  <c r="O267"/>
  <c r="P267"/>
  <c r="Q267"/>
  <c r="R267"/>
  <c r="V267"/>
  <c r="W267"/>
  <c r="N268"/>
  <c r="O268"/>
  <c r="P268"/>
  <c r="Q268"/>
  <c r="R268"/>
  <c r="V268"/>
  <c r="W268"/>
  <c r="N269"/>
  <c r="O269"/>
  <c r="P269"/>
  <c r="Q269"/>
  <c r="R269"/>
  <c r="V269"/>
  <c r="W269"/>
  <c r="N270"/>
  <c r="O270"/>
  <c r="P270"/>
  <c r="Q270"/>
  <c r="R270"/>
  <c r="V270"/>
  <c r="W270"/>
  <c r="N271"/>
  <c r="O271"/>
  <c r="P271"/>
  <c r="Q271"/>
  <c r="R271"/>
  <c r="V271"/>
  <c r="W271"/>
  <c r="W242"/>
  <c r="V242"/>
  <c r="Q242"/>
  <c r="P242"/>
  <c r="O242"/>
  <c r="N242"/>
  <c r="R242"/>
  <c r="N193"/>
  <c r="N194"/>
  <c r="N195"/>
  <c r="N196"/>
  <c r="N197"/>
  <c r="N198"/>
  <c r="N199"/>
  <c r="N200"/>
  <c r="N201"/>
  <c r="N202"/>
  <c r="N203"/>
  <c r="N204"/>
  <c r="N205"/>
  <c r="N206"/>
  <c r="N207"/>
  <c r="N208"/>
  <c r="N209"/>
  <c r="N210"/>
  <c r="N211"/>
  <c r="N212"/>
  <c r="N213"/>
  <c r="N214"/>
  <c r="N215"/>
  <c r="N216"/>
  <c r="N217"/>
  <c r="N218"/>
  <c r="N219"/>
  <c r="N220"/>
  <c r="N221"/>
  <c r="N192"/>
  <c r="O193"/>
  <c r="P193"/>
  <c r="Q193"/>
  <c r="R193"/>
  <c r="V193"/>
  <c r="W193"/>
  <c r="O194"/>
  <c r="P194"/>
  <c r="Q194"/>
  <c r="R194"/>
  <c r="V194"/>
  <c r="W194"/>
  <c r="O195"/>
  <c r="P195"/>
  <c r="Q195"/>
  <c r="R195"/>
  <c r="V195"/>
  <c r="W195"/>
  <c r="O196"/>
  <c r="P196"/>
  <c r="Q196"/>
  <c r="R196"/>
  <c r="V196"/>
  <c r="W196"/>
  <c r="O197"/>
  <c r="P197"/>
  <c r="Q197"/>
  <c r="R197"/>
  <c r="V197"/>
  <c r="W197"/>
  <c r="O198"/>
  <c r="P198"/>
  <c r="Q198"/>
  <c r="R198"/>
  <c r="V198"/>
  <c r="W198"/>
  <c r="O199"/>
  <c r="P199"/>
  <c r="Q199"/>
  <c r="R199"/>
  <c r="V199"/>
  <c r="W199"/>
  <c r="O200"/>
  <c r="P200"/>
  <c r="Q200"/>
  <c r="R200"/>
  <c r="V200"/>
  <c r="W200"/>
  <c r="O201"/>
  <c r="P201"/>
  <c r="Q201"/>
  <c r="R201"/>
  <c r="V201"/>
  <c r="W201"/>
  <c r="O202"/>
  <c r="P202"/>
  <c r="Q202"/>
  <c r="R202"/>
  <c r="V202"/>
  <c r="W202"/>
  <c r="O203"/>
  <c r="P203"/>
  <c r="Q203"/>
  <c r="R203"/>
  <c r="V203"/>
  <c r="W203"/>
  <c r="O204"/>
  <c r="P204"/>
  <c r="Q204"/>
  <c r="R204"/>
  <c r="V204"/>
  <c r="W204"/>
  <c r="O205"/>
  <c r="P205"/>
  <c r="Q205"/>
  <c r="R205"/>
  <c r="V205"/>
  <c r="W205"/>
  <c r="O206"/>
  <c r="P206"/>
  <c r="Q206"/>
  <c r="R206"/>
  <c r="V206"/>
  <c r="W206"/>
  <c r="O207"/>
  <c r="P207"/>
  <c r="Q207"/>
  <c r="R207"/>
  <c r="V207"/>
  <c r="W207"/>
  <c r="O208"/>
  <c r="P208"/>
  <c r="Q208"/>
  <c r="R208"/>
  <c r="V208"/>
  <c r="W208"/>
  <c r="O209"/>
  <c r="P209"/>
  <c r="Q209"/>
  <c r="R209"/>
  <c r="V209"/>
  <c r="W209"/>
  <c r="O210"/>
  <c r="P210"/>
  <c r="Q210"/>
  <c r="R210"/>
  <c r="V210"/>
  <c r="W210"/>
  <c r="O211"/>
  <c r="P211"/>
  <c r="Q211"/>
  <c r="R211"/>
  <c r="V211"/>
  <c r="W211"/>
  <c r="O212"/>
  <c r="P212"/>
  <c r="Q212"/>
  <c r="R212"/>
  <c r="V212"/>
  <c r="W212"/>
  <c r="O213"/>
  <c r="P213"/>
  <c r="Q213"/>
  <c r="R213"/>
  <c r="V213"/>
  <c r="W213"/>
  <c r="O214"/>
  <c r="P214"/>
  <c r="Q214"/>
  <c r="R214"/>
  <c r="V214"/>
  <c r="W214"/>
  <c r="O215"/>
  <c r="P215"/>
  <c r="Q215"/>
  <c r="R215"/>
  <c r="V215"/>
  <c r="W215"/>
  <c r="O216"/>
  <c r="P216"/>
  <c r="Q216"/>
  <c r="R216"/>
  <c r="V216"/>
  <c r="W216"/>
  <c r="O217"/>
  <c r="P217"/>
  <c r="Q217"/>
  <c r="R217"/>
  <c r="V217"/>
  <c r="W217"/>
  <c r="O218"/>
  <c r="P218"/>
  <c r="Q218"/>
  <c r="R218"/>
  <c r="V218"/>
  <c r="W218"/>
  <c r="O219"/>
  <c r="P219"/>
  <c r="Q219"/>
  <c r="R219"/>
  <c r="V219"/>
  <c r="W219"/>
  <c r="O220"/>
  <c r="P220"/>
  <c r="Q220"/>
  <c r="R220"/>
  <c r="V220"/>
  <c r="W220"/>
  <c r="O221"/>
  <c r="P221"/>
  <c r="Q221"/>
  <c r="R221"/>
  <c r="V221"/>
  <c r="W221"/>
  <c r="W192"/>
  <c r="V192"/>
  <c r="R192"/>
  <c r="Q192"/>
  <c r="P192"/>
  <c r="O192"/>
  <c r="N143"/>
  <c r="N144"/>
  <c r="O144"/>
  <c r="P144"/>
  <c r="Q144"/>
  <c r="R144"/>
  <c r="S144"/>
  <c r="T144"/>
  <c r="U144"/>
  <c r="V144"/>
  <c r="W144"/>
  <c r="N145"/>
  <c r="O145"/>
  <c r="P145"/>
  <c r="Q145"/>
  <c r="R145"/>
  <c r="S145"/>
  <c r="T145"/>
  <c r="U145"/>
  <c r="V145"/>
  <c r="W145"/>
  <c r="N146"/>
  <c r="O146"/>
  <c r="P146"/>
  <c r="Q146"/>
  <c r="R146"/>
  <c r="S146"/>
  <c r="T146"/>
  <c r="U146"/>
  <c r="V146"/>
  <c r="W146"/>
  <c r="N147"/>
  <c r="O147"/>
  <c r="P147"/>
  <c r="Q147"/>
  <c r="R147"/>
  <c r="S147"/>
  <c r="T147"/>
  <c r="U147"/>
  <c r="V147"/>
  <c r="W147"/>
  <c r="N148"/>
  <c r="O148"/>
  <c r="P148"/>
  <c r="Q148"/>
  <c r="R148"/>
  <c r="S148"/>
  <c r="T148"/>
  <c r="U148"/>
  <c r="V148"/>
  <c r="W148"/>
  <c r="N149"/>
  <c r="O149"/>
  <c r="P149"/>
  <c r="Q149"/>
  <c r="R149"/>
  <c r="S149"/>
  <c r="T149"/>
  <c r="U149"/>
  <c r="V149"/>
  <c r="W149"/>
  <c r="N150"/>
  <c r="O150"/>
  <c r="P150"/>
  <c r="Q150"/>
  <c r="R150"/>
  <c r="S150"/>
  <c r="T150"/>
  <c r="U150"/>
  <c r="V150"/>
  <c r="W150"/>
  <c r="N151"/>
  <c r="O151"/>
  <c r="P151"/>
  <c r="Q151"/>
  <c r="R151"/>
  <c r="S151"/>
  <c r="T151"/>
  <c r="U151"/>
  <c r="V151"/>
  <c r="W151"/>
  <c r="N152"/>
  <c r="O152"/>
  <c r="P152"/>
  <c r="Q152"/>
  <c r="R152"/>
  <c r="S152"/>
  <c r="T152"/>
  <c r="U152"/>
  <c r="V152"/>
  <c r="W152"/>
  <c r="N153"/>
  <c r="O153"/>
  <c r="P153"/>
  <c r="Q153"/>
  <c r="R153"/>
  <c r="S153"/>
  <c r="T153"/>
  <c r="U153"/>
  <c r="V153"/>
  <c r="W153"/>
  <c r="N154"/>
  <c r="O154"/>
  <c r="P154"/>
  <c r="Q154"/>
  <c r="R154"/>
  <c r="S154"/>
  <c r="T154"/>
  <c r="U154"/>
  <c r="V154"/>
  <c r="W154"/>
  <c r="N155"/>
  <c r="O155"/>
  <c r="P155"/>
  <c r="Q155"/>
  <c r="R155"/>
  <c r="S155"/>
  <c r="T155"/>
  <c r="U155"/>
  <c r="V155"/>
  <c r="W155"/>
  <c r="N156"/>
  <c r="O156"/>
  <c r="P156"/>
  <c r="Q156"/>
  <c r="R156"/>
  <c r="S156"/>
  <c r="T156"/>
  <c r="U156"/>
  <c r="V156"/>
  <c r="W156"/>
  <c r="N157"/>
  <c r="O157"/>
  <c r="P157"/>
  <c r="Q157"/>
  <c r="R157"/>
  <c r="S157"/>
  <c r="T157"/>
  <c r="U157"/>
  <c r="V157"/>
  <c r="W157"/>
  <c r="N158"/>
  <c r="O158"/>
  <c r="P158"/>
  <c r="Q158"/>
  <c r="R158"/>
  <c r="S158"/>
  <c r="T158"/>
  <c r="U158"/>
  <c r="V158"/>
  <c r="W158"/>
  <c r="N159"/>
  <c r="O159"/>
  <c r="P159"/>
  <c r="Q159"/>
  <c r="R159"/>
  <c r="S159"/>
  <c r="T159"/>
  <c r="U159"/>
  <c r="V159"/>
  <c r="W159"/>
  <c r="N160"/>
  <c r="O160"/>
  <c r="P160"/>
  <c r="Q160"/>
  <c r="R160"/>
  <c r="S160"/>
  <c r="T160"/>
  <c r="U160"/>
  <c r="V160"/>
  <c r="W160"/>
  <c r="N161"/>
  <c r="O161"/>
  <c r="P161"/>
  <c r="Q161"/>
  <c r="R161"/>
  <c r="S161"/>
  <c r="T161"/>
  <c r="U161"/>
  <c r="V161"/>
  <c r="W161"/>
  <c r="N162"/>
  <c r="O162"/>
  <c r="P162"/>
  <c r="Q162"/>
  <c r="R162"/>
  <c r="S162"/>
  <c r="T162"/>
  <c r="U162"/>
  <c r="V162"/>
  <c r="W162"/>
  <c r="N163"/>
  <c r="O163"/>
  <c r="P163"/>
  <c r="Q163"/>
  <c r="R163"/>
  <c r="S163"/>
  <c r="T163"/>
  <c r="U163"/>
  <c r="V163"/>
  <c r="W163"/>
  <c r="N164"/>
  <c r="O164"/>
  <c r="P164"/>
  <c r="Q164"/>
  <c r="R164"/>
  <c r="S164"/>
  <c r="T164"/>
  <c r="U164"/>
  <c r="V164"/>
  <c r="W164"/>
  <c r="N165"/>
  <c r="O165"/>
  <c r="P165"/>
  <c r="Q165"/>
  <c r="R165"/>
  <c r="S165"/>
  <c r="T165"/>
  <c r="U165"/>
  <c r="V165"/>
  <c r="W165"/>
  <c r="N166"/>
  <c r="O166"/>
  <c r="P166"/>
  <c r="Q166"/>
  <c r="R166"/>
  <c r="S166"/>
  <c r="T166"/>
  <c r="U166"/>
  <c r="V166"/>
  <c r="W166"/>
  <c r="N167"/>
  <c r="O167"/>
  <c r="P167"/>
  <c r="Q167"/>
  <c r="R167"/>
  <c r="S167"/>
  <c r="T167"/>
  <c r="U167"/>
  <c r="V167"/>
  <c r="W167"/>
  <c r="N168"/>
  <c r="O168"/>
  <c r="P168"/>
  <c r="Q168"/>
  <c r="R168"/>
  <c r="S168"/>
  <c r="T168"/>
  <c r="U168"/>
  <c r="V168"/>
  <c r="W168"/>
  <c r="N169"/>
  <c r="O169"/>
  <c r="P169"/>
  <c r="Q169"/>
  <c r="R169"/>
  <c r="S169"/>
  <c r="T169"/>
  <c r="U169"/>
  <c r="V169"/>
  <c r="W169"/>
  <c r="N170"/>
  <c r="O170"/>
  <c r="P170"/>
  <c r="Q170"/>
  <c r="R170"/>
  <c r="S170"/>
  <c r="T170"/>
  <c r="U170"/>
  <c r="V170"/>
  <c r="W170"/>
  <c r="N171"/>
  <c r="O171"/>
  <c r="P171"/>
  <c r="Q171"/>
  <c r="R171"/>
  <c r="S171"/>
  <c r="T171"/>
  <c r="U171"/>
  <c r="V171"/>
  <c r="N172"/>
  <c r="O172"/>
  <c r="P172"/>
  <c r="Q172"/>
  <c r="R172"/>
  <c r="S172"/>
  <c r="T172"/>
  <c r="U172"/>
  <c r="V172"/>
  <c r="N173"/>
  <c r="O173"/>
  <c r="P173"/>
  <c r="Q173"/>
  <c r="R173"/>
  <c r="S173"/>
  <c r="T173"/>
  <c r="U173"/>
  <c r="V173"/>
  <c r="W143"/>
  <c r="V143"/>
  <c r="U143"/>
  <c r="T143"/>
  <c r="S143"/>
  <c r="R143"/>
  <c r="Q143"/>
  <c r="P143"/>
  <c r="O143"/>
  <c r="B14" i="32"/>
  <c r="B19"/>
  <c r="S18" i="10" l="1"/>
  <c r="S38"/>
  <c r="T6"/>
  <c r="U6" s="1"/>
  <c r="V6"/>
  <c r="W6"/>
  <c r="T7"/>
  <c r="U7" s="1"/>
  <c r="V7"/>
  <c r="W7" s="1"/>
  <c r="T8"/>
  <c r="U8" s="1"/>
  <c r="V8"/>
  <c r="W8" s="1"/>
  <c r="T9"/>
  <c r="U9" s="1"/>
  <c r="V9"/>
  <c r="W9" s="1"/>
  <c r="T10"/>
  <c r="U10" s="1"/>
  <c r="V10"/>
  <c r="W10" s="1"/>
  <c r="T11"/>
  <c r="U11" s="1"/>
  <c r="V11"/>
  <c r="W11" s="1"/>
  <c r="T12"/>
  <c r="U12" s="1"/>
  <c r="V12"/>
  <c r="W12" s="1"/>
  <c r="T13"/>
  <c r="U13" s="1"/>
  <c r="V13"/>
  <c r="W13" s="1"/>
  <c r="T14"/>
  <c r="U14" s="1"/>
  <c r="V14"/>
  <c r="W14"/>
  <c r="T15"/>
  <c r="U15" s="1"/>
  <c r="V15"/>
  <c r="W15" s="1"/>
  <c r="T16"/>
  <c r="U16" s="1"/>
  <c r="V16"/>
  <c r="W16" s="1"/>
  <c r="T17"/>
  <c r="U17" s="1"/>
  <c r="V17"/>
  <c r="W17"/>
  <c r="T18"/>
  <c r="U18" s="1"/>
  <c r="V18"/>
  <c r="W18" s="1"/>
  <c r="T19"/>
  <c r="U19" s="1"/>
  <c r="V19"/>
  <c r="W19" s="1"/>
  <c r="T20"/>
  <c r="U20" s="1"/>
  <c r="V20"/>
  <c r="W20"/>
  <c r="T21"/>
  <c r="U21" s="1"/>
  <c r="V21"/>
  <c r="W21" s="1"/>
  <c r="T22"/>
  <c r="U22" s="1"/>
  <c r="V22"/>
  <c r="W22"/>
  <c r="T23"/>
  <c r="U23" s="1"/>
  <c r="V23"/>
  <c r="W23" s="1"/>
  <c r="T24"/>
  <c r="U24" s="1"/>
  <c r="V24"/>
  <c r="W24"/>
  <c r="T25"/>
  <c r="U25" s="1"/>
  <c r="V25"/>
  <c r="W25" s="1"/>
  <c r="T26"/>
  <c r="U26" s="1"/>
  <c r="V26"/>
  <c r="W26" s="1"/>
  <c r="T27"/>
  <c r="U27" s="1"/>
  <c r="V27"/>
  <c r="W27" s="1"/>
  <c r="T28"/>
  <c r="U28" s="1"/>
  <c r="V28"/>
  <c r="W28"/>
  <c r="T29"/>
  <c r="U29" s="1"/>
  <c r="V29"/>
  <c r="W29" s="1"/>
  <c r="T30"/>
  <c r="U30" s="1"/>
  <c r="V30"/>
  <c r="W30" s="1"/>
  <c r="T31"/>
  <c r="U31" s="1"/>
  <c r="V31"/>
  <c r="W31" s="1"/>
  <c r="T32"/>
  <c r="U32" s="1"/>
  <c r="V32"/>
  <c r="W32"/>
  <c r="T33"/>
  <c r="U33" s="1"/>
  <c r="V33"/>
  <c r="W33"/>
  <c r="T34"/>
  <c r="U34" s="1"/>
  <c r="V34"/>
  <c r="W34" s="1"/>
  <c r="T35"/>
  <c r="U35" s="1"/>
  <c r="V35"/>
  <c r="W35" s="1"/>
  <c r="T36"/>
  <c r="U36" s="1"/>
  <c r="V36"/>
  <c r="W36"/>
  <c r="T37"/>
  <c r="U37" s="1"/>
  <c r="V37"/>
  <c r="W37"/>
  <c r="T38"/>
  <c r="U38" s="1"/>
  <c r="V38"/>
  <c r="W38" s="1"/>
  <c r="T39"/>
  <c r="U39" s="1"/>
  <c r="V39"/>
  <c r="W39" s="1"/>
  <c r="T40"/>
  <c r="U40" s="1"/>
  <c r="V40"/>
  <c r="W40"/>
  <c r="T41"/>
  <c r="U41" s="1"/>
  <c r="V41"/>
  <c r="W41"/>
  <c r="T42"/>
  <c r="U42" s="1"/>
  <c r="V42"/>
  <c r="W42" s="1"/>
  <c r="V5"/>
  <c r="T5"/>
  <c r="B6"/>
  <c r="C6" s="1"/>
  <c r="D6"/>
  <c r="E6" s="1"/>
  <c r="F6"/>
  <c r="G6" s="1"/>
  <c r="H6"/>
  <c r="I6" s="1"/>
  <c r="J6"/>
  <c r="K6" s="1"/>
  <c r="L6"/>
  <c r="M6" s="1"/>
  <c r="N6"/>
  <c r="O6" s="1"/>
  <c r="P6"/>
  <c r="Q6" s="1"/>
  <c r="R6"/>
  <c r="S6" s="1"/>
  <c r="B7"/>
  <c r="C7"/>
  <c r="D7"/>
  <c r="E7" s="1"/>
  <c r="F7"/>
  <c r="G7" s="1"/>
  <c r="H7"/>
  <c r="I7" s="1"/>
  <c r="J7"/>
  <c r="K7" s="1"/>
  <c r="L7"/>
  <c r="M7" s="1"/>
  <c r="N7"/>
  <c r="O7" s="1"/>
  <c r="P7"/>
  <c r="Q7" s="1"/>
  <c r="R7"/>
  <c r="S7" s="1"/>
  <c r="B8"/>
  <c r="C8" s="1"/>
  <c r="D8"/>
  <c r="E8"/>
  <c r="F8"/>
  <c r="G8" s="1"/>
  <c r="H8"/>
  <c r="I8" s="1"/>
  <c r="J8"/>
  <c r="K8" s="1"/>
  <c r="L8"/>
  <c r="M8" s="1"/>
  <c r="N8"/>
  <c r="O8" s="1"/>
  <c r="P8"/>
  <c r="Q8" s="1"/>
  <c r="R8"/>
  <c r="S8" s="1"/>
  <c r="B9"/>
  <c r="C9" s="1"/>
  <c r="D9"/>
  <c r="E9" s="1"/>
  <c r="F9"/>
  <c r="G9" s="1"/>
  <c r="H9"/>
  <c r="I9" s="1"/>
  <c r="J9"/>
  <c r="K9" s="1"/>
  <c r="L9"/>
  <c r="M9" s="1"/>
  <c r="N9"/>
  <c r="O9" s="1"/>
  <c r="P9"/>
  <c r="Q9"/>
  <c r="R9"/>
  <c r="S9" s="1"/>
  <c r="B10"/>
  <c r="C10" s="1"/>
  <c r="D10"/>
  <c r="E10" s="1"/>
  <c r="F10"/>
  <c r="G10"/>
  <c r="H10"/>
  <c r="I10" s="1"/>
  <c r="J10"/>
  <c r="K10" s="1"/>
  <c r="L10"/>
  <c r="M10" s="1"/>
  <c r="N10"/>
  <c r="O10"/>
  <c r="P10"/>
  <c r="Q10" s="1"/>
  <c r="R10"/>
  <c r="S10" s="1"/>
  <c r="B11"/>
  <c r="C11"/>
  <c r="D11"/>
  <c r="E11" s="1"/>
  <c r="F11"/>
  <c r="G11" s="1"/>
  <c r="H11"/>
  <c r="I11" s="1"/>
  <c r="J11"/>
  <c r="K11" s="1"/>
  <c r="L11"/>
  <c r="M11" s="1"/>
  <c r="N11"/>
  <c r="O11" s="1"/>
  <c r="P11"/>
  <c r="Q11" s="1"/>
  <c r="R11"/>
  <c r="S11" s="1"/>
  <c r="B12"/>
  <c r="C12" s="1"/>
  <c r="D12"/>
  <c r="E12" s="1"/>
  <c r="F12"/>
  <c r="G12" s="1"/>
  <c r="H12"/>
  <c r="I12"/>
  <c r="J12"/>
  <c r="K12" s="1"/>
  <c r="L12"/>
  <c r="M12" s="1"/>
  <c r="N12"/>
  <c r="O12" s="1"/>
  <c r="P12"/>
  <c r="Q12"/>
  <c r="R12"/>
  <c r="S12" s="1"/>
  <c r="B13"/>
  <c r="C13" s="1"/>
  <c r="D13"/>
  <c r="E13"/>
  <c r="F13"/>
  <c r="G13" s="1"/>
  <c r="H13"/>
  <c r="I13" s="1"/>
  <c r="J13"/>
  <c r="K13" s="1"/>
  <c r="L13"/>
  <c r="M13" s="1"/>
  <c r="N13"/>
  <c r="O13" s="1"/>
  <c r="P13"/>
  <c r="Q13"/>
  <c r="R13"/>
  <c r="S13" s="1"/>
  <c r="B14"/>
  <c r="C14" s="1"/>
  <c r="D14"/>
  <c r="E14"/>
  <c r="F14"/>
  <c r="G14" s="1"/>
  <c r="H14"/>
  <c r="I14" s="1"/>
  <c r="J14"/>
  <c r="K14" s="1"/>
  <c r="L14"/>
  <c r="M14" s="1"/>
  <c r="N14"/>
  <c r="O14" s="1"/>
  <c r="P14"/>
  <c r="Q14" s="1"/>
  <c r="R14"/>
  <c r="S14" s="1"/>
  <c r="B15"/>
  <c r="C15" s="1"/>
  <c r="D15"/>
  <c r="E15" s="1"/>
  <c r="F15"/>
  <c r="G15" s="1"/>
  <c r="H15"/>
  <c r="I15" s="1"/>
  <c r="J15"/>
  <c r="K15" s="1"/>
  <c r="L15"/>
  <c r="M15" s="1"/>
  <c r="N15"/>
  <c r="O15" s="1"/>
  <c r="P15"/>
  <c r="Q15" s="1"/>
  <c r="R15"/>
  <c r="S15" s="1"/>
  <c r="B16"/>
  <c r="C16" s="1"/>
  <c r="D16"/>
  <c r="E16" s="1"/>
  <c r="F16"/>
  <c r="G16"/>
  <c r="H16"/>
  <c r="I16" s="1"/>
  <c r="J16"/>
  <c r="K16" s="1"/>
  <c r="L16"/>
  <c r="M16" s="1"/>
  <c r="N16"/>
  <c r="O16"/>
  <c r="P16"/>
  <c r="Q16" s="1"/>
  <c r="R16"/>
  <c r="S16" s="1"/>
  <c r="B17"/>
  <c r="C17" s="1"/>
  <c r="D17"/>
  <c r="E17" s="1"/>
  <c r="F17"/>
  <c r="G17" s="1"/>
  <c r="H17"/>
  <c r="I17" s="1"/>
  <c r="J17"/>
  <c r="K17" s="1"/>
  <c r="L17"/>
  <c r="M17" s="1"/>
  <c r="N17"/>
  <c r="O17" s="1"/>
  <c r="P17"/>
  <c r="Q17" s="1"/>
  <c r="R17"/>
  <c r="S17" s="1"/>
  <c r="B18"/>
  <c r="C18" s="1"/>
  <c r="D18"/>
  <c r="E18"/>
  <c r="F18"/>
  <c r="G18" s="1"/>
  <c r="H18"/>
  <c r="I18" s="1"/>
  <c r="J18"/>
  <c r="K18" s="1"/>
  <c r="L18"/>
  <c r="M18"/>
  <c r="N18"/>
  <c r="O18" s="1"/>
  <c r="P18"/>
  <c r="Q18" s="1"/>
  <c r="R18"/>
  <c r="B19"/>
  <c r="C19" s="1"/>
  <c r="D19"/>
  <c r="E19" s="1"/>
  <c r="F19"/>
  <c r="G19" s="1"/>
  <c r="H19"/>
  <c r="I19" s="1"/>
  <c r="J19"/>
  <c r="K19" s="1"/>
  <c r="L19"/>
  <c r="M19" s="1"/>
  <c r="N19"/>
  <c r="O19" s="1"/>
  <c r="P19"/>
  <c r="Q19" s="1"/>
  <c r="R19"/>
  <c r="S19" s="1"/>
  <c r="B20"/>
  <c r="C20" s="1"/>
  <c r="D20"/>
  <c r="E20" s="1"/>
  <c r="F20"/>
  <c r="G20"/>
  <c r="H20"/>
  <c r="I20" s="1"/>
  <c r="J20"/>
  <c r="K20" s="1"/>
  <c r="L20"/>
  <c r="M20" s="1"/>
  <c r="N20"/>
  <c r="O20" s="1"/>
  <c r="P20"/>
  <c r="Q20" s="1"/>
  <c r="R20"/>
  <c r="S20" s="1"/>
  <c r="B21"/>
  <c r="C21" s="1"/>
  <c r="D21"/>
  <c r="E21" s="1"/>
  <c r="F21"/>
  <c r="G21" s="1"/>
  <c r="H21"/>
  <c r="I21" s="1"/>
  <c r="J21"/>
  <c r="K21" s="1"/>
  <c r="L21"/>
  <c r="M21"/>
  <c r="N21"/>
  <c r="O21" s="1"/>
  <c r="P21"/>
  <c r="Q21" s="1"/>
  <c r="R21"/>
  <c r="S21" s="1"/>
  <c r="B22"/>
  <c r="C22" s="1"/>
  <c r="D22"/>
  <c r="E22" s="1"/>
  <c r="F22"/>
  <c r="G22" s="1"/>
  <c r="H22"/>
  <c r="I22" s="1"/>
  <c r="J22"/>
  <c r="K22" s="1"/>
  <c r="L22"/>
  <c r="M22" s="1"/>
  <c r="N22"/>
  <c r="O22" s="1"/>
  <c r="P22"/>
  <c r="Q22"/>
  <c r="R22"/>
  <c r="S22" s="1"/>
  <c r="B23"/>
  <c r="C23" s="1"/>
  <c r="D23"/>
  <c r="E23" s="1"/>
  <c r="F23"/>
  <c r="G23" s="1"/>
  <c r="H23"/>
  <c r="I23" s="1"/>
  <c r="J23"/>
  <c r="K23" s="1"/>
  <c r="L23"/>
  <c r="M23" s="1"/>
  <c r="N23"/>
  <c r="O23"/>
  <c r="P23"/>
  <c r="Q23" s="1"/>
  <c r="R23"/>
  <c r="S23" s="1"/>
  <c r="B24"/>
  <c r="C24"/>
  <c r="D24"/>
  <c r="E24" s="1"/>
  <c r="F24"/>
  <c r="G24" s="1"/>
  <c r="H24"/>
  <c r="I24" s="1"/>
  <c r="J24"/>
  <c r="K24" s="1"/>
  <c r="L24"/>
  <c r="M24" s="1"/>
  <c r="N24"/>
  <c r="O24" s="1"/>
  <c r="P24"/>
  <c r="Q24" s="1"/>
  <c r="R24"/>
  <c r="S24" s="1"/>
  <c r="B25"/>
  <c r="C25" s="1"/>
  <c r="D25"/>
  <c r="E25" s="1"/>
  <c r="F25"/>
  <c r="G25" s="1"/>
  <c r="H25"/>
  <c r="I25"/>
  <c r="J25"/>
  <c r="K25" s="1"/>
  <c r="L25"/>
  <c r="M25" s="1"/>
  <c r="N25"/>
  <c r="O25" s="1"/>
  <c r="P25"/>
  <c r="Q25"/>
  <c r="R25"/>
  <c r="S25" s="1"/>
  <c r="B26"/>
  <c r="C26" s="1"/>
  <c r="D26"/>
  <c r="E26"/>
  <c r="F26"/>
  <c r="G26" s="1"/>
  <c r="H26"/>
  <c r="I26" s="1"/>
  <c r="J26"/>
  <c r="K26" s="1"/>
  <c r="L26"/>
  <c r="M26" s="1"/>
  <c r="N26"/>
  <c r="O26"/>
  <c r="P26"/>
  <c r="Q26" s="1"/>
  <c r="R26"/>
  <c r="S26" s="1"/>
  <c r="B27"/>
  <c r="C27"/>
  <c r="D27"/>
  <c r="E27" s="1"/>
  <c r="F27"/>
  <c r="G27" s="1"/>
  <c r="H27"/>
  <c r="I27" s="1"/>
  <c r="J27"/>
  <c r="K27" s="1"/>
  <c r="L27"/>
  <c r="M27" s="1"/>
  <c r="N27"/>
  <c r="O27" s="1"/>
  <c r="P27"/>
  <c r="Q27" s="1"/>
  <c r="R27"/>
  <c r="S27" s="1"/>
  <c r="B28"/>
  <c r="C28" s="1"/>
  <c r="D28"/>
  <c r="E28"/>
  <c r="F28"/>
  <c r="G28" s="1"/>
  <c r="H28"/>
  <c r="I28" s="1"/>
  <c r="J28"/>
  <c r="K28" s="1"/>
  <c r="L28"/>
  <c r="M28"/>
  <c r="N28"/>
  <c r="O28" s="1"/>
  <c r="P28"/>
  <c r="Q28" s="1"/>
  <c r="R28"/>
  <c r="S28" s="1"/>
  <c r="B29"/>
  <c r="C29" s="1"/>
  <c r="D29"/>
  <c r="E29" s="1"/>
  <c r="F29"/>
  <c r="G29" s="1"/>
  <c r="H29"/>
  <c r="I29" s="1"/>
  <c r="J29"/>
  <c r="K29" s="1"/>
  <c r="L29"/>
  <c r="M29" s="1"/>
  <c r="N29"/>
  <c r="O29" s="1"/>
  <c r="P29"/>
  <c r="Q29"/>
  <c r="R29"/>
  <c r="S29" s="1"/>
  <c r="B30"/>
  <c r="C30" s="1"/>
  <c r="D30"/>
  <c r="E30" s="1"/>
  <c r="F30"/>
  <c r="G30"/>
  <c r="H30"/>
  <c r="I30" s="1"/>
  <c r="J30"/>
  <c r="K30" s="1"/>
  <c r="L30"/>
  <c r="M30" s="1"/>
  <c r="N30"/>
  <c r="O30"/>
  <c r="P30"/>
  <c r="Q30" s="1"/>
  <c r="R30"/>
  <c r="S30" s="1"/>
  <c r="B31"/>
  <c r="C31" s="1"/>
  <c r="D31"/>
  <c r="E31" s="1"/>
  <c r="F31"/>
  <c r="G31" s="1"/>
  <c r="H31"/>
  <c r="I31" s="1"/>
  <c r="J31"/>
  <c r="K31" s="1"/>
  <c r="L31"/>
  <c r="M31" s="1"/>
  <c r="N31"/>
  <c r="O31" s="1"/>
  <c r="P31"/>
  <c r="Q31" s="1"/>
  <c r="R31"/>
  <c r="S31" s="1"/>
  <c r="B32"/>
  <c r="C32" s="1"/>
  <c r="D32"/>
  <c r="E32"/>
  <c r="F32"/>
  <c r="G32" s="1"/>
  <c r="H32"/>
  <c r="I32" s="1"/>
  <c r="J32"/>
  <c r="K32" s="1"/>
  <c r="L32"/>
  <c r="M32"/>
  <c r="N32"/>
  <c r="O32" s="1"/>
  <c r="P32"/>
  <c r="Q32" s="1"/>
  <c r="R32"/>
  <c r="S32" s="1"/>
  <c r="B33"/>
  <c r="C33" s="1"/>
  <c r="D33"/>
  <c r="E33" s="1"/>
  <c r="F33"/>
  <c r="G33" s="1"/>
  <c r="H33"/>
  <c r="I33" s="1"/>
  <c r="J33"/>
  <c r="K33" s="1"/>
  <c r="L33"/>
  <c r="M33" s="1"/>
  <c r="N33"/>
  <c r="O33" s="1"/>
  <c r="P33"/>
  <c r="Q33" s="1"/>
  <c r="R33"/>
  <c r="S33" s="1"/>
  <c r="B34"/>
  <c r="C34" s="1"/>
  <c r="D34"/>
  <c r="E34" s="1"/>
  <c r="F34"/>
  <c r="G34"/>
  <c r="H34"/>
  <c r="I34" s="1"/>
  <c r="J34"/>
  <c r="K34" s="1"/>
  <c r="L34"/>
  <c r="M34" s="1"/>
  <c r="N34"/>
  <c r="O34"/>
  <c r="P34"/>
  <c r="Q34" s="1"/>
  <c r="R34"/>
  <c r="S34" s="1"/>
  <c r="B35"/>
  <c r="C35" s="1"/>
  <c r="D35"/>
  <c r="E35" s="1"/>
  <c r="F35"/>
  <c r="G35" s="1"/>
  <c r="H35"/>
  <c r="I35" s="1"/>
  <c r="J35"/>
  <c r="K35" s="1"/>
  <c r="L35"/>
  <c r="M35" s="1"/>
  <c r="N35"/>
  <c r="O35" s="1"/>
  <c r="P35"/>
  <c r="Q35" s="1"/>
  <c r="R35"/>
  <c r="S35" s="1"/>
  <c r="B36"/>
  <c r="C36" s="1"/>
  <c r="D36"/>
  <c r="E36" s="1"/>
  <c r="F36"/>
  <c r="G36" s="1"/>
  <c r="H36"/>
  <c r="I36"/>
  <c r="J36"/>
  <c r="K36" s="1"/>
  <c r="L36"/>
  <c r="M36"/>
  <c r="N36"/>
  <c r="O36" s="1"/>
  <c r="P36"/>
  <c r="Q36" s="1"/>
  <c r="R36"/>
  <c r="S36" s="1"/>
  <c r="B37"/>
  <c r="C37" s="1"/>
  <c r="D37"/>
  <c r="E37" s="1"/>
  <c r="F37"/>
  <c r="G37" s="1"/>
  <c r="H37"/>
  <c r="I37" s="1"/>
  <c r="J37"/>
  <c r="K37" s="1"/>
  <c r="L37"/>
  <c r="M37" s="1"/>
  <c r="N37"/>
  <c r="O37" s="1"/>
  <c r="P37"/>
  <c r="Q37" s="1"/>
  <c r="R37"/>
  <c r="S37" s="1"/>
  <c r="B38"/>
  <c r="C38" s="1"/>
  <c r="D38"/>
  <c r="E38" s="1"/>
  <c r="F38"/>
  <c r="G38" s="1"/>
  <c r="H38"/>
  <c r="I38" s="1"/>
  <c r="J38"/>
  <c r="K38"/>
  <c r="L38"/>
  <c r="M38" s="1"/>
  <c r="N38"/>
  <c r="O38"/>
  <c r="P38"/>
  <c r="Q38" s="1"/>
  <c r="R38"/>
  <c r="B39"/>
  <c r="C39" s="1"/>
  <c r="D39"/>
  <c r="E39" s="1"/>
  <c r="F39"/>
  <c r="G39" s="1"/>
  <c r="H39"/>
  <c r="I39" s="1"/>
  <c r="J39"/>
  <c r="K39" s="1"/>
  <c r="L39"/>
  <c r="M39" s="1"/>
  <c r="N39"/>
  <c r="O39" s="1"/>
  <c r="P39"/>
  <c r="Q39" s="1"/>
  <c r="R39"/>
  <c r="S39" s="1"/>
  <c r="B40"/>
  <c r="C40" s="1"/>
  <c r="D40"/>
  <c r="E40" s="1"/>
  <c r="F40"/>
  <c r="G40" s="1"/>
  <c r="H40"/>
  <c r="I40"/>
  <c r="J40"/>
  <c r="K40" s="1"/>
  <c r="L40"/>
  <c r="M40"/>
  <c r="N40"/>
  <c r="O40" s="1"/>
  <c r="P40"/>
  <c r="Q40"/>
  <c r="R40"/>
  <c r="S40" s="1"/>
  <c r="B41"/>
  <c r="C41" s="1"/>
  <c r="D41"/>
  <c r="E41" s="1"/>
  <c r="F41"/>
  <c r="G41" s="1"/>
  <c r="H41"/>
  <c r="I41" s="1"/>
  <c r="J41"/>
  <c r="K41" s="1"/>
  <c r="L41"/>
  <c r="M41" s="1"/>
  <c r="N41"/>
  <c r="O41" s="1"/>
  <c r="P41"/>
  <c r="Q41" s="1"/>
  <c r="R41"/>
  <c r="S41" s="1"/>
  <c r="B42"/>
  <c r="C42" s="1"/>
  <c r="D42"/>
  <c r="E42" s="1"/>
  <c r="F42"/>
  <c r="G42"/>
  <c r="H42"/>
  <c r="I42" s="1"/>
  <c r="J42"/>
  <c r="K42"/>
  <c r="L42"/>
  <c r="M42" s="1"/>
  <c r="N42"/>
  <c r="O42"/>
  <c r="P42"/>
  <c r="Q42" s="1"/>
  <c r="R42"/>
  <c r="S42" s="1"/>
  <c r="J5"/>
  <c r="H5"/>
  <c r="D5"/>
  <c r="B5"/>
  <c r="R5"/>
  <c r="P5"/>
  <c r="N5"/>
  <c r="L5"/>
  <c r="F5"/>
  <c r="BT8" i="7"/>
  <c r="BU8"/>
  <c r="BV8"/>
  <c r="BT9"/>
  <c r="BU9"/>
  <c r="BV9"/>
  <c r="BT10"/>
  <c r="BU10"/>
  <c r="BV10"/>
  <c r="BT11"/>
  <c r="BU11"/>
  <c r="BV11"/>
  <c r="BT12"/>
  <c r="BU12"/>
  <c r="BV12"/>
  <c r="BT13"/>
  <c r="BU13"/>
  <c r="BV13"/>
  <c r="BT14"/>
  <c r="BU14"/>
  <c r="BV14"/>
  <c r="BT15"/>
  <c r="BU15"/>
  <c r="BV15"/>
  <c r="BT16"/>
  <c r="BU16"/>
  <c r="BV16"/>
  <c r="BT17"/>
  <c r="BU17"/>
  <c r="BV17"/>
  <c r="BT18"/>
  <c r="BU18"/>
  <c r="BV18"/>
  <c r="BT19"/>
  <c r="BU19"/>
  <c r="BV19"/>
  <c r="BT20"/>
  <c r="BU20"/>
  <c r="BV20"/>
  <c r="BT21"/>
  <c r="BU21"/>
  <c r="BV21"/>
  <c r="BT22"/>
  <c r="BU22"/>
  <c r="BV22"/>
  <c r="BT23"/>
  <c r="BU23"/>
  <c r="BV23"/>
  <c r="BT24"/>
  <c r="BU24"/>
  <c r="BV24"/>
  <c r="BT25"/>
  <c r="BU25"/>
  <c r="BV25"/>
  <c r="BT26"/>
  <c r="BU26"/>
  <c r="BV26"/>
  <c r="BT27"/>
  <c r="BU27"/>
  <c r="BV27"/>
  <c r="BT28"/>
  <c r="BU28"/>
  <c r="BV28"/>
  <c r="BT29"/>
  <c r="BU29"/>
  <c r="BV29"/>
  <c r="BT30"/>
  <c r="BU30"/>
  <c r="BV30"/>
  <c r="BT31"/>
  <c r="BU31"/>
  <c r="BV31"/>
  <c r="BT32"/>
  <c r="BU32"/>
  <c r="BV32"/>
  <c r="BT33"/>
  <c r="BU33"/>
  <c r="BV33"/>
  <c r="BT34"/>
  <c r="BU34"/>
  <c r="BV34"/>
  <c r="BT35"/>
  <c r="BU35"/>
  <c r="BV35"/>
  <c r="BT36"/>
  <c r="BV36"/>
  <c r="BT37"/>
  <c r="BV37"/>
  <c r="BT38"/>
  <c r="BV38"/>
  <c r="BT39"/>
  <c r="BV39"/>
  <c r="BT40"/>
  <c r="BV40"/>
  <c r="BT41"/>
  <c r="BV41"/>
  <c r="BT42"/>
  <c r="BV42"/>
  <c r="BT43"/>
  <c r="BV43"/>
  <c r="BT44"/>
  <c r="BV44"/>
  <c r="BV7"/>
  <c r="BT7"/>
  <c r="BM8"/>
  <c r="BN8"/>
  <c r="BO8"/>
  <c r="BM9"/>
  <c r="BN9"/>
  <c r="BO9"/>
  <c r="BM10"/>
  <c r="BN10"/>
  <c r="BO10"/>
  <c r="BM11"/>
  <c r="BN11"/>
  <c r="BO11"/>
  <c r="BM12"/>
  <c r="BN12"/>
  <c r="BO12"/>
  <c r="BM13"/>
  <c r="BN13"/>
  <c r="BO13"/>
  <c r="BM14"/>
  <c r="BN14"/>
  <c r="BO14"/>
  <c r="BM15"/>
  <c r="BN15"/>
  <c r="BO15"/>
  <c r="BM16"/>
  <c r="BN16"/>
  <c r="BO16"/>
  <c r="BM17"/>
  <c r="BN17"/>
  <c r="BO17"/>
  <c r="BM18"/>
  <c r="BN18"/>
  <c r="BO18"/>
  <c r="BM19"/>
  <c r="BN19"/>
  <c r="BO19"/>
  <c r="BM20"/>
  <c r="BN20"/>
  <c r="BO20"/>
  <c r="BM21"/>
  <c r="BN21"/>
  <c r="BO21"/>
  <c r="BM22"/>
  <c r="BN22"/>
  <c r="BO22"/>
  <c r="BM23"/>
  <c r="BN23"/>
  <c r="BO23"/>
  <c r="BM24"/>
  <c r="BN24"/>
  <c r="BO24"/>
  <c r="BM25"/>
  <c r="BN25"/>
  <c r="BO25"/>
  <c r="BM26"/>
  <c r="BN26"/>
  <c r="BO26"/>
  <c r="BM27"/>
  <c r="BN27"/>
  <c r="BO27"/>
  <c r="BM28"/>
  <c r="BN28"/>
  <c r="BO28"/>
  <c r="BM29"/>
  <c r="BN29"/>
  <c r="BO29"/>
  <c r="BM30"/>
  <c r="BN30"/>
  <c r="BO30"/>
  <c r="BM31"/>
  <c r="BN31"/>
  <c r="BO31"/>
  <c r="BM32"/>
  <c r="BN32"/>
  <c r="BO32"/>
  <c r="BM33"/>
  <c r="BN33"/>
  <c r="BO33"/>
  <c r="BM34"/>
  <c r="BN34"/>
  <c r="BO34"/>
  <c r="BM35"/>
  <c r="BN35"/>
  <c r="BO35"/>
  <c r="BM36"/>
  <c r="BO36"/>
  <c r="BM37"/>
  <c r="BO37"/>
  <c r="BM38"/>
  <c r="BO38"/>
  <c r="BM39"/>
  <c r="BO39"/>
  <c r="BM40"/>
  <c r="BO40"/>
  <c r="BM41"/>
  <c r="BO41"/>
  <c r="BM42"/>
  <c r="BO42"/>
  <c r="BM43"/>
  <c r="BO43"/>
  <c r="BM44"/>
  <c r="BO44"/>
  <c r="BO7"/>
  <c r="BM7"/>
  <c r="BF8"/>
  <c r="BG8"/>
  <c r="BH8"/>
  <c r="BF9"/>
  <c r="BG9"/>
  <c r="BH9"/>
  <c r="BF10"/>
  <c r="BG10"/>
  <c r="BH10"/>
  <c r="BF11"/>
  <c r="BG11"/>
  <c r="BH11"/>
  <c r="BF12"/>
  <c r="BG12"/>
  <c r="BH12"/>
  <c r="BF13"/>
  <c r="BG13"/>
  <c r="BH13"/>
  <c r="BF14"/>
  <c r="BG14"/>
  <c r="BH14"/>
  <c r="BF15"/>
  <c r="BG15"/>
  <c r="BH15"/>
  <c r="BF16"/>
  <c r="BG16"/>
  <c r="BH16"/>
  <c r="BF17"/>
  <c r="BG17"/>
  <c r="BH17"/>
  <c r="BF18"/>
  <c r="BG18"/>
  <c r="BH18"/>
  <c r="BF19"/>
  <c r="BG19"/>
  <c r="BH19"/>
  <c r="BF20"/>
  <c r="BG20"/>
  <c r="BH20"/>
  <c r="BF21"/>
  <c r="BG21"/>
  <c r="BH21"/>
  <c r="BF22"/>
  <c r="BG22"/>
  <c r="BH22"/>
  <c r="BF23"/>
  <c r="BG23"/>
  <c r="BH23"/>
  <c r="BF24"/>
  <c r="BG24"/>
  <c r="BH24"/>
  <c r="BF25"/>
  <c r="BG25"/>
  <c r="BH25"/>
  <c r="BF26"/>
  <c r="BG26"/>
  <c r="BH26"/>
  <c r="BF27"/>
  <c r="BG27"/>
  <c r="BH27"/>
  <c r="BF28"/>
  <c r="BG28"/>
  <c r="BH28"/>
  <c r="BF29"/>
  <c r="BG29"/>
  <c r="BH29"/>
  <c r="BF30"/>
  <c r="BG30"/>
  <c r="BH30"/>
  <c r="BF31"/>
  <c r="BG31"/>
  <c r="BH31"/>
  <c r="BF32"/>
  <c r="BG32"/>
  <c r="BH32"/>
  <c r="BF33"/>
  <c r="BG33"/>
  <c r="BH33"/>
  <c r="BF34"/>
  <c r="BG34"/>
  <c r="BH34"/>
  <c r="BF35"/>
  <c r="BG35"/>
  <c r="BH35"/>
  <c r="BF36"/>
  <c r="BH36"/>
  <c r="BF37"/>
  <c r="BH37"/>
  <c r="BF38"/>
  <c r="BH38"/>
  <c r="BF39"/>
  <c r="BH39"/>
  <c r="BF40"/>
  <c r="BH40"/>
  <c r="BF41"/>
  <c r="BH41"/>
  <c r="BF42"/>
  <c r="BH42"/>
  <c r="BF43"/>
  <c r="BH43"/>
  <c r="BF44"/>
  <c r="BH44"/>
  <c r="BH7"/>
  <c r="BF7"/>
  <c r="AY8"/>
  <c r="AZ8"/>
  <c r="BA8"/>
  <c r="AY9"/>
  <c r="AZ9"/>
  <c r="BA9"/>
  <c r="AY10"/>
  <c r="AZ10"/>
  <c r="BA10"/>
  <c r="AY11"/>
  <c r="AZ11"/>
  <c r="BA11"/>
  <c r="AY12"/>
  <c r="AZ12"/>
  <c r="BA12"/>
  <c r="AY13"/>
  <c r="AZ13"/>
  <c r="BA13"/>
  <c r="AY14"/>
  <c r="AZ14"/>
  <c r="BA14"/>
  <c r="AY15"/>
  <c r="AZ15"/>
  <c r="BA15"/>
  <c r="AY16"/>
  <c r="AZ16"/>
  <c r="BA16"/>
  <c r="AY17"/>
  <c r="AZ17"/>
  <c r="BA17"/>
  <c r="AY18"/>
  <c r="AZ18"/>
  <c r="BA18"/>
  <c r="AY19"/>
  <c r="AZ19"/>
  <c r="BA19"/>
  <c r="AY20"/>
  <c r="AZ20"/>
  <c r="BA20"/>
  <c r="AY21"/>
  <c r="AZ21"/>
  <c r="BA21"/>
  <c r="AY22"/>
  <c r="AZ22"/>
  <c r="BA22"/>
  <c r="AY23"/>
  <c r="AZ23"/>
  <c r="BA23"/>
  <c r="AY24"/>
  <c r="AZ24"/>
  <c r="BA24"/>
  <c r="AY25"/>
  <c r="AZ25"/>
  <c r="BA25"/>
  <c r="AY26"/>
  <c r="AZ26"/>
  <c r="BA26"/>
  <c r="AY27"/>
  <c r="AZ27"/>
  <c r="BA27"/>
  <c r="AY28"/>
  <c r="AZ28"/>
  <c r="BA28"/>
  <c r="AY29"/>
  <c r="AZ29"/>
  <c r="BA29"/>
  <c r="AY30"/>
  <c r="AZ30"/>
  <c r="BA30"/>
  <c r="AY31"/>
  <c r="AZ31"/>
  <c r="BA31"/>
  <c r="AY32"/>
  <c r="AZ32"/>
  <c r="BA32"/>
  <c r="AY33"/>
  <c r="AZ33"/>
  <c r="BA33"/>
  <c r="AY34"/>
  <c r="AZ34"/>
  <c r="BA34"/>
  <c r="AY35"/>
  <c r="AZ35"/>
  <c r="BA35"/>
  <c r="AY36"/>
  <c r="BA36"/>
  <c r="AY37"/>
  <c r="BA37"/>
  <c r="AY38"/>
  <c r="BA38"/>
  <c r="AY39"/>
  <c r="BA39"/>
  <c r="AY40"/>
  <c r="BA40"/>
  <c r="AY41"/>
  <c r="BA41"/>
  <c r="AY42"/>
  <c r="BA42"/>
  <c r="AY43"/>
  <c r="BA43"/>
  <c r="AY44"/>
  <c r="BA44"/>
  <c r="BA7"/>
  <c r="AY7"/>
  <c r="AR8"/>
  <c r="AS8"/>
  <c r="AT8"/>
  <c r="AR9"/>
  <c r="AS9"/>
  <c r="AT9"/>
  <c r="AR10"/>
  <c r="AS10"/>
  <c r="AT10"/>
  <c r="AR11"/>
  <c r="AS11"/>
  <c r="AT11"/>
  <c r="AR12"/>
  <c r="AS12"/>
  <c r="AT12"/>
  <c r="AR13"/>
  <c r="AS13"/>
  <c r="AT13"/>
  <c r="AR14"/>
  <c r="AS14"/>
  <c r="AT14"/>
  <c r="AR15"/>
  <c r="AS15"/>
  <c r="AT15"/>
  <c r="AR16"/>
  <c r="AS16"/>
  <c r="AT16"/>
  <c r="AR17"/>
  <c r="AS17"/>
  <c r="AT17"/>
  <c r="AR18"/>
  <c r="AS18"/>
  <c r="AT18"/>
  <c r="AR19"/>
  <c r="AS19"/>
  <c r="AT19"/>
  <c r="AR20"/>
  <c r="AS20"/>
  <c r="AT20"/>
  <c r="AR21"/>
  <c r="AS21"/>
  <c r="AT21"/>
  <c r="AR22"/>
  <c r="AS22"/>
  <c r="AT22"/>
  <c r="AR23"/>
  <c r="AS23"/>
  <c r="AT23"/>
  <c r="AR24"/>
  <c r="AS24"/>
  <c r="AT24"/>
  <c r="AR25"/>
  <c r="AS25"/>
  <c r="AT25"/>
  <c r="AR26"/>
  <c r="AS26"/>
  <c r="AT26"/>
  <c r="AR27"/>
  <c r="AS27"/>
  <c r="AT27"/>
  <c r="AR28"/>
  <c r="AS28"/>
  <c r="AT28"/>
  <c r="AR29"/>
  <c r="AS29"/>
  <c r="AT29"/>
  <c r="AR30"/>
  <c r="AS30"/>
  <c r="AT30"/>
  <c r="AR31"/>
  <c r="AS31"/>
  <c r="AT31"/>
  <c r="AR32"/>
  <c r="AS32"/>
  <c r="AT32"/>
  <c r="AR33"/>
  <c r="AS33"/>
  <c r="AT33"/>
  <c r="AR34"/>
  <c r="AS34"/>
  <c r="AT34"/>
  <c r="AR35"/>
  <c r="AS35"/>
  <c r="AT35"/>
  <c r="AR36"/>
  <c r="AT36"/>
  <c r="AR37"/>
  <c r="AT37"/>
  <c r="AR38"/>
  <c r="AT38"/>
  <c r="AR39"/>
  <c r="AT39"/>
  <c r="AR40"/>
  <c r="AT40"/>
  <c r="AR41"/>
  <c r="AT41"/>
  <c r="AR42"/>
  <c r="AT42"/>
  <c r="AR43"/>
  <c r="AT43"/>
  <c r="AR44"/>
  <c r="AT44"/>
  <c r="AT7"/>
  <c r="AR7"/>
  <c r="AK8"/>
  <c r="AL8"/>
  <c r="AM8"/>
  <c r="AK9"/>
  <c r="AL9"/>
  <c r="AM9"/>
  <c r="AK10"/>
  <c r="AL10"/>
  <c r="AM10"/>
  <c r="AK11"/>
  <c r="AL11"/>
  <c r="AM11"/>
  <c r="AK12"/>
  <c r="AL12"/>
  <c r="AM12"/>
  <c r="AK13"/>
  <c r="AL13"/>
  <c r="AM13"/>
  <c r="AK14"/>
  <c r="AL14"/>
  <c r="AM14"/>
  <c r="AK15"/>
  <c r="AL15"/>
  <c r="AM15"/>
  <c r="AK16"/>
  <c r="AL16"/>
  <c r="AM16"/>
  <c r="AK17"/>
  <c r="AL17"/>
  <c r="AM17"/>
  <c r="AK18"/>
  <c r="AL18"/>
  <c r="AM18"/>
  <c r="AK19"/>
  <c r="AL19"/>
  <c r="AM19"/>
  <c r="AK20"/>
  <c r="AL20"/>
  <c r="AM20"/>
  <c r="AK21"/>
  <c r="AL21"/>
  <c r="AM21"/>
  <c r="AK22"/>
  <c r="AL22"/>
  <c r="AM22"/>
  <c r="AK23"/>
  <c r="AL23"/>
  <c r="AM23"/>
  <c r="AK24"/>
  <c r="AL24"/>
  <c r="AM24"/>
  <c r="AK25"/>
  <c r="AL25"/>
  <c r="AM25"/>
  <c r="AK26"/>
  <c r="AL26"/>
  <c r="AM26"/>
  <c r="AK27"/>
  <c r="AL27"/>
  <c r="AM27"/>
  <c r="AK28"/>
  <c r="AL28"/>
  <c r="AM28"/>
  <c r="AK29"/>
  <c r="AL29"/>
  <c r="AM29"/>
  <c r="AK30"/>
  <c r="AL30"/>
  <c r="AM30"/>
  <c r="AK31"/>
  <c r="AL31"/>
  <c r="AM31"/>
  <c r="AK32"/>
  <c r="AL32"/>
  <c r="AM32"/>
  <c r="AK33"/>
  <c r="AL33"/>
  <c r="AM33"/>
  <c r="AK34"/>
  <c r="AL34"/>
  <c r="AM34"/>
  <c r="AK35"/>
  <c r="AL35"/>
  <c r="AM35"/>
  <c r="AK36"/>
  <c r="AM36"/>
  <c r="AK37"/>
  <c r="AM37"/>
  <c r="AK38"/>
  <c r="AM38"/>
  <c r="AK39"/>
  <c r="AM39"/>
  <c r="AK40"/>
  <c r="AM40"/>
  <c r="AK41"/>
  <c r="AM41"/>
  <c r="AK42"/>
  <c r="AM42"/>
  <c r="AK43"/>
  <c r="AM43"/>
  <c r="AK44"/>
  <c r="AM44"/>
  <c r="AD8"/>
  <c r="AE8"/>
  <c r="AF8"/>
  <c r="AD9"/>
  <c r="AE9"/>
  <c r="AF9"/>
  <c r="AD10"/>
  <c r="AE10"/>
  <c r="AF10"/>
  <c r="AD11"/>
  <c r="AE11"/>
  <c r="AF11"/>
  <c r="AD12"/>
  <c r="AE12"/>
  <c r="AF12"/>
  <c r="AD13"/>
  <c r="AE13"/>
  <c r="AF13"/>
  <c r="AD14"/>
  <c r="AE14"/>
  <c r="AF14"/>
  <c r="AD15"/>
  <c r="AE15"/>
  <c r="AF15"/>
  <c r="AD16"/>
  <c r="AE16"/>
  <c r="AF16"/>
  <c r="AD17"/>
  <c r="AE17"/>
  <c r="AF17"/>
  <c r="AD18"/>
  <c r="AE18"/>
  <c r="AF18"/>
  <c r="AD19"/>
  <c r="AE19"/>
  <c r="AF19"/>
  <c r="AD20"/>
  <c r="AE20"/>
  <c r="AF20"/>
  <c r="AD21"/>
  <c r="AE21"/>
  <c r="AF21"/>
  <c r="AD22"/>
  <c r="AE22"/>
  <c r="AF22"/>
  <c r="AD23"/>
  <c r="AE23"/>
  <c r="AF23"/>
  <c r="AD24"/>
  <c r="AE24"/>
  <c r="AF24"/>
  <c r="AD25"/>
  <c r="AE25"/>
  <c r="AF25"/>
  <c r="AD26"/>
  <c r="AE26"/>
  <c r="AF26"/>
  <c r="AD27"/>
  <c r="AE27"/>
  <c r="AF27"/>
  <c r="AD28"/>
  <c r="AE28"/>
  <c r="AF28"/>
  <c r="AD29"/>
  <c r="AE29"/>
  <c r="AF29"/>
  <c r="AD30"/>
  <c r="AE30"/>
  <c r="AF30"/>
  <c r="AD31"/>
  <c r="AE31"/>
  <c r="AF31"/>
  <c r="AD32"/>
  <c r="AE32"/>
  <c r="AF32"/>
  <c r="AD33"/>
  <c r="AE33"/>
  <c r="AF33"/>
  <c r="AD34"/>
  <c r="AE34"/>
  <c r="AF34"/>
  <c r="AD35"/>
  <c r="AE35"/>
  <c r="AF35"/>
  <c r="AD36"/>
  <c r="AF36"/>
  <c r="AD37"/>
  <c r="AF37"/>
  <c r="AD38"/>
  <c r="AF38"/>
  <c r="AD39"/>
  <c r="AF39"/>
  <c r="AD40"/>
  <c r="AF40"/>
  <c r="AD41"/>
  <c r="AF41"/>
  <c r="AD42"/>
  <c r="AF42"/>
  <c r="AD43"/>
  <c r="AF43"/>
  <c r="AD44"/>
  <c r="AF44"/>
  <c r="AM7"/>
  <c r="AK7"/>
  <c r="AF7"/>
  <c r="AD7"/>
  <c r="W8"/>
  <c r="X8"/>
  <c r="Y8"/>
  <c r="W9"/>
  <c r="X9"/>
  <c r="Y9"/>
  <c r="W10"/>
  <c r="X10"/>
  <c r="Y10"/>
  <c r="W11"/>
  <c r="X11"/>
  <c r="Y11"/>
  <c r="W12"/>
  <c r="X12"/>
  <c r="Y12"/>
  <c r="W13"/>
  <c r="X13"/>
  <c r="Y13"/>
  <c r="W14"/>
  <c r="X14"/>
  <c r="Y14"/>
  <c r="W15"/>
  <c r="X15"/>
  <c r="Y15"/>
  <c r="W16"/>
  <c r="X16"/>
  <c r="Y16"/>
  <c r="W17"/>
  <c r="X17"/>
  <c r="Y17"/>
  <c r="W18"/>
  <c r="X18"/>
  <c r="Y18"/>
  <c r="W19"/>
  <c r="X19"/>
  <c r="Y19"/>
  <c r="W20"/>
  <c r="X20"/>
  <c r="Y20"/>
  <c r="W21"/>
  <c r="X21"/>
  <c r="Y21"/>
  <c r="W22"/>
  <c r="X22"/>
  <c r="Y22"/>
  <c r="W23"/>
  <c r="X23"/>
  <c r="Y23"/>
  <c r="W24"/>
  <c r="X24"/>
  <c r="Y24"/>
  <c r="W25"/>
  <c r="X25"/>
  <c r="Y25"/>
  <c r="W26"/>
  <c r="X26"/>
  <c r="Y26"/>
  <c r="W27"/>
  <c r="X27"/>
  <c r="Y27"/>
  <c r="W28"/>
  <c r="X28"/>
  <c r="Y28"/>
  <c r="W29"/>
  <c r="X29"/>
  <c r="Y29"/>
  <c r="W30"/>
  <c r="X30"/>
  <c r="Y30"/>
  <c r="W31"/>
  <c r="X31"/>
  <c r="Y31"/>
  <c r="W32"/>
  <c r="X32"/>
  <c r="Y32"/>
  <c r="W33"/>
  <c r="X33"/>
  <c r="Y33"/>
  <c r="W34"/>
  <c r="X34"/>
  <c r="Y34"/>
  <c r="W35"/>
  <c r="X35"/>
  <c r="Y35"/>
  <c r="W36"/>
  <c r="Y36"/>
  <c r="W37"/>
  <c r="Y37"/>
  <c r="W38"/>
  <c r="Y38"/>
  <c r="W39"/>
  <c r="Y39"/>
  <c r="W40"/>
  <c r="Y40"/>
  <c r="W41"/>
  <c r="Y41"/>
  <c r="W42"/>
  <c r="Y42"/>
  <c r="W43"/>
  <c r="Y43"/>
  <c r="W44"/>
  <c r="Y44"/>
  <c r="Y7"/>
  <c r="W7"/>
  <c r="P8"/>
  <c r="Q8"/>
  <c r="R8"/>
  <c r="P9"/>
  <c r="Q9"/>
  <c r="R9"/>
  <c r="P10"/>
  <c r="Q10"/>
  <c r="R10"/>
  <c r="P11"/>
  <c r="Q11"/>
  <c r="R11"/>
  <c r="P12"/>
  <c r="Q12"/>
  <c r="R12"/>
  <c r="P13"/>
  <c r="Q13"/>
  <c r="R13"/>
  <c r="P14"/>
  <c r="Q14"/>
  <c r="R14"/>
  <c r="P15"/>
  <c r="Q15"/>
  <c r="R15"/>
  <c r="P16"/>
  <c r="Q16"/>
  <c r="R16"/>
  <c r="P17"/>
  <c r="Q17"/>
  <c r="R17"/>
  <c r="P18"/>
  <c r="Q18"/>
  <c r="R18"/>
  <c r="P19"/>
  <c r="Q19"/>
  <c r="R19"/>
  <c r="P20"/>
  <c r="Q20"/>
  <c r="R20"/>
  <c r="P21"/>
  <c r="Q21"/>
  <c r="R21"/>
  <c r="P22"/>
  <c r="Q22"/>
  <c r="R22"/>
  <c r="P23"/>
  <c r="Q23"/>
  <c r="R23"/>
  <c r="P24"/>
  <c r="Q24"/>
  <c r="R24"/>
  <c r="P25"/>
  <c r="Q25"/>
  <c r="R25"/>
  <c r="P26"/>
  <c r="Q26"/>
  <c r="R26"/>
  <c r="P27"/>
  <c r="Q27"/>
  <c r="R27"/>
  <c r="P28"/>
  <c r="Q28"/>
  <c r="R28"/>
  <c r="P29"/>
  <c r="Q29"/>
  <c r="R29"/>
  <c r="P30"/>
  <c r="Q30"/>
  <c r="R30"/>
  <c r="R7"/>
  <c r="P7"/>
  <c r="P31"/>
  <c r="Q31"/>
  <c r="R31"/>
  <c r="P32"/>
  <c r="Q32"/>
  <c r="R32"/>
  <c r="P33"/>
  <c r="Q33"/>
  <c r="R33"/>
  <c r="P34"/>
  <c r="Q34"/>
  <c r="R34"/>
  <c r="P35"/>
  <c r="Q35"/>
  <c r="R35"/>
  <c r="P36"/>
  <c r="R36"/>
  <c r="P37"/>
  <c r="R37"/>
  <c r="P38"/>
  <c r="R38"/>
  <c r="P39"/>
  <c r="R39"/>
  <c r="P40"/>
  <c r="R40"/>
  <c r="P41"/>
  <c r="R41"/>
  <c r="P42"/>
  <c r="R42"/>
  <c r="P43"/>
  <c r="R43"/>
  <c r="P44"/>
  <c r="R44"/>
  <c r="I8"/>
  <c r="J8"/>
  <c r="K8"/>
  <c r="I9"/>
  <c r="J9"/>
  <c r="K9"/>
  <c r="I10"/>
  <c r="J10"/>
  <c r="K10"/>
  <c r="I11"/>
  <c r="J11"/>
  <c r="K11"/>
  <c r="I12"/>
  <c r="J12"/>
  <c r="K12"/>
  <c r="I13"/>
  <c r="J13"/>
  <c r="K13"/>
  <c r="I14"/>
  <c r="J14"/>
  <c r="K14"/>
  <c r="I15"/>
  <c r="J15"/>
  <c r="K15"/>
  <c r="I16"/>
  <c r="J16"/>
  <c r="K16"/>
  <c r="I17"/>
  <c r="J17"/>
  <c r="K17"/>
  <c r="I18"/>
  <c r="J18"/>
  <c r="K18"/>
  <c r="I19"/>
  <c r="J19"/>
  <c r="K19"/>
  <c r="I20"/>
  <c r="J20"/>
  <c r="K20"/>
  <c r="I21"/>
  <c r="J21"/>
  <c r="K21"/>
  <c r="I22"/>
  <c r="J22"/>
  <c r="K22"/>
  <c r="I23"/>
  <c r="J23"/>
  <c r="K23"/>
  <c r="I24"/>
  <c r="J24"/>
  <c r="K24"/>
  <c r="I25"/>
  <c r="J25"/>
  <c r="K25"/>
  <c r="I26"/>
  <c r="J26"/>
  <c r="K26"/>
  <c r="I27"/>
  <c r="J27"/>
  <c r="K27"/>
  <c r="I28"/>
  <c r="J28"/>
  <c r="K28"/>
  <c r="I29"/>
  <c r="J29"/>
  <c r="K29"/>
  <c r="I30"/>
  <c r="J30"/>
  <c r="K30"/>
  <c r="I31"/>
  <c r="J31"/>
  <c r="K31"/>
  <c r="I32"/>
  <c r="J32"/>
  <c r="K32"/>
  <c r="I33"/>
  <c r="J33"/>
  <c r="K33"/>
  <c r="I34"/>
  <c r="J34"/>
  <c r="K34"/>
  <c r="I35"/>
  <c r="J35"/>
  <c r="K35"/>
  <c r="I36"/>
  <c r="K36"/>
  <c r="I37"/>
  <c r="K37"/>
  <c r="I38"/>
  <c r="K38"/>
  <c r="I39"/>
  <c r="K39"/>
  <c r="I40"/>
  <c r="K40"/>
  <c r="I41"/>
  <c r="K41"/>
  <c r="I42"/>
  <c r="K42"/>
  <c r="I43"/>
  <c r="K43"/>
  <c r="I44"/>
  <c r="K44"/>
  <c r="K7"/>
  <c r="I7"/>
  <c r="B8"/>
  <c r="C8"/>
  <c r="D8"/>
  <c r="B9"/>
  <c r="C9"/>
  <c r="D9"/>
  <c r="B10"/>
  <c r="C10"/>
  <c r="D10"/>
  <c r="B11"/>
  <c r="C11"/>
  <c r="D11"/>
  <c r="B12"/>
  <c r="C12"/>
  <c r="D12"/>
  <c r="B13"/>
  <c r="C13"/>
  <c r="D13"/>
  <c r="B14"/>
  <c r="C14"/>
  <c r="D14"/>
  <c r="B15"/>
  <c r="C15"/>
  <c r="D15"/>
  <c r="B16"/>
  <c r="C16"/>
  <c r="D16"/>
  <c r="B17"/>
  <c r="C17"/>
  <c r="D17"/>
  <c r="B18"/>
  <c r="C18"/>
  <c r="D18"/>
  <c r="B19"/>
  <c r="C19"/>
  <c r="D19"/>
  <c r="B20"/>
  <c r="C20"/>
  <c r="D20"/>
  <c r="B21"/>
  <c r="C21"/>
  <c r="D21"/>
  <c r="B22"/>
  <c r="C22"/>
  <c r="D22"/>
  <c r="B23"/>
  <c r="C23"/>
  <c r="D23"/>
  <c r="B24"/>
  <c r="C24"/>
  <c r="D24"/>
  <c r="B25"/>
  <c r="C25"/>
  <c r="D25"/>
  <c r="B26"/>
  <c r="C26"/>
  <c r="D26"/>
  <c r="B27"/>
  <c r="C27"/>
  <c r="D27"/>
  <c r="B28"/>
  <c r="C28"/>
  <c r="D28"/>
  <c r="B29"/>
  <c r="C29"/>
  <c r="D29"/>
  <c r="B30"/>
  <c r="C30"/>
  <c r="D30"/>
  <c r="B31"/>
  <c r="C31"/>
  <c r="D31"/>
  <c r="B32"/>
  <c r="C32"/>
  <c r="D32"/>
  <c r="B33"/>
  <c r="C33"/>
  <c r="D33"/>
  <c r="B34"/>
  <c r="C34"/>
  <c r="D34"/>
  <c r="B35"/>
  <c r="C35"/>
  <c r="D35"/>
  <c r="B36"/>
  <c r="D36"/>
  <c r="B37"/>
  <c r="D37"/>
  <c r="B38"/>
  <c r="D38"/>
  <c r="B39"/>
  <c r="D39"/>
  <c r="B40"/>
  <c r="D40"/>
  <c r="B41"/>
  <c r="D41"/>
  <c r="B42"/>
  <c r="D42"/>
  <c r="B43"/>
  <c r="D43"/>
  <c r="B44"/>
  <c r="D44"/>
  <c r="D7"/>
  <c r="B7"/>
  <c r="AF8" i="9"/>
  <c r="AG8"/>
  <c r="AF9"/>
  <c r="AG9"/>
  <c r="AF10"/>
  <c r="AG10"/>
  <c r="AF11"/>
  <c r="AG11"/>
  <c r="AF12"/>
  <c r="AG12"/>
  <c r="AF13"/>
  <c r="AG13"/>
  <c r="AF14"/>
  <c r="AG14"/>
  <c r="AF15"/>
  <c r="AG15"/>
  <c r="AF16"/>
  <c r="AG16"/>
  <c r="AF17"/>
  <c r="AG17"/>
  <c r="AF18"/>
  <c r="AG18"/>
  <c r="AF19"/>
  <c r="AG19"/>
  <c r="AF20"/>
  <c r="AG20"/>
  <c r="AF21"/>
  <c r="AG21"/>
  <c r="AF22"/>
  <c r="AG22"/>
  <c r="AF23"/>
  <c r="AG23"/>
  <c r="AF24"/>
  <c r="AG24"/>
  <c r="AF25"/>
  <c r="AG25"/>
  <c r="AF26"/>
  <c r="AG26"/>
  <c r="AF27"/>
  <c r="AG27"/>
  <c r="AF28"/>
  <c r="AG28"/>
  <c r="AF29"/>
  <c r="AG29"/>
  <c r="AF30"/>
  <c r="AG30"/>
  <c r="AF31"/>
  <c r="AG31"/>
  <c r="AF32"/>
  <c r="AG32"/>
  <c r="AF33"/>
  <c r="AG33"/>
  <c r="AF34"/>
  <c r="AG34"/>
  <c r="AF35"/>
  <c r="AG35"/>
  <c r="AF36"/>
  <c r="AG36"/>
  <c r="AF37"/>
  <c r="AG37"/>
  <c r="AF38"/>
  <c r="AG38"/>
  <c r="AF39"/>
  <c r="AG39"/>
  <c r="AF40"/>
  <c r="AG40"/>
  <c r="AF41"/>
  <c r="AG41"/>
  <c r="AF42"/>
  <c r="AG42"/>
  <c r="AF43"/>
  <c r="AG43"/>
  <c r="AF44"/>
  <c r="AG44"/>
  <c r="AG7"/>
  <c r="AF7"/>
  <c r="AC8"/>
  <c r="AD8"/>
  <c r="AC9"/>
  <c r="AD9"/>
  <c r="AC10"/>
  <c r="AD10"/>
  <c r="AC11"/>
  <c r="AD11"/>
  <c r="AC12"/>
  <c r="AD12"/>
  <c r="AC13"/>
  <c r="AD13"/>
  <c r="AC14"/>
  <c r="AD14"/>
  <c r="AC15"/>
  <c r="AD15"/>
  <c r="AC16"/>
  <c r="AD16"/>
  <c r="AC17"/>
  <c r="AD17"/>
  <c r="AC18"/>
  <c r="AD18"/>
  <c r="AC19"/>
  <c r="AD19"/>
  <c r="AC20"/>
  <c r="AD20"/>
  <c r="AC21"/>
  <c r="AD21"/>
  <c r="AC22"/>
  <c r="AD22"/>
  <c r="AC23"/>
  <c r="AD23"/>
  <c r="AC24"/>
  <c r="AD24"/>
  <c r="AC25"/>
  <c r="AD25"/>
  <c r="AC26"/>
  <c r="AD26"/>
  <c r="AC27"/>
  <c r="AD27"/>
  <c r="AC28"/>
  <c r="AD28"/>
  <c r="AC29"/>
  <c r="AD29"/>
  <c r="AC30"/>
  <c r="AD30"/>
  <c r="AC31"/>
  <c r="AD31"/>
  <c r="AC32"/>
  <c r="AD32"/>
  <c r="AC33"/>
  <c r="AD33"/>
  <c r="AC34"/>
  <c r="AD34"/>
  <c r="AC35"/>
  <c r="AD35"/>
  <c r="AC36"/>
  <c r="AD36"/>
  <c r="AC37"/>
  <c r="AD37"/>
  <c r="AC38"/>
  <c r="AD38"/>
  <c r="AC39"/>
  <c r="AD39"/>
  <c r="AC40"/>
  <c r="AD40"/>
  <c r="AC41"/>
  <c r="AD41"/>
  <c r="AC42"/>
  <c r="AD42"/>
  <c r="AC43"/>
  <c r="AD43"/>
  <c r="AC44"/>
  <c r="AD44"/>
  <c r="AD7"/>
  <c r="AC7"/>
  <c r="Z8"/>
  <c r="AA8"/>
  <c r="Z9"/>
  <c r="AA9"/>
  <c r="Z10"/>
  <c r="AA10"/>
  <c r="Z11"/>
  <c r="AA11"/>
  <c r="Z12"/>
  <c r="AA12"/>
  <c r="Z13"/>
  <c r="AA13"/>
  <c r="Z14"/>
  <c r="AA14"/>
  <c r="Z15"/>
  <c r="AA15"/>
  <c r="Z16"/>
  <c r="AA16"/>
  <c r="Z17"/>
  <c r="AA17"/>
  <c r="Z18"/>
  <c r="AA18"/>
  <c r="Z19"/>
  <c r="AA19"/>
  <c r="Z20"/>
  <c r="AA20"/>
  <c r="Z21"/>
  <c r="AA21"/>
  <c r="Z22"/>
  <c r="AA22"/>
  <c r="Z23"/>
  <c r="AA23"/>
  <c r="Z24"/>
  <c r="AA24"/>
  <c r="Z25"/>
  <c r="AA25"/>
  <c r="Z26"/>
  <c r="AA26"/>
  <c r="Z27"/>
  <c r="AA27"/>
  <c r="Z28"/>
  <c r="AA28"/>
  <c r="Z29"/>
  <c r="AA29"/>
  <c r="Z30"/>
  <c r="AA30"/>
  <c r="Z31"/>
  <c r="AA31"/>
  <c r="Z32"/>
  <c r="AA32"/>
  <c r="Z33"/>
  <c r="AA33"/>
  <c r="Z34"/>
  <c r="AA34"/>
  <c r="Z35"/>
  <c r="AA35"/>
  <c r="Z36"/>
  <c r="AA36"/>
  <c r="Z37"/>
  <c r="AA37"/>
  <c r="Z38"/>
  <c r="AA38"/>
  <c r="Z39"/>
  <c r="AA39"/>
  <c r="Z40"/>
  <c r="AA40"/>
  <c r="Z41"/>
  <c r="AA41"/>
  <c r="Z42"/>
  <c r="AA42"/>
  <c r="Z43"/>
  <c r="AA43"/>
  <c r="Z44"/>
  <c r="AA44"/>
  <c r="AA7"/>
  <c r="Z7"/>
  <c r="W8"/>
  <c r="X8"/>
  <c r="W9"/>
  <c r="X9"/>
  <c r="W10"/>
  <c r="X10"/>
  <c r="W11"/>
  <c r="X11"/>
  <c r="W12"/>
  <c r="X12"/>
  <c r="W13"/>
  <c r="X13"/>
  <c r="W14"/>
  <c r="X14"/>
  <c r="W15"/>
  <c r="X15"/>
  <c r="W16"/>
  <c r="X16"/>
  <c r="W17"/>
  <c r="X17"/>
  <c r="W18"/>
  <c r="X18"/>
  <c r="W19"/>
  <c r="X19"/>
  <c r="W20"/>
  <c r="X20"/>
  <c r="W21"/>
  <c r="X21"/>
  <c r="W22"/>
  <c r="X22"/>
  <c r="W23"/>
  <c r="X23"/>
  <c r="W24"/>
  <c r="X24"/>
  <c r="W25"/>
  <c r="X25"/>
  <c r="W26"/>
  <c r="X26"/>
  <c r="W27"/>
  <c r="X27"/>
  <c r="W28"/>
  <c r="X28"/>
  <c r="W29"/>
  <c r="X29"/>
  <c r="W30"/>
  <c r="X30"/>
  <c r="W31"/>
  <c r="X31"/>
  <c r="W32"/>
  <c r="X32"/>
  <c r="W33"/>
  <c r="X33"/>
  <c r="W34"/>
  <c r="X34"/>
  <c r="W35"/>
  <c r="X35"/>
  <c r="W36"/>
  <c r="X36"/>
  <c r="W37"/>
  <c r="X37"/>
  <c r="W38"/>
  <c r="X38"/>
  <c r="W39"/>
  <c r="X39"/>
  <c r="W40"/>
  <c r="X40"/>
  <c r="W41"/>
  <c r="X41"/>
  <c r="W42"/>
  <c r="X42"/>
  <c r="W43"/>
  <c r="X43"/>
  <c r="W44"/>
  <c r="X44"/>
  <c r="X7"/>
  <c r="W7"/>
  <c r="T8"/>
  <c r="U8"/>
  <c r="T9"/>
  <c r="U9"/>
  <c r="T10"/>
  <c r="U10"/>
  <c r="T11"/>
  <c r="U11"/>
  <c r="T12"/>
  <c r="U12"/>
  <c r="T13"/>
  <c r="U13"/>
  <c r="T14"/>
  <c r="U14"/>
  <c r="T15"/>
  <c r="U15"/>
  <c r="T16"/>
  <c r="U16"/>
  <c r="T17"/>
  <c r="U17"/>
  <c r="T18"/>
  <c r="U18"/>
  <c r="T19"/>
  <c r="U19"/>
  <c r="T20"/>
  <c r="U20"/>
  <c r="T21"/>
  <c r="U21"/>
  <c r="T22"/>
  <c r="U22"/>
  <c r="T23"/>
  <c r="U23"/>
  <c r="T24"/>
  <c r="U24"/>
  <c r="T25"/>
  <c r="U25"/>
  <c r="T26"/>
  <c r="U26"/>
  <c r="T27"/>
  <c r="U27"/>
  <c r="T28"/>
  <c r="U28"/>
  <c r="T29"/>
  <c r="U29"/>
  <c r="T30"/>
  <c r="U30"/>
  <c r="T31"/>
  <c r="U31"/>
  <c r="T32"/>
  <c r="U32"/>
  <c r="T33"/>
  <c r="U33"/>
  <c r="T34"/>
  <c r="U34"/>
  <c r="T35"/>
  <c r="U35"/>
  <c r="T36"/>
  <c r="U36"/>
  <c r="T37"/>
  <c r="U37"/>
  <c r="T38"/>
  <c r="U38"/>
  <c r="T39"/>
  <c r="U39"/>
  <c r="T40"/>
  <c r="U40"/>
  <c r="T41"/>
  <c r="U41"/>
  <c r="T42"/>
  <c r="U42"/>
  <c r="T43"/>
  <c r="U43"/>
  <c r="T44"/>
  <c r="U44"/>
  <c r="U7"/>
  <c r="T7"/>
  <c r="Q8"/>
  <c r="R8"/>
  <c r="Q9"/>
  <c r="R9"/>
  <c r="Q10"/>
  <c r="R10"/>
  <c r="Q11"/>
  <c r="R11"/>
  <c r="Q12"/>
  <c r="R12"/>
  <c r="Q13"/>
  <c r="R13"/>
  <c r="Q14"/>
  <c r="R14"/>
  <c r="Q15"/>
  <c r="R15"/>
  <c r="Q16"/>
  <c r="R16"/>
  <c r="Q17"/>
  <c r="R17"/>
  <c r="Q18"/>
  <c r="R18"/>
  <c r="Q19"/>
  <c r="R19"/>
  <c r="Q20"/>
  <c r="R20"/>
  <c r="Q21"/>
  <c r="R21"/>
  <c r="Q22"/>
  <c r="R22"/>
  <c r="Q23"/>
  <c r="R23"/>
  <c r="Q24"/>
  <c r="R24"/>
  <c r="Q25"/>
  <c r="R25"/>
  <c r="Q26"/>
  <c r="R26"/>
  <c r="Q27"/>
  <c r="R27"/>
  <c r="Q28"/>
  <c r="R28"/>
  <c r="Q29"/>
  <c r="R29"/>
  <c r="Q30"/>
  <c r="R30"/>
  <c r="Q31"/>
  <c r="R31"/>
  <c r="Q32"/>
  <c r="R32"/>
  <c r="Q33"/>
  <c r="R33"/>
  <c r="Q34"/>
  <c r="R34"/>
  <c r="Q35"/>
  <c r="R35"/>
  <c r="Q36"/>
  <c r="R36"/>
  <c r="Q37"/>
  <c r="R37"/>
  <c r="Q38"/>
  <c r="R38"/>
  <c r="Q39"/>
  <c r="R39"/>
  <c r="Q40"/>
  <c r="R40"/>
  <c r="Q41"/>
  <c r="R41"/>
  <c r="Q42"/>
  <c r="R42"/>
  <c r="Q43"/>
  <c r="R43"/>
  <c r="Q44"/>
  <c r="R44"/>
  <c r="N8"/>
  <c r="O8"/>
  <c r="N9"/>
  <c r="O9"/>
  <c r="N10"/>
  <c r="O10"/>
  <c r="N11"/>
  <c r="O11"/>
  <c r="N12"/>
  <c r="O12"/>
  <c r="N13"/>
  <c r="O13"/>
  <c r="N14"/>
  <c r="O14"/>
  <c r="N15"/>
  <c r="O15"/>
  <c r="N16"/>
  <c r="O16"/>
  <c r="N17"/>
  <c r="O17"/>
  <c r="N18"/>
  <c r="O18"/>
  <c r="N19"/>
  <c r="O19"/>
  <c r="N20"/>
  <c r="O20"/>
  <c r="N21"/>
  <c r="O21"/>
  <c r="N22"/>
  <c r="O22"/>
  <c r="N23"/>
  <c r="O23"/>
  <c r="N24"/>
  <c r="O24"/>
  <c r="N25"/>
  <c r="O25"/>
  <c r="N26"/>
  <c r="O26"/>
  <c r="N27"/>
  <c r="O27"/>
  <c r="N28"/>
  <c r="O28"/>
  <c r="N29"/>
  <c r="O29"/>
  <c r="N30"/>
  <c r="O30"/>
  <c r="N31"/>
  <c r="O31"/>
  <c r="N32"/>
  <c r="O32"/>
  <c r="N33"/>
  <c r="O33"/>
  <c r="N34"/>
  <c r="O34"/>
  <c r="N35"/>
  <c r="O35"/>
  <c r="N36"/>
  <c r="O36"/>
  <c r="N37"/>
  <c r="O37"/>
  <c r="N38"/>
  <c r="O38"/>
  <c r="N39"/>
  <c r="O39"/>
  <c r="N40"/>
  <c r="O40"/>
  <c r="N41"/>
  <c r="O41"/>
  <c r="N42"/>
  <c r="O42"/>
  <c r="N43"/>
  <c r="O43"/>
  <c r="N44"/>
  <c r="O44"/>
  <c r="R7"/>
  <c r="Q7"/>
  <c r="O7"/>
  <c r="N7"/>
  <c r="K8"/>
  <c r="K9"/>
  <c r="K10"/>
  <c r="K11"/>
  <c r="K12"/>
  <c r="K13"/>
  <c r="K14"/>
  <c r="K15"/>
  <c r="K16"/>
  <c r="K17"/>
  <c r="K18"/>
  <c r="K19"/>
  <c r="K20"/>
  <c r="K21"/>
  <c r="K22"/>
  <c r="K23"/>
  <c r="K24"/>
  <c r="K25"/>
  <c r="K26"/>
  <c r="K27"/>
  <c r="K28"/>
  <c r="K29"/>
  <c r="K30"/>
  <c r="K31"/>
  <c r="K32"/>
  <c r="K33"/>
  <c r="K34"/>
  <c r="K35"/>
  <c r="K36"/>
  <c r="K37"/>
  <c r="K38"/>
  <c r="K39"/>
  <c r="K40"/>
  <c r="K41"/>
  <c r="K42"/>
  <c r="K43"/>
  <c r="K44"/>
  <c r="K7"/>
  <c r="L8"/>
  <c r="L9"/>
  <c r="L10"/>
  <c r="L11"/>
  <c r="L12"/>
  <c r="L13"/>
  <c r="L14"/>
  <c r="L15"/>
  <c r="L16"/>
  <c r="L17"/>
  <c r="L18"/>
  <c r="L19"/>
  <c r="L20"/>
  <c r="L21"/>
  <c r="L22"/>
  <c r="L23"/>
  <c r="L24"/>
  <c r="L25"/>
  <c r="L26"/>
  <c r="L27"/>
  <c r="L28"/>
  <c r="L29"/>
  <c r="L30"/>
  <c r="L31"/>
  <c r="L32"/>
  <c r="L33"/>
  <c r="L34"/>
  <c r="L35"/>
  <c r="L36"/>
  <c r="L37"/>
  <c r="L38"/>
  <c r="L39"/>
  <c r="L40"/>
  <c r="L41"/>
  <c r="L42"/>
  <c r="L43"/>
  <c r="L44"/>
  <c r="L7"/>
  <c r="H8"/>
  <c r="I8"/>
  <c r="H9"/>
  <c r="I9"/>
  <c r="H10"/>
  <c r="I10"/>
  <c r="H11"/>
  <c r="I11"/>
  <c r="H12"/>
  <c r="I12"/>
  <c r="H13"/>
  <c r="I13"/>
  <c r="H14"/>
  <c r="I14"/>
  <c r="H15"/>
  <c r="I15"/>
  <c r="H16"/>
  <c r="I16"/>
  <c r="H17"/>
  <c r="I17"/>
  <c r="H18"/>
  <c r="I18"/>
  <c r="H19"/>
  <c r="I19"/>
  <c r="H20"/>
  <c r="I20"/>
  <c r="H21"/>
  <c r="I21"/>
  <c r="H22"/>
  <c r="I22"/>
  <c r="H23"/>
  <c r="I23"/>
  <c r="H24"/>
  <c r="I24"/>
  <c r="H25"/>
  <c r="I25"/>
  <c r="H26"/>
  <c r="I26"/>
  <c r="H27"/>
  <c r="I27"/>
  <c r="H28"/>
  <c r="I28"/>
  <c r="H29"/>
  <c r="I29"/>
  <c r="H30"/>
  <c r="I30"/>
  <c r="H31"/>
  <c r="I31"/>
  <c r="H32"/>
  <c r="I32"/>
  <c r="H33"/>
  <c r="I33"/>
  <c r="H34"/>
  <c r="I34"/>
  <c r="H35"/>
  <c r="I35"/>
  <c r="H36"/>
  <c r="I36"/>
  <c r="H37"/>
  <c r="I37"/>
  <c r="H38"/>
  <c r="I38"/>
  <c r="H39"/>
  <c r="I39"/>
  <c r="H40"/>
  <c r="I40"/>
  <c r="H41"/>
  <c r="I41"/>
  <c r="H42"/>
  <c r="I42"/>
  <c r="H43"/>
  <c r="I43"/>
  <c r="H44"/>
  <c r="I44"/>
  <c r="I7"/>
  <c r="H7"/>
  <c r="E8"/>
  <c r="F8"/>
  <c r="E9"/>
  <c r="F9"/>
  <c r="E10"/>
  <c r="F10"/>
  <c r="E11"/>
  <c r="F11"/>
  <c r="E12"/>
  <c r="F12"/>
  <c r="E13"/>
  <c r="F13"/>
  <c r="E14"/>
  <c r="F14"/>
  <c r="E15"/>
  <c r="F15"/>
  <c r="E16"/>
  <c r="F16"/>
  <c r="E17"/>
  <c r="F17"/>
  <c r="E18"/>
  <c r="F18"/>
  <c r="E19"/>
  <c r="F19"/>
  <c r="E20"/>
  <c r="F20"/>
  <c r="E21"/>
  <c r="F21"/>
  <c r="E22"/>
  <c r="F22"/>
  <c r="E23"/>
  <c r="F23"/>
  <c r="E24"/>
  <c r="F24"/>
  <c r="E25"/>
  <c r="F25"/>
  <c r="E26"/>
  <c r="F26"/>
  <c r="E27"/>
  <c r="F27"/>
  <c r="E28"/>
  <c r="F28"/>
  <c r="E29"/>
  <c r="F29"/>
  <c r="E30"/>
  <c r="F30"/>
  <c r="E31"/>
  <c r="F31"/>
  <c r="E32"/>
  <c r="F32"/>
  <c r="E33"/>
  <c r="F33"/>
  <c r="E34"/>
  <c r="F34"/>
  <c r="E35"/>
  <c r="F35"/>
  <c r="E36"/>
  <c r="F36"/>
  <c r="E37"/>
  <c r="F37"/>
  <c r="E38"/>
  <c r="F38"/>
  <c r="E39"/>
  <c r="F39"/>
  <c r="E40"/>
  <c r="F40"/>
  <c r="E41"/>
  <c r="F41"/>
  <c r="E42"/>
  <c r="F42"/>
  <c r="E43"/>
  <c r="F43"/>
  <c r="E44"/>
  <c r="G44" s="1"/>
  <c r="F7"/>
  <c r="E7"/>
  <c r="B8"/>
  <c r="C8"/>
  <c r="B9"/>
  <c r="C9"/>
  <c r="B10"/>
  <c r="C10"/>
  <c r="B11"/>
  <c r="C11"/>
  <c r="B12"/>
  <c r="C12"/>
  <c r="B13"/>
  <c r="C13"/>
  <c r="B14"/>
  <c r="C14"/>
  <c r="B15"/>
  <c r="C15"/>
  <c r="B16"/>
  <c r="C16"/>
  <c r="B17"/>
  <c r="C17"/>
  <c r="B18"/>
  <c r="C18"/>
  <c r="B19"/>
  <c r="C19"/>
  <c r="B20"/>
  <c r="C20"/>
  <c r="B21"/>
  <c r="C21"/>
  <c r="B22"/>
  <c r="C22"/>
  <c r="B23"/>
  <c r="C23"/>
  <c r="B24"/>
  <c r="C24"/>
  <c r="B25"/>
  <c r="C25"/>
  <c r="B26"/>
  <c r="C26"/>
  <c r="B27"/>
  <c r="C27"/>
  <c r="B28"/>
  <c r="C28"/>
  <c r="B29"/>
  <c r="C29"/>
  <c r="B30"/>
  <c r="C30"/>
  <c r="B31"/>
  <c r="C31"/>
  <c r="B32"/>
  <c r="C32"/>
  <c r="B33"/>
  <c r="C33"/>
  <c r="B34"/>
  <c r="C34"/>
  <c r="B35"/>
  <c r="C35"/>
  <c r="B36"/>
  <c r="C36"/>
  <c r="B37"/>
  <c r="C37"/>
  <c r="B38"/>
  <c r="C38"/>
  <c r="B39"/>
  <c r="C39"/>
  <c r="B40"/>
  <c r="C40"/>
  <c r="B41"/>
  <c r="C41"/>
  <c r="B42"/>
  <c r="C42"/>
  <c r="B43"/>
  <c r="C43"/>
  <c r="B44"/>
  <c r="C44"/>
  <c r="C7"/>
  <c r="B7"/>
  <c r="D7" s="1"/>
  <c r="F8" i="5"/>
  <c r="F9"/>
  <c r="F10"/>
  <c r="F11"/>
  <c r="F12"/>
  <c r="F13"/>
  <c r="F14"/>
  <c r="F15"/>
  <c r="F16"/>
  <c r="F17"/>
  <c r="F18"/>
  <c r="F19"/>
  <c r="F20"/>
  <c r="D9" i="1"/>
  <c r="D6" i="64" l="1"/>
  <c r="E6" s="1"/>
  <c r="D15" l="1"/>
  <c r="E15" s="1"/>
  <c r="D11"/>
  <c r="E11" s="1"/>
  <c r="D19"/>
  <c r="E19" s="1"/>
  <c r="D23"/>
  <c r="E23" s="1"/>
  <c r="D27"/>
  <c r="E27" s="1"/>
  <c r="D31"/>
  <c r="E31" s="1"/>
  <c r="D35"/>
  <c r="E35" s="1"/>
  <c r="D39"/>
  <c r="E39" s="1"/>
  <c r="D20"/>
  <c r="E20" s="1"/>
  <c r="D32"/>
  <c r="E32" s="1"/>
  <c r="D10"/>
  <c r="E10" s="1"/>
  <c r="D14"/>
  <c r="E14" s="1"/>
  <c r="D18"/>
  <c r="E18" s="1"/>
  <c r="D22"/>
  <c r="E22" s="1"/>
  <c r="D26"/>
  <c r="E26" s="1"/>
  <c r="D30"/>
  <c r="E30" s="1"/>
  <c r="D34"/>
  <c r="E34" s="1"/>
  <c r="D38"/>
  <c r="E38" s="1"/>
  <c r="D8"/>
  <c r="E8" s="1"/>
  <c r="D28"/>
  <c r="E28" s="1"/>
  <c r="D9"/>
  <c r="E9" s="1"/>
  <c r="D13"/>
  <c r="E13" s="1"/>
  <c r="D17"/>
  <c r="E17" s="1"/>
  <c r="D21"/>
  <c r="E21" s="1"/>
  <c r="D25"/>
  <c r="E25" s="1"/>
  <c r="D29"/>
  <c r="E29" s="1"/>
  <c r="D33"/>
  <c r="E33" s="1"/>
  <c r="D37"/>
  <c r="E37" s="1"/>
  <c r="D41"/>
  <c r="E41" s="1"/>
  <c r="D12"/>
  <c r="E12" s="1"/>
  <c r="D24"/>
  <c r="E24" s="1"/>
  <c r="D36"/>
  <c r="E36" s="1"/>
  <c r="D16"/>
  <c r="E16" s="1"/>
  <c r="D40"/>
  <c r="E40" s="1"/>
  <c r="B15" i="32" l="1"/>
  <c r="B5" i="33" s="1"/>
  <c r="C15" i="32"/>
  <c r="D5" i="33" s="1"/>
  <c r="D15" i="32"/>
  <c r="F5" i="33" s="1"/>
  <c r="E15" i="32"/>
  <c r="H5" i="33" s="1"/>
  <c r="F15" i="32"/>
  <c r="J5" i="33" s="1"/>
  <c r="G15" i="32"/>
  <c r="L5" i="33" s="1"/>
  <c r="H15" i="32"/>
  <c r="N5" i="33" s="1"/>
  <c r="I15" i="32"/>
  <c r="P5" i="33" s="1"/>
  <c r="J15" i="32"/>
  <c r="R5" i="33" s="1"/>
  <c r="K15" i="32"/>
  <c r="T5" i="33" s="1"/>
  <c r="L15" i="32"/>
  <c r="V5" i="33" s="1"/>
  <c r="B16" i="32"/>
  <c r="B6" i="33" s="1"/>
  <c r="C16" i="32"/>
  <c r="D6" i="33" s="1"/>
  <c r="D16" i="32"/>
  <c r="F6" i="33" s="1"/>
  <c r="E16" i="32"/>
  <c r="H6" i="33" s="1"/>
  <c r="F16" i="32"/>
  <c r="J6" i="33" s="1"/>
  <c r="G16" i="32"/>
  <c r="L6" i="33" s="1"/>
  <c r="H16" i="32"/>
  <c r="N6" i="33" s="1"/>
  <c r="I16" i="32"/>
  <c r="P6" i="33" s="1"/>
  <c r="J16" i="32"/>
  <c r="R6" i="33" s="1"/>
  <c r="K16" i="32"/>
  <c r="T6" i="33" s="1"/>
  <c r="L16" i="32"/>
  <c r="V6" i="33" s="1"/>
  <c r="B17" i="32"/>
  <c r="B7" i="33" s="1"/>
  <c r="C17" i="32"/>
  <c r="D7" i="33" s="1"/>
  <c r="D17" i="32"/>
  <c r="F7" i="33" s="1"/>
  <c r="E17" i="32"/>
  <c r="H7" i="33" s="1"/>
  <c r="F17" i="32"/>
  <c r="J7" i="33" s="1"/>
  <c r="G17" i="32"/>
  <c r="L7" i="33" s="1"/>
  <c r="H17" i="32"/>
  <c r="N7" i="33" s="1"/>
  <c r="I17" i="32"/>
  <c r="P7" i="33" s="1"/>
  <c r="J17" i="32"/>
  <c r="R7" i="33" s="1"/>
  <c r="K17" i="32"/>
  <c r="T7" i="33" s="1"/>
  <c r="L17" i="32"/>
  <c r="V7" i="33" s="1"/>
  <c r="B18" i="32"/>
  <c r="B8" i="33" s="1"/>
  <c r="C18" i="32"/>
  <c r="D8" i="33" s="1"/>
  <c r="D18" i="32"/>
  <c r="F8" i="33" s="1"/>
  <c r="E18" i="32"/>
  <c r="H8" i="33" s="1"/>
  <c r="F18" i="32"/>
  <c r="J8" i="33" s="1"/>
  <c r="G18" i="32"/>
  <c r="L8" i="33" s="1"/>
  <c r="H18" i="32"/>
  <c r="N8" i="33" s="1"/>
  <c r="I18" i="32"/>
  <c r="P8" i="33" s="1"/>
  <c r="J18" i="32"/>
  <c r="R8" i="33" s="1"/>
  <c r="K18" i="32"/>
  <c r="T8" i="33" s="1"/>
  <c r="L18" i="32"/>
  <c r="V8" i="33" s="1"/>
  <c r="B9"/>
  <c r="C19" i="32"/>
  <c r="D9" i="33" s="1"/>
  <c r="D19" i="32"/>
  <c r="F9" i="33" s="1"/>
  <c r="E19" i="32"/>
  <c r="H9" i="33" s="1"/>
  <c r="F19" i="32"/>
  <c r="J9" i="33" s="1"/>
  <c r="G19" i="32"/>
  <c r="L9" i="33" s="1"/>
  <c r="H19" i="32"/>
  <c r="N9" i="33" s="1"/>
  <c r="I19" i="32"/>
  <c r="P9" i="33" s="1"/>
  <c r="J19" i="32"/>
  <c r="R9" i="33" s="1"/>
  <c r="K19" i="32"/>
  <c r="T9" i="33" s="1"/>
  <c r="L19" i="32"/>
  <c r="V9" i="33" s="1"/>
  <c r="B20" i="32"/>
  <c r="B10" i="33" s="1"/>
  <c r="C20" i="32"/>
  <c r="D10" i="33" s="1"/>
  <c r="D20" i="32"/>
  <c r="F10" i="33" s="1"/>
  <c r="E20" i="32"/>
  <c r="H10" i="33" s="1"/>
  <c r="F20" i="32"/>
  <c r="J10" i="33" s="1"/>
  <c r="G20" i="32"/>
  <c r="L10" i="33" s="1"/>
  <c r="H20" i="32"/>
  <c r="N10" i="33" s="1"/>
  <c r="I20" i="32"/>
  <c r="P10" i="33" s="1"/>
  <c r="J20" i="32"/>
  <c r="R10" i="33" s="1"/>
  <c r="K20" i="32"/>
  <c r="T10" i="33" s="1"/>
  <c r="L20" i="32"/>
  <c r="V10" i="33" s="1"/>
  <c r="B21" i="32"/>
  <c r="B11" i="33" s="1"/>
  <c r="C21" i="32"/>
  <c r="D11" i="33" s="1"/>
  <c r="D21" i="32"/>
  <c r="F11" i="33" s="1"/>
  <c r="E21" i="32"/>
  <c r="H11" i="33" s="1"/>
  <c r="F21" i="32"/>
  <c r="J11" i="33" s="1"/>
  <c r="G21" i="32"/>
  <c r="L11" i="33" s="1"/>
  <c r="H21" i="32"/>
  <c r="N11" i="33" s="1"/>
  <c r="I21" i="32"/>
  <c r="P11" i="33" s="1"/>
  <c r="J21" i="32"/>
  <c r="R11" i="33" s="1"/>
  <c r="K21" i="32"/>
  <c r="T11" i="33" s="1"/>
  <c r="L21" i="32"/>
  <c r="V11" i="33" s="1"/>
  <c r="B22" i="32"/>
  <c r="B12" i="33" s="1"/>
  <c r="C22" i="32"/>
  <c r="D12" i="33" s="1"/>
  <c r="D22" i="32"/>
  <c r="F12" i="33" s="1"/>
  <c r="E22" i="32"/>
  <c r="H12" i="33" s="1"/>
  <c r="F22" i="32"/>
  <c r="J12" i="33" s="1"/>
  <c r="G22" i="32"/>
  <c r="L12" i="33" s="1"/>
  <c r="H22" i="32"/>
  <c r="N12" i="33" s="1"/>
  <c r="I22" i="32"/>
  <c r="P12" i="33" s="1"/>
  <c r="J22" i="32"/>
  <c r="R12" i="33" s="1"/>
  <c r="K22" i="32"/>
  <c r="T12" i="33" s="1"/>
  <c r="L22" i="32"/>
  <c r="V12" i="33" s="1"/>
  <c r="B23" i="32"/>
  <c r="B13" i="33" s="1"/>
  <c r="C23" i="32"/>
  <c r="D13" i="33" s="1"/>
  <c r="D23" i="32"/>
  <c r="F13" i="33" s="1"/>
  <c r="E23" i="32"/>
  <c r="H13" i="33" s="1"/>
  <c r="F23" i="32"/>
  <c r="J13" i="33" s="1"/>
  <c r="G23" i="32"/>
  <c r="L13" i="33" s="1"/>
  <c r="H23" i="32"/>
  <c r="N13" i="33" s="1"/>
  <c r="I23" i="32"/>
  <c r="P13" i="33" s="1"/>
  <c r="J23" i="32"/>
  <c r="R13" i="33" s="1"/>
  <c r="K23" i="32"/>
  <c r="T13" i="33" s="1"/>
  <c r="L23" i="32"/>
  <c r="V13" i="33" s="1"/>
  <c r="B24" i="32"/>
  <c r="B14" i="33" s="1"/>
  <c r="C24" i="32"/>
  <c r="D14" i="33" s="1"/>
  <c r="D24" i="32"/>
  <c r="F14" i="33" s="1"/>
  <c r="E24" i="32"/>
  <c r="H14" i="33" s="1"/>
  <c r="F24" i="32"/>
  <c r="J14" i="33" s="1"/>
  <c r="G24" i="32"/>
  <c r="L14" i="33" s="1"/>
  <c r="H24" i="32"/>
  <c r="N14" i="33" s="1"/>
  <c r="I24" i="32"/>
  <c r="P14" i="33" s="1"/>
  <c r="J24" i="32"/>
  <c r="R14" i="33" s="1"/>
  <c r="K24" i="32"/>
  <c r="T14" i="33" s="1"/>
  <c r="L24" i="32"/>
  <c r="V14" i="33" s="1"/>
  <c r="B25" i="32"/>
  <c r="B15" i="33" s="1"/>
  <c r="C25" i="32"/>
  <c r="D15" i="33" s="1"/>
  <c r="D25" i="32"/>
  <c r="F15" i="33" s="1"/>
  <c r="E25" i="32"/>
  <c r="H15" i="33" s="1"/>
  <c r="F25" i="32"/>
  <c r="J15" i="33" s="1"/>
  <c r="G25" i="32"/>
  <c r="L15" i="33" s="1"/>
  <c r="H25" i="32"/>
  <c r="N15" i="33" s="1"/>
  <c r="I25" i="32"/>
  <c r="P15" i="33" s="1"/>
  <c r="J25" i="32"/>
  <c r="R15" i="33" s="1"/>
  <c r="K25" i="32"/>
  <c r="T15" i="33" s="1"/>
  <c r="L25" i="32"/>
  <c r="V15" i="33" s="1"/>
  <c r="B26" i="32"/>
  <c r="B16" i="33" s="1"/>
  <c r="C26" i="32"/>
  <c r="D16" i="33" s="1"/>
  <c r="D26" i="32"/>
  <c r="F16" i="33" s="1"/>
  <c r="E26" i="32"/>
  <c r="H16" i="33" s="1"/>
  <c r="F26" i="32"/>
  <c r="J16" i="33" s="1"/>
  <c r="G26" i="32"/>
  <c r="L16" i="33" s="1"/>
  <c r="H26" i="32"/>
  <c r="N16" i="33" s="1"/>
  <c r="I26" i="32"/>
  <c r="P16" i="33" s="1"/>
  <c r="J26" i="32"/>
  <c r="R16" i="33" s="1"/>
  <c r="K26" i="32"/>
  <c r="T16" i="33" s="1"/>
  <c r="L26" i="32"/>
  <c r="V16" i="33" s="1"/>
  <c r="B27" i="32"/>
  <c r="B17" i="33" s="1"/>
  <c r="C27" i="32"/>
  <c r="D17" i="33" s="1"/>
  <c r="D27" i="32"/>
  <c r="F17" i="33" s="1"/>
  <c r="E27" i="32"/>
  <c r="H17" i="33" s="1"/>
  <c r="F27" i="32"/>
  <c r="J17" i="33" s="1"/>
  <c r="G27" i="32"/>
  <c r="L17" i="33" s="1"/>
  <c r="H27" i="32"/>
  <c r="N17" i="33" s="1"/>
  <c r="I27" i="32"/>
  <c r="P17" i="33" s="1"/>
  <c r="J27" i="32"/>
  <c r="R17" i="33" s="1"/>
  <c r="K27" i="32"/>
  <c r="T17" i="33" s="1"/>
  <c r="L27" i="32"/>
  <c r="V17" i="33" s="1"/>
  <c r="B28" i="32"/>
  <c r="B18" i="33" s="1"/>
  <c r="C28" i="32"/>
  <c r="D18" i="33" s="1"/>
  <c r="D28" i="32"/>
  <c r="F18" i="33" s="1"/>
  <c r="E28" i="32"/>
  <c r="H18" i="33" s="1"/>
  <c r="F28" i="32"/>
  <c r="J18" i="33" s="1"/>
  <c r="G28" i="32"/>
  <c r="L18" i="33" s="1"/>
  <c r="H28" i="32"/>
  <c r="N18" i="33" s="1"/>
  <c r="I28" i="32"/>
  <c r="P18" i="33" s="1"/>
  <c r="J28" i="32"/>
  <c r="R18" i="33" s="1"/>
  <c r="K28" i="32"/>
  <c r="T18" i="33" s="1"/>
  <c r="L28" i="32"/>
  <c r="V18" i="33" s="1"/>
  <c r="B29" i="32"/>
  <c r="B19" i="33" s="1"/>
  <c r="C29" i="32"/>
  <c r="D19" i="33" s="1"/>
  <c r="D29" i="32"/>
  <c r="F19" i="33" s="1"/>
  <c r="E29" i="32"/>
  <c r="H19" i="33" s="1"/>
  <c r="F29" i="32"/>
  <c r="J19" i="33" s="1"/>
  <c r="G29" i="32"/>
  <c r="L19" i="33" s="1"/>
  <c r="H29" i="32"/>
  <c r="N19" i="33" s="1"/>
  <c r="I29" i="32"/>
  <c r="P19" i="33" s="1"/>
  <c r="J29" i="32"/>
  <c r="R19" i="33" s="1"/>
  <c r="K29" i="32"/>
  <c r="T19" i="33" s="1"/>
  <c r="L29" i="32"/>
  <c r="V19" i="33" s="1"/>
  <c r="B30" i="32"/>
  <c r="B20" i="33" s="1"/>
  <c r="C30" i="32"/>
  <c r="D20" i="33" s="1"/>
  <c r="D30" i="32"/>
  <c r="F20" i="33" s="1"/>
  <c r="E30" i="32"/>
  <c r="H20" i="33" s="1"/>
  <c r="F30" i="32"/>
  <c r="J20" i="33" s="1"/>
  <c r="G30" i="32"/>
  <c r="L20" i="33" s="1"/>
  <c r="H30" i="32"/>
  <c r="N20" i="33" s="1"/>
  <c r="I30" i="32"/>
  <c r="P20" i="33" s="1"/>
  <c r="J30" i="32"/>
  <c r="R20" i="33" s="1"/>
  <c r="K30" i="32"/>
  <c r="T20" i="33" s="1"/>
  <c r="L30" i="32"/>
  <c r="V20" i="33" s="1"/>
  <c r="B31" i="32"/>
  <c r="B21" i="33" s="1"/>
  <c r="C31" i="32"/>
  <c r="D21" i="33" s="1"/>
  <c r="D31" i="32"/>
  <c r="F21" i="33" s="1"/>
  <c r="E31" i="32"/>
  <c r="H21" i="33" s="1"/>
  <c r="F31" i="32"/>
  <c r="J21" i="33" s="1"/>
  <c r="G31" i="32"/>
  <c r="L21" i="33" s="1"/>
  <c r="H31" i="32"/>
  <c r="N21" i="33" s="1"/>
  <c r="I31" i="32"/>
  <c r="P21" i="33" s="1"/>
  <c r="J31" i="32"/>
  <c r="R21" i="33" s="1"/>
  <c r="K31" i="32"/>
  <c r="T21" i="33" s="1"/>
  <c r="L31" i="32"/>
  <c r="V21" i="33" s="1"/>
  <c r="B32" i="32"/>
  <c r="B22" i="33" s="1"/>
  <c r="C32" i="32"/>
  <c r="D22" i="33" s="1"/>
  <c r="D32" i="32"/>
  <c r="F22" i="33" s="1"/>
  <c r="E32" i="32"/>
  <c r="H22" i="33" s="1"/>
  <c r="F32" i="32"/>
  <c r="J22" i="33" s="1"/>
  <c r="G32" i="32"/>
  <c r="L22" i="33" s="1"/>
  <c r="H32" i="32"/>
  <c r="N22" i="33" s="1"/>
  <c r="I32" i="32"/>
  <c r="P22" i="33" s="1"/>
  <c r="J32" i="32"/>
  <c r="R22" i="33" s="1"/>
  <c r="K32" i="32"/>
  <c r="T22" i="33" s="1"/>
  <c r="L32" i="32"/>
  <c r="V22" i="33" s="1"/>
  <c r="B33" i="32"/>
  <c r="B23" i="33" s="1"/>
  <c r="C33" i="32"/>
  <c r="D23" i="33" s="1"/>
  <c r="D33" i="32"/>
  <c r="F23" i="33" s="1"/>
  <c r="E33" i="32"/>
  <c r="H23" i="33" s="1"/>
  <c r="F33" i="32"/>
  <c r="J23" i="33" s="1"/>
  <c r="G33" i="32"/>
  <c r="L23" i="33" s="1"/>
  <c r="H33" i="32"/>
  <c r="N23" i="33" s="1"/>
  <c r="I33" i="32"/>
  <c r="P23" i="33" s="1"/>
  <c r="J33" i="32"/>
  <c r="R23" i="33" s="1"/>
  <c r="K33" i="32"/>
  <c r="T23" i="33" s="1"/>
  <c r="L33" i="32"/>
  <c r="V23" i="33" s="1"/>
  <c r="B34" i="32"/>
  <c r="B24" i="33" s="1"/>
  <c r="C34" i="32"/>
  <c r="D24" i="33" s="1"/>
  <c r="D34" i="32"/>
  <c r="F24" i="33" s="1"/>
  <c r="E34" i="32"/>
  <c r="H24" i="33" s="1"/>
  <c r="F34" i="32"/>
  <c r="J24" i="33" s="1"/>
  <c r="G34" i="32"/>
  <c r="L24" i="33" s="1"/>
  <c r="H34" i="32"/>
  <c r="N24" i="33" s="1"/>
  <c r="I34" i="32"/>
  <c r="P24" i="33" s="1"/>
  <c r="J34" i="32"/>
  <c r="R24" i="33" s="1"/>
  <c r="K34" i="32"/>
  <c r="T24" i="33" s="1"/>
  <c r="L34" i="32"/>
  <c r="V24" i="33" s="1"/>
  <c r="B35" i="32"/>
  <c r="B25" i="33" s="1"/>
  <c r="C35" i="32"/>
  <c r="D25" i="33" s="1"/>
  <c r="D35" i="32"/>
  <c r="F25" i="33" s="1"/>
  <c r="E35" i="32"/>
  <c r="H25" i="33" s="1"/>
  <c r="F35" i="32"/>
  <c r="J25" i="33" s="1"/>
  <c r="G35" i="32"/>
  <c r="L25" i="33" s="1"/>
  <c r="H35" i="32"/>
  <c r="N25" i="33" s="1"/>
  <c r="I35" i="32"/>
  <c r="P25" i="33" s="1"/>
  <c r="J35" i="32"/>
  <c r="R25" i="33" s="1"/>
  <c r="K35" i="32"/>
  <c r="T25" i="33" s="1"/>
  <c r="L35" i="32"/>
  <c r="V25" i="33" s="1"/>
  <c r="B36" i="32"/>
  <c r="B26" i="33" s="1"/>
  <c r="C36" i="32"/>
  <c r="D26" i="33" s="1"/>
  <c r="D36" i="32"/>
  <c r="F26" i="33" s="1"/>
  <c r="E36" i="32"/>
  <c r="H26" i="33" s="1"/>
  <c r="F36" i="32"/>
  <c r="J26" i="33" s="1"/>
  <c r="G36" i="32"/>
  <c r="L26" i="33" s="1"/>
  <c r="H36" i="32"/>
  <c r="N26" i="33" s="1"/>
  <c r="I36" i="32"/>
  <c r="P26" i="33" s="1"/>
  <c r="J36" i="32"/>
  <c r="R26" i="33" s="1"/>
  <c r="K36" i="32"/>
  <c r="T26" i="33" s="1"/>
  <c r="L36" i="32"/>
  <c r="V26" i="33" s="1"/>
  <c r="B37" i="32"/>
  <c r="B27" i="33" s="1"/>
  <c r="C37" i="32"/>
  <c r="D27" i="33" s="1"/>
  <c r="D37" i="32"/>
  <c r="F27" i="33" s="1"/>
  <c r="E37" i="32"/>
  <c r="H27" i="33" s="1"/>
  <c r="F37" i="32"/>
  <c r="J27" i="33" s="1"/>
  <c r="G37" i="32"/>
  <c r="L27" i="33" s="1"/>
  <c r="H37" i="32"/>
  <c r="N27" i="33" s="1"/>
  <c r="I37" i="32"/>
  <c r="P27" i="33" s="1"/>
  <c r="J37" i="32"/>
  <c r="R27" i="33" s="1"/>
  <c r="K37" i="32"/>
  <c r="T27" i="33" s="1"/>
  <c r="L37" i="32"/>
  <c r="V27" i="33" s="1"/>
  <c r="B38" i="32"/>
  <c r="B28" i="33" s="1"/>
  <c r="C38" i="32"/>
  <c r="D28" i="33" s="1"/>
  <c r="D38" i="32"/>
  <c r="F28" i="33" s="1"/>
  <c r="E38" i="32"/>
  <c r="H28" i="33" s="1"/>
  <c r="F38" i="32"/>
  <c r="J28" i="33" s="1"/>
  <c r="G38" i="32"/>
  <c r="L28" i="33" s="1"/>
  <c r="H38" i="32"/>
  <c r="N28" i="33" s="1"/>
  <c r="I38" i="32"/>
  <c r="P28" i="33" s="1"/>
  <c r="J38" i="32"/>
  <c r="R28" i="33" s="1"/>
  <c r="K38" i="32"/>
  <c r="T28" i="33" s="1"/>
  <c r="L38" i="32"/>
  <c r="V28" i="33" s="1"/>
  <c r="B39" i="32"/>
  <c r="B29" i="33" s="1"/>
  <c r="C39" i="32"/>
  <c r="D29" i="33" s="1"/>
  <c r="D39" i="32"/>
  <c r="F29" i="33" s="1"/>
  <c r="E39" i="32"/>
  <c r="H29" i="33" s="1"/>
  <c r="F39" i="32"/>
  <c r="J29" i="33" s="1"/>
  <c r="G39" i="32"/>
  <c r="L29" i="33" s="1"/>
  <c r="H39" i="32"/>
  <c r="N29" i="33" s="1"/>
  <c r="I39" i="32"/>
  <c r="P29" i="33" s="1"/>
  <c r="J39" i="32"/>
  <c r="R29" i="33" s="1"/>
  <c r="K39" i="32"/>
  <c r="T29" i="33" s="1"/>
  <c r="L39" i="32"/>
  <c r="V29" i="33" s="1"/>
  <c r="B40" i="32"/>
  <c r="B30" i="33" s="1"/>
  <c r="C40" i="32"/>
  <c r="D30" i="33" s="1"/>
  <c r="D40" i="32"/>
  <c r="F30" i="33" s="1"/>
  <c r="E40" i="32"/>
  <c r="H30" i="33" s="1"/>
  <c r="F40" i="32"/>
  <c r="J30" i="33" s="1"/>
  <c r="G40" i="32"/>
  <c r="L30" i="33" s="1"/>
  <c r="H40" i="32"/>
  <c r="N30" i="33" s="1"/>
  <c r="I40" i="32"/>
  <c r="P30" i="33" s="1"/>
  <c r="J40" i="32"/>
  <c r="R30" i="33" s="1"/>
  <c r="K40" i="32"/>
  <c r="T30" i="33" s="1"/>
  <c r="L40" i="32"/>
  <c r="V30" i="33" s="1"/>
  <c r="B41" i="32"/>
  <c r="B31" i="33" s="1"/>
  <c r="C41" i="32"/>
  <c r="D31" i="33" s="1"/>
  <c r="D41" i="32"/>
  <c r="F31" i="33" s="1"/>
  <c r="E41" i="32"/>
  <c r="H31" i="33" s="1"/>
  <c r="F41" i="32"/>
  <c r="J31" i="33" s="1"/>
  <c r="G41" i="32"/>
  <c r="L31" i="33" s="1"/>
  <c r="H41" i="32"/>
  <c r="N31" i="33" s="1"/>
  <c r="I41" i="32"/>
  <c r="P31" i="33" s="1"/>
  <c r="J41" i="32"/>
  <c r="R31" i="33" s="1"/>
  <c r="K41" i="32"/>
  <c r="T31" i="33" s="1"/>
  <c r="L41" i="32"/>
  <c r="V31" i="33" s="1"/>
  <c r="B42" i="32"/>
  <c r="B32" i="33" s="1"/>
  <c r="C42" i="32"/>
  <c r="D32" i="33" s="1"/>
  <c r="D42" i="32"/>
  <c r="F32" i="33" s="1"/>
  <c r="E42" i="32"/>
  <c r="H32" i="33" s="1"/>
  <c r="F42" i="32"/>
  <c r="J32" i="33" s="1"/>
  <c r="G42" i="32"/>
  <c r="L32" i="33" s="1"/>
  <c r="H42" i="32"/>
  <c r="N32" i="33" s="1"/>
  <c r="I42" i="32"/>
  <c r="P32" i="33" s="1"/>
  <c r="J42" i="32"/>
  <c r="R32" i="33" s="1"/>
  <c r="K42" i="32"/>
  <c r="T32" i="33" s="1"/>
  <c r="L42" i="32"/>
  <c r="V32" i="33" s="1"/>
  <c r="B43" i="32"/>
  <c r="B33" i="33" s="1"/>
  <c r="C43" i="32"/>
  <c r="D33" i="33" s="1"/>
  <c r="D43" i="32"/>
  <c r="F33" i="33" s="1"/>
  <c r="E43" i="32"/>
  <c r="H33" i="33" s="1"/>
  <c r="F43" i="32"/>
  <c r="J33" i="33" s="1"/>
  <c r="G43" i="32"/>
  <c r="L33" i="33" s="1"/>
  <c r="H43" i="32"/>
  <c r="N33" i="33" s="1"/>
  <c r="I43" i="32"/>
  <c r="P33" i="33" s="1"/>
  <c r="J43" i="32"/>
  <c r="R33" i="33" s="1"/>
  <c r="K43" i="32"/>
  <c r="T33" i="33" s="1"/>
  <c r="L43" i="32"/>
  <c r="V33" i="33" s="1"/>
  <c r="B44" i="32"/>
  <c r="B34" i="33" s="1"/>
  <c r="C44" i="32"/>
  <c r="D34" i="33" s="1"/>
  <c r="D44" i="32"/>
  <c r="F34" i="33" s="1"/>
  <c r="E44" i="32"/>
  <c r="H34" i="33" s="1"/>
  <c r="F44" i="32"/>
  <c r="J34" i="33" s="1"/>
  <c r="G44" i="32"/>
  <c r="L34" i="33" s="1"/>
  <c r="H44" i="32"/>
  <c r="N34" i="33" s="1"/>
  <c r="I44" i="32"/>
  <c r="P34" i="33" s="1"/>
  <c r="J44" i="32"/>
  <c r="R34" i="33" s="1"/>
  <c r="K44" i="32"/>
  <c r="T34" i="33" s="1"/>
  <c r="L44" i="32"/>
  <c r="V34" i="33" s="1"/>
  <c r="B45" i="32"/>
  <c r="B35" i="33" s="1"/>
  <c r="C45" i="32"/>
  <c r="D35" i="33" s="1"/>
  <c r="D45" i="32"/>
  <c r="F35" i="33" s="1"/>
  <c r="E45" i="32"/>
  <c r="H35" i="33" s="1"/>
  <c r="F45" i="32"/>
  <c r="J35" i="33" s="1"/>
  <c r="G45" i="32"/>
  <c r="L35" i="33" s="1"/>
  <c r="H45" i="32"/>
  <c r="N35" i="33" s="1"/>
  <c r="I45" i="32"/>
  <c r="P35" i="33" s="1"/>
  <c r="J45" i="32"/>
  <c r="R35" i="33" s="1"/>
  <c r="K45" i="32"/>
  <c r="T35" i="33" s="1"/>
  <c r="L45" i="32"/>
  <c r="V35" i="33" s="1"/>
  <c r="B46" i="32"/>
  <c r="B36" i="33" s="1"/>
  <c r="C46" i="32"/>
  <c r="D36" i="33" s="1"/>
  <c r="D46" i="32"/>
  <c r="F36" i="33" s="1"/>
  <c r="E46" i="32"/>
  <c r="H36" i="33" s="1"/>
  <c r="F46" i="32"/>
  <c r="J36" i="33" s="1"/>
  <c r="G46" i="32"/>
  <c r="L36" i="33" s="1"/>
  <c r="H46" i="32"/>
  <c r="N36" i="33" s="1"/>
  <c r="I46" i="32"/>
  <c r="P36" i="33" s="1"/>
  <c r="J46" i="32"/>
  <c r="R36" i="33" s="1"/>
  <c r="K46" i="32"/>
  <c r="T36" i="33" s="1"/>
  <c r="L46" i="32"/>
  <c r="V36" i="33" s="1"/>
  <c r="B47" i="32"/>
  <c r="B37" i="33" s="1"/>
  <c r="C47" i="32"/>
  <c r="D37" i="33" s="1"/>
  <c r="D47" i="32"/>
  <c r="F37" i="33" s="1"/>
  <c r="E47" i="32"/>
  <c r="H37" i="33" s="1"/>
  <c r="F47" i="32"/>
  <c r="J37" i="33" s="1"/>
  <c r="G47" i="32"/>
  <c r="L37" i="33" s="1"/>
  <c r="H47" i="32"/>
  <c r="N37" i="33" s="1"/>
  <c r="I47" i="32"/>
  <c r="P37" i="33" s="1"/>
  <c r="J47" i="32"/>
  <c r="R37" i="33" s="1"/>
  <c r="K47" i="32"/>
  <c r="T37" i="33" s="1"/>
  <c r="L47" i="32"/>
  <c r="V37" i="33" s="1"/>
  <c r="B48" i="32"/>
  <c r="B38" i="33" s="1"/>
  <c r="C48" i="32"/>
  <c r="D38" i="33" s="1"/>
  <c r="D48" i="32"/>
  <c r="F38" i="33" s="1"/>
  <c r="E48" i="32"/>
  <c r="H38" i="33" s="1"/>
  <c r="F48" i="32"/>
  <c r="J38" i="33" s="1"/>
  <c r="G48" i="32"/>
  <c r="L38" i="33" s="1"/>
  <c r="H48" i="32"/>
  <c r="N38" i="33" s="1"/>
  <c r="I48" i="32"/>
  <c r="P38" i="33" s="1"/>
  <c r="J48" i="32"/>
  <c r="R38" i="33" s="1"/>
  <c r="K48" i="32"/>
  <c r="T38" i="33" s="1"/>
  <c r="L48" i="32"/>
  <c r="V38" i="33" s="1"/>
  <c r="B49" i="32"/>
  <c r="B39" i="33" s="1"/>
  <c r="C49" i="32"/>
  <c r="D39" i="33" s="1"/>
  <c r="D49" i="32"/>
  <c r="F39" i="33" s="1"/>
  <c r="E49" i="32"/>
  <c r="H39" i="33" s="1"/>
  <c r="F49" i="32"/>
  <c r="J39" i="33" s="1"/>
  <c r="G49" i="32"/>
  <c r="L39" i="33" s="1"/>
  <c r="H49" i="32"/>
  <c r="N39" i="33" s="1"/>
  <c r="I49" i="32"/>
  <c r="P39" i="33" s="1"/>
  <c r="J49" i="32"/>
  <c r="R39" i="33" s="1"/>
  <c r="K49" i="32"/>
  <c r="T39" i="33" s="1"/>
  <c r="L49" i="32"/>
  <c r="V39" i="33" s="1"/>
  <c r="B50" i="32"/>
  <c r="B40" i="33" s="1"/>
  <c r="C50" i="32"/>
  <c r="D40" i="33" s="1"/>
  <c r="D50" i="32"/>
  <c r="F40" i="33" s="1"/>
  <c r="E50" i="32"/>
  <c r="H40" i="33" s="1"/>
  <c r="F50" i="32"/>
  <c r="J40" i="33" s="1"/>
  <c r="G50" i="32"/>
  <c r="L40" i="33" s="1"/>
  <c r="H50" i="32"/>
  <c r="N40" i="33" s="1"/>
  <c r="I50" i="32"/>
  <c r="P40" i="33" s="1"/>
  <c r="J50" i="32"/>
  <c r="R40" i="33" s="1"/>
  <c r="K50" i="32"/>
  <c r="T40" i="33" s="1"/>
  <c r="L50" i="32"/>
  <c r="V40" i="33" s="1"/>
  <c r="B51" i="32"/>
  <c r="B41" i="33" s="1"/>
  <c r="C51" i="32"/>
  <c r="D41" i="33" s="1"/>
  <c r="D51" i="32"/>
  <c r="F41" i="33" s="1"/>
  <c r="E51" i="32"/>
  <c r="F51"/>
  <c r="G51"/>
  <c r="L41" i="33" s="1"/>
  <c r="H51" i="32"/>
  <c r="N41" i="33" s="1"/>
  <c r="I51" i="32"/>
  <c r="J51"/>
  <c r="K51"/>
  <c r="T41" i="33" s="1"/>
  <c r="L51" i="32"/>
  <c r="V41" i="33" s="1"/>
  <c r="C14" i="32"/>
  <c r="D4" i="33" s="1"/>
  <c r="D14" i="32"/>
  <c r="F4" i="33" s="1"/>
  <c r="E14" i="32"/>
  <c r="H4" i="33" s="1"/>
  <c r="F14" i="32"/>
  <c r="J4" i="33" s="1"/>
  <c r="G14" i="32"/>
  <c r="L4" i="33" s="1"/>
  <c r="H14" i="32"/>
  <c r="N4" i="33" s="1"/>
  <c r="I14" i="32"/>
  <c r="P4" i="33" s="1"/>
  <c r="J14" i="32"/>
  <c r="R4" i="33" s="1"/>
  <c r="K14" i="32"/>
  <c r="T4" i="33" s="1"/>
  <c r="L14" i="32"/>
  <c r="V4" i="33" s="1"/>
  <c r="B4"/>
  <c r="C43" i="31"/>
  <c r="D43"/>
  <c r="E43"/>
  <c r="F43"/>
  <c r="G43"/>
  <c r="H43"/>
  <c r="I43"/>
  <c r="J43"/>
  <c r="K43"/>
  <c r="L43"/>
  <c r="B43"/>
  <c r="AQ45" i="36"/>
  <c r="AP45"/>
  <c r="AM45"/>
  <c r="AL45"/>
  <c r="AI45"/>
  <c r="AH45"/>
  <c r="AE45"/>
  <c r="AD45"/>
  <c r="AA45"/>
  <c r="Z45"/>
  <c r="W45"/>
  <c r="V45"/>
  <c r="S45"/>
  <c r="R45"/>
  <c r="O45"/>
  <c r="N45"/>
  <c r="K45"/>
  <c r="J45"/>
  <c r="G45"/>
  <c r="F45"/>
  <c r="C45"/>
  <c r="B45"/>
  <c r="AR42"/>
  <c r="AN42"/>
  <c r="AJ42"/>
  <c r="AF42"/>
  <c r="AB42"/>
  <c r="X42"/>
  <c r="T42"/>
  <c r="P42"/>
  <c r="L42"/>
  <c r="H42"/>
  <c r="G19"/>
  <c r="D42"/>
  <c r="C42" i="35"/>
  <c r="D42"/>
  <c r="H42"/>
  <c r="I42"/>
  <c r="R42"/>
  <c r="S42"/>
  <c r="W42"/>
  <c r="X42"/>
  <c r="AB42"/>
  <c r="AC42"/>
  <c r="AG42"/>
  <c r="AH42"/>
  <c r="AL42"/>
  <c r="AM42"/>
  <c r="AQ42"/>
  <c r="AR42"/>
  <c r="AV42"/>
  <c r="AW42"/>
  <c r="BA42"/>
  <c r="BB42"/>
  <c r="B42" i="29"/>
  <c r="I42"/>
  <c r="P42"/>
  <c r="W42"/>
  <c r="AD42"/>
  <c r="AK42"/>
  <c r="AR42"/>
  <c r="AY42"/>
  <c r="BF42"/>
  <c r="BM42"/>
  <c r="BT42"/>
  <c r="B46" i="16"/>
  <c r="E43"/>
  <c r="C43"/>
  <c r="D43" s="1"/>
  <c r="I43"/>
  <c r="J43" s="1"/>
  <c r="K43" s="1"/>
  <c r="L43" s="1"/>
  <c r="Y43" i="19" s="1"/>
  <c r="M43" i="16"/>
  <c r="Q43"/>
  <c r="R43" s="1"/>
  <c r="S43" s="1"/>
  <c r="T43" s="1"/>
  <c r="U43"/>
  <c r="V43" s="1"/>
  <c r="W43" s="1"/>
  <c r="X43" s="1"/>
  <c r="BC43" i="19" s="1"/>
  <c r="Y43" i="16"/>
  <c r="Z43" s="1"/>
  <c r="AA43" s="1"/>
  <c r="AB43" s="1"/>
  <c r="AC43"/>
  <c r="AG43"/>
  <c r="AH43" s="1"/>
  <c r="AI43" s="1"/>
  <c r="AJ43" s="1"/>
  <c r="AK43"/>
  <c r="AL43" s="1"/>
  <c r="AM43" s="1"/>
  <c r="AN43" s="1"/>
  <c r="CQ43" i="19" s="1"/>
  <c r="AO43" i="16"/>
  <c r="AP43" s="1"/>
  <c r="AQ43" s="1"/>
  <c r="AR43" s="1"/>
  <c r="D45" i="18"/>
  <c r="H45"/>
  <c r="J45"/>
  <c r="L45"/>
  <c r="N45"/>
  <c r="R45"/>
  <c r="T45"/>
  <c r="X45"/>
  <c r="Z45"/>
  <c r="AB45"/>
  <c r="AD45"/>
  <c r="AH45"/>
  <c r="AJ45"/>
  <c r="AN45"/>
  <c r="AP45"/>
  <c r="AR45"/>
  <c r="AT45"/>
  <c r="AX45"/>
  <c r="AZ45"/>
  <c r="BD45"/>
  <c r="BF45"/>
  <c r="BH45"/>
  <c r="BJ45"/>
  <c r="BN45"/>
  <c r="BP45"/>
  <c r="BR45"/>
  <c r="BT45"/>
  <c r="BV45"/>
  <c r="BX45"/>
  <c r="BZ45"/>
  <c r="CD45"/>
  <c r="CF45"/>
  <c r="CJ45"/>
  <c r="CL45"/>
  <c r="CN45"/>
  <c r="CP45"/>
  <c r="CT45"/>
  <c r="CV45"/>
  <c r="CZ45"/>
  <c r="DB45"/>
  <c r="DD45"/>
  <c r="DF45"/>
  <c r="DJ45"/>
  <c r="DL45"/>
  <c r="DP45"/>
  <c r="DR45"/>
  <c r="DT45"/>
  <c r="DV45"/>
  <c r="DZ45"/>
  <c r="EB45"/>
  <c r="EF45"/>
  <c r="EH45"/>
  <c r="EJ45"/>
  <c r="EL45"/>
  <c r="EP45"/>
  <c r="ER45"/>
  <c r="EV45"/>
  <c r="EX45"/>
  <c r="EZ45"/>
  <c r="FB45"/>
  <c r="FF45"/>
  <c r="FH45"/>
  <c r="FL45"/>
  <c r="FN45"/>
  <c r="FP45"/>
  <c r="FR45"/>
  <c r="B45"/>
  <c r="FT42"/>
  <c r="FD42"/>
  <c r="EN42"/>
  <c r="DX42"/>
  <c r="DH42"/>
  <c r="CR42"/>
  <c r="CB42"/>
  <c r="BL42"/>
  <c r="AV42"/>
  <c r="AF42"/>
  <c r="P42"/>
  <c r="E44" i="15"/>
  <c r="I44"/>
  <c r="M44"/>
  <c r="Q44"/>
  <c r="U44"/>
  <c r="Y44"/>
  <c r="AC44"/>
  <c r="AG44"/>
  <c r="AK44"/>
  <c r="AO44"/>
  <c r="AS44"/>
  <c r="D45" i="14"/>
  <c r="E45"/>
  <c r="B45"/>
  <c r="F42"/>
  <c r="E59" i="13"/>
  <c r="F59"/>
  <c r="D59"/>
  <c r="G56"/>
  <c r="C44" i="15" s="1"/>
  <c r="CY43" i="19"/>
  <c r="CE43"/>
  <c r="P44" i="10"/>
  <c r="BK43" i="19"/>
  <c r="AQ43"/>
  <c r="W43"/>
  <c r="M43"/>
  <c r="AG43"/>
  <c r="BU43"/>
  <c r="AG47" i="9"/>
  <c r="AA47"/>
  <c r="I47"/>
  <c r="C47"/>
  <c r="AC47"/>
  <c r="Q47"/>
  <c r="L47" i="7"/>
  <c r="S47"/>
  <c r="Z47"/>
  <c r="AG47"/>
  <c r="AN47"/>
  <c r="AU47"/>
  <c r="BB47"/>
  <c r="BI47"/>
  <c r="BP47"/>
  <c r="BW47"/>
  <c r="BX44"/>
  <c r="BO47"/>
  <c r="BJ44"/>
  <c r="BA47"/>
  <c r="AM47"/>
  <c r="AH44"/>
  <c r="Y47"/>
  <c r="T44"/>
  <c r="BM47"/>
  <c r="AY47"/>
  <c r="W47"/>
  <c r="M44"/>
  <c r="AO44"/>
  <c r="AV44"/>
  <c r="BC44"/>
  <c r="M44" i="9" l="1"/>
  <c r="Y44"/>
  <c r="O47"/>
  <c r="U47"/>
  <c r="B47"/>
  <c r="N47"/>
  <c r="T47"/>
  <c r="Z47"/>
  <c r="AF47"/>
  <c r="F47"/>
  <c r="L47"/>
  <c r="R47"/>
  <c r="X47"/>
  <c r="AD47"/>
  <c r="D44" i="10"/>
  <c r="H44"/>
  <c r="AA44" i="7"/>
  <c r="F43" i="16"/>
  <c r="AD43"/>
  <c r="N43"/>
  <c r="L44" i="10"/>
  <c r="BA43" i="19"/>
  <c r="BQ44" i="7"/>
  <c r="B44" i="10"/>
  <c r="C43" i="19"/>
  <c r="F44" i="10"/>
  <c r="T44"/>
  <c r="CO43" i="19"/>
  <c r="J54" i="32"/>
  <c r="F54"/>
  <c r="B44" i="33"/>
  <c r="B47" i="7"/>
  <c r="D47"/>
  <c r="AR47"/>
  <c r="BF47"/>
  <c r="BT47"/>
  <c r="R47"/>
  <c r="AT47"/>
  <c r="BV47"/>
  <c r="E47" i="9"/>
  <c r="J44" i="10"/>
  <c r="N44"/>
  <c r="R44"/>
  <c r="V44"/>
  <c r="I54" i="32"/>
  <c r="E54"/>
  <c r="K47" i="7"/>
  <c r="H47" i="9"/>
  <c r="AF43" i="19"/>
  <c r="BT43"/>
  <c r="P47" i="7"/>
  <c r="AF47"/>
  <c r="BH47"/>
  <c r="D44" i="9"/>
  <c r="P44"/>
  <c r="T44" i="33"/>
  <c r="L44"/>
  <c r="D44"/>
  <c r="I47" i="7"/>
  <c r="S44" i="9"/>
  <c r="AE44"/>
  <c r="W47"/>
  <c r="K47"/>
  <c r="V44" i="33"/>
  <c r="N44"/>
  <c r="F44"/>
  <c r="AD47" i="7"/>
  <c r="J44" i="9"/>
  <c r="V44"/>
  <c r="AH44"/>
  <c r="AK47" i="7"/>
  <c r="DA43" i="19"/>
  <c r="BM43"/>
  <c r="K54" i="32"/>
  <c r="G54"/>
  <c r="C54"/>
  <c r="H41" i="33"/>
  <c r="H44" s="1"/>
  <c r="P41"/>
  <c r="P44" s="1"/>
  <c r="E43" i="19"/>
  <c r="L54" i="32"/>
  <c r="H54"/>
  <c r="D54"/>
  <c r="CG43" i="19"/>
  <c r="AS43"/>
  <c r="B54" i="32"/>
  <c r="J41" i="33"/>
  <c r="J44" s="1"/>
  <c r="R41"/>
  <c r="R44" s="1"/>
  <c r="C51" l="1"/>
  <c r="AE43" i="16"/>
  <c r="AF43" s="1"/>
  <c r="BW43" i="19" s="1"/>
  <c r="O43" i="16"/>
  <c r="P43" s="1"/>
  <c r="AI43" i="19" s="1"/>
  <c r="G43" i="16"/>
  <c r="H43" s="1"/>
  <c r="O43" i="19" s="1"/>
  <c r="V43"/>
  <c r="L43"/>
  <c r="BJ43"/>
  <c r="AZ43"/>
  <c r="B43"/>
  <c r="C52" i="33"/>
  <c r="CX43" i="19"/>
  <c r="CN43"/>
  <c r="AP43"/>
  <c r="B41" i="12" l="1"/>
  <c r="B44" i="15" s="1"/>
  <c r="D44" s="1"/>
  <c r="F44" s="1"/>
  <c r="G44" s="1"/>
  <c r="B44" i="12" l="1"/>
  <c r="D43" i="19"/>
  <c r="F45" i="2"/>
  <c r="O45"/>
  <c r="X45"/>
  <c r="AG45"/>
  <c r="AP45"/>
  <c r="AY45"/>
  <c r="BH45"/>
  <c r="BQ45"/>
  <c r="BZ45"/>
  <c r="CI45"/>
  <c r="CR45"/>
  <c r="C42" i="25"/>
  <c r="B42" i="2" s="1"/>
  <c r="E42" i="25"/>
  <c r="H42" i="2" s="1"/>
  <c r="G42" i="25"/>
  <c r="K42" i="2" s="1"/>
  <c r="I42" i="25"/>
  <c r="Q42" i="2" s="1"/>
  <c r="K42" i="25"/>
  <c r="T42" i="2" s="1"/>
  <c r="M42" i="25"/>
  <c r="Z42" i="2" s="1"/>
  <c r="O42" i="25"/>
  <c r="AC42" i="2" s="1"/>
  <c r="Q42" i="25"/>
  <c r="AI42" i="2" s="1"/>
  <c r="S42" i="25"/>
  <c r="AL42" i="2" s="1"/>
  <c r="U42" i="25"/>
  <c r="AR42" i="2" s="1"/>
  <c r="W42" i="25"/>
  <c r="AU42" i="2" s="1"/>
  <c r="Y42" i="25"/>
  <c r="BA42" i="2" s="1"/>
  <c r="AA42" i="25"/>
  <c r="BD42" i="2" s="1"/>
  <c r="AC42" i="25"/>
  <c r="BJ42" i="2" s="1"/>
  <c r="AE42" i="25"/>
  <c r="BM42" i="2" s="1"/>
  <c r="AG42" i="25"/>
  <c r="BS42" i="2" s="1"/>
  <c r="AI42" i="25"/>
  <c r="BV42" i="2" s="1"/>
  <c r="AK42" i="25"/>
  <c r="CB42" i="2" s="1"/>
  <c r="AM42" i="25"/>
  <c r="CE42" i="2" s="1"/>
  <c r="AO42" i="25"/>
  <c r="CK42" i="2" s="1"/>
  <c r="AQ42" i="25"/>
  <c r="CN42" i="2" s="1"/>
  <c r="AS42" i="25"/>
  <c r="CT42" i="2" s="1"/>
  <c r="D45" i="25"/>
  <c r="F45"/>
  <c r="H45"/>
  <c r="J45"/>
  <c r="L45"/>
  <c r="N45"/>
  <c r="P45"/>
  <c r="R45"/>
  <c r="T45"/>
  <c r="V45"/>
  <c r="X45"/>
  <c r="Z45"/>
  <c r="AB45"/>
  <c r="AD45"/>
  <c r="AF45"/>
  <c r="AH45"/>
  <c r="AJ45"/>
  <c r="AL45"/>
  <c r="AN45"/>
  <c r="AP45"/>
  <c r="AR45"/>
  <c r="B45"/>
  <c r="F45" i="34"/>
  <c r="G45"/>
  <c r="I45"/>
  <c r="M45"/>
  <c r="N45"/>
  <c r="P45"/>
  <c r="W45"/>
  <c r="AA45"/>
  <c r="AB45"/>
  <c r="AD45"/>
  <c r="AH45"/>
  <c r="AI45"/>
  <c r="AK45"/>
  <c r="AO45"/>
  <c r="AP45"/>
  <c r="AR45"/>
  <c r="AV45"/>
  <c r="AW45"/>
  <c r="AY45"/>
  <c r="BC45"/>
  <c r="BD45"/>
  <c r="BF45"/>
  <c r="BJ45"/>
  <c r="BK45"/>
  <c r="BM45"/>
  <c r="BQ45"/>
  <c r="BR45"/>
  <c r="BT45"/>
  <c r="BX45"/>
  <c r="BY45"/>
  <c r="B45"/>
  <c r="BZ42"/>
  <c r="BU42"/>
  <c r="BS42"/>
  <c r="BN42"/>
  <c r="BL42"/>
  <c r="BG42"/>
  <c r="BE42"/>
  <c r="AZ42"/>
  <c r="AX42"/>
  <c r="AS42"/>
  <c r="AQ42"/>
  <c r="AL42"/>
  <c r="AJ42"/>
  <c r="AE42"/>
  <c r="AC42"/>
  <c r="X42"/>
  <c r="Q42"/>
  <c r="O42"/>
  <c r="H42"/>
  <c r="U42"/>
  <c r="N42" i="35" s="1"/>
  <c r="T42" i="34"/>
  <c r="M42" i="35" s="1"/>
  <c r="T36" i="34"/>
  <c r="T38"/>
  <c r="T39" s="1"/>
  <c r="J42"/>
  <c r="C42"/>
  <c r="B41" i="189"/>
  <c r="C41"/>
  <c r="D41"/>
  <c r="E41"/>
  <c r="F41"/>
  <c r="G41"/>
  <c r="H41"/>
  <c r="I41"/>
  <c r="J41"/>
  <c r="K41"/>
  <c r="L41"/>
  <c r="C43" i="252"/>
  <c r="D43"/>
  <c r="E43"/>
  <c r="F43"/>
  <c r="G43"/>
  <c r="H43"/>
  <c r="I43"/>
  <c r="J43"/>
  <c r="K43"/>
  <c r="L43"/>
  <c r="B43"/>
  <c r="C44" i="188"/>
  <c r="D44"/>
  <c r="E44"/>
  <c r="F44"/>
  <c r="G44"/>
  <c r="H44"/>
  <c r="I44"/>
  <c r="J44"/>
  <c r="K44"/>
  <c r="L44"/>
  <c r="B44"/>
  <c r="C45" i="21"/>
  <c r="F45"/>
  <c r="G45"/>
  <c r="J45"/>
  <c r="K45"/>
  <c r="N45"/>
  <c r="O45"/>
  <c r="R45"/>
  <c r="S45"/>
  <c r="V45"/>
  <c r="W45"/>
  <c r="Z45"/>
  <c r="AA45"/>
  <c r="AD45"/>
  <c r="AE45"/>
  <c r="AH45"/>
  <c r="AI45"/>
  <c r="AL45"/>
  <c r="AM45"/>
  <c r="AP45"/>
  <c r="AQ45"/>
  <c r="B45"/>
  <c r="AR42"/>
  <c r="AN42"/>
  <c r="AJ42"/>
  <c r="AF42"/>
  <c r="AB42"/>
  <c r="X42"/>
  <c r="T42"/>
  <c r="P42"/>
  <c r="L42"/>
  <c r="H42"/>
  <c r="D42"/>
  <c r="D50" i="20"/>
  <c r="D49"/>
  <c r="D45"/>
  <c r="F45"/>
  <c r="H45"/>
  <c r="J45"/>
  <c r="L45"/>
  <c r="N45"/>
  <c r="P45"/>
  <c r="R45"/>
  <c r="T45"/>
  <c r="V45"/>
  <c r="C46" i="23"/>
  <c r="F46"/>
  <c r="I46"/>
  <c r="L46"/>
  <c r="O46"/>
  <c r="R46"/>
  <c r="U46"/>
  <c r="X46"/>
  <c r="AA46"/>
  <c r="AD46"/>
  <c r="AG46"/>
  <c r="AH43"/>
  <c r="BV42" i="29" s="1"/>
  <c r="AE43" i="23"/>
  <c r="BO42" i="29" s="1"/>
  <c r="AB43" i="23"/>
  <c r="BH42" i="29" s="1"/>
  <c r="Y43" i="23"/>
  <c r="BA42" i="29" s="1"/>
  <c r="V43" i="23"/>
  <c r="AT42" i="29" s="1"/>
  <c r="S43" i="23"/>
  <c r="AM42" i="29" s="1"/>
  <c r="P43" i="23"/>
  <c r="AF42" i="29" s="1"/>
  <c r="M43" i="23"/>
  <c r="Y42" i="29" s="1"/>
  <c r="J43" i="23"/>
  <c r="R42" i="29" s="1"/>
  <c r="G43" i="23"/>
  <c r="K42" i="29" s="1"/>
  <c r="D43" i="23"/>
  <c r="D42" i="29" s="1"/>
  <c r="C44" i="61"/>
  <c r="D44"/>
  <c r="E44"/>
  <c r="F44"/>
  <c r="G44"/>
  <c r="H44"/>
  <c r="I44"/>
  <c r="J44"/>
  <c r="K44"/>
  <c r="L44"/>
  <c r="B44"/>
  <c r="C44" i="24"/>
  <c r="D44"/>
  <c r="E44"/>
  <c r="F44"/>
  <c r="G44"/>
  <c r="H44"/>
  <c r="I44"/>
  <c r="J44"/>
  <c r="K44"/>
  <c r="L44"/>
  <c r="B44"/>
  <c r="C43" i="30"/>
  <c r="D43"/>
  <c r="E43"/>
  <c r="F43"/>
  <c r="G43"/>
  <c r="H43"/>
  <c r="I43"/>
  <c r="J43"/>
  <c r="K43"/>
  <c r="L43"/>
  <c r="B43"/>
  <c r="B40" i="28"/>
  <c r="E42" i="29" s="1"/>
  <c r="C40" i="28"/>
  <c r="L42" i="29" s="1"/>
  <c r="D40" i="28"/>
  <c r="S42" i="29" s="1"/>
  <c r="E40" i="28"/>
  <c r="Z42" i="29" s="1"/>
  <c r="F40" i="28"/>
  <c r="AG42" i="29" s="1"/>
  <c r="G40" i="28"/>
  <c r="AN42" i="29" s="1"/>
  <c r="H40" i="28"/>
  <c r="AU42" i="29" s="1"/>
  <c r="I40" i="28"/>
  <c r="BB42" i="29" s="1"/>
  <c r="J40" i="28"/>
  <c r="BI42" i="29" s="1"/>
  <c r="K40" i="28"/>
  <c r="BP42" i="29" s="1"/>
  <c r="L40" i="28"/>
  <c r="BW42" i="29" s="1"/>
  <c r="C43" i="26"/>
  <c r="D43"/>
  <c r="E43"/>
  <c r="F43"/>
  <c r="G43"/>
  <c r="H43"/>
  <c r="I43"/>
  <c r="J43"/>
  <c r="K43"/>
  <c r="L43"/>
  <c r="B43"/>
  <c r="C80" i="80"/>
  <c r="E42" s="1"/>
  <c r="C46"/>
  <c r="D42"/>
  <c r="B42"/>
  <c r="C80" i="79"/>
  <c r="E42" s="1"/>
  <c r="C46"/>
  <c r="D42"/>
  <c r="B42"/>
  <c r="C80" i="78"/>
  <c r="E42" s="1"/>
  <c r="C46"/>
  <c r="D42"/>
  <c r="B42"/>
  <c r="B80" i="77"/>
  <c r="E42" s="1"/>
  <c r="C46"/>
  <c r="D42"/>
  <c r="B42"/>
  <c r="D80" i="76"/>
  <c r="E42" s="1"/>
  <c r="C46"/>
  <c r="D42"/>
  <c r="B42"/>
  <c r="C80" i="75"/>
  <c r="E42" s="1"/>
  <c r="C46"/>
  <c r="D42"/>
  <c r="B42"/>
  <c r="B81" i="74"/>
  <c r="E42" s="1"/>
  <c r="C46"/>
  <c r="D42"/>
  <c r="B42"/>
  <c r="B80" i="73"/>
  <c r="E42" s="1"/>
  <c r="C46"/>
  <c r="D42"/>
  <c r="B42"/>
  <c r="B80" i="72"/>
  <c r="E42" s="1"/>
  <c r="C46"/>
  <c r="D42"/>
  <c r="B42"/>
  <c r="B82" i="71"/>
  <c r="E43" s="1"/>
  <c r="H74" i="70"/>
  <c r="D33" s="1"/>
  <c r="C47" i="71"/>
  <c r="C56" i="70"/>
  <c r="D110"/>
  <c r="G44" i="5"/>
  <c r="C45" i="4"/>
  <c r="C39" s="1"/>
  <c r="D45"/>
  <c r="E45"/>
  <c r="F45"/>
  <c r="G45"/>
  <c r="G39" s="1"/>
  <c r="H45"/>
  <c r="I45"/>
  <c r="J45"/>
  <c r="K45"/>
  <c r="K39" s="1"/>
  <c r="L45"/>
  <c r="B45"/>
  <c r="E46" i="72" l="1"/>
  <c r="E46" i="74"/>
  <c r="E46" i="75"/>
  <c r="E47" i="71"/>
  <c r="V42" i="34"/>
  <c r="U45"/>
  <c r="T45"/>
  <c r="BQ42" i="29"/>
  <c r="M42"/>
  <c r="AV42"/>
  <c r="BC42"/>
  <c r="AA42"/>
  <c r="AO42"/>
  <c r="BX42"/>
  <c r="T42"/>
  <c r="BJ42"/>
  <c r="AH42"/>
  <c r="F42"/>
  <c r="E46" i="80"/>
  <c r="E46" i="79"/>
  <c r="E46" i="78"/>
  <c r="E46" i="77"/>
  <c r="E46" i="76"/>
  <c r="E46" i="73"/>
  <c r="E39" i="4"/>
  <c r="E40" s="1"/>
  <c r="I39"/>
  <c r="I40" s="1"/>
  <c r="K40"/>
  <c r="G40"/>
  <c r="C40"/>
  <c r="B39"/>
  <c r="B40" s="1"/>
  <c r="D39"/>
  <c r="D40" s="1"/>
  <c r="H39"/>
  <c r="H40" s="1"/>
  <c r="L39"/>
  <c r="L40" s="1"/>
  <c r="F39"/>
  <c r="F40" s="1"/>
  <c r="J39"/>
  <c r="J40" s="1"/>
  <c r="F47" i="3"/>
  <c r="J47"/>
  <c r="N47"/>
  <c r="R47"/>
  <c r="V47"/>
  <c r="Z47"/>
  <c r="AD47"/>
  <c r="AH47"/>
  <c r="AL47"/>
  <c r="AP47"/>
  <c r="B47"/>
  <c r="AQ44"/>
  <c r="AR44" s="1"/>
  <c r="AM44"/>
  <c r="AN44" s="1"/>
  <c r="AO44" s="1"/>
  <c r="AI44"/>
  <c r="AJ44" s="1"/>
  <c r="AK44" s="1"/>
  <c r="AE44"/>
  <c r="AF44" s="1"/>
  <c r="AA44"/>
  <c r="AB44" s="1"/>
  <c r="AC44" s="1"/>
  <c r="W44"/>
  <c r="X44" s="1"/>
  <c r="S44"/>
  <c r="T44" s="1"/>
  <c r="U44" s="1"/>
  <c r="O44"/>
  <c r="P44" s="1"/>
  <c r="K44"/>
  <c r="L44" s="1"/>
  <c r="M44" s="1"/>
  <c r="G44"/>
  <c r="H44" s="1"/>
  <c r="C44"/>
  <c r="D44" s="1"/>
  <c r="E44" s="1"/>
  <c r="BL45" i="1"/>
  <c r="D41" i="4" l="1"/>
  <c r="AA42" i="58"/>
  <c r="B41" i="4"/>
  <c r="G42" i="58"/>
  <c r="I41" i="4"/>
  <c r="BY42" i="58"/>
  <c r="J41" i="4"/>
  <c r="CI42" i="58"/>
  <c r="L41" i="4"/>
  <c r="DC42" i="58"/>
  <c r="C41" i="4"/>
  <c r="C44" s="1"/>
  <c r="Q42" i="58"/>
  <c r="F41" i="4"/>
  <c r="AU42" i="58"/>
  <c r="H41" i="4"/>
  <c r="BO42" i="58"/>
  <c r="G41" i="4"/>
  <c r="BE42" i="58"/>
  <c r="E41" i="4"/>
  <c r="AK42" i="58"/>
  <c r="K41" i="4"/>
  <c r="CS42" i="58"/>
  <c r="I44" i="3"/>
  <c r="Q44"/>
  <c r="Y44"/>
  <c r="AS44"/>
  <c r="AG44"/>
  <c r="BF9" i="1"/>
  <c r="BF10"/>
  <c r="BF11"/>
  <c r="BF12"/>
  <c r="BF13"/>
  <c r="BF14"/>
  <c r="BF15"/>
  <c r="BF16"/>
  <c r="BF17"/>
  <c r="BF18"/>
  <c r="BF19"/>
  <c r="BF20"/>
  <c r="BF21"/>
  <c r="BF22"/>
  <c r="BF23"/>
  <c r="BF24"/>
  <c r="BF25"/>
  <c r="BF26"/>
  <c r="BF27"/>
  <c r="BF28"/>
  <c r="BF29"/>
  <c r="BF30"/>
  <c r="BF31"/>
  <c r="BF32"/>
  <c r="BF33"/>
  <c r="BF34"/>
  <c r="BF35"/>
  <c r="BF36"/>
  <c r="BF37"/>
  <c r="BF38"/>
  <c r="BF39"/>
  <c r="BF40"/>
  <c r="BF41"/>
  <c r="BF42"/>
  <c r="BF43"/>
  <c r="BF44"/>
  <c r="BF45"/>
  <c r="AZ9"/>
  <c r="AZ10"/>
  <c r="AZ11"/>
  <c r="AZ12"/>
  <c r="AZ13"/>
  <c r="AZ14"/>
  <c r="AZ15"/>
  <c r="AZ16"/>
  <c r="AZ17"/>
  <c r="AZ18"/>
  <c r="AZ19"/>
  <c r="AZ20"/>
  <c r="AZ21"/>
  <c r="AZ22"/>
  <c r="AZ23"/>
  <c r="AZ24"/>
  <c r="AZ25"/>
  <c r="AZ26"/>
  <c r="AZ27"/>
  <c r="AZ28"/>
  <c r="AZ29"/>
  <c r="AZ30"/>
  <c r="AZ31"/>
  <c r="AZ32"/>
  <c r="AZ33"/>
  <c r="AZ34"/>
  <c r="AZ35"/>
  <c r="AZ36"/>
  <c r="AZ37"/>
  <c r="AZ38"/>
  <c r="AZ39"/>
  <c r="AZ40"/>
  <c r="AZ41"/>
  <c r="AZ42"/>
  <c r="AZ43"/>
  <c r="AZ44"/>
  <c r="AZ45"/>
  <c r="AN9"/>
  <c r="AN10"/>
  <c r="AN11"/>
  <c r="AN12"/>
  <c r="AN13"/>
  <c r="AN14"/>
  <c r="AN15"/>
  <c r="AN16"/>
  <c r="AN17"/>
  <c r="AN18"/>
  <c r="AN19"/>
  <c r="AN20"/>
  <c r="AN21"/>
  <c r="AN22"/>
  <c r="AN23"/>
  <c r="AN24"/>
  <c r="AN25"/>
  <c r="AN26"/>
  <c r="AN27"/>
  <c r="AN28"/>
  <c r="AN29"/>
  <c r="AN30"/>
  <c r="AN31"/>
  <c r="AN32"/>
  <c r="AN33"/>
  <c r="AN34"/>
  <c r="AN35"/>
  <c r="AN36"/>
  <c r="AN37"/>
  <c r="AN38"/>
  <c r="AN39"/>
  <c r="AN40"/>
  <c r="AN41"/>
  <c r="AN42"/>
  <c r="AN43"/>
  <c r="AN44"/>
  <c r="AN45"/>
  <c r="AT9"/>
  <c r="AT10"/>
  <c r="AT11"/>
  <c r="AT12"/>
  <c r="AT13"/>
  <c r="AT14"/>
  <c r="AT15"/>
  <c r="AT16"/>
  <c r="AT17"/>
  <c r="AT18"/>
  <c r="AT19"/>
  <c r="AT20"/>
  <c r="AT21"/>
  <c r="AT22"/>
  <c r="AT23"/>
  <c r="AT24"/>
  <c r="AT25"/>
  <c r="AT26"/>
  <c r="AT27"/>
  <c r="AT28"/>
  <c r="AT29"/>
  <c r="AT30"/>
  <c r="AT31"/>
  <c r="AT32"/>
  <c r="AT33"/>
  <c r="AT34"/>
  <c r="AT35"/>
  <c r="AT36"/>
  <c r="AT37"/>
  <c r="AT38"/>
  <c r="AT39"/>
  <c r="AT40"/>
  <c r="AT41"/>
  <c r="AT42"/>
  <c r="AT43"/>
  <c r="AT44"/>
  <c r="AT45"/>
  <c r="AH9"/>
  <c r="AH10"/>
  <c r="AH11"/>
  <c r="AH12"/>
  <c r="AH13"/>
  <c r="AH14"/>
  <c r="AH15"/>
  <c r="AH16"/>
  <c r="AH17"/>
  <c r="AH18"/>
  <c r="AH19"/>
  <c r="AH20"/>
  <c r="AH21"/>
  <c r="AH22"/>
  <c r="AH23"/>
  <c r="AH24"/>
  <c r="AH25"/>
  <c r="AH26"/>
  <c r="AH27"/>
  <c r="AH28"/>
  <c r="AH29"/>
  <c r="AH30"/>
  <c r="AH31"/>
  <c r="AH32"/>
  <c r="AH33"/>
  <c r="AH34"/>
  <c r="AH35"/>
  <c r="AH36"/>
  <c r="AH37"/>
  <c r="AH38"/>
  <c r="AH39"/>
  <c r="AH40"/>
  <c r="AH41"/>
  <c r="AH42"/>
  <c r="AH43"/>
  <c r="AH44"/>
  <c r="AH45"/>
  <c r="AB9"/>
  <c r="AB10"/>
  <c r="AB11"/>
  <c r="AB12"/>
  <c r="AB13"/>
  <c r="AB14"/>
  <c r="AB15"/>
  <c r="AB16"/>
  <c r="AB17"/>
  <c r="AB18"/>
  <c r="AB19"/>
  <c r="AB20"/>
  <c r="AB21"/>
  <c r="AB22"/>
  <c r="AB23"/>
  <c r="AB24"/>
  <c r="AB25"/>
  <c r="AB26"/>
  <c r="AB27"/>
  <c r="AB28"/>
  <c r="AB29"/>
  <c r="AB30"/>
  <c r="AB31"/>
  <c r="AB32"/>
  <c r="AB33"/>
  <c r="AB34"/>
  <c r="AB35"/>
  <c r="AB36"/>
  <c r="AB37"/>
  <c r="AB38"/>
  <c r="AB39"/>
  <c r="AB40"/>
  <c r="AB41"/>
  <c r="AB42"/>
  <c r="AB43"/>
  <c r="AB44"/>
  <c r="AB45"/>
  <c r="V9"/>
  <c r="V10"/>
  <c r="V11"/>
  <c r="V12"/>
  <c r="V13"/>
  <c r="V14"/>
  <c r="V15"/>
  <c r="V16"/>
  <c r="V17"/>
  <c r="V18"/>
  <c r="V19"/>
  <c r="V20"/>
  <c r="V21"/>
  <c r="V22"/>
  <c r="V23"/>
  <c r="V24"/>
  <c r="V25"/>
  <c r="V26"/>
  <c r="V27"/>
  <c r="V28"/>
  <c r="V29"/>
  <c r="V30"/>
  <c r="V31"/>
  <c r="V32"/>
  <c r="V33"/>
  <c r="V34"/>
  <c r="V35"/>
  <c r="V36"/>
  <c r="V37"/>
  <c r="V38"/>
  <c r="V39"/>
  <c r="V40"/>
  <c r="V41"/>
  <c r="V42"/>
  <c r="V43"/>
  <c r="V44"/>
  <c r="V45"/>
  <c r="P9"/>
  <c r="P10"/>
  <c r="P11"/>
  <c r="P12"/>
  <c r="P13"/>
  <c r="P14"/>
  <c r="P15"/>
  <c r="P16"/>
  <c r="P17"/>
  <c r="P18"/>
  <c r="P19"/>
  <c r="P20"/>
  <c r="P21"/>
  <c r="P22"/>
  <c r="P23"/>
  <c r="P24"/>
  <c r="P25"/>
  <c r="P26"/>
  <c r="P27"/>
  <c r="P28"/>
  <c r="P29"/>
  <c r="P30"/>
  <c r="P31"/>
  <c r="P32"/>
  <c r="P33"/>
  <c r="P34"/>
  <c r="P35"/>
  <c r="P36"/>
  <c r="P37"/>
  <c r="P38"/>
  <c r="P39"/>
  <c r="P40"/>
  <c r="P41"/>
  <c r="P42"/>
  <c r="P43"/>
  <c r="P44"/>
  <c r="P45"/>
  <c r="J9"/>
  <c r="J10"/>
  <c r="J11"/>
  <c r="J12"/>
  <c r="J13"/>
  <c r="J14"/>
  <c r="J15"/>
  <c r="J16"/>
  <c r="J17"/>
  <c r="J18"/>
  <c r="J19"/>
  <c r="J20"/>
  <c r="J21"/>
  <c r="J22"/>
  <c r="J23"/>
  <c r="J24"/>
  <c r="J25"/>
  <c r="J26"/>
  <c r="J27"/>
  <c r="J28"/>
  <c r="J29"/>
  <c r="J30"/>
  <c r="J31"/>
  <c r="J32"/>
  <c r="J33"/>
  <c r="J34"/>
  <c r="J35"/>
  <c r="J36"/>
  <c r="J37"/>
  <c r="J38"/>
  <c r="J39"/>
  <c r="J40"/>
  <c r="J41"/>
  <c r="J42"/>
  <c r="J43"/>
  <c r="J44"/>
  <c r="J45"/>
  <c r="D10"/>
  <c r="D11"/>
  <c r="D12"/>
  <c r="D13"/>
  <c r="D14"/>
  <c r="D15"/>
  <c r="D16"/>
  <c r="D17"/>
  <c r="D18"/>
  <c r="D19"/>
  <c r="D20"/>
  <c r="D21"/>
  <c r="D22"/>
  <c r="D23"/>
  <c r="D24"/>
  <c r="D25"/>
  <c r="D26"/>
  <c r="D27"/>
  <c r="D28"/>
  <c r="D29"/>
  <c r="D30"/>
  <c r="D31"/>
  <c r="D32"/>
  <c r="D33"/>
  <c r="D34"/>
  <c r="D35"/>
  <c r="D36"/>
  <c r="D37"/>
  <c r="D38"/>
  <c r="D39"/>
  <c r="D40"/>
  <c r="D41"/>
  <c r="D42"/>
  <c r="D43"/>
  <c r="D44"/>
  <c r="D45"/>
  <c r="C48"/>
  <c r="F48"/>
  <c r="H48"/>
  <c r="L48"/>
  <c r="O48"/>
  <c r="R48"/>
  <c r="T48"/>
  <c r="U48"/>
  <c r="X48"/>
  <c r="Z48"/>
  <c r="AA48"/>
  <c r="AD48"/>
  <c r="AF48"/>
  <c r="AG48"/>
  <c r="AJ48"/>
  <c r="AL48"/>
  <c r="AM48"/>
  <c r="AP48"/>
  <c r="AR48"/>
  <c r="AS48"/>
  <c r="AV48"/>
  <c r="AX48"/>
  <c r="AY48"/>
  <c r="BB48"/>
  <c r="BD48"/>
  <c r="BE48"/>
  <c r="BH48"/>
  <c r="BJ48"/>
  <c r="BK48"/>
  <c r="BN48"/>
  <c r="B48"/>
  <c r="AQ22" l="1"/>
  <c r="S20"/>
  <c r="S13"/>
  <c r="AE35"/>
  <c r="AE11"/>
  <c r="S44"/>
  <c r="V42" i="58" s="1"/>
  <c r="S36" i="1"/>
  <c r="AE42"/>
  <c r="AE34"/>
  <c r="AE26"/>
  <c r="AE10"/>
  <c r="AQ45"/>
  <c r="AQ37"/>
  <c r="AQ29"/>
  <c r="AQ21"/>
  <c r="AQ13"/>
  <c r="AQ9"/>
  <c r="G10"/>
  <c r="S35"/>
  <c r="S27"/>
  <c r="S19"/>
  <c r="S11"/>
  <c r="AE41"/>
  <c r="AE25"/>
  <c r="AE17"/>
  <c r="AE9"/>
  <c r="AQ44"/>
  <c r="BJ42" i="58" s="1"/>
  <c r="AQ40" i="1"/>
  <c r="AQ36"/>
  <c r="AE31"/>
  <c r="AE23"/>
  <c r="AQ42"/>
  <c r="AQ38"/>
  <c r="AQ34"/>
  <c r="S40"/>
  <c r="S32"/>
  <c r="S28"/>
  <c r="S24"/>
  <c r="Y45"/>
  <c r="AE38"/>
  <c r="AE30"/>
  <c r="AE14"/>
  <c r="AQ41"/>
  <c r="AQ33"/>
  <c r="AQ25"/>
  <c r="AQ17"/>
  <c r="M45"/>
  <c r="S42"/>
  <c r="S38"/>
  <c r="S34"/>
  <c r="S30"/>
  <c r="S22"/>
  <c r="S10"/>
  <c r="AE44"/>
  <c r="AP42" i="58" s="1"/>
  <c r="AE40" i="1"/>
  <c r="AE36"/>
  <c r="AE32"/>
  <c r="AE24"/>
  <c r="AE16"/>
  <c r="AK45"/>
  <c r="AQ43"/>
  <c r="AQ39"/>
  <c r="AQ35"/>
  <c r="AQ31"/>
  <c r="AQ27"/>
  <c r="AQ23"/>
  <c r="AQ19"/>
  <c r="AQ15"/>
  <c r="AQ11"/>
  <c r="BI45"/>
  <c r="S18"/>
  <c r="S41"/>
  <c r="S37"/>
  <c r="S33"/>
  <c r="S29"/>
  <c r="S25"/>
  <c r="S21"/>
  <c r="S17"/>
  <c r="S9"/>
  <c r="AE43"/>
  <c r="AE39"/>
  <c r="AE27"/>
  <c r="AE19"/>
  <c r="AE15"/>
  <c r="AQ30"/>
  <c r="AQ26"/>
  <c r="AQ18"/>
  <c r="AQ14"/>
  <c r="AQ10"/>
  <c r="E44" i="4"/>
  <c r="AK43" i="58"/>
  <c r="S16" i="1"/>
  <c r="S12"/>
  <c r="AE22"/>
  <c r="AE18"/>
  <c r="H44" i="4"/>
  <c r="BO43" i="58"/>
  <c r="Q43"/>
  <c r="J44" i="4"/>
  <c r="CI43" i="58"/>
  <c r="B44" i="4"/>
  <c r="G43" i="58"/>
  <c r="S43" i="1"/>
  <c r="S39"/>
  <c r="S31"/>
  <c r="S23"/>
  <c r="S15"/>
  <c r="AE37"/>
  <c r="AE33"/>
  <c r="AE29"/>
  <c r="AE21"/>
  <c r="AE13"/>
  <c r="AQ32"/>
  <c r="AQ28"/>
  <c r="AQ24"/>
  <c r="AQ20"/>
  <c r="AQ16"/>
  <c r="AQ12"/>
  <c r="K44" i="4"/>
  <c r="CS43" i="58"/>
  <c r="S26" i="1"/>
  <c r="S14"/>
  <c r="AE28"/>
  <c r="AE20"/>
  <c r="AE12"/>
  <c r="G44" i="4"/>
  <c r="BE43" i="58"/>
  <c r="F44" i="4"/>
  <c r="AU43" i="58"/>
  <c r="L44" i="4"/>
  <c r="DC43" i="58"/>
  <c r="I44" i="4"/>
  <c r="BY43" i="58"/>
  <c r="D44" i="4"/>
  <c r="AA43" i="58"/>
  <c r="AZ43" l="1"/>
  <c r="S44" i="5"/>
  <c r="L43" i="58"/>
  <c r="K44" i="5"/>
  <c r="AF43" i="58"/>
  <c r="O44" i="5"/>
  <c r="AA44"/>
  <c r="CN43" i="58"/>
  <c r="BJ43"/>
  <c r="U44" i="5"/>
  <c r="BC45" i="1"/>
  <c r="S45"/>
  <c r="AW45"/>
  <c r="G45"/>
  <c r="AE45"/>
  <c r="D47" i="9"/>
  <c r="F41" i="14"/>
  <c r="V43" i="58" l="1"/>
  <c r="M44" i="5"/>
  <c r="B43" i="58"/>
  <c r="I44" i="5"/>
  <c r="AP43" i="58"/>
  <c r="Q44" i="5"/>
  <c r="W44"/>
  <c r="BT43" i="58"/>
  <c r="CD43"/>
  <c r="Y44" i="5"/>
  <c r="A5" i="255"/>
  <c r="A6" s="1"/>
  <c r="B45" i="20"/>
  <c r="C24" i="11"/>
  <c r="C25" s="1"/>
  <c r="D24"/>
  <c r="D25" s="1"/>
  <c r="E24"/>
  <c r="E25" s="1"/>
  <c r="F24"/>
  <c r="F25" s="1"/>
  <c r="G24"/>
  <c r="G25" s="1"/>
  <c r="H24"/>
  <c r="H25" s="1"/>
  <c r="I24"/>
  <c r="I25" s="1"/>
  <c r="J24"/>
  <c r="J25" s="1"/>
  <c r="K24"/>
  <c r="K25" s="1"/>
  <c r="L24"/>
  <c r="L25" s="1"/>
  <c r="B25" l="1"/>
  <c r="K69" s="1"/>
  <c r="O42" i="14" s="1"/>
  <c r="B24" i="11"/>
  <c r="A7" i="255"/>
  <c r="F69" i="11" l="1"/>
  <c r="J42" i="14" s="1"/>
  <c r="D69" i="11"/>
  <c r="H42" i="14" s="1"/>
  <c r="I69" i="11"/>
  <c r="M42" i="14" s="1"/>
  <c r="J69" i="11"/>
  <c r="N42" i="14" s="1"/>
  <c r="E69" i="11"/>
  <c r="I42" i="14" s="1"/>
  <c r="L69" i="11"/>
  <c r="P42" i="14" s="1"/>
  <c r="C69" i="11"/>
  <c r="G42" i="14" s="1"/>
  <c r="B69" i="11"/>
  <c r="H69"/>
  <c r="L42" i="14" s="1"/>
  <c r="G69" i="11"/>
  <c r="K42" i="14" s="1"/>
  <c r="A8" i="255"/>
  <c r="A5" i="254"/>
  <c r="A6" s="1"/>
  <c r="A7" s="1"/>
  <c r="A8" s="1"/>
  <c r="A9" s="1"/>
  <c r="A10" s="1"/>
  <c r="A11" s="1"/>
  <c r="A12" s="1"/>
  <c r="A13" s="1"/>
  <c r="A14" s="1"/>
  <c r="A102" i="82"/>
  <c r="A9" i="255" l="1"/>
  <c r="B92" i="82"/>
  <c r="AH42" i="23"/>
  <c r="AE42"/>
  <c r="AB42"/>
  <c r="Y42"/>
  <c r="V42"/>
  <c r="S42"/>
  <c r="AM41" i="29" s="1"/>
  <c r="P42" i="23"/>
  <c r="M42"/>
  <c r="J42"/>
  <c r="R41" i="29" s="1"/>
  <c r="G42" i="23"/>
  <c r="K41" i="29" s="1"/>
  <c r="D42" i="23"/>
  <c r="D41" i="36"/>
  <c r="H41"/>
  <c r="L41"/>
  <c r="P41"/>
  <c r="T41"/>
  <c r="X41"/>
  <c r="AB41"/>
  <c r="AF41"/>
  <c r="AJ41"/>
  <c r="AN41"/>
  <c r="AR41"/>
  <c r="C41" i="35"/>
  <c r="D41"/>
  <c r="H41"/>
  <c r="I41"/>
  <c r="M41"/>
  <c r="N41"/>
  <c r="R41"/>
  <c r="S41"/>
  <c r="W41"/>
  <c r="X41"/>
  <c r="AB41"/>
  <c r="AC41"/>
  <c r="AG41"/>
  <c r="AH41"/>
  <c r="AL41"/>
  <c r="AM41"/>
  <c r="AQ41"/>
  <c r="AR41"/>
  <c r="AV41"/>
  <c r="AW41"/>
  <c r="BA41"/>
  <c r="BB41"/>
  <c r="B41" i="29"/>
  <c r="I41"/>
  <c r="P41"/>
  <c r="W41"/>
  <c r="AD41"/>
  <c r="AF41"/>
  <c r="AK41"/>
  <c r="AR41"/>
  <c r="AY41"/>
  <c r="BF41"/>
  <c r="BH41"/>
  <c r="BM41"/>
  <c r="BT41"/>
  <c r="B40" i="189"/>
  <c r="C40"/>
  <c r="D40"/>
  <c r="E40"/>
  <c r="F40"/>
  <c r="G40"/>
  <c r="H40"/>
  <c r="I40"/>
  <c r="J40"/>
  <c r="K40"/>
  <c r="L40"/>
  <c r="BO41" i="29" l="1"/>
  <c r="BV41"/>
  <c r="BA41"/>
  <c r="AT41"/>
  <c r="Y41"/>
  <c r="D41"/>
  <c r="A10" i="255"/>
  <c r="AS41" i="25"/>
  <c r="AQ41"/>
  <c r="CN41" i="2" s="1"/>
  <c r="AO41" i="25"/>
  <c r="CK41" i="2" s="1"/>
  <c r="AM41" i="25"/>
  <c r="AK41"/>
  <c r="AI40"/>
  <c r="AI41"/>
  <c r="AG41"/>
  <c r="AE41"/>
  <c r="AC41"/>
  <c r="AA41"/>
  <c r="BD41" i="2" s="1"/>
  <c r="Y41" i="25"/>
  <c r="W41"/>
  <c r="U41"/>
  <c r="AR41" i="2" s="1"/>
  <c r="S41" i="25"/>
  <c r="AL41" i="2" s="1"/>
  <c r="Q41" i="25"/>
  <c r="O41"/>
  <c r="M41"/>
  <c r="K41"/>
  <c r="I41"/>
  <c r="G41"/>
  <c r="E41"/>
  <c r="C41"/>
  <c r="BZ41" i="34"/>
  <c r="BU41"/>
  <c r="BS41"/>
  <c r="BN41"/>
  <c r="BL41"/>
  <c r="BG41"/>
  <c r="BE41"/>
  <c r="AZ41"/>
  <c r="AX41"/>
  <c r="AS41"/>
  <c r="AQ41"/>
  <c r="AL41"/>
  <c r="AJ41"/>
  <c r="AE41"/>
  <c r="AC41"/>
  <c r="X41"/>
  <c r="V41"/>
  <c r="Q41"/>
  <c r="O41"/>
  <c r="H41"/>
  <c r="J41"/>
  <c r="C41"/>
  <c r="B39" i="28"/>
  <c r="C39"/>
  <c r="D39"/>
  <c r="E39"/>
  <c r="F39"/>
  <c r="G39"/>
  <c r="H39"/>
  <c r="I39"/>
  <c r="J39"/>
  <c r="K39"/>
  <c r="L39"/>
  <c r="X41" i="21"/>
  <c r="T41"/>
  <c r="P41"/>
  <c r="AB41"/>
  <c r="AF41"/>
  <c r="AJ41"/>
  <c r="AR41"/>
  <c r="AN41"/>
  <c r="H41"/>
  <c r="D41"/>
  <c r="C42" i="16"/>
  <c r="D42" s="1"/>
  <c r="E42"/>
  <c r="I42"/>
  <c r="M42"/>
  <c r="N42" s="1"/>
  <c r="Q42"/>
  <c r="U42"/>
  <c r="Y42"/>
  <c r="AC42"/>
  <c r="AG42"/>
  <c r="AH42" s="1"/>
  <c r="AK42"/>
  <c r="AO42"/>
  <c r="FT41" i="18"/>
  <c r="FD41"/>
  <c r="EN41"/>
  <c r="DX41"/>
  <c r="DH41"/>
  <c r="CR41"/>
  <c r="CB41"/>
  <c r="BL41"/>
  <c r="AV41"/>
  <c r="AF41"/>
  <c r="P41"/>
  <c r="E43" i="15"/>
  <c r="I43"/>
  <c r="M43"/>
  <c r="Q43"/>
  <c r="U43"/>
  <c r="Y43"/>
  <c r="AC43"/>
  <c r="AG43"/>
  <c r="AK43"/>
  <c r="AO43"/>
  <c r="AS43"/>
  <c r="B68" i="11"/>
  <c r="C68"/>
  <c r="G41" i="14" s="1"/>
  <c r="D68" i="11"/>
  <c r="H41" i="14" s="1"/>
  <c r="E68" i="11"/>
  <c r="I41" i="14" s="1"/>
  <c r="F68" i="11"/>
  <c r="J41" i="14" s="1"/>
  <c r="G68" i="11"/>
  <c r="K41" i="14" s="1"/>
  <c r="H68" i="11"/>
  <c r="L41" i="14" s="1"/>
  <c r="I68" i="11"/>
  <c r="M41" i="14" s="1"/>
  <c r="J68" i="11"/>
  <c r="N41" i="14" s="1"/>
  <c r="K68" i="11"/>
  <c r="O41" i="14" s="1"/>
  <c r="L68" i="11"/>
  <c r="P41" i="14" s="1"/>
  <c r="N55" i="13"/>
  <c r="N56" s="1"/>
  <c r="O55"/>
  <c r="O56" s="1"/>
  <c r="P55"/>
  <c r="P56" s="1"/>
  <c r="R55"/>
  <c r="R56" s="1"/>
  <c r="S55"/>
  <c r="S56" s="1"/>
  <c r="T55"/>
  <c r="T56" s="1"/>
  <c r="U55"/>
  <c r="U56" s="1"/>
  <c r="X55"/>
  <c r="X56" s="1"/>
  <c r="Y55"/>
  <c r="Y56" s="1"/>
  <c r="Z55"/>
  <c r="Z56" s="1"/>
  <c r="AC55"/>
  <c r="AC56" s="1"/>
  <c r="AD55"/>
  <c r="AD56" s="1"/>
  <c r="AE55"/>
  <c r="AE56" s="1"/>
  <c r="AG55"/>
  <c r="AG56" s="1"/>
  <c r="AI55"/>
  <c r="AI56" s="1"/>
  <c r="AJ55"/>
  <c r="AJ56" s="1"/>
  <c r="AN55"/>
  <c r="AN56" s="1"/>
  <c r="AO55"/>
  <c r="AO56" s="1"/>
  <c r="AQ55"/>
  <c r="AT55"/>
  <c r="AT56" s="1"/>
  <c r="AV55"/>
  <c r="AV56" s="1"/>
  <c r="AY55"/>
  <c r="AZ55"/>
  <c r="AZ56" s="1"/>
  <c r="AZ59" s="1"/>
  <c r="BB55"/>
  <c r="BB56" s="1"/>
  <c r="BD55"/>
  <c r="BD56" s="1"/>
  <c r="K55"/>
  <c r="J55"/>
  <c r="C55"/>
  <c r="B42" i="64"/>
  <c r="C42" s="1"/>
  <c r="F42"/>
  <c r="G42" s="1"/>
  <c r="J42"/>
  <c r="K42" s="1"/>
  <c r="R42"/>
  <c r="S42" s="1"/>
  <c r="V42"/>
  <c r="W42" s="1"/>
  <c r="Z42"/>
  <c r="AA42" s="1"/>
  <c r="AD42"/>
  <c r="AE42" s="1"/>
  <c r="AH42"/>
  <c r="AI42" s="1"/>
  <c r="AL42"/>
  <c r="AM42" s="1"/>
  <c r="AP42"/>
  <c r="AQ42" s="1"/>
  <c r="CY42" i="19"/>
  <c r="CO42"/>
  <c r="CE42"/>
  <c r="BU42"/>
  <c r="BK42"/>
  <c r="BA42"/>
  <c r="AQ42"/>
  <c r="AG42"/>
  <c r="W42"/>
  <c r="M42"/>
  <c r="C42"/>
  <c r="D43" i="9"/>
  <c r="G43"/>
  <c r="J43"/>
  <c r="M43"/>
  <c r="P43"/>
  <c r="S43"/>
  <c r="V43"/>
  <c r="Y43"/>
  <c r="AE43"/>
  <c r="AH43"/>
  <c r="D41" i="80"/>
  <c r="E41"/>
  <c r="B41"/>
  <c r="D41" i="79"/>
  <c r="E41"/>
  <c r="B41"/>
  <c r="D41" i="78"/>
  <c r="E41"/>
  <c r="B41"/>
  <c r="D41" i="77"/>
  <c r="E41"/>
  <c r="B41"/>
  <c r="D41" i="76"/>
  <c r="E41"/>
  <c r="B41"/>
  <c r="D41" i="75"/>
  <c r="E41"/>
  <c r="B41"/>
  <c r="E41" i="74"/>
  <c r="D41"/>
  <c r="B41"/>
  <c r="B41" i="73"/>
  <c r="D41"/>
  <c r="E41"/>
  <c r="E41" i="72"/>
  <c r="B41"/>
  <c r="D41"/>
  <c r="D109" i="70"/>
  <c r="D108"/>
  <c r="B43" i="64" l="1"/>
  <c r="C43" s="1"/>
  <c r="C46" s="1"/>
  <c r="F42" i="16"/>
  <c r="G42" s="1"/>
  <c r="H42" s="1"/>
  <c r="V42"/>
  <c r="Z42"/>
  <c r="AA42" s="1"/>
  <c r="AB42" s="1"/>
  <c r="AL42"/>
  <c r="AM42" s="1"/>
  <c r="AN42" s="1"/>
  <c r="AP42"/>
  <c r="J42"/>
  <c r="AD42"/>
  <c r="AE42" s="1"/>
  <c r="AF42" s="1"/>
  <c r="R42"/>
  <c r="S42" s="1"/>
  <c r="T42" s="1"/>
  <c r="AQ42"/>
  <c r="AR42" s="1"/>
  <c r="K42"/>
  <c r="L42" s="1"/>
  <c r="W42"/>
  <c r="X42" s="1"/>
  <c r="AI42"/>
  <c r="AJ42" s="1"/>
  <c r="O42"/>
  <c r="P42" s="1"/>
  <c r="B43" i="15"/>
  <c r="A11" i="255"/>
  <c r="E42" i="19"/>
  <c r="CN42"/>
  <c r="AP42"/>
  <c r="B42"/>
  <c r="BB41" i="29"/>
  <c r="Z41"/>
  <c r="Q41" i="2"/>
  <c r="AI41"/>
  <c r="BA41"/>
  <c r="CX42" i="19"/>
  <c r="AZ42"/>
  <c r="L42"/>
  <c r="BI41" i="29"/>
  <c r="AG41"/>
  <c r="E41"/>
  <c r="K41" i="2"/>
  <c r="BS41"/>
  <c r="CB41"/>
  <c r="BJ42" i="19"/>
  <c r="V42"/>
  <c r="BP41" i="29"/>
  <c r="AN41"/>
  <c r="L41"/>
  <c r="H41" i="2"/>
  <c r="Z41"/>
  <c r="AC41"/>
  <c r="AU41"/>
  <c r="BT42" i="19"/>
  <c r="AF42"/>
  <c r="BW41" i="29"/>
  <c r="AU41"/>
  <c r="S41"/>
  <c r="B41" i="2"/>
  <c r="T41"/>
  <c r="BJ41"/>
  <c r="BM41"/>
  <c r="BV41"/>
  <c r="CE41"/>
  <c r="CT41"/>
  <c r="G55" i="13"/>
  <c r="H91" i="70"/>
  <c r="H86"/>
  <c r="D45" s="1"/>
  <c r="BC44" i="1"/>
  <c r="CD42" i="58" s="1"/>
  <c r="G43" i="5"/>
  <c r="H92" i="70" l="1"/>
  <c r="D51" s="1"/>
  <c r="D50"/>
  <c r="D42" i="64"/>
  <c r="E42" s="1"/>
  <c r="B46"/>
  <c r="D43"/>
  <c r="H87" i="70"/>
  <c r="D46" s="1"/>
  <c r="Y43" i="5"/>
  <c r="A12" i="255"/>
  <c r="F41" i="29"/>
  <c r="BJ41"/>
  <c r="CQ42" i="19"/>
  <c r="AV41" i="29"/>
  <c r="BC42" i="19"/>
  <c r="AO41" i="29"/>
  <c r="Y42" i="19"/>
  <c r="BW42"/>
  <c r="BC41" i="29"/>
  <c r="BM42" i="19"/>
  <c r="AH41" i="29"/>
  <c r="O42" i="19"/>
  <c r="T41" i="29"/>
  <c r="BX41"/>
  <c r="M41"/>
  <c r="BQ41"/>
  <c r="AS42" i="19"/>
  <c r="DA42"/>
  <c r="AA41" i="29"/>
  <c r="AI42" i="19"/>
  <c r="CG42"/>
  <c r="AQ43" i="3"/>
  <c r="AR43" s="1"/>
  <c r="AS43" s="1"/>
  <c r="AM43"/>
  <c r="AN43" s="1"/>
  <c r="AO43" s="1"/>
  <c r="AI43"/>
  <c r="AJ43" s="1"/>
  <c r="AK43" s="1"/>
  <c r="AE43"/>
  <c r="AF43" s="1"/>
  <c r="AG43" s="1"/>
  <c r="AA43"/>
  <c r="W43"/>
  <c r="X43" s="1"/>
  <c r="Y43" s="1"/>
  <c r="S43"/>
  <c r="T43" s="1"/>
  <c r="O43"/>
  <c r="P43" s="1"/>
  <c r="Q43" s="1"/>
  <c r="K43"/>
  <c r="L43" s="1"/>
  <c r="G43"/>
  <c r="H43" s="1"/>
  <c r="C43"/>
  <c r="D43" s="1"/>
  <c r="E43" s="1"/>
  <c r="BI44" i="1"/>
  <c r="CN42" i="58" s="1"/>
  <c r="AW44" i="1"/>
  <c r="BT42" i="58" s="1"/>
  <c r="AK44" i="1"/>
  <c r="AZ42" i="58" s="1"/>
  <c r="Y44" i="1"/>
  <c r="AF42" i="58" s="1"/>
  <c r="M44" i="1"/>
  <c r="L42" i="58" s="1"/>
  <c r="G44" i="1"/>
  <c r="B42" i="58" s="1"/>
  <c r="G43" i="1"/>
  <c r="BL40"/>
  <c r="BL41"/>
  <c r="BL42"/>
  <c r="BL43"/>
  <c r="BL44"/>
  <c r="D8"/>
  <c r="E43" i="64" l="1"/>
  <c r="G43" i="19" s="1"/>
  <c r="D46" i="64"/>
  <c r="D48" i="1"/>
  <c r="E48"/>
  <c r="J48"/>
  <c r="K48"/>
  <c r="H88" i="70"/>
  <c r="D47" s="1"/>
  <c r="H93"/>
  <c r="M43" i="5"/>
  <c r="U43"/>
  <c r="K43"/>
  <c r="S43"/>
  <c r="I43"/>
  <c r="Q43"/>
  <c r="AA43"/>
  <c r="O43"/>
  <c r="W43"/>
  <c r="A13" i="255"/>
  <c r="M43" i="3"/>
  <c r="U43"/>
  <c r="I43"/>
  <c r="AB43"/>
  <c r="A35" i="254"/>
  <c r="A36" s="1"/>
  <c r="A37" s="1"/>
  <c r="A38" s="1"/>
  <c r="A39" s="1"/>
  <c r="A40" s="1"/>
  <c r="A41" s="1"/>
  <c r="A42" s="1"/>
  <c r="A43" s="1"/>
  <c r="A44" s="1"/>
  <c r="A20"/>
  <c r="D52" i="70" l="1"/>
  <c r="D56" s="1"/>
  <c r="H89"/>
  <c r="D48" s="1"/>
  <c r="A14" i="255"/>
  <c r="AC43" i="3"/>
  <c r="A21" i="254"/>
  <c r="A22" l="1"/>
  <c r="A23" l="1"/>
  <c r="A24" l="1"/>
  <c r="A25" l="1"/>
  <c r="A26" l="1"/>
  <c r="A27" l="1"/>
  <c r="A28" l="1"/>
  <c r="A29" l="1"/>
  <c r="G42" i="5" l="1"/>
  <c r="BW42" i="7"/>
  <c r="BP42"/>
  <c r="BI42"/>
  <c r="BB42"/>
  <c r="BB43" s="1"/>
  <c r="BC43" s="1"/>
  <c r="AU42"/>
  <c r="AN42"/>
  <c r="AG42"/>
  <c r="Z42"/>
  <c r="Z43" s="1"/>
  <c r="AA43" s="1"/>
  <c r="S42"/>
  <c r="L42"/>
  <c r="L43" s="1"/>
  <c r="M43" s="1"/>
  <c r="E42"/>
  <c r="E43" s="1"/>
  <c r="AA42" l="1"/>
  <c r="F43"/>
  <c r="E44"/>
  <c r="BJ42"/>
  <c r="BI43"/>
  <c r="BJ43" s="1"/>
  <c r="AO42"/>
  <c r="AN43"/>
  <c r="AO43" s="1"/>
  <c r="AV42"/>
  <c r="AU43"/>
  <c r="AV43" s="1"/>
  <c r="BX42"/>
  <c r="BW43"/>
  <c r="BX43" s="1"/>
  <c r="AH42"/>
  <c r="AG43"/>
  <c r="AH43" s="1"/>
  <c r="T42"/>
  <c r="S43"/>
  <c r="T43" s="1"/>
  <c r="BQ42"/>
  <c r="BP43"/>
  <c r="BQ43" s="1"/>
  <c r="BC42"/>
  <c r="F42"/>
  <c r="E47" l="1"/>
  <c r="F44"/>
  <c r="DC41" i="58"/>
  <c r="CS41"/>
  <c r="CI41"/>
  <c r="BY41"/>
  <c r="BO41"/>
  <c r="BE41"/>
  <c r="AU41"/>
  <c r="AK41"/>
  <c r="AA41"/>
  <c r="Q41"/>
  <c r="FT5" i="18"/>
  <c r="FT45" s="1"/>
  <c r="FT6"/>
  <c r="FT7"/>
  <c r="FT8"/>
  <c r="FT9"/>
  <c r="FT10"/>
  <c r="FT11"/>
  <c r="FT12"/>
  <c r="FT13"/>
  <c r="FT14"/>
  <c r="FT15"/>
  <c r="FT16"/>
  <c r="FT17"/>
  <c r="FT18"/>
  <c r="FT19"/>
  <c r="FT20"/>
  <c r="FT21"/>
  <c r="FT22"/>
  <c r="FT23"/>
  <c r="FT24"/>
  <c r="FT25"/>
  <c r="FT26"/>
  <c r="FT27"/>
  <c r="FT28"/>
  <c r="FT29"/>
  <c r="FT30"/>
  <c r="FT31"/>
  <c r="FT32"/>
  <c r="FT33"/>
  <c r="FT34"/>
  <c r="FT35"/>
  <c r="FT36"/>
  <c r="FT37"/>
  <c r="FT38"/>
  <c r="FT39"/>
  <c r="FT40"/>
  <c r="FD40"/>
  <c r="EN40"/>
  <c r="DX40"/>
  <c r="DH40"/>
  <c r="CR40"/>
  <c r="CB40"/>
  <c r="BL40"/>
  <c r="AV40"/>
  <c r="AF40"/>
  <c r="P40"/>
  <c r="F40" i="7"/>
  <c r="M42"/>
  <c r="E40" i="80"/>
  <c r="D40"/>
  <c r="E40" i="79"/>
  <c r="D40"/>
  <c r="E40" i="78"/>
  <c r="D40"/>
  <c r="E40" i="77"/>
  <c r="D40"/>
  <c r="E40" i="76"/>
  <c r="D40"/>
  <c r="E40" i="75"/>
  <c r="D40"/>
  <c r="E40" i="74"/>
  <c r="D40"/>
  <c r="E40" i="73"/>
  <c r="D40"/>
  <c r="E40" i="72"/>
  <c r="D40"/>
  <c r="B40" i="80"/>
  <c r="B40" i="79"/>
  <c r="B40" i="78"/>
  <c r="B40" i="77"/>
  <c r="B40" i="76"/>
  <c r="B40" i="75"/>
  <c r="B40" i="74"/>
  <c r="B40" i="73"/>
  <c r="B40" i="72"/>
  <c r="AR40" i="36"/>
  <c r="AJ40"/>
  <c r="AF40"/>
  <c r="AB40"/>
  <c r="X40"/>
  <c r="T40"/>
  <c r="P40"/>
  <c r="L40"/>
  <c r="H40"/>
  <c r="D40"/>
  <c r="D39"/>
  <c r="AN40"/>
  <c r="BB40" i="35"/>
  <c r="BA40"/>
  <c r="AW40"/>
  <c r="AV40"/>
  <c r="AR40"/>
  <c r="AQ40"/>
  <c r="AM40"/>
  <c r="AL40"/>
  <c r="AH40"/>
  <c r="AG40"/>
  <c r="AC40"/>
  <c r="AB40"/>
  <c r="X40"/>
  <c r="W40"/>
  <c r="S40"/>
  <c r="R40"/>
  <c r="N40"/>
  <c r="M40"/>
  <c r="I40"/>
  <c r="H40"/>
  <c r="D40"/>
  <c r="C40"/>
  <c r="BT40" i="29"/>
  <c r="BM40"/>
  <c r="BF40"/>
  <c r="AY40"/>
  <c r="AR40"/>
  <c r="AK40"/>
  <c r="AD40"/>
  <c r="W40"/>
  <c r="P40"/>
  <c r="I40"/>
  <c r="B40"/>
  <c r="AO41" i="16"/>
  <c r="AK41"/>
  <c r="AL41" s="1"/>
  <c r="AM41" s="1"/>
  <c r="AN41" s="1"/>
  <c r="AG41"/>
  <c r="AC41"/>
  <c r="AD41" s="1"/>
  <c r="AE41" s="1"/>
  <c r="AF41" s="1"/>
  <c r="Y41"/>
  <c r="U41"/>
  <c r="V41" s="1"/>
  <c r="W41" s="1"/>
  <c r="X41" s="1"/>
  <c r="Q41"/>
  <c r="M41"/>
  <c r="N41" s="1"/>
  <c r="O41" s="1"/>
  <c r="P41" s="1"/>
  <c r="I41"/>
  <c r="E41"/>
  <c r="F41" s="1"/>
  <c r="G41" s="1"/>
  <c r="H41" s="1"/>
  <c r="E40"/>
  <c r="F40" s="1"/>
  <c r="C41"/>
  <c r="AS42" i="15"/>
  <c r="AO42"/>
  <c r="AK42"/>
  <c r="AG42"/>
  <c r="AC42"/>
  <c r="Y42"/>
  <c r="U42"/>
  <c r="Q42"/>
  <c r="M42"/>
  <c r="I42"/>
  <c r="E42"/>
  <c r="B42"/>
  <c r="D67" i="11"/>
  <c r="C67"/>
  <c r="C66"/>
  <c r="E67"/>
  <c r="F67"/>
  <c r="G67"/>
  <c r="H67"/>
  <c r="I67"/>
  <c r="J67"/>
  <c r="K67"/>
  <c r="L67"/>
  <c r="B67"/>
  <c r="B55"/>
  <c r="C50"/>
  <c r="C65"/>
  <c r="D59"/>
  <c r="F66"/>
  <c r="F64"/>
  <c r="F65"/>
  <c r="F61"/>
  <c r="F62"/>
  <c r="F63"/>
  <c r="B66"/>
  <c r="F40" i="14"/>
  <c r="V54" i="13"/>
  <c r="V55" s="1"/>
  <c r="V56" s="1"/>
  <c r="G54"/>
  <c r="BC54"/>
  <c r="BC55" s="1"/>
  <c r="BC56" s="1"/>
  <c r="AW54"/>
  <c r="AW55" s="1"/>
  <c r="AW56" s="1"/>
  <c r="AM54"/>
  <c r="AM55" s="1"/>
  <c r="AM56" s="1"/>
  <c r="AH54"/>
  <c r="AH55" s="1"/>
  <c r="AH56" s="1"/>
  <c r="I54"/>
  <c r="I55" s="1"/>
  <c r="AP19"/>
  <c r="AP20"/>
  <c r="AP21"/>
  <c r="AP22"/>
  <c r="AP23"/>
  <c r="AP24"/>
  <c r="AP25"/>
  <c r="AP26"/>
  <c r="AP27"/>
  <c r="AP28"/>
  <c r="AP29"/>
  <c r="AP30"/>
  <c r="AP31"/>
  <c r="AP32"/>
  <c r="AP33"/>
  <c r="AP34"/>
  <c r="AP35"/>
  <c r="AP36"/>
  <c r="AP37"/>
  <c r="AP38"/>
  <c r="AP39"/>
  <c r="AP40"/>
  <c r="AP41"/>
  <c r="AP42"/>
  <c r="AP43"/>
  <c r="AP44"/>
  <c r="AP45"/>
  <c r="AP46"/>
  <c r="AP47"/>
  <c r="AP48"/>
  <c r="AP49"/>
  <c r="AP50"/>
  <c r="AP51"/>
  <c r="AK54" l="1"/>
  <c r="AK55" s="1"/>
  <c r="AK56" s="1"/>
  <c r="BF54"/>
  <c r="BF55" s="1"/>
  <c r="BF56" s="1"/>
  <c r="P40" i="14"/>
  <c r="J41" i="16"/>
  <c r="K41" s="1"/>
  <c r="L41" s="1"/>
  <c r="Y41" i="19" s="1"/>
  <c r="R41" i="16"/>
  <c r="S41" s="1"/>
  <c r="T41" s="1"/>
  <c r="AS41" i="19" s="1"/>
  <c r="Z41" i="16"/>
  <c r="AA41" s="1"/>
  <c r="AB41" s="1"/>
  <c r="BM41" i="19" s="1"/>
  <c r="AH41" i="16"/>
  <c r="AI41" s="1"/>
  <c r="AJ41" s="1"/>
  <c r="CG41" i="19" s="1"/>
  <c r="AP41" i="16"/>
  <c r="AQ41" s="1"/>
  <c r="AR41" s="1"/>
  <c r="DA41" i="19" s="1"/>
  <c r="D41" i="16"/>
  <c r="E41" i="19" s="1"/>
  <c r="O41"/>
  <c r="AI41"/>
  <c r="BC41"/>
  <c r="BW41"/>
  <c r="CQ41"/>
  <c r="H40" i="14"/>
  <c r="L40"/>
  <c r="G40"/>
  <c r="K40"/>
  <c r="O40"/>
  <c r="J40"/>
  <c r="N40"/>
  <c r="C42" i="15"/>
  <c r="D42" s="1"/>
  <c r="I40" i="14"/>
  <c r="M40"/>
  <c r="Y42" i="9"/>
  <c r="V42"/>
  <c r="P42"/>
  <c r="M42"/>
  <c r="J42"/>
  <c r="G42"/>
  <c r="D42"/>
  <c r="S42"/>
  <c r="AE42"/>
  <c r="AH42"/>
  <c r="F41" i="7"/>
  <c r="L39" i="189"/>
  <c r="K39"/>
  <c r="J39"/>
  <c r="I39"/>
  <c r="H39"/>
  <c r="G39"/>
  <c r="F39"/>
  <c r="E39"/>
  <c r="D39"/>
  <c r="C39"/>
  <c r="B39"/>
  <c r="AS40" i="25"/>
  <c r="CT40" i="2" s="1"/>
  <c r="AQ40" i="25"/>
  <c r="CN40" i="2" s="1"/>
  <c r="AO40" i="25"/>
  <c r="AM40"/>
  <c r="AK40"/>
  <c r="BV40" i="2"/>
  <c r="AG40" i="25"/>
  <c r="AE40"/>
  <c r="AC40"/>
  <c r="BJ40" i="2" s="1"/>
  <c r="AA40" i="25"/>
  <c r="BD40" i="2" s="1"/>
  <c r="Y40" i="25"/>
  <c r="BA40" i="2" s="1"/>
  <c r="W40" i="25"/>
  <c r="U40"/>
  <c r="AR40" i="2" s="1"/>
  <c r="S40" i="25"/>
  <c r="AL40" i="2" s="1"/>
  <c r="Q40" i="25"/>
  <c r="O40"/>
  <c r="M40"/>
  <c r="Z40" i="2" s="1"/>
  <c r="K40" i="25"/>
  <c r="T40" i="2" s="1"/>
  <c r="I40" i="25"/>
  <c r="G40"/>
  <c r="E40"/>
  <c r="H40" i="2" s="1"/>
  <c r="C40" i="25"/>
  <c r="B40" i="2" s="1"/>
  <c r="BZ40" i="34"/>
  <c r="BS40"/>
  <c r="BL40"/>
  <c r="BE40"/>
  <c r="AX40"/>
  <c r="AQ40"/>
  <c r="AJ40"/>
  <c r="AC40"/>
  <c r="V40"/>
  <c r="O40"/>
  <c r="H40"/>
  <c r="H39"/>
  <c r="BU40"/>
  <c r="BN40"/>
  <c r="BG40"/>
  <c r="AZ40"/>
  <c r="AS40"/>
  <c r="AL40"/>
  <c r="AE40"/>
  <c r="X40"/>
  <c r="Q40"/>
  <c r="J40"/>
  <c r="C40"/>
  <c r="L38" i="28"/>
  <c r="K38"/>
  <c r="J38"/>
  <c r="I38"/>
  <c r="H38"/>
  <c r="G38"/>
  <c r="F38"/>
  <c r="E38"/>
  <c r="D38"/>
  <c r="C38"/>
  <c r="B38"/>
  <c r="AH41" i="23"/>
  <c r="AE41"/>
  <c r="AB41"/>
  <c r="Y41"/>
  <c r="V41"/>
  <c r="S41"/>
  <c r="P41"/>
  <c r="M41"/>
  <c r="J41"/>
  <c r="G41"/>
  <c r="D41"/>
  <c r="AR40" i="21"/>
  <c r="AN40"/>
  <c r="AJ40"/>
  <c r="AF40"/>
  <c r="AB40"/>
  <c r="AB39"/>
  <c r="D40"/>
  <c r="C43" i="15" l="1"/>
  <c r="S40" i="29"/>
  <c r="AU40"/>
  <c r="BW40"/>
  <c r="L40"/>
  <c r="AN40"/>
  <c r="BP40"/>
  <c r="E40"/>
  <c r="AG40"/>
  <c r="BI40"/>
  <c r="Z40"/>
  <c r="BB40"/>
  <c r="BV40"/>
  <c r="BO40"/>
  <c r="BH40"/>
  <c r="BA40"/>
  <c r="AT40"/>
  <c r="AM40"/>
  <c r="AF40"/>
  <c r="Y40"/>
  <c r="R40"/>
  <c r="K40"/>
  <c r="D40"/>
  <c r="CE40" i="2"/>
  <c r="Q40"/>
  <c r="AI40"/>
  <c r="CK40"/>
  <c r="BS40"/>
  <c r="K40"/>
  <c r="AC40"/>
  <c r="AU40"/>
  <c r="BM40"/>
  <c r="CB40"/>
  <c r="F42" i="15"/>
  <c r="AG41" i="19"/>
  <c r="BU41"/>
  <c r="W41"/>
  <c r="BK41"/>
  <c r="CY41"/>
  <c r="M41"/>
  <c r="BA41"/>
  <c r="CO41"/>
  <c r="C41"/>
  <c r="AQ41"/>
  <c r="CE41"/>
  <c r="CX41"/>
  <c r="B41"/>
  <c r="AP41"/>
  <c r="AZ41"/>
  <c r="AF41"/>
  <c r="V41"/>
  <c r="BT41"/>
  <c r="CN41"/>
  <c r="L41"/>
  <c r="BJ41"/>
  <c r="D39" i="21"/>
  <c r="X40"/>
  <c r="T40"/>
  <c r="P40"/>
  <c r="H40"/>
  <c r="D51" i="20"/>
  <c r="D52" s="1"/>
  <c r="G41" i="58"/>
  <c r="D43" i="15" l="1"/>
  <c r="BX40" i="29"/>
  <c r="BQ40"/>
  <c r="BJ40"/>
  <c r="BC40"/>
  <c r="AV40"/>
  <c r="AO40"/>
  <c r="AH40"/>
  <c r="AA40"/>
  <c r="T40"/>
  <c r="M40"/>
  <c r="F40"/>
  <c r="D54" i="20"/>
  <c r="D53"/>
  <c r="G42" i="15"/>
  <c r="F43" l="1"/>
  <c r="G43" s="1"/>
  <c r="D55" i="20"/>
  <c r="O41" s="1"/>
  <c r="D41" i="19"/>
  <c r="AQ42" i="3"/>
  <c r="AR42" s="1"/>
  <c r="AS42" s="1"/>
  <c r="AM42"/>
  <c r="AN42" s="1"/>
  <c r="AI42"/>
  <c r="AE42"/>
  <c r="AF42" s="1"/>
  <c r="AG42" s="1"/>
  <c r="AA42"/>
  <c r="AB42" s="1"/>
  <c r="AC42" s="1"/>
  <c r="W42"/>
  <c r="X42" s="1"/>
  <c r="S42"/>
  <c r="O42"/>
  <c r="P42" s="1"/>
  <c r="Q42" s="1"/>
  <c r="K42"/>
  <c r="L42" s="1"/>
  <c r="G42"/>
  <c r="C42"/>
  <c r="BI43" i="1"/>
  <c r="BC43"/>
  <c r="AW43"/>
  <c r="AK43"/>
  <c r="Y43"/>
  <c r="M43"/>
  <c r="G8"/>
  <c r="AZ8"/>
  <c r="AT8"/>
  <c r="AN8"/>
  <c r="AH8"/>
  <c r="AB8"/>
  <c r="V8"/>
  <c r="P8"/>
  <c r="C42" i="20" l="1"/>
  <c r="G48" i="1"/>
  <c r="B6" i="58"/>
  <c r="B46" s="1"/>
  <c r="AB48" i="1"/>
  <c r="AC48"/>
  <c r="AZ48"/>
  <c r="BA48"/>
  <c r="AH48"/>
  <c r="AI48"/>
  <c r="P48"/>
  <c r="AN48"/>
  <c r="AO48"/>
  <c r="V48"/>
  <c r="W48"/>
  <c r="AT48"/>
  <c r="AU48"/>
  <c r="E42" i="20"/>
  <c r="E42" i="22" s="1"/>
  <c r="K42" i="20"/>
  <c r="N42" i="22" s="1"/>
  <c r="W42" i="20"/>
  <c r="AF42" i="22" s="1"/>
  <c r="B42"/>
  <c r="Q42" i="20"/>
  <c r="W42" i="22" s="1"/>
  <c r="O42" i="20"/>
  <c r="T42" i="22" s="1"/>
  <c r="U42" i="20"/>
  <c r="AC42" i="22" s="1"/>
  <c r="I42" i="20"/>
  <c r="K42" i="22" s="1"/>
  <c r="G42" i="20"/>
  <c r="H42" i="22" s="1"/>
  <c r="M42" i="20"/>
  <c r="Q42" i="22" s="1"/>
  <c r="S42" i="20"/>
  <c r="Z42" i="22" s="1"/>
  <c r="T41"/>
  <c r="S40" i="20"/>
  <c r="Z40" i="22" s="1"/>
  <c r="C40" i="20"/>
  <c r="G40"/>
  <c r="M40"/>
  <c r="Q41"/>
  <c r="U41"/>
  <c r="S41"/>
  <c r="E40"/>
  <c r="I41"/>
  <c r="M41"/>
  <c r="K41"/>
  <c r="K40"/>
  <c r="Q40"/>
  <c r="W40"/>
  <c r="G41"/>
  <c r="E41"/>
  <c r="C41"/>
  <c r="C39"/>
  <c r="I40"/>
  <c r="O40"/>
  <c r="U40"/>
  <c r="W41"/>
  <c r="AA42" i="5"/>
  <c r="CN41" i="58"/>
  <c r="Y42" i="5"/>
  <c r="CD41" i="58"/>
  <c r="W42" i="5"/>
  <c r="BT41" i="58"/>
  <c r="U42" i="5"/>
  <c r="BJ41" i="58"/>
  <c r="S42" i="5"/>
  <c r="AZ41" i="58"/>
  <c r="Q42" i="5"/>
  <c r="AP41" i="58"/>
  <c r="O42" i="5"/>
  <c r="AF41" i="58"/>
  <c r="M42" i="5"/>
  <c r="V41" i="58"/>
  <c r="K42" i="5"/>
  <c r="L41" i="58"/>
  <c r="B41"/>
  <c r="I42" i="5"/>
  <c r="Y42" i="3"/>
  <c r="AO42"/>
  <c r="H42"/>
  <c r="M42"/>
  <c r="D42"/>
  <c r="T42"/>
  <c r="AJ42"/>
  <c r="AR39" i="36"/>
  <c r="AL30"/>
  <c r="AM37"/>
  <c r="AM33"/>
  <c r="AM34" s="1"/>
  <c r="AM30"/>
  <c r="AM28"/>
  <c r="AM22"/>
  <c r="AM23" s="1"/>
  <c r="AM24" s="1"/>
  <c r="AM25" s="1"/>
  <c r="AM26" s="1"/>
  <c r="AF39"/>
  <c r="P39"/>
  <c r="K18"/>
  <c r="K7"/>
  <c r="H39"/>
  <c r="BT39" i="29"/>
  <c r="BM39"/>
  <c r="BF39"/>
  <c r="AY39"/>
  <c r="AR39"/>
  <c r="AK39"/>
  <c r="AD39"/>
  <c r="W39"/>
  <c r="P39"/>
  <c r="I39"/>
  <c r="B39"/>
  <c r="L38" i="189"/>
  <c r="K38"/>
  <c r="J38"/>
  <c r="I38"/>
  <c r="H38"/>
  <c r="G38"/>
  <c r="F38"/>
  <c r="E38"/>
  <c r="D38"/>
  <c r="C38"/>
  <c r="B38"/>
  <c r="AS39" i="25"/>
  <c r="CT39" i="2" s="1"/>
  <c r="AQ39" i="25"/>
  <c r="CN39" i="2" s="1"/>
  <c r="AO39" i="25"/>
  <c r="CK39" i="2" s="1"/>
  <c r="AM39" i="25"/>
  <c r="CE39" i="2" s="1"/>
  <c r="AK39" i="25"/>
  <c r="AI39"/>
  <c r="BV39" i="2" s="1"/>
  <c r="AG39" i="25"/>
  <c r="BS39" i="2" s="1"/>
  <c r="AE39" i="25"/>
  <c r="AC39"/>
  <c r="AA39"/>
  <c r="BD39" i="2" s="1"/>
  <c r="Y39" i="25"/>
  <c r="BA39" i="2" s="1"/>
  <c r="W39" i="25"/>
  <c r="AU39" i="2" s="1"/>
  <c r="U39" i="25"/>
  <c r="S39"/>
  <c r="AL39" i="2" s="1"/>
  <c r="Q39" i="25"/>
  <c r="AI39" i="2" s="1"/>
  <c r="O39" i="25"/>
  <c r="M39"/>
  <c r="K39"/>
  <c r="T39" i="2" s="1"/>
  <c r="I39" i="25"/>
  <c r="Q39" i="2" s="1"/>
  <c r="G39" i="25"/>
  <c r="K39" i="2" s="1"/>
  <c r="E39" i="25"/>
  <c r="C39"/>
  <c r="B39" i="2" s="1"/>
  <c r="BU39" i="34"/>
  <c r="BB39" i="35"/>
  <c r="BZ39" i="34"/>
  <c r="BS39"/>
  <c r="BN39"/>
  <c r="AW39" i="35"/>
  <c r="BG39" i="34"/>
  <c r="AQ39" i="35"/>
  <c r="AZ39" i="34"/>
  <c r="AM39" i="35"/>
  <c r="BE39" i="34"/>
  <c r="AS39"/>
  <c r="AH39" i="35"/>
  <c r="AX39" i="34"/>
  <c r="AL39"/>
  <c r="AC39" i="35"/>
  <c r="AE39" i="34"/>
  <c r="W39" i="35"/>
  <c r="X39" i="34"/>
  <c r="AC39"/>
  <c r="S39" i="35"/>
  <c r="R39"/>
  <c r="Q39" i="34"/>
  <c r="H39" i="35"/>
  <c r="J39" i="34"/>
  <c r="C39"/>
  <c r="L37" i="28"/>
  <c r="K37"/>
  <c r="BP39" i="29" s="1"/>
  <c r="J37" i="28"/>
  <c r="BI39" i="29" s="1"/>
  <c r="I37" i="28"/>
  <c r="H37"/>
  <c r="G37"/>
  <c r="AN39" i="29" s="1"/>
  <c r="F37" i="28"/>
  <c r="AG39" i="29" s="1"/>
  <c r="E37" i="28"/>
  <c r="D37"/>
  <c r="C37"/>
  <c r="L39" i="29" s="1"/>
  <c r="B37" i="28"/>
  <c r="E39" i="29" s="1"/>
  <c r="AE40" i="23"/>
  <c r="AB40"/>
  <c r="Y40"/>
  <c r="V40"/>
  <c r="AT39" i="29" s="1"/>
  <c r="S40" i="23"/>
  <c r="P40"/>
  <c r="M40"/>
  <c r="J40"/>
  <c r="R39" i="29" s="1"/>
  <c r="G40" i="23"/>
  <c r="D40"/>
  <c r="AN39" i="21"/>
  <c r="AJ39"/>
  <c r="X39"/>
  <c r="T39"/>
  <c r="H39"/>
  <c r="AO40" i="16"/>
  <c r="AO39"/>
  <c r="AO38"/>
  <c r="AO37"/>
  <c r="AO36"/>
  <c r="AO35"/>
  <c r="AO34"/>
  <c r="AO33"/>
  <c r="AO32"/>
  <c r="AO31"/>
  <c r="AO30"/>
  <c r="AO29"/>
  <c r="AO28"/>
  <c r="AO27"/>
  <c r="AO26"/>
  <c r="AO25"/>
  <c r="AO24"/>
  <c r="AO23"/>
  <c r="AO22"/>
  <c r="AO21"/>
  <c r="AO20"/>
  <c r="AO19"/>
  <c r="AO18"/>
  <c r="AO17"/>
  <c r="AO16"/>
  <c r="AO15"/>
  <c r="AO14"/>
  <c r="AO13"/>
  <c r="AO12"/>
  <c r="AO11"/>
  <c r="AO10"/>
  <c r="AO9"/>
  <c r="AO8"/>
  <c r="AO7"/>
  <c r="AO6"/>
  <c r="AO46" s="1"/>
  <c r="AK40"/>
  <c r="AK39"/>
  <c r="AK38"/>
  <c r="AK37"/>
  <c r="AK36"/>
  <c r="AK35"/>
  <c r="AK34"/>
  <c r="AK33"/>
  <c r="AK32"/>
  <c r="AK31"/>
  <c r="AK30"/>
  <c r="AK29"/>
  <c r="AK28"/>
  <c r="AK27"/>
  <c r="AK26"/>
  <c r="AK25"/>
  <c r="AK24"/>
  <c r="AK23"/>
  <c r="AK22"/>
  <c r="AK21"/>
  <c r="AK20"/>
  <c r="AK19"/>
  <c r="AK18"/>
  <c r="AK17"/>
  <c r="AK16"/>
  <c r="AK15"/>
  <c r="AK14"/>
  <c r="AK13"/>
  <c r="AK12"/>
  <c r="AK11"/>
  <c r="AK10"/>
  <c r="AK9"/>
  <c r="AK8"/>
  <c r="AK7"/>
  <c r="AK6"/>
  <c r="AK46" s="1"/>
  <c r="AG40"/>
  <c r="AG39"/>
  <c r="AG38"/>
  <c r="AG37"/>
  <c r="AG36"/>
  <c r="AG35"/>
  <c r="AG34"/>
  <c r="AG33"/>
  <c r="AG32"/>
  <c r="AG31"/>
  <c r="AG30"/>
  <c r="AG29"/>
  <c r="AG28"/>
  <c r="AG27"/>
  <c r="AG26"/>
  <c r="AG25"/>
  <c r="AG24"/>
  <c r="AG23"/>
  <c r="AG22"/>
  <c r="AG21"/>
  <c r="AG20"/>
  <c r="AG19"/>
  <c r="AG18"/>
  <c r="AG17"/>
  <c r="AG16"/>
  <c r="AG15"/>
  <c r="AG14"/>
  <c r="AG13"/>
  <c r="AG12"/>
  <c r="AG11"/>
  <c r="AG10"/>
  <c r="AG9"/>
  <c r="AG8"/>
  <c r="AG7"/>
  <c r="AG6"/>
  <c r="AG46" s="1"/>
  <c r="AC40"/>
  <c r="AC39"/>
  <c r="AC38"/>
  <c r="AC37"/>
  <c r="AC36"/>
  <c r="AC35"/>
  <c r="AC34"/>
  <c r="AC33"/>
  <c r="AC32"/>
  <c r="AC31"/>
  <c r="AC30"/>
  <c r="AC29"/>
  <c r="AC28"/>
  <c r="AC27"/>
  <c r="AC26"/>
  <c r="AC25"/>
  <c r="AC24"/>
  <c r="AC23"/>
  <c r="AC22"/>
  <c r="AC21"/>
  <c r="AC20"/>
  <c r="AC19"/>
  <c r="AC18"/>
  <c r="AC17"/>
  <c r="AC16"/>
  <c r="AC15"/>
  <c r="AC14"/>
  <c r="AC13"/>
  <c r="AC12"/>
  <c r="AC11"/>
  <c r="AC10"/>
  <c r="AC9"/>
  <c r="AC8"/>
  <c r="AC7"/>
  <c r="AC6"/>
  <c r="AC46" s="1"/>
  <c r="Y40"/>
  <c r="Y39"/>
  <c r="Y38"/>
  <c r="Y37"/>
  <c r="Y36"/>
  <c r="Y35"/>
  <c r="Y34"/>
  <c r="Y33"/>
  <c r="Y32"/>
  <c r="Y31"/>
  <c r="Y30"/>
  <c r="Y29"/>
  <c r="Y28"/>
  <c r="Y27"/>
  <c r="Y26"/>
  <c r="Y25"/>
  <c r="Y24"/>
  <c r="Y23"/>
  <c r="Y22"/>
  <c r="Y21"/>
  <c r="Y20"/>
  <c r="Y19"/>
  <c r="Y18"/>
  <c r="Y17"/>
  <c r="Y16"/>
  <c r="Y15"/>
  <c r="Y14"/>
  <c r="Y13"/>
  <c r="Y12"/>
  <c r="Y11"/>
  <c r="Y10"/>
  <c r="Y9"/>
  <c r="Y8"/>
  <c r="Y7"/>
  <c r="Y6"/>
  <c r="Y46" s="1"/>
  <c r="U40"/>
  <c r="U39"/>
  <c r="U38"/>
  <c r="U37"/>
  <c r="U36"/>
  <c r="U35"/>
  <c r="U34"/>
  <c r="U33"/>
  <c r="U32"/>
  <c r="U31"/>
  <c r="U30"/>
  <c r="U29"/>
  <c r="U28"/>
  <c r="U27"/>
  <c r="U26"/>
  <c r="U25"/>
  <c r="U24"/>
  <c r="U23"/>
  <c r="U22"/>
  <c r="U21"/>
  <c r="U20"/>
  <c r="U19"/>
  <c r="U18"/>
  <c r="U17"/>
  <c r="U16"/>
  <c r="U15"/>
  <c r="U14"/>
  <c r="U13"/>
  <c r="U12"/>
  <c r="U11"/>
  <c r="U10"/>
  <c r="U9"/>
  <c r="U8"/>
  <c r="U7"/>
  <c r="U6"/>
  <c r="U46" s="1"/>
  <c r="Q40"/>
  <c r="Q39"/>
  <c r="Q38"/>
  <c r="Q37"/>
  <c r="Q36"/>
  <c r="Q35"/>
  <c r="Q34"/>
  <c r="Q33"/>
  <c r="Q32"/>
  <c r="Q31"/>
  <c r="Q30"/>
  <c r="Q29"/>
  <c r="Q28"/>
  <c r="Q27"/>
  <c r="Q26"/>
  <c r="Q25"/>
  <c r="Q24"/>
  <c r="Q23"/>
  <c r="Q22"/>
  <c r="Q21"/>
  <c r="Q20"/>
  <c r="Q19"/>
  <c r="Q18"/>
  <c r="Q17"/>
  <c r="Q16"/>
  <c r="Q15"/>
  <c r="Q14"/>
  <c r="Q13"/>
  <c r="Q12"/>
  <c r="Q11"/>
  <c r="Q10"/>
  <c r="Q9"/>
  <c r="Q8"/>
  <c r="Q7"/>
  <c r="Q6"/>
  <c r="Q46" s="1"/>
  <c r="M40"/>
  <c r="M39"/>
  <c r="M38"/>
  <c r="M37"/>
  <c r="M36"/>
  <c r="M35"/>
  <c r="M34"/>
  <c r="M33"/>
  <c r="M32"/>
  <c r="M31"/>
  <c r="M30"/>
  <c r="M29"/>
  <c r="M28"/>
  <c r="M27"/>
  <c r="M26"/>
  <c r="M25"/>
  <c r="M24"/>
  <c r="M23"/>
  <c r="M22"/>
  <c r="M21"/>
  <c r="M20"/>
  <c r="M19"/>
  <c r="M18"/>
  <c r="M17"/>
  <c r="M16"/>
  <c r="M15"/>
  <c r="M14"/>
  <c r="M13"/>
  <c r="M12"/>
  <c r="M11"/>
  <c r="M10"/>
  <c r="M9"/>
  <c r="M8"/>
  <c r="M7"/>
  <c r="M6"/>
  <c r="M46" s="1"/>
  <c r="I40"/>
  <c r="I39"/>
  <c r="I38"/>
  <c r="I37"/>
  <c r="I36"/>
  <c r="I35"/>
  <c r="I34"/>
  <c r="I33"/>
  <c r="I32"/>
  <c r="I31"/>
  <c r="I30"/>
  <c r="I29"/>
  <c r="I28"/>
  <c r="I27"/>
  <c r="I26"/>
  <c r="I25"/>
  <c r="I24"/>
  <c r="I23"/>
  <c r="I22"/>
  <c r="I21"/>
  <c r="I20"/>
  <c r="I19"/>
  <c r="I18"/>
  <c r="I17"/>
  <c r="I16"/>
  <c r="I15"/>
  <c r="I14"/>
  <c r="I13"/>
  <c r="I12"/>
  <c r="I11"/>
  <c r="I10"/>
  <c r="I9"/>
  <c r="I8"/>
  <c r="I7"/>
  <c r="I6"/>
  <c r="I46" s="1"/>
  <c r="E39"/>
  <c r="E38"/>
  <c r="E37"/>
  <c r="E36"/>
  <c r="E35"/>
  <c r="E34"/>
  <c r="E33"/>
  <c r="E32"/>
  <c r="E31"/>
  <c r="E30"/>
  <c r="E29"/>
  <c r="E28"/>
  <c r="E27"/>
  <c r="E26"/>
  <c r="E25"/>
  <c r="E24"/>
  <c r="E23"/>
  <c r="E22"/>
  <c r="E21"/>
  <c r="E20"/>
  <c r="E19"/>
  <c r="E18"/>
  <c r="E17"/>
  <c r="E16"/>
  <c r="E15"/>
  <c r="E14"/>
  <c r="E13"/>
  <c r="E12"/>
  <c r="E11"/>
  <c r="E10"/>
  <c r="E9"/>
  <c r="E8"/>
  <c r="E7"/>
  <c r="E46"/>
  <c r="C40"/>
  <c r="FD39" i="18"/>
  <c r="EN39"/>
  <c r="DX39"/>
  <c r="DH39"/>
  <c r="CR39"/>
  <c r="CB39"/>
  <c r="BL39"/>
  <c r="AV39"/>
  <c r="AF39"/>
  <c r="P39"/>
  <c r="S8" i="1" l="1"/>
  <c r="Q48"/>
  <c r="H41" i="22"/>
  <c r="N41"/>
  <c r="Z41"/>
  <c r="E41"/>
  <c r="B41"/>
  <c r="K41"/>
  <c r="W41"/>
  <c r="AF41"/>
  <c r="Q41"/>
  <c r="AC41"/>
  <c r="D42" i="19"/>
  <c r="T40" i="22"/>
  <c r="N40"/>
  <c r="E40"/>
  <c r="B40"/>
  <c r="AC40"/>
  <c r="W40"/>
  <c r="H40"/>
  <c r="AF40"/>
  <c r="Q40"/>
  <c r="K40"/>
  <c r="U42" i="3"/>
  <c r="I42"/>
  <c r="AK42"/>
  <c r="E42"/>
  <c r="BA39" i="29"/>
  <c r="K39"/>
  <c r="BO39"/>
  <c r="Y39"/>
  <c r="AM39"/>
  <c r="I39" i="35"/>
  <c r="X39"/>
  <c r="AV39"/>
  <c r="AR39" i="21"/>
  <c r="D40" i="16"/>
  <c r="P39" i="21"/>
  <c r="AF39"/>
  <c r="D39" i="29"/>
  <c r="AF39"/>
  <c r="BH39"/>
  <c r="Z39"/>
  <c r="BB39"/>
  <c r="N39" i="35"/>
  <c r="AB39"/>
  <c r="AR39"/>
  <c r="H39" i="2"/>
  <c r="Z39"/>
  <c r="AR39"/>
  <c r="BJ39"/>
  <c r="CB39"/>
  <c r="AH40" i="23"/>
  <c r="D39" i="35"/>
  <c r="J40" i="16"/>
  <c r="N40"/>
  <c r="R40"/>
  <c r="V40"/>
  <c r="Z40"/>
  <c r="AD40"/>
  <c r="AH40"/>
  <c r="AL40"/>
  <c r="AP40"/>
  <c r="AQ39" i="34"/>
  <c r="S39" i="29"/>
  <c r="T39" s="1"/>
  <c r="AU39"/>
  <c r="AV39" s="1"/>
  <c r="BW39"/>
  <c r="AG39" i="35"/>
  <c r="BA39"/>
  <c r="T39" i="36"/>
  <c r="AJ39"/>
  <c r="AJ39" i="34"/>
  <c r="BL39"/>
  <c r="AC39" i="2"/>
  <c r="BM39"/>
  <c r="AL39" i="35"/>
  <c r="X39" i="36"/>
  <c r="AN39"/>
  <c r="O39" i="34"/>
  <c r="C39" i="35"/>
  <c r="L39" i="36"/>
  <c r="AB39"/>
  <c r="AM40" i="16" l="1"/>
  <c r="W40"/>
  <c r="E40" i="19"/>
  <c r="AA39" i="29"/>
  <c r="BC39"/>
  <c r="AQ40" i="16"/>
  <c r="AA40"/>
  <c r="K40"/>
  <c r="BJ39" i="29"/>
  <c r="AH39"/>
  <c r="F39"/>
  <c r="G40" i="16"/>
  <c r="BQ39" i="29"/>
  <c r="AE40" i="16"/>
  <c r="O40"/>
  <c r="BV39" i="29"/>
  <c r="AO39"/>
  <c r="AI40" i="16"/>
  <c r="S40"/>
  <c r="M39" i="29"/>
  <c r="AS41" i="15"/>
  <c r="AO41"/>
  <c r="AK41"/>
  <c r="AG41"/>
  <c r="AC41"/>
  <c r="Y41"/>
  <c r="U41"/>
  <c r="Q41"/>
  <c r="M41"/>
  <c r="I41"/>
  <c r="E41"/>
  <c r="B41"/>
  <c r="L66" i="11"/>
  <c r="K66"/>
  <c r="J66"/>
  <c r="I66"/>
  <c r="H66"/>
  <c r="G66"/>
  <c r="E66"/>
  <c r="D66"/>
  <c r="L65"/>
  <c r="K65"/>
  <c r="J65"/>
  <c r="I65"/>
  <c r="H65"/>
  <c r="G65"/>
  <c r="E65"/>
  <c r="D65"/>
  <c r="L64"/>
  <c r="K64"/>
  <c r="J64"/>
  <c r="I64"/>
  <c r="H64"/>
  <c r="G64"/>
  <c r="E64"/>
  <c r="D64"/>
  <c r="C64"/>
  <c r="L63"/>
  <c r="K63"/>
  <c r="J63"/>
  <c r="I63"/>
  <c r="H63"/>
  <c r="G63"/>
  <c r="E63"/>
  <c r="D63"/>
  <c r="C63"/>
  <c r="L62"/>
  <c r="K62"/>
  <c r="J62"/>
  <c r="I62"/>
  <c r="H62"/>
  <c r="G62"/>
  <c r="E62"/>
  <c r="D62"/>
  <c r="C62"/>
  <c r="L61"/>
  <c r="K61"/>
  <c r="J61"/>
  <c r="I61"/>
  <c r="H61"/>
  <c r="G61"/>
  <c r="E61"/>
  <c r="D61"/>
  <c r="C61"/>
  <c r="L60"/>
  <c r="K60"/>
  <c r="J60"/>
  <c r="I60"/>
  <c r="H60"/>
  <c r="G60"/>
  <c r="F60"/>
  <c r="E60"/>
  <c r="D60"/>
  <c r="C60"/>
  <c r="L59"/>
  <c r="K59"/>
  <c r="J59"/>
  <c r="I59"/>
  <c r="H59"/>
  <c r="G59"/>
  <c r="F59"/>
  <c r="E59"/>
  <c r="C59"/>
  <c r="L58"/>
  <c r="K58"/>
  <c r="J58"/>
  <c r="I58"/>
  <c r="H58"/>
  <c r="G58"/>
  <c r="F58"/>
  <c r="E58"/>
  <c r="D58"/>
  <c r="C58"/>
  <c r="L57"/>
  <c r="K57"/>
  <c r="J57"/>
  <c r="I57"/>
  <c r="H57"/>
  <c r="G57"/>
  <c r="F57"/>
  <c r="E57"/>
  <c r="D57"/>
  <c r="C57"/>
  <c r="L56"/>
  <c r="K56"/>
  <c r="J56"/>
  <c r="I56"/>
  <c r="H56"/>
  <c r="G56"/>
  <c r="F56"/>
  <c r="E56"/>
  <c r="D56"/>
  <c r="C56"/>
  <c r="L55"/>
  <c r="K55"/>
  <c r="J55"/>
  <c r="I55"/>
  <c r="H55"/>
  <c r="G55"/>
  <c r="F55"/>
  <c r="E55"/>
  <c r="D55"/>
  <c r="C55"/>
  <c r="L54"/>
  <c r="K54"/>
  <c r="J54"/>
  <c r="I54"/>
  <c r="H54"/>
  <c r="G54"/>
  <c r="F54"/>
  <c r="E54"/>
  <c r="D54"/>
  <c r="C54"/>
  <c r="L53"/>
  <c r="K53"/>
  <c r="J53"/>
  <c r="I53"/>
  <c r="H53"/>
  <c r="G53"/>
  <c r="F53"/>
  <c r="E53"/>
  <c r="D53"/>
  <c r="C53"/>
  <c r="L52"/>
  <c r="K52"/>
  <c r="J52"/>
  <c r="I52"/>
  <c r="H52"/>
  <c r="G52"/>
  <c r="F52"/>
  <c r="E52"/>
  <c r="D52"/>
  <c r="C52"/>
  <c r="L51"/>
  <c r="K51"/>
  <c r="J51"/>
  <c r="I51"/>
  <c r="H51"/>
  <c r="G51"/>
  <c r="F51"/>
  <c r="E51"/>
  <c r="D51"/>
  <c r="C51"/>
  <c r="L50"/>
  <c r="K50"/>
  <c r="J50"/>
  <c r="I50"/>
  <c r="H50"/>
  <c r="G50"/>
  <c r="F50"/>
  <c r="E50"/>
  <c r="D50"/>
  <c r="L49"/>
  <c r="K49"/>
  <c r="J49"/>
  <c r="I49"/>
  <c r="H49"/>
  <c r="G49"/>
  <c r="F49"/>
  <c r="E49"/>
  <c r="D49"/>
  <c r="C49"/>
  <c r="L48"/>
  <c r="K48"/>
  <c r="J48"/>
  <c r="I48"/>
  <c r="H48"/>
  <c r="G48"/>
  <c r="F48"/>
  <c r="E48"/>
  <c r="D48"/>
  <c r="F39" i="14"/>
  <c r="G53" i="13"/>
  <c r="V53"/>
  <c r="BF53"/>
  <c r="AK53"/>
  <c r="G39" i="14" l="1"/>
  <c r="C41" i="15"/>
  <c r="D41" s="1"/>
  <c r="F41" s="1"/>
  <c r="G41" s="1"/>
  <c r="D40" i="19" s="1"/>
  <c r="P40" i="16"/>
  <c r="H40"/>
  <c r="K39" i="14"/>
  <c r="O39"/>
  <c r="T40" i="16"/>
  <c r="AB40"/>
  <c r="X40"/>
  <c r="J39" i="14"/>
  <c r="N39"/>
  <c r="BX39" i="29"/>
  <c r="AF40" i="16"/>
  <c r="I39" i="14"/>
  <c r="M39"/>
  <c r="AJ40" i="16"/>
  <c r="L40"/>
  <c r="AR40"/>
  <c r="AN40"/>
  <c r="H39" i="14"/>
  <c r="L39"/>
  <c r="P39"/>
  <c r="N40" i="64"/>
  <c r="O40" s="1"/>
  <c r="N41" l="1"/>
  <c r="O41" s="1"/>
  <c r="BW40" i="19"/>
  <c r="O40"/>
  <c r="DA40"/>
  <c r="CG40"/>
  <c r="BM40"/>
  <c r="AI40"/>
  <c r="CQ40"/>
  <c r="Y40"/>
  <c r="BC40"/>
  <c r="AS40"/>
  <c r="C72" i="64"/>
  <c r="F6" s="1"/>
  <c r="CY40" i="19"/>
  <c r="CO40"/>
  <c r="CE40"/>
  <c r="BU40"/>
  <c r="BK40"/>
  <c r="BA40"/>
  <c r="AQ40"/>
  <c r="AG40"/>
  <c r="W40"/>
  <c r="M40"/>
  <c r="C40"/>
  <c r="AH41" i="9"/>
  <c r="CX40" i="19" s="1"/>
  <c r="AE41" i="9"/>
  <c r="CN40" i="19" s="1"/>
  <c r="Y41" i="9"/>
  <c r="BT40" i="19" s="1"/>
  <c r="V41" i="9"/>
  <c r="BJ40" i="19" s="1"/>
  <c r="S41" i="9"/>
  <c r="AZ40" i="19" s="1"/>
  <c r="P41" i="9"/>
  <c r="AP40" i="19" s="1"/>
  <c r="M41" i="9"/>
  <c r="AF40" i="19" s="1"/>
  <c r="J41" i="9"/>
  <c r="V40" i="19" s="1"/>
  <c r="G41" i="9"/>
  <c r="L40" i="19" s="1"/>
  <c r="D41" i="9"/>
  <c r="B40" i="19" s="1"/>
  <c r="BX41" i="7"/>
  <c r="BQ41"/>
  <c r="BJ41"/>
  <c r="BC41"/>
  <c r="AV41"/>
  <c r="AO41"/>
  <c r="AH41"/>
  <c r="AA41"/>
  <c r="T41"/>
  <c r="M41"/>
  <c r="D39" i="80"/>
  <c r="D39" i="79"/>
  <c r="D39" i="78"/>
  <c r="D39" i="77"/>
  <c r="D39" i="76"/>
  <c r="D39" i="75"/>
  <c r="D39" i="74"/>
  <c r="D39" i="73"/>
  <c r="D39" i="72"/>
  <c r="D107" i="70"/>
  <c r="D106"/>
  <c r="D105"/>
  <c r="D104"/>
  <c r="D103"/>
  <c r="D102"/>
  <c r="D101"/>
  <c r="D100"/>
  <c r="D99"/>
  <c r="D98"/>
  <c r="D97"/>
  <c r="D96"/>
  <c r="D95"/>
  <c r="D94"/>
  <c r="D93"/>
  <c r="D92"/>
  <c r="D91"/>
  <c r="D90"/>
  <c r="D89"/>
  <c r="D88"/>
  <c r="D87"/>
  <c r="D86"/>
  <c r="D85"/>
  <c r="D84"/>
  <c r="D83"/>
  <c r="D82"/>
  <c r="D81"/>
  <c r="D80"/>
  <c r="D79"/>
  <c r="D78"/>
  <c r="D77"/>
  <c r="D76"/>
  <c r="D75"/>
  <c r="D74"/>
  <c r="D73"/>
  <c r="B39" i="80"/>
  <c r="B39" i="79"/>
  <c r="B39" i="78"/>
  <c r="B39" i="77"/>
  <c r="B39" i="76"/>
  <c r="B39" i="75"/>
  <c r="B39" i="74"/>
  <c r="B39" i="73"/>
  <c r="B39" i="72"/>
  <c r="G41" i="5"/>
  <c r="DC40" i="58"/>
  <c r="CS40"/>
  <c r="CI40"/>
  <c r="BY40"/>
  <c r="BO40"/>
  <c r="BE40"/>
  <c r="AU40"/>
  <c r="AK40"/>
  <c r="AA40"/>
  <c r="Q40"/>
  <c r="AQ41" i="3"/>
  <c r="AR41" s="1"/>
  <c r="AS41" s="1"/>
  <c r="AM41"/>
  <c r="AI41"/>
  <c r="AJ41" s="1"/>
  <c r="AK41" s="1"/>
  <c r="AE41"/>
  <c r="AA41"/>
  <c r="AB41" s="1"/>
  <c r="AC41" s="1"/>
  <c r="W41"/>
  <c r="S41"/>
  <c r="T41" s="1"/>
  <c r="U41" s="1"/>
  <c r="O41"/>
  <c r="K41"/>
  <c r="L41" s="1"/>
  <c r="M41" s="1"/>
  <c r="G41"/>
  <c r="C41"/>
  <c r="D41" s="1"/>
  <c r="E41" s="1"/>
  <c r="BI42" i="1"/>
  <c r="CN40" i="58" s="1"/>
  <c r="BC42" i="1"/>
  <c r="CD40" i="58" s="1"/>
  <c r="AW42" i="1"/>
  <c r="BT40" i="58" s="1"/>
  <c r="BJ40"/>
  <c r="AK42" i="1"/>
  <c r="AZ40" i="58" s="1"/>
  <c r="AP40"/>
  <c r="Y42" i="1"/>
  <c r="AF40" i="58" s="1"/>
  <c r="V40"/>
  <c r="M42" i="1"/>
  <c r="L40" i="58" s="1"/>
  <c r="G42" i="1"/>
  <c r="B40" i="58" s="1"/>
  <c r="F88" i="72"/>
  <c r="F85"/>
  <c r="G85"/>
  <c r="F86"/>
  <c r="G86"/>
  <c r="F87"/>
  <c r="G87"/>
  <c r="G88"/>
  <c r="C81" i="64"/>
  <c r="C80"/>
  <c r="C79"/>
  <c r="C78"/>
  <c r="AD6" s="1"/>
  <c r="AE6" s="1"/>
  <c r="AE46" s="1"/>
  <c r="C77"/>
  <c r="C76"/>
  <c r="C75"/>
  <c r="C74"/>
  <c r="C73"/>
  <c r="C71"/>
  <c r="G17" i="80" l="1"/>
  <c r="F17" s="1"/>
  <c r="F27" i="70"/>
  <c r="N42" i="64"/>
  <c r="O42" s="1"/>
  <c r="G18" i="71"/>
  <c r="H85" i="72"/>
  <c r="G40" i="58"/>
  <c r="H88" i="72"/>
  <c r="P41" i="3"/>
  <c r="AF41"/>
  <c r="O41" i="5"/>
  <c r="W41"/>
  <c r="M41"/>
  <c r="U41"/>
  <c r="H41" i="3"/>
  <c r="X41"/>
  <c r="AN41"/>
  <c r="K41" i="5"/>
  <c r="S41"/>
  <c r="AA41"/>
  <c r="I41"/>
  <c r="Q41"/>
  <c r="Y41"/>
  <c r="AP14" i="64"/>
  <c r="AQ14" s="1"/>
  <c r="H86" i="72"/>
  <c r="H87"/>
  <c r="BU7" i="7"/>
  <c r="BN7"/>
  <c r="BG7"/>
  <c r="AZ7"/>
  <c r="AS7"/>
  <c r="AL7"/>
  <c r="AE7"/>
  <c r="X7"/>
  <c r="Q7"/>
  <c r="J7"/>
  <c r="C7"/>
  <c r="C94"/>
  <c r="F28" i="70" l="1"/>
  <c r="F29" s="1"/>
  <c r="F30" s="1"/>
  <c r="F31" s="1"/>
  <c r="F32" s="1"/>
  <c r="F33" s="1"/>
  <c r="F34" s="1"/>
  <c r="F35" s="1"/>
  <c r="F36" s="1"/>
  <c r="F37" s="1"/>
  <c r="F38" s="1"/>
  <c r="F39" s="1"/>
  <c r="F40" s="1"/>
  <c r="F41" s="1"/>
  <c r="F42" s="1"/>
  <c r="F43" s="1"/>
  <c r="F44" s="1"/>
  <c r="F45" s="1"/>
  <c r="F46" s="1"/>
  <c r="F47" s="1"/>
  <c r="F48" s="1"/>
  <c r="F49" s="1"/>
  <c r="F50" s="1"/>
  <c r="F51" s="1"/>
  <c r="F52" s="1"/>
  <c r="E27"/>
  <c r="G27" s="1"/>
  <c r="H27"/>
  <c r="F18" i="71"/>
  <c r="H18" s="1"/>
  <c r="I18"/>
  <c r="G19"/>
  <c r="C95" i="7"/>
  <c r="C37" s="1"/>
  <c r="C36"/>
  <c r="G89" i="72"/>
  <c r="F16" s="1"/>
  <c r="I41" i="3"/>
  <c r="Q41"/>
  <c r="Y41"/>
  <c r="AG41"/>
  <c r="AO41"/>
  <c r="D30" i="34"/>
  <c r="B20" i="6" l="1"/>
  <c r="K27" i="70"/>
  <c r="G16" i="72"/>
  <c r="G17" s="1"/>
  <c r="F11"/>
  <c r="G11" s="1"/>
  <c r="F19" i="71"/>
  <c r="I19"/>
  <c r="H28" i="70"/>
  <c r="E28"/>
  <c r="G28" s="1"/>
  <c r="K18" i="71"/>
  <c r="G20"/>
  <c r="H19"/>
  <c r="C21" i="12"/>
  <c r="AR6" i="36"/>
  <c r="AR7"/>
  <c r="AR8"/>
  <c r="AR9"/>
  <c r="AR10"/>
  <c r="AR11"/>
  <c r="AR12"/>
  <c r="AR13"/>
  <c r="AR14"/>
  <c r="AR15"/>
  <c r="AR16"/>
  <c r="AR17"/>
  <c r="AR18"/>
  <c r="AR19"/>
  <c r="AR20"/>
  <c r="AR21"/>
  <c r="AR22"/>
  <c r="AR23"/>
  <c r="AR24"/>
  <c r="AR25"/>
  <c r="AR26"/>
  <c r="AR27"/>
  <c r="AR28"/>
  <c r="AR29"/>
  <c r="AR30"/>
  <c r="AR31"/>
  <c r="AR32"/>
  <c r="AR33"/>
  <c r="AR34"/>
  <c r="AR35"/>
  <c r="AR36"/>
  <c r="AR37"/>
  <c r="AR5"/>
  <c r="AR45" s="1"/>
  <c r="AN6"/>
  <c r="AN7"/>
  <c r="AN8"/>
  <c r="AN9"/>
  <c r="AN10"/>
  <c r="AN11"/>
  <c r="AN12"/>
  <c r="AN13"/>
  <c r="AN14"/>
  <c r="AN15"/>
  <c r="AN16"/>
  <c r="AN17"/>
  <c r="AN18"/>
  <c r="AN19"/>
  <c r="AN20"/>
  <c r="AN21"/>
  <c r="AN27"/>
  <c r="AN29"/>
  <c r="AN31"/>
  <c r="AN32"/>
  <c r="AN35"/>
  <c r="AN36"/>
  <c r="AN5"/>
  <c r="AN45" s="1"/>
  <c r="AN34"/>
  <c r="AN28"/>
  <c r="AN22"/>
  <c r="AJ6"/>
  <c r="AJ7"/>
  <c r="AJ8"/>
  <c r="AJ9"/>
  <c r="AJ10"/>
  <c r="AJ11"/>
  <c r="AJ12"/>
  <c r="AJ13"/>
  <c r="AJ14"/>
  <c r="AJ15"/>
  <c r="AJ16"/>
  <c r="AJ17"/>
  <c r="AJ18"/>
  <c r="AJ19"/>
  <c r="AJ20"/>
  <c r="AJ21"/>
  <c r="AJ22"/>
  <c r="AJ23"/>
  <c r="AJ24"/>
  <c r="AJ25"/>
  <c r="AJ26"/>
  <c r="AJ27"/>
  <c r="AJ28"/>
  <c r="AJ29"/>
  <c r="AJ30"/>
  <c r="AJ31"/>
  <c r="AJ32"/>
  <c r="AJ33"/>
  <c r="AJ34"/>
  <c r="AJ35"/>
  <c r="AJ36"/>
  <c r="AJ37"/>
  <c r="AJ5"/>
  <c r="AJ45" s="1"/>
  <c r="AF6"/>
  <c r="AF7"/>
  <c r="AF8"/>
  <c r="AF9"/>
  <c r="AF10"/>
  <c r="AF11"/>
  <c r="AF12"/>
  <c r="AF13"/>
  <c r="AF14"/>
  <c r="AF15"/>
  <c r="AF16"/>
  <c r="AF17"/>
  <c r="AF18"/>
  <c r="AF19"/>
  <c r="AF20"/>
  <c r="AF21"/>
  <c r="AF22"/>
  <c r="AF23"/>
  <c r="AF24"/>
  <c r="AF25"/>
  <c r="AF26"/>
  <c r="AF27"/>
  <c r="AF28"/>
  <c r="AF29"/>
  <c r="AF30"/>
  <c r="AF31"/>
  <c r="AF32"/>
  <c r="AF33"/>
  <c r="AF34"/>
  <c r="AF35"/>
  <c r="AF36"/>
  <c r="AF37"/>
  <c r="AF5"/>
  <c r="AF45" s="1"/>
  <c r="AB6"/>
  <c r="AB7"/>
  <c r="AB8"/>
  <c r="AB9"/>
  <c r="AB10"/>
  <c r="AB11"/>
  <c r="AB12"/>
  <c r="AB13"/>
  <c r="AB14"/>
  <c r="AB15"/>
  <c r="AB16"/>
  <c r="AB17"/>
  <c r="AB18"/>
  <c r="AB19"/>
  <c r="AB20"/>
  <c r="AB21"/>
  <c r="AB22"/>
  <c r="AB23"/>
  <c r="AB24"/>
  <c r="AB25"/>
  <c r="AB26"/>
  <c r="AB27"/>
  <c r="AB28"/>
  <c r="AB29"/>
  <c r="AB30"/>
  <c r="AB31"/>
  <c r="AB32"/>
  <c r="AB33"/>
  <c r="AB34"/>
  <c r="AB35"/>
  <c r="AB36"/>
  <c r="AB37"/>
  <c r="AB5"/>
  <c r="AB45" s="1"/>
  <c r="X6"/>
  <c r="X7"/>
  <c r="X8"/>
  <c r="X9"/>
  <c r="X10"/>
  <c r="X11"/>
  <c r="X12"/>
  <c r="X13"/>
  <c r="X14"/>
  <c r="X15"/>
  <c r="X16"/>
  <c r="X17"/>
  <c r="X18"/>
  <c r="X19"/>
  <c r="X20"/>
  <c r="X21"/>
  <c r="X22"/>
  <c r="X23"/>
  <c r="X24"/>
  <c r="X25"/>
  <c r="X26"/>
  <c r="X27"/>
  <c r="X28"/>
  <c r="X29"/>
  <c r="X30"/>
  <c r="X31"/>
  <c r="X32"/>
  <c r="X33"/>
  <c r="X34"/>
  <c r="X35"/>
  <c r="X36"/>
  <c r="X37"/>
  <c r="X5"/>
  <c r="X45" s="1"/>
  <c r="T6"/>
  <c r="T7"/>
  <c r="T8"/>
  <c r="T9"/>
  <c r="T10"/>
  <c r="T11"/>
  <c r="T12"/>
  <c r="T13"/>
  <c r="T14"/>
  <c r="T15"/>
  <c r="T16"/>
  <c r="T17"/>
  <c r="T18"/>
  <c r="T19"/>
  <c r="T20"/>
  <c r="T21"/>
  <c r="T22"/>
  <c r="T23"/>
  <c r="T24"/>
  <c r="T25"/>
  <c r="T26"/>
  <c r="T27"/>
  <c r="T28"/>
  <c r="T29"/>
  <c r="T30"/>
  <c r="T31"/>
  <c r="T32"/>
  <c r="T33"/>
  <c r="T34"/>
  <c r="T35"/>
  <c r="T36"/>
  <c r="T37"/>
  <c r="T5"/>
  <c r="T45" s="1"/>
  <c r="P6"/>
  <c r="P7"/>
  <c r="P8"/>
  <c r="P9"/>
  <c r="P10"/>
  <c r="P11"/>
  <c r="P12"/>
  <c r="P13"/>
  <c r="P14"/>
  <c r="P15"/>
  <c r="P16"/>
  <c r="P17"/>
  <c r="P18"/>
  <c r="P19"/>
  <c r="P20"/>
  <c r="P21"/>
  <c r="P22"/>
  <c r="P23"/>
  <c r="P24"/>
  <c r="P25"/>
  <c r="P26"/>
  <c r="P27"/>
  <c r="P28"/>
  <c r="P29"/>
  <c r="P30"/>
  <c r="P31"/>
  <c r="P32"/>
  <c r="P33"/>
  <c r="P34"/>
  <c r="P35"/>
  <c r="P36"/>
  <c r="P37"/>
  <c r="P5"/>
  <c r="P45" s="1"/>
  <c r="L6"/>
  <c r="L8"/>
  <c r="L9"/>
  <c r="L10"/>
  <c r="L11"/>
  <c r="L12"/>
  <c r="L13"/>
  <c r="L14"/>
  <c r="L15"/>
  <c r="L16"/>
  <c r="L17"/>
  <c r="L19"/>
  <c r="L20"/>
  <c r="L21"/>
  <c r="L22"/>
  <c r="L23"/>
  <c r="L24"/>
  <c r="L25"/>
  <c r="L26"/>
  <c r="L27"/>
  <c r="L28"/>
  <c r="L29"/>
  <c r="L30"/>
  <c r="L31"/>
  <c r="L32"/>
  <c r="L33"/>
  <c r="L34"/>
  <c r="L35"/>
  <c r="L36"/>
  <c r="L37"/>
  <c r="L5"/>
  <c r="L45" s="1"/>
  <c r="L18"/>
  <c r="L7"/>
  <c r="H6"/>
  <c r="H7"/>
  <c r="H8"/>
  <c r="H9"/>
  <c r="H10"/>
  <c r="H11"/>
  <c r="H12"/>
  <c r="H13"/>
  <c r="H14"/>
  <c r="H15"/>
  <c r="H16"/>
  <c r="H17"/>
  <c r="H18"/>
  <c r="H20"/>
  <c r="H21"/>
  <c r="H22"/>
  <c r="H23"/>
  <c r="H24"/>
  <c r="H25"/>
  <c r="H26"/>
  <c r="H27"/>
  <c r="H28"/>
  <c r="H29"/>
  <c r="H30"/>
  <c r="H31"/>
  <c r="H32"/>
  <c r="H33"/>
  <c r="H34"/>
  <c r="H35"/>
  <c r="H36"/>
  <c r="H37"/>
  <c r="H5"/>
  <c r="H45" s="1"/>
  <c r="H19"/>
  <c r="D6"/>
  <c r="D7"/>
  <c r="D8"/>
  <c r="D9"/>
  <c r="D10"/>
  <c r="D11"/>
  <c r="D12"/>
  <c r="D13"/>
  <c r="D14"/>
  <c r="D15"/>
  <c r="D16"/>
  <c r="D17"/>
  <c r="D18"/>
  <c r="D19"/>
  <c r="D20"/>
  <c r="D21"/>
  <c r="D22"/>
  <c r="D23"/>
  <c r="D24"/>
  <c r="D25"/>
  <c r="D26"/>
  <c r="D27"/>
  <c r="D28"/>
  <c r="D29"/>
  <c r="D30"/>
  <c r="D31"/>
  <c r="D32"/>
  <c r="D33"/>
  <c r="D34"/>
  <c r="D35"/>
  <c r="D36"/>
  <c r="D37"/>
  <c r="D5"/>
  <c r="D45" s="1"/>
  <c r="BL22" i="34"/>
  <c r="BZ6"/>
  <c r="BZ7"/>
  <c r="BZ8"/>
  <c r="BZ9"/>
  <c r="BZ10"/>
  <c r="BZ11"/>
  <c r="BZ12"/>
  <c r="BZ13"/>
  <c r="BZ14"/>
  <c r="BZ15"/>
  <c r="BZ16"/>
  <c r="BZ17"/>
  <c r="BZ18"/>
  <c r="BZ19"/>
  <c r="BZ20"/>
  <c r="BZ21"/>
  <c r="BZ22"/>
  <c r="BZ23"/>
  <c r="BZ24"/>
  <c r="BZ25"/>
  <c r="BZ26"/>
  <c r="BZ27"/>
  <c r="BZ28"/>
  <c r="BZ29"/>
  <c r="BZ30"/>
  <c r="BZ31"/>
  <c r="BZ32"/>
  <c r="BZ33"/>
  <c r="BZ34"/>
  <c r="BZ35"/>
  <c r="BZ36"/>
  <c r="BZ37"/>
  <c r="BZ5"/>
  <c r="BZ45" s="1"/>
  <c r="BA38" i="35"/>
  <c r="BU38" i="34"/>
  <c r="BS6"/>
  <c r="BS7"/>
  <c r="BS8"/>
  <c r="BS9"/>
  <c r="BS10"/>
  <c r="BS11"/>
  <c r="BS12"/>
  <c r="BS13"/>
  <c r="BS14"/>
  <c r="BS15"/>
  <c r="BS16"/>
  <c r="BS17"/>
  <c r="BS18"/>
  <c r="BS19"/>
  <c r="BS20"/>
  <c r="BS21"/>
  <c r="BS22"/>
  <c r="BS23"/>
  <c r="BS24"/>
  <c r="BS25"/>
  <c r="BS26"/>
  <c r="BS27"/>
  <c r="BS28"/>
  <c r="BS29"/>
  <c r="BS30"/>
  <c r="BS31"/>
  <c r="BS32"/>
  <c r="BS33"/>
  <c r="BS34"/>
  <c r="BS35"/>
  <c r="BS36"/>
  <c r="BS37"/>
  <c r="BS5"/>
  <c r="BS45" s="1"/>
  <c r="AW38" i="35"/>
  <c r="BN38" i="34"/>
  <c r="BL6"/>
  <c r="BL7"/>
  <c r="BL8"/>
  <c r="BL9"/>
  <c r="BL10"/>
  <c r="BL11"/>
  <c r="BL12"/>
  <c r="BL13"/>
  <c r="BL14"/>
  <c r="BL15"/>
  <c r="BL16"/>
  <c r="BL17"/>
  <c r="BL18"/>
  <c r="BL19"/>
  <c r="BL20"/>
  <c r="BL21"/>
  <c r="BL23"/>
  <c r="BL24"/>
  <c r="BL25"/>
  <c r="BL26"/>
  <c r="BL27"/>
  <c r="BL28"/>
  <c r="BL29"/>
  <c r="BL30"/>
  <c r="BL31"/>
  <c r="BL32"/>
  <c r="BL33"/>
  <c r="BL34"/>
  <c r="BL35"/>
  <c r="BL36"/>
  <c r="BL37"/>
  <c r="BL5"/>
  <c r="BL45" s="1"/>
  <c r="AQ38" i="35"/>
  <c r="BG38" i="34"/>
  <c r="BE6"/>
  <c r="BE7"/>
  <c r="BE8"/>
  <c r="BE9"/>
  <c r="BE10"/>
  <c r="BE11"/>
  <c r="BE12"/>
  <c r="BE13"/>
  <c r="BE14"/>
  <c r="BE15"/>
  <c r="BE16"/>
  <c r="BE17"/>
  <c r="BE18"/>
  <c r="BE19"/>
  <c r="BE20"/>
  <c r="BE21"/>
  <c r="BE22"/>
  <c r="BE23"/>
  <c r="BE24"/>
  <c r="BE25"/>
  <c r="BE26"/>
  <c r="BE27"/>
  <c r="BE28"/>
  <c r="BE29"/>
  <c r="BE30"/>
  <c r="BE31"/>
  <c r="BE32"/>
  <c r="BE33"/>
  <c r="BE34"/>
  <c r="BE35"/>
  <c r="BE36"/>
  <c r="BE37"/>
  <c r="BE5"/>
  <c r="BE45" s="1"/>
  <c r="AM38" i="35"/>
  <c r="AL38"/>
  <c r="AZ38" i="34"/>
  <c r="AH38" i="35"/>
  <c r="AG38"/>
  <c r="AX6" i="34"/>
  <c r="AX7"/>
  <c r="AX8"/>
  <c r="AX9"/>
  <c r="AX10"/>
  <c r="AX11"/>
  <c r="AX12"/>
  <c r="AX13"/>
  <c r="AX14"/>
  <c r="AX15"/>
  <c r="AX16"/>
  <c r="AX17"/>
  <c r="AX18"/>
  <c r="AX19"/>
  <c r="AX20"/>
  <c r="AX21"/>
  <c r="AX22"/>
  <c r="AX23"/>
  <c r="AX24"/>
  <c r="AX25"/>
  <c r="AX26"/>
  <c r="AX27"/>
  <c r="AX28"/>
  <c r="AX29"/>
  <c r="AX30"/>
  <c r="AX31"/>
  <c r="AX32"/>
  <c r="AX33"/>
  <c r="AX34"/>
  <c r="AX35"/>
  <c r="AX36"/>
  <c r="AX37"/>
  <c r="AX5"/>
  <c r="AX45" s="1"/>
  <c r="AS38"/>
  <c r="AQ6"/>
  <c r="AQ7"/>
  <c r="AQ8"/>
  <c r="AQ9"/>
  <c r="AQ10"/>
  <c r="AQ11"/>
  <c r="AQ12"/>
  <c r="AQ13"/>
  <c r="AQ14"/>
  <c r="AQ15"/>
  <c r="AQ16"/>
  <c r="AQ17"/>
  <c r="AQ18"/>
  <c r="AQ19"/>
  <c r="AQ20"/>
  <c r="AQ21"/>
  <c r="AQ22"/>
  <c r="AQ23"/>
  <c r="AQ24"/>
  <c r="AQ25"/>
  <c r="AQ26"/>
  <c r="AQ27"/>
  <c r="AQ28"/>
  <c r="AQ29"/>
  <c r="AQ30"/>
  <c r="AQ31"/>
  <c r="AQ32"/>
  <c r="AQ33"/>
  <c r="AQ34"/>
  <c r="AQ35"/>
  <c r="AQ36"/>
  <c r="AQ37"/>
  <c r="AQ5"/>
  <c r="AQ45" s="1"/>
  <c r="AC38" i="35"/>
  <c r="AB38"/>
  <c r="AL38" i="34"/>
  <c r="AJ6"/>
  <c r="AJ7"/>
  <c r="AJ8"/>
  <c r="AJ9"/>
  <c r="AJ10"/>
  <c r="AJ11"/>
  <c r="AJ12"/>
  <c r="AJ13"/>
  <c r="AJ14"/>
  <c r="AJ15"/>
  <c r="AJ16"/>
  <c r="AJ17"/>
  <c r="AJ18"/>
  <c r="AJ19"/>
  <c r="AJ20"/>
  <c r="AJ21"/>
  <c r="AJ22"/>
  <c r="AJ23"/>
  <c r="AJ24"/>
  <c r="AJ25"/>
  <c r="AJ26"/>
  <c r="AJ27"/>
  <c r="AJ28"/>
  <c r="AJ29"/>
  <c r="AJ30"/>
  <c r="AJ31"/>
  <c r="AJ32"/>
  <c r="AJ33"/>
  <c r="AJ34"/>
  <c r="AJ35"/>
  <c r="AJ36"/>
  <c r="AJ37"/>
  <c r="AJ38"/>
  <c r="AJ5"/>
  <c r="AJ45" s="1"/>
  <c r="X38" i="35"/>
  <c r="W38"/>
  <c r="AE38" i="34"/>
  <c r="AC6"/>
  <c r="AC7"/>
  <c r="AC8"/>
  <c r="AC9"/>
  <c r="AC10"/>
  <c r="AC11"/>
  <c r="AC12"/>
  <c r="AC13"/>
  <c r="AC14"/>
  <c r="AC15"/>
  <c r="AC16"/>
  <c r="AC17"/>
  <c r="AC18"/>
  <c r="AC19"/>
  <c r="AC20"/>
  <c r="AC21"/>
  <c r="AC22"/>
  <c r="AC23"/>
  <c r="AC24"/>
  <c r="AC25"/>
  <c r="AC26"/>
  <c r="AC27"/>
  <c r="AC28"/>
  <c r="AC29"/>
  <c r="AC30"/>
  <c r="AC31"/>
  <c r="AC32"/>
  <c r="AC33"/>
  <c r="AC34"/>
  <c r="AC35"/>
  <c r="AC36"/>
  <c r="AC37"/>
  <c r="AC5"/>
  <c r="AC45" s="1"/>
  <c r="S38" i="35"/>
  <c r="R38"/>
  <c r="X38" i="34"/>
  <c r="V6"/>
  <c r="V7"/>
  <c r="V8"/>
  <c r="V9"/>
  <c r="V10"/>
  <c r="V11"/>
  <c r="V12"/>
  <c r="V13"/>
  <c r="V14"/>
  <c r="V15"/>
  <c r="V16"/>
  <c r="V17"/>
  <c r="V18"/>
  <c r="V19"/>
  <c r="V20"/>
  <c r="V21"/>
  <c r="V22"/>
  <c r="V23"/>
  <c r="V24"/>
  <c r="V25"/>
  <c r="V26"/>
  <c r="V27"/>
  <c r="V28"/>
  <c r="V29"/>
  <c r="V30"/>
  <c r="V31"/>
  <c r="V32"/>
  <c r="V33"/>
  <c r="V34"/>
  <c r="V35"/>
  <c r="V37"/>
  <c r="V5"/>
  <c r="V45" s="1"/>
  <c r="N38" i="35"/>
  <c r="V36" i="34"/>
  <c r="Q38"/>
  <c r="I38" i="35"/>
  <c r="O6" i="34"/>
  <c r="O7"/>
  <c r="O8"/>
  <c r="O9"/>
  <c r="O10"/>
  <c r="O11"/>
  <c r="O12"/>
  <c r="O13"/>
  <c r="O14"/>
  <c r="O15"/>
  <c r="O16"/>
  <c r="O17"/>
  <c r="O18"/>
  <c r="O19"/>
  <c r="O20"/>
  <c r="O21"/>
  <c r="O22"/>
  <c r="O23"/>
  <c r="O24"/>
  <c r="O25"/>
  <c r="O26"/>
  <c r="O27"/>
  <c r="O28"/>
  <c r="O29"/>
  <c r="O30"/>
  <c r="O31"/>
  <c r="O32"/>
  <c r="O33"/>
  <c r="O34"/>
  <c r="O35"/>
  <c r="O36"/>
  <c r="O37"/>
  <c r="O5"/>
  <c r="O45" s="1"/>
  <c r="H38" i="35"/>
  <c r="J38" i="34"/>
  <c r="F20" i="71" l="1"/>
  <c r="H20" s="1"/>
  <c r="I20"/>
  <c r="F17" i="72"/>
  <c r="G18"/>
  <c r="F12"/>
  <c r="E29" i="70"/>
  <c r="G29" s="1"/>
  <c r="H29"/>
  <c r="B21" i="6"/>
  <c r="K28" i="70"/>
  <c r="K19" i="71"/>
  <c r="G21"/>
  <c r="BB38" i="35"/>
  <c r="BS38" i="34"/>
  <c r="AR38" i="35"/>
  <c r="AN30" i="36"/>
  <c r="AX38" i="34"/>
  <c r="AQ38"/>
  <c r="BL38"/>
  <c r="BZ38"/>
  <c r="O38"/>
  <c r="AV38" i="35"/>
  <c r="AC38" i="34"/>
  <c r="BE38"/>
  <c r="AN37" i="36"/>
  <c r="AN33"/>
  <c r="H11" i="34"/>
  <c r="H12"/>
  <c r="H13"/>
  <c r="H14"/>
  <c r="H15"/>
  <c r="H16"/>
  <c r="H17"/>
  <c r="H18"/>
  <c r="H19"/>
  <c r="H20"/>
  <c r="H21"/>
  <c r="H22"/>
  <c r="H23"/>
  <c r="H24"/>
  <c r="H25"/>
  <c r="H26"/>
  <c r="H27"/>
  <c r="H28"/>
  <c r="H29"/>
  <c r="H30"/>
  <c r="H31"/>
  <c r="H32"/>
  <c r="H33"/>
  <c r="H34"/>
  <c r="H35"/>
  <c r="H36"/>
  <c r="H37"/>
  <c r="H5"/>
  <c r="H45" s="1"/>
  <c r="H6"/>
  <c r="H7"/>
  <c r="H8"/>
  <c r="H9"/>
  <c r="H10"/>
  <c r="C38"/>
  <c r="B38" i="29"/>
  <c r="I38"/>
  <c r="P38"/>
  <c r="W38"/>
  <c r="AD38"/>
  <c r="AK38"/>
  <c r="AR38"/>
  <c r="AY38"/>
  <c r="BF38"/>
  <c r="BM38"/>
  <c r="BT38"/>
  <c r="B36" i="28"/>
  <c r="E38" i="29" s="1"/>
  <c r="C36" i="28"/>
  <c r="L38" i="29" s="1"/>
  <c r="D36" i="28"/>
  <c r="S38" i="29" s="1"/>
  <c r="E36" i="28"/>
  <c r="Z38" i="29" s="1"/>
  <c r="F36" i="28"/>
  <c r="AG38" i="29" s="1"/>
  <c r="G36" i="28"/>
  <c r="AN38" i="29" s="1"/>
  <c r="H36" i="28"/>
  <c r="AU38" i="29" s="1"/>
  <c r="I36" i="28"/>
  <c r="BB38" i="29" s="1"/>
  <c r="J36" i="28"/>
  <c r="BI38" i="29" s="1"/>
  <c r="K36" i="28"/>
  <c r="BP38" i="29" s="1"/>
  <c r="L36" i="28"/>
  <c r="BW38" i="29" s="1"/>
  <c r="C18" i="27"/>
  <c r="C17" s="1"/>
  <c r="C16" s="1"/>
  <c r="C15" s="1"/>
  <c r="C14" s="1"/>
  <c r="C13" s="1"/>
  <c r="C12" s="1"/>
  <c r="C11" s="1"/>
  <c r="C10" s="1"/>
  <c r="C9" s="1"/>
  <c r="C8" s="1"/>
  <c r="C7" s="1"/>
  <c r="C6" s="1"/>
  <c r="C5" s="1"/>
  <c r="C4" s="1"/>
  <c r="C3" s="1"/>
  <c r="C43" s="1"/>
  <c r="D18"/>
  <c r="D17" s="1"/>
  <c r="D16" s="1"/>
  <c r="D15" s="1"/>
  <c r="D14" s="1"/>
  <c r="D13" s="1"/>
  <c r="D12" s="1"/>
  <c r="D11" s="1"/>
  <c r="D10" s="1"/>
  <c r="D9" s="1"/>
  <c r="D8" s="1"/>
  <c r="D7" s="1"/>
  <c r="D6" s="1"/>
  <c r="D5" s="1"/>
  <c r="D4" s="1"/>
  <c r="D3" s="1"/>
  <c r="D43" s="1"/>
  <c r="E18"/>
  <c r="E17" s="1"/>
  <c r="E16" s="1"/>
  <c r="E15" s="1"/>
  <c r="E14" s="1"/>
  <c r="E13" s="1"/>
  <c r="E12" s="1"/>
  <c r="E11" s="1"/>
  <c r="E10" s="1"/>
  <c r="E9" s="1"/>
  <c r="E8" s="1"/>
  <c r="E7" s="1"/>
  <c r="E6" s="1"/>
  <c r="E5" s="1"/>
  <c r="E4" s="1"/>
  <c r="E3" s="1"/>
  <c r="E43" s="1"/>
  <c r="F18"/>
  <c r="F17" s="1"/>
  <c r="F16" s="1"/>
  <c r="F15" s="1"/>
  <c r="F14" s="1"/>
  <c r="F13" s="1"/>
  <c r="F12" s="1"/>
  <c r="F11" s="1"/>
  <c r="F10" s="1"/>
  <c r="F9" s="1"/>
  <c r="F8" s="1"/>
  <c r="F7" s="1"/>
  <c r="F6" s="1"/>
  <c r="F5" s="1"/>
  <c r="F4" s="1"/>
  <c r="F3" s="1"/>
  <c r="F43" s="1"/>
  <c r="G18"/>
  <c r="G17" s="1"/>
  <c r="G16" s="1"/>
  <c r="G15" s="1"/>
  <c r="G14" s="1"/>
  <c r="G13" s="1"/>
  <c r="G12" s="1"/>
  <c r="G11" s="1"/>
  <c r="G10" s="1"/>
  <c r="G9" s="1"/>
  <c r="G8" s="1"/>
  <c r="G7" s="1"/>
  <c r="G6" s="1"/>
  <c r="G5" s="1"/>
  <c r="G4" s="1"/>
  <c r="G3" s="1"/>
  <c r="G43" s="1"/>
  <c r="H18"/>
  <c r="H17" s="1"/>
  <c r="H16" s="1"/>
  <c r="H15" s="1"/>
  <c r="H14" s="1"/>
  <c r="H13" s="1"/>
  <c r="H12" s="1"/>
  <c r="H11" s="1"/>
  <c r="H10" s="1"/>
  <c r="H9" s="1"/>
  <c r="H8" s="1"/>
  <c r="H7" s="1"/>
  <c r="H6" s="1"/>
  <c r="H5" s="1"/>
  <c r="H4" s="1"/>
  <c r="H3" s="1"/>
  <c r="H43" s="1"/>
  <c r="I18"/>
  <c r="I17" s="1"/>
  <c r="I16" s="1"/>
  <c r="I15" s="1"/>
  <c r="I14" s="1"/>
  <c r="I13" s="1"/>
  <c r="I12" s="1"/>
  <c r="I11" s="1"/>
  <c r="I10" s="1"/>
  <c r="I9" s="1"/>
  <c r="I8" s="1"/>
  <c r="I7" s="1"/>
  <c r="I6" s="1"/>
  <c r="I5" s="1"/>
  <c r="I4" s="1"/>
  <c r="I3" s="1"/>
  <c r="I43" s="1"/>
  <c r="J18"/>
  <c r="J17" s="1"/>
  <c r="J16" s="1"/>
  <c r="J15" s="1"/>
  <c r="J14" s="1"/>
  <c r="J13" s="1"/>
  <c r="J12" s="1"/>
  <c r="J11" s="1"/>
  <c r="J10" s="1"/>
  <c r="J9" s="1"/>
  <c r="J8" s="1"/>
  <c r="J7" s="1"/>
  <c r="J6" s="1"/>
  <c r="J5" s="1"/>
  <c r="J4" s="1"/>
  <c r="J3" s="1"/>
  <c r="J43" s="1"/>
  <c r="K18"/>
  <c r="K17" s="1"/>
  <c r="K16" s="1"/>
  <c r="K15" s="1"/>
  <c r="K14" s="1"/>
  <c r="K13" s="1"/>
  <c r="K12" s="1"/>
  <c r="K11" s="1"/>
  <c r="K10" s="1"/>
  <c r="K9" s="1"/>
  <c r="K8" s="1"/>
  <c r="K7" s="1"/>
  <c r="K6" s="1"/>
  <c r="K5" s="1"/>
  <c r="K4" s="1"/>
  <c r="K3" s="1"/>
  <c r="K43" s="1"/>
  <c r="L18"/>
  <c r="L17" s="1"/>
  <c r="L16" s="1"/>
  <c r="L15" s="1"/>
  <c r="L14" s="1"/>
  <c r="L13" s="1"/>
  <c r="L12" s="1"/>
  <c r="L11" s="1"/>
  <c r="L10" s="1"/>
  <c r="L9" s="1"/>
  <c r="L8" s="1"/>
  <c r="L7" s="1"/>
  <c r="L6" s="1"/>
  <c r="L5" s="1"/>
  <c r="L4" s="1"/>
  <c r="L3" s="1"/>
  <c r="L43" s="1"/>
  <c r="B18"/>
  <c r="B17" s="1"/>
  <c r="B16" s="1"/>
  <c r="B15" s="1"/>
  <c r="B14" s="1"/>
  <c r="B13" s="1"/>
  <c r="B12" s="1"/>
  <c r="B11" s="1"/>
  <c r="B10" s="1"/>
  <c r="B9" s="1"/>
  <c r="B8" s="1"/>
  <c r="B7" s="1"/>
  <c r="B6" s="1"/>
  <c r="B5" s="1"/>
  <c r="B4" s="1"/>
  <c r="AE39" i="23"/>
  <c r="S39"/>
  <c r="G39"/>
  <c r="AR6" i="21"/>
  <c r="AR7"/>
  <c r="AR8"/>
  <c r="AR9"/>
  <c r="AR10"/>
  <c r="AR11"/>
  <c r="AR12"/>
  <c r="AR13"/>
  <c r="AR14"/>
  <c r="AR15"/>
  <c r="AR16"/>
  <c r="AR17"/>
  <c r="AR18"/>
  <c r="AR19"/>
  <c r="AR20"/>
  <c r="AR21"/>
  <c r="AR22"/>
  <c r="AR23"/>
  <c r="AR24"/>
  <c r="AR25"/>
  <c r="AR26"/>
  <c r="AR27"/>
  <c r="AR28"/>
  <c r="AR29"/>
  <c r="AR30"/>
  <c r="AR31"/>
  <c r="AR32"/>
  <c r="AR33"/>
  <c r="AR34"/>
  <c r="AR35"/>
  <c r="AR36"/>
  <c r="AR37"/>
  <c r="AR5"/>
  <c r="AR45" s="1"/>
  <c r="AN6"/>
  <c r="AN7"/>
  <c r="AN8"/>
  <c r="AN9"/>
  <c r="AN10"/>
  <c r="AN11"/>
  <c r="AN12"/>
  <c r="AN13"/>
  <c r="AN14"/>
  <c r="AN15"/>
  <c r="AN16"/>
  <c r="AN17"/>
  <c r="AN18"/>
  <c r="AN19"/>
  <c r="AN20"/>
  <c r="AN21"/>
  <c r="AN22"/>
  <c r="AN23"/>
  <c r="AN24"/>
  <c r="AN25"/>
  <c r="AN26"/>
  <c r="AN27"/>
  <c r="AN28"/>
  <c r="AN29"/>
  <c r="AN30"/>
  <c r="AN31"/>
  <c r="AN32"/>
  <c r="AN33"/>
  <c r="AN34"/>
  <c r="AN35"/>
  <c r="AN36"/>
  <c r="AN37"/>
  <c r="AN5"/>
  <c r="AN45" s="1"/>
  <c r="AN38"/>
  <c r="AJ6"/>
  <c r="AJ7"/>
  <c r="AJ8"/>
  <c r="AJ9"/>
  <c r="AJ10"/>
  <c r="AJ11"/>
  <c r="AJ12"/>
  <c r="AJ13"/>
  <c r="AJ14"/>
  <c r="AJ15"/>
  <c r="AJ16"/>
  <c r="AJ17"/>
  <c r="AJ18"/>
  <c r="AJ19"/>
  <c r="AJ20"/>
  <c r="AJ21"/>
  <c r="AJ22"/>
  <c r="AJ23"/>
  <c r="AJ24"/>
  <c r="AJ25"/>
  <c r="AJ26"/>
  <c r="AJ27"/>
  <c r="AJ28"/>
  <c r="AJ29"/>
  <c r="AJ30"/>
  <c r="AJ31"/>
  <c r="AJ32"/>
  <c r="AJ33"/>
  <c r="AJ34"/>
  <c r="AJ35"/>
  <c r="AJ36"/>
  <c r="AJ37"/>
  <c r="AJ5"/>
  <c r="AJ45" s="1"/>
  <c r="AJ38"/>
  <c r="AF6"/>
  <c r="AF7"/>
  <c r="AF8"/>
  <c r="AF9"/>
  <c r="AF10"/>
  <c r="AF11"/>
  <c r="AF12"/>
  <c r="AF13"/>
  <c r="AF14"/>
  <c r="AF15"/>
  <c r="AF16"/>
  <c r="AF17"/>
  <c r="AF18"/>
  <c r="AF19"/>
  <c r="AF20"/>
  <c r="AF21"/>
  <c r="AF22"/>
  <c r="AF23"/>
  <c r="AF24"/>
  <c r="AF25"/>
  <c r="AF26"/>
  <c r="AF27"/>
  <c r="AF28"/>
  <c r="AF29"/>
  <c r="AF30"/>
  <c r="AF31"/>
  <c r="AF32"/>
  <c r="AF33"/>
  <c r="AF34"/>
  <c r="AF35"/>
  <c r="AF36"/>
  <c r="AF37"/>
  <c r="AF5"/>
  <c r="AF45" s="1"/>
  <c r="AB6"/>
  <c r="AB7"/>
  <c r="AB8"/>
  <c r="AB9"/>
  <c r="AB10"/>
  <c r="AB11"/>
  <c r="AB12"/>
  <c r="AB13"/>
  <c r="AB14"/>
  <c r="AB15"/>
  <c r="AB16"/>
  <c r="AB17"/>
  <c r="AB18"/>
  <c r="AB19"/>
  <c r="AB20"/>
  <c r="AB21"/>
  <c r="AB22"/>
  <c r="AB23"/>
  <c r="AB24"/>
  <c r="AB25"/>
  <c r="AB26"/>
  <c r="AB27"/>
  <c r="AB28"/>
  <c r="AB29"/>
  <c r="AB30"/>
  <c r="AB31"/>
  <c r="AB32"/>
  <c r="AB33"/>
  <c r="AB34"/>
  <c r="AB35"/>
  <c r="AB36"/>
  <c r="AB37"/>
  <c r="AB5"/>
  <c r="AB45" s="1"/>
  <c r="X6"/>
  <c r="X7"/>
  <c r="X8"/>
  <c r="X9"/>
  <c r="X10"/>
  <c r="X11"/>
  <c r="X12"/>
  <c r="X13"/>
  <c r="X14"/>
  <c r="X15"/>
  <c r="X16"/>
  <c r="X17"/>
  <c r="X18"/>
  <c r="X19"/>
  <c r="X20"/>
  <c r="X21"/>
  <c r="X22"/>
  <c r="X23"/>
  <c r="X24"/>
  <c r="X25"/>
  <c r="X26"/>
  <c r="X27"/>
  <c r="X28"/>
  <c r="X29"/>
  <c r="X30"/>
  <c r="X31"/>
  <c r="X32"/>
  <c r="X33"/>
  <c r="X34"/>
  <c r="X35"/>
  <c r="X36"/>
  <c r="X37"/>
  <c r="X5"/>
  <c r="X45" s="1"/>
  <c r="T6"/>
  <c r="T7"/>
  <c r="T8"/>
  <c r="T9"/>
  <c r="T10"/>
  <c r="T11"/>
  <c r="T12"/>
  <c r="T13"/>
  <c r="T14"/>
  <c r="T15"/>
  <c r="T16"/>
  <c r="T17"/>
  <c r="T18"/>
  <c r="T19"/>
  <c r="T20"/>
  <c r="T21"/>
  <c r="T22"/>
  <c r="T23"/>
  <c r="T24"/>
  <c r="T25"/>
  <c r="T26"/>
  <c r="T27"/>
  <c r="T28"/>
  <c r="T29"/>
  <c r="T30"/>
  <c r="T31"/>
  <c r="T32"/>
  <c r="T33"/>
  <c r="T34"/>
  <c r="T35"/>
  <c r="T36"/>
  <c r="T37"/>
  <c r="T5"/>
  <c r="T45" s="1"/>
  <c r="P6"/>
  <c r="P7"/>
  <c r="P8"/>
  <c r="P9"/>
  <c r="P10"/>
  <c r="P11"/>
  <c r="P12"/>
  <c r="P13"/>
  <c r="P14"/>
  <c r="P15"/>
  <c r="P16"/>
  <c r="P17"/>
  <c r="P18"/>
  <c r="P19"/>
  <c r="P20"/>
  <c r="P21"/>
  <c r="P22"/>
  <c r="P23"/>
  <c r="P24"/>
  <c r="P25"/>
  <c r="P26"/>
  <c r="P27"/>
  <c r="P28"/>
  <c r="P29"/>
  <c r="P30"/>
  <c r="P31"/>
  <c r="P32"/>
  <c r="P33"/>
  <c r="P34"/>
  <c r="P35"/>
  <c r="P36"/>
  <c r="P37"/>
  <c r="P5"/>
  <c r="P45" s="1"/>
  <c r="L6"/>
  <c r="L7"/>
  <c r="L8"/>
  <c r="L9"/>
  <c r="L10"/>
  <c r="L11"/>
  <c r="L12"/>
  <c r="L13"/>
  <c r="L14"/>
  <c r="L15"/>
  <c r="L16"/>
  <c r="L17"/>
  <c r="L18"/>
  <c r="L19"/>
  <c r="L20"/>
  <c r="L21"/>
  <c r="L22"/>
  <c r="L23"/>
  <c r="L24"/>
  <c r="L25"/>
  <c r="L26"/>
  <c r="L27"/>
  <c r="L28"/>
  <c r="L29"/>
  <c r="L30"/>
  <c r="L31"/>
  <c r="L32"/>
  <c r="L33"/>
  <c r="L34"/>
  <c r="L35"/>
  <c r="L36"/>
  <c r="L37"/>
  <c r="L5"/>
  <c r="L45" s="1"/>
  <c r="L38"/>
  <c r="L39" s="1"/>
  <c r="L40" s="1"/>
  <c r="H38"/>
  <c r="H6"/>
  <c r="H7"/>
  <c r="H8"/>
  <c r="H9"/>
  <c r="H10"/>
  <c r="H11"/>
  <c r="H12"/>
  <c r="H13"/>
  <c r="H14"/>
  <c r="H15"/>
  <c r="H16"/>
  <c r="H17"/>
  <c r="H18"/>
  <c r="H19"/>
  <c r="H20"/>
  <c r="H21"/>
  <c r="H22"/>
  <c r="H23"/>
  <c r="H24"/>
  <c r="H25"/>
  <c r="H26"/>
  <c r="H27"/>
  <c r="H28"/>
  <c r="H29"/>
  <c r="H30"/>
  <c r="H31"/>
  <c r="H32"/>
  <c r="H33"/>
  <c r="H34"/>
  <c r="H35"/>
  <c r="H36"/>
  <c r="H37"/>
  <c r="H5"/>
  <c r="H45" s="1"/>
  <c r="D6"/>
  <c r="D7"/>
  <c r="D8"/>
  <c r="D9"/>
  <c r="D10"/>
  <c r="D11"/>
  <c r="D12"/>
  <c r="D13"/>
  <c r="D14"/>
  <c r="D15"/>
  <c r="D16"/>
  <c r="D17"/>
  <c r="D18"/>
  <c r="D19"/>
  <c r="D20"/>
  <c r="D21"/>
  <c r="D22"/>
  <c r="D23"/>
  <c r="D24"/>
  <c r="D25"/>
  <c r="D26"/>
  <c r="D27"/>
  <c r="D28"/>
  <c r="D29"/>
  <c r="D30"/>
  <c r="D31"/>
  <c r="D32"/>
  <c r="D33"/>
  <c r="D34"/>
  <c r="D35"/>
  <c r="D36"/>
  <c r="D37"/>
  <c r="D5"/>
  <c r="AL39" i="16"/>
  <c r="AM39" s="1"/>
  <c r="C39"/>
  <c r="D39" s="1"/>
  <c r="E39" i="19" s="1"/>
  <c r="FD38" i="18"/>
  <c r="EN38"/>
  <c r="DX38"/>
  <c r="DH38"/>
  <c r="CR38"/>
  <c r="CB38"/>
  <c r="BL38"/>
  <c r="AV38"/>
  <c r="AF38"/>
  <c r="P38"/>
  <c r="F21" i="71" l="1"/>
  <c r="H21" s="1"/>
  <c r="I21"/>
  <c r="F18" i="72"/>
  <c r="G19"/>
  <c r="G12"/>
  <c r="F13"/>
  <c r="B22" i="6"/>
  <c r="K29" i="70"/>
  <c r="H30"/>
  <c r="E30"/>
  <c r="G30" s="1"/>
  <c r="K20" i="71"/>
  <c r="G22"/>
  <c r="D45" i="21"/>
  <c r="L41"/>
  <c r="B3" i="27"/>
  <c r="B43" s="1"/>
  <c r="X38" i="21"/>
  <c r="AR38"/>
  <c r="D38"/>
  <c r="K38" i="29"/>
  <c r="M38" s="1"/>
  <c r="AM38"/>
  <c r="AO38" s="1"/>
  <c r="BO38"/>
  <c r="BQ38" s="1"/>
  <c r="AN23" i="36"/>
  <c r="P38" i="21"/>
  <c r="D39" i="23"/>
  <c r="J39"/>
  <c r="P39"/>
  <c r="V39"/>
  <c r="AB39"/>
  <c r="AH39"/>
  <c r="H38" i="34"/>
  <c r="D38" i="35"/>
  <c r="C38"/>
  <c r="M39" i="23"/>
  <c r="Y39"/>
  <c r="AF38" i="21"/>
  <c r="AB38"/>
  <c r="T38"/>
  <c r="AN39" i="16"/>
  <c r="H174" i="82"/>
  <c r="G174"/>
  <c r="F174"/>
  <c r="E174"/>
  <c r="D174"/>
  <c r="B174"/>
  <c r="H165"/>
  <c r="G165"/>
  <c r="F165"/>
  <c r="E165"/>
  <c r="D165"/>
  <c r="B165"/>
  <c r="H156"/>
  <c r="G156"/>
  <c r="F156"/>
  <c r="E156"/>
  <c r="D156"/>
  <c r="B156"/>
  <c r="H147"/>
  <c r="G147"/>
  <c r="F147"/>
  <c r="E147"/>
  <c r="D147"/>
  <c r="B147"/>
  <c r="H138"/>
  <c r="G138"/>
  <c r="F138"/>
  <c r="E138"/>
  <c r="D138"/>
  <c r="B138"/>
  <c r="H129"/>
  <c r="G129"/>
  <c r="F129"/>
  <c r="E129"/>
  <c r="D129"/>
  <c r="B129"/>
  <c r="H120"/>
  <c r="G120"/>
  <c r="F120"/>
  <c r="E120"/>
  <c r="D120"/>
  <c r="B120"/>
  <c r="H111"/>
  <c r="G111"/>
  <c r="F111"/>
  <c r="E111"/>
  <c r="D111"/>
  <c r="B111"/>
  <c r="H101"/>
  <c r="G101"/>
  <c r="F101"/>
  <c r="E101"/>
  <c r="D101"/>
  <c r="B101"/>
  <c r="H92"/>
  <c r="G92"/>
  <c r="F92"/>
  <c r="E92"/>
  <c r="D92"/>
  <c r="H83"/>
  <c r="G83"/>
  <c r="F83"/>
  <c r="E83"/>
  <c r="D83"/>
  <c r="U170"/>
  <c r="U171"/>
  <c r="U172"/>
  <c r="U173"/>
  <c r="U169"/>
  <c r="U161"/>
  <c r="U162"/>
  <c r="U163"/>
  <c r="U164"/>
  <c r="U160"/>
  <c r="U152"/>
  <c r="U153"/>
  <c r="U154"/>
  <c r="U155"/>
  <c r="U151"/>
  <c r="U143"/>
  <c r="U144"/>
  <c r="U145"/>
  <c r="U146"/>
  <c r="U142"/>
  <c r="U134"/>
  <c r="U135"/>
  <c r="U136"/>
  <c r="U137"/>
  <c r="U133"/>
  <c r="U125"/>
  <c r="U126"/>
  <c r="U127"/>
  <c r="U128"/>
  <c r="U124"/>
  <c r="U116"/>
  <c r="U117"/>
  <c r="U118"/>
  <c r="U119"/>
  <c r="U115"/>
  <c r="U107"/>
  <c r="U108"/>
  <c r="U109"/>
  <c r="U110"/>
  <c r="U106"/>
  <c r="U97"/>
  <c r="U98"/>
  <c r="U99"/>
  <c r="U100"/>
  <c r="U96"/>
  <c r="U88"/>
  <c r="U89"/>
  <c r="U90"/>
  <c r="U91"/>
  <c r="U87"/>
  <c r="M82"/>
  <c r="M83" s="1"/>
  <c r="C5" s="1"/>
  <c r="D5" s="1"/>
  <c r="U81"/>
  <c r="U80"/>
  <c r="U79"/>
  <c r="M79" s="1"/>
  <c r="G39" i="58"/>
  <c r="Q39"/>
  <c r="AA39"/>
  <c r="AK39"/>
  <c r="AU39"/>
  <c r="BE39"/>
  <c r="BO39"/>
  <c r="BY39"/>
  <c r="CI39"/>
  <c r="CS39"/>
  <c r="DC39"/>
  <c r="AS38" i="25"/>
  <c r="CT38" i="2" s="1"/>
  <c r="AQ38" i="25"/>
  <c r="CN38" i="2" s="1"/>
  <c r="AO38" i="25"/>
  <c r="CK38" i="2" s="1"/>
  <c r="AM38" i="25"/>
  <c r="CE38" i="2" s="1"/>
  <c r="AK38" i="25"/>
  <c r="CB38" i="2" s="1"/>
  <c r="AI38" i="25"/>
  <c r="BV38" i="2" s="1"/>
  <c r="AG38" i="25"/>
  <c r="BS38" i="2" s="1"/>
  <c r="AE38" i="25"/>
  <c r="BM38" i="2" s="1"/>
  <c r="AC38" i="25"/>
  <c r="BJ38" i="2" s="1"/>
  <c r="AA38" i="25"/>
  <c r="BD38" i="2" s="1"/>
  <c r="Y38" i="25"/>
  <c r="BA38" i="2" s="1"/>
  <c r="W38" i="25"/>
  <c r="AU38" i="2" s="1"/>
  <c r="U38" i="25"/>
  <c r="AR38" i="2" s="1"/>
  <c r="S38" i="25"/>
  <c r="AL38" i="2" s="1"/>
  <c r="Q38" i="25"/>
  <c r="AI38" i="2" s="1"/>
  <c r="O38" i="25"/>
  <c r="AC38" i="2" s="1"/>
  <c r="M38" i="25"/>
  <c r="Z38" i="2" s="1"/>
  <c r="K38" i="25"/>
  <c r="T38" i="2" s="1"/>
  <c r="I38" i="25"/>
  <c r="Q38" i="2" s="1"/>
  <c r="G38" i="25"/>
  <c r="K38" i="2" s="1"/>
  <c r="E38" i="25"/>
  <c r="H38" i="2" s="1"/>
  <c r="C38" i="25"/>
  <c r="B38" i="2" s="1"/>
  <c r="B37" i="189"/>
  <c r="C37"/>
  <c r="D37"/>
  <c r="E37"/>
  <c r="F37"/>
  <c r="G37"/>
  <c r="H37"/>
  <c r="I37"/>
  <c r="J37"/>
  <c r="K37"/>
  <c r="L37"/>
  <c r="M40" i="15"/>
  <c r="Q40"/>
  <c r="U40"/>
  <c r="Y40"/>
  <c r="AC40"/>
  <c r="AG40"/>
  <c r="AK40"/>
  <c r="AO40"/>
  <c r="AS40"/>
  <c r="I40"/>
  <c r="E40"/>
  <c r="L47" i="11"/>
  <c r="L46" s="1"/>
  <c r="L45" s="1"/>
  <c r="L44" s="1"/>
  <c r="L43" s="1"/>
  <c r="L42" s="1"/>
  <c r="L41" s="1"/>
  <c r="L40" s="1"/>
  <c r="L39" s="1"/>
  <c r="L38" s="1"/>
  <c r="L37" s="1"/>
  <c r="L36" s="1"/>
  <c r="L35" s="1"/>
  <c r="L34" s="1"/>
  <c r="L33" s="1"/>
  <c r="L32" s="1"/>
  <c r="K47"/>
  <c r="K46" s="1"/>
  <c r="K45" s="1"/>
  <c r="K44" s="1"/>
  <c r="K43" s="1"/>
  <c r="K42" s="1"/>
  <c r="K41" s="1"/>
  <c r="K40" s="1"/>
  <c r="K39" s="1"/>
  <c r="K38" s="1"/>
  <c r="K37" s="1"/>
  <c r="K36" s="1"/>
  <c r="K35" s="1"/>
  <c r="K34" s="1"/>
  <c r="K33" s="1"/>
  <c r="K32" s="1"/>
  <c r="J47"/>
  <c r="J46" s="1"/>
  <c r="J45" s="1"/>
  <c r="J44" s="1"/>
  <c r="J43" s="1"/>
  <c r="J42" s="1"/>
  <c r="J41" s="1"/>
  <c r="J40" s="1"/>
  <c r="J39" s="1"/>
  <c r="J38" s="1"/>
  <c r="J37" s="1"/>
  <c r="J36" s="1"/>
  <c r="J35" s="1"/>
  <c r="J34" s="1"/>
  <c r="J33" s="1"/>
  <c r="J32" s="1"/>
  <c r="I47"/>
  <c r="I46" s="1"/>
  <c r="I45" s="1"/>
  <c r="I44" s="1"/>
  <c r="I43" s="1"/>
  <c r="I42" s="1"/>
  <c r="I41" s="1"/>
  <c r="I40" s="1"/>
  <c r="I39" s="1"/>
  <c r="I38" s="1"/>
  <c r="I37" s="1"/>
  <c r="I36" s="1"/>
  <c r="I35" s="1"/>
  <c r="I34" s="1"/>
  <c r="I33" s="1"/>
  <c r="I32" s="1"/>
  <c r="H47"/>
  <c r="H46" s="1"/>
  <c r="H45" s="1"/>
  <c r="H44" s="1"/>
  <c r="H43" s="1"/>
  <c r="H42" s="1"/>
  <c r="H41" s="1"/>
  <c r="H40" s="1"/>
  <c r="H39" s="1"/>
  <c r="H38" s="1"/>
  <c r="H37" s="1"/>
  <c r="H36" s="1"/>
  <c r="H35" s="1"/>
  <c r="H34" s="1"/>
  <c r="H33" s="1"/>
  <c r="H32" s="1"/>
  <c r="G47"/>
  <c r="G46" s="1"/>
  <c r="G45" s="1"/>
  <c r="G44" s="1"/>
  <c r="G43" s="1"/>
  <c r="G42" s="1"/>
  <c r="G41" s="1"/>
  <c r="G40" s="1"/>
  <c r="G39" s="1"/>
  <c r="G38" s="1"/>
  <c r="G37" s="1"/>
  <c r="G36" s="1"/>
  <c r="G35" s="1"/>
  <c r="G34" s="1"/>
  <c r="G33" s="1"/>
  <c r="G32" s="1"/>
  <c r="F47"/>
  <c r="F46" s="1"/>
  <c r="F45" s="1"/>
  <c r="F44" s="1"/>
  <c r="F43" s="1"/>
  <c r="F42" s="1"/>
  <c r="F41" s="1"/>
  <c r="F40" s="1"/>
  <c r="F39" s="1"/>
  <c r="F38" s="1"/>
  <c r="F37" s="1"/>
  <c r="F36" s="1"/>
  <c r="F35" s="1"/>
  <c r="F34" s="1"/>
  <c r="F33" s="1"/>
  <c r="F32" s="1"/>
  <c r="E47"/>
  <c r="E46" s="1"/>
  <c r="E45" s="1"/>
  <c r="E44" s="1"/>
  <c r="E43" s="1"/>
  <c r="E42" s="1"/>
  <c r="E41" s="1"/>
  <c r="E40" s="1"/>
  <c r="E39" s="1"/>
  <c r="E38" s="1"/>
  <c r="E37" s="1"/>
  <c r="E36" s="1"/>
  <c r="E35" s="1"/>
  <c r="E34" s="1"/>
  <c r="E33" s="1"/>
  <c r="E32" s="1"/>
  <c r="D47"/>
  <c r="D46" s="1"/>
  <c r="D45" s="1"/>
  <c r="D44" s="1"/>
  <c r="D43" s="1"/>
  <c r="D42" s="1"/>
  <c r="D41" s="1"/>
  <c r="D40" s="1"/>
  <c r="D39" s="1"/>
  <c r="D38" s="1"/>
  <c r="D37" s="1"/>
  <c r="D36" s="1"/>
  <c r="D35" s="1"/>
  <c r="D34" s="1"/>
  <c r="D33" s="1"/>
  <c r="D32" s="1"/>
  <c r="C48"/>
  <c r="C47" s="1"/>
  <c r="C46" s="1"/>
  <c r="C45" s="1"/>
  <c r="C44" s="1"/>
  <c r="C43" s="1"/>
  <c r="C42" s="1"/>
  <c r="C41" s="1"/>
  <c r="C40" s="1"/>
  <c r="C39" s="1"/>
  <c r="C38" s="1"/>
  <c r="C37" s="1"/>
  <c r="C36" s="1"/>
  <c r="C35" s="1"/>
  <c r="C34" s="1"/>
  <c r="C33" s="1"/>
  <c r="C32" s="1"/>
  <c r="B49"/>
  <c r="B50"/>
  <c r="B51"/>
  <c r="B52"/>
  <c r="B53"/>
  <c r="B54"/>
  <c r="B56"/>
  <c r="B57"/>
  <c r="B58"/>
  <c r="B59"/>
  <c r="B60"/>
  <c r="B61"/>
  <c r="B62"/>
  <c r="B63"/>
  <c r="B64"/>
  <c r="B65"/>
  <c r="B48"/>
  <c r="B47" s="1"/>
  <c r="B46" s="1"/>
  <c r="B45" s="1"/>
  <c r="B44" s="1"/>
  <c r="B43" s="1"/>
  <c r="B42" s="1"/>
  <c r="B41" s="1"/>
  <c r="B40" s="1"/>
  <c r="B39" s="1"/>
  <c r="B38" s="1"/>
  <c r="B37" s="1"/>
  <c r="B36" s="1"/>
  <c r="B35" s="1"/>
  <c r="B34" s="1"/>
  <c r="B33" s="1"/>
  <c r="B32" s="1"/>
  <c r="F37" i="14"/>
  <c r="F5"/>
  <c r="F45" s="1"/>
  <c r="AY41" i="13"/>
  <c r="AY42" s="1"/>
  <c r="AY43" s="1"/>
  <c r="AY44" s="1"/>
  <c r="AY45" s="1"/>
  <c r="AY46" s="1"/>
  <c r="AY47" s="1"/>
  <c r="AY48" s="1"/>
  <c r="AY49" s="1"/>
  <c r="AY50" s="1"/>
  <c r="AY51" s="1"/>
  <c r="AY52" s="1"/>
  <c r="AX41"/>
  <c r="AX42" s="1"/>
  <c r="AX43" s="1"/>
  <c r="AX44" s="1"/>
  <c r="AX45" s="1"/>
  <c r="AX46" s="1"/>
  <c r="AX47" s="1"/>
  <c r="AX48" s="1"/>
  <c r="AX49" s="1"/>
  <c r="AX50" s="1"/>
  <c r="AX51" s="1"/>
  <c r="AX52" s="1"/>
  <c r="AX53" s="1"/>
  <c r="AX54" s="1"/>
  <c r="AS41"/>
  <c r="AS42" s="1"/>
  <c r="AS43" s="1"/>
  <c r="AS44" s="1"/>
  <c r="AS45" s="1"/>
  <c r="AS46" s="1"/>
  <c r="AS47" s="1"/>
  <c r="AS48" s="1"/>
  <c r="AS49" s="1"/>
  <c r="AS50" s="1"/>
  <c r="AS51" s="1"/>
  <c r="AS52" s="1"/>
  <c r="AS53" s="1"/>
  <c r="AS54" s="1"/>
  <c r="BD52"/>
  <c r="AT52"/>
  <c r="AO52"/>
  <c r="AN52"/>
  <c r="AL52"/>
  <c r="AJ52"/>
  <c r="AI52"/>
  <c r="AE52"/>
  <c r="AD52"/>
  <c r="AC52"/>
  <c r="AB52"/>
  <c r="AB53" s="1"/>
  <c r="Y52"/>
  <c r="X52"/>
  <c r="W52"/>
  <c r="W53" s="1"/>
  <c r="U52"/>
  <c r="T52"/>
  <c r="S52"/>
  <c r="P52"/>
  <c r="O52"/>
  <c r="N52"/>
  <c r="M52"/>
  <c r="M53" s="1"/>
  <c r="K52"/>
  <c r="H52"/>
  <c r="H53" s="1"/>
  <c r="Z41"/>
  <c r="Z42" s="1"/>
  <c r="Z43" s="1"/>
  <c r="Z44" s="1"/>
  <c r="Z45" s="1"/>
  <c r="Z46" s="1"/>
  <c r="Z47" s="1"/>
  <c r="Z48" s="1"/>
  <c r="Z49" s="1"/>
  <c r="Z50" s="1"/>
  <c r="Z51" s="1"/>
  <c r="Z52" s="1"/>
  <c r="B40" i="15"/>
  <c r="C39" i="19"/>
  <c r="M39"/>
  <c r="W39"/>
  <c r="AG39"/>
  <c r="AQ39"/>
  <c r="BA39"/>
  <c r="BK39"/>
  <c r="BU39"/>
  <c r="CE39"/>
  <c r="CO39"/>
  <c r="CY39"/>
  <c r="S5" i="10"/>
  <c r="S44" s="1"/>
  <c r="U5"/>
  <c r="U44" s="1"/>
  <c r="W5"/>
  <c r="W44" s="1"/>
  <c r="AH40" i="9"/>
  <c r="CX39" i="19" s="1"/>
  <c r="AE40" i="9"/>
  <c r="CN39" i="19" s="1"/>
  <c r="Y40" i="9"/>
  <c r="BT39" i="19" s="1"/>
  <c r="V40" i="9"/>
  <c r="BJ39" i="19" s="1"/>
  <c r="S40" i="9"/>
  <c r="AZ39" i="19" s="1"/>
  <c r="P40" i="9"/>
  <c r="AP39" i="19" s="1"/>
  <c r="M40" i="9"/>
  <c r="AF39" i="19" s="1"/>
  <c r="J40" i="9"/>
  <c r="V39" i="19" s="1"/>
  <c r="G40" i="9"/>
  <c r="L39" i="19" s="1"/>
  <c r="D40" i="9"/>
  <c r="B39" i="19" s="1"/>
  <c r="BX40" i="7"/>
  <c r="BQ40"/>
  <c r="BJ40"/>
  <c r="BC40"/>
  <c r="AV40"/>
  <c r="AO40"/>
  <c r="AH40"/>
  <c r="AA40"/>
  <c r="T40"/>
  <c r="M40"/>
  <c r="B38" i="73"/>
  <c r="D38"/>
  <c r="B38" i="74"/>
  <c r="D38"/>
  <c r="B38" i="75"/>
  <c r="D38"/>
  <c r="B38" i="76"/>
  <c r="D38"/>
  <c r="B38" i="77"/>
  <c r="D38"/>
  <c r="B38" i="78"/>
  <c r="D38"/>
  <c r="B38" i="79"/>
  <c r="D38"/>
  <c r="B38" i="80"/>
  <c r="D38"/>
  <c r="B38" i="72"/>
  <c r="D38"/>
  <c r="G40" i="5"/>
  <c r="G13" i="72" l="1"/>
  <c r="F14"/>
  <c r="F19"/>
  <c r="G20"/>
  <c r="E4" i="82"/>
  <c r="C5" i="18" s="1"/>
  <c r="G4" i="82"/>
  <c r="F4"/>
  <c r="E5" i="18" s="1"/>
  <c r="G23" i="71"/>
  <c r="F22"/>
  <c r="H22" s="1"/>
  <c r="I22"/>
  <c r="H31" i="70"/>
  <c r="E31"/>
  <c r="G31" s="1"/>
  <c r="B23" i="6"/>
  <c r="K30" i="70"/>
  <c r="K21" i="71"/>
  <c r="D55" i="21"/>
  <c r="D54"/>
  <c r="H37" i="14"/>
  <c r="AA53" i="13"/>
  <c r="W54"/>
  <c r="Q53"/>
  <c r="M54"/>
  <c r="AL53"/>
  <c r="AP52"/>
  <c r="AX55"/>
  <c r="AX56" s="1"/>
  <c r="BA54"/>
  <c r="AF53"/>
  <c r="AB54"/>
  <c r="L53"/>
  <c r="H54"/>
  <c r="AS55"/>
  <c r="AS56" s="1"/>
  <c r="AS59" s="1"/>
  <c r="AU54"/>
  <c r="BA53"/>
  <c r="AU53"/>
  <c r="H5" i="14"/>
  <c r="H45" s="1"/>
  <c r="Y38" i="29"/>
  <c r="AA38" s="1"/>
  <c r="BH38"/>
  <c r="BJ38" s="1"/>
  <c r="D38"/>
  <c r="F38" s="1"/>
  <c r="BA38"/>
  <c r="BC38" s="1"/>
  <c r="BV38"/>
  <c r="BX38" s="1"/>
  <c r="R38"/>
  <c r="T38" s="1"/>
  <c r="AN24" i="36"/>
  <c r="AF38" i="29"/>
  <c r="AH38" s="1"/>
  <c r="Q52" i="13"/>
  <c r="AT38" i="29"/>
  <c r="AV38" s="1"/>
  <c r="CQ39" i="19"/>
  <c r="G5" i="14"/>
  <c r="G45" s="1"/>
  <c r="G37"/>
  <c r="O37"/>
  <c r="M37"/>
  <c r="K37"/>
  <c r="I37"/>
  <c r="O5"/>
  <c r="O45" s="1"/>
  <c r="M5"/>
  <c r="M45" s="1"/>
  <c r="K5"/>
  <c r="K45" s="1"/>
  <c r="I5"/>
  <c r="I45" s="1"/>
  <c r="P37"/>
  <c r="N37"/>
  <c r="L37"/>
  <c r="J37"/>
  <c r="P5"/>
  <c r="P45" s="1"/>
  <c r="N5"/>
  <c r="N45" s="1"/>
  <c r="L5"/>
  <c r="L45" s="1"/>
  <c r="J5"/>
  <c r="J45" s="1"/>
  <c r="F38"/>
  <c r="V52" i="13"/>
  <c r="AF52"/>
  <c r="AA52"/>
  <c r="BF52"/>
  <c r="AU52"/>
  <c r="AK52"/>
  <c r="G52"/>
  <c r="F23" i="71" l="1"/>
  <c r="H23" s="1"/>
  <c r="I23"/>
  <c r="G14" i="72"/>
  <c r="F15"/>
  <c r="G15" s="1"/>
  <c r="F20"/>
  <c r="G21"/>
  <c r="H32" i="70"/>
  <c r="E32"/>
  <c r="G32" s="1"/>
  <c r="B24" i="6"/>
  <c r="K31" i="70"/>
  <c r="K22" i="71"/>
  <c r="G24"/>
  <c r="AX59" i="13"/>
  <c r="BA56"/>
  <c r="G38" i="14"/>
  <c r="G42" i="18"/>
  <c r="H55" i="13"/>
  <c r="L54"/>
  <c r="L55" s="1"/>
  <c r="L56" s="1"/>
  <c r="M55"/>
  <c r="M56" s="1"/>
  <c r="Q54"/>
  <c r="Q55" s="1"/>
  <c r="Q56" s="1"/>
  <c r="AB55"/>
  <c r="AB56" s="1"/>
  <c r="AF54"/>
  <c r="AF55" s="1"/>
  <c r="AF56" s="1"/>
  <c r="W55"/>
  <c r="W56" s="1"/>
  <c r="AA54"/>
  <c r="AA55" s="1"/>
  <c r="AA56" s="1"/>
  <c r="AP53"/>
  <c r="AL54"/>
  <c r="AU55"/>
  <c r="AU56" s="1"/>
  <c r="BA55"/>
  <c r="C40" i="15"/>
  <c r="D40" s="1"/>
  <c r="F40" s="1"/>
  <c r="G40" s="1"/>
  <c r="D39" i="19" s="1"/>
  <c r="AN26" i="36"/>
  <c r="AN25"/>
  <c r="H38" i="14"/>
  <c r="J38"/>
  <c r="O38"/>
  <c r="I38"/>
  <c r="L38"/>
  <c r="P38"/>
  <c r="N38"/>
  <c r="M38"/>
  <c r="K38"/>
  <c r="C40" i="3"/>
  <c r="D40" s="1"/>
  <c r="G40"/>
  <c r="K40"/>
  <c r="O40"/>
  <c r="S40"/>
  <c r="W40"/>
  <c r="X40" s="1"/>
  <c r="Y40" s="1"/>
  <c r="AA40"/>
  <c r="AB40" s="1"/>
  <c r="AC40" s="1"/>
  <c r="AE40"/>
  <c r="AF40" s="1"/>
  <c r="AG40" s="1"/>
  <c r="AI40"/>
  <c r="AJ40" s="1"/>
  <c r="AK40" s="1"/>
  <c r="AM40"/>
  <c r="AN40" s="1"/>
  <c r="AO40" s="1"/>
  <c r="AQ40"/>
  <c r="AR40" s="1"/>
  <c r="AS40" s="1"/>
  <c r="G41" i="1"/>
  <c r="M41"/>
  <c r="Y41"/>
  <c r="AK41"/>
  <c r="AW41"/>
  <c r="BC41"/>
  <c r="BI41"/>
  <c r="F21" i="72" l="1"/>
  <c r="G22"/>
  <c r="B25" i="6"/>
  <c r="H55" i="70"/>
  <c r="K32"/>
  <c r="H33"/>
  <c r="E33"/>
  <c r="G33" s="1"/>
  <c r="I24" i="71"/>
  <c r="F24"/>
  <c r="K23"/>
  <c r="C6" i="18"/>
  <c r="G25" i="71"/>
  <c r="H24"/>
  <c r="E41" i="18"/>
  <c r="E40"/>
  <c r="E42"/>
  <c r="C39"/>
  <c r="C38"/>
  <c r="C42"/>
  <c r="C37"/>
  <c r="C41"/>
  <c r="C40"/>
  <c r="AL55" i="13"/>
  <c r="AL56" s="1"/>
  <c r="AP54"/>
  <c r="AP55" s="1"/>
  <c r="AP56" s="1"/>
  <c r="CD39" i="58"/>
  <c r="Y40" i="5"/>
  <c r="AP39" i="58"/>
  <c r="Q40" i="5"/>
  <c r="K40"/>
  <c r="L39" i="58"/>
  <c r="AN38" i="36"/>
  <c r="AF38"/>
  <c r="X38"/>
  <c r="P38"/>
  <c r="H38"/>
  <c r="AA40" i="5"/>
  <c r="CN39" i="58"/>
  <c r="S40" i="5"/>
  <c r="AZ39" i="58"/>
  <c r="BJ39"/>
  <c r="U40" i="5"/>
  <c r="V39" i="58"/>
  <c r="M40" i="5"/>
  <c r="AJ38" i="36"/>
  <c r="AB38"/>
  <c r="T38"/>
  <c r="L38"/>
  <c r="D38"/>
  <c r="BT39" i="58"/>
  <c r="W40" i="5"/>
  <c r="AF39" i="58"/>
  <c r="O40" i="5"/>
  <c r="B39" i="58"/>
  <c r="I40" i="5"/>
  <c r="T40" i="3"/>
  <c r="U40" s="1"/>
  <c r="P40"/>
  <c r="Q40" s="1"/>
  <c r="L40"/>
  <c r="M40" s="1"/>
  <c r="H40"/>
  <c r="I40" s="1"/>
  <c r="E40"/>
  <c r="BU37" i="34"/>
  <c r="BN37"/>
  <c r="BG37"/>
  <c r="AZ37"/>
  <c r="AS37"/>
  <c r="AL37"/>
  <c r="AE37"/>
  <c r="X37"/>
  <c r="Q37"/>
  <c r="J37"/>
  <c r="C37"/>
  <c r="I37" i="29"/>
  <c r="P37"/>
  <c r="W37"/>
  <c r="AD37"/>
  <c r="AK37"/>
  <c r="AR37"/>
  <c r="AY37"/>
  <c r="BF37"/>
  <c r="BM37"/>
  <c r="BT37"/>
  <c r="AH38" i="23"/>
  <c r="AB38"/>
  <c r="V38"/>
  <c r="P38"/>
  <c r="M38"/>
  <c r="J38"/>
  <c r="D37"/>
  <c r="D38"/>
  <c r="D108"/>
  <c r="D107" s="1"/>
  <c r="D106" s="1"/>
  <c r="D105" s="1"/>
  <c r="D104" s="1"/>
  <c r="E108"/>
  <c r="E107" s="1"/>
  <c r="F108"/>
  <c r="K21" s="1"/>
  <c r="G108"/>
  <c r="G107" s="1"/>
  <c r="G106" s="1"/>
  <c r="G105" s="1"/>
  <c r="G104" s="1"/>
  <c r="G103" s="1"/>
  <c r="G102" s="1"/>
  <c r="G101" s="1"/>
  <c r="G100" s="1"/>
  <c r="G99" s="1"/>
  <c r="G98" s="1"/>
  <c r="G97" s="1"/>
  <c r="G96" s="1"/>
  <c r="G95" s="1"/>
  <c r="G94" s="1"/>
  <c r="G93" s="1"/>
  <c r="N6" s="1"/>
  <c r="N46" s="1"/>
  <c r="H108"/>
  <c r="H107" s="1"/>
  <c r="H106" s="1"/>
  <c r="H105" s="1"/>
  <c r="H104" s="1"/>
  <c r="H103" s="1"/>
  <c r="H102" s="1"/>
  <c r="H101" s="1"/>
  <c r="H100" s="1"/>
  <c r="H99" s="1"/>
  <c r="H98" s="1"/>
  <c r="H97" s="1"/>
  <c r="H96" s="1"/>
  <c r="H95" s="1"/>
  <c r="H94" s="1"/>
  <c r="H93" s="1"/>
  <c r="Q6" s="1"/>
  <c r="Q46" s="1"/>
  <c r="I108"/>
  <c r="I107" s="1"/>
  <c r="J108"/>
  <c r="W21" s="1"/>
  <c r="K108"/>
  <c r="K107" s="1"/>
  <c r="K106" s="1"/>
  <c r="K105" s="1"/>
  <c r="K104" s="1"/>
  <c r="K103" s="1"/>
  <c r="K102" s="1"/>
  <c r="K101" s="1"/>
  <c r="K100" s="1"/>
  <c r="K99" s="1"/>
  <c r="K98" s="1"/>
  <c r="K97" s="1"/>
  <c r="K96" s="1"/>
  <c r="K95" s="1"/>
  <c r="K94" s="1"/>
  <c r="K93" s="1"/>
  <c r="Z6" s="1"/>
  <c r="Z46" s="1"/>
  <c r="L108"/>
  <c r="L107" s="1"/>
  <c r="L106" s="1"/>
  <c r="L105" s="1"/>
  <c r="L104" s="1"/>
  <c r="L103" s="1"/>
  <c r="L102" s="1"/>
  <c r="L101" s="1"/>
  <c r="L100" s="1"/>
  <c r="L99" s="1"/>
  <c r="L98" s="1"/>
  <c r="L97" s="1"/>
  <c r="L96" s="1"/>
  <c r="L95" s="1"/>
  <c r="L94" s="1"/>
  <c r="L93" s="1"/>
  <c r="AC6" s="1"/>
  <c r="AC46" s="1"/>
  <c r="M108"/>
  <c r="AF21" s="1"/>
  <c r="C108"/>
  <c r="B21" s="1"/>
  <c r="B37" i="29"/>
  <c r="B35" i="28"/>
  <c r="E37" i="29" s="1"/>
  <c r="C35" i="28"/>
  <c r="L37" i="29" s="1"/>
  <c r="D35" i="28"/>
  <c r="S37" i="29" s="1"/>
  <c r="E35" i="28"/>
  <c r="Z37" i="29" s="1"/>
  <c r="F35" i="28"/>
  <c r="AG37" i="29" s="1"/>
  <c r="G35" i="28"/>
  <c r="AN37" i="29" s="1"/>
  <c r="H35" i="28"/>
  <c r="AU37" i="29" s="1"/>
  <c r="I35" i="28"/>
  <c r="J35"/>
  <c r="BI37" i="29" s="1"/>
  <c r="K35" i="28"/>
  <c r="BP37" i="29" s="1"/>
  <c r="L35" i="28"/>
  <c r="C38" i="16"/>
  <c r="D38" s="1"/>
  <c r="E38" i="19" s="1"/>
  <c r="C36" i="16"/>
  <c r="FD37" i="18"/>
  <c r="EN37"/>
  <c r="DX37"/>
  <c r="DH37"/>
  <c r="CR37"/>
  <c r="CB37"/>
  <c r="BL37"/>
  <c r="AV37"/>
  <c r="AF37"/>
  <c r="P37"/>
  <c r="AS37" i="25"/>
  <c r="CT37" i="2" s="1"/>
  <c r="AQ37" i="25"/>
  <c r="CN37" i="2" s="1"/>
  <c r="AO37" i="25"/>
  <c r="CK37" i="2" s="1"/>
  <c r="AM37" i="25"/>
  <c r="CE37" i="2" s="1"/>
  <c r="AK37" i="25"/>
  <c r="CB37" i="2" s="1"/>
  <c r="AI37" i="25"/>
  <c r="BV37" i="2" s="1"/>
  <c r="AG37" i="25"/>
  <c r="BS37" i="2" s="1"/>
  <c r="AE37" i="25"/>
  <c r="BM37" i="2" s="1"/>
  <c r="AC37" i="25"/>
  <c r="AA37"/>
  <c r="BD37" i="2" s="1"/>
  <c r="Y37" i="25"/>
  <c r="BA37" i="2" s="1"/>
  <c r="W37" i="25"/>
  <c r="AU37" i="2" s="1"/>
  <c r="U37" i="25"/>
  <c r="S37"/>
  <c r="AL37" i="2" s="1"/>
  <c r="Q37" i="25"/>
  <c r="AI37" i="2" s="1"/>
  <c r="O37" i="25"/>
  <c r="AC37" i="2" s="1"/>
  <c r="M37" i="25"/>
  <c r="K37"/>
  <c r="T37" i="2" s="1"/>
  <c r="I37" i="25"/>
  <c r="Q37" i="2" s="1"/>
  <c r="G37" i="25"/>
  <c r="K37" i="2" s="1"/>
  <c r="E37" i="25"/>
  <c r="C37"/>
  <c r="B37" i="2" s="1"/>
  <c r="C36" i="189"/>
  <c r="D36"/>
  <c r="E36"/>
  <c r="F36"/>
  <c r="G36"/>
  <c r="H36"/>
  <c r="I36"/>
  <c r="J36"/>
  <c r="K36"/>
  <c r="L36"/>
  <c r="B36"/>
  <c r="AO39" i="15"/>
  <c r="AS39"/>
  <c r="AK39"/>
  <c r="AG39"/>
  <c r="AC39"/>
  <c r="Y39"/>
  <c r="U39"/>
  <c r="M39"/>
  <c r="Q39"/>
  <c r="I39"/>
  <c r="F22" i="72" l="1"/>
  <c r="G23"/>
  <c r="E34" i="70"/>
  <c r="B26" i="6"/>
  <c r="K33" i="70"/>
  <c r="I25" i="71"/>
  <c r="F25"/>
  <c r="H25" s="1"/>
  <c r="K24"/>
  <c r="G26"/>
  <c r="D103" i="23"/>
  <c r="D102" s="1"/>
  <c r="J38" i="16"/>
  <c r="K38" s="1"/>
  <c r="L38" s="1"/>
  <c r="Y38" i="19" s="1"/>
  <c r="Z19" i="23"/>
  <c r="Z15"/>
  <c r="Z11"/>
  <c r="Z7"/>
  <c r="Z21"/>
  <c r="Z17"/>
  <c r="Z13"/>
  <c r="Z9"/>
  <c r="BV37" i="29"/>
  <c r="M107" i="23"/>
  <c r="AC20"/>
  <c r="AC18"/>
  <c r="AC16"/>
  <c r="AC14"/>
  <c r="AC12"/>
  <c r="AC10"/>
  <c r="AC8"/>
  <c r="AE38"/>
  <c r="AC21"/>
  <c r="AC19"/>
  <c r="AC17"/>
  <c r="AC15"/>
  <c r="AC13"/>
  <c r="AC11"/>
  <c r="AC9"/>
  <c r="AC7"/>
  <c r="BH37" i="29"/>
  <c r="BJ37" s="1"/>
  <c r="Z20" i="23"/>
  <c r="Z18"/>
  <c r="Z16"/>
  <c r="Z14"/>
  <c r="Z12"/>
  <c r="Z10"/>
  <c r="Z8"/>
  <c r="Y38"/>
  <c r="J107"/>
  <c r="I106"/>
  <c r="T20"/>
  <c r="AT37" i="29"/>
  <c r="AV37" s="1"/>
  <c r="T21" i="23"/>
  <c r="Q20"/>
  <c r="Q18"/>
  <c r="Q16"/>
  <c r="Q14"/>
  <c r="Q12"/>
  <c r="Q10"/>
  <c r="Q8"/>
  <c r="S38"/>
  <c r="Q21"/>
  <c r="Q19"/>
  <c r="Q17"/>
  <c r="Q15"/>
  <c r="Q13"/>
  <c r="Q11"/>
  <c r="Q9"/>
  <c r="Q7"/>
  <c r="AF37" i="29"/>
  <c r="AH37" s="1"/>
  <c r="N21" i="23"/>
  <c r="N19"/>
  <c r="N17"/>
  <c r="N15"/>
  <c r="N13"/>
  <c r="N11"/>
  <c r="N9"/>
  <c r="N7"/>
  <c r="N20"/>
  <c r="N18"/>
  <c r="N16"/>
  <c r="N14"/>
  <c r="N12"/>
  <c r="N10"/>
  <c r="N8"/>
  <c r="Y37" i="29"/>
  <c r="AA37" s="1"/>
  <c r="F107" i="23"/>
  <c r="E106"/>
  <c r="H20"/>
  <c r="R37" i="29"/>
  <c r="T37" s="1"/>
  <c r="H21" i="23"/>
  <c r="E20"/>
  <c r="E18"/>
  <c r="G38"/>
  <c r="E21"/>
  <c r="E19"/>
  <c r="E17"/>
  <c r="C107"/>
  <c r="B20" s="1"/>
  <c r="D37" i="29"/>
  <c r="F37" s="1"/>
  <c r="BB37"/>
  <c r="H37" i="2"/>
  <c r="AR37"/>
  <c r="Z37"/>
  <c r="BJ37"/>
  <c r="BW37" i="29"/>
  <c r="E39" i="15"/>
  <c r="B39"/>
  <c r="BF51" i="13"/>
  <c r="AU51"/>
  <c r="AK51"/>
  <c r="AA51"/>
  <c r="V51"/>
  <c r="G51"/>
  <c r="C39" i="15" s="1"/>
  <c r="J51" i="13"/>
  <c r="G50"/>
  <c r="CY38" i="19"/>
  <c r="CO38"/>
  <c r="CE38"/>
  <c r="BU38"/>
  <c r="BK38"/>
  <c r="BA38"/>
  <c r="AQ38"/>
  <c r="AG38"/>
  <c r="W38"/>
  <c r="M38"/>
  <c r="C38"/>
  <c r="G39" i="9"/>
  <c r="L38" i="19" s="1"/>
  <c r="AH39" i="9"/>
  <c r="CX38" i="19" s="1"/>
  <c r="AH38" i="9"/>
  <c r="AE39"/>
  <c r="CN38" i="19" s="1"/>
  <c r="Y39" i="9"/>
  <c r="BT38" i="19" s="1"/>
  <c r="V39" i="9"/>
  <c r="BJ38" i="19" s="1"/>
  <c r="D39" i="9"/>
  <c r="B38" i="19" s="1"/>
  <c r="S39" i="9"/>
  <c r="AZ38" i="19" s="1"/>
  <c r="P39" i="9"/>
  <c r="AP38" i="19" s="1"/>
  <c r="M39" i="9"/>
  <c r="AF38" i="19" s="1"/>
  <c r="J39" i="9"/>
  <c r="V38" i="19" s="1"/>
  <c r="BC39" i="7"/>
  <c r="BX39"/>
  <c r="BQ39"/>
  <c r="BJ39"/>
  <c r="AV39"/>
  <c r="AO39"/>
  <c r="AH39"/>
  <c r="AA39"/>
  <c r="T39"/>
  <c r="M39"/>
  <c r="F39"/>
  <c r="F28"/>
  <c r="F15"/>
  <c r="G15" s="1"/>
  <c r="D37" i="80"/>
  <c r="B37"/>
  <c r="D37" i="79"/>
  <c r="B37"/>
  <c r="D37" i="78"/>
  <c r="B37"/>
  <c r="D37" i="77"/>
  <c r="B37"/>
  <c r="D37" i="76"/>
  <c r="H81" i="70"/>
  <c r="D40" s="1"/>
  <c r="E22" i="76"/>
  <c r="B36"/>
  <c r="B37"/>
  <c r="D37" i="75"/>
  <c r="B37"/>
  <c r="E22"/>
  <c r="E22" i="74"/>
  <c r="D37"/>
  <c r="B37"/>
  <c r="B36" i="73"/>
  <c r="D37"/>
  <c r="D36"/>
  <c r="B37"/>
  <c r="E22"/>
  <c r="D37" i="72"/>
  <c r="D36"/>
  <c r="B37"/>
  <c r="C46" i="71"/>
  <c r="G39" i="5"/>
  <c r="AQ39" i="3"/>
  <c r="AM39"/>
  <c r="AI39"/>
  <c r="AE38"/>
  <c r="AE39"/>
  <c r="AA39"/>
  <c r="W39"/>
  <c r="S39"/>
  <c r="O39"/>
  <c r="K39"/>
  <c r="G39"/>
  <c r="C39"/>
  <c r="BI40" i="1"/>
  <c r="AA39" i="5" s="1"/>
  <c r="BC40" i="1"/>
  <c r="Y39" i="5" s="1"/>
  <c r="AW40" i="1"/>
  <c r="BT38" i="58" s="1"/>
  <c r="U39" i="5"/>
  <c r="AK40" i="1"/>
  <c r="AZ38" i="58" s="1"/>
  <c r="AP38"/>
  <c r="Y40" i="1"/>
  <c r="AF38" i="58" s="1"/>
  <c r="V38"/>
  <c r="M40" i="1"/>
  <c r="L38" i="58" s="1"/>
  <c r="G40" i="1"/>
  <c r="B38" i="58" s="1"/>
  <c r="E21" i="12"/>
  <c r="E22" s="1"/>
  <c r="E23" s="1"/>
  <c r="E24" s="1"/>
  <c r="E25" s="1"/>
  <c r="E26" s="1"/>
  <c r="E27" s="1"/>
  <c r="E28" s="1"/>
  <c r="E29" s="1"/>
  <c r="E30" s="1"/>
  <c r="E31" s="1"/>
  <c r="E32" s="1"/>
  <c r="E33" s="1"/>
  <c r="E34" s="1"/>
  <c r="E35" s="1"/>
  <c r="E36" s="1"/>
  <c r="E37" s="1"/>
  <c r="E38" s="1"/>
  <c r="E39" s="1"/>
  <c r="E40" s="1"/>
  <c r="E41" s="1"/>
  <c r="F21"/>
  <c r="F22" s="1"/>
  <c r="F23" s="1"/>
  <c r="F24" s="1"/>
  <c r="F25" s="1"/>
  <c r="F26" s="1"/>
  <c r="F27" s="1"/>
  <c r="F28" s="1"/>
  <c r="F29" s="1"/>
  <c r="F30" s="1"/>
  <c r="F31" s="1"/>
  <c r="F32" s="1"/>
  <c r="F33" s="1"/>
  <c r="F34" s="1"/>
  <c r="G21"/>
  <c r="H21"/>
  <c r="H22" s="1"/>
  <c r="H23" s="1"/>
  <c r="H24" s="1"/>
  <c r="H25" s="1"/>
  <c r="H26" s="1"/>
  <c r="H27" s="1"/>
  <c r="H28" s="1"/>
  <c r="H29" s="1"/>
  <c r="H30" s="1"/>
  <c r="H31" s="1"/>
  <c r="H32" s="1"/>
  <c r="H33" s="1"/>
  <c r="H34" s="1"/>
  <c r="I21"/>
  <c r="I22" s="1"/>
  <c r="I23" s="1"/>
  <c r="I24" s="1"/>
  <c r="I25" s="1"/>
  <c r="I26" s="1"/>
  <c r="I27" s="1"/>
  <c r="I28" s="1"/>
  <c r="I29" s="1"/>
  <c r="I30" s="1"/>
  <c r="I31" s="1"/>
  <c r="I32" s="1"/>
  <c r="I33" s="1"/>
  <c r="I34" s="1"/>
  <c r="I35" s="1"/>
  <c r="I36" s="1"/>
  <c r="J21"/>
  <c r="J22" s="1"/>
  <c r="J23" s="1"/>
  <c r="J24" s="1"/>
  <c r="J25" s="1"/>
  <c r="J26" s="1"/>
  <c r="J27" s="1"/>
  <c r="J28" s="1"/>
  <c r="J29" s="1"/>
  <c r="J30" s="1"/>
  <c r="J31" s="1"/>
  <c r="J32" s="1"/>
  <c r="J33" s="1"/>
  <c r="J34" s="1"/>
  <c r="K21"/>
  <c r="K22" s="1"/>
  <c r="K23" s="1"/>
  <c r="K24" s="1"/>
  <c r="K25" s="1"/>
  <c r="K26" s="1"/>
  <c r="K27" s="1"/>
  <c r="K28" s="1"/>
  <c r="K29" s="1"/>
  <c r="K30" s="1"/>
  <c r="K31" s="1"/>
  <c r="K32" s="1"/>
  <c r="K33" s="1"/>
  <c r="K34" s="1"/>
  <c r="L21"/>
  <c r="L22" s="1"/>
  <c r="L23" s="1"/>
  <c r="L24" s="1"/>
  <c r="L25" s="1"/>
  <c r="L26" s="1"/>
  <c r="L27" s="1"/>
  <c r="L28" s="1"/>
  <c r="L29" s="1"/>
  <c r="L30" s="1"/>
  <c r="L31" s="1"/>
  <c r="L32" s="1"/>
  <c r="L33" s="1"/>
  <c r="L34" s="1"/>
  <c r="G22"/>
  <c r="G23" s="1"/>
  <c r="G24" s="1"/>
  <c r="G25" s="1"/>
  <c r="G26" s="1"/>
  <c r="G27" s="1"/>
  <c r="G28" s="1"/>
  <c r="G29" s="1"/>
  <c r="G30" s="1"/>
  <c r="G31" s="1"/>
  <c r="G32" s="1"/>
  <c r="G33" s="1"/>
  <c r="G34" s="1"/>
  <c r="D21"/>
  <c r="D22" s="1"/>
  <c r="D23" s="1"/>
  <c r="D24" s="1"/>
  <c r="D25" s="1"/>
  <c r="D26" s="1"/>
  <c r="D27" s="1"/>
  <c r="D28" s="1"/>
  <c r="D29" s="1"/>
  <c r="D30" s="1"/>
  <c r="D31" s="1"/>
  <c r="D32" s="1"/>
  <c r="D33" s="1"/>
  <c r="D34" s="1"/>
  <c r="D35" s="1"/>
  <c r="E5" i="10"/>
  <c r="E44" s="1"/>
  <c r="G5"/>
  <c r="G44" s="1"/>
  <c r="I5"/>
  <c r="I44" s="1"/>
  <c r="K5"/>
  <c r="K44" s="1"/>
  <c r="M5"/>
  <c r="M44" s="1"/>
  <c r="O5"/>
  <c r="O44" s="1"/>
  <c r="Q5"/>
  <c r="Q44" s="1"/>
  <c r="C5"/>
  <c r="C44" s="1"/>
  <c r="C34" i="16"/>
  <c r="AS36" i="15"/>
  <c r="AO36"/>
  <c r="AK34"/>
  <c r="AG34"/>
  <c r="AC36"/>
  <c r="Y36"/>
  <c r="U34"/>
  <c r="Q34"/>
  <c r="M36"/>
  <c r="I36"/>
  <c r="E34"/>
  <c r="B52" i="253"/>
  <c r="BK49"/>
  <c r="BJ49"/>
  <c r="BE49"/>
  <c r="BD49"/>
  <c r="BD50" s="1"/>
  <c r="AY49"/>
  <c r="AX49"/>
  <c r="AS49"/>
  <c r="AR49"/>
  <c r="AR50" s="1"/>
  <c r="AM49"/>
  <c r="AL49"/>
  <c r="AG49"/>
  <c r="AF49"/>
  <c r="AF50" s="1"/>
  <c r="AA49"/>
  <c r="Z49"/>
  <c r="U49"/>
  <c r="T49"/>
  <c r="T50" s="1"/>
  <c r="O49"/>
  <c r="N49"/>
  <c r="I49"/>
  <c r="H49"/>
  <c r="H50" s="1"/>
  <c r="C49"/>
  <c r="D49" s="1"/>
  <c r="BK48"/>
  <c r="BL48" s="1"/>
  <c r="BE48"/>
  <c r="BF48" s="1"/>
  <c r="AY48"/>
  <c r="AZ48" s="1"/>
  <c r="AS48"/>
  <c r="AT48" s="1"/>
  <c r="AM48"/>
  <c r="AN48" s="1"/>
  <c r="AG48"/>
  <c r="AH48" s="1"/>
  <c r="AA48"/>
  <c r="AB48" s="1"/>
  <c r="U48"/>
  <c r="V48" s="1"/>
  <c r="O48"/>
  <c r="P48" s="1"/>
  <c r="I48"/>
  <c r="J48" s="1"/>
  <c r="C48"/>
  <c r="D48" s="1"/>
  <c r="BK47"/>
  <c r="BL47" s="1"/>
  <c r="BE47"/>
  <c r="BF47" s="1"/>
  <c r="AY47"/>
  <c r="AZ47" s="1"/>
  <c r="AS47"/>
  <c r="AT47" s="1"/>
  <c r="AM47"/>
  <c r="AN47" s="1"/>
  <c r="AG47"/>
  <c r="AH47" s="1"/>
  <c r="AA47"/>
  <c r="AB47" s="1"/>
  <c r="U47"/>
  <c r="V47" s="1"/>
  <c r="O47"/>
  <c r="P47" s="1"/>
  <c r="I47"/>
  <c r="J47" s="1"/>
  <c r="C47"/>
  <c r="D47" s="1"/>
  <c r="BK46"/>
  <c r="BL46" s="1"/>
  <c r="BE46"/>
  <c r="BF46" s="1"/>
  <c r="AY46"/>
  <c r="AZ46" s="1"/>
  <c r="AS46"/>
  <c r="AT46" s="1"/>
  <c r="AM46"/>
  <c r="AN46" s="1"/>
  <c r="AG46"/>
  <c r="AH46" s="1"/>
  <c r="AA46"/>
  <c r="AB46" s="1"/>
  <c r="U46"/>
  <c r="V46" s="1"/>
  <c r="O46"/>
  <c r="P46" s="1"/>
  <c r="I46"/>
  <c r="J46" s="1"/>
  <c r="C46"/>
  <c r="D46" s="1"/>
  <c r="BK45"/>
  <c r="BL45" s="1"/>
  <c r="BE45"/>
  <c r="BE44" s="1"/>
  <c r="AY45"/>
  <c r="AZ45" s="1"/>
  <c r="AS45"/>
  <c r="AM45"/>
  <c r="AN45" s="1"/>
  <c r="AG45"/>
  <c r="AH45" s="1"/>
  <c r="AA45"/>
  <c r="AB45" s="1"/>
  <c r="U45"/>
  <c r="O45"/>
  <c r="I45"/>
  <c r="J45" s="1"/>
  <c r="C45"/>
  <c r="D45" s="1"/>
  <c r="AY44"/>
  <c r="AZ44" s="1"/>
  <c r="BJ15"/>
  <c r="BJ14" s="1"/>
  <c r="BJ13" s="1"/>
  <c r="BD15"/>
  <c r="AX15"/>
  <c r="AX14" s="1"/>
  <c r="AX13" s="1"/>
  <c r="AR15"/>
  <c r="AL15"/>
  <c r="AL14" s="1"/>
  <c r="AF15"/>
  <c r="Z15"/>
  <c r="Z14" s="1"/>
  <c r="Z13" s="1"/>
  <c r="T15"/>
  <c r="N15"/>
  <c r="N14" s="1"/>
  <c r="H15"/>
  <c r="AS37" i="15"/>
  <c r="AG37"/>
  <c r="AC37"/>
  <c r="Q37"/>
  <c r="M37"/>
  <c r="AK36"/>
  <c r="U36"/>
  <c r="E36"/>
  <c r="AO35"/>
  <c r="AK35"/>
  <c r="Y35"/>
  <c r="U35"/>
  <c r="I35"/>
  <c r="AS34"/>
  <c r="AO34"/>
  <c r="AC34"/>
  <c r="M34"/>
  <c r="C33" i="16"/>
  <c r="AS33" i="15"/>
  <c r="AG33"/>
  <c r="AC33"/>
  <c r="Q33"/>
  <c r="M33"/>
  <c r="E16" i="23" l="1"/>
  <c r="F23" i="72"/>
  <c r="G24"/>
  <c r="E35" i="70"/>
  <c r="I26" i="71"/>
  <c r="F26"/>
  <c r="H26" s="1"/>
  <c r="K25"/>
  <c r="G27"/>
  <c r="C44" i="253"/>
  <c r="D44" s="1"/>
  <c r="E44" i="12"/>
  <c r="P44" i="15"/>
  <c r="R44" s="1"/>
  <c r="S44" s="1"/>
  <c r="AH43" i="19" s="1"/>
  <c r="C6"/>
  <c r="P43" i="15"/>
  <c r="R43" s="1"/>
  <c r="D101" i="23"/>
  <c r="E15"/>
  <c r="AG44" i="253"/>
  <c r="AH44" s="1"/>
  <c r="I37" i="12"/>
  <c r="AF40" i="15" s="1"/>
  <c r="AH40" s="1"/>
  <c r="AI40" s="1"/>
  <c r="BV39" i="19" s="1"/>
  <c r="P42" i="15"/>
  <c r="H82" i="70"/>
  <c r="D41" s="1"/>
  <c r="H75"/>
  <c r="D34" s="1"/>
  <c r="BF45" i="253"/>
  <c r="P41" i="15"/>
  <c r="BX37" i="29"/>
  <c r="D39" i="15"/>
  <c r="F39" s="1"/>
  <c r="AY43" i="253"/>
  <c r="AA44"/>
  <c r="AA50" s="1"/>
  <c r="BK44"/>
  <c r="C106" i="23"/>
  <c r="C105" s="1"/>
  <c r="I44" i="253"/>
  <c r="J44" s="1"/>
  <c r="C43"/>
  <c r="V49"/>
  <c r="AT49"/>
  <c r="K39" i="5"/>
  <c r="J39" i="16"/>
  <c r="AM44" i="253"/>
  <c r="AM50" s="1"/>
  <c r="AY50"/>
  <c r="O39" i="5"/>
  <c r="P40" i="15"/>
  <c r="R40" s="1"/>
  <c r="S40" s="1"/>
  <c r="AH39" i="19" s="1"/>
  <c r="C50" i="253"/>
  <c r="D50" s="1"/>
  <c r="CN38" i="58"/>
  <c r="M106" i="23"/>
  <c r="AF20"/>
  <c r="BO37" i="29"/>
  <c r="BQ37" s="1"/>
  <c r="J106" i="23"/>
  <c r="W20"/>
  <c r="BA37" i="29"/>
  <c r="BC37" s="1"/>
  <c r="I105" i="23"/>
  <c r="T19"/>
  <c r="AM37" i="29"/>
  <c r="AO37" s="1"/>
  <c r="F106" i="23"/>
  <c r="K20"/>
  <c r="E105"/>
  <c r="H19"/>
  <c r="K37" i="29"/>
  <c r="M37" s="1"/>
  <c r="BA51" i="13"/>
  <c r="L51"/>
  <c r="J52"/>
  <c r="L52" s="1"/>
  <c r="C96" i="7"/>
  <c r="C38" s="1"/>
  <c r="BJ38" i="58"/>
  <c r="CD38"/>
  <c r="W39" i="5"/>
  <c r="S39"/>
  <c r="Q39"/>
  <c r="M39"/>
  <c r="I33" i="15"/>
  <c r="I37"/>
  <c r="Q35"/>
  <c r="Y33"/>
  <c r="AO33"/>
  <c r="E33"/>
  <c r="M35"/>
  <c r="U33"/>
  <c r="E35"/>
  <c r="I34"/>
  <c r="Q36"/>
  <c r="Y34"/>
  <c r="AG36"/>
  <c r="C32" i="16"/>
  <c r="Y37" i="15"/>
  <c r="AG35"/>
  <c r="AO37"/>
  <c r="C35" i="16"/>
  <c r="E37" i="15"/>
  <c r="U37"/>
  <c r="AC35"/>
  <c r="AK33"/>
  <c r="AK37"/>
  <c r="AS35"/>
  <c r="D36" i="12"/>
  <c r="D37" s="1"/>
  <c r="L35"/>
  <c r="L36" s="1"/>
  <c r="L37" s="1"/>
  <c r="L38" s="1"/>
  <c r="L39" s="1"/>
  <c r="L40" s="1"/>
  <c r="L41" s="1"/>
  <c r="J35"/>
  <c r="J36" s="1"/>
  <c r="J37" s="1"/>
  <c r="J38" s="1"/>
  <c r="J39" s="1"/>
  <c r="J40" s="1"/>
  <c r="J41" s="1"/>
  <c r="G35"/>
  <c r="G36" s="1"/>
  <c r="G37" s="1"/>
  <c r="G38" s="1"/>
  <c r="G39" s="1"/>
  <c r="G40" s="1"/>
  <c r="G41" s="1"/>
  <c r="K35"/>
  <c r="K36" s="1"/>
  <c r="K37" s="1"/>
  <c r="K38" s="1"/>
  <c r="K39" s="1"/>
  <c r="K40" s="1"/>
  <c r="K41" s="1"/>
  <c r="F35"/>
  <c r="F36" s="1"/>
  <c r="F37" s="1"/>
  <c r="F38" s="1"/>
  <c r="F39" s="1"/>
  <c r="F40" s="1"/>
  <c r="F41" s="1"/>
  <c r="H35"/>
  <c r="H36" s="1"/>
  <c r="H37" s="1"/>
  <c r="H38" s="1"/>
  <c r="H39" s="1"/>
  <c r="H40" s="1"/>
  <c r="H41" s="1"/>
  <c r="E32" i="15"/>
  <c r="Y32"/>
  <c r="C30" i="16"/>
  <c r="E31" i="15"/>
  <c r="C31" i="16"/>
  <c r="I39" i="5"/>
  <c r="Z12" i="253"/>
  <c r="BJ12"/>
  <c r="AX12"/>
  <c r="BD14"/>
  <c r="BF44"/>
  <c r="BE43"/>
  <c r="P45"/>
  <c r="O44"/>
  <c r="O50" s="1"/>
  <c r="T14"/>
  <c r="AF14"/>
  <c r="N13"/>
  <c r="AL13"/>
  <c r="BK50"/>
  <c r="H14"/>
  <c r="AR14"/>
  <c r="BL44"/>
  <c r="BK43"/>
  <c r="N50"/>
  <c r="P49"/>
  <c r="Z50"/>
  <c r="AB49"/>
  <c r="AL50"/>
  <c r="AN49"/>
  <c r="AX50"/>
  <c r="AZ49"/>
  <c r="BJ50"/>
  <c r="BL49"/>
  <c r="V45"/>
  <c r="U44"/>
  <c r="AR52"/>
  <c r="AT45"/>
  <c r="AS44"/>
  <c r="AS50" s="1"/>
  <c r="AT50" s="1"/>
  <c r="J49"/>
  <c r="AH49"/>
  <c r="AG50"/>
  <c r="AH50" s="1"/>
  <c r="BF49"/>
  <c r="BE50"/>
  <c r="T52"/>
  <c r="H52"/>
  <c r="AF52"/>
  <c r="BD52"/>
  <c r="BF50"/>
  <c r="B19" i="23" l="1"/>
  <c r="AG43" i="253"/>
  <c r="F24" i="72"/>
  <c r="G25"/>
  <c r="G34" i="70"/>
  <c r="H34"/>
  <c r="E36"/>
  <c r="F27" i="71"/>
  <c r="H27" s="1"/>
  <c r="I27"/>
  <c r="K26"/>
  <c r="G28"/>
  <c r="K44" i="12"/>
  <c r="AN44" i="15"/>
  <c r="AP44" s="1"/>
  <c r="AQ44" s="1"/>
  <c r="CP43" i="19" s="1"/>
  <c r="G44" i="12"/>
  <c r="X44" i="15"/>
  <c r="Z44" s="1"/>
  <c r="AA44" s="1"/>
  <c r="BB43" i="19" s="1"/>
  <c r="H44" i="12"/>
  <c r="AB44" i="15"/>
  <c r="AD44" s="1"/>
  <c r="AE44" s="1"/>
  <c r="BL43" i="19" s="1"/>
  <c r="J44" i="12"/>
  <c r="AJ44" i="15"/>
  <c r="AL44" s="1"/>
  <c r="AM44" s="1"/>
  <c r="CF43" i="19" s="1"/>
  <c r="F44" i="12"/>
  <c r="T44" i="15"/>
  <c r="V44" s="1"/>
  <c r="W44" s="1"/>
  <c r="AR43" i="19" s="1"/>
  <c r="L44" i="12"/>
  <c r="AR44" i="15"/>
  <c r="AT44" s="1"/>
  <c r="AU44" s="1"/>
  <c r="CZ43" i="19" s="1"/>
  <c r="I38" i="12"/>
  <c r="I39" s="1"/>
  <c r="I40" s="1"/>
  <c r="I41" s="1"/>
  <c r="AN43" i="15"/>
  <c r="AP43" s="1"/>
  <c r="X43"/>
  <c r="Z43" s="1"/>
  <c r="AJ43"/>
  <c r="AL43" s="1"/>
  <c r="AB43"/>
  <c r="AD43" s="1"/>
  <c r="T43"/>
  <c r="V43" s="1"/>
  <c r="AR43"/>
  <c r="AT43" s="1"/>
  <c r="S43"/>
  <c r="D100" i="23"/>
  <c r="E14"/>
  <c r="AJ42" i="15"/>
  <c r="R42"/>
  <c r="X42"/>
  <c r="AN42"/>
  <c r="T42"/>
  <c r="AR42"/>
  <c r="AB42"/>
  <c r="H76" i="70"/>
  <c r="D35" s="1"/>
  <c r="H83"/>
  <c r="D42" s="1"/>
  <c r="T41" i="15"/>
  <c r="AR41"/>
  <c r="AB41"/>
  <c r="AJ41"/>
  <c r="X41"/>
  <c r="AN41"/>
  <c r="L40"/>
  <c r="N40" s="1"/>
  <c r="O40" s="1"/>
  <c r="X39" i="19" s="1"/>
  <c r="D38" i="12"/>
  <c r="R41" i="15"/>
  <c r="S41" s="1"/>
  <c r="AH40" i="19" s="1"/>
  <c r="AB44" i="253"/>
  <c r="AA43"/>
  <c r="I50"/>
  <c r="J50" s="1"/>
  <c r="AM43"/>
  <c r="AZ43"/>
  <c r="AY42"/>
  <c r="BA52" i="13"/>
  <c r="AN40" i="15" s="1"/>
  <c r="AP40" s="1"/>
  <c r="AQ40" s="1"/>
  <c r="CP39" i="19" s="1"/>
  <c r="AN44" i="253"/>
  <c r="I43"/>
  <c r="AB40" i="15"/>
  <c r="AD40" s="1"/>
  <c r="AE40" s="1"/>
  <c r="BL39" i="19" s="1"/>
  <c r="AJ40" i="15"/>
  <c r="AL40" s="1"/>
  <c r="AM40" s="1"/>
  <c r="CF39" i="19" s="1"/>
  <c r="D43" i="253"/>
  <c r="C42"/>
  <c r="X40" i="15"/>
  <c r="Z40" s="1"/>
  <c r="AA40" s="1"/>
  <c r="BB39" i="19" s="1"/>
  <c r="K39" i="16"/>
  <c r="L39" s="1"/>
  <c r="Y39" i="19" s="1"/>
  <c r="T40" i="15"/>
  <c r="V40" s="1"/>
  <c r="W40" s="1"/>
  <c r="AR39" i="19" s="1"/>
  <c r="AR40" i="15"/>
  <c r="AT40" s="1"/>
  <c r="AU40" s="1"/>
  <c r="CZ39" i="19" s="1"/>
  <c r="M105" i="23"/>
  <c r="AF19"/>
  <c r="J105"/>
  <c r="W19"/>
  <c r="I104"/>
  <c r="T18"/>
  <c r="F105"/>
  <c r="K19"/>
  <c r="E104"/>
  <c r="H18"/>
  <c r="C104"/>
  <c r="B18"/>
  <c r="C97" i="7"/>
  <c r="G39" i="15"/>
  <c r="C37" i="16"/>
  <c r="E38" i="15"/>
  <c r="AK32"/>
  <c r="Q32"/>
  <c r="Y31"/>
  <c r="AS32"/>
  <c r="C29" i="16"/>
  <c r="E30" i="15"/>
  <c r="Y38"/>
  <c r="AO32"/>
  <c r="M32"/>
  <c r="U32"/>
  <c r="AC32"/>
  <c r="I32"/>
  <c r="AG32"/>
  <c r="Z52" i="253"/>
  <c r="AB50"/>
  <c r="AR13"/>
  <c r="T13"/>
  <c r="Z11"/>
  <c r="AL12"/>
  <c r="BF43"/>
  <c r="BE42"/>
  <c r="AT44"/>
  <c r="AS43"/>
  <c r="V44"/>
  <c r="U43"/>
  <c r="U50"/>
  <c r="BJ52"/>
  <c r="BL50"/>
  <c r="AL52"/>
  <c r="AN50"/>
  <c r="N52"/>
  <c r="P50"/>
  <c r="H13"/>
  <c r="AF13"/>
  <c r="BD13"/>
  <c r="AN43"/>
  <c r="AM42"/>
  <c r="AX52"/>
  <c r="AZ50"/>
  <c r="N12"/>
  <c r="AX11"/>
  <c r="BL43"/>
  <c r="BK42"/>
  <c r="P44"/>
  <c r="O43"/>
  <c r="BJ11"/>
  <c r="G35" i="70" l="1"/>
  <c r="H35"/>
  <c r="F25" i="72"/>
  <c r="G26"/>
  <c r="K34" i="70"/>
  <c r="B27" i="6"/>
  <c r="AH43" i="253"/>
  <c r="AG42"/>
  <c r="E37" i="70"/>
  <c r="F28" i="71"/>
  <c r="H28" s="1"/>
  <c r="I28"/>
  <c r="K27"/>
  <c r="G29"/>
  <c r="C98" i="7"/>
  <c r="C39"/>
  <c r="G39" s="1"/>
  <c r="H39" s="1"/>
  <c r="D38" i="58" s="1"/>
  <c r="I44" i="12"/>
  <c r="AF44" i="15"/>
  <c r="AH44" s="1"/>
  <c r="AI44" s="1"/>
  <c r="BV43" i="19" s="1"/>
  <c r="AF43" i="15"/>
  <c r="AH43" s="1"/>
  <c r="AI43" s="1"/>
  <c r="AF42"/>
  <c r="AH42" s="1"/>
  <c r="AI42" s="1"/>
  <c r="AF41"/>
  <c r="AH41" s="1"/>
  <c r="AI41" s="1"/>
  <c r="BV40" i="19" s="1"/>
  <c r="AA43" i="15"/>
  <c r="AM43"/>
  <c r="AH42" i="19"/>
  <c r="W43" i="15"/>
  <c r="AQ43"/>
  <c r="AE43"/>
  <c r="AU43"/>
  <c r="D99" i="23"/>
  <c r="E13"/>
  <c r="AT42" i="15"/>
  <c r="Z42"/>
  <c r="AL42"/>
  <c r="L41"/>
  <c r="N41" s="1"/>
  <c r="O41" s="1"/>
  <c r="X40" i="19" s="1"/>
  <c r="D39" i="12"/>
  <c r="D40" s="1"/>
  <c r="AD42" i="15"/>
  <c r="V42"/>
  <c r="AP42"/>
  <c r="S42"/>
  <c r="H77" i="70"/>
  <c r="D36" s="1"/>
  <c r="H84"/>
  <c r="D43" s="1"/>
  <c r="AD41" i="15"/>
  <c r="AE41" s="1"/>
  <c r="BL40" i="19" s="1"/>
  <c r="V41" i="15"/>
  <c r="W41" s="1"/>
  <c r="AR40" i="19" s="1"/>
  <c r="AP41" i="15"/>
  <c r="AQ41" s="1"/>
  <c r="CP40" i="19" s="1"/>
  <c r="Z41" i="15"/>
  <c r="AA41" s="1"/>
  <c r="BB40" i="19" s="1"/>
  <c r="AL41" i="15"/>
  <c r="AM41" s="1"/>
  <c r="CF40" i="19" s="1"/>
  <c r="AT41" i="15"/>
  <c r="AU41" s="1"/>
  <c r="CZ40" i="19" s="1"/>
  <c r="J43" i="253"/>
  <c r="I42"/>
  <c r="AB43"/>
  <c r="AA42"/>
  <c r="AY41"/>
  <c r="AZ42"/>
  <c r="C41"/>
  <c r="D42"/>
  <c r="M104" i="23"/>
  <c r="AF18"/>
  <c r="J104"/>
  <c r="W18"/>
  <c r="I103"/>
  <c r="T17"/>
  <c r="F104"/>
  <c r="K18"/>
  <c r="E103"/>
  <c r="H17"/>
  <c r="C103"/>
  <c r="B17"/>
  <c r="D38" i="19"/>
  <c r="AO30" i="15"/>
  <c r="U38"/>
  <c r="AO31"/>
  <c r="Y30"/>
  <c r="AS38"/>
  <c r="AG38"/>
  <c r="I31"/>
  <c r="M31"/>
  <c r="U31"/>
  <c r="AC31"/>
  <c r="M38"/>
  <c r="Q31"/>
  <c r="AG31"/>
  <c r="Q38"/>
  <c r="AK38"/>
  <c r="AC38"/>
  <c r="AS31"/>
  <c r="AK31"/>
  <c r="E29"/>
  <c r="C28" i="16"/>
  <c r="AO38" i="15"/>
  <c r="I38"/>
  <c r="BJ10" i="253"/>
  <c r="BL42"/>
  <c r="BK41"/>
  <c r="Z10"/>
  <c r="AR12"/>
  <c r="N11"/>
  <c r="AF12"/>
  <c r="AL11"/>
  <c r="P43"/>
  <c r="O42"/>
  <c r="AM41"/>
  <c r="AN42"/>
  <c r="BD12"/>
  <c r="V43"/>
  <c r="U42"/>
  <c r="AT43"/>
  <c r="AS42"/>
  <c r="BF42"/>
  <c r="BE41"/>
  <c r="T12"/>
  <c r="AX10"/>
  <c r="H12"/>
  <c r="V50"/>
  <c r="F26" i="72" l="1"/>
  <c r="G27"/>
  <c r="G36" i="70"/>
  <c r="H36"/>
  <c r="AG41" i="253"/>
  <c r="AH42"/>
  <c r="K35" i="70"/>
  <c r="B28" i="6"/>
  <c r="E38" i="70"/>
  <c r="I29" i="71"/>
  <c r="F29"/>
  <c r="H29" s="1"/>
  <c r="K28"/>
  <c r="G30"/>
  <c r="C99" i="7"/>
  <c r="C40"/>
  <c r="G40" s="1"/>
  <c r="H40" s="1"/>
  <c r="D39" i="58" s="1"/>
  <c r="L43" i="15"/>
  <c r="N43" s="1"/>
  <c r="D41" i="12"/>
  <c r="L44" i="15" s="1"/>
  <c r="N44" s="1"/>
  <c r="O44" s="1"/>
  <c r="X43" i="19" s="1"/>
  <c r="BL42"/>
  <c r="CP42"/>
  <c r="BB42"/>
  <c r="CZ42"/>
  <c r="BV42"/>
  <c r="AR42"/>
  <c r="CF42"/>
  <c r="D98" i="23"/>
  <c r="E12"/>
  <c r="W42" i="15"/>
  <c r="AH41" i="19"/>
  <c r="L42" i="15"/>
  <c r="AA42"/>
  <c r="AU42"/>
  <c r="AQ42"/>
  <c r="AE42"/>
  <c r="AM42"/>
  <c r="BV41" i="19"/>
  <c r="H78" i="70"/>
  <c r="D37" s="1"/>
  <c r="J42" i="253"/>
  <c r="I41"/>
  <c r="AZ41"/>
  <c r="AY40"/>
  <c r="AB42"/>
  <c r="AA41"/>
  <c r="C40"/>
  <c r="D41"/>
  <c r="M103" i="23"/>
  <c r="AF17"/>
  <c r="J103"/>
  <c r="W17"/>
  <c r="I102"/>
  <c r="T16"/>
  <c r="F103"/>
  <c r="K17"/>
  <c r="E102"/>
  <c r="H16"/>
  <c r="C102"/>
  <c r="B16"/>
  <c r="Y29" i="15"/>
  <c r="M30"/>
  <c r="AC30"/>
  <c r="AG30"/>
  <c r="I30"/>
  <c r="E28"/>
  <c r="C27" i="16"/>
  <c r="U30" i="15"/>
  <c r="AK30"/>
  <c r="AO29"/>
  <c r="AS30"/>
  <c r="Q30"/>
  <c r="H11" i="253"/>
  <c r="AN41"/>
  <c r="AM40"/>
  <c r="AR11"/>
  <c r="AX9"/>
  <c r="BF41"/>
  <c r="BE40"/>
  <c r="U41"/>
  <c r="V42"/>
  <c r="P42"/>
  <c r="O41"/>
  <c r="AF11"/>
  <c r="BJ9"/>
  <c r="T11"/>
  <c r="BD11"/>
  <c r="AL10"/>
  <c r="N10"/>
  <c r="AT42"/>
  <c r="AS41"/>
  <c r="Z9"/>
  <c r="BL41"/>
  <c r="BK40"/>
  <c r="G37" i="70" l="1"/>
  <c r="H37"/>
  <c r="B29" i="6"/>
  <c r="K36" i="70"/>
  <c r="F27" i="72"/>
  <c r="G28"/>
  <c r="AH41" i="253"/>
  <c r="AG40"/>
  <c r="H39" i="70"/>
  <c r="E39"/>
  <c r="G39" s="1"/>
  <c r="F30" i="71"/>
  <c r="H30" s="1"/>
  <c r="I30"/>
  <c r="K29"/>
  <c r="G31"/>
  <c r="C41" i="7"/>
  <c r="G41" s="1"/>
  <c r="H41" s="1"/>
  <c r="D40" i="58" s="1"/>
  <c r="C100" i="7"/>
  <c r="O43" i="15"/>
  <c r="D97" i="23"/>
  <c r="E11"/>
  <c r="AR41" i="19"/>
  <c r="BL41"/>
  <c r="CZ41"/>
  <c r="N42" i="15"/>
  <c r="CP41" i="19"/>
  <c r="CF41"/>
  <c r="BB41"/>
  <c r="H79" i="70"/>
  <c r="D38" s="1"/>
  <c r="AA40" i="253"/>
  <c r="AB41"/>
  <c r="I40"/>
  <c r="J41"/>
  <c r="AY39"/>
  <c r="AZ40"/>
  <c r="D40"/>
  <c r="C39"/>
  <c r="M102" i="23"/>
  <c r="AF16"/>
  <c r="J102"/>
  <c r="W16"/>
  <c r="I101"/>
  <c r="T15"/>
  <c r="F102"/>
  <c r="K16"/>
  <c r="E101"/>
  <c r="H15"/>
  <c r="C101"/>
  <c r="B15"/>
  <c r="I29" i="15"/>
  <c r="AO28"/>
  <c r="Q29"/>
  <c r="AC29"/>
  <c r="Y28"/>
  <c r="M29"/>
  <c r="AS29"/>
  <c r="AG29"/>
  <c r="U29"/>
  <c r="C26" i="16"/>
  <c r="E27" i="15"/>
  <c r="AK29"/>
  <c r="BL40" i="253"/>
  <c r="BK39"/>
  <c r="BD10"/>
  <c r="BE39"/>
  <c r="BF40"/>
  <c r="AR10"/>
  <c r="N9"/>
  <c r="V41"/>
  <c r="U40"/>
  <c r="T10"/>
  <c r="AL9"/>
  <c r="Z8"/>
  <c r="BJ8"/>
  <c r="P41"/>
  <c r="O40"/>
  <c r="H10"/>
  <c r="AT41"/>
  <c r="AS40"/>
  <c r="AF10"/>
  <c r="AX8"/>
  <c r="AN40"/>
  <c r="AM39"/>
  <c r="BU36" i="34"/>
  <c r="BN36"/>
  <c r="BG36"/>
  <c r="AZ36"/>
  <c r="AS36"/>
  <c r="AL36"/>
  <c r="AE36"/>
  <c r="X36"/>
  <c r="Q36"/>
  <c r="J36"/>
  <c r="C36"/>
  <c r="FD36" i="18"/>
  <c r="EN36"/>
  <c r="DX36"/>
  <c r="DH36"/>
  <c r="CR36"/>
  <c r="CB36"/>
  <c r="BL36"/>
  <c r="AV36"/>
  <c r="AF36"/>
  <c r="P36"/>
  <c r="AH40" i="253" l="1"/>
  <c r="AG39"/>
  <c r="G38" i="70"/>
  <c r="H38"/>
  <c r="F28" i="72"/>
  <c r="G29"/>
  <c r="K37" i="70"/>
  <c r="B30" i="6"/>
  <c r="E40" i="70"/>
  <c r="G40" s="1"/>
  <c r="H40"/>
  <c r="B32" i="6"/>
  <c r="K39" i="70"/>
  <c r="F31" i="71"/>
  <c r="H31" s="1"/>
  <c r="I31"/>
  <c r="K30"/>
  <c r="G32"/>
  <c r="C42" i="7"/>
  <c r="G42" s="1"/>
  <c r="H42" s="1"/>
  <c r="D41" i="58" s="1"/>
  <c r="C101" i="7"/>
  <c r="X42" i="19"/>
  <c r="D96" i="23"/>
  <c r="E10"/>
  <c r="O42" i="15"/>
  <c r="AY38" i="253"/>
  <c r="AZ39"/>
  <c r="AB40"/>
  <c r="AA39"/>
  <c r="I39"/>
  <c r="J40"/>
  <c r="D39"/>
  <c r="C38"/>
  <c r="M101" i="23"/>
  <c r="AF15"/>
  <c r="J101"/>
  <c r="W15"/>
  <c r="I100"/>
  <c r="T14"/>
  <c r="F101"/>
  <c r="K15"/>
  <c r="E100"/>
  <c r="H14"/>
  <c r="C100"/>
  <c r="B14"/>
  <c r="AO27" i="15"/>
  <c r="AG28"/>
  <c r="AS28"/>
  <c r="Q28"/>
  <c r="C25" i="16"/>
  <c r="E26" i="15"/>
  <c r="U28"/>
  <c r="Y27"/>
  <c r="I28"/>
  <c r="AK28"/>
  <c r="AC28"/>
  <c r="M28"/>
  <c r="F38" i="7"/>
  <c r="AN39" i="253"/>
  <c r="AM38"/>
  <c r="AT40"/>
  <c r="AS39"/>
  <c r="N8"/>
  <c r="BL39"/>
  <c r="BK38"/>
  <c r="AR9"/>
  <c r="AF9"/>
  <c r="BF39"/>
  <c r="BE38"/>
  <c r="BD9"/>
  <c r="P40"/>
  <c r="O39"/>
  <c r="H9"/>
  <c r="T9"/>
  <c r="AL8"/>
  <c r="V40"/>
  <c r="U39"/>
  <c r="K38" i="70" l="1"/>
  <c r="B31" i="6"/>
  <c r="F29" i="72"/>
  <c r="G30"/>
  <c r="AH39" i="253"/>
  <c r="AG38"/>
  <c r="H41" i="70"/>
  <c r="E41"/>
  <c r="G41" s="1"/>
  <c r="B33" i="6"/>
  <c r="K40" i="70"/>
  <c r="I32" i="71"/>
  <c r="F32"/>
  <c r="H32" s="1"/>
  <c r="K31"/>
  <c r="G33"/>
  <c r="C43" i="7"/>
  <c r="G43" s="1"/>
  <c r="H43" s="1"/>
  <c r="D42" i="58" s="1"/>
  <c r="C102" i="7"/>
  <c r="C44" s="1"/>
  <c r="D95" i="23"/>
  <c r="E9"/>
  <c r="X41" i="19"/>
  <c r="J39" i="253"/>
  <c r="I38"/>
  <c r="AZ38"/>
  <c r="AY37"/>
  <c r="AB39"/>
  <c r="AA38"/>
  <c r="C37"/>
  <c r="D38"/>
  <c r="M100" i="23"/>
  <c r="AF14"/>
  <c r="J100"/>
  <c r="W14"/>
  <c r="I99"/>
  <c r="T13"/>
  <c r="F100"/>
  <c r="K14"/>
  <c r="E99"/>
  <c r="H13"/>
  <c r="C99"/>
  <c r="B13"/>
  <c r="Y26" i="15"/>
  <c r="M27"/>
  <c r="AO26"/>
  <c r="AC27"/>
  <c r="E25"/>
  <c r="C24" i="16"/>
  <c r="AG27" i="15"/>
  <c r="AK27"/>
  <c r="Q27"/>
  <c r="I27"/>
  <c r="AS27"/>
  <c r="U27"/>
  <c r="AV38" i="7"/>
  <c r="M38"/>
  <c r="AO38"/>
  <c r="AH38"/>
  <c r="AA38"/>
  <c r="BC38"/>
  <c r="T38"/>
  <c r="BX38"/>
  <c r="BQ38"/>
  <c r="BJ38"/>
  <c r="BD8" i="253"/>
  <c r="AR8"/>
  <c r="AN38"/>
  <c r="AM37"/>
  <c r="P39"/>
  <c r="O38"/>
  <c r="T8"/>
  <c r="H8"/>
  <c r="V39"/>
  <c r="U38"/>
  <c r="AF8"/>
  <c r="BF38"/>
  <c r="BE37"/>
  <c r="BL38"/>
  <c r="BK37"/>
  <c r="AS38"/>
  <c r="AT39"/>
  <c r="F30" i="72" l="1"/>
  <c r="G31"/>
  <c r="AG37" i="253"/>
  <c r="AH38"/>
  <c r="B34" i="6"/>
  <c r="K41" i="70"/>
  <c r="H42"/>
  <c r="E42"/>
  <c r="G42" s="1"/>
  <c r="I33" i="71"/>
  <c r="F33"/>
  <c r="H33" s="1"/>
  <c r="K32"/>
  <c r="G34"/>
  <c r="C47" i="7"/>
  <c r="G44"/>
  <c r="H44" s="1"/>
  <c r="D43" i="58" s="1"/>
  <c r="D94" i="23"/>
  <c r="E8"/>
  <c r="I37" i="253"/>
  <c r="J38"/>
  <c r="AB38"/>
  <c r="AA37"/>
  <c r="AY36"/>
  <c r="AZ37"/>
  <c r="C36"/>
  <c r="D37"/>
  <c r="M99" i="23"/>
  <c r="AF13"/>
  <c r="J99"/>
  <c r="W13"/>
  <c r="I98"/>
  <c r="T12"/>
  <c r="F99"/>
  <c r="K13"/>
  <c r="E98"/>
  <c r="H12"/>
  <c r="C98"/>
  <c r="B12"/>
  <c r="AO25" i="15"/>
  <c r="AG26"/>
  <c r="I26"/>
  <c r="Q26"/>
  <c r="AC26"/>
  <c r="M26"/>
  <c r="U26"/>
  <c r="E24"/>
  <c r="C23" i="16"/>
  <c r="AK26" i="15"/>
  <c r="Y25"/>
  <c r="AS26"/>
  <c r="BF37" i="253"/>
  <c r="BE36"/>
  <c r="V38"/>
  <c r="U37"/>
  <c r="AN37"/>
  <c r="AM36"/>
  <c r="BK36"/>
  <c r="BL37"/>
  <c r="AT38"/>
  <c r="AS37"/>
  <c r="O37"/>
  <c r="P38"/>
  <c r="AG36" l="1"/>
  <c r="AH37"/>
  <c r="F31" i="72"/>
  <c r="G32"/>
  <c r="H43" i="70"/>
  <c r="E43"/>
  <c r="G43" s="1"/>
  <c r="B35" i="6"/>
  <c r="K42" i="70"/>
  <c r="F34" i="71"/>
  <c r="H34" s="1"/>
  <c r="I34"/>
  <c r="K33"/>
  <c r="G35"/>
  <c r="D93" i="23"/>
  <c r="E6" s="1"/>
  <c r="E46" s="1"/>
  <c r="E7"/>
  <c r="AZ36" i="253"/>
  <c r="AY35"/>
  <c r="I36"/>
  <c r="J37"/>
  <c r="AA36"/>
  <c r="AB37"/>
  <c r="D36"/>
  <c r="C35"/>
  <c r="M98" i="23"/>
  <c r="AF12"/>
  <c r="J98"/>
  <c r="W12"/>
  <c r="I97"/>
  <c r="T11"/>
  <c r="F98"/>
  <c r="K12"/>
  <c r="E97"/>
  <c r="H11"/>
  <c r="C97"/>
  <c r="B11"/>
  <c r="AC25" i="15"/>
  <c r="I25"/>
  <c r="U25"/>
  <c r="AK25"/>
  <c r="M25"/>
  <c r="AS25"/>
  <c r="AG25"/>
  <c r="Y24"/>
  <c r="Q25"/>
  <c r="C22" i="16"/>
  <c r="E23" i="15"/>
  <c r="AO24"/>
  <c r="BL36" i="253"/>
  <c r="BK35"/>
  <c r="AT37"/>
  <c r="AS36"/>
  <c r="BF36"/>
  <c r="BE35"/>
  <c r="P37"/>
  <c r="O36"/>
  <c r="AN36"/>
  <c r="AM35"/>
  <c r="V37"/>
  <c r="U36"/>
  <c r="F32" i="72" l="1"/>
  <c r="G33"/>
  <c r="AG35" i="253"/>
  <c r="AH36"/>
  <c r="B36" i="6"/>
  <c r="K43" i="70"/>
  <c r="E44"/>
  <c r="G44" s="1"/>
  <c r="H44"/>
  <c r="F35" i="71"/>
  <c r="H35" s="1"/>
  <c r="I35"/>
  <c r="K34"/>
  <c r="G36"/>
  <c r="AZ35" i="253"/>
  <c r="AY34"/>
  <c r="AA35"/>
  <c r="AB36"/>
  <c r="J36"/>
  <c r="I35"/>
  <c r="D35"/>
  <c r="C34"/>
  <c r="H36" i="35"/>
  <c r="M36"/>
  <c r="R36"/>
  <c r="W36"/>
  <c r="AB36"/>
  <c r="AG36"/>
  <c r="AL36"/>
  <c r="AQ36"/>
  <c r="AV36"/>
  <c r="BA36"/>
  <c r="I36"/>
  <c r="N36"/>
  <c r="S36"/>
  <c r="X36"/>
  <c r="AC36"/>
  <c r="AH36"/>
  <c r="AM36"/>
  <c r="AR36"/>
  <c r="AW36"/>
  <c r="BB36"/>
  <c r="M97" i="23"/>
  <c r="AF11"/>
  <c r="J97"/>
  <c r="W11"/>
  <c r="I96"/>
  <c r="T10"/>
  <c r="F97"/>
  <c r="K11"/>
  <c r="E96"/>
  <c r="H10"/>
  <c r="C96"/>
  <c r="B10"/>
  <c r="AC24" i="15"/>
  <c r="I24"/>
  <c r="AO23"/>
  <c r="AS24"/>
  <c r="Q24"/>
  <c r="AK24"/>
  <c r="M24"/>
  <c r="U24"/>
  <c r="Y23"/>
  <c r="C21" i="16"/>
  <c r="E22" i="15"/>
  <c r="AG24"/>
  <c r="V36" i="253"/>
  <c r="U35"/>
  <c r="P36"/>
  <c r="O35"/>
  <c r="BL35"/>
  <c r="BK34"/>
  <c r="AN35"/>
  <c r="AM34"/>
  <c r="BF35"/>
  <c r="BE34"/>
  <c r="AT36"/>
  <c r="AS35"/>
  <c r="I36" i="29"/>
  <c r="P36"/>
  <c r="W36"/>
  <c r="AD36"/>
  <c r="AK36"/>
  <c r="AR36"/>
  <c r="AY36"/>
  <c r="BF36"/>
  <c r="BM36"/>
  <c r="BT36"/>
  <c r="B36"/>
  <c r="G38" i="5"/>
  <c r="G37" i="1"/>
  <c r="D36" i="79"/>
  <c r="D36" i="78"/>
  <c r="D36" i="77"/>
  <c r="D36" i="76"/>
  <c r="D36" i="75"/>
  <c r="D36" i="74"/>
  <c r="B33" i="189"/>
  <c r="C33"/>
  <c r="D33"/>
  <c r="E33"/>
  <c r="F33"/>
  <c r="G33"/>
  <c r="H33"/>
  <c r="I33"/>
  <c r="J33"/>
  <c r="K33"/>
  <c r="L33"/>
  <c r="B34"/>
  <c r="C34"/>
  <c r="D34"/>
  <c r="E34"/>
  <c r="F34"/>
  <c r="G34"/>
  <c r="H34"/>
  <c r="I34"/>
  <c r="J34"/>
  <c r="K34"/>
  <c r="L34"/>
  <c r="C35"/>
  <c r="G35"/>
  <c r="K35"/>
  <c r="L35"/>
  <c r="I35"/>
  <c r="B35"/>
  <c r="D35"/>
  <c r="H35"/>
  <c r="D94" i="7"/>
  <c r="J36" s="1"/>
  <c r="E94"/>
  <c r="Q36" s="1"/>
  <c r="F94"/>
  <c r="X36" s="1"/>
  <c r="G94"/>
  <c r="AE36" s="1"/>
  <c r="H94"/>
  <c r="AL36" s="1"/>
  <c r="I94"/>
  <c r="AS36" s="1"/>
  <c r="J94"/>
  <c r="AZ36" s="1"/>
  <c r="K94"/>
  <c r="BG36" s="1"/>
  <c r="L94"/>
  <c r="BN36" s="1"/>
  <c r="M94"/>
  <c r="BU36" s="1"/>
  <c r="AG34" i="253" l="1"/>
  <c r="AH35"/>
  <c r="F33" i="72"/>
  <c r="G34"/>
  <c r="E45" i="70"/>
  <c r="H45"/>
  <c r="B37" i="6"/>
  <c r="K44" i="70"/>
  <c r="I36" i="71"/>
  <c r="F36"/>
  <c r="H36" s="1"/>
  <c r="K35"/>
  <c r="G45" i="70"/>
  <c r="G37" i="71"/>
  <c r="F95" i="7"/>
  <c r="X37" s="1"/>
  <c r="M95"/>
  <c r="BU37" s="1"/>
  <c r="I95"/>
  <c r="AS37" s="1"/>
  <c r="E95"/>
  <c r="Q37" s="1"/>
  <c r="H95"/>
  <c r="AL37" s="1"/>
  <c r="J95"/>
  <c r="AZ37" s="1"/>
  <c r="D95"/>
  <c r="J37" s="1"/>
  <c r="K95"/>
  <c r="BG37" s="1"/>
  <c r="G95"/>
  <c r="AE37" s="1"/>
  <c r="AY33" i="253"/>
  <c r="AZ34"/>
  <c r="AB35"/>
  <c r="AA34"/>
  <c r="J35"/>
  <c r="I34"/>
  <c r="C33"/>
  <c r="D34"/>
  <c r="AR38" i="36"/>
  <c r="BB37" i="35"/>
  <c r="AW37"/>
  <c r="AR37"/>
  <c r="AM37"/>
  <c r="AH37"/>
  <c r="AC37"/>
  <c r="X37"/>
  <c r="S37"/>
  <c r="N37"/>
  <c r="I37"/>
  <c r="AV37"/>
  <c r="AL37"/>
  <c r="AB37"/>
  <c r="R37"/>
  <c r="H37"/>
  <c r="BA37"/>
  <c r="AQ37"/>
  <c r="AG37"/>
  <c r="W37"/>
  <c r="M37"/>
  <c r="M96" i="23"/>
  <c r="AF10"/>
  <c r="J96"/>
  <c r="W10"/>
  <c r="I95"/>
  <c r="T9"/>
  <c r="F96"/>
  <c r="K10"/>
  <c r="E95"/>
  <c r="H9"/>
  <c r="C95"/>
  <c r="C94" s="1"/>
  <c r="C93" s="1"/>
  <c r="B9"/>
  <c r="L95" i="7"/>
  <c r="BN37" s="1"/>
  <c r="J35" i="189"/>
  <c r="E35"/>
  <c r="F35"/>
  <c r="AO22" i="15"/>
  <c r="AC23"/>
  <c r="U23"/>
  <c r="M23"/>
  <c r="I23"/>
  <c r="Q23"/>
  <c r="AK23"/>
  <c r="Y22"/>
  <c r="AS23"/>
  <c r="E21"/>
  <c r="C20" i="16"/>
  <c r="AG23" i="15"/>
  <c r="Y39" i="1"/>
  <c r="O38" i="5" s="1"/>
  <c r="AW39" i="1"/>
  <c r="W38" i="5" s="1"/>
  <c r="M39" i="1"/>
  <c r="L37" i="58" s="1"/>
  <c r="G39" i="1"/>
  <c r="I38" i="5" s="1"/>
  <c r="BJ37" i="58"/>
  <c r="BC39" i="1"/>
  <c r="AK39"/>
  <c r="BI39"/>
  <c r="G38" i="7"/>
  <c r="BF34" i="253"/>
  <c r="BE33"/>
  <c r="AN34"/>
  <c r="AM33"/>
  <c r="U34"/>
  <c r="V35"/>
  <c r="AT35"/>
  <c r="AS34"/>
  <c r="BL34"/>
  <c r="BK33"/>
  <c r="P35"/>
  <c r="O34"/>
  <c r="F34" i="72" l="1"/>
  <c r="G35"/>
  <c r="AH34" i="253"/>
  <c r="AG33"/>
  <c r="H46" i="70"/>
  <c r="E46"/>
  <c r="G46" s="1"/>
  <c r="B38" i="6"/>
  <c r="K45" i="70"/>
  <c r="I37" i="71"/>
  <c r="F37"/>
  <c r="H37" s="1"/>
  <c r="K36"/>
  <c r="G38"/>
  <c r="C53" i="36"/>
  <c r="C54"/>
  <c r="F96" i="7"/>
  <c r="M96"/>
  <c r="BU38" s="1"/>
  <c r="G96"/>
  <c r="AE38" s="1"/>
  <c r="E96"/>
  <c r="Q38" s="1"/>
  <c r="K96"/>
  <c r="BG38" s="1"/>
  <c r="D96"/>
  <c r="J38" s="1"/>
  <c r="H96"/>
  <c r="AL38" s="1"/>
  <c r="I96"/>
  <c r="AS38" s="1"/>
  <c r="J96"/>
  <c r="AZ38" s="1"/>
  <c r="AZ33" i="253"/>
  <c r="AY32"/>
  <c r="I33"/>
  <c r="J34"/>
  <c r="AA33"/>
  <c r="AB34"/>
  <c r="C32"/>
  <c r="D33"/>
  <c r="M95" i="23"/>
  <c r="AF9"/>
  <c r="J95"/>
  <c r="W9"/>
  <c r="I94"/>
  <c r="T8"/>
  <c r="F95"/>
  <c r="K9"/>
  <c r="E94"/>
  <c r="H8"/>
  <c r="B8"/>
  <c r="L96" i="7"/>
  <c r="BN38" s="1"/>
  <c r="M22" i="15"/>
  <c r="U22"/>
  <c r="AK22"/>
  <c r="I22"/>
  <c r="AG22"/>
  <c r="AC22"/>
  <c r="AO21"/>
  <c r="Q22"/>
  <c r="C19" i="16"/>
  <c r="E20" i="15"/>
  <c r="AS22"/>
  <c r="Y21"/>
  <c r="K38" i="5"/>
  <c r="AF37" i="58"/>
  <c r="U38" i="5"/>
  <c r="BT37" i="58"/>
  <c r="B37"/>
  <c r="AZ37"/>
  <c r="S38" i="5"/>
  <c r="AP37" i="58"/>
  <c r="Q38" i="5"/>
  <c r="V37" i="58"/>
  <c r="M38" i="5"/>
  <c r="CN37" i="58"/>
  <c r="AA38" i="5"/>
  <c r="CD37" i="58"/>
  <c r="Y38" i="5"/>
  <c r="H38" i="7"/>
  <c r="D37" i="58" s="1"/>
  <c r="V34" i="253"/>
  <c r="U33"/>
  <c r="BL33"/>
  <c r="BK32"/>
  <c r="AT34"/>
  <c r="AS33"/>
  <c r="AM32"/>
  <c r="AN33"/>
  <c r="P34"/>
  <c r="O33"/>
  <c r="BE32"/>
  <c r="BF33"/>
  <c r="D37" i="16"/>
  <c r="E37" i="19" s="1"/>
  <c r="B38" i="15"/>
  <c r="D38" i="9"/>
  <c r="B37" i="19" s="1"/>
  <c r="G38" i="9"/>
  <c r="L37" i="19" s="1"/>
  <c r="J38" i="9"/>
  <c r="V37" i="19" s="1"/>
  <c r="M38" i="9"/>
  <c r="AF37" i="19" s="1"/>
  <c r="P38" i="9"/>
  <c r="AP37" i="19" s="1"/>
  <c r="S38" i="9"/>
  <c r="AZ37" i="19" s="1"/>
  <c r="V38" i="9"/>
  <c r="BJ37" i="19" s="1"/>
  <c r="Y38" i="9"/>
  <c r="BT37" i="19" s="1"/>
  <c r="AE38" i="9"/>
  <c r="CN37" i="19" s="1"/>
  <c r="CX37"/>
  <c r="F35" i="72" l="1"/>
  <c r="G36"/>
  <c r="AH33" i="253"/>
  <c r="AG32"/>
  <c r="B39" i="6"/>
  <c r="K46" i="70"/>
  <c r="H47"/>
  <c r="E47"/>
  <c r="G47" s="1"/>
  <c r="I38" i="71"/>
  <c r="F38"/>
  <c r="H38" s="1"/>
  <c r="K37"/>
  <c r="G39"/>
  <c r="X38" i="7"/>
  <c r="AB38" s="1"/>
  <c r="AC38" s="1"/>
  <c r="AH37" i="58" s="1"/>
  <c r="F97" i="7"/>
  <c r="K97"/>
  <c r="BG39" s="1"/>
  <c r="BK38"/>
  <c r="BL38" s="1"/>
  <c r="CF37" i="58" s="1"/>
  <c r="H97" i="7"/>
  <c r="AL39" s="1"/>
  <c r="AP38"/>
  <c r="AQ38" s="1"/>
  <c r="BB37" i="58" s="1"/>
  <c r="G97" i="7"/>
  <c r="AE39" s="1"/>
  <c r="AI38"/>
  <c r="AJ38" s="1"/>
  <c r="AR37" i="58" s="1"/>
  <c r="I97" i="7"/>
  <c r="AS39" s="1"/>
  <c r="AW38"/>
  <c r="AX38" s="1"/>
  <c r="BL37" i="58" s="1"/>
  <c r="N38" i="7"/>
  <c r="O38" s="1"/>
  <c r="N37" i="58" s="1"/>
  <c r="D97" i="7"/>
  <c r="J39" s="1"/>
  <c r="E97"/>
  <c r="Q39" s="1"/>
  <c r="U38"/>
  <c r="V38" s="1"/>
  <c r="X37" i="58" s="1"/>
  <c r="BY38" i="7"/>
  <c r="BZ38" s="1"/>
  <c r="CZ37" i="58" s="1"/>
  <c r="M97" i="7"/>
  <c r="BU39" s="1"/>
  <c r="J97"/>
  <c r="AZ39" s="1"/>
  <c r="BD38"/>
  <c r="BE38" s="1"/>
  <c r="BV37" i="58" s="1"/>
  <c r="AB33" i="253"/>
  <c r="AA32"/>
  <c r="AY31"/>
  <c r="AZ32"/>
  <c r="I32"/>
  <c r="J33"/>
  <c r="D32"/>
  <c r="C31"/>
  <c r="M94" i="23"/>
  <c r="AF8"/>
  <c r="J94"/>
  <c r="W8"/>
  <c r="I93"/>
  <c r="T6" s="1"/>
  <c r="T46" s="1"/>
  <c r="T7"/>
  <c r="F94"/>
  <c r="K8"/>
  <c r="E93"/>
  <c r="H6" s="1"/>
  <c r="H46" s="1"/>
  <c r="H7"/>
  <c r="B7"/>
  <c r="F37" i="16"/>
  <c r="G37" s="1"/>
  <c r="H37" s="1"/>
  <c r="O37" i="19" s="1"/>
  <c r="L97" i="7"/>
  <c r="BN39" s="1"/>
  <c r="BR38"/>
  <c r="BS38" s="1"/>
  <c r="CP37" i="58" s="1"/>
  <c r="F36" i="16"/>
  <c r="G36" s="1"/>
  <c r="AS21" i="15"/>
  <c r="Q21"/>
  <c r="M21"/>
  <c r="AK21"/>
  <c r="I21"/>
  <c r="AO20"/>
  <c r="AG21"/>
  <c r="Y20"/>
  <c r="C18" i="16"/>
  <c r="E19" i="15"/>
  <c r="AC21"/>
  <c r="U21"/>
  <c r="O32" i="253"/>
  <c r="P33"/>
  <c r="V33"/>
  <c r="U32"/>
  <c r="BE31"/>
  <c r="BF32"/>
  <c r="AN32"/>
  <c r="AM31"/>
  <c r="BL32"/>
  <c r="BK31"/>
  <c r="AT33"/>
  <c r="AS32"/>
  <c r="F36" i="72" l="1"/>
  <c r="G37"/>
  <c r="AH32" i="253"/>
  <c r="AG31"/>
  <c r="E48" i="70"/>
  <c r="G48" s="1"/>
  <c r="H48"/>
  <c r="B40" i="6"/>
  <c r="K47" i="70"/>
  <c r="F39" i="71"/>
  <c r="H39" s="1"/>
  <c r="I39"/>
  <c r="K38"/>
  <c r="G40"/>
  <c r="F98" i="7"/>
  <c r="X39"/>
  <c r="AB39" s="1"/>
  <c r="AC39" s="1"/>
  <c r="AH38" i="58" s="1"/>
  <c r="B6" i="23"/>
  <c r="B46" s="1"/>
  <c r="BK39" i="7"/>
  <c r="BL39" s="1"/>
  <c r="CF38" i="58" s="1"/>
  <c r="K98" i="7"/>
  <c r="BY39"/>
  <c r="BZ39" s="1"/>
  <c r="CZ38" i="58" s="1"/>
  <c r="M98" i="7"/>
  <c r="N39"/>
  <c r="O39" s="1"/>
  <c r="N38" i="58" s="1"/>
  <c r="D98" i="7"/>
  <c r="AI39"/>
  <c r="AJ39" s="1"/>
  <c r="AR38" i="58" s="1"/>
  <c r="G98" i="7"/>
  <c r="BD39"/>
  <c r="BE39" s="1"/>
  <c r="BV38" i="58" s="1"/>
  <c r="J98" i="7"/>
  <c r="U39"/>
  <c r="V39" s="1"/>
  <c r="X38" i="58" s="1"/>
  <c r="E98" i="7"/>
  <c r="AW39"/>
  <c r="AX39" s="1"/>
  <c r="BL38" i="58" s="1"/>
  <c r="I98" i="7"/>
  <c r="AP39"/>
  <c r="AQ39" s="1"/>
  <c r="BB38" i="58" s="1"/>
  <c r="H98" i="7"/>
  <c r="AB32" i="253"/>
  <c r="AA31"/>
  <c r="AZ31"/>
  <c r="AY30"/>
  <c r="J32"/>
  <c r="I31"/>
  <c r="D31"/>
  <c r="C30"/>
  <c r="F39" i="16"/>
  <c r="M93" i="23"/>
  <c r="AF6" s="1"/>
  <c r="AF46" s="1"/>
  <c r="AF7"/>
  <c r="J93"/>
  <c r="W6" s="1"/>
  <c r="W46" s="1"/>
  <c r="W7"/>
  <c r="F93"/>
  <c r="K6" s="1"/>
  <c r="K46" s="1"/>
  <c r="K7"/>
  <c r="F38" i="16"/>
  <c r="G38" s="1"/>
  <c r="H38" s="1"/>
  <c r="O38" i="19" s="1"/>
  <c r="L98" i="7"/>
  <c r="BN40" s="1"/>
  <c r="BR39"/>
  <c r="BS39" s="1"/>
  <c r="CP38" i="58" s="1"/>
  <c r="AS20" i="15"/>
  <c r="C17" i="16"/>
  <c r="E18" i="15"/>
  <c r="I56" i="70"/>
  <c r="U20" i="15"/>
  <c r="Y19"/>
  <c r="M20"/>
  <c r="AO19"/>
  <c r="Q20"/>
  <c r="AK20"/>
  <c r="AC20"/>
  <c r="I20"/>
  <c r="AG20"/>
  <c r="V32" i="253"/>
  <c r="U31"/>
  <c r="P32"/>
  <c r="O31"/>
  <c r="AT32"/>
  <c r="AS31"/>
  <c r="BK30"/>
  <c r="BL31"/>
  <c r="AN31"/>
  <c r="AM30"/>
  <c r="BF31"/>
  <c r="BE30"/>
  <c r="AH31" l="1"/>
  <c r="AG30"/>
  <c r="F37" i="72"/>
  <c r="G38"/>
  <c r="H49" i="70"/>
  <c r="E49"/>
  <c r="G49" s="1"/>
  <c r="B41" i="6"/>
  <c r="K48" i="70"/>
  <c r="F40" i="71"/>
  <c r="H40" s="1"/>
  <c r="I40"/>
  <c r="K39"/>
  <c r="G41"/>
  <c r="I99" i="7"/>
  <c r="AS41" s="1"/>
  <c r="AW41" s="1"/>
  <c r="AX41" s="1"/>
  <c r="BL40" i="58" s="1"/>
  <c r="AS40" i="7"/>
  <c r="J99"/>
  <c r="AZ41" s="1"/>
  <c r="BD41" s="1"/>
  <c r="BE41" s="1"/>
  <c r="BV40" i="58" s="1"/>
  <c r="AZ40" i="7"/>
  <c r="D99"/>
  <c r="J41" s="1"/>
  <c r="N41" s="1"/>
  <c r="O41" s="1"/>
  <c r="N40" i="58" s="1"/>
  <c r="J40" i="7"/>
  <c r="N40" s="1"/>
  <c r="O40" s="1"/>
  <c r="N39" i="58" s="1"/>
  <c r="K99" i="7"/>
  <c r="BG41" s="1"/>
  <c r="BK41" s="1"/>
  <c r="BL41" s="1"/>
  <c r="CF40" i="58" s="1"/>
  <c r="BG40" i="7"/>
  <c r="BK40" s="1"/>
  <c r="BL40" s="1"/>
  <c r="CF39" i="58" s="1"/>
  <c r="H99" i="7"/>
  <c r="AL41" s="1"/>
  <c r="AP41" s="1"/>
  <c r="AQ41" s="1"/>
  <c r="BB40" i="58" s="1"/>
  <c r="AL40" i="7"/>
  <c r="AP40" s="1"/>
  <c r="AQ40" s="1"/>
  <c r="BB39" i="58" s="1"/>
  <c r="E99" i="7"/>
  <c r="Q41" s="1"/>
  <c r="Q40"/>
  <c r="U40" s="1"/>
  <c r="V40" s="1"/>
  <c r="X39" i="58" s="1"/>
  <c r="G99" i="7"/>
  <c r="AE41" s="1"/>
  <c r="AI41" s="1"/>
  <c r="AJ41" s="1"/>
  <c r="AR40" i="58" s="1"/>
  <c r="AE40" i="7"/>
  <c r="AI40" s="1"/>
  <c r="AJ40" s="1"/>
  <c r="AR39" i="58" s="1"/>
  <c r="M99" i="7"/>
  <c r="BU41" s="1"/>
  <c r="BY41" s="1"/>
  <c r="BZ41" s="1"/>
  <c r="CZ40" i="58" s="1"/>
  <c r="BU40" i="7"/>
  <c r="BY40" s="1"/>
  <c r="BZ40" s="1"/>
  <c r="CZ39" i="58" s="1"/>
  <c r="F99" i="7"/>
  <c r="X40"/>
  <c r="AB40" s="1"/>
  <c r="AC40" s="1"/>
  <c r="AH39" i="58" s="1"/>
  <c r="H100" i="7"/>
  <c r="AL42" s="1"/>
  <c r="J100"/>
  <c r="AZ42" s="1"/>
  <c r="I100"/>
  <c r="AS42" s="1"/>
  <c r="E100"/>
  <c r="D100"/>
  <c r="J42" s="1"/>
  <c r="BR40"/>
  <c r="BS40" s="1"/>
  <c r="CP39" i="58" s="1"/>
  <c r="L99" i="7"/>
  <c r="BN41" s="1"/>
  <c r="AW40"/>
  <c r="AX40" s="1"/>
  <c r="BL39" i="58" s="1"/>
  <c r="BD40" i="7"/>
  <c r="BE40" s="1"/>
  <c r="BV39" i="58" s="1"/>
  <c r="I30" i="253"/>
  <c r="J31"/>
  <c r="AA30"/>
  <c r="AB31"/>
  <c r="AY29"/>
  <c r="AZ30"/>
  <c r="C29"/>
  <c r="D30"/>
  <c r="G39" i="16"/>
  <c r="H39" s="1"/>
  <c r="O39" i="19" s="1"/>
  <c r="AS19" i="15"/>
  <c r="Q19"/>
  <c r="AC19"/>
  <c r="AO18"/>
  <c r="U19"/>
  <c r="Y18"/>
  <c r="AG19"/>
  <c r="AK19"/>
  <c r="E17"/>
  <c r="C16" i="16"/>
  <c r="I19" i="15"/>
  <c r="M19"/>
  <c r="AN30" i="253"/>
  <c r="AM29"/>
  <c r="AT31"/>
  <c r="AS30"/>
  <c r="V31"/>
  <c r="U30"/>
  <c r="BK29"/>
  <c r="BL30"/>
  <c r="BF30"/>
  <c r="BE29"/>
  <c r="P31"/>
  <c r="O30"/>
  <c r="BL37" i="1"/>
  <c r="BL34"/>
  <c r="BL35"/>
  <c r="BL36"/>
  <c r="BL38"/>
  <c r="F38" i="72" l="1"/>
  <c r="G39"/>
  <c r="M100" i="7"/>
  <c r="BU42" s="1"/>
  <c r="K100"/>
  <c r="BG42" s="1"/>
  <c r="AH30" i="253"/>
  <c r="AG29"/>
  <c r="G100" i="7"/>
  <c r="AE42" s="1"/>
  <c r="B42" i="6"/>
  <c r="K49" i="70"/>
  <c r="E50"/>
  <c r="H50"/>
  <c r="G42" i="71"/>
  <c r="I41"/>
  <c r="F41"/>
  <c r="H41" s="1"/>
  <c r="K40"/>
  <c r="G50" i="70"/>
  <c r="E101" i="7"/>
  <c r="Q42"/>
  <c r="U42" s="1"/>
  <c r="X41"/>
  <c r="AB41" s="1"/>
  <c r="AC41" s="1"/>
  <c r="AH40" i="58" s="1"/>
  <c r="F100" i="7"/>
  <c r="M101"/>
  <c r="BU43" s="1"/>
  <c r="G101"/>
  <c r="AE43" s="1"/>
  <c r="I101"/>
  <c r="AS43" s="1"/>
  <c r="H101"/>
  <c r="AL43" s="1"/>
  <c r="D101"/>
  <c r="J43" s="1"/>
  <c r="J101"/>
  <c r="AZ43" s="1"/>
  <c r="U41"/>
  <c r="V41" s="1"/>
  <c r="X40" i="58" s="1"/>
  <c r="BR41" i="7"/>
  <c r="BS41" s="1"/>
  <c r="CP40" i="58" s="1"/>
  <c r="L100" i="7"/>
  <c r="BN42" s="1"/>
  <c r="I29" i="253"/>
  <c r="J30"/>
  <c r="AA29"/>
  <c r="AB30"/>
  <c r="AZ29"/>
  <c r="AY28"/>
  <c r="D29"/>
  <c r="C28"/>
  <c r="E16" i="15"/>
  <c r="C15" i="16"/>
  <c r="U18" i="15"/>
  <c r="AS18"/>
  <c r="Y17"/>
  <c r="AG18"/>
  <c r="AK18"/>
  <c r="I18"/>
  <c r="AO17"/>
  <c r="Q18"/>
  <c r="M18"/>
  <c r="AC18"/>
  <c r="BF29" i="253"/>
  <c r="BE28"/>
  <c r="V30"/>
  <c r="U29"/>
  <c r="AN29"/>
  <c r="AM28"/>
  <c r="BL29"/>
  <c r="BK28"/>
  <c r="O29"/>
  <c r="P30"/>
  <c r="AT30"/>
  <c r="AS29"/>
  <c r="AS36" i="25"/>
  <c r="CT36" i="2" s="1"/>
  <c r="AQ36" i="25"/>
  <c r="CN36" i="2" s="1"/>
  <c r="AO36" i="25"/>
  <c r="CK36" i="2" s="1"/>
  <c r="AM36" i="25"/>
  <c r="CE36" i="2" s="1"/>
  <c r="AK36" i="25"/>
  <c r="CB36" i="2" s="1"/>
  <c r="AI36" i="25"/>
  <c r="BV36" i="2" s="1"/>
  <c r="AG36" i="25"/>
  <c r="AE36"/>
  <c r="BM36" i="2" s="1"/>
  <c r="AC36" i="25"/>
  <c r="BJ36" i="2" s="1"/>
  <c r="AA36" i="25"/>
  <c r="BD36" i="2" s="1"/>
  <c r="Y36" i="25"/>
  <c r="BA36" i="2" s="1"/>
  <c r="W36" i="25"/>
  <c r="AU36" i="2" s="1"/>
  <c r="U36" i="25"/>
  <c r="AR36" i="2" s="1"/>
  <c r="S36" i="25"/>
  <c r="AL36" i="2" s="1"/>
  <c r="Q36" i="25"/>
  <c r="AI36" i="2" s="1"/>
  <c r="O36" i="25"/>
  <c r="AC36" i="2" s="1"/>
  <c r="M36" i="25"/>
  <c r="Z36" i="2" s="1"/>
  <c r="K36" i="25"/>
  <c r="T36" i="2" s="1"/>
  <c r="I36" i="25"/>
  <c r="Q36" i="2" s="1"/>
  <c r="G36" i="25"/>
  <c r="K36" i="2" s="1"/>
  <c r="E36" i="25"/>
  <c r="H36" i="2" s="1"/>
  <c r="C36" i="25"/>
  <c r="B36" i="2" s="1"/>
  <c r="B34" i="28"/>
  <c r="E36" i="29" s="1"/>
  <c r="D34" i="28"/>
  <c r="S36" i="29" s="1"/>
  <c r="E34" i="28"/>
  <c r="Z36" i="29" s="1"/>
  <c r="H34" i="28"/>
  <c r="AU36" i="29" s="1"/>
  <c r="I34" i="28"/>
  <c r="BB36" i="29" s="1"/>
  <c r="L34" i="28"/>
  <c r="BW36" i="29" s="1"/>
  <c r="F34" i="28"/>
  <c r="AG36" i="29" s="1"/>
  <c r="J34" i="28"/>
  <c r="BI36" i="29" s="1"/>
  <c r="P37" i="23"/>
  <c r="AF36" i="29" s="1"/>
  <c r="S37" i="23"/>
  <c r="AM36" i="29" s="1"/>
  <c r="AE37" i="23"/>
  <c r="BO36" i="29" s="1"/>
  <c r="AH37" i="23"/>
  <c r="BV36" i="29" s="1"/>
  <c r="V37" i="23"/>
  <c r="AT36" i="29" s="1"/>
  <c r="Y37" i="23"/>
  <c r="BA36" i="29" s="1"/>
  <c r="AB37" i="23"/>
  <c r="BH36" i="29" s="1"/>
  <c r="M37" i="23"/>
  <c r="Y36" i="29" s="1"/>
  <c r="J37" i="23"/>
  <c r="R36" i="29" s="1"/>
  <c r="G37" i="23"/>
  <c r="K36" i="29" s="1"/>
  <c r="D36"/>
  <c r="BF50" i="13"/>
  <c r="AU50"/>
  <c r="AK50"/>
  <c r="AA50"/>
  <c r="V50"/>
  <c r="L50"/>
  <c r="K101" i="7" l="1"/>
  <c r="BG43" s="1"/>
  <c r="BK43" s="1"/>
  <c r="AG28" i="253"/>
  <c r="AH29"/>
  <c r="F39" i="72"/>
  <c r="G40"/>
  <c r="H51" i="70"/>
  <c r="E51"/>
  <c r="G51" s="1"/>
  <c r="B43" i="6"/>
  <c r="K50" i="70"/>
  <c r="G43" i="71"/>
  <c r="F42"/>
  <c r="H42" s="1"/>
  <c r="I42"/>
  <c r="K41"/>
  <c r="X42" i="7"/>
  <c r="AB42" s="1"/>
  <c r="AC42" s="1"/>
  <c r="AH41" i="58" s="1"/>
  <c r="F101" i="7"/>
  <c r="E102"/>
  <c r="Q44" s="1"/>
  <c r="Q43"/>
  <c r="U43" s="1"/>
  <c r="V43" s="1"/>
  <c r="X42" i="58" s="1"/>
  <c r="I102" i="7"/>
  <c r="AS44" s="1"/>
  <c r="BD43"/>
  <c r="J102"/>
  <c r="AZ44" s="1"/>
  <c r="H102"/>
  <c r="AL44" s="1"/>
  <c r="AI43"/>
  <c r="G102"/>
  <c r="AE44" s="1"/>
  <c r="K102"/>
  <c r="BG44" s="1"/>
  <c r="BY43"/>
  <c r="M102"/>
  <c r="BU44" s="1"/>
  <c r="N43"/>
  <c r="D102"/>
  <c r="J44" s="1"/>
  <c r="N44" s="1"/>
  <c r="AP43"/>
  <c r="AW43"/>
  <c r="BK42"/>
  <c r="BL42" s="1"/>
  <c r="CF41" i="58" s="1"/>
  <c r="N42" i="7"/>
  <c r="O42" s="1"/>
  <c r="N41" i="58" s="1"/>
  <c r="AW42" i="7"/>
  <c r="AX42" s="1"/>
  <c r="BL41" i="58" s="1"/>
  <c r="L101" i="7"/>
  <c r="BN43" s="1"/>
  <c r="BD42"/>
  <c r="BE42" s="1"/>
  <c r="BV41" i="58" s="1"/>
  <c r="AI42" i="7"/>
  <c r="AJ42" s="1"/>
  <c r="AR41" i="58" s="1"/>
  <c r="BY42" i="7"/>
  <c r="BZ42" s="1"/>
  <c r="CZ41" i="58" s="1"/>
  <c r="AP42" i="7"/>
  <c r="AQ42" s="1"/>
  <c r="BB41" i="58" s="1"/>
  <c r="V42" i="7"/>
  <c r="AZ28" i="253"/>
  <c r="AY27"/>
  <c r="AA28"/>
  <c r="AB29"/>
  <c r="J29"/>
  <c r="I28"/>
  <c r="D28"/>
  <c r="C27"/>
  <c r="K34" i="28"/>
  <c r="BP36" i="29" s="1"/>
  <c r="BQ36" s="1"/>
  <c r="G34" i="28"/>
  <c r="AN36" i="29" s="1"/>
  <c r="AO36" s="1"/>
  <c r="C34" i="28"/>
  <c r="L36" i="29" s="1"/>
  <c r="M36" s="1"/>
  <c r="I17" i="15"/>
  <c r="C14" i="16"/>
  <c r="E15" i="15"/>
  <c r="AG17"/>
  <c r="AC17"/>
  <c r="Q17"/>
  <c r="AK17"/>
  <c r="AO16"/>
  <c r="Y16"/>
  <c r="M17"/>
  <c r="AS17"/>
  <c r="U17"/>
  <c r="AT29" i="253"/>
  <c r="AS28"/>
  <c r="AN28"/>
  <c r="AM27"/>
  <c r="P29"/>
  <c r="O28"/>
  <c r="V29"/>
  <c r="U28"/>
  <c r="BL28"/>
  <c r="BK27"/>
  <c r="BF28"/>
  <c r="BE27"/>
  <c r="BJ36" i="29"/>
  <c r="BC36"/>
  <c r="AA36"/>
  <c r="F36"/>
  <c r="AH36"/>
  <c r="BX36"/>
  <c r="AV36"/>
  <c r="T36"/>
  <c r="BS36" i="2"/>
  <c r="D36" i="80"/>
  <c r="B36" i="79"/>
  <c r="B36" i="80"/>
  <c r="B28" i="79"/>
  <c r="B29"/>
  <c r="B30"/>
  <c r="B31"/>
  <c r="B32"/>
  <c r="B33"/>
  <c r="B34"/>
  <c r="B35"/>
  <c r="B36" i="78"/>
  <c r="B36" i="77"/>
  <c r="B36" i="75"/>
  <c r="B36" i="74"/>
  <c r="B36" i="72"/>
  <c r="AQ38" i="3"/>
  <c r="AM38"/>
  <c r="AI38"/>
  <c r="AA38"/>
  <c r="W38"/>
  <c r="S38"/>
  <c r="O38"/>
  <c r="K38"/>
  <c r="G38"/>
  <c r="C38"/>
  <c r="C5" i="248"/>
  <c r="D5" s="1"/>
  <c r="E5" s="1"/>
  <c r="F5" s="1"/>
  <c r="G5" s="1"/>
  <c r="H5" s="1"/>
  <c r="I5" s="1"/>
  <c r="J5" s="1"/>
  <c r="K5" s="1"/>
  <c r="L5" s="1"/>
  <c r="M5" s="1"/>
  <c r="N5" s="1"/>
  <c r="O5" s="1"/>
  <c r="C5" i="246"/>
  <c r="D5" s="1"/>
  <c r="E5" s="1"/>
  <c r="F5" s="1"/>
  <c r="G5" s="1"/>
  <c r="H5" s="1"/>
  <c r="I5" s="1"/>
  <c r="J5" s="1"/>
  <c r="K5" s="1"/>
  <c r="B6" i="245"/>
  <c r="B7" s="1"/>
  <c r="B8" s="1"/>
  <c r="B9" s="1"/>
  <c r="B10" s="1"/>
  <c r="B11" s="1"/>
  <c r="B12" s="1"/>
  <c r="B13" s="1"/>
  <c r="K40" i="246"/>
  <c r="K39"/>
  <c r="K38"/>
  <c r="K37"/>
  <c r="K36"/>
  <c r="K35"/>
  <c r="K34"/>
  <c r="K33"/>
  <c r="K32"/>
  <c r="K31"/>
  <c r="K30"/>
  <c r="K19"/>
  <c r="K20"/>
  <c r="K8" s="1"/>
  <c r="K21"/>
  <c r="K22"/>
  <c r="K10" s="1"/>
  <c r="K23"/>
  <c r="K11" s="1"/>
  <c r="K24"/>
  <c r="K12" s="1"/>
  <c r="K25"/>
  <c r="K26"/>
  <c r="K27"/>
  <c r="K15" s="1"/>
  <c r="K28"/>
  <c r="K16" s="1"/>
  <c r="K18"/>
  <c r="C6"/>
  <c r="D6"/>
  <c r="E6"/>
  <c r="G6"/>
  <c r="H6"/>
  <c r="I6"/>
  <c r="J6"/>
  <c r="C7"/>
  <c r="D7"/>
  <c r="E7"/>
  <c r="G7"/>
  <c r="H7"/>
  <c r="I7"/>
  <c r="J7"/>
  <c r="C8"/>
  <c r="D8"/>
  <c r="E8"/>
  <c r="G8"/>
  <c r="H8"/>
  <c r="I8"/>
  <c r="J8"/>
  <c r="C9"/>
  <c r="D9"/>
  <c r="E9"/>
  <c r="G9"/>
  <c r="H9"/>
  <c r="I9"/>
  <c r="J9"/>
  <c r="C10"/>
  <c r="D10"/>
  <c r="E10"/>
  <c r="G10"/>
  <c r="H10"/>
  <c r="I10"/>
  <c r="J10"/>
  <c r="C11"/>
  <c r="D11"/>
  <c r="E11"/>
  <c r="G11"/>
  <c r="H11"/>
  <c r="I11"/>
  <c r="J11"/>
  <c r="C12"/>
  <c r="D12"/>
  <c r="E12"/>
  <c r="G12"/>
  <c r="H12"/>
  <c r="I12"/>
  <c r="J12"/>
  <c r="C13"/>
  <c r="D13"/>
  <c r="E13"/>
  <c r="G13"/>
  <c r="H13"/>
  <c r="I13"/>
  <c r="J13"/>
  <c r="C14"/>
  <c r="D14"/>
  <c r="E14"/>
  <c r="G14"/>
  <c r="H14"/>
  <c r="I14"/>
  <c r="J14"/>
  <c r="C15"/>
  <c r="D15"/>
  <c r="E15"/>
  <c r="G15"/>
  <c r="H15"/>
  <c r="I15"/>
  <c r="J15"/>
  <c r="C16"/>
  <c r="D16"/>
  <c r="E16"/>
  <c r="G16"/>
  <c r="H16"/>
  <c r="I16"/>
  <c r="J16"/>
  <c r="B7"/>
  <c r="B8"/>
  <c r="B9"/>
  <c r="B10"/>
  <c r="B11"/>
  <c r="B12"/>
  <c r="B13"/>
  <c r="B14"/>
  <c r="B15"/>
  <c r="B16"/>
  <c r="B6"/>
  <c r="F40"/>
  <c r="F39"/>
  <c r="F38"/>
  <c r="F37"/>
  <c r="F36"/>
  <c r="F35"/>
  <c r="F34"/>
  <c r="F33"/>
  <c r="F32"/>
  <c r="F31"/>
  <c r="F30"/>
  <c r="F19"/>
  <c r="F20"/>
  <c r="F21"/>
  <c r="F22"/>
  <c r="F10" s="1"/>
  <c r="F23"/>
  <c r="F24"/>
  <c r="F12" s="1"/>
  <c r="F25"/>
  <c r="F26"/>
  <c r="F14" s="1"/>
  <c r="F27"/>
  <c r="F28"/>
  <c r="F18"/>
  <c r="C11" i="247"/>
  <c r="C12" s="1"/>
  <c r="D11"/>
  <c r="D12" s="1"/>
  <c r="E11"/>
  <c r="E12" s="1"/>
  <c r="F11"/>
  <c r="G11"/>
  <c r="H11"/>
  <c r="H12" s="1"/>
  <c r="I11"/>
  <c r="I12" s="1"/>
  <c r="J11"/>
  <c r="J12" s="1"/>
  <c r="K11"/>
  <c r="K12" s="1"/>
  <c r="L11"/>
  <c r="L12" s="1"/>
  <c r="F12"/>
  <c r="G12"/>
  <c r="B11"/>
  <c r="B12" s="1"/>
  <c r="C6"/>
  <c r="C7" s="1"/>
  <c r="C8" s="1"/>
  <c r="C9" s="1"/>
  <c r="D6"/>
  <c r="D7" s="1"/>
  <c r="D8" s="1"/>
  <c r="D9" s="1"/>
  <c r="E6"/>
  <c r="E7" s="1"/>
  <c r="E8" s="1"/>
  <c r="E9" s="1"/>
  <c r="F6"/>
  <c r="F7" s="1"/>
  <c r="F8" s="1"/>
  <c r="F9" s="1"/>
  <c r="G6"/>
  <c r="G7" s="1"/>
  <c r="G8" s="1"/>
  <c r="G9" s="1"/>
  <c r="H6"/>
  <c r="H7" s="1"/>
  <c r="H8" s="1"/>
  <c r="H9" s="1"/>
  <c r="I6"/>
  <c r="I7" s="1"/>
  <c r="I8" s="1"/>
  <c r="I9" s="1"/>
  <c r="J6"/>
  <c r="J7" s="1"/>
  <c r="J8" s="1"/>
  <c r="J9" s="1"/>
  <c r="K6"/>
  <c r="K7" s="1"/>
  <c r="K8" s="1"/>
  <c r="K9" s="1"/>
  <c r="L6"/>
  <c r="L7" s="1"/>
  <c r="L8" s="1"/>
  <c r="L9" s="1"/>
  <c r="B6"/>
  <c r="B7" s="1"/>
  <c r="B8" s="1"/>
  <c r="B9" s="1"/>
  <c r="O40" i="248"/>
  <c r="O39"/>
  <c r="O38"/>
  <c r="O37"/>
  <c r="O36"/>
  <c r="O35"/>
  <c r="O34"/>
  <c r="O33"/>
  <c r="O32"/>
  <c r="O31"/>
  <c r="O30"/>
  <c r="O28"/>
  <c r="O27"/>
  <c r="O26"/>
  <c r="O25"/>
  <c r="O24"/>
  <c r="O23"/>
  <c r="O22"/>
  <c r="O21"/>
  <c r="O20"/>
  <c r="O19"/>
  <c r="O18"/>
  <c r="J40"/>
  <c r="K40" s="1"/>
  <c r="J39"/>
  <c r="K39" s="1"/>
  <c r="J38"/>
  <c r="K38" s="1"/>
  <c r="J37"/>
  <c r="K37" s="1"/>
  <c r="J36"/>
  <c r="K36" s="1"/>
  <c r="J35"/>
  <c r="K35" s="1"/>
  <c r="J34"/>
  <c r="K34" s="1"/>
  <c r="J33"/>
  <c r="K33" s="1"/>
  <c r="J32"/>
  <c r="K32" s="1"/>
  <c r="J31"/>
  <c r="K31" s="1"/>
  <c r="J30"/>
  <c r="K30" s="1"/>
  <c r="J19"/>
  <c r="K19" s="1"/>
  <c r="J20"/>
  <c r="K20" s="1"/>
  <c r="J21"/>
  <c r="K21" s="1"/>
  <c r="J22"/>
  <c r="K22" s="1"/>
  <c r="J23"/>
  <c r="K23" s="1"/>
  <c r="J24"/>
  <c r="K24" s="1"/>
  <c r="J25"/>
  <c r="K25" s="1"/>
  <c r="J26"/>
  <c r="K26" s="1"/>
  <c r="J27"/>
  <c r="K27" s="1"/>
  <c r="J28"/>
  <c r="K28" s="1"/>
  <c r="J18"/>
  <c r="K18" s="1"/>
  <c r="E40"/>
  <c r="F40" s="1"/>
  <c r="E39"/>
  <c r="F39" s="1"/>
  <c r="E38"/>
  <c r="F38" s="1"/>
  <c r="E37"/>
  <c r="F37" s="1"/>
  <c r="E36"/>
  <c r="F36" s="1"/>
  <c r="E35"/>
  <c r="F35" s="1"/>
  <c r="E34"/>
  <c r="F34" s="1"/>
  <c r="E33"/>
  <c r="F33" s="1"/>
  <c r="E32"/>
  <c r="F32" s="1"/>
  <c r="E31"/>
  <c r="F31" s="1"/>
  <c r="E30"/>
  <c r="F30" s="1"/>
  <c r="E28"/>
  <c r="F28" s="1"/>
  <c r="E27"/>
  <c r="F27" s="1"/>
  <c r="E26"/>
  <c r="F26" s="1"/>
  <c r="E25"/>
  <c r="F25" s="1"/>
  <c r="E24"/>
  <c r="F24" s="1"/>
  <c r="E23"/>
  <c r="F23" s="1"/>
  <c r="E22"/>
  <c r="F22" s="1"/>
  <c r="E21"/>
  <c r="F21" s="1"/>
  <c r="E20"/>
  <c r="F20" s="1"/>
  <c r="E19"/>
  <c r="F19" s="1"/>
  <c r="E18"/>
  <c r="F18" s="1"/>
  <c r="B7"/>
  <c r="C7"/>
  <c r="D7"/>
  <c r="G7"/>
  <c r="H7"/>
  <c r="I7"/>
  <c r="L7"/>
  <c r="M7"/>
  <c r="N7"/>
  <c r="B8"/>
  <c r="C8"/>
  <c r="D8"/>
  <c r="G8"/>
  <c r="H8"/>
  <c r="I8"/>
  <c r="L8"/>
  <c r="M8"/>
  <c r="N8"/>
  <c r="B9"/>
  <c r="C9"/>
  <c r="D9"/>
  <c r="G9"/>
  <c r="H9"/>
  <c r="I9"/>
  <c r="L9"/>
  <c r="M9"/>
  <c r="N9"/>
  <c r="B10"/>
  <c r="C10"/>
  <c r="D10"/>
  <c r="G10"/>
  <c r="H10"/>
  <c r="I10"/>
  <c r="L10"/>
  <c r="M10"/>
  <c r="N10"/>
  <c r="B11"/>
  <c r="C11"/>
  <c r="D11"/>
  <c r="G11"/>
  <c r="H11"/>
  <c r="I11"/>
  <c r="L11"/>
  <c r="M11"/>
  <c r="N11"/>
  <c r="B12"/>
  <c r="C12"/>
  <c r="D12"/>
  <c r="G12"/>
  <c r="H12"/>
  <c r="I12"/>
  <c r="L12"/>
  <c r="M12"/>
  <c r="N12"/>
  <c r="B13"/>
  <c r="C13"/>
  <c r="D13"/>
  <c r="G13"/>
  <c r="H13"/>
  <c r="I13"/>
  <c r="L13"/>
  <c r="M13"/>
  <c r="N13"/>
  <c r="B14"/>
  <c r="C14"/>
  <c r="D14"/>
  <c r="G14"/>
  <c r="H14"/>
  <c r="I14"/>
  <c r="L14"/>
  <c r="M14"/>
  <c r="N14"/>
  <c r="B15"/>
  <c r="C15"/>
  <c r="D15"/>
  <c r="G15"/>
  <c r="H15"/>
  <c r="I15"/>
  <c r="L15"/>
  <c r="M15"/>
  <c r="N15"/>
  <c r="B16"/>
  <c r="C16"/>
  <c r="D16"/>
  <c r="G16"/>
  <c r="H16"/>
  <c r="I16"/>
  <c r="L16"/>
  <c r="M16"/>
  <c r="N16"/>
  <c r="C6"/>
  <c r="D6"/>
  <c r="G6"/>
  <c r="H6"/>
  <c r="I6"/>
  <c r="L6"/>
  <c r="M6"/>
  <c r="N6"/>
  <c r="B6"/>
  <c r="C7" i="249"/>
  <c r="D7"/>
  <c r="D8" s="1"/>
  <c r="D9" s="1"/>
  <c r="D10" s="1"/>
  <c r="E7"/>
  <c r="E8" s="1"/>
  <c r="E9" s="1"/>
  <c r="E10" s="1"/>
  <c r="F7"/>
  <c r="F8" s="1"/>
  <c r="F9" s="1"/>
  <c r="F10" s="1"/>
  <c r="G7"/>
  <c r="G8" s="1"/>
  <c r="G9" s="1"/>
  <c r="G10" s="1"/>
  <c r="H7"/>
  <c r="H8" s="1"/>
  <c r="H9" s="1"/>
  <c r="H10" s="1"/>
  <c r="I7"/>
  <c r="I8" s="1"/>
  <c r="I9" s="1"/>
  <c r="I10" s="1"/>
  <c r="J7"/>
  <c r="J8" s="1"/>
  <c r="J9" s="1"/>
  <c r="J10" s="1"/>
  <c r="K7"/>
  <c r="L7"/>
  <c r="L8" s="1"/>
  <c r="L9" s="1"/>
  <c r="L10" s="1"/>
  <c r="M7"/>
  <c r="M8" s="1"/>
  <c r="M9" s="1"/>
  <c r="M10" s="1"/>
  <c r="N7"/>
  <c r="O7"/>
  <c r="P7"/>
  <c r="P8" s="1"/>
  <c r="P9" s="1"/>
  <c r="P10" s="1"/>
  <c r="Q7"/>
  <c r="Q8" s="1"/>
  <c r="Q9" s="1"/>
  <c r="Q10" s="1"/>
  <c r="R7"/>
  <c r="R8" s="1"/>
  <c r="R9" s="1"/>
  <c r="R10" s="1"/>
  <c r="S7"/>
  <c r="T7"/>
  <c r="T8" s="1"/>
  <c r="T9" s="1"/>
  <c r="T10" s="1"/>
  <c r="U7"/>
  <c r="U8" s="1"/>
  <c r="U9" s="1"/>
  <c r="U10" s="1"/>
  <c r="V7"/>
  <c r="V8" s="1"/>
  <c r="V9" s="1"/>
  <c r="V10" s="1"/>
  <c r="W7"/>
  <c r="X7"/>
  <c r="X8" s="1"/>
  <c r="X9" s="1"/>
  <c r="X10" s="1"/>
  <c r="Y7"/>
  <c r="Y8" s="1"/>
  <c r="Y9" s="1"/>
  <c r="Y10" s="1"/>
  <c r="Z7"/>
  <c r="Z8" s="1"/>
  <c r="Z9" s="1"/>
  <c r="Z10" s="1"/>
  <c r="AA7"/>
  <c r="AB7"/>
  <c r="AB8" s="1"/>
  <c r="AB9" s="1"/>
  <c r="AB10" s="1"/>
  <c r="AC7"/>
  <c r="AC8" s="1"/>
  <c r="AC9" s="1"/>
  <c r="AC10" s="1"/>
  <c r="AD7"/>
  <c r="AD8" s="1"/>
  <c r="AD9" s="1"/>
  <c r="AD10" s="1"/>
  <c r="AE7"/>
  <c r="AE8" s="1"/>
  <c r="AE9" s="1"/>
  <c r="AE10" s="1"/>
  <c r="AF7"/>
  <c r="AF8" s="1"/>
  <c r="AF9" s="1"/>
  <c r="AF10" s="1"/>
  <c r="AG7"/>
  <c r="AH7"/>
  <c r="AH8" s="1"/>
  <c r="AH9" s="1"/>
  <c r="AH10" s="1"/>
  <c r="AI7"/>
  <c r="AJ7"/>
  <c r="AJ8" s="1"/>
  <c r="AJ9" s="1"/>
  <c r="AJ10" s="1"/>
  <c r="AK7"/>
  <c r="AK8" s="1"/>
  <c r="AK9" s="1"/>
  <c r="AK10" s="1"/>
  <c r="AL7"/>
  <c r="AL8" s="1"/>
  <c r="AL9" s="1"/>
  <c r="AL10" s="1"/>
  <c r="AM7"/>
  <c r="AM8" s="1"/>
  <c r="AM9" s="1"/>
  <c r="AM10" s="1"/>
  <c r="AN7"/>
  <c r="AN8" s="1"/>
  <c r="AN9" s="1"/>
  <c r="AN10" s="1"/>
  <c r="AO7"/>
  <c r="AO8" s="1"/>
  <c r="AO9" s="1"/>
  <c r="AO10" s="1"/>
  <c r="AP7"/>
  <c r="AP8" s="1"/>
  <c r="AP9" s="1"/>
  <c r="AP10" s="1"/>
  <c r="AQ7"/>
  <c r="AR7"/>
  <c r="AR8" s="1"/>
  <c r="AR9" s="1"/>
  <c r="AR10" s="1"/>
  <c r="AS7"/>
  <c r="AS8" s="1"/>
  <c r="AS9" s="1"/>
  <c r="AS10" s="1"/>
  <c r="C8"/>
  <c r="K8"/>
  <c r="K9" s="1"/>
  <c r="K10" s="1"/>
  <c r="N8"/>
  <c r="N9" s="1"/>
  <c r="N10" s="1"/>
  <c r="O8"/>
  <c r="O9" s="1"/>
  <c r="O10" s="1"/>
  <c r="S8"/>
  <c r="W8"/>
  <c r="W9" s="1"/>
  <c r="W10" s="1"/>
  <c r="AA8"/>
  <c r="AA9" s="1"/>
  <c r="AA10" s="1"/>
  <c r="AG8"/>
  <c r="AG9" s="1"/>
  <c r="AG10" s="1"/>
  <c r="AI8"/>
  <c r="AI9" s="1"/>
  <c r="AI10" s="1"/>
  <c r="AQ8"/>
  <c r="AQ9" s="1"/>
  <c r="AQ10" s="1"/>
  <c r="C9"/>
  <c r="C10" s="1"/>
  <c r="S9"/>
  <c r="S10" s="1"/>
  <c r="B7"/>
  <c r="B8" s="1"/>
  <c r="B9" s="1"/>
  <c r="B10" s="1"/>
  <c r="C12"/>
  <c r="D12"/>
  <c r="D13" s="1"/>
  <c r="D14" s="1"/>
  <c r="D15" s="1"/>
  <c r="E12"/>
  <c r="E13" s="1"/>
  <c r="E14" s="1"/>
  <c r="E15" s="1"/>
  <c r="F12"/>
  <c r="F13" s="1"/>
  <c r="F14" s="1"/>
  <c r="F15" s="1"/>
  <c r="G12"/>
  <c r="H12"/>
  <c r="I12"/>
  <c r="I13" s="1"/>
  <c r="I14" s="1"/>
  <c r="I15" s="1"/>
  <c r="J12"/>
  <c r="J13" s="1"/>
  <c r="J14" s="1"/>
  <c r="J15" s="1"/>
  <c r="K12"/>
  <c r="L12"/>
  <c r="L13" s="1"/>
  <c r="L14" s="1"/>
  <c r="L15" s="1"/>
  <c r="M12"/>
  <c r="M13" s="1"/>
  <c r="M14" s="1"/>
  <c r="M15" s="1"/>
  <c r="N12"/>
  <c r="N13" s="1"/>
  <c r="N14" s="1"/>
  <c r="N15" s="1"/>
  <c r="O12"/>
  <c r="P12"/>
  <c r="P13" s="1"/>
  <c r="P14" s="1"/>
  <c r="P15" s="1"/>
  <c r="Q12"/>
  <c r="Q13" s="1"/>
  <c r="Q14" s="1"/>
  <c r="Q15" s="1"/>
  <c r="R12"/>
  <c r="R13" s="1"/>
  <c r="R14" s="1"/>
  <c r="R15" s="1"/>
  <c r="S12"/>
  <c r="T12"/>
  <c r="T13" s="1"/>
  <c r="T14" s="1"/>
  <c r="T15" s="1"/>
  <c r="U12"/>
  <c r="U13" s="1"/>
  <c r="U14" s="1"/>
  <c r="U15" s="1"/>
  <c r="V12"/>
  <c r="V13" s="1"/>
  <c r="V14" s="1"/>
  <c r="V15" s="1"/>
  <c r="W12"/>
  <c r="X12"/>
  <c r="X13" s="1"/>
  <c r="X14" s="1"/>
  <c r="X15" s="1"/>
  <c r="Y12"/>
  <c r="Y13" s="1"/>
  <c r="Y14" s="1"/>
  <c r="Y15" s="1"/>
  <c r="Z12"/>
  <c r="Z13" s="1"/>
  <c r="Z14" s="1"/>
  <c r="Z15" s="1"/>
  <c r="AA12"/>
  <c r="AB12"/>
  <c r="AB13" s="1"/>
  <c r="AB14" s="1"/>
  <c r="AB15" s="1"/>
  <c r="AC12"/>
  <c r="AC13" s="1"/>
  <c r="AC14" s="1"/>
  <c r="AC15" s="1"/>
  <c r="AD12"/>
  <c r="AD13" s="1"/>
  <c r="AD14" s="1"/>
  <c r="AD15" s="1"/>
  <c r="AE12"/>
  <c r="AF12"/>
  <c r="AF13" s="1"/>
  <c r="AF14" s="1"/>
  <c r="AF15" s="1"/>
  <c r="AG12"/>
  <c r="AG13" s="1"/>
  <c r="AG14" s="1"/>
  <c r="AG15" s="1"/>
  <c r="AH12"/>
  <c r="AH13" s="1"/>
  <c r="AH14" s="1"/>
  <c r="AH15" s="1"/>
  <c r="AI12"/>
  <c r="AJ12"/>
  <c r="AJ13" s="1"/>
  <c r="AJ14" s="1"/>
  <c r="AJ15" s="1"/>
  <c r="AK12"/>
  <c r="AK13" s="1"/>
  <c r="AK14" s="1"/>
  <c r="AK15" s="1"/>
  <c r="AL12"/>
  <c r="AL13" s="1"/>
  <c r="AL14" s="1"/>
  <c r="AL15" s="1"/>
  <c r="AM12"/>
  <c r="AM13" s="1"/>
  <c r="AM14" s="1"/>
  <c r="AM15" s="1"/>
  <c r="AN12"/>
  <c r="AN13" s="1"/>
  <c r="AN14" s="1"/>
  <c r="AN15" s="1"/>
  <c r="AO12"/>
  <c r="AO13" s="1"/>
  <c r="AO14" s="1"/>
  <c r="AO15" s="1"/>
  <c r="AP12"/>
  <c r="AP13" s="1"/>
  <c r="AP14" s="1"/>
  <c r="AP15" s="1"/>
  <c r="AQ12"/>
  <c r="AQ13" s="1"/>
  <c r="AQ14" s="1"/>
  <c r="AQ15" s="1"/>
  <c r="AR12"/>
  <c r="AR13" s="1"/>
  <c r="AR14" s="1"/>
  <c r="AR15" s="1"/>
  <c r="AS12"/>
  <c r="AS13" s="1"/>
  <c r="AS14" s="1"/>
  <c r="AS15" s="1"/>
  <c r="C13"/>
  <c r="C14" s="1"/>
  <c r="C15" s="1"/>
  <c r="G13"/>
  <c r="G14" s="1"/>
  <c r="G15" s="1"/>
  <c r="H13"/>
  <c r="H14" s="1"/>
  <c r="H15" s="1"/>
  <c r="K13"/>
  <c r="K14" s="1"/>
  <c r="K15" s="1"/>
  <c r="O13"/>
  <c r="O14" s="1"/>
  <c r="O15" s="1"/>
  <c r="S13"/>
  <c r="S14" s="1"/>
  <c r="S15" s="1"/>
  <c r="W13"/>
  <c r="W14" s="1"/>
  <c r="W15" s="1"/>
  <c r="AA13"/>
  <c r="AA14" s="1"/>
  <c r="AA15" s="1"/>
  <c r="AE13"/>
  <c r="AE14" s="1"/>
  <c r="AE15" s="1"/>
  <c r="AI13"/>
  <c r="AI14" s="1"/>
  <c r="AI15" s="1"/>
  <c r="B12"/>
  <c r="B13" s="1"/>
  <c r="B14" s="1"/>
  <c r="B15" s="1"/>
  <c r="C21"/>
  <c r="C22" s="1"/>
  <c r="C23" s="1"/>
  <c r="C24" s="1"/>
  <c r="C25" s="1"/>
  <c r="D21"/>
  <c r="D22" s="1"/>
  <c r="D23" s="1"/>
  <c r="D24" s="1"/>
  <c r="D25" s="1"/>
  <c r="E21"/>
  <c r="E22" s="1"/>
  <c r="E23" s="1"/>
  <c r="E24" s="1"/>
  <c r="E25" s="1"/>
  <c r="F21"/>
  <c r="G21"/>
  <c r="H21"/>
  <c r="H22" s="1"/>
  <c r="H23" s="1"/>
  <c r="H24" s="1"/>
  <c r="H25" s="1"/>
  <c r="I21"/>
  <c r="I22" s="1"/>
  <c r="I23" s="1"/>
  <c r="I24" s="1"/>
  <c r="I25" s="1"/>
  <c r="J21"/>
  <c r="J22" s="1"/>
  <c r="J23" s="1"/>
  <c r="J24" s="1"/>
  <c r="J25" s="1"/>
  <c r="K21"/>
  <c r="K22" s="1"/>
  <c r="K23" s="1"/>
  <c r="K24" s="1"/>
  <c r="K25" s="1"/>
  <c r="L21"/>
  <c r="L22" s="1"/>
  <c r="L23" s="1"/>
  <c r="L24" s="1"/>
  <c r="L25" s="1"/>
  <c r="M21"/>
  <c r="M22" s="1"/>
  <c r="M23" s="1"/>
  <c r="M24" s="1"/>
  <c r="M25" s="1"/>
  <c r="N21"/>
  <c r="N22" s="1"/>
  <c r="N23" s="1"/>
  <c r="N24" s="1"/>
  <c r="N25" s="1"/>
  <c r="O21"/>
  <c r="O22" s="1"/>
  <c r="O23" s="1"/>
  <c r="O24" s="1"/>
  <c r="O25" s="1"/>
  <c r="P21"/>
  <c r="P22" s="1"/>
  <c r="P23" s="1"/>
  <c r="P24" s="1"/>
  <c r="P25" s="1"/>
  <c r="Q21"/>
  <c r="Q22" s="1"/>
  <c r="Q23" s="1"/>
  <c r="Q24" s="1"/>
  <c r="Q25" s="1"/>
  <c r="R21"/>
  <c r="S21"/>
  <c r="S22" s="1"/>
  <c r="S23" s="1"/>
  <c r="S24" s="1"/>
  <c r="S25" s="1"/>
  <c r="T21"/>
  <c r="T22" s="1"/>
  <c r="T23" s="1"/>
  <c r="T24" s="1"/>
  <c r="T25" s="1"/>
  <c r="U21"/>
  <c r="V21"/>
  <c r="V22" s="1"/>
  <c r="V23" s="1"/>
  <c r="V24" s="1"/>
  <c r="V25" s="1"/>
  <c r="W21"/>
  <c r="W22" s="1"/>
  <c r="W23" s="1"/>
  <c r="W24" s="1"/>
  <c r="W25" s="1"/>
  <c r="X21"/>
  <c r="X22" s="1"/>
  <c r="X23" s="1"/>
  <c r="X24" s="1"/>
  <c r="X25" s="1"/>
  <c r="Y21"/>
  <c r="Y22" s="1"/>
  <c r="Y23" s="1"/>
  <c r="Y24" s="1"/>
  <c r="Y25" s="1"/>
  <c r="Z21"/>
  <c r="Z22" s="1"/>
  <c r="Z23" s="1"/>
  <c r="Z24" s="1"/>
  <c r="Z25" s="1"/>
  <c r="AA21"/>
  <c r="AA22" s="1"/>
  <c r="AA23" s="1"/>
  <c r="AA24" s="1"/>
  <c r="AA25" s="1"/>
  <c r="AB21"/>
  <c r="AB22" s="1"/>
  <c r="AB23" s="1"/>
  <c r="AB24" s="1"/>
  <c r="AB25" s="1"/>
  <c r="AC21"/>
  <c r="AC22" s="1"/>
  <c r="AC23" s="1"/>
  <c r="AC24" s="1"/>
  <c r="AC25" s="1"/>
  <c r="AD21"/>
  <c r="AE21"/>
  <c r="AE22" s="1"/>
  <c r="AE23" s="1"/>
  <c r="AE24" s="1"/>
  <c r="AE25" s="1"/>
  <c r="AF21"/>
  <c r="AF22" s="1"/>
  <c r="AF23" s="1"/>
  <c r="AF24" s="1"/>
  <c r="AF25" s="1"/>
  <c r="AG21"/>
  <c r="AH21"/>
  <c r="AH22" s="1"/>
  <c r="AH23" s="1"/>
  <c r="AH24" s="1"/>
  <c r="AH25" s="1"/>
  <c r="AI21"/>
  <c r="AI22" s="1"/>
  <c r="AI23" s="1"/>
  <c r="AI24" s="1"/>
  <c r="AI25" s="1"/>
  <c r="AJ21"/>
  <c r="AJ22" s="1"/>
  <c r="AJ23" s="1"/>
  <c r="AJ24" s="1"/>
  <c r="AJ25" s="1"/>
  <c r="AK21"/>
  <c r="AK22" s="1"/>
  <c r="AK23" s="1"/>
  <c r="AK24" s="1"/>
  <c r="AK25" s="1"/>
  <c r="AL21"/>
  <c r="AL22" s="1"/>
  <c r="AL23" s="1"/>
  <c r="AL24" s="1"/>
  <c r="AL25" s="1"/>
  <c r="AM21"/>
  <c r="AM22" s="1"/>
  <c r="AM23" s="1"/>
  <c r="AM24" s="1"/>
  <c r="AM25" s="1"/>
  <c r="AN21"/>
  <c r="AN22" s="1"/>
  <c r="AN23" s="1"/>
  <c r="AN24" s="1"/>
  <c r="AN25" s="1"/>
  <c r="AO21"/>
  <c r="AO22" s="1"/>
  <c r="AO23" s="1"/>
  <c r="AO24" s="1"/>
  <c r="AO25" s="1"/>
  <c r="AP21"/>
  <c r="AQ21"/>
  <c r="AQ22" s="1"/>
  <c r="AQ23" s="1"/>
  <c r="AQ24" s="1"/>
  <c r="AQ25" s="1"/>
  <c r="AR21"/>
  <c r="AR22" s="1"/>
  <c r="AR23" s="1"/>
  <c r="AR24" s="1"/>
  <c r="AR25" s="1"/>
  <c r="AS21"/>
  <c r="F22"/>
  <c r="F23" s="1"/>
  <c r="F24" s="1"/>
  <c r="F25" s="1"/>
  <c r="G22"/>
  <c r="G23" s="1"/>
  <c r="G24" s="1"/>
  <c r="G25" s="1"/>
  <c r="R22"/>
  <c r="R23" s="1"/>
  <c r="R24" s="1"/>
  <c r="R25" s="1"/>
  <c r="U22"/>
  <c r="U23" s="1"/>
  <c r="U24" s="1"/>
  <c r="U25" s="1"/>
  <c r="AD22"/>
  <c r="AD23" s="1"/>
  <c r="AD24" s="1"/>
  <c r="AD25" s="1"/>
  <c r="AG22"/>
  <c r="AG23" s="1"/>
  <c r="AG24" s="1"/>
  <c r="AG25" s="1"/>
  <c r="AP22"/>
  <c r="AP23" s="1"/>
  <c r="AP24" s="1"/>
  <c r="AP25" s="1"/>
  <c r="AS22"/>
  <c r="AS23" s="1"/>
  <c r="AS24" s="1"/>
  <c r="AS25" s="1"/>
  <c r="B21"/>
  <c r="B22" s="1"/>
  <c r="B23" s="1"/>
  <c r="B24" s="1"/>
  <c r="B25" s="1"/>
  <c r="D35" i="80"/>
  <c r="D35" i="79"/>
  <c r="D35" i="78"/>
  <c r="D35" i="77"/>
  <c r="D35" i="76"/>
  <c r="D35" i="75"/>
  <c r="D35" i="74"/>
  <c r="D35" i="73"/>
  <c r="D35" i="72"/>
  <c r="CS36" i="58"/>
  <c r="BE36"/>
  <c r="Q36"/>
  <c r="B37" i="15"/>
  <c r="B35" i="29"/>
  <c r="I35"/>
  <c r="P35"/>
  <c r="W35"/>
  <c r="AD35"/>
  <c r="AK35"/>
  <c r="AR35"/>
  <c r="AY35"/>
  <c r="BF35"/>
  <c r="BM35"/>
  <c r="BT35"/>
  <c r="B33" i="28"/>
  <c r="E35" i="29" s="1"/>
  <c r="C33" i="28"/>
  <c r="L35" i="29" s="1"/>
  <c r="D33" i="28"/>
  <c r="S35" i="29" s="1"/>
  <c r="E33" i="28"/>
  <c r="Z35" i="29" s="1"/>
  <c r="F33" i="28"/>
  <c r="AG35" i="29" s="1"/>
  <c r="G33" i="28"/>
  <c r="AN35" i="29" s="1"/>
  <c r="H33" i="28"/>
  <c r="AU35" i="29" s="1"/>
  <c r="I33" i="28"/>
  <c r="BB35" i="29" s="1"/>
  <c r="J33" i="28"/>
  <c r="BI35" i="29" s="1"/>
  <c r="K33" i="28"/>
  <c r="BP35" i="29" s="1"/>
  <c r="L33" i="28"/>
  <c r="BW35" i="29" s="1"/>
  <c r="E29" i="80"/>
  <c r="B35"/>
  <c r="B35" i="78"/>
  <c r="B35" i="77"/>
  <c r="B35" i="76"/>
  <c r="B35" i="75"/>
  <c r="B35" i="74"/>
  <c r="B35" i="73"/>
  <c r="B35" i="72"/>
  <c r="G74" i="70"/>
  <c r="G75" s="1"/>
  <c r="G76" s="1"/>
  <c r="G77" s="1"/>
  <c r="G78" s="1"/>
  <c r="G79" s="1"/>
  <c r="G80" s="1"/>
  <c r="G81" s="1"/>
  <c r="G82" s="1"/>
  <c r="G83" s="1"/>
  <c r="G84" s="1"/>
  <c r="G85" s="1"/>
  <c r="O44" i="7" l="1"/>
  <c r="AG27" i="253"/>
  <c r="AH28"/>
  <c r="F15" i="246"/>
  <c r="F40" i="72"/>
  <c r="I40"/>
  <c r="G41"/>
  <c r="B44" i="6"/>
  <c r="K51" i="70"/>
  <c r="E52"/>
  <c r="G52" s="1"/>
  <c r="H52"/>
  <c r="K52" s="1"/>
  <c r="F43" i="71"/>
  <c r="H43" s="1"/>
  <c r="I43"/>
  <c r="K43" s="1"/>
  <c r="K42"/>
  <c r="K14" i="246"/>
  <c r="F7"/>
  <c r="Q47" i="7"/>
  <c r="U44"/>
  <c r="V44" s="1"/>
  <c r="X43" i="58" s="1"/>
  <c r="X43" i="7"/>
  <c r="AB43" s="1"/>
  <c r="AC43" s="1"/>
  <c r="AH42" i="58" s="1"/>
  <c r="F102" i="7"/>
  <c r="X44" s="1"/>
  <c r="K7" i="246"/>
  <c r="BK44" i="7"/>
  <c r="BL44" s="1"/>
  <c r="CF43" i="58" s="1"/>
  <c r="BG47" i="7"/>
  <c r="F9" i="248"/>
  <c r="F13"/>
  <c r="O8"/>
  <c r="O16"/>
  <c r="K6" i="246"/>
  <c r="J10" i="248"/>
  <c r="AP44" i="7"/>
  <c r="AQ44" s="1"/>
  <c r="BB43" i="58" s="1"/>
  <c r="AL47" i="7"/>
  <c r="L102"/>
  <c r="BN44" s="1"/>
  <c r="J47"/>
  <c r="BY44"/>
  <c r="BZ44" s="1"/>
  <c r="CZ43" i="58" s="1"/>
  <c r="BU47" i="7"/>
  <c r="AI44"/>
  <c r="AJ44" s="1"/>
  <c r="AR43" i="58" s="1"/>
  <c r="AE47" i="7"/>
  <c r="BD44"/>
  <c r="BE44" s="1"/>
  <c r="BV43" i="58" s="1"/>
  <c r="AZ47" i="7"/>
  <c r="AW44"/>
  <c r="AX44" s="1"/>
  <c r="BL43" i="58" s="1"/>
  <c r="AS47" i="7"/>
  <c r="F7" i="248"/>
  <c r="F11"/>
  <c r="F15"/>
  <c r="O6"/>
  <c r="O14"/>
  <c r="O43" i="7"/>
  <c r="N42" i="58" s="1"/>
  <c r="BZ43" i="7"/>
  <c r="CZ42" i="58" s="1"/>
  <c r="AJ43" i="7"/>
  <c r="AR42" i="58" s="1"/>
  <c r="BE43" i="7"/>
  <c r="BV42" i="58" s="1"/>
  <c r="BR43" i="7"/>
  <c r="AX43"/>
  <c r="BL42" i="58" s="1"/>
  <c r="BL43" i="7"/>
  <c r="CF42" i="58" s="1"/>
  <c r="AQ43" i="7"/>
  <c r="BB42" i="58" s="1"/>
  <c r="F11" i="246"/>
  <c r="O10" i="248"/>
  <c r="BR42" i="7"/>
  <c r="BS42" s="1"/>
  <c r="CP41" i="58" s="1"/>
  <c r="O12" i="248"/>
  <c r="F16" i="246"/>
  <c r="F8"/>
  <c r="J12" i="248"/>
  <c r="X41" i="58"/>
  <c r="J8" i="248"/>
  <c r="K9" i="246"/>
  <c r="K13"/>
  <c r="F8" i="248"/>
  <c r="F12"/>
  <c r="F16"/>
  <c r="O9"/>
  <c r="O13"/>
  <c r="F6" i="246"/>
  <c r="I27" i="253"/>
  <c r="J28"/>
  <c r="AB28"/>
  <c r="AA27"/>
  <c r="J9" i="248"/>
  <c r="F13" i="246"/>
  <c r="F9"/>
  <c r="AY26" i="253"/>
  <c r="AZ27"/>
  <c r="J13" i="248"/>
  <c r="F6"/>
  <c r="F10"/>
  <c r="F14"/>
  <c r="J11"/>
  <c r="J7"/>
  <c r="O7"/>
  <c r="O11"/>
  <c r="O15"/>
  <c r="D27" i="253"/>
  <c r="C26"/>
  <c r="G38" i="58"/>
  <c r="CI38"/>
  <c r="AU38"/>
  <c r="Y15" i="15"/>
  <c r="Q16"/>
  <c r="AC16"/>
  <c r="AO15"/>
  <c r="U16"/>
  <c r="AS16"/>
  <c r="AK16"/>
  <c r="M16"/>
  <c r="C13" i="16"/>
  <c r="E14" i="15"/>
  <c r="I16"/>
  <c r="AG16"/>
  <c r="AU37" i="58"/>
  <c r="AK36"/>
  <c r="AA36"/>
  <c r="BO36"/>
  <c r="CI37"/>
  <c r="G36"/>
  <c r="BY36"/>
  <c r="DC36"/>
  <c r="CI36"/>
  <c r="AU36"/>
  <c r="L39" i="3"/>
  <c r="AB39"/>
  <c r="AR39"/>
  <c r="AJ38"/>
  <c r="AK38" s="1"/>
  <c r="H39"/>
  <c r="X39"/>
  <c r="AN39"/>
  <c r="T39"/>
  <c r="AJ39"/>
  <c r="P39"/>
  <c r="AF38"/>
  <c r="AG38" s="1"/>
  <c r="T38"/>
  <c r="U38" s="1"/>
  <c r="P38"/>
  <c r="Q38" s="1"/>
  <c r="L38"/>
  <c r="M38" s="1"/>
  <c r="AB38"/>
  <c r="AC38" s="1"/>
  <c r="H38"/>
  <c r="I38" s="1"/>
  <c r="X38"/>
  <c r="Y38" s="1"/>
  <c r="AN38"/>
  <c r="AO38" s="1"/>
  <c r="BL39" i="1"/>
  <c r="BL33"/>
  <c r="BF27" i="253"/>
  <c r="BE26"/>
  <c r="BK26"/>
  <c r="BL27"/>
  <c r="AN27"/>
  <c r="AM26"/>
  <c r="U27"/>
  <c r="V28"/>
  <c r="P28"/>
  <c r="O27"/>
  <c r="AT28"/>
  <c r="AS27"/>
  <c r="P80" i="82"/>
  <c r="Q80"/>
  <c r="R80"/>
  <c r="M80"/>
  <c r="S80"/>
  <c r="O80"/>
  <c r="R110"/>
  <c r="M110"/>
  <c r="S110"/>
  <c r="O110"/>
  <c r="P110"/>
  <c r="Q110"/>
  <c r="P109"/>
  <c r="Q109"/>
  <c r="R109"/>
  <c r="M109"/>
  <c r="S109"/>
  <c r="O109"/>
  <c r="R108"/>
  <c r="M108"/>
  <c r="S108"/>
  <c r="O108"/>
  <c r="P108"/>
  <c r="Q108"/>
  <c r="P107"/>
  <c r="Q107"/>
  <c r="R107"/>
  <c r="M107"/>
  <c r="S107"/>
  <c r="O107"/>
  <c r="R106"/>
  <c r="M106"/>
  <c r="S106"/>
  <c r="O106"/>
  <c r="P106"/>
  <c r="Q106"/>
  <c r="R128"/>
  <c r="M128"/>
  <c r="S128"/>
  <c r="O128"/>
  <c r="P128"/>
  <c r="Q128"/>
  <c r="R126"/>
  <c r="M126"/>
  <c r="S126"/>
  <c r="O126"/>
  <c r="P126"/>
  <c r="Q126"/>
  <c r="R124"/>
  <c r="M124"/>
  <c r="S124"/>
  <c r="O124"/>
  <c r="P124"/>
  <c r="Q124"/>
  <c r="R146"/>
  <c r="M146"/>
  <c r="S146"/>
  <c r="O146"/>
  <c r="P146"/>
  <c r="Q146"/>
  <c r="P145"/>
  <c r="Q145"/>
  <c r="R145"/>
  <c r="M145"/>
  <c r="S145"/>
  <c r="O145"/>
  <c r="R144"/>
  <c r="M144"/>
  <c r="S144"/>
  <c r="O144"/>
  <c r="P144"/>
  <c r="Q144"/>
  <c r="P143"/>
  <c r="Q143"/>
  <c r="R143"/>
  <c r="M143"/>
  <c r="S143"/>
  <c r="O143"/>
  <c r="R142"/>
  <c r="M142"/>
  <c r="S142"/>
  <c r="O142"/>
  <c r="P142"/>
  <c r="Q142"/>
  <c r="R81"/>
  <c r="M81"/>
  <c r="S81"/>
  <c r="O81"/>
  <c r="P81"/>
  <c r="Q81"/>
  <c r="P119"/>
  <c r="Q119"/>
  <c r="R119"/>
  <c r="M119"/>
  <c r="S119"/>
  <c r="O119"/>
  <c r="R118"/>
  <c r="M118"/>
  <c r="S118"/>
  <c r="O118"/>
  <c r="P118"/>
  <c r="Q118"/>
  <c r="P117"/>
  <c r="Q117"/>
  <c r="R117"/>
  <c r="M117"/>
  <c r="S117"/>
  <c r="O117"/>
  <c r="R116"/>
  <c r="M116"/>
  <c r="S116"/>
  <c r="O116"/>
  <c r="P116"/>
  <c r="Q116"/>
  <c r="P115"/>
  <c r="Q115"/>
  <c r="R115"/>
  <c r="M115"/>
  <c r="S115"/>
  <c r="O115"/>
  <c r="P137"/>
  <c r="Q137"/>
  <c r="R137"/>
  <c r="M137"/>
  <c r="S137"/>
  <c r="O137"/>
  <c r="P135"/>
  <c r="Q135"/>
  <c r="R135"/>
  <c r="M135"/>
  <c r="S135"/>
  <c r="O135"/>
  <c r="P133"/>
  <c r="Q133"/>
  <c r="R133"/>
  <c r="M133"/>
  <c r="S133"/>
  <c r="O133"/>
  <c r="P155"/>
  <c r="Q155"/>
  <c r="R155"/>
  <c r="M155"/>
  <c r="S155"/>
  <c r="O155"/>
  <c r="R154"/>
  <c r="M154"/>
  <c r="S154"/>
  <c r="O154"/>
  <c r="P154"/>
  <c r="Q154"/>
  <c r="P153"/>
  <c r="Q153"/>
  <c r="R153"/>
  <c r="M153"/>
  <c r="S153"/>
  <c r="O153"/>
  <c r="R152"/>
  <c r="M152"/>
  <c r="S152"/>
  <c r="O152"/>
  <c r="P152"/>
  <c r="Q152"/>
  <c r="P151"/>
  <c r="Q151"/>
  <c r="R151"/>
  <c r="M151"/>
  <c r="S151"/>
  <c r="O151"/>
  <c r="P82"/>
  <c r="Q82"/>
  <c r="R82"/>
  <c r="S82"/>
  <c r="O82"/>
  <c r="P78"/>
  <c r="Q78"/>
  <c r="R78"/>
  <c r="S78"/>
  <c r="O78"/>
  <c r="R91"/>
  <c r="M91"/>
  <c r="S91"/>
  <c r="O91"/>
  <c r="P91"/>
  <c r="Q91"/>
  <c r="P90"/>
  <c r="Q90"/>
  <c r="R90"/>
  <c r="M90"/>
  <c r="S90"/>
  <c r="O90"/>
  <c r="R89"/>
  <c r="M89"/>
  <c r="S89"/>
  <c r="O89"/>
  <c r="P89"/>
  <c r="Q89"/>
  <c r="P88"/>
  <c r="Q88"/>
  <c r="R88"/>
  <c r="M88"/>
  <c r="S88"/>
  <c r="O88"/>
  <c r="R87"/>
  <c r="M87"/>
  <c r="S87"/>
  <c r="O87"/>
  <c r="P87"/>
  <c r="Q87"/>
  <c r="P127"/>
  <c r="Q127"/>
  <c r="R127"/>
  <c r="M127"/>
  <c r="S127"/>
  <c r="O127"/>
  <c r="P125"/>
  <c r="Q125"/>
  <c r="R125"/>
  <c r="M125"/>
  <c r="S125"/>
  <c r="O125"/>
  <c r="R164"/>
  <c r="M164"/>
  <c r="S164"/>
  <c r="O164"/>
  <c r="P164"/>
  <c r="Q164"/>
  <c r="P163"/>
  <c r="Q163"/>
  <c r="R163"/>
  <c r="M163"/>
  <c r="S163"/>
  <c r="O163"/>
  <c r="R162"/>
  <c r="M162"/>
  <c r="S162"/>
  <c r="O162"/>
  <c r="P162"/>
  <c r="Q162"/>
  <c r="P161"/>
  <c r="Q161"/>
  <c r="R161"/>
  <c r="M161"/>
  <c r="S161"/>
  <c r="O161"/>
  <c r="R160"/>
  <c r="M160"/>
  <c r="S160"/>
  <c r="O160"/>
  <c r="P160"/>
  <c r="Q160"/>
  <c r="R79"/>
  <c r="S79"/>
  <c r="O79"/>
  <c r="P79"/>
  <c r="Q79"/>
  <c r="P100"/>
  <c r="Q100"/>
  <c r="R100"/>
  <c r="M100"/>
  <c r="S100"/>
  <c r="O100"/>
  <c r="R99"/>
  <c r="M99"/>
  <c r="S99"/>
  <c r="O99"/>
  <c r="P99"/>
  <c r="Q99"/>
  <c r="P98"/>
  <c r="Q98"/>
  <c r="R98"/>
  <c r="M98"/>
  <c r="S98"/>
  <c r="O98"/>
  <c r="R97"/>
  <c r="M97"/>
  <c r="S97"/>
  <c r="O97"/>
  <c r="P97"/>
  <c r="Q97"/>
  <c r="P96"/>
  <c r="Q96"/>
  <c r="R96"/>
  <c r="M96"/>
  <c r="S96"/>
  <c r="O96"/>
  <c r="R136"/>
  <c r="M136"/>
  <c r="S136"/>
  <c r="O136"/>
  <c r="P136"/>
  <c r="Q136"/>
  <c r="R134"/>
  <c r="M134"/>
  <c r="S134"/>
  <c r="O134"/>
  <c r="P134"/>
  <c r="Q134"/>
  <c r="Q173"/>
  <c r="R173"/>
  <c r="M173"/>
  <c r="S173"/>
  <c r="O173"/>
  <c r="P173"/>
  <c r="S172"/>
  <c r="O172"/>
  <c r="P172"/>
  <c r="Q172"/>
  <c r="R172"/>
  <c r="M172"/>
  <c r="Q171"/>
  <c r="R171"/>
  <c r="S171"/>
  <c r="M171"/>
  <c r="P171"/>
  <c r="O171"/>
  <c r="R170"/>
  <c r="M170"/>
  <c r="S170"/>
  <c r="O170"/>
  <c r="P170"/>
  <c r="Q170"/>
  <c r="P169"/>
  <c r="Q169"/>
  <c r="R169"/>
  <c r="M169"/>
  <c r="S169"/>
  <c r="O169"/>
  <c r="BL32" i="1"/>
  <c r="AR38" i="3"/>
  <c r="E6" i="248"/>
  <c r="E8"/>
  <c r="E10"/>
  <c r="E12"/>
  <c r="E14"/>
  <c r="E16"/>
  <c r="K6"/>
  <c r="E7"/>
  <c r="E9"/>
  <c r="E11"/>
  <c r="E13"/>
  <c r="E15"/>
  <c r="J6"/>
  <c r="K15"/>
  <c r="K13"/>
  <c r="K11"/>
  <c r="K9"/>
  <c r="K7"/>
  <c r="K16"/>
  <c r="K14"/>
  <c r="K12"/>
  <c r="K10"/>
  <c r="K8"/>
  <c r="J16"/>
  <c r="J15"/>
  <c r="J14"/>
  <c r="M37" i="7"/>
  <c r="FD35" i="18"/>
  <c r="EN35"/>
  <c r="DX35"/>
  <c r="DH35"/>
  <c r="CR35"/>
  <c r="CB35"/>
  <c r="BL35"/>
  <c r="AV35"/>
  <c r="AF35"/>
  <c r="F41" i="72" l="1"/>
  <c r="I41"/>
  <c r="G42"/>
  <c r="AH27" i="253"/>
  <c r="AG26"/>
  <c r="N43" i="58"/>
  <c r="B45" i="6"/>
  <c r="H56" i="70"/>
  <c r="AB44" i="7"/>
  <c r="AC44" s="1"/>
  <c r="AH43" i="58" s="1"/>
  <c r="X47" i="7"/>
  <c r="BO39" i="1"/>
  <c r="BO45"/>
  <c r="BO43"/>
  <c r="BO40"/>
  <c r="BO41"/>
  <c r="BO44"/>
  <c r="BO42"/>
  <c r="BR44" i="7"/>
  <c r="BS44" s="1"/>
  <c r="CP43" i="58" s="1"/>
  <c r="BN47" i="7"/>
  <c r="BS43"/>
  <c r="CP42" i="58" s="1"/>
  <c r="I26" i="253"/>
  <c r="J27"/>
  <c r="AY25"/>
  <c r="AZ26"/>
  <c r="AA26"/>
  <c r="AB27"/>
  <c r="C25"/>
  <c r="D26"/>
  <c r="P174" i="82"/>
  <c r="C57" s="1"/>
  <c r="R174"/>
  <c r="S83"/>
  <c r="S174"/>
  <c r="Q83"/>
  <c r="C8" s="1"/>
  <c r="D8" s="1"/>
  <c r="J4" s="1"/>
  <c r="O174"/>
  <c r="C56" s="1"/>
  <c r="M174"/>
  <c r="C55" s="1"/>
  <c r="Q174"/>
  <c r="C58" s="1"/>
  <c r="S101"/>
  <c r="R101"/>
  <c r="P101"/>
  <c r="C17" s="1"/>
  <c r="P165"/>
  <c r="C52" s="1"/>
  <c r="S165"/>
  <c r="R165"/>
  <c r="P92"/>
  <c r="C12" s="1"/>
  <c r="S92"/>
  <c r="R92"/>
  <c r="O83"/>
  <c r="C6" s="1"/>
  <c r="R83"/>
  <c r="P83"/>
  <c r="C7" s="1"/>
  <c r="S156"/>
  <c r="R156"/>
  <c r="P156"/>
  <c r="C47" s="1"/>
  <c r="S138"/>
  <c r="R138"/>
  <c r="P138"/>
  <c r="C37" s="1"/>
  <c r="S120"/>
  <c r="R120"/>
  <c r="P120"/>
  <c r="C27" s="1"/>
  <c r="P147"/>
  <c r="C42" s="1"/>
  <c r="S147"/>
  <c r="R147"/>
  <c r="P129"/>
  <c r="C32" s="1"/>
  <c r="S129"/>
  <c r="R129"/>
  <c r="P111"/>
  <c r="C22" s="1"/>
  <c r="S111"/>
  <c r="R111"/>
  <c r="O101"/>
  <c r="C16" s="1"/>
  <c r="M101"/>
  <c r="C15" s="1"/>
  <c r="Q101"/>
  <c r="C18" s="1"/>
  <c r="Q165"/>
  <c r="C53" s="1"/>
  <c r="O165"/>
  <c r="C51" s="1"/>
  <c r="M165"/>
  <c r="C50" s="1"/>
  <c r="Q92"/>
  <c r="C13" s="1"/>
  <c r="O92"/>
  <c r="C11" s="1"/>
  <c r="M92"/>
  <c r="O156"/>
  <c r="C46" s="1"/>
  <c r="M156"/>
  <c r="C45" s="1"/>
  <c r="Q156"/>
  <c r="C48" s="1"/>
  <c r="O138"/>
  <c r="C36" s="1"/>
  <c r="M138"/>
  <c r="C35" s="1"/>
  <c r="Q138"/>
  <c r="C38" s="1"/>
  <c r="O120"/>
  <c r="C26" s="1"/>
  <c r="M120"/>
  <c r="C25" s="1"/>
  <c r="Q120"/>
  <c r="C28" s="1"/>
  <c r="Q147"/>
  <c r="C43" s="1"/>
  <c r="O147"/>
  <c r="C41" s="1"/>
  <c r="M147"/>
  <c r="C40" s="1"/>
  <c r="Q129"/>
  <c r="C33" s="1"/>
  <c r="O129"/>
  <c r="C31" s="1"/>
  <c r="M129"/>
  <c r="C30" s="1"/>
  <c r="Q111"/>
  <c r="C23" s="1"/>
  <c r="O111"/>
  <c r="C21" s="1"/>
  <c r="M111"/>
  <c r="C20" s="1"/>
  <c r="BE38" i="58"/>
  <c r="BY38"/>
  <c r="BO38"/>
  <c r="AK38"/>
  <c r="CS38"/>
  <c r="Q38"/>
  <c r="DC38"/>
  <c r="AA38"/>
  <c r="Q39" i="3"/>
  <c r="AO39"/>
  <c r="AS39"/>
  <c r="Y39"/>
  <c r="U39"/>
  <c r="AC39"/>
  <c r="AK39"/>
  <c r="I39"/>
  <c r="M39"/>
  <c r="AS15" i="15"/>
  <c r="U15"/>
  <c r="I15"/>
  <c r="Q15"/>
  <c r="AC15"/>
  <c r="AO14"/>
  <c r="Y14"/>
  <c r="M15"/>
  <c r="AK15"/>
  <c r="C12" i="16"/>
  <c r="E13" i="15"/>
  <c r="AG15"/>
  <c r="N37" i="7"/>
  <c r="O37" s="1"/>
  <c r="N36" i="58" s="1"/>
  <c r="BE37"/>
  <c r="BY37"/>
  <c r="Q37"/>
  <c r="G37"/>
  <c r="BO37"/>
  <c r="CS37"/>
  <c r="AA37"/>
  <c r="DC37"/>
  <c r="AK37"/>
  <c r="AF39" i="3"/>
  <c r="BE25" i="253"/>
  <c r="BF26"/>
  <c r="V27"/>
  <c r="U26"/>
  <c r="P27"/>
  <c r="O26"/>
  <c r="BK25"/>
  <c r="BL26"/>
  <c r="AT27"/>
  <c r="AS26"/>
  <c r="AM25"/>
  <c r="AN26"/>
  <c r="BC37" i="7"/>
  <c r="BD37" s="1"/>
  <c r="BE37" s="1"/>
  <c r="BV36" i="58" s="1"/>
  <c r="AV37" i="7"/>
  <c r="AW37" s="1"/>
  <c r="AX37" s="1"/>
  <c r="BL36" i="58" s="1"/>
  <c r="BL31" i="1"/>
  <c r="T37" i="7"/>
  <c r="U37" s="1"/>
  <c r="V37" s="1"/>
  <c r="X36" i="58" s="1"/>
  <c r="BX37" i="7"/>
  <c r="BY37" s="1"/>
  <c r="BZ37" s="1"/>
  <c r="CZ36" i="58" s="1"/>
  <c r="AA37" i="7"/>
  <c r="AB37" s="1"/>
  <c r="AC37" s="1"/>
  <c r="AH36" i="58" s="1"/>
  <c r="AO37" i="7"/>
  <c r="AP37" s="1"/>
  <c r="AQ37" s="1"/>
  <c r="BB36" i="58" s="1"/>
  <c r="BQ37" i="7"/>
  <c r="BR37" s="1"/>
  <c r="BS37" s="1"/>
  <c r="CP36" i="58" s="1"/>
  <c r="F37" i="7"/>
  <c r="G37" s="1"/>
  <c r="H37" s="1"/>
  <c r="D36" i="58" s="1"/>
  <c r="AH37" i="7"/>
  <c r="AI37" s="1"/>
  <c r="AJ37" s="1"/>
  <c r="AR36" i="58" s="1"/>
  <c r="BJ37" i="7"/>
  <c r="BK37" s="1"/>
  <c r="BL37" s="1"/>
  <c r="CF36" i="58" s="1"/>
  <c r="AS38" i="3"/>
  <c r="P35" i="18"/>
  <c r="AP33" i="16"/>
  <c r="AL33"/>
  <c r="AH33"/>
  <c r="AD33"/>
  <c r="Z33"/>
  <c r="V33"/>
  <c r="R33"/>
  <c r="J33"/>
  <c r="F33"/>
  <c r="D36"/>
  <c r="E36" i="19" s="1"/>
  <c r="C35" i="25"/>
  <c r="B35" i="2" s="1"/>
  <c r="E35" i="25"/>
  <c r="H35" i="2" s="1"/>
  <c r="G35" i="25"/>
  <c r="K35" i="2" s="1"/>
  <c r="I35" i="25"/>
  <c r="Q35" i="2" s="1"/>
  <c r="K35" i="25"/>
  <c r="T35" i="2" s="1"/>
  <c r="M35" i="25"/>
  <c r="Z35" i="2" s="1"/>
  <c r="O35" i="25"/>
  <c r="AC35" i="2" s="1"/>
  <c r="Q35" i="25"/>
  <c r="AI35" i="2" s="1"/>
  <c r="S35" i="25"/>
  <c r="AL35" i="2" s="1"/>
  <c r="U35" i="25"/>
  <c r="AR35" i="2" s="1"/>
  <c r="W35" i="25"/>
  <c r="AU35" i="2" s="1"/>
  <c r="Y35" i="25"/>
  <c r="BA35" i="2" s="1"/>
  <c r="AA35" i="25"/>
  <c r="BD35" i="2" s="1"/>
  <c r="AC35" i="25"/>
  <c r="BJ35" i="2" s="1"/>
  <c r="AE35" i="25"/>
  <c r="BM35" i="2" s="1"/>
  <c r="AG35" i="25"/>
  <c r="BS35" i="2" s="1"/>
  <c r="AI35" i="25"/>
  <c r="BV35" i="2" s="1"/>
  <c r="AK35" i="25"/>
  <c r="CB35" i="2" s="1"/>
  <c r="AM35" i="25"/>
  <c r="CE35" i="2" s="1"/>
  <c r="AO35" i="25"/>
  <c r="CK35" i="2" s="1"/>
  <c r="AQ35" i="25"/>
  <c r="CN35" i="2" s="1"/>
  <c r="AS35" i="25"/>
  <c r="CT35" i="2" s="1"/>
  <c r="BA35" i="35"/>
  <c r="AV35"/>
  <c r="AQ35"/>
  <c r="AL35"/>
  <c r="AG35"/>
  <c r="AB35"/>
  <c r="W35"/>
  <c r="R35"/>
  <c r="M35"/>
  <c r="H35"/>
  <c r="BU35" i="34"/>
  <c r="BN35"/>
  <c r="BG35"/>
  <c r="AZ35"/>
  <c r="AS35"/>
  <c r="AL35"/>
  <c r="AE35"/>
  <c r="X35"/>
  <c r="Q35"/>
  <c r="J35"/>
  <c r="AB36" i="23"/>
  <c r="BH35" i="29" s="1"/>
  <c r="BJ35" s="1"/>
  <c r="AE36" i="23"/>
  <c r="BO35" i="29" s="1"/>
  <c r="BQ35" s="1"/>
  <c r="AH36" i="23"/>
  <c r="BV35" i="29" s="1"/>
  <c r="BX35" s="1"/>
  <c r="Y36" i="23"/>
  <c r="BA35" i="29" s="1"/>
  <c r="BC35" s="1"/>
  <c r="V36" i="23"/>
  <c r="AT35" i="29" s="1"/>
  <c r="AV35" s="1"/>
  <c r="S36" i="23"/>
  <c r="AM35" i="29" s="1"/>
  <c r="AO35" s="1"/>
  <c r="P36" i="23"/>
  <c r="AF35" i="29" s="1"/>
  <c r="AH35" s="1"/>
  <c r="M36" i="23"/>
  <c r="Y35" i="29" s="1"/>
  <c r="AA35" s="1"/>
  <c r="J36" i="23"/>
  <c r="R35" i="29" s="1"/>
  <c r="T35" s="1"/>
  <c r="G36" i="23"/>
  <c r="K35" i="29" s="1"/>
  <c r="M35" s="1"/>
  <c r="D36" i="23"/>
  <c r="D35" i="29" s="1"/>
  <c r="F35" s="1"/>
  <c r="F42" i="72" l="1"/>
  <c r="I42"/>
  <c r="M42" i="18"/>
  <c r="M5"/>
  <c r="AG25" i="253"/>
  <c r="AH26"/>
  <c r="C10" i="82"/>
  <c r="D10" s="1"/>
  <c r="F9" s="1"/>
  <c r="CX37" i="58"/>
  <c r="AC38" i="5"/>
  <c r="CX38" i="58"/>
  <c r="AC39" i="5"/>
  <c r="CX39" i="58"/>
  <c r="AC40" i="5"/>
  <c r="CX40" i="58"/>
  <c r="AC41" i="5"/>
  <c r="AC42"/>
  <c r="CX41" i="58"/>
  <c r="CX42"/>
  <c r="AC43" i="5"/>
  <c r="AC44"/>
  <c r="CX43" i="58"/>
  <c r="D6" i="82"/>
  <c r="I25" i="253"/>
  <c r="J26"/>
  <c r="AZ25"/>
  <c r="AY24"/>
  <c r="AB26"/>
  <c r="AA25"/>
  <c r="D25"/>
  <c r="C24"/>
  <c r="AG39" i="3"/>
  <c r="G33" i="16"/>
  <c r="H33" s="1"/>
  <c r="AM33"/>
  <c r="AN33" s="1"/>
  <c r="AI33"/>
  <c r="AJ33" s="1"/>
  <c r="K33"/>
  <c r="L33" s="1"/>
  <c r="AA33"/>
  <c r="AB33" s="1"/>
  <c r="AQ33"/>
  <c r="AR33" s="1"/>
  <c r="W33"/>
  <c r="X33" s="1"/>
  <c r="S33"/>
  <c r="T33" s="1"/>
  <c r="AE33"/>
  <c r="AF33" s="1"/>
  <c r="I14" i="15"/>
  <c r="E12"/>
  <c r="C11" i="16"/>
  <c r="AC14" i="15"/>
  <c r="AS14"/>
  <c r="M14"/>
  <c r="AG14"/>
  <c r="U14"/>
  <c r="AK14"/>
  <c r="Y13"/>
  <c r="AO13"/>
  <c r="Q14"/>
  <c r="AS25" i="253"/>
  <c r="AT26"/>
  <c r="V26"/>
  <c r="U25"/>
  <c r="BL25"/>
  <c r="BK24"/>
  <c r="BF25"/>
  <c r="BE24"/>
  <c r="AM24"/>
  <c r="AN25"/>
  <c r="P26"/>
  <c r="O25"/>
  <c r="I35" i="35"/>
  <c r="AC35"/>
  <c r="AW35"/>
  <c r="S35"/>
  <c r="AM35"/>
  <c r="C35" i="34"/>
  <c r="D35" i="35"/>
  <c r="C35"/>
  <c r="N35"/>
  <c r="X35"/>
  <c r="AH35"/>
  <c r="AR35"/>
  <c r="BB35"/>
  <c r="BL30" i="1"/>
  <c r="AE37" i="9"/>
  <c r="CN36" i="19" s="1"/>
  <c r="AH37" i="9"/>
  <c r="CX36" i="19" s="1"/>
  <c r="Y37" i="9"/>
  <c r="BT36" i="19" s="1"/>
  <c r="V37" i="9"/>
  <c r="BJ36" i="19" s="1"/>
  <c r="S37" i="9"/>
  <c r="AZ36" i="19" s="1"/>
  <c r="P37" i="9"/>
  <c r="AP36" i="19" s="1"/>
  <c r="M37" i="9"/>
  <c r="AF36" i="19" s="1"/>
  <c r="J37" i="9"/>
  <c r="V36" i="19" s="1"/>
  <c r="G37" i="9"/>
  <c r="L36" i="19" s="1"/>
  <c r="D37" i="9"/>
  <c r="B36" i="19" s="1"/>
  <c r="G37" i="5"/>
  <c r="AQ37" i="3"/>
  <c r="AR37" s="1"/>
  <c r="AM37"/>
  <c r="AN37" s="1"/>
  <c r="AI37"/>
  <c r="AJ37" s="1"/>
  <c r="AE37"/>
  <c r="AF37" s="1"/>
  <c r="AA37"/>
  <c r="AB37" s="1"/>
  <c r="W37"/>
  <c r="X37" s="1"/>
  <c r="S37"/>
  <c r="T37" s="1"/>
  <c r="O37"/>
  <c r="P37" s="1"/>
  <c r="K37"/>
  <c r="L37" s="1"/>
  <c r="G37"/>
  <c r="H37" s="1"/>
  <c r="C37"/>
  <c r="D37" s="1"/>
  <c r="BI38" i="1"/>
  <c r="BC38"/>
  <c r="CD36" i="58" s="1"/>
  <c r="AW38" i="1"/>
  <c r="BT36" i="58" s="1"/>
  <c r="AK38" i="1"/>
  <c r="AP36" i="58"/>
  <c r="Y38" i="1"/>
  <c r="AF36" i="58" s="1"/>
  <c r="G38" i="1"/>
  <c r="B36" i="58" s="1"/>
  <c r="G36" i="1"/>
  <c r="U42" i="18" l="1"/>
  <c r="U5"/>
  <c r="I4" i="82"/>
  <c r="K5" i="18" s="1"/>
  <c r="H4" i="82"/>
  <c r="I5" i="18" s="1"/>
  <c r="AG24" i="253"/>
  <c r="AH25"/>
  <c r="E9" i="82"/>
  <c r="G9"/>
  <c r="W42" i="18" s="1"/>
  <c r="E39"/>
  <c r="G39"/>
  <c r="G41"/>
  <c r="G40"/>
  <c r="U39"/>
  <c r="U41"/>
  <c r="U40"/>
  <c r="J25" i="253"/>
  <c r="I24"/>
  <c r="AB25"/>
  <c r="AA24"/>
  <c r="AY23"/>
  <c r="AZ24"/>
  <c r="D24"/>
  <c r="C23"/>
  <c r="C36" i="35"/>
  <c r="D36"/>
  <c r="E37" i="18"/>
  <c r="E38"/>
  <c r="U37"/>
  <c r="U38"/>
  <c r="G37"/>
  <c r="G38"/>
  <c r="M13" i="15"/>
  <c r="Q13"/>
  <c r="Y12"/>
  <c r="AK13"/>
  <c r="I13"/>
  <c r="U13"/>
  <c r="AS13"/>
  <c r="C10" i="16"/>
  <c r="E11" i="15"/>
  <c r="AC13"/>
  <c r="AO12"/>
  <c r="AG13"/>
  <c r="BF24" i="253"/>
  <c r="BE23"/>
  <c r="BL24"/>
  <c r="BK23"/>
  <c r="AN24"/>
  <c r="AM23"/>
  <c r="AT25"/>
  <c r="AS24"/>
  <c r="O24"/>
  <c r="P25"/>
  <c r="V25"/>
  <c r="U24"/>
  <c r="C36" i="18"/>
  <c r="C7"/>
  <c r="C33"/>
  <c r="C29"/>
  <c r="C25"/>
  <c r="C21"/>
  <c r="C17"/>
  <c r="C12"/>
  <c r="C9"/>
  <c r="C34"/>
  <c r="C30"/>
  <c r="C26"/>
  <c r="C22"/>
  <c r="C18"/>
  <c r="C14"/>
  <c r="C11"/>
  <c r="C35"/>
  <c r="C31"/>
  <c r="C27"/>
  <c r="C23"/>
  <c r="C19"/>
  <c r="C15"/>
  <c r="C8"/>
  <c r="C13"/>
  <c r="C45"/>
  <c r="C32"/>
  <c r="C28"/>
  <c r="C24"/>
  <c r="C20"/>
  <c r="C16"/>
  <c r="C10"/>
  <c r="E36"/>
  <c r="E35"/>
  <c r="E31"/>
  <c r="E27"/>
  <c r="E23"/>
  <c r="E19"/>
  <c r="E15"/>
  <c r="E8"/>
  <c r="E9"/>
  <c r="E32"/>
  <c r="E28"/>
  <c r="E24"/>
  <c r="E20"/>
  <c r="E16"/>
  <c r="E10"/>
  <c r="E11"/>
  <c r="E33"/>
  <c r="E29"/>
  <c r="E25"/>
  <c r="E21"/>
  <c r="E17"/>
  <c r="E12"/>
  <c r="E13"/>
  <c r="E45"/>
  <c r="E34"/>
  <c r="E30"/>
  <c r="E26"/>
  <c r="E22"/>
  <c r="E18"/>
  <c r="E14"/>
  <c r="E6"/>
  <c r="E7"/>
  <c r="G36"/>
  <c r="G34"/>
  <c r="G30"/>
  <c r="G26"/>
  <c r="G22"/>
  <c r="G18"/>
  <c r="G14"/>
  <c r="G35"/>
  <c r="G31"/>
  <c r="G27"/>
  <c r="G23"/>
  <c r="G19"/>
  <c r="G15"/>
  <c r="G32"/>
  <c r="G28"/>
  <c r="G24"/>
  <c r="G20"/>
  <c r="G16"/>
  <c r="G33"/>
  <c r="G29"/>
  <c r="G25"/>
  <c r="G21"/>
  <c r="G17"/>
  <c r="BL29" i="1"/>
  <c r="L49" i="13"/>
  <c r="V36" i="58"/>
  <c r="M37" i="5"/>
  <c r="CN36" i="58"/>
  <c r="AA37" i="5"/>
  <c r="AZ36" i="58"/>
  <c r="S37" i="5"/>
  <c r="W37"/>
  <c r="O37"/>
  <c r="M38" i="1"/>
  <c r="Y37" i="5"/>
  <c r="Q37"/>
  <c r="I37"/>
  <c r="BO38" i="1"/>
  <c r="AS37" i="3"/>
  <c r="AO37"/>
  <c r="AK37"/>
  <c r="AG37"/>
  <c r="AC37"/>
  <c r="Y37"/>
  <c r="U37"/>
  <c r="Q37"/>
  <c r="M37"/>
  <c r="I37"/>
  <c r="E37"/>
  <c r="W37" i="18" l="1"/>
  <c r="I42"/>
  <c r="W38"/>
  <c r="S39"/>
  <c r="S5"/>
  <c r="AG23" i="253"/>
  <c r="AH24"/>
  <c r="W39" i="18"/>
  <c r="W40"/>
  <c r="W41"/>
  <c r="S42"/>
  <c r="S37"/>
  <c r="S41"/>
  <c r="S38"/>
  <c r="S40"/>
  <c r="AZ23" i="253"/>
  <c r="AY22"/>
  <c r="J24"/>
  <c r="I23"/>
  <c r="AA23"/>
  <c r="AB24"/>
  <c r="C22"/>
  <c r="D23"/>
  <c r="D37" i="35"/>
  <c r="C37"/>
  <c r="U12" i="15"/>
  <c r="C9" i="16"/>
  <c r="E10" i="15"/>
  <c r="AG12"/>
  <c r="I12"/>
  <c r="M12"/>
  <c r="AK12"/>
  <c r="AS12"/>
  <c r="Y11"/>
  <c r="AO11"/>
  <c r="AC12"/>
  <c r="Q12"/>
  <c r="V24" i="253"/>
  <c r="U23"/>
  <c r="AT24"/>
  <c r="AS23"/>
  <c r="AN23"/>
  <c r="AM22"/>
  <c r="P24"/>
  <c r="O23"/>
  <c r="BK22"/>
  <c r="BL23"/>
  <c r="BF23"/>
  <c r="BE22"/>
  <c r="BL28" i="1"/>
  <c r="CX36" i="58"/>
  <c r="AC37" i="5"/>
  <c r="BJ36" i="58"/>
  <c r="U37" i="5"/>
  <c r="L36" i="58"/>
  <c r="K37" i="5"/>
  <c r="AH23" i="253" l="1"/>
  <c r="AG22"/>
  <c r="AY21"/>
  <c r="AZ22"/>
  <c r="AB23"/>
  <c r="AA22"/>
  <c r="I22"/>
  <c r="J23"/>
  <c r="C21"/>
  <c r="D22"/>
  <c r="AS11" i="15"/>
  <c r="AK11"/>
  <c r="M11"/>
  <c r="AC11"/>
  <c r="AO10"/>
  <c r="U11"/>
  <c r="I11"/>
  <c r="AG11"/>
  <c r="Y10"/>
  <c r="E9"/>
  <c r="C8" i="16"/>
  <c r="Q11" i="15"/>
  <c r="AN22" i="253"/>
  <c r="AM21"/>
  <c r="BL22"/>
  <c r="BK21"/>
  <c r="BE21"/>
  <c r="BF22"/>
  <c r="V23"/>
  <c r="U22"/>
  <c r="P23"/>
  <c r="O22"/>
  <c r="AS22"/>
  <c r="AT23"/>
  <c r="BL27" i="1"/>
  <c r="AH22" i="253" l="1"/>
  <c r="AG21"/>
  <c r="J22"/>
  <c r="I21"/>
  <c r="AY20"/>
  <c r="AZ21"/>
  <c r="AA21"/>
  <c r="AB22"/>
  <c r="C20"/>
  <c r="D21"/>
  <c r="AO9" i="15"/>
  <c r="U10"/>
  <c r="AS10"/>
  <c r="Q10"/>
  <c r="AK10"/>
  <c r="AC10"/>
  <c r="Y9"/>
  <c r="I10"/>
  <c r="E8"/>
  <c r="C7" i="16"/>
  <c r="M10" i="15"/>
  <c r="AG10"/>
  <c r="AT22" i="253"/>
  <c r="AS21"/>
  <c r="BF21"/>
  <c r="BE20"/>
  <c r="P22"/>
  <c r="O21"/>
  <c r="AN21"/>
  <c r="AM20"/>
  <c r="V22"/>
  <c r="U21"/>
  <c r="BL21"/>
  <c r="BK20"/>
  <c r="BL26" i="1"/>
  <c r="S33" i="35"/>
  <c r="S32"/>
  <c r="S31"/>
  <c r="S30"/>
  <c r="S29"/>
  <c r="S28"/>
  <c r="S27"/>
  <c r="S26"/>
  <c r="S25"/>
  <c r="S24"/>
  <c r="S23"/>
  <c r="S22"/>
  <c r="S21"/>
  <c r="S20"/>
  <c r="S19"/>
  <c r="S18"/>
  <c r="S17"/>
  <c r="S16"/>
  <c r="S15"/>
  <c r="S14"/>
  <c r="S13"/>
  <c r="S12"/>
  <c r="S11"/>
  <c r="S10"/>
  <c r="S9"/>
  <c r="S8"/>
  <c r="S7"/>
  <c r="S6"/>
  <c r="S5"/>
  <c r="S45" s="1"/>
  <c r="AG20" i="253" l="1"/>
  <c r="AH21"/>
  <c r="AY19"/>
  <c r="AZ20"/>
  <c r="AA20"/>
  <c r="AB21"/>
  <c r="I20"/>
  <c r="J21"/>
  <c r="C19"/>
  <c r="D20"/>
  <c r="M9" i="15"/>
  <c r="AS9"/>
  <c r="Q9"/>
  <c r="AK9"/>
  <c r="C6" i="16"/>
  <c r="C46" s="1"/>
  <c r="E7" i="15"/>
  <c r="E47" s="1"/>
  <c r="AC9"/>
  <c r="AG9"/>
  <c r="Y8"/>
  <c r="U9"/>
  <c r="I9"/>
  <c r="AO8"/>
  <c r="P21" i="253"/>
  <c r="O20"/>
  <c r="BL20"/>
  <c r="BK19"/>
  <c r="AN20"/>
  <c r="AM19"/>
  <c r="AS20"/>
  <c r="AT21"/>
  <c r="V21"/>
  <c r="U20"/>
  <c r="BF20"/>
  <c r="BE19"/>
  <c r="BL25" i="1"/>
  <c r="AG19" i="253" l="1"/>
  <c r="AH20"/>
  <c r="AY17"/>
  <c r="AZ19"/>
  <c r="AZ52" s="1"/>
  <c r="AY52"/>
  <c r="AB20"/>
  <c r="AA19"/>
  <c r="I19"/>
  <c r="J20"/>
  <c r="C52"/>
  <c r="C17"/>
  <c r="D19"/>
  <c r="D52" s="1"/>
  <c r="AC8" i="15"/>
  <c r="AO7"/>
  <c r="AO47" s="1"/>
  <c r="AK8"/>
  <c r="AS8"/>
  <c r="Y7"/>
  <c r="Y47" s="1"/>
  <c r="AG8"/>
  <c r="M8"/>
  <c r="U8"/>
  <c r="I8"/>
  <c r="Q8"/>
  <c r="BF19" i="253"/>
  <c r="BF52" s="1"/>
  <c r="BE17"/>
  <c r="BE52"/>
  <c r="AN19"/>
  <c r="AN52" s="1"/>
  <c r="AM17"/>
  <c r="AM52"/>
  <c r="V20"/>
  <c r="U19"/>
  <c r="AS19"/>
  <c r="AT20"/>
  <c r="P20"/>
  <c r="O19"/>
  <c r="BL19"/>
  <c r="BL52" s="1"/>
  <c r="BK17"/>
  <c r="BK52"/>
  <c r="BL24" i="1"/>
  <c r="AG52" i="253" l="1"/>
  <c r="AG17"/>
  <c r="AH19"/>
  <c r="AH52" s="1"/>
  <c r="AA52"/>
  <c r="AA17"/>
  <c r="AB19"/>
  <c r="AB52" s="1"/>
  <c r="AY16"/>
  <c r="AZ17"/>
  <c r="I52"/>
  <c r="I17"/>
  <c r="J19"/>
  <c r="J52" s="1"/>
  <c r="D17"/>
  <c r="C16"/>
  <c r="I7" i="15"/>
  <c r="I47" s="1"/>
  <c r="AS7"/>
  <c r="AS47" s="1"/>
  <c r="M7"/>
  <c r="M47" s="1"/>
  <c r="AG7"/>
  <c r="AG47" s="1"/>
  <c r="AK7"/>
  <c r="AK47" s="1"/>
  <c r="AC7"/>
  <c r="AC47" s="1"/>
  <c r="U7"/>
  <c r="U47" s="1"/>
  <c r="Q7"/>
  <c r="Q47" s="1"/>
  <c r="BF17" i="253"/>
  <c r="BE16"/>
  <c r="AT19"/>
  <c r="AT52" s="1"/>
  <c r="AS17"/>
  <c r="AS52"/>
  <c r="O17"/>
  <c r="P19"/>
  <c r="P52" s="1"/>
  <c r="O52"/>
  <c r="AN17"/>
  <c r="AM16"/>
  <c r="BL17"/>
  <c r="BK16"/>
  <c r="V19"/>
  <c r="V52" s="1"/>
  <c r="U17"/>
  <c r="U52"/>
  <c r="BL23" i="1"/>
  <c r="C53" i="4"/>
  <c r="C92"/>
  <c r="B92"/>
  <c r="B53"/>
  <c r="C5" i="189"/>
  <c r="D5"/>
  <c r="E5"/>
  <c r="F5"/>
  <c r="G5"/>
  <c r="H5"/>
  <c r="I5"/>
  <c r="J5"/>
  <c r="K5"/>
  <c r="L5"/>
  <c r="C6"/>
  <c r="D6"/>
  <c r="E6"/>
  <c r="F6"/>
  <c r="G6"/>
  <c r="H6"/>
  <c r="I6"/>
  <c r="J6"/>
  <c r="K6"/>
  <c r="L6"/>
  <c r="C7"/>
  <c r="D7"/>
  <c r="E7"/>
  <c r="F7"/>
  <c r="G7"/>
  <c r="H7"/>
  <c r="I7"/>
  <c r="J7"/>
  <c r="K7"/>
  <c r="L7"/>
  <c r="C8"/>
  <c r="D8"/>
  <c r="E8"/>
  <c r="F8"/>
  <c r="G8"/>
  <c r="H8"/>
  <c r="I8"/>
  <c r="J8"/>
  <c r="K8"/>
  <c r="L8"/>
  <c r="C9"/>
  <c r="D9"/>
  <c r="E9"/>
  <c r="F9"/>
  <c r="G9"/>
  <c r="H9"/>
  <c r="I9"/>
  <c r="J9"/>
  <c r="K9"/>
  <c r="L9"/>
  <c r="C10"/>
  <c r="D10"/>
  <c r="E10"/>
  <c r="F10"/>
  <c r="G10"/>
  <c r="H10"/>
  <c r="I10"/>
  <c r="J10"/>
  <c r="K10"/>
  <c r="L10"/>
  <c r="C11"/>
  <c r="D11"/>
  <c r="E11"/>
  <c r="F11"/>
  <c r="G11"/>
  <c r="H11"/>
  <c r="I11"/>
  <c r="J11"/>
  <c r="K11"/>
  <c r="L11"/>
  <c r="C12"/>
  <c r="D12"/>
  <c r="E12"/>
  <c r="F12"/>
  <c r="G12"/>
  <c r="H12"/>
  <c r="I12"/>
  <c r="J12"/>
  <c r="K12"/>
  <c r="L12"/>
  <c r="C13"/>
  <c r="D13"/>
  <c r="E13"/>
  <c r="F13"/>
  <c r="G13"/>
  <c r="H13"/>
  <c r="I13"/>
  <c r="J13"/>
  <c r="K13"/>
  <c r="L13"/>
  <c r="C14"/>
  <c r="D14"/>
  <c r="E14"/>
  <c r="F14"/>
  <c r="G14"/>
  <c r="H14"/>
  <c r="I14"/>
  <c r="J14"/>
  <c r="K14"/>
  <c r="L14"/>
  <c r="C15"/>
  <c r="D15"/>
  <c r="E15"/>
  <c r="F15"/>
  <c r="G15"/>
  <c r="H15"/>
  <c r="I15"/>
  <c r="J15"/>
  <c r="K15"/>
  <c r="L15"/>
  <c r="C16"/>
  <c r="D16"/>
  <c r="E16"/>
  <c r="F16"/>
  <c r="G16"/>
  <c r="H16"/>
  <c r="I16"/>
  <c r="J16"/>
  <c r="K16"/>
  <c r="L16"/>
  <c r="C17"/>
  <c r="D17"/>
  <c r="E17"/>
  <c r="F17"/>
  <c r="G17"/>
  <c r="H17"/>
  <c r="I17"/>
  <c r="J17"/>
  <c r="K17"/>
  <c r="L17"/>
  <c r="C18"/>
  <c r="D18"/>
  <c r="E18"/>
  <c r="F18"/>
  <c r="G18"/>
  <c r="H18"/>
  <c r="I18"/>
  <c r="J18"/>
  <c r="K18"/>
  <c r="L18"/>
  <c r="C19"/>
  <c r="D19"/>
  <c r="E19"/>
  <c r="F19"/>
  <c r="G19"/>
  <c r="H19"/>
  <c r="I19"/>
  <c r="J19"/>
  <c r="K19"/>
  <c r="L19"/>
  <c r="C20"/>
  <c r="D20"/>
  <c r="E20"/>
  <c r="F20"/>
  <c r="G20"/>
  <c r="H20"/>
  <c r="I20"/>
  <c r="J20"/>
  <c r="K20"/>
  <c r="L20"/>
  <c r="C21"/>
  <c r="D21"/>
  <c r="E21"/>
  <c r="F21"/>
  <c r="G21"/>
  <c r="H21"/>
  <c r="I21"/>
  <c r="J21"/>
  <c r="K21"/>
  <c r="L21"/>
  <c r="C22"/>
  <c r="D22"/>
  <c r="E22"/>
  <c r="F22"/>
  <c r="G22"/>
  <c r="H22"/>
  <c r="I22"/>
  <c r="J22"/>
  <c r="K22"/>
  <c r="L22"/>
  <c r="C23"/>
  <c r="D23"/>
  <c r="E23"/>
  <c r="F23"/>
  <c r="G23"/>
  <c r="H23"/>
  <c r="I23"/>
  <c r="J23"/>
  <c r="K23"/>
  <c r="L23"/>
  <c r="C24"/>
  <c r="D24"/>
  <c r="E24"/>
  <c r="F24"/>
  <c r="G24"/>
  <c r="H24"/>
  <c r="I24"/>
  <c r="J24"/>
  <c r="K24"/>
  <c r="L24"/>
  <c r="C25"/>
  <c r="D25"/>
  <c r="E25"/>
  <c r="F25"/>
  <c r="G25"/>
  <c r="H25"/>
  <c r="I25"/>
  <c r="J25"/>
  <c r="K25"/>
  <c r="L25"/>
  <c r="C26"/>
  <c r="D26"/>
  <c r="E26"/>
  <c r="F26"/>
  <c r="G26"/>
  <c r="H26"/>
  <c r="I26"/>
  <c r="J26"/>
  <c r="K26"/>
  <c r="L26"/>
  <c r="C27"/>
  <c r="D27"/>
  <c r="E27"/>
  <c r="F27"/>
  <c r="G27"/>
  <c r="H27"/>
  <c r="I27"/>
  <c r="J27"/>
  <c r="K27"/>
  <c r="L27"/>
  <c r="C28"/>
  <c r="D28"/>
  <c r="E28"/>
  <c r="F28"/>
  <c r="G28"/>
  <c r="H28"/>
  <c r="I28"/>
  <c r="J28"/>
  <c r="K28"/>
  <c r="L28"/>
  <c r="C29"/>
  <c r="D29"/>
  <c r="E29"/>
  <c r="F29"/>
  <c r="G29"/>
  <c r="H29"/>
  <c r="I29"/>
  <c r="J29"/>
  <c r="K29"/>
  <c r="L29"/>
  <c r="C30"/>
  <c r="D30"/>
  <c r="E30"/>
  <c r="F30"/>
  <c r="G30"/>
  <c r="H30"/>
  <c r="I30"/>
  <c r="J30"/>
  <c r="K30"/>
  <c r="L30"/>
  <c r="C31"/>
  <c r="D31"/>
  <c r="E31"/>
  <c r="F31"/>
  <c r="G31"/>
  <c r="H31"/>
  <c r="I31"/>
  <c r="J31"/>
  <c r="K31"/>
  <c r="L31"/>
  <c r="C32"/>
  <c r="D32"/>
  <c r="E32"/>
  <c r="F32"/>
  <c r="G32"/>
  <c r="H32"/>
  <c r="I32"/>
  <c r="J32"/>
  <c r="K32"/>
  <c r="L32"/>
  <c r="L4"/>
  <c r="L44" s="1"/>
  <c r="K4"/>
  <c r="K44" s="1"/>
  <c r="J4"/>
  <c r="J44" s="1"/>
  <c r="I4"/>
  <c r="I44" s="1"/>
  <c r="H4"/>
  <c r="H44" s="1"/>
  <c r="G4"/>
  <c r="G44" s="1"/>
  <c r="F4"/>
  <c r="F44" s="1"/>
  <c r="E4"/>
  <c r="E44" s="1"/>
  <c r="D4"/>
  <c r="D44" s="1"/>
  <c r="C4"/>
  <c r="C44" s="1"/>
  <c r="B4"/>
  <c r="B44" s="1"/>
  <c r="B5"/>
  <c r="B6"/>
  <c r="B7"/>
  <c r="B8"/>
  <c r="B9"/>
  <c r="B10"/>
  <c r="B11"/>
  <c r="B12"/>
  <c r="B13"/>
  <c r="B14"/>
  <c r="B15"/>
  <c r="B16"/>
  <c r="B17"/>
  <c r="B18"/>
  <c r="B19"/>
  <c r="B20"/>
  <c r="B21"/>
  <c r="B22"/>
  <c r="B23"/>
  <c r="B24"/>
  <c r="B25"/>
  <c r="B26"/>
  <c r="B27"/>
  <c r="B28"/>
  <c r="B29"/>
  <c r="B30"/>
  <c r="B31"/>
  <c r="B32"/>
  <c r="AH17" i="253" l="1"/>
  <c r="AG16"/>
  <c r="AA16"/>
  <c r="AB17"/>
  <c r="I16"/>
  <c r="J17"/>
  <c r="AZ16"/>
  <c r="AY15"/>
  <c r="D16"/>
  <c r="C15"/>
  <c r="V17"/>
  <c r="U16"/>
  <c r="AN16"/>
  <c r="AM15"/>
  <c r="P17"/>
  <c r="O16"/>
  <c r="BL16"/>
  <c r="BK15"/>
  <c r="AT17"/>
  <c r="AS16"/>
  <c r="BF16"/>
  <c r="BE15"/>
  <c r="BL22" i="1"/>
  <c r="T16" i="156"/>
  <c r="G16" i="152" s="1"/>
  <c r="S16" i="156"/>
  <c r="R16"/>
  <c r="Q16"/>
  <c r="P16"/>
  <c r="O16"/>
  <c r="N16"/>
  <c r="M16"/>
  <c r="L16"/>
  <c r="K16"/>
  <c r="J16"/>
  <c r="I16"/>
  <c r="H16"/>
  <c r="G16"/>
  <c r="F16"/>
  <c r="E16"/>
  <c r="D16"/>
  <c r="C16"/>
  <c r="B16"/>
  <c r="T15"/>
  <c r="T36" s="1"/>
  <c r="S15"/>
  <c r="S36" s="1"/>
  <c r="R15"/>
  <c r="R36" s="1"/>
  <c r="Q15"/>
  <c r="Q36" s="1"/>
  <c r="P15"/>
  <c r="P36" s="1"/>
  <c r="O15"/>
  <c r="O36" s="1"/>
  <c r="N15"/>
  <c r="N36" s="1"/>
  <c r="M15"/>
  <c r="M36" s="1"/>
  <c r="L15"/>
  <c r="L36" s="1"/>
  <c r="K15"/>
  <c r="K36" s="1"/>
  <c r="J15"/>
  <c r="J36" s="1"/>
  <c r="I15"/>
  <c r="I36" s="1"/>
  <c r="H15"/>
  <c r="H36" s="1"/>
  <c r="G15"/>
  <c r="F15"/>
  <c r="E15"/>
  <c r="E36" s="1"/>
  <c r="D15"/>
  <c r="D36" s="1"/>
  <c r="C15"/>
  <c r="B15"/>
  <c r="B36" s="1"/>
  <c r="T14"/>
  <c r="S14"/>
  <c r="R14"/>
  <c r="Q14"/>
  <c r="P14"/>
  <c r="O14"/>
  <c r="N14"/>
  <c r="M14"/>
  <c r="L14"/>
  <c r="K14"/>
  <c r="J14"/>
  <c r="I14"/>
  <c r="H14"/>
  <c r="G14"/>
  <c r="F14"/>
  <c r="E14"/>
  <c r="D14"/>
  <c r="C14"/>
  <c r="B14"/>
  <c r="T13"/>
  <c r="G13" i="152" s="1"/>
  <c r="S13" i="156"/>
  <c r="R13"/>
  <c r="Q13"/>
  <c r="P13"/>
  <c r="O13"/>
  <c r="N13"/>
  <c r="M13"/>
  <c r="L13"/>
  <c r="K13"/>
  <c r="J13"/>
  <c r="I13"/>
  <c r="H13"/>
  <c r="G13"/>
  <c r="F13"/>
  <c r="E13"/>
  <c r="D13"/>
  <c r="C13"/>
  <c r="B13"/>
  <c r="T12"/>
  <c r="G12" i="152" s="1"/>
  <c r="S12" i="156"/>
  <c r="R12"/>
  <c r="Q12"/>
  <c r="P12"/>
  <c r="O12"/>
  <c r="N12"/>
  <c r="M12"/>
  <c r="L12"/>
  <c r="K12"/>
  <c r="J12"/>
  <c r="I12"/>
  <c r="H12"/>
  <c r="G12"/>
  <c r="F12"/>
  <c r="E12"/>
  <c r="D12"/>
  <c r="C12"/>
  <c r="B12"/>
  <c r="T11"/>
  <c r="T32" s="1"/>
  <c r="S11"/>
  <c r="R11"/>
  <c r="R32" s="1"/>
  <c r="Q11"/>
  <c r="P11"/>
  <c r="O11"/>
  <c r="O32" s="1"/>
  <c r="N11"/>
  <c r="N32" s="1"/>
  <c r="M11"/>
  <c r="M32" s="1"/>
  <c r="L11"/>
  <c r="L32" s="1"/>
  <c r="K11"/>
  <c r="J11"/>
  <c r="I11"/>
  <c r="H11"/>
  <c r="H32" s="1"/>
  <c r="G11"/>
  <c r="F11"/>
  <c r="E11"/>
  <c r="D11"/>
  <c r="C11"/>
  <c r="B11"/>
  <c r="B32" s="1"/>
  <c r="T10"/>
  <c r="S10"/>
  <c r="R10"/>
  <c r="Q10"/>
  <c r="P10"/>
  <c r="O10"/>
  <c r="N10"/>
  <c r="M10"/>
  <c r="L10"/>
  <c r="K10"/>
  <c r="J10"/>
  <c r="I10"/>
  <c r="H10"/>
  <c r="G10"/>
  <c r="F10"/>
  <c r="E10"/>
  <c r="D10"/>
  <c r="C10"/>
  <c r="B10"/>
  <c r="T9"/>
  <c r="G9" i="152" s="1"/>
  <c r="S9" i="156"/>
  <c r="R9"/>
  <c r="Q9"/>
  <c r="P9"/>
  <c r="O9"/>
  <c r="N9"/>
  <c r="M9"/>
  <c r="L9"/>
  <c r="K9"/>
  <c r="J9"/>
  <c r="I9"/>
  <c r="H9"/>
  <c r="G9"/>
  <c r="F9"/>
  <c r="E9"/>
  <c r="D9"/>
  <c r="C9"/>
  <c r="B9"/>
  <c r="T8"/>
  <c r="G8" i="152" s="1"/>
  <c r="S8" i="156"/>
  <c r="R8"/>
  <c r="Q8"/>
  <c r="P8"/>
  <c r="O8"/>
  <c r="N8"/>
  <c r="M8"/>
  <c r="L8"/>
  <c r="K8"/>
  <c r="J8"/>
  <c r="I8"/>
  <c r="H8"/>
  <c r="G8"/>
  <c r="F8"/>
  <c r="E8"/>
  <c r="D8"/>
  <c r="C8"/>
  <c r="B8"/>
  <c r="T7"/>
  <c r="T28" s="1"/>
  <c r="S7"/>
  <c r="S28" s="1"/>
  <c r="R7"/>
  <c r="R28" s="1"/>
  <c r="Q7"/>
  <c r="Q28" s="1"/>
  <c r="P7"/>
  <c r="P28" s="1"/>
  <c r="O7"/>
  <c r="O28" s="1"/>
  <c r="N7"/>
  <c r="N28" s="1"/>
  <c r="M7"/>
  <c r="M28" s="1"/>
  <c r="L7"/>
  <c r="L28" s="1"/>
  <c r="K7"/>
  <c r="K28" s="1"/>
  <c r="J7"/>
  <c r="J28" s="1"/>
  <c r="I7"/>
  <c r="I28" s="1"/>
  <c r="H7"/>
  <c r="H28" s="1"/>
  <c r="G7"/>
  <c r="F7"/>
  <c r="E7"/>
  <c r="E28" s="1"/>
  <c r="D7"/>
  <c r="D28" s="1"/>
  <c r="C7"/>
  <c r="B7"/>
  <c r="B28" s="1"/>
  <c r="T6"/>
  <c r="S6"/>
  <c r="R6"/>
  <c r="Q6"/>
  <c r="P6"/>
  <c r="O6"/>
  <c r="N6"/>
  <c r="M6"/>
  <c r="L6"/>
  <c r="K6"/>
  <c r="J6"/>
  <c r="I6"/>
  <c r="H6"/>
  <c r="G6"/>
  <c r="F6"/>
  <c r="E6"/>
  <c r="D6"/>
  <c r="C6"/>
  <c r="B6"/>
  <c r="H16" i="155"/>
  <c r="F16" i="152" s="1"/>
  <c r="G16" i="155"/>
  <c r="F16"/>
  <c r="E16"/>
  <c r="D16"/>
  <c r="C16"/>
  <c r="B16"/>
  <c r="H15"/>
  <c r="H36" s="1"/>
  <c r="G15"/>
  <c r="G36" s="1"/>
  <c r="F15"/>
  <c r="E15"/>
  <c r="E36" s="1"/>
  <c r="D15"/>
  <c r="D36" s="1"/>
  <c r="C15"/>
  <c r="C36" s="1"/>
  <c r="B15"/>
  <c r="H14"/>
  <c r="F14" i="152" s="1"/>
  <c r="G14" i="155"/>
  <c r="F14"/>
  <c r="E14"/>
  <c r="D14"/>
  <c r="C14"/>
  <c r="B14"/>
  <c r="H13"/>
  <c r="G13"/>
  <c r="F13"/>
  <c r="E13"/>
  <c r="D13"/>
  <c r="C13"/>
  <c r="B13"/>
  <c r="H12"/>
  <c r="F12" i="152" s="1"/>
  <c r="G12" i="155"/>
  <c r="F12"/>
  <c r="E12"/>
  <c r="D12"/>
  <c r="C12"/>
  <c r="B12"/>
  <c r="H11"/>
  <c r="G11"/>
  <c r="G32" s="1"/>
  <c r="F11"/>
  <c r="E11"/>
  <c r="E32" s="1"/>
  <c r="D11"/>
  <c r="C11"/>
  <c r="B11"/>
  <c r="H10"/>
  <c r="F10" i="152" s="1"/>
  <c r="G10" i="155"/>
  <c r="F10"/>
  <c r="E10"/>
  <c r="D10"/>
  <c r="C10"/>
  <c r="B10"/>
  <c r="H9"/>
  <c r="G9"/>
  <c r="F9"/>
  <c r="E9"/>
  <c r="D9"/>
  <c r="C9"/>
  <c r="B9"/>
  <c r="H8"/>
  <c r="F8" i="152" s="1"/>
  <c r="G8" i="155"/>
  <c r="F8"/>
  <c r="E8"/>
  <c r="D8"/>
  <c r="C8"/>
  <c r="B8"/>
  <c r="H7"/>
  <c r="G7"/>
  <c r="G28" s="1"/>
  <c r="F7"/>
  <c r="F28" s="1"/>
  <c r="E7"/>
  <c r="E28" s="1"/>
  <c r="D7"/>
  <c r="C7"/>
  <c r="C28" s="1"/>
  <c r="B7"/>
  <c r="H6"/>
  <c r="F6" i="152" s="1"/>
  <c r="G6" i="155"/>
  <c r="F6"/>
  <c r="E6"/>
  <c r="D6"/>
  <c r="C6"/>
  <c r="B6"/>
  <c r="F36" i="154"/>
  <c r="E36"/>
  <c r="D36"/>
  <c r="F35"/>
  <c r="E35"/>
  <c r="D35"/>
  <c r="F34"/>
  <c r="E34"/>
  <c r="D34"/>
  <c r="F33"/>
  <c r="E33"/>
  <c r="D33"/>
  <c r="F32"/>
  <c r="E32"/>
  <c r="D32"/>
  <c r="F31"/>
  <c r="D31"/>
  <c r="F30"/>
  <c r="E30"/>
  <c r="D30"/>
  <c r="F29"/>
  <c r="E29"/>
  <c r="D29"/>
  <c r="F28"/>
  <c r="F27"/>
  <c r="D27"/>
  <c r="F26"/>
  <c r="E26"/>
  <c r="L16"/>
  <c r="K16"/>
  <c r="J16"/>
  <c r="I16"/>
  <c r="H16"/>
  <c r="G16"/>
  <c r="C16"/>
  <c r="B16"/>
  <c r="L15"/>
  <c r="L35" s="1"/>
  <c r="K15"/>
  <c r="D15" i="152" s="1"/>
  <c r="D36" s="1"/>
  <c r="J15" i="154"/>
  <c r="I15"/>
  <c r="I35" s="1"/>
  <c r="H15"/>
  <c r="H35" s="1"/>
  <c r="G15"/>
  <c r="G35" s="1"/>
  <c r="C15"/>
  <c r="B15"/>
  <c r="B35" s="1"/>
  <c r="L14"/>
  <c r="K14"/>
  <c r="J14"/>
  <c r="I14"/>
  <c r="H14"/>
  <c r="H34" s="1"/>
  <c r="G14"/>
  <c r="G34" s="1"/>
  <c r="C14"/>
  <c r="B14"/>
  <c r="L13"/>
  <c r="K13"/>
  <c r="D13" i="152" s="1"/>
  <c r="J13" i="154"/>
  <c r="I13"/>
  <c r="I33" s="1"/>
  <c r="H13"/>
  <c r="H33" s="1"/>
  <c r="G13"/>
  <c r="G33" s="1"/>
  <c r="C13"/>
  <c r="B13"/>
  <c r="L12"/>
  <c r="L32" s="1"/>
  <c r="K12"/>
  <c r="J12"/>
  <c r="I12"/>
  <c r="I32" s="1"/>
  <c r="H12"/>
  <c r="H32" s="1"/>
  <c r="G12"/>
  <c r="G32" s="1"/>
  <c r="C12"/>
  <c r="C32" s="1"/>
  <c r="B12"/>
  <c r="B32" s="1"/>
  <c r="L11"/>
  <c r="K11"/>
  <c r="D11" i="152" s="1"/>
  <c r="D32" s="1"/>
  <c r="J11" i="154"/>
  <c r="I11"/>
  <c r="I31" s="1"/>
  <c r="H11"/>
  <c r="H31" s="1"/>
  <c r="G11"/>
  <c r="G31" s="1"/>
  <c r="C11"/>
  <c r="B11"/>
  <c r="B31" s="1"/>
  <c r="L10"/>
  <c r="K10"/>
  <c r="D10" i="152" s="1"/>
  <c r="D31" s="1"/>
  <c r="J10" i="154"/>
  <c r="I10"/>
  <c r="I30" s="1"/>
  <c r="H10"/>
  <c r="H30" s="1"/>
  <c r="G10"/>
  <c r="G30" s="1"/>
  <c r="C10"/>
  <c r="B10"/>
  <c r="B30" s="1"/>
  <c r="L9"/>
  <c r="L29" s="1"/>
  <c r="K9"/>
  <c r="J9"/>
  <c r="I9"/>
  <c r="I29" s="1"/>
  <c r="H9"/>
  <c r="H29" s="1"/>
  <c r="G9"/>
  <c r="G29" s="1"/>
  <c r="C9"/>
  <c r="C29" s="1"/>
  <c r="B9"/>
  <c r="B29" s="1"/>
  <c r="L8"/>
  <c r="L28" s="1"/>
  <c r="K8"/>
  <c r="D8" i="152" s="1"/>
  <c r="D29" s="1"/>
  <c r="J8" i="154"/>
  <c r="I8"/>
  <c r="I28" s="1"/>
  <c r="H8"/>
  <c r="H28" s="1"/>
  <c r="G8"/>
  <c r="G28" s="1"/>
  <c r="C8"/>
  <c r="B8"/>
  <c r="B28" s="1"/>
  <c r="L7"/>
  <c r="L27" s="1"/>
  <c r="K7"/>
  <c r="D7" i="152" s="1"/>
  <c r="D28" s="1"/>
  <c r="J7" i="154"/>
  <c r="I7"/>
  <c r="I27" s="1"/>
  <c r="H7"/>
  <c r="H27" s="1"/>
  <c r="G7"/>
  <c r="G27" s="1"/>
  <c r="C7"/>
  <c r="C27" s="1"/>
  <c r="B7"/>
  <c r="B27" s="1"/>
  <c r="L6"/>
  <c r="E6" i="152" s="1"/>
  <c r="K6" i="154"/>
  <c r="K26" s="1"/>
  <c r="J6"/>
  <c r="I6"/>
  <c r="I26" s="1"/>
  <c r="H6"/>
  <c r="H26" s="1"/>
  <c r="G6"/>
  <c r="G26" s="1"/>
  <c r="D6"/>
  <c r="D26" s="1"/>
  <c r="C6"/>
  <c r="B6"/>
  <c r="H16" i="153"/>
  <c r="C16" i="152" s="1"/>
  <c r="G16" i="153"/>
  <c r="F16"/>
  <c r="E16"/>
  <c r="D16"/>
  <c r="C16"/>
  <c r="B16"/>
  <c r="H15"/>
  <c r="H35" s="1"/>
  <c r="G15"/>
  <c r="B15" i="152" s="1"/>
  <c r="B36" s="1"/>
  <c r="F15" i="153"/>
  <c r="F35" s="1"/>
  <c r="E15"/>
  <c r="E35" s="1"/>
  <c r="D15"/>
  <c r="D35" s="1"/>
  <c r="C15"/>
  <c r="C35" s="1"/>
  <c r="B15"/>
  <c r="B35" s="1"/>
  <c r="H14"/>
  <c r="C14" i="152" s="1"/>
  <c r="G14" i="153"/>
  <c r="F14"/>
  <c r="E14"/>
  <c r="D14"/>
  <c r="C14"/>
  <c r="B14"/>
  <c r="H13"/>
  <c r="C13" i="152" s="1"/>
  <c r="G13" i="153"/>
  <c r="B13" i="152" s="1"/>
  <c r="F13" i="153"/>
  <c r="E13"/>
  <c r="D13"/>
  <c r="C13"/>
  <c r="B13"/>
  <c r="H12"/>
  <c r="C12" i="152" s="1"/>
  <c r="G12" i="153"/>
  <c r="B12" i="152" s="1"/>
  <c r="F12" i="153"/>
  <c r="E12"/>
  <c r="D12"/>
  <c r="C12"/>
  <c r="B12"/>
  <c r="H11"/>
  <c r="H31" s="1"/>
  <c r="G11"/>
  <c r="G31" s="1"/>
  <c r="F11"/>
  <c r="E11"/>
  <c r="E31" s="1"/>
  <c r="D11"/>
  <c r="C11"/>
  <c r="B11"/>
  <c r="B31" s="1"/>
  <c r="H10"/>
  <c r="C10" i="152" s="1"/>
  <c r="G10" i="153"/>
  <c r="F10"/>
  <c r="E10"/>
  <c r="D10"/>
  <c r="C10"/>
  <c r="B10"/>
  <c r="H9"/>
  <c r="G9"/>
  <c r="F9"/>
  <c r="E9"/>
  <c r="D9"/>
  <c r="C9"/>
  <c r="B9"/>
  <c r="H8"/>
  <c r="C8" i="152" s="1"/>
  <c r="G8" i="153"/>
  <c r="F8"/>
  <c r="E8"/>
  <c r="D8"/>
  <c r="C8"/>
  <c r="B8"/>
  <c r="H7"/>
  <c r="H27" s="1"/>
  <c r="G7"/>
  <c r="G27" s="1"/>
  <c r="F7"/>
  <c r="E7"/>
  <c r="E27" s="1"/>
  <c r="D7"/>
  <c r="C7"/>
  <c r="B7"/>
  <c r="B27" s="1"/>
  <c r="H6"/>
  <c r="C6" i="152" s="1"/>
  <c r="G6" i="153"/>
  <c r="F6"/>
  <c r="E6"/>
  <c r="D6"/>
  <c r="C6"/>
  <c r="B6"/>
  <c r="I16" i="152"/>
  <c r="H16"/>
  <c r="I15"/>
  <c r="I36" s="1"/>
  <c r="H15"/>
  <c r="H36" s="1"/>
  <c r="I14"/>
  <c r="H14"/>
  <c r="I13"/>
  <c r="H13"/>
  <c r="I12"/>
  <c r="H12"/>
  <c r="I11"/>
  <c r="H11"/>
  <c r="I10"/>
  <c r="H10"/>
  <c r="I9"/>
  <c r="H9"/>
  <c r="I8"/>
  <c r="H8"/>
  <c r="I7"/>
  <c r="H7"/>
  <c r="I6"/>
  <c r="H6"/>
  <c r="D6"/>
  <c r="A65" i="151"/>
  <c r="A64"/>
  <c r="A63"/>
  <c r="A62"/>
  <c r="A61"/>
  <c r="A60"/>
  <c r="A59"/>
  <c r="A58"/>
  <c r="A57"/>
  <c r="A56"/>
  <c r="A55"/>
  <c r="T51"/>
  <c r="S51"/>
  <c r="R51"/>
  <c r="Q51"/>
  <c r="P51"/>
  <c r="O51"/>
  <c r="N51"/>
  <c r="M51"/>
  <c r="L51"/>
  <c r="K51"/>
  <c r="J51"/>
  <c r="I51"/>
  <c r="H51"/>
  <c r="G51"/>
  <c r="F51"/>
  <c r="E51"/>
  <c r="D51"/>
  <c r="C51"/>
  <c r="B51"/>
  <c r="T50"/>
  <c r="S50"/>
  <c r="R50"/>
  <c r="Q50"/>
  <c r="P50"/>
  <c r="O50"/>
  <c r="N64" s="1"/>
  <c r="N50"/>
  <c r="M50"/>
  <c r="L50"/>
  <c r="K50"/>
  <c r="O64" s="1"/>
  <c r="J50"/>
  <c r="M64" s="1"/>
  <c r="I50"/>
  <c r="H50"/>
  <c r="L64" s="1"/>
  <c r="G50"/>
  <c r="F50"/>
  <c r="E50"/>
  <c r="D50"/>
  <c r="C50"/>
  <c r="B50"/>
  <c r="T49"/>
  <c r="G49" i="147" s="1"/>
  <c r="S49" i="151"/>
  <c r="R49"/>
  <c r="Q49"/>
  <c r="P49"/>
  <c r="O49"/>
  <c r="N49"/>
  <c r="M49"/>
  <c r="L49"/>
  <c r="K49"/>
  <c r="J49"/>
  <c r="I49"/>
  <c r="H49"/>
  <c r="G49"/>
  <c r="F49"/>
  <c r="E49"/>
  <c r="D49"/>
  <c r="C49"/>
  <c r="B49"/>
  <c r="T48"/>
  <c r="G48" i="147" s="1"/>
  <c r="S48" i="151"/>
  <c r="R48"/>
  <c r="Q48"/>
  <c r="P48"/>
  <c r="O48"/>
  <c r="N48"/>
  <c r="M48"/>
  <c r="L48"/>
  <c r="K48"/>
  <c r="J48"/>
  <c r="I48"/>
  <c r="H48"/>
  <c r="G48"/>
  <c r="F48"/>
  <c r="E48"/>
  <c r="D48"/>
  <c r="C48"/>
  <c r="B48"/>
  <c r="T47"/>
  <c r="S47"/>
  <c r="R47"/>
  <c r="Q47"/>
  <c r="P47"/>
  <c r="O47"/>
  <c r="N47"/>
  <c r="M47"/>
  <c r="L47"/>
  <c r="K47"/>
  <c r="J47"/>
  <c r="I47"/>
  <c r="H47"/>
  <c r="G47"/>
  <c r="F47"/>
  <c r="E47"/>
  <c r="D47"/>
  <c r="C47"/>
  <c r="B47"/>
  <c r="T46"/>
  <c r="G46" i="147" s="1"/>
  <c r="S46" i="151"/>
  <c r="R46"/>
  <c r="Q46"/>
  <c r="P46"/>
  <c r="O46"/>
  <c r="N60" s="1"/>
  <c r="N46"/>
  <c r="M46"/>
  <c r="L46"/>
  <c r="K46"/>
  <c r="O60" s="1"/>
  <c r="J46"/>
  <c r="I46"/>
  <c r="H46"/>
  <c r="L60" s="1"/>
  <c r="G46"/>
  <c r="F46"/>
  <c r="E46"/>
  <c r="D46"/>
  <c r="C46"/>
  <c r="B46"/>
  <c r="T45"/>
  <c r="G45" i="147" s="1"/>
  <c r="S45" i="151"/>
  <c r="R45"/>
  <c r="Q45"/>
  <c r="P45"/>
  <c r="O45"/>
  <c r="N45"/>
  <c r="M45"/>
  <c r="L45"/>
  <c r="K45"/>
  <c r="J45"/>
  <c r="I45"/>
  <c r="H45"/>
  <c r="G45"/>
  <c r="F45"/>
  <c r="E45"/>
  <c r="D45"/>
  <c r="C45"/>
  <c r="B45"/>
  <c r="T44"/>
  <c r="G44" i="147" s="1"/>
  <c r="S44" i="151"/>
  <c r="R44"/>
  <c r="Q44"/>
  <c r="P44"/>
  <c r="O44"/>
  <c r="N44"/>
  <c r="M44"/>
  <c r="L44"/>
  <c r="K44"/>
  <c r="J44"/>
  <c r="I44"/>
  <c r="H44"/>
  <c r="G44"/>
  <c r="F44"/>
  <c r="E44"/>
  <c r="D44"/>
  <c r="C44"/>
  <c r="B44"/>
  <c r="T43"/>
  <c r="G43" i="147" s="1"/>
  <c r="S43" i="151"/>
  <c r="R43"/>
  <c r="Q43"/>
  <c r="P43"/>
  <c r="O43"/>
  <c r="N43"/>
  <c r="M43"/>
  <c r="L43"/>
  <c r="K43"/>
  <c r="J43"/>
  <c r="I43"/>
  <c r="H43"/>
  <c r="G43"/>
  <c r="F43"/>
  <c r="E43"/>
  <c r="D43"/>
  <c r="C43"/>
  <c r="B43"/>
  <c r="T42"/>
  <c r="G42" i="147" s="1"/>
  <c r="S42" i="151"/>
  <c r="R42"/>
  <c r="Q42"/>
  <c r="P42"/>
  <c r="O42"/>
  <c r="N56" s="1"/>
  <c r="N42"/>
  <c r="M42"/>
  <c r="L42"/>
  <c r="K42"/>
  <c r="O56" s="1"/>
  <c r="J42"/>
  <c r="M56" s="1"/>
  <c r="I42"/>
  <c r="H42"/>
  <c r="L56" s="1"/>
  <c r="G42"/>
  <c r="F42"/>
  <c r="E42"/>
  <c r="D42"/>
  <c r="C42"/>
  <c r="B42"/>
  <c r="T41"/>
  <c r="G41" i="147" s="1"/>
  <c r="S41" i="151"/>
  <c r="R41"/>
  <c r="Q41"/>
  <c r="P41"/>
  <c r="O41"/>
  <c r="N41"/>
  <c r="M41"/>
  <c r="L41"/>
  <c r="K41"/>
  <c r="J41"/>
  <c r="I41"/>
  <c r="H41"/>
  <c r="G41"/>
  <c r="F41"/>
  <c r="E41"/>
  <c r="D41"/>
  <c r="C41"/>
  <c r="B41"/>
  <c r="T15"/>
  <c r="G15" i="147" s="1"/>
  <c r="S15" i="151"/>
  <c r="R15"/>
  <c r="Q15"/>
  <c r="P15"/>
  <c r="O15"/>
  <c r="N15"/>
  <c r="M15"/>
  <c r="L15"/>
  <c r="K15"/>
  <c r="J15"/>
  <c r="I15"/>
  <c r="H15"/>
  <c r="B65" s="1"/>
  <c r="G15"/>
  <c r="F15"/>
  <c r="E15"/>
  <c r="D15"/>
  <c r="C15"/>
  <c r="B15"/>
  <c r="T14"/>
  <c r="T35" s="1"/>
  <c r="S14"/>
  <c r="R14"/>
  <c r="R35" s="1"/>
  <c r="Q14"/>
  <c r="Q35" s="1"/>
  <c r="P14"/>
  <c r="P35" s="1"/>
  <c r="O14"/>
  <c r="O35" s="1"/>
  <c r="N14"/>
  <c r="M14"/>
  <c r="M35" s="1"/>
  <c r="L14"/>
  <c r="L35" s="1"/>
  <c r="K14"/>
  <c r="K35" s="1"/>
  <c r="J14"/>
  <c r="I14"/>
  <c r="H14"/>
  <c r="B64" s="1"/>
  <c r="H64" s="1"/>
  <c r="G14"/>
  <c r="F14"/>
  <c r="E14"/>
  <c r="E35" s="1"/>
  <c r="D14"/>
  <c r="D35" s="1"/>
  <c r="C14"/>
  <c r="B14"/>
  <c r="T13"/>
  <c r="S13"/>
  <c r="R13"/>
  <c r="Q13"/>
  <c r="P13"/>
  <c r="O13"/>
  <c r="N13"/>
  <c r="M13"/>
  <c r="L13"/>
  <c r="K13"/>
  <c r="J13"/>
  <c r="C63" s="1"/>
  <c r="I13"/>
  <c r="H13"/>
  <c r="B63" s="1"/>
  <c r="G13"/>
  <c r="F13"/>
  <c r="E13"/>
  <c r="D13"/>
  <c r="C13"/>
  <c r="B13"/>
  <c r="T12"/>
  <c r="S12"/>
  <c r="R12"/>
  <c r="Q12"/>
  <c r="P12"/>
  <c r="O12"/>
  <c r="N12"/>
  <c r="M12"/>
  <c r="L12"/>
  <c r="K12"/>
  <c r="J12"/>
  <c r="C62" s="1"/>
  <c r="I12"/>
  <c r="H12"/>
  <c r="G12"/>
  <c r="F12"/>
  <c r="E12"/>
  <c r="D12"/>
  <c r="C12"/>
  <c r="B12"/>
  <c r="T11"/>
  <c r="S11"/>
  <c r="R11"/>
  <c r="Q11"/>
  <c r="P11"/>
  <c r="O11"/>
  <c r="N11"/>
  <c r="M11"/>
  <c r="L11"/>
  <c r="K11"/>
  <c r="J11"/>
  <c r="I11"/>
  <c r="H11"/>
  <c r="G11"/>
  <c r="F11"/>
  <c r="E11"/>
  <c r="D11"/>
  <c r="C11"/>
  <c r="B11"/>
  <c r="T10"/>
  <c r="T31" s="1"/>
  <c r="S10"/>
  <c r="R10"/>
  <c r="R31" s="1"/>
  <c r="Q10"/>
  <c r="P10"/>
  <c r="P31" s="1"/>
  <c r="O10"/>
  <c r="N10"/>
  <c r="N31" s="1"/>
  <c r="M10"/>
  <c r="L10"/>
  <c r="K10"/>
  <c r="J10"/>
  <c r="I10"/>
  <c r="H10"/>
  <c r="B60" s="1"/>
  <c r="H60" s="1"/>
  <c r="G10"/>
  <c r="F10"/>
  <c r="E10"/>
  <c r="D10"/>
  <c r="D31" s="1"/>
  <c r="C10"/>
  <c r="B10"/>
  <c r="B31" s="1"/>
  <c r="T9"/>
  <c r="S9"/>
  <c r="R9"/>
  <c r="Q9"/>
  <c r="P9"/>
  <c r="O9"/>
  <c r="N9"/>
  <c r="M9"/>
  <c r="L9"/>
  <c r="K9"/>
  <c r="J9"/>
  <c r="C59" s="1"/>
  <c r="I9"/>
  <c r="H9"/>
  <c r="B59" s="1"/>
  <c r="G9"/>
  <c r="F9"/>
  <c r="E9"/>
  <c r="D9"/>
  <c r="C9"/>
  <c r="B9"/>
  <c r="T8"/>
  <c r="S8"/>
  <c r="R8"/>
  <c r="Q8"/>
  <c r="P8"/>
  <c r="O8"/>
  <c r="N8"/>
  <c r="M8"/>
  <c r="L8"/>
  <c r="K8"/>
  <c r="J8"/>
  <c r="C58" s="1"/>
  <c r="I8"/>
  <c r="H8"/>
  <c r="G8"/>
  <c r="F8"/>
  <c r="E8"/>
  <c r="D8"/>
  <c r="C8"/>
  <c r="B8"/>
  <c r="T7"/>
  <c r="S7"/>
  <c r="R7"/>
  <c r="Q7"/>
  <c r="P7"/>
  <c r="O7"/>
  <c r="N7"/>
  <c r="M7"/>
  <c r="L7"/>
  <c r="K7"/>
  <c r="J7"/>
  <c r="I7"/>
  <c r="H7"/>
  <c r="G7"/>
  <c r="F7"/>
  <c r="E7"/>
  <c r="D7"/>
  <c r="C7"/>
  <c r="B7"/>
  <c r="T6"/>
  <c r="T27" s="1"/>
  <c r="S6"/>
  <c r="R6"/>
  <c r="R27" s="1"/>
  <c r="Q6"/>
  <c r="Q27" s="1"/>
  <c r="P6"/>
  <c r="P27" s="1"/>
  <c r="O6"/>
  <c r="O27" s="1"/>
  <c r="N6"/>
  <c r="N27" s="1"/>
  <c r="M6"/>
  <c r="M27" s="1"/>
  <c r="L6"/>
  <c r="K6"/>
  <c r="K27" s="1"/>
  <c r="J6"/>
  <c r="I6"/>
  <c r="I27" s="1"/>
  <c r="H6"/>
  <c r="B56" s="1"/>
  <c r="H56" s="1"/>
  <c r="G6"/>
  <c r="F6"/>
  <c r="E6"/>
  <c r="E27" s="1"/>
  <c r="D6"/>
  <c r="D27" s="1"/>
  <c r="C6"/>
  <c r="B6"/>
  <c r="B27" s="1"/>
  <c r="T5"/>
  <c r="S5"/>
  <c r="R5"/>
  <c r="Q5"/>
  <c r="P5"/>
  <c r="O5"/>
  <c r="N5"/>
  <c r="M5"/>
  <c r="L5"/>
  <c r="K5"/>
  <c r="J5"/>
  <c r="C55" s="1"/>
  <c r="I5"/>
  <c r="H5"/>
  <c r="B55" s="1"/>
  <c r="G5"/>
  <c r="F5"/>
  <c r="E5"/>
  <c r="D5"/>
  <c r="C5"/>
  <c r="B5"/>
  <c r="H51" i="150"/>
  <c r="F51" i="147" s="1"/>
  <c r="G51" i="150"/>
  <c r="F51"/>
  <c r="E51"/>
  <c r="D51"/>
  <c r="C51"/>
  <c r="B51"/>
  <c r="H50"/>
  <c r="F50" i="147" s="1"/>
  <c r="G50" i="150"/>
  <c r="F50"/>
  <c r="E50"/>
  <c r="D50"/>
  <c r="C50"/>
  <c r="B50"/>
  <c r="H49"/>
  <c r="F49" i="147" s="1"/>
  <c r="G49" i="150"/>
  <c r="F49"/>
  <c r="E49"/>
  <c r="D49"/>
  <c r="C49"/>
  <c r="B49"/>
  <c r="H48"/>
  <c r="F48" i="147" s="1"/>
  <c r="G48" i="150"/>
  <c r="F48"/>
  <c r="E48"/>
  <c r="D48"/>
  <c r="C48"/>
  <c r="B48"/>
  <c r="H47"/>
  <c r="F47" i="147" s="1"/>
  <c r="G47" i="150"/>
  <c r="F47"/>
  <c r="E47"/>
  <c r="D47"/>
  <c r="C47"/>
  <c r="B47"/>
  <c r="H46"/>
  <c r="F46" i="147" s="1"/>
  <c r="G46" i="150"/>
  <c r="F46"/>
  <c r="E46"/>
  <c r="D46"/>
  <c r="C46"/>
  <c r="B46"/>
  <c r="H45"/>
  <c r="F45" i="147" s="1"/>
  <c r="G45" i="150"/>
  <c r="F45"/>
  <c r="E45"/>
  <c r="D45"/>
  <c r="C45"/>
  <c r="B45"/>
  <c r="H44"/>
  <c r="F44" i="147" s="1"/>
  <c r="G44" i="150"/>
  <c r="F44"/>
  <c r="E44"/>
  <c r="D44"/>
  <c r="C44"/>
  <c r="B44"/>
  <c r="H43"/>
  <c r="F43" i="147" s="1"/>
  <c r="G43" i="150"/>
  <c r="F43"/>
  <c r="E43"/>
  <c r="D43"/>
  <c r="C43"/>
  <c r="B43"/>
  <c r="H42"/>
  <c r="F42" i="147" s="1"/>
  <c r="G42" i="150"/>
  <c r="F42"/>
  <c r="E42"/>
  <c r="D42"/>
  <c r="C42"/>
  <c r="B42"/>
  <c r="H41"/>
  <c r="F41" i="147" s="1"/>
  <c r="G41" i="150"/>
  <c r="F41"/>
  <c r="E41"/>
  <c r="D41"/>
  <c r="C41"/>
  <c r="B41"/>
  <c r="H15"/>
  <c r="G15"/>
  <c r="F15"/>
  <c r="E15"/>
  <c r="D15"/>
  <c r="C15"/>
  <c r="B15"/>
  <c r="H14"/>
  <c r="F14" i="147" s="1"/>
  <c r="F35" s="1"/>
  <c r="G14" i="150"/>
  <c r="G35" s="1"/>
  <c r="F14"/>
  <c r="F35" s="1"/>
  <c r="E14"/>
  <c r="E35" s="1"/>
  <c r="D14"/>
  <c r="D35" s="1"/>
  <c r="C14"/>
  <c r="C35" s="1"/>
  <c r="B14"/>
  <c r="B35" s="1"/>
  <c r="H13"/>
  <c r="G13"/>
  <c r="F13"/>
  <c r="E13"/>
  <c r="D13"/>
  <c r="C13"/>
  <c r="B13"/>
  <c r="H12"/>
  <c r="F12" i="147" s="1"/>
  <c r="G12" i="150"/>
  <c r="F12"/>
  <c r="E12"/>
  <c r="D12"/>
  <c r="C12"/>
  <c r="B12"/>
  <c r="H11"/>
  <c r="G11"/>
  <c r="F11"/>
  <c r="E11"/>
  <c r="D11"/>
  <c r="C11"/>
  <c r="B11"/>
  <c r="H10"/>
  <c r="F10" i="147" s="1"/>
  <c r="G10" i="150"/>
  <c r="F10"/>
  <c r="E10"/>
  <c r="D10"/>
  <c r="C10"/>
  <c r="B10"/>
  <c r="H9"/>
  <c r="F9" i="147" s="1"/>
  <c r="G9" i="150"/>
  <c r="F9"/>
  <c r="E9"/>
  <c r="D9"/>
  <c r="C9"/>
  <c r="B9"/>
  <c r="H8"/>
  <c r="G8"/>
  <c r="F8"/>
  <c r="E8"/>
  <c r="D8"/>
  <c r="C8"/>
  <c r="B8"/>
  <c r="H7"/>
  <c r="G7"/>
  <c r="F7"/>
  <c r="E7"/>
  <c r="D7"/>
  <c r="C7"/>
  <c r="B7"/>
  <c r="H6"/>
  <c r="F6" i="147" s="1"/>
  <c r="G6" i="150"/>
  <c r="F6"/>
  <c r="F27" s="1"/>
  <c r="E6"/>
  <c r="E27" s="1"/>
  <c r="D6"/>
  <c r="C6"/>
  <c r="B6"/>
  <c r="H5"/>
  <c r="G5"/>
  <c r="F5"/>
  <c r="E5"/>
  <c r="D5"/>
  <c r="C5"/>
  <c r="B5"/>
  <c r="L51" i="149"/>
  <c r="E51" i="147" s="1"/>
  <c r="K51" i="149"/>
  <c r="D51" i="147" s="1"/>
  <c r="J51" i="149"/>
  <c r="I51"/>
  <c r="H51"/>
  <c r="G51"/>
  <c r="C51"/>
  <c r="B51"/>
  <c r="L50"/>
  <c r="E50" i="147" s="1"/>
  <c r="K50" i="149"/>
  <c r="D50" i="147" s="1"/>
  <c r="J50" i="149"/>
  <c r="I50"/>
  <c r="H50"/>
  <c r="G50"/>
  <c r="C50"/>
  <c r="B50"/>
  <c r="L49"/>
  <c r="E49" i="147" s="1"/>
  <c r="K49" i="149"/>
  <c r="D49" i="147" s="1"/>
  <c r="J49" i="149"/>
  <c r="I49"/>
  <c r="H49"/>
  <c r="G49"/>
  <c r="C49"/>
  <c r="B49"/>
  <c r="L48"/>
  <c r="E48" i="147" s="1"/>
  <c r="K48" i="149"/>
  <c r="D48" i="147" s="1"/>
  <c r="J48" i="149"/>
  <c r="I48"/>
  <c r="H48"/>
  <c r="G48"/>
  <c r="C48"/>
  <c r="B48"/>
  <c r="L47"/>
  <c r="E47" i="147" s="1"/>
  <c r="K47" i="149"/>
  <c r="D47" i="147" s="1"/>
  <c r="J47" i="149"/>
  <c r="I47"/>
  <c r="H47"/>
  <c r="G47"/>
  <c r="C47"/>
  <c r="B47"/>
  <c r="L46"/>
  <c r="E46" i="147" s="1"/>
  <c r="K46" i="149"/>
  <c r="D46" i="147" s="1"/>
  <c r="J46" i="149"/>
  <c r="I46"/>
  <c r="H46"/>
  <c r="G46"/>
  <c r="C46"/>
  <c r="B46"/>
  <c r="L45"/>
  <c r="K45"/>
  <c r="D45" i="147" s="1"/>
  <c r="J45" i="149"/>
  <c r="I45"/>
  <c r="H45"/>
  <c r="G45"/>
  <c r="C45"/>
  <c r="B45"/>
  <c r="L44"/>
  <c r="E44" i="147" s="1"/>
  <c r="K44" i="149"/>
  <c r="D44" i="147" s="1"/>
  <c r="J44" i="149"/>
  <c r="I44"/>
  <c r="H44"/>
  <c r="G44"/>
  <c r="C44"/>
  <c r="B44"/>
  <c r="L43"/>
  <c r="E43" i="147" s="1"/>
  <c r="K43" i="149"/>
  <c r="D43" i="147" s="1"/>
  <c r="J43" i="149"/>
  <c r="I43"/>
  <c r="H43"/>
  <c r="G43"/>
  <c r="C43"/>
  <c r="B43"/>
  <c r="L42"/>
  <c r="E42" i="147" s="1"/>
  <c r="K42" i="149"/>
  <c r="D42" i="147" s="1"/>
  <c r="J42" i="149"/>
  <c r="I42"/>
  <c r="H42"/>
  <c r="G42"/>
  <c r="D42"/>
  <c r="C42"/>
  <c r="B42"/>
  <c r="L41"/>
  <c r="E41" i="147" s="1"/>
  <c r="K41" i="149"/>
  <c r="D41" i="147" s="1"/>
  <c r="J41" i="149"/>
  <c r="I41"/>
  <c r="H41"/>
  <c r="G41"/>
  <c r="C41"/>
  <c r="B41"/>
  <c r="F36"/>
  <c r="E36"/>
  <c r="D36"/>
  <c r="F35"/>
  <c r="E35"/>
  <c r="D35"/>
  <c r="F34"/>
  <c r="E34"/>
  <c r="D34"/>
  <c r="F33"/>
  <c r="E33"/>
  <c r="D33"/>
  <c r="F32"/>
  <c r="E32"/>
  <c r="D32"/>
  <c r="F31"/>
  <c r="E31"/>
  <c r="D31"/>
  <c r="F30"/>
  <c r="E30"/>
  <c r="D30"/>
  <c r="F29"/>
  <c r="E29"/>
  <c r="D29"/>
  <c r="F28"/>
  <c r="E28"/>
  <c r="D28"/>
  <c r="F27"/>
  <c r="E27"/>
  <c r="F26"/>
  <c r="E26"/>
  <c r="D26"/>
  <c r="L15"/>
  <c r="E15" i="147" s="1"/>
  <c r="K15" i="149"/>
  <c r="D15" i="147" s="1"/>
  <c r="J15" i="149"/>
  <c r="I15"/>
  <c r="H15"/>
  <c r="G15"/>
  <c r="C15"/>
  <c r="B15"/>
  <c r="L14"/>
  <c r="E14" i="147" s="1"/>
  <c r="E35" s="1"/>
  <c r="K14" i="149"/>
  <c r="K35" s="1"/>
  <c r="J14"/>
  <c r="J35" s="1"/>
  <c r="I14"/>
  <c r="I35" s="1"/>
  <c r="H14"/>
  <c r="G14"/>
  <c r="G35" s="1"/>
  <c r="C14"/>
  <c r="C35" s="1"/>
  <c r="B14"/>
  <c r="B35" s="1"/>
  <c r="L13"/>
  <c r="E13" i="147" s="1"/>
  <c r="K13" i="149"/>
  <c r="J13"/>
  <c r="I13"/>
  <c r="H13"/>
  <c r="G13"/>
  <c r="C13"/>
  <c r="B13"/>
  <c r="L12"/>
  <c r="E12" i="147" s="1"/>
  <c r="K12" i="149"/>
  <c r="J12"/>
  <c r="I12"/>
  <c r="H12"/>
  <c r="G12"/>
  <c r="C12"/>
  <c r="B12"/>
  <c r="L11"/>
  <c r="E11" i="147" s="1"/>
  <c r="K11" i="149"/>
  <c r="K32" s="1"/>
  <c r="J11"/>
  <c r="J32" s="1"/>
  <c r="I11"/>
  <c r="I32" s="1"/>
  <c r="H11"/>
  <c r="G11"/>
  <c r="G32" s="1"/>
  <c r="C11"/>
  <c r="C32" s="1"/>
  <c r="B11"/>
  <c r="L10"/>
  <c r="E10" i="147" s="1"/>
  <c r="K10" i="149"/>
  <c r="D10" i="147" s="1"/>
  <c r="J10" i="149"/>
  <c r="J31" s="1"/>
  <c r="I10"/>
  <c r="H10"/>
  <c r="G10"/>
  <c r="C10"/>
  <c r="B10"/>
  <c r="L9"/>
  <c r="K9"/>
  <c r="J9"/>
  <c r="J30" s="1"/>
  <c r="I9"/>
  <c r="H9"/>
  <c r="G9"/>
  <c r="C9"/>
  <c r="B9"/>
  <c r="L8"/>
  <c r="L29" s="1"/>
  <c r="K8"/>
  <c r="K29" s="1"/>
  <c r="J8"/>
  <c r="I8"/>
  <c r="I29" s="1"/>
  <c r="H8"/>
  <c r="H29" s="1"/>
  <c r="G8"/>
  <c r="G29" s="1"/>
  <c r="C8"/>
  <c r="B8"/>
  <c r="B29" s="1"/>
  <c r="L7"/>
  <c r="E7" i="147" s="1"/>
  <c r="K7" i="149"/>
  <c r="K28" s="1"/>
  <c r="J7"/>
  <c r="I7"/>
  <c r="H7"/>
  <c r="G7"/>
  <c r="C7"/>
  <c r="B7"/>
  <c r="B28" s="1"/>
  <c r="L6"/>
  <c r="E6" i="147" s="1"/>
  <c r="K6" i="149"/>
  <c r="J6"/>
  <c r="I6"/>
  <c r="H6"/>
  <c r="G6"/>
  <c r="G27" s="1"/>
  <c r="D6"/>
  <c r="D27" s="1"/>
  <c r="C6"/>
  <c r="B6"/>
  <c r="L5"/>
  <c r="E5" i="147" s="1"/>
  <c r="K5" i="149"/>
  <c r="J5"/>
  <c r="I5"/>
  <c r="H5"/>
  <c r="G5"/>
  <c r="C5"/>
  <c r="B5"/>
  <c r="H51" i="148"/>
  <c r="G51"/>
  <c r="B51" i="147" s="1"/>
  <c r="F51" i="148"/>
  <c r="E51"/>
  <c r="D51"/>
  <c r="C51"/>
  <c r="B51"/>
  <c r="H50"/>
  <c r="C50" i="147" s="1"/>
  <c r="G50" i="148"/>
  <c r="B50" i="147" s="1"/>
  <c r="F50" i="148"/>
  <c r="E50"/>
  <c r="D50"/>
  <c r="C50"/>
  <c r="B50"/>
  <c r="H49"/>
  <c r="C49" i="147" s="1"/>
  <c r="G49" i="148"/>
  <c r="B49" i="147" s="1"/>
  <c r="F49" i="148"/>
  <c r="E49"/>
  <c r="D49"/>
  <c r="C49"/>
  <c r="B49"/>
  <c r="H48"/>
  <c r="C48" i="147" s="1"/>
  <c r="G48" i="148"/>
  <c r="B48" i="147" s="1"/>
  <c r="F48" i="148"/>
  <c r="E48"/>
  <c r="D48"/>
  <c r="C48"/>
  <c r="B48"/>
  <c r="H47"/>
  <c r="G47"/>
  <c r="B47" i="147" s="1"/>
  <c r="F47" i="148"/>
  <c r="E47"/>
  <c r="D47"/>
  <c r="C47"/>
  <c r="B47"/>
  <c r="H46"/>
  <c r="C46" i="147" s="1"/>
  <c r="G46" i="148"/>
  <c r="B46" i="147" s="1"/>
  <c r="F46" i="148"/>
  <c r="E46"/>
  <c r="D46"/>
  <c r="C46"/>
  <c r="B46"/>
  <c r="H45"/>
  <c r="C45" i="147" s="1"/>
  <c r="G45" i="148"/>
  <c r="F45"/>
  <c r="E45"/>
  <c r="D45"/>
  <c r="C45"/>
  <c r="B45"/>
  <c r="H44"/>
  <c r="C44" i="147" s="1"/>
  <c r="G44" i="148"/>
  <c r="B44" i="147" s="1"/>
  <c r="F44" i="148"/>
  <c r="E44"/>
  <c r="D44"/>
  <c r="C44"/>
  <c r="B44"/>
  <c r="H43"/>
  <c r="G43"/>
  <c r="B43" i="147" s="1"/>
  <c r="F43" i="148"/>
  <c r="E43"/>
  <c r="D43"/>
  <c r="C43"/>
  <c r="B43"/>
  <c r="H42"/>
  <c r="C42" i="147" s="1"/>
  <c r="G42" i="148"/>
  <c r="B42" i="147" s="1"/>
  <c r="F42" i="148"/>
  <c r="E42"/>
  <c r="D42"/>
  <c r="C42"/>
  <c r="B42"/>
  <c r="H41"/>
  <c r="C41" i="147" s="1"/>
  <c r="G41" i="148"/>
  <c r="B41" i="147" s="1"/>
  <c r="F41" i="148"/>
  <c r="E41"/>
  <c r="D41"/>
  <c r="C41"/>
  <c r="B41"/>
  <c r="H15"/>
  <c r="G15"/>
  <c r="B15" i="147" s="1"/>
  <c r="F15" i="148"/>
  <c r="E15"/>
  <c r="D15"/>
  <c r="C15"/>
  <c r="B15"/>
  <c r="H14"/>
  <c r="H35" s="1"/>
  <c r="G14"/>
  <c r="G35" s="1"/>
  <c r="F14"/>
  <c r="F35" s="1"/>
  <c r="E14"/>
  <c r="E35" s="1"/>
  <c r="D14"/>
  <c r="D35" s="1"/>
  <c r="C14"/>
  <c r="C35" s="1"/>
  <c r="B14"/>
  <c r="B35" s="1"/>
  <c r="H13"/>
  <c r="G13"/>
  <c r="F13"/>
  <c r="E13"/>
  <c r="D13"/>
  <c r="C13"/>
  <c r="B13"/>
  <c r="H12"/>
  <c r="G12"/>
  <c r="F12"/>
  <c r="E12"/>
  <c r="D12"/>
  <c r="C12"/>
  <c r="B12"/>
  <c r="H11"/>
  <c r="G11"/>
  <c r="B11" i="147" s="1"/>
  <c r="F11" i="148"/>
  <c r="E11"/>
  <c r="D11"/>
  <c r="C11"/>
  <c r="B11"/>
  <c r="H10"/>
  <c r="G10"/>
  <c r="B10" i="147" s="1"/>
  <c r="F10" i="148"/>
  <c r="E10"/>
  <c r="D10"/>
  <c r="C10"/>
  <c r="B10"/>
  <c r="H9"/>
  <c r="G9"/>
  <c r="B9" i="147" s="1"/>
  <c r="F9" i="148"/>
  <c r="E9"/>
  <c r="D9"/>
  <c r="C9"/>
  <c r="B9"/>
  <c r="H8"/>
  <c r="G8"/>
  <c r="F8"/>
  <c r="E8"/>
  <c r="D8"/>
  <c r="C8"/>
  <c r="B8"/>
  <c r="H7"/>
  <c r="G7"/>
  <c r="B7" i="147" s="1"/>
  <c r="F7" i="148"/>
  <c r="E7"/>
  <c r="D7"/>
  <c r="C7"/>
  <c r="B7"/>
  <c r="H6"/>
  <c r="G6"/>
  <c r="F6"/>
  <c r="E6"/>
  <c r="D6"/>
  <c r="C6"/>
  <c r="B6"/>
  <c r="H5"/>
  <c r="G5"/>
  <c r="B5" i="147" s="1"/>
  <c r="F5" i="148"/>
  <c r="E5"/>
  <c r="D5"/>
  <c r="C5"/>
  <c r="B5"/>
  <c r="G51" i="147"/>
  <c r="G47"/>
  <c r="E45"/>
  <c r="B45"/>
  <c r="G10"/>
  <c r="G14" l="1"/>
  <c r="G35" s="1"/>
  <c r="N58" i="151"/>
  <c r="N62"/>
  <c r="AH16" i="253"/>
  <c r="AG15"/>
  <c r="B29" i="148"/>
  <c r="F29"/>
  <c r="D29" i="151"/>
  <c r="H29"/>
  <c r="L29"/>
  <c r="P29"/>
  <c r="T29"/>
  <c r="D33"/>
  <c r="H33"/>
  <c r="T33"/>
  <c r="C26" i="153"/>
  <c r="G30"/>
  <c r="B11" i="152"/>
  <c r="B32" s="1"/>
  <c r="E8" i="147"/>
  <c r="E29" s="1"/>
  <c r="E29" i="150"/>
  <c r="I27" i="152"/>
  <c r="F31" i="148"/>
  <c r="G30" i="149"/>
  <c r="O31" i="151"/>
  <c r="F27" i="153"/>
  <c r="C28" i="154"/>
  <c r="C31"/>
  <c r="L31"/>
  <c r="D28" i="155"/>
  <c r="C30" i="154"/>
  <c r="L30"/>
  <c r="I34"/>
  <c r="P33" i="151"/>
  <c r="C30" i="149"/>
  <c r="C33" i="154"/>
  <c r="G28" i="149"/>
  <c r="L33" i="154"/>
  <c r="Q31" i="151"/>
  <c r="D32" i="156"/>
  <c r="J32"/>
  <c r="P32"/>
  <c r="K27" i="149"/>
  <c r="K30"/>
  <c r="F31" i="150"/>
  <c r="C34" i="154"/>
  <c r="H31" i="149"/>
  <c r="C27" i="150"/>
  <c r="E32" i="156"/>
  <c r="H27" i="149"/>
  <c r="H30"/>
  <c r="H33"/>
  <c r="L30"/>
  <c r="F32" i="155"/>
  <c r="E33" i="148"/>
  <c r="C31" i="149"/>
  <c r="G27" i="150"/>
  <c r="C33" i="149"/>
  <c r="L33"/>
  <c r="G31" i="150"/>
  <c r="I31" i="151"/>
  <c r="H32" i="155"/>
  <c r="G6" i="147"/>
  <c r="B27" i="148"/>
  <c r="I28" i="149"/>
  <c r="D27" i="150"/>
  <c r="L27" i="151"/>
  <c r="B31" i="148"/>
  <c r="I27" i="149"/>
  <c r="D31" i="150"/>
  <c r="L31" i="151"/>
  <c r="B28" i="155"/>
  <c r="H28"/>
  <c r="B34" i="149"/>
  <c r="K34"/>
  <c r="J34"/>
  <c r="H36"/>
  <c r="E33" i="150"/>
  <c r="B33" i="148"/>
  <c r="K33" i="149"/>
  <c r="L34" i="154"/>
  <c r="J33" i="149"/>
  <c r="E31" i="150"/>
  <c r="B33" i="154"/>
  <c r="D34" i="152"/>
  <c r="C32" i="155"/>
  <c r="G33" i="149"/>
  <c r="B31" i="150"/>
  <c r="B28" i="148"/>
  <c r="F30"/>
  <c r="B34"/>
  <c r="F26" i="150"/>
  <c r="B30"/>
  <c r="F32"/>
  <c r="H55" i="151"/>
  <c r="T26"/>
  <c r="L28"/>
  <c r="D30"/>
  <c r="P30"/>
  <c r="H32"/>
  <c r="T32"/>
  <c r="L34"/>
  <c r="N55"/>
  <c r="O59"/>
  <c r="C31" i="153"/>
  <c r="L33" i="151"/>
  <c r="B26" i="148"/>
  <c r="F28"/>
  <c r="B32"/>
  <c r="F34"/>
  <c r="F30" i="150"/>
  <c r="B34"/>
  <c r="I13"/>
  <c r="L26" i="151"/>
  <c r="D28"/>
  <c r="P28"/>
  <c r="H59"/>
  <c r="T30"/>
  <c r="L32"/>
  <c r="D34"/>
  <c r="P34"/>
  <c r="N59"/>
  <c r="O63"/>
  <c r="B34" i="154"/>
  <c r="F27" i="148"/>
  <c r="F33"/>
  <c r="G31" i="149"/>
  <c r="G34"/>
  <c r="B27" i="150"/>
  <c r="D27" i="153"/>
  <c r="F26" i="148"/>
  <c r="B30"/>
  <c r="F32"/>
  <c r="C34" i="149"/>
  <c r="B26" i="150"/>
  <c r="I5"/>
  <c r="F34"/>
  <c r="D26" i="151"/>
  <c r="P26"/>
  <c r="H28"/>
  <c r="T28"/>
  <c r="L30"/>
  <c r="D32"/>
  <c r="P32"/>
  <c r="H63"/>
  <c r="T34"/>
  <c r="O55"/>
  <c r="N63"/>
  <c r="C27" i="153"/>
  <c r="F31" i="147"/>
  <c r="K31" i="151"/>
  <c r="M60"/>
  <c r="G26" i="153"/>
  <c r="C30"/>
  <c r="D31"/>
  <c r="B32" i="155"/>
  <c r="I32" i="156"/>
  <c r="Q32"/>
  <c r="I31" i="152"/>
  <c r="C31" i="150"/>
  <c r="E31" i="151"/>
  <c r="M31"/>
  <c r="F31" i="153"/>
  <c r="D32" i="155"/>
  <c r="K32" i="156"/>
  <c r="S32"/>
  <c r="AY14" i="253"/>
  <c r="AZ15"/>
  <c r="I15"/>
  <c r="J16"/>
  <c r="I29" i="152"/>
  <c r="G28" i="153"/>
  <c r="C32"/>
  <c r="AA15" i="253"/>
  <c r="AB16"/>
  <c r="B7" i="152"/>
  <c r="B28" s="1"/>
  <c r="I30"/>
  <c r="E15"/>
  <c r="E36" s="1"/>
  <c r="C29" i="153"/>
  <c r="G29"/>
  <c r="C14" i="253"/>
  <c r="D15"/>
  <c r="H27" i="152"/>
  <c r="G29" i="155"/>
  <c r="B29" i="156"/>
  <c r="N29"/>
  <c r="R29"/>
  <c r="B33"/>
  <c r="J33"/>
  <c r="N33"/>
  <c r="R33"/>
  <c r="G9" i="147"/>
  <c r="D29" i="148"/>
  <c r="H29"/>
  <c r="D33"/>
  <c r="H33"/>
  <c r="G30" i="155"/>
  <c r="C34"/>
  <c r="B30" i="156"/>
  <c r="J30"/>
  <c r="N30"/>
  <c r="R30"/>
  <c r="B34"/>
  <c r="J34"/>
  <c r="N34"/>
  <c r="R34"/>
  <c r="D13" i="147"/>
  <c r="G26" i="149"/>
  <c r="K26"/>
  <c r="C33" i="155"/>
  <c r="J29" i="156"/>
  <c r="D9" i="147"/>
  <c r="D14"/>
  <c r="D35" s="1"/>
  <c r="G29" i="148"/>
  <c r="D34"/>
  <c r="H34"/>
  <c r="M29" i="151"/>
  <c r="Q29"/>
  <c r="M33"/>
  <c r="Q33"/>
  <c r="H30" i="152"/>
  <c r="H29" i="153"/>
  <c r="D33"/>
  <c r="C27" i="155"/>
  <c r="G27"/>
  <c r="C31"/>
  <c r="G31"/>
  <c r="C35"/>
  <c r="G35"/>
  <c r="B27" i="156"/>
  <c r="J27"/>
  <c r="N27"/>
  <c r="R27"/>
  <c r="I30"/>
  <c r="Q30"/>
  <c r="B31"/>
  <c r="J31"/>
  <c r="N31"/>
  <c r="R31"/>
  <c r="I34"/>
  <c r="Q34"/>
  <c r="B35"/>
  <c r="J35"/>
  <c r="N35"/>
  <c r="R35"/>
  <c r="BE14" i="253"/>
  <c r="BF15"/>
  <c r="BK14"/>
  <c r="BL15"/>
  <c r="AM14"/>
  <c r="AN15"/>
  <c r="AT16"/>
  <c r="AS15"/>
  <c r="P16"/>
  <c r="O15"/>
  <c r="U15"/>
  <c r="V16"/>
  <c r="G11" i="147"/>
  <c r="F13"/>
  <c r="F34" s="1"/>
  <c r="E34" i="148"/>
  <c r="E26" i="150"/>
  <c r="E30"/>
  <c r="E34"/>
  <c r="M28" i="151"/>
  <c r="Q28"/>
  <c r="M32"/>
  <c r="Q32"/>
  <c r="B6" i="152"/>
  <c r="B27" s="1"/>
  <c r="E8"/>
  <c r="C9"/>
  <c r="I32"/>
  <c r="E14"/>
  <c r="H28" i="153"/>
  <c r="B33" i="155"/>
  <c r="D35"/>
  <c r="I29" i="156"/>
  <c r="M29"/>
  <c r="Q29"/>
  <c r="I33"/>
  <c r="M33"/>
  <c r="Q33"/>
  <c r="C29" i="148"/>
  <c r="C33"/>
  <c r="G33"/>
  <c r="F5" i="147"/>
  <c r="F26" s="1"/>
  <c r="G7"/>
  <c r="C34" i="148"/>
  <c r="G34"/>
  <c r="H26" i="149"/>
  <c r="E28" i="150"/>
  <c r="E32"/>
  <c r="M26" i="151"/>
  <c r="Q26"/>
  <c r="M30"/>
  <c r="Q30"/>
  <c r="M34"/>
  <c r="Q34"/>
  <c r="I28" i="152"/>
  <c r="E27" i="156"/>
  <c r="I27"/>
  <c r="Q27"/>
  <c r="E31"/>
  <c r="I31"/>
  <c r="Q31"/>
  <c r="E35"/>
  <c r="I35"/>
  <c r="Q35"/>
  <c r="BL21" i="1"/>
  <c r="C34" i="153"/>
  <c r="G34"/>
  <c r="G36"/>
  <c r="I37" i="156"/>
  <c r="Q37"/>
  <c r="H65" i="151"/>
  <c r="G37" i="155"/>
  <c r="H26" i="148"/>
  <c r="H30"/>
  <c r="G28" i="150"/>
  <c r="G32"/>
  <c r="C36"/>
  <c r="K28" i="151"/>
  <c r="K32"/>
  <c r="M57"/>
  <c r="E29" i="155"/>
  <c r="E33"/>
  <c r="D27" i="148"/>
  <c r="H27"/>
  <c r="M6" i="149"/>
  <c r="M7"/>
  <c r="M11"/>
  <c r="M13"/>
  <c r="M14"/>
  <c r="M15"/>
  <c r="B28" i="150"/>
  <c r="F28"/>
  <c r="C29"/>
  <c r="G29"/>
  <c r="B32"/>
  <c r="C33"/>
  <c r="G33"/>
  <c r="K29" i="151"/>
  <c r="S29"/>
  <c r="K33"/>
  <c r="S33"/>
  <c r="M58"/>
  <c r="M62"/>
  <c r="E7" i="152"/>
  <c r="E11"/>
  <c r="E12"/>
  <c r="E13"/>
  <c r="G36" i="154"/>
  <c r="L26"/>
  <c r="E30" i="155"/>
  <c r="E34"/>
  <c r="D26" i="148"/>
  <c r="D30"/>
  <c r="C28" i="150"/>
  <c r="C32"/>
  <c r="G36"/>
  <c r="M61" i="151"/>
  <c r="M65"/>
  <c r="B34" i="152"/>
  <c r="L36" i="154"/>
  <c r="E37" i="155"/>
  <c r="B8" i="147"/>
  <c r="D28" i="148"/>
  <c r="H28"/>
  <c r="D32"/>
  <c r="H32"/>
  <c r="I12"/>
  <c r="I13"/>
  <c r="I14"/>
  <c r="I35" s="1"/>
  <c r="C26" i="150"/>
  <c r="G26"/>
  <c r="B29"/>
  <c r="F29"/>
  <c r="C30"/>
  <c r="G30"/>
  <c r="B33"/>
  <c r="F33"/>
  <c r="C34"/>
  <c r="G34"/>
  <c r="K26" i="151"/>
  <c r="O26"/>
  <c r="S26"/>
  <c r="K30"/>
  <c r="O30"/>
  <c r="S30"/>
  <c r="K34"/>
  <c r="O34"/>
  <c r="S34"/>
  <c r="M55"/>
  <c r="M59"/>
  <c r="M63"/>
  <c r="B8" i="152"/>
  <c r="B29" s="1"/>
  <c r="E9"/>
  <c r="E10"/>
  <c r="I33"/>
  <c r="I34"/>
  <c r="G15"/>
  <c r="G36" s="1"/>
  <c r="E16"/>
  <c r="B26" i="153"/>
  <c r="E29"/>
  <c r="F30"/>
  <c r="E27" i="155"/>
  <c r="E31"/>
  <c r="E35"/>
  <c r="B37"/>
  <c r="K31" i="154"/>
  <c r="G8" i="147"/>
  <c r="C26" i="148"/>
  <c r="G26"/>
  <c r="C30"/>
  <c r="G30"/>
  <c r="D31"/>
  <c r="H31"/>
  <c r="J27" i="149"/>
  <c r="C28"/>
  <c r="J28"/>
  <c r="C29"/>
  <c r="J29"/>
  <c r="I36"/>
  <c r="I34" i="151"/>
  <c r="U14"/>
  <c r="B57"/>
  <c r="H57" s="1"/>
  <c r="D27" i="152"/>
  <c r="G7"/>
  <c r="G11"/>
  <c r="F15"/>
  <c r="F29" s="1"/>
  <c r="I37"/>
  <c r="E28" i="153"/>
  <c r="E32"/>
  <c r="E36"/>
  <c r="K27" i="154"/>
  <c r="D29" i="155"/>
  <c r="H29"/>
  <c r="D33"/>
  <c r="H33"/>
  <c r="D29" i="156"/>
  <c r="D33"/>
  <c r="D37"/>
  <c r="B12" i="147"/>
  <c r="B13"/>
  <c r="B14"/>
  <c r="B35" s="1"/>
  <c r="C27" i="148"/>
  <c r="G27"/>
  <c r="C31"/>
  <c r="G31"/>
  <c r="C26" i="149"/>
  <c r="J26"/>
  <c r="C27"/>
  <c r="M8"/>
  <c r="H35"/>
  <c r="M36" i="151"/>
  <c r="Q36"/>
  <c r="D64"/>
  <c r="J64" s="1"/>
  <c r="F7" i="152"/>
  <c r="F11"/>
  <c r="E33" i="153"/>
  <c r="B34"/>
  <c r="D30" i="155"/>
  <c r="H30"/>
  <c r="D34"/>
  <c r="H34"/>
  <c r="F33"/>
  <c r="D30" i="156"/>
  <c r="H30"/>
  <c r="L30"/>
  <c r="P30"/>
  <c r="T30"/>
  <c r="D34"/>
  <c r="H34"/>
  <c r="L34"/>
  <c r="P34"/>
  <c r="T34"/>
  <c r="H27" i="155"/>
  <c r="D6" i="147"/>
  <c r="D7"/>
  <c r="D8"/>
  <c r="G12"/>
  <c r="C28" i="148"/>
  <c r="G28"/>
  <c r="C32"/>
  <c r="G32"/>
  <c r="D30" i="150"/>
  <c r="B36"/>
  <c r="F36"/>
  <c r="R26" i="151"/>
  <c r="R30"/>
  <c r="R34"/>
  <c r="D36"/>
  <c r="D56"/>
  <c r="B58"/>
  <c r="H58" s="1"/>
  <c r="B9" i="152"/>
  <c r="B30" s="1"/>
  <c r="E26" i="153"/>
  <c r="E30"/>
  <c r="E34"/>
  <c r="H36" i="154"/>
  <c r="D27" i="155"/>
  <c r="D31"/>
  <c r="H31"/>
  <c r="H35"/>
  <c r="D27" i="156"/>
  <c r="H27"/>
  <c r="L27"/>
  <c r="P27"/>
  <c r="T27"/>
  <c r="D31"/>
  <c r="H31"/>
  <c r="L31"/>
  <c r="P31"/>
  <c r="T31"/>
  <c r="D35"/>
  <c r="H35"/>
  <c r="L35"/>
  <c r="P35"/>
  <c r="T35"/>
  <c r="B36" i="149"/>
  <c r="I26" i="151"/>
  <c r="I30"/>
  <c r="I33"/>
  <c r="I36"/>
  <c r="I36" i="154"/>
  <c r="B6" i="147"/>
  <c r="F30"/>
  <c r="F33"/>
  <c r="E34"/>
  <c r="D36" i="148"/>
  <c r="H36"/>
  <c r="I26" i="149"/>
  <c r="B27"/>
  <c r="I34"/>
  <c r="L28"/>
  <c r="L32"/>
  <c r="D28" i="150"/>
  <c r="D32"/>
  <c r="D36"/>
  <c r="E28" i="151"/>
  <c r="E32"/>
  <c r="E36"/>
  <c r="L57"/>
  <c r="L61"/>
  <c r="L65"/>
  <c r="D59"/>
  <c r="H32" i="152"/>
  <c r="F13"/>
  <c r="I35"/>
  <c r="H37"/>
  <c r="D26" i="153"/>
  <c r="H26"/>
  <c r="B28"/>
  <c r="F28"/>
  <c r="D30"/>
  <c r="H30"/>
  <c r="B32"/>
  <c r="F32"/>
  <c r="C33"/>
  <c r="G33"/>
  <c r="D34"/>
  <c r="H34"/>
  <c r="B36"/>
  <c r="F36"/>
  <c r="B26" i="154"/>
  <c r="K28"/>
  <c r="K30"/>
  <c r="B36" i="155"/>
  <c r="K29" i="156"/>
  <c r="O29"/>
  <c r="S29"/>
  <c r="K33"/>
  <c r="O33"/>
  <c r="S33"/>
  <c r="K37"/>
  <c r="O37"/>
  <c r="S37"/>
  <c r="B26" i="149"/>
  <c r="I29" i="151"/>
  <c r="I32"/>
  <c r="I35"/>
  <c r="B36" i="154"/>
  <c r="F29" i="155"/>
  <c r="G5" i="147"/>
  <c r="E28"/>
  <c r="E9"/>
  <c r="E30" s="1"/>
  <c r="E31"/>
  <c r="E32"/>
  <c r="E33"/>
  <c r="E26" i="148"/>
  <c r="I5"/>
  <c r="E27"/>
  <c r="I6"/>
  <c r="E28"/>
  <c r="C36"/>
  <c r="G36"/>
  <c r="E26" i="147"/>
  <c r="B31" i="149"/>
  <c r="I31"/>
  <c r="B32"/>
  <c r="B33"/>
  <c r="I33"/>
  <c r="M12"/>
  <c r="D29" i="150"/>
  <c r="D33"/>
  <c r="E29" i="151"/>
  <c r="E33"/>
  <c r="H36"/>
  <c r="L36"/>
  <c r="P36"/>
  <c r="T36"/>
  <c r="D60"/>
  <c r="B61"/>
  <c r="H61" s="1"/>
  <c r="B62"/>
  <c r="H62" s="1"/>
  <c r="H28" i="152"/>
  <c r="F9"/>
  <c r="H33"/>
  <c r="H35"/>
  <c r="B16"/>
  <c r="B37" s="1"/>
  <c r="B29" i="153"/>
  <c r="F29"/>
  <c r="B33"/>
  <c r="F33"/>
  <c r="K35" i="154"/>
  <c r="B30" i="155"/>
  <c r="F30"/>
  <c r="B34"/>
  <c r="F34"/>
  <c r="F37"/>
  <c r="K30" i="156"/>
  <c r="O30"/>
  <c r="S30"/>
  <c r="K34"/>
  <c r="O34"/>
  <c r="S34"/>
  <c r="B37"/>
  <c r="J37"/>
  <c r="N37"/>
  <c r="R37"/>
  <c r="E36" i="148"/>
  <c r="I28" i="151"/>
  <c r="E27" i="147"/>
  <c r="D12"/>
  <c r="G13"/>
  <c r="G34" s="1"/>
  <c r="E36"/>
  <c r="E29" i="148"/>
  <c r="I8"/>
  <c r="E30"/>
  <c r="I9"/>
  <c r="E31"/>
  <c r="I10"/>
  <c r="E32"/>
  <c r="B36"/>
  <c r="F36"/>
  <c r="B30" i="149"/>
  <c r="I30"/>
  <c r="M9"/>
  <c r="C36"/>
  <c r="J36"/>
  <c r="L36"/>
  <c r="D26" i="150"/>
  <c r="D34"/>
  <c r="H34"/>
  <c r="E26" i="151"/>
  <c r="E30"/>
  <c r="E34"/>
  <c r="K36"/>
  <c r="L55"/>
  <c r="L59"/>
  <c r="L63"/>
  <c r="D55"/>
  <c r="D63"/>
  <c r="H29" i="152"/>
  <c r="H31"/>
  <c r="H34"/>
  <c r="F26" i="153"/>
  <c r="B30"/>
  <c r="D32"/>
  <c r="F34"/>
  <c r="C36"/>
  <c r="G32"/>
  <c r="H36"/>
  <c r="B27" i="155"/>
  <c r="F27"/>
  <c r="B31"/>
  <c r="F31"/>
  <c r="B35"/>
  <c r="F35"/>
  <c r="D37"/>
  <c r="H37"/>
  <c r="F36"/>
  <c r="K27" i="156"/>
  <c r="O27"/>
  <c r="S27"/>
  <c r="K31"/>
  <c r="O31"/>
  <c r="S31"/>
  <c r="K35"/>
  <c r="O35"/>
  <c r="S35"/>
  <c r="M37"/>
  <c r="H44" i="147"/>
  <c r="I44"/>
  <c r="H48"/>
  <c r="I48"/>
  <c r="M10" i="149"/>
  <c r="L31"/>
  <c r="H30" i="150"/>
  <c r="I9"/>
  <c r="F27" i="147"/>
  <c r="H42"/>
  <c r="H46"/>
  <c r="H26" i="150"/>
  <c r="B28" i="151"/>
  <c r="J28"/>
  <c r="N28"/>
  <c r="R28"/>
  <c r="B32"/>
  <c r="J32"/>
  <c r="N32"/>
  <c r="R32"/>
  <c r="B36"/>
  <c r="J36"/>
  <c r="N36"/>
  <c r="R36"/>
  <c r="H28" i="150"/>
  <c r="I7"/>
  <c r="H32"/>
  <c r="I11"/>
  <c r="H36"/>
  <c r="I15"/>
  <c r="C35" i="154"/>
  <c r="C26"/>
  <c r="I7" i="148"/>
  <c r="C43" i="147"/>
  <c r="C47"/>
  <c r="I11" i="148"/>
  <c r="I15"/>
  <c r="C51" i="147"/>
  <c r="L26" i="149"/>
  <c r="M5"/>
  <c r="H29" i="150"/>
  <c r="I8"/>
  <c r="H33"/>
  <c r="I12"/>
  <c r="J27" i="151"/>
  <c r="C56"/>
  <c r="D57"/>
  <c r="O28"/>
  <c r="S28"/>
  <c r="E57"/>
  <c r="J31"/>
  <c r="C60"/>
  <c r="D61"/>
  <c r="O32"/>
  <c r="S32"/>
  <c r="E61"/>
  <c r="B35"/>
  <c r="B34"/>
  <c r="B30"/>
  <c r="B26"/>
  <c r="J35"/>
  <c r="C64"/>
  <c r="I64" s="1"/>
  <c r="N34"/>
  <c r="N33"/>
  <c r="N35"/>
  <c r="N30"/>
  <c r="N29"/>
  <c r="N26"/>
  <c r="D65"/>
  <c r="O36"/>
  <c r="S36"/>
  <c r="E65"/>
  <c r="H41" i="147"/>
  <c r="I41"/>
  <c r="H45"/>
  <c r="I45"/>
  <c r="H49"/>
  <c r="I49"/>
  <c r="H27" i="150"/>
  <c r="I6"/>
  <c r="H31"/>
  <c r="I10"/>
  <c r="H35"/>
  <c r="I14"/>
  <c r="C36" i="154"/>
  <c r="F7" i="147"/>
  <c r="F28" s="1"/>
  <c r="F8"/>
  <c r="F29" s="1"/>
  <c r="F11"/>
  <c r="F32" s="1"/>
  <c r="F15"/>
  <c r="F36" s="1"/>
  <c r="B29" i="151"/>
  <c r="R29"/>
  <c r="B33"/>
  <c r="R33"/>
  <c r="B33" i="152"/>
  <c r="E56" i="151"/>
  <c r="S27"/>
  <c r="E60"/>
  <c r="S31"/>
  <c r="E64"/>
  <c r="K64" s="1"/>
  <c r="S35"/>
  <c r="K29" i="154"/>
  <c r="D9" i="152"/>
  <c r="D30" s="1"/>
  <c r="D12"/>
  <c r="D33" s="1"/>
  <c r="K32" i="154"/>
  <c r="D14" i="152"/>
  <c r="D35" s="1"/>
  <c r="K34" i="154"/>
  <c r="D16" i="152"/>
  <c r="D37" s="1"/>
  <c r="K36" i="154"/>
  <c r="C57" i="151"/>
  <c r="C61"/>
  <c r="C65"/>
  <c r="D28" i="153"/>
  <c r="C5" i="147"/>
  <c r="C6"/>
  <c r="C7"/>
  <c r="C8"/>
  <c r="C9"/>
  <c r="C10"/>
  <c r="C11"/>
  <c r="C12"/>
  <c r="C13"/>
  <c r="C14"/>
  <c r="C15"/>
  <c r="G50"/>
  <c r="H50" s="1"/>
  <c r="H34" i="149"/>
  <c r="L34"/>
  <c r="G36"/>
  <c r="K36"/>
  <c r="K31"/>
  <c r="E36" i="150"/>
  <c r="J26" i="151"/>
  <c r="J29"/>
  <c r="J30"/>
  <c r="J33"/>
  <c r="J34"/>
  <c r="O57"/>
  <c r="N57"/>
  <c r="O61"/>
  <c r="N61"/>
  <c r="O65"/>
  <c r="N65"/>
  <c r="E55"/>
  <c r="L58"/>
  <c r="E59"/>
  <c r="L62"/>
  <c r="E63"/>
  <c r="G6" i="152"/>
  <c r="C7"/>
  <c r="B10"/>
  <c r="B31" s="1"/>
  <c r="G10"/>
  <c r="C11"/>
  <c r="B14"/>
  <c r="B35" s="1"/>
  <c r="G14"/>
  <c r="C15"/>
  <c r="C33" s="1"/>
  <c r="G35" i="153"/>
  <c r="K33" i="154"/>
  <c r="B29" i="155"/>
  <c r="C30"/>
  <c r="G34"/>
  <c r="H29" i="156"/>
  <c r="L29"/>
  <c r="P29"/>
  <c r="T29"/>
  <c r="E30"/>
  <c r="H33"/>
  <c r="L33"/>
  <c r="P33"/>
  <c r="T33"/>
  <c r="E34"/>
  <c r="H37"/>
  <c r="L37"/>
  <c r="P37"/>
  <c r="T37"/>
  <c r="O29" i="151"/>
  <c r="D58"/>
  <c r="O33"/>
  <c r="D62"/>
  <c r="I42" i="147"/>
  <c r="I46"/>
  <c r="H32" i="153"/>
  <c r="D36"/>
  <c r="D5" i="147"/>
  <c r="D11"/>
  <c r="L27" i="149"/>
  <c r="H28"/>
  <c r="H32"/>
  <c r="L35"/>
  <c r="E58" i="151"/>
  <c r="O58"/>
  <c r="E62"/>
  <c r="O62"/>
  <c r="C28" i="153"/>
  <c r="D29"/>
  <c r="H33"/>
  <c r="C29" i="155"/>
  <c r="G33"/>
  <c r="C37"/>
  <c r="E29" i="156"/>
  <c r="E33"/>
  <c r="E37"/>
  <c r="M27"/>
  <c r="M30"/>
  <c r="M31"/>
  <c r="M34"/>
  <c r="M35"/>
  <c r="U5" i="151"/>
  <c r="U6"/>
  <c r="U7"/>
  <c r="U8"/>
  <c r="U9"/>
  <c r="U10"/>
  <c r="U11"/>
  <c r="U12"/>
  <c r="U13"/>
  <c r="U15"/>
  <c r="H26"/>
  <c r="H27"/>
  <c r="H30"/>
  <c r="H31"/>
  <c r="H34"/>
  <c r="H35"/>
  <c r="G29" i="147" l="1"/>
  <c r="G27"/>
  <c r="G28"/>
  <c r="G31"/>
  <c r="G32"/>
  <c r="G30"/>
  <c r="G36"/>
  <c r="G26"/>
  <c r="G33"/>
  <c r="AG14" i="253"/>
  <c r="AH15"/>
  <c r="E37" i="152"/>
  <c r="E31"/>
  <c r="E34"/>
  <c r="E27"/>
  <c r="K63" i="151"/>
  <c r="E28" i="152"/>
  <c r="E35"/>
  <c r="E32"/>
  <c r="E30"/>
  <c r="E33"/>
  <c r="K55" i="151"/>
  <c r="I59"/>
  <c r="E29" i="152"/>
  <c r="F28"/>
  <c r="J15" i="253"/>
  <c r="I14"/>
  <c r="I26" i="148"/>
  <c r="AZ14" i="253"/>
  <c r="AY13"/>
  <c r="AB15"/>
  <c r="AA14"/>
  <c r="D31" i="147"/>
  <c r="D27"/>
  <c r="D34"/>
  <c r="C13" i="253"/>
  <c r="D14"/>
  <c r="D29" i="147"/>
  <c r="D26"/>
  <c r="D33"/>
  <c r="D30"/>
  <c r="D32"/>
  <c r="F30" i="152"/>
  <c r="F36"/>
  <c r="D28" i="147"/>
  <c r="D36"/>
  <c r="I62" i="151"/>
  <c r="F27" i="152"/>
  <c r="F31"/>
  <c r="G32"/>
  <c r="U14" i="253"/>
  <c r="V15"/>
  <c r="BE13"/>
  <c r="BF14"/>
  <c r="AS14"/>
  <c r="AT15"/>
  <c r="AM13"/>
  <c r="AN14"/>
  <c r="BK13"/>
  <c r="BL14"/>
  <c r="O14"/>
  <c r="P15"/>
  <c r="J56" i="151"/>
  <c r="F35" i="152"/>
  <c r="F34"/>
  <c r="J55" i="151"/>
  <c r="I32" i="148"/>
  <c r="J60" i="151"/>
  <c r="J63"/>
  <c r="BL20" i="1"/>
  <c r="G28" i="152"/>
  <c r="G37"/>
  <c r="B27" i="147"/>
  <c r="B31"/>
  <c r="G34" i="152"/>
  <c r="G29"/>
  <c r="G27"/>
  <c r="F32"/>
  <c r="F37"/>
  <c r="I36" i="148"/>
  <c r="I29"/>
  <c r="G30" i="152"/>
  <c r="G35"/>
  <c r="G33"/>
  <c r="I27" i="148"/>
  <c r="I33"/>
  <c r="I28"/>
  <c r="I31"/>
  <c r="G31" i="152"/>
  <c r="I30" i="148"/>
  <c r="F33" i="152"/>
  <c r="I34" i="148"/>
  <c r="K62" i="151"/>
  <c r="J58"/>
  <c r="B26" i="147"/>
  <c r="J65" i="151"/>
  <c r="J61"/>
  <c r="J59"/>
  <c r="B36" i="147"/>
  <c r="B30"/>
  <c r="B28"/>
  <c r="K60" i="151"/>
  <c r="B33" i="147"/>
  <c r="K58" i="151"/>
  <c r="J62"/>
  <c r="B29" i="147"/>
  <c r="J57" i="151"/>
  <c r="B34" i="147"/>
  <c r="B32"/>
  <c r="K57" i="151"/>
  <c r="H12" i="147"/>
  <c r="C33"/>
  <c r="I12"/>
  <c r="H43"/>
  <c r="I43"/>
  <c r="C36" i="152"/>
  <c r="C35"/>
  <c r="C31"/>
  <c r="C27"/>
  <c r="H13" i="147"/>
  <c r="C34"/>
  <c r="I13"/>
  <c r="H9"/>
  <c r="C30"/>
  <c r="I9"/>
  <c r="H47"/>
  <c r="I47"/>
  <c r="H15"/>
  <c r="C36"/>
  <c r="I15"/>
  <c r="H11"/>
  <c r="C32"/>
  <c r="I11"/>
  <c r="H7"/>
  <c r="C28"/>
  <c r="I7"/>
  <c r="I56" i="151"/>
  <c r="I57"/>
  <c r="I58"/>
  <c r="C28" i="152"/>
  <c r="K59" i="151"/>
  <c r="I55"/>
  <c r="I65"/>
  <c r="C37" i="152"/>
  <c r="C30"/>
  <c r="H8" i="147"/>
  <c r="C29"/>
  <c r="I8"/>
  <c r="H51"/>
  <c r="I51"/>
  <c r="H5"/>
  <c r="C26"/>
  <c r="I5"/>
  <c r="H14"/>
  <c r="H35" s="1"/>
  <c r="C35"/>
  <c r="I14"/>
  <c r="I35" s="1"/>
  <c r="H10"/>
  <c r="C31"/>
  <c r="I10"/>
  <c r="H6"/>
  <c r="C27"/>
  <c r="I6"/>
  <c r="I50"/>
  <c r="I63" i="151"/>
  <c r="C34" i="152"/>
  <c r="C32"/>
  <c r="I61" i="151"/>
  <c r="K56"/>
  <c r="C29" i="152"/>
  <c r="K65" i="151"/>
  <c r="K61"/>
  <c r="I60"/>
  <c r="AG13" i="253" l="1"/>
  <c r="AH14"/>
  <c r="I13"/>
  <c r="J14"/>
  <c r="AA13"/>
  <c r="AB14"/>
  <c r="AY12"/>
  <c r="AZ13"/>
  <c r="D13"/>
  <c r="C12"/>
  <c r="BK12"/>
  <c r="BL13"/>
  <c r="AM12"/>
  <c r="AN13"/>
  <c r="AS13"/>
  <c r="AT14"/>
  <c r="BE12"/>
  <c r="BF13"/>
  <c r="U13"/>
  <c r="V14"/>
  <c r="O13"/>
  <c r="P14"/>
  <c r="BL19" i="1"/>
  <c r="H27" i="147"/>
  <c r="H36"/>
  <c r="H34"/>
  <c r="H31"/>
  <c r="I29"/>
  <c r="I28"/>
  <c r="I33"/>
  <c r="I27"/>
  <c r="H29"/>
  <c r="H28"/>
  <c r="I31"/>
  <c r="H26"/>
  <c r="H32"/>
  <c r="H30"/>
  <c r="H33"/>
  <c r="I26"/>
  <c r="I32"/>
  <c r="I30"/>
  <c r="I36"/>
  <c r="I34"/>
  <c r="AG12" i="253" l="1"/>
  <c r="AH13"/>
  <c r="I12"/>
  <c r="J13"/>
  <c r="AA12"/>
  <c r="AB13"/>
  <c r="AZ12"/>
  <c r="AY11"/>
  <c r="C11"/>
  <c r="D12"/>
  <c r="AM11"/>
  <c r="AN12"/>
  <c r="O12"/>
  <c r="P13"/>
  <c r="U12"/>
  <c r="V13"/>
  <c r="AS12"/>
  <c r="AT13"/>
  <c r="BK11"/>
  <c r="BL12"/>
  <c r="BE11"/>
  <c r="BF12"/>
  <c r="BL18" i="1"/>
  <c r="AG11" i="253" l="1"/>
  <c r="AH12"/>
  <c r="J12"/>
  <c r="I11"/>
  <c r="AZ11"/>
  <c r="AY10"/>
  <c r="AA11"/>
  <c r="AB12"/>
  <c r="D11"/>
  <c r="C10"/>
  <c r="U11"/>
  <c r="V12"/>
  <c r="AM10"/>
  <c r="AN11"/>
  <c r="BE10"/>
  <c r="BF11"/>
  <c r="AS11"/>
  <c r="AT12"/>
  <c r="O11"/>
  <c r="P12"/>
  <c r="BK10"/>
  <c r="BL11"/>
  <c r="BL17" i="1"/>
  <c r="AG10" i="253" l="1"/>
  <c r="AH11"/>
  <c r="J11"/>
  <c r="I10"/>
  <c r="AA10"/>
  <c r="AB11"/>
  <c r="AZ10"/>
  <c r="AY9"/>
  <c r="C9"/>
  <c r="D10"/>
  <c r="BK9"/>
  <c r="BL10"/>
  <c r="BE9"/>
  <c r="BF10"/>
  <c r="U10"/>
  <c r="V11"/>
  <c r="O10"/>
  <c r="P11"/>
  <c r="AS10"/>
  <c r="AT11"/>
  <c r="AM9"/>
  <c r="AN10"/>
  <c r="BL16" i="1"/>
  <c r="AG9" i="253" l="1"/>
  <c r="AH10"/>
  <c r="AY8"/>
  <c r="AZ8" s="1"/>
  <c r="AZ9"/>
  <c r="I9"/>
  <c r="J10"/>
  <c r="AB10"/>
  <c r="AA9"/>
  <c r="C8"/>
  <c r="D8" s="1"/>
  <c r="D9"/>
  <c r="AM8"/>
  <c r="AN8" s="1"/>
  <c r="AN9"/>
  <c r="O9"/>
  <c r="P10"/>
  <c r="BE8"/>
  <c r="BF8" s="1"/>
  <c r="BF9"/>
  <c r="AS9"/>
  <c r="AT10"/>
  <c r="U9"/>
  <c r="V10"/>
  <c r="BK8"/>
  <c r="BL8" s="1"/>
  <c r="BL9"/>
  <c r="BL15" i="1"/>
  <c r="AG8" i="253" l="1"/>
  <c r="AH8" s="1"/>
  <c r="AH9"/>
  <c r="BB8"/>
  <c r="BA8"/>
  <c r="BA9" s="1"/>
  <c r="BA10" s="1"/>
  <c r="BA11" s="1"/>
  <c r="BA12" s="1"/>
  <c r="BA13" s="1"/>
  <c r="BA14" s="1"/>
  <c r="BA15" s="1"/>
  <c r="BA16" s="1"/>
  <c r="BA17" s="1"/>
  <c r="BA19" s="1"/>
  <c r="BA20" s="1"/>
  <c r="BA21" s="1"/>
  <c r="BA22" s="1"/>
  <c r="BA23" s="1"/>
  <c r="BA24" s="1"/>
  <c r="BA25" s="1"/>
  <c r="BA26" s="1"/>
  <c r="BA27" s="1"/>
  <c r="BA28" s="1"/>
  <c r="BA29" s="1"/>
  <c r="BA30" s="1"/>
  <c r="BA31" s="1"/>
  <c r="BA32" s="1"/>
  <c r="BA33" s="1"/>
  <c r="BA34" s="1"/>
  <c r="BA35" s="1"/>
  <c r="BA36" s="1"/>
  <c r="BA37" s="1"/>
  <c r="BA38" s="1"/>
  <c r="BA39" s="1"/>
  <c r="BA40" s="1"/>
  <c r="BA41" s="1"/>
  <c r="BA42" s="1"/>
  <c r="BA43" s="1"/>
  <c r="BA44" s="1"/>
  <c r="BA45" s="1"/>
  <c r="BA46" s="1"/>
  <c r="BA47" s="1"/>
  <c r="BA48" s="1"/>
  <c r="BA49" s="1"/>
  <c r="BA50" s="1"/>
  <c r="BA52" s="1"/>
  <c r="AA8"/>
  <c r="AB8" s="1"/>
  <c r="AB9"/>
  <c r="J9"/>
  <c r="I8"/>
  <c r="J8" s="1"/>
  <c r="F8"/>
  <c r="E8"/>
  <c r="E9" s="1"/>
  <c r="E10" s="1"/>
  <c r="E11" s="1"/>
  <c r="E12" s="1"/>
  <c r="E13" s="1"/>
  <c r="E14" s="1"/>
  <c r="E15" s="1"/>
  <c r="E16" s="1"/>
  <c r="E17"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2" s="1"/>
  <c r="BN8"/>
  <c r="BM8"/>
  <c r="BM9" s="1"/>
  <c r="BM10" s="1"/>
  <c r="BM11" s="1"/>
  <c r="BM12" s="1"/>
  <c r="BM13" s="1"/>
  <c r="BM14" s="1"/>
  <c r="BM15" s="1"/>
  <c r="BM16" s="1"/>
  <c r="BM17" s="1"/>
  <c r="BM19" s="1"/>
  <c r="BM20" s="1"/>
  <c r="BM21" s="1"/>
  <c r="BM22" s="1"/>
  <c r="BM23" s="1"/>
  <c r="BM24" s="1"/>
  <c r="BM25" s="1"/>
  <c r="BM26" s="1"/>
  <c r="BM27" s="1"/>
  <c r="BM28" s="1"/>
  <c r="BM29" s="1"/>
  <c r="BM30" s="1"/>
  <c r="BM31" s="1"/>
  <c r="BM32" s="1"/>
  <c r="BM33" s="1"/>
  <c r="BM34" s="1"/>
  <c r="BM35" s="1"/>
  <c r="BM36" s="1"/>
  <c r="BM37" s="1"/>
  <c r="BM38" s="1"/>
  <c r="BM39" s="1"/>
  <c r="BM40" s="1"/>
  <c r="BM41" s="1"/>
  <c r="BM42" s="1"/>
  <c r="BM43" s="1"/>
  <c r="BM44" s="1"/>
  <c r="BM45" s="1"/>
  <c r="BM46" s="1"/>
  <c r="BM47" s="1"/>
  <c r="BM48" s="1"/>
  <c r="BM49" s="1"/>
  <c r="BM50" s="1"/>
  <c r="BM52" s="1"/>
  <c r="U8"/>
  <c r="V8" s="1"/>
  <c r="V9"/>
  <c r="AS8"/>
  <c r="AT8" s="1"/>
  <c r="AT9"/>
  <c r="AP8"/>
  <c r="AO8"/>
  <c r="AO9" s="1"/>
  <c r="AO10" s="1"/>
  <c r="AO11" s="1"/>
  <c r="AO12" s="1"/>
  <c r="AO13" s="1"/>
  <c r="AO14" s="1"/>
  <c r="AO15" s="1"/>
  <c r="AO16" s="1"/>
  <c r="AO17" s="1"/>
  <c r="AO19" s="1"/>
  <c r="AO20" s="1"/>
  <c r="AO21" s="1"/>
  <c r="AO22" s="1"/>
  <c r="AO23" s="1"/>
  <c r="AO24" s="1"/>
  <c r="AO25" s="1"/>
  <c r="AO26" s="1"/>
  <c r="AO27" s="1"/>
  <c r="AO28" s="1"/>
  <c r="AO29" s="1"/>
  <c r="AO30" s="1"/>
  <c r="AO31" s="1"/>
  <c r="AO32" s="1"/>
  <c r="AO33" s="1"/>
  <c r="AO34" s="1"/>
  <c r="AO35" s="1"/>
  <c r="AO36" s="1"/>
  <c r="AO37" s="1"/>
  <c r="AO38" s="1"/>
  <c r="AO39" s="1"/>
  <c r="AO40" s="1"/>
  <c r="AO41" s="1"/>
  <c r="AO42" s="1"/>
  <c r="AO43" s="1"/>
  <c r="AO44" s="1"/>
  <c r="AO45" s="1"/>
  <c r="AO46" s="1"/>
  <c r="AO47" s="1"/>
  <c r="AO48" s="1"/>
  <c r="AO49" s="1"/>
  <c r="AO50" s="1"/>
  <c r="AO52" s="1"/>
  <c r="BG8"/>
  <c r="BG9" s="1"/>
  <c r="BG10" s="1"/>
  <c r="BG11" s="1"/>
  <c r="BG12" s="1"/>
  <c r="BG13" s="1"/>
  <c r="BG14" s="1"/>
  <c r="BG15" s="1"/>
  <c r="BG16" s="1"/>
  <c r="BG17" s="1"/>
  <c r="BG19" s="1"/>
  <c r="BG20" s="1"/>
  <c r="BG21" s="1"/>
  <c r="BG22" s="1"/>
  <c r="BG23" s="1"/>
  <c r="BG24" s="1"/>
  <c r="BG25" s="1"/>
  <c r="BG26" s="1"/>
  <c r="BG27" s="1"/>
  <c r="BG28" s="1"/>
  <c r="BG29" s="1"/>
  <c r="BG30" s="1"/>
  <c r="BG31" s="1"/>
  <c r="BG32" s="1"/>
  <c r="BG33" s="1"/>
  <c r="BG34" s="1"/>
  <c r="BG35" s="1"/>
  <c r="BG36" s="1"/>
  <c r="BG37" s="1"/>
  <c r="BG38" s="1"/>
  <c r="BG39" s="1"/>
  <c r="BG40" s="1"/>
  <c r="BG41" s="1"/>
  <c r="BG42" s="1"/>
  <c r="BG43" s="1"/>
  <c r="BG44" s="1"/>
  <c r="BG45" s="1"/>
  <c r="BG46" s="1"/>
  <c r="BG47" s="1"/>
  <c r="BG48" s="1"/>
  <c r="BG49" s="1"/>
  <c r="BG50" s="1"/>
  <c r="BG52" s="1"/>
  <c r="BH8"/>
  <c r="O8"/>
  <c r="P8" s="1"/>
  <c r="P9"/>
  <c r="BL14" i="1"/>
  <c r="AI8" i="253" l="1"/>
  <c r="AI9" s="1"/>
  <c r="AI10" s="1"/>
  <c r="AI11" s="1"/>
  <c r="AI12" s="1"/>
  <c r="AI13" s="1"/>
  <c r="AI14" s="1"/>
  <c r="AI15" s="1"/>
  <c r="AI16" s="1"/>
  <c r="AI17" s="1"/>
  <c r="AI19" s="1"/>
  <c r="AI20" s="1"/>
  <c r="AI21" s="1"/>
  <c r="AI22" s="1"/>
  <c r="AI23" s="1"/>
  <c r="AI24" s="1"/>
  <c r="AI25" s="1"/>
  <c r="AI26" s="1"/>
  <c r="AI27" s="1"/>
  <c r="AI28" s="1"/>
  <c r="AI29" s="1"/>
  <c r="AI30" s="1"/>
  <c r="AI31" s="1"/>
  <c r="AI32" s="1"/>
  <c r="AI33" s="1"/>
  <c r="AI34" s="1"/>
  <c r="AI35" s="1"/>
  <c r="AI36" s="1"/>
  <c r="AI37" s="1"/>
  <c r="AI38" s="1"/>
  <c r="AI39" s="1"/>
  <c r="AI40" s="1"/>
  <c r="AI41" s="1"/>
  <c r="AI42" s="1"/>
  <c r="AI43" s="1"/>
  <c r="AI44" s="1"/>
  <c r="AI45" s="1"/>
  <c r="AI46" s="1"/>
  <c r="AI47" s="1"/>
  <c r="AI48" s="1"/>
  <c r="AI49" s="1"/>
  <c r="AI50" s="1"/>
  <c r="AI52" s="1"/>
  <c r="AJ8"/>
  <c r="L8"/>
  <c r="K8"/>
  <c r="K9" s="1"/>
  <c r="K10" s="1"/>
  <c r="K11" s="1"/>
  <c r="K12" s="1"/>
  <c r="K13" s="1"/>
  <c r="K14" s="1"/>
  <c r="K15" s="1"/>
  <c r="K16" s="1"/>
  <c r="K17" s="1"/>
  <c r="K19" s="1"/>
  <c r="K20" s="1"/>
  <c r="K21" s="1"/>
  <c r="K22" s="1"/>
  <c r="K23" s="1"/>
  <c r="K24" s="1"/>
  <c r="K25" s="1"/>
  <c r="K26" s="1"/>
  <c r="K27" s="1"/>
  <c r="K28" s="1"/>
  <c r="K29" s="1"/>
  <c r="K30" s="1"/>
  <c r="K31" s="1"/>
  <c r="K32" s="1"/>
  <c r="K33" s="1"/>
  <c r="K34" s="1"/>
  <c r="K35" s="1"/>
  <c r="K36" s="1"/>
  <c r="K37" s="1"/>
  <c r="K38" s="1"/>
  <c r="K39" s="1"/>
  <c r="K40" s="1"/>
  <c r="K41" s="1"/>
  <c r="K42" s="1"/>
  <c r="K43" s="1"/>
  <c r="K44" s="1"/>
  <c r="K45" s="1"/>
  <c r="K46" s="1"/>
  <c r="K47" s="1"/>
  <c r="K48" s="1"/>
  <c r="K49" s="1"/>
  <c r="K50" s="1"/>
  <c r="K52" s="1"/>
  <c r="AC8"/>
  <c r="AC9" s="1"/>
  <c r="AC10" s="1"/>
  <c r="AC11" s="1"/>
  <c r="AC12" s="1"/>
  <c r="AC13" s="1"/>
  <c r="AC14" s="1"/>
  <c r="AC15" s="1"/>
  <c r="AC16" s="1"/>
  <c r="AC17" s="1"/>
  <c r="AC19" s="1"/>
  <c r="AC20" s="1"/>
  <c r="AC21" s="1"/>
  <c r="AC22" s="1"/>
  <c r="AC23" s="1"/>
  <c r="AC24" s="1"/>
  <c r="AC25" s="1"/>
  <c r="AC26" s="1"/>
  <c r="AC27" s="1"/>
  <c r="AC28" s="1"/>
  <c r="AC29" s="1"/>
  <c r="AC30" s="1"/>
  <c r="AC31" s="1"/>
  <c r="AC32" s="1"/>
  <c r="AC33" s="1"/>
  <c r="AC34" s="1"/>
  <c r="AC35" s="1"/>
  <c r="AC36" s="1"/>
  <c r="AC37" s="1"/>
  <c r="AC38" s="1"/>
  <c r="AC39" s="1"/>
  <c r="AC40" s="1"/>
  <c r="AC41" s="1"/>
  <c r="AC42" s="1"/>
  <c r="AC43" s="1"/>
  <c r="AC44" s="1"/>
  <c r="AC45" s="1"/>
  <c r="AC46" s="1"/>
  <c r="AC47" s="1"/>
  <c r="AC48" s="1"/>
  <c r="AC49" s="1"/>
  <c r="AC50" s="1"/>
  <c r="AC52" s="1"/>
  <c r="AD8"/>
  <c r="BB9"/>
  <c r="BC8"/>
  <c r="G8"/>
  <c r="F9"/>
  <c r="BN9"/>
  <c r="BO8"/>
  <c r="BH9"/>
  <c r="BI8"/>
  <c r="R8"/>
  <c r="Q8"/>
  <c r="Q9" s="1"/>
  <c r="Q10" s="1"/>
  <c r="Q11" s="1"/>
  <c r="Q12" s="1"/>
  <c r="Q13" s="1"/>
  <c r="Q14" s="1"/>
  <c r="Q15" s="1"/>
  <c r="Q16" s="1"/>
  <c r="Q17" s="1"/>
  <c r="Q19" s="1"/>
  <c r="Q20" s="1"/>
  <c r="Q21" s="1"/>
  <c r="Q22" s="1"/>
  <c r="Q23" s="1"/>
  <c r="Q24" s="1"/>
  <c r="Q25" s="1"/>
  <c r="Q26" s="1"/>
  <c r="Q27" s="1"/>
  <c r="Q28" s="1"/>
  <c r="Q29" s="1"/>
  <c r="Q30" s="1"/>
  <c r="Q31" s="1"/>
  <c r="Q32" s="1"/>
  <c r="Q33" s="1"/>
  <c r="Q34" s="1"/>
  <c r="Q35" s="1"/>
  <c r="Q36" s="1"/>
  <c r="Q37" s="1"/>
  <c r="Q38" s="1"/>
  <c r="Q39" s="1"/>
  <c r="Q40" s="1"/>
  <c r="Q41" s="1"/>
  <c r="Q42" s="1"/>
  <c r="Q43" s="1"/>
  <c r="Q44" s="1"/>
  <c r="Q45" s="1"/>
  <c r="Q46" s="1"/>
  <c r="Q47" s="1"/>
  <c r="Q48" s="1"/>
  <c r="Q49" s="1"/>
  <c r="Q50" s="1"/>
  <c r="Q52" s="1"/>
  <c r="AP9"/>
  <c r="AQ8"/>
  <c r="W8"/>
  <c r="W9" s="1"/>
  <c r="W10" s="1"/>
  <c r="W11" s="1"/>
  <c r="W12" s="1"/>
  <c r="W13" s="1"/>
  <c r="W14" s="1"/>
  <c r="W15" s="1"/>
  <c r="W16" s="1"/>
  <c r="W17" s="1"/>
  <c r="W19" s="1"/>
  <c r="W20" s="1"/>
  <c r="W21" s="1"/>
  <c r="W22" s="1"/>
  <c r="W23" s="1"/>
  <c r="W24" s="1"/>
  <c r="W25" s="1"/>
  <c r="W26" s="1"/>
  <c r="W27" s="1"/>
  <c r="W28" s="1"/>
  <c r="W29" s="1"/>
  <c r="W30" s="1"/>
  <c r="W31" s="1"/>
  <c r="W32" s="1"/>
  <c r="W33" s="1"/>
  <c r="W34" s="1"/>
  <c r="W35" s="1"/>
  <c r="W36" s="1"/>
  <c r="W37" s="1"/>
  <c r="W38" s="1"/>
  <c r="W39" s="1"/>
  <c r="W40" s="1"/>
  <c r="W41" s="1"/>
  <c r="W42" s="1"/>
  <c r="W43" s="1"/>
  <c r="W44" s="1"/>
  <c r="W45" s="1"/>
  <c r="W46" s="1"/>
  <c r="W47" s="1"/>
  <c r="W48" s="1"/>
  <c r="W49" s="1"/>
  <c r="W50" s="1"/>
  <c r="W52" s="1"/>
  <c r="X8"/>
  <c r="AU8"/>
  <c r="AU9" s="1"/>
  <c r="AU10" s="1"/>
  <c r="AU11" s="1"/>
  <c r="AU12" s="1"/>
  <c r="AU13" s="1"/>
  <c r="AU14" s="1"/>
  <c r="AU15" s="1"/>
  <c r="AU16" s="1"/>
  <c r="AU17" s="1"/>
  <c r="AU19" s="1"/>
  <c r="AU20" s="1"/>
  <c r="AU21" s="1"/>
  <c r="AU22" s="1"/>
  <c r="AU23" s="1"/>
  <c r="AU24" s="1"/>
  <c r="AU25" s="1"/>
  <c r="AU26" s="1"/>
  <c r="AU27" s="1"/>
  <c r="AU28" s="1"/>
  <c r="AU29" s="1"/>
  <c r="AU30" s="1"/>
  <c r="AU31" s="1"/>
  <c r="AU32" s="1"/>
  <c r="AU33" s="1"/>
  <c r="AU34" s="1"/>
  <c r="AU35" s="1"/>
  <c r="AU36" s="1"/>
  <c r="AU37" s="1"/>
  <c r="AU38" s="1"/>
  <c r="AU39" s="1"/>
  <c r="AU40" s="1"/>
  <c r="AU41" s="1"/>
  <c r="AU42" s="1"/>
  <c r="AU43" s="1"/>
  <c r="AU44" s="1"/>
  <c r="AU45" s="1"/>
  <c r="AU46" s="1"/>
  <c r="AU47" s="1"/>
  <c r="AU48" s="1"/>
  <c r="AU49" s="1"/>
  <c r="AU50" s="1"/>
  <c r="AU52" s="1"/>
  <c r="AV8"/>
  <c r="BL13" i="1"/>
  <c r="AK8" i="253" l="1"/>
  <c r="AJ9"/>
  <c r="BC9"/>
  <c r="BB10"/>
  <c r="M8"/>
  <c r="L9"/>
  <c r="AE8"/>
  <c r="AD9"/>
  <c r="F10"/>
  <c r="G9"/>
  <c r="R9"/>
  <c r="S8"/>
  <c r="BN10"/>
  <c r="BO9"/>
  <c r="AP10"/>
  <c r="AQ9"/>
  <c r="BH10"/>
  <c r="BI9"/>
  <c r="AW8"/>
  <c r="AV9"/>
  <c r="X9"/>
  <c r="Y8"/>
  <c r="BL12" i="1"/>
  <c r="AK9" i="253" l="1"/>
  <c r="AJ10"/>
  <c r="AE9"/>
  <c r="AD10"/>
  <c r="BB11"/>
  <c r="BC10"/>
  <c r="M9"/>
  <c r="L10"/>
  <c r="F11"/>
  <c r="G10"/>
  <c r="BH11"/>
  <c r="BI10"/>
  <c r="R10"/>
  <c r="S9"/>
  <c r="X10"/>
  <c r="Y9"/>
  <c r="AP11"/>
  <c r="AQ10"/>
  <c r="BN11"/>
  <c r="BO10"/>
  <c r="AV10"/>
  <c r="AW9"/>
  <c r="BL11" i="1"/>
  <c r="AJ11" i="253" l="1"/>
  <c r="AK10"/>
  <c r="M10"/>
  <c r="L11"/>
  <c r="AE10"/>
  <c r="AD11"/>
  <c r="BC11"/>
  <c r="BB12"/>
  <c r="G11"/>
  <c r="F12"/>
  <c r="AV11"/>
  <c r="AW10"/>
  <c r="AP12"/>
  <c r="AQ11"/>
  <c r="X11"/>
  <c r="Y10"/>
  <c r="S10"/>
  <c r="R11"/>
  <c r="BH12"/>
  <c r="BI11"/>
  <c r="BN12"/>
  <c r="BO11"/>
  <c r="BL10" i="1"/>
  <c r="C55" i="36"/>
  <c r="C56" s="1"/>
  <c r="C58" s="1"/>
  <c r="AJ12" i="253" l="1"/>
  <c r="AK11"/>
  <c r="BC12"/>
  <c r="BB13"/>
  <c r="M11"/>
  <c r="L12"/>
  <c r="AE11"/>
  <c r="AD12"/>
  <c r="G12"/>
  <c r="F13"/>
  <c r="BN13"/>
  <c r="BO12"/>
  <c r="BH13"/>
  <c r="BI12"/>
  <c r="X12"/>
  <c r="Y11"/>
  <c r="AP13"/>
  <c r="AQ12"/>
  <c r="AW11"/>
  <c r="AV12"/>
  <c r="R12"/>
  <c r="S11"/>
  <c r="BL9" i="1"/>
  <c r="C57" i="36"/>
  <c r="AJ13" i="253" l="1"/>
  <c r="AK12"/>
  <c r="AE12"/>
  <c r="AD13"/>
  <c r="BB14"/>
  <c r="BC13"/>
  <c r="M12"/>
  <c r="L13"/>
  <c r="G13"/>
  <c r="F14"/>
  <c r="BF8" i="1"/>
  <c r="AP14" i="253"/>
  <c r="AQ13"/>
  <c r="X13"/>
  <c r="Y12"/>
  <c r="BN14"/>
  <c r="BO13"/>
  <c r="R13"/>
  <c r="S12"/>
  <c r="BH14"/>
  <c r="BI13"/>
  <c r="AV13"/>
  <c r="AW12"/>
  <c r="C59" i="36"/>
  <c r="I35" s="1"/>
  <c r="D34" i="35"/>
  <c r="AK13" i="253" l="1"/>
  <c r="AJ14"/>
  <c r="AS42" i="36"/>
  <c r="AO42"/>
  <c r="AK42"/>
  <c r="AG42"/>
  <c r="AC42"/>
  <c r="Y42"/>
  <c r="U42"/>
  <c r="Q42"/>
  <c r="M42"/>
  <c r="I42"/>
  <c r="E42"/>
  <c r="AC41"/>
  <c r="U41"/>
  <c r="AS41"/>
  <c r="Y41"/>
  <c r="BF48" i="1"/>
  <c r="BG48"/>
  <c r="I41" i="36"/>
  <c r="M41"/>
  <c r="Q41"/>
  <c r="E41"/>
  <c r="AO41"/>
  <c r="AK41"/>
  <c r="AG41"/>
  <c r="AS40"/>
  <c r="Q40"/>
  <c r="U40"/>
  <c r="E39"/>
  <c r="AC40"/>
  <c r="E40"/>
  <c r="AG40"/>
  <c r="AO40"/>
  <c r="M40"/>
  <c r="I40"/>
  <c r="Y40"/>
  <c r="AK40"/>
  <c r="AS39"/>
  <c r="AO39"/>
  <c r="AK39"/>
  <c r="AG39"/>
  <c r="AC39"/>
  <c r="Y39"/>
  <c r="U39"/>
  <c r="Q39"/>
  <c r="M39"/>
  <c r="I39"/>
  <c r="M13" i="253"/>
  <c r="L14"/>
  <c r="AD14"/>
  <c r="AE13"/>
  <c r="BB15"/>
  <c r="BC14"/>
  <c r="G14"/>
  <c r="F15"/>
  <c r="E10" i="36"/>
  <c r="AO38"/>
  <c r="AC38"/>
  <c r="Y38"/>
  <c r="U38"/>
  <c r="AG38"/>
  <c r="AK38"/>
  <c r="E38"/>
  <c r="I38"/>
  <c r="M38"/>
  <c r="AS38"/>
  <c r="Q38"/>
  <c r="AO36"/>
  <c r="AK37"/>
  <c r="Y32"/>
  <c r="E36"/>
  <c r="Y36"/>
  <c r="AS36"/>
  <c r="Q37"/>
  <c r="Y25"/>
  <c r="Y37"/>
  <c r="I36"/>
  <c r="AC36"/>
  <c r="AK36"/>
  <c r="U37"/>
  <c r="M37"/>
  <c r="AO26"/>
  <c r="AS24"/>
  <c r="M36"/>
  <c r="U36"/>
  <c r="I37"/>
  <c r="AS37"/>
  <c r="AG37"/>
  <c r="AC25"/>
  <c r="Q36"/>
  <c r="AG36"/>
  <c r="AC37"/>
  <c r="E37"/>
  <c r="AO37"/>
  <c r="BL8" i="1"/>
  <c r="AV14" i="253"/>
  <c r="AW13"/>
  <c r="R14"/>
  <c r="S13"/>
  <c r="X14"/>
  <c r="Y13"/>
  <c r="AP15"/>
  <c r="AQ14"/>
  <c r="BH15"/>
  <c r="BI14"/>
  <c r="BN15"/>
  <c r="BO14"/>
  <c r="AG32" i="36"/>
  <c r="U9"/>
  <c r="Q31"/>
  <c r="E8"/>
  <c r="Q13"/>
  <c r="M15"/>
  <c r="U11"/>
  <c r="AO13"/>
  <c r="AC32"/>
  <c r="E21"/>
  <c r="E23"/>
  <c r="AG19"/>
  <c r="AS13"/>
  <c r="AK10"/>
  <c r="U22"/>
  <c r="E34"/>
  <c r="Y22"/>
  <c r="AO10"/>
  <c r="AS25"/>
  <c r="AK32"/>
  <c r="I21"/>
  <c r="Y9"/>
  <c r="AO16"/>
  <c r="U10"/>
  <c r="AO7"/>
  <c r="Y19"/>
  <c r="Y35"/>
  <c r="U34"/>
  <c r="AK29"/>
  <c r="AS23"/>
  <c r="I18"/>
  <c r="Q12"/>
  <c r="Y6"/>
  <c r="Y28"/>
  <c r="M17"/>
  <c r="AC5"/>
  <c r="U28"/>
  <c r="AC22"/>
  <c r="AK16"/>
  <c r="AS10"/>
  <c r="I5"/>
  <c r="AK19"/>
  <c r="I8"/>
  <c r="Y7"/>
  <c r="I19"/>
  <c r="AK30"/>
  <c r="AC16"/>
  <c r="M28"/>
  <c r="AS35"/>
  <c r="Q28"/>
  <c r="AG16"/>
  <c r="E5"/>
  <c r="Q14"/>
  <c r="AS26"/>
  <c r="Q15"/>
  <c r="AO28"/>
  <c r="M5"/>
  <c r="E22"/>
  <c r="AS34"/>
  <c r="AK34"/>
  <c r="M31"/>
  <c r="U25"/>
  <c r="AC19"/>
  <c r="AK13"/>
  <c r="AS7"/>
  <c r="E31"/>
  <c r="I20"/>
  <c r="Y8"/>
  <c r="AO29"/>
  <c r="E24"/>
  <c r="M18"/>
  <c r="U12"/>
  <c r="AC6"/>
  <c r="AG22"/>
  <c r="E11"/>
  <c r="I31"/>
  <c r="M16"/>
  <c r="AO27"/>
  <c r="AG13"/>
  <c r="Q25"/>
  <c r="Y34"/>
  <c r="E33"/>
  <c r="I30"/>
  <c r="M27"/>
  <c r="AK25"/>
  <c r="AO22"/>
  <c r="AS19"/>
  <c r="E17"/>
  <c r="I14"/>
  <c r="AG12"/>
  <c r="AK9"/>
  <c r="Q8"/>
  <c r="AO6"/>
  <c r="U5"/>
  <c r="AO32"/>
  <c r="M29"/>
  <c r="AG26"/>
  <c r="AK23"/>
  <c r="AO20"/>
  <c r="AS17"/>
  <c r="E15"/>
  <c r="I12"/>
  <c r="M9"/>
  <c r="Q6"/>
  <c r="I33"/>
  <c r="AG31"/>
  <c r="M30"/>
  <c r="AK28"/>
  <c r="Q27"/>
  <c r="AO25"/>
  <c r="U24"/>
  <c r="AS22"/>
  <c r="Y21"/>
  <c r="E20"/>
  <c r="AC18"/>
  <c r="I17"/>
  <c r="AG15"/>
  <c r="M14"/>
  <c r="AK12"/>
  <c r="Q11"/>
  <c r="AO9"/>
  <c r="U8"/>
  <c r="AS6"/>
  <c r="Y5"/>
  <c r="AC29"/>
  <c r="Q26"/>
  <c r="U23"/>
  <c r="Y20"/>
  <c r="AC17"/>
  <c r="AG14"/>
  <c r="AK11"/>
  <c r="AO8"/>
  <c r="AS5"/>
  <c r="AS32"/>
  <c r="AO31"/>
  <c r="AK6"/>
  <c r="AG9"/>
  <c r="AC12"/>
  <c r="Y15"/>
  <c r="U18"/>
  <c r="Q21"/>
  <c r="M24"/>
  <c r="I27"/>
  <c r="E30"/>
  <c r="I7"/>
  <c r="AS12"/>
  <c r="AO15"/>
  <c r="AK18"/>
  <c r="AG21"/>
  <c r="AC24"/>
  <c r="Y27"/>
  <c r="U30"/>
  <c r="AO35"/>
  <c r="AC34"/>
  <c r="M34"/>
  <c r="U33"/>
  <c r="AS31"/>
  <c r="Y30"/>
  <c r="E29"/>
  <c r="AC27"/>
  <c r="I26"/>
  <c r="AG24"/>
  <c r="M23"/>
  <c r="AK21"/>
  <c r="Q20"/>
  <c r="AO18"/>
  <c r="U17"/>
  <c r="AS15"/>
  <c r="Y14"/>
  <c r="E13"/>
  <c r="AC11"/>
  <c r="I10"/>
  <c r="AG8"/>
  <c r="M7"/>
  <c r="AK5"/>
  <c r="M33"/>
  <c r="AK31"/>
  <c r="AS29"/>
  <c r="U27"/>
  <c r="Y24"/>
  <c r="AC21"/>
  <c r="AG18"/>
  <c r="AK15"/>
  <c r="AO12"/>
  <c r="AS9"/>
  <c r="E7"/>
  <c r="Y33"/>
  <c r="E32"/>
  <c r="AC30"/>
  <c r="I29"/>
  <c r="AG27"/>
  <c r="M26"/>
  <c r="AK24"/>
  <c r="Q23"/>
  <c r="AO21"/>
  <c r="U20"/>
  <c r="AS18"/>
  <c r="Y17"/>
  <c r="E16"/>
  <c r="AC14"/>
  <c r="I13"/>
  <c r="AG11"/>
  <c r="M10"/>
  <c r="AK8"/>
  <c r="Q7"/>
  <c r="AO5"/>
  <c r="AG30"/>
  <c r="E27"/>
  <c r="I24"/>
  <c r="M21"/>
  <c r="Q18"/>
  <c r="U15"/>
  <c r="Y12"/>
  <c r="AC9"/>
  <c r="AG6"/>
  <c r="Q33"/>
  <c r="Y31"/>
  <c r="E6"/>
  <c r="AS8"/>
  <c r="AO11"/>
  <c r="AK14"/>
  <c r="AG17"/>
  <c r="AC20"/>
  <c r="Y23"/>
  <c r="U26"/>
  <c r="Q29"/>
  <c r="U6"/>
  <c r="Q9"/>
  <c r="M12"/>
  <c r="I15"/>
  <c r="E18"/>
  <c r="AS20"/>
  <c r="AO23"/>
  <c r="AK26"/>
  <c r="AG29"/>
  <c r="AK35"/>
  <c r="M35"/>
  <c r="AO34"/>
  <c r="I34"/>
  <c r="AC31"/>
  <c r="AG28"/>
  <c r="Q24"/>
  <c r="U21"/>
  <c r="Y18"/>
  <c r="AC15"/>
  <c r="M11"/>
  <c r="U31"/>
  <c r="AG35"/>
  <c r="AG34"/>
  <c r="Q34"/>
  <c r="AK33"/>
  <c r="Q32"/>
  <c r="AO30"/>
  <c r="U29"/>
  <c r="AS27"/>
  <c r="Y26"/>
  <c r="E25"/>
  <c r="AC23"/>
  <c r="I22"/>
  <c r="AG20"/>
  <c r="M19"/>
  <c r="AK17"/>
  <c r="Q16"/>
  <c r="AO14"/>
  <c r="U13"/>
  <c r="AS11"/>
  <c r="Y10"/>
  <c r="E9"/>
  <c r="AC7"/>
  <c r="I6"/>
  <c r="AC33"/>
  <c r="I32"/>
  <c r="Q30"/>
  <c r="I28"/>
  <c r="M25"/>
  <c r="Q22"/>
  <c r="U19"/>
  <c r="Y16"/>
  <c r="AC13"/>
  <c r="AG10"/>
  <c r="AK7"/>
  <c r="AO33"/>
  <c r="U32"/>
  <c r="AS30"/>
  <c r="Y29"/>
  <c r="E28"/>
  <c r="AC26"/>
  <c r="I25"/>
  <c r="AG23"/>
  <c r="M22"/>
  <c r="AK20"/>
  <c r="Q19"/>
  <c r="AO17"/>
  <c r="U16"/>
  <c r="AS14"/>
  <c r="Y13"/>
  <c r="E12"/>
  <c r="AC10"/>
  <c r="I9"/>
  <c r="AG7"/>
  <c r="M6"/>
  <c r="AS33"/>
  <c r="AK27"/>
  <c r="AO24"/>
  <c r="AS21"/>
  <c r="E19"/>
  <c r="I16"/>
  <c r="M13"/>
  <c r="Q10"/>
  <c r="U7"/>
  <c r="AG33"/>
  <c r="M32"/>
  <c r="Q5"/>
  <c r="M8"/>
  <c r="I11"/>
  <c r="E14"/>
  <c r="AS16"/>
  <c r="AO19"/>
  <c r="AK22"/>
  <c r="AG25"/>
  <c r="AC28"/>
  <c r="AG5"/>
  <c r="AC8"/>
  <c r="Y11"/>
  <c r="U14"/>
  <c r="Q17"/>
  <c r="M20"/>
  <c r="I23"/>
  <c r="E26"/>
  <c r="AS28"/>
  <c r="Q35"/>
  <c r="AC35"/>
  <c r="E35"/>
  <c r="U35"/>
  <c r="S34" i="35"/>
  <c r="AR34"/>
  <c r="X34"/>
  <c r="AQ34"/>
  <c r="W34"/>
  <c r="C34"/>
  <c r="AM34"/>
  <c r="AB34"/>
  <c r="BA34"/>
  <c r="AW34"/>
  <c r="AG34"/>
  <c r="AC34"/>
  <c r="M34"/>
  <c r="I34"/>
  <c r="AV34"/>
  <c r="H34"/>
  <c r="BB34"/>
  <c r="AL34"/>
  <c r="AH34"/>
  <c r="R34"/>
  <c r="N34"/>
  <c r="Q47" i="36" l="1"/>
  <c r="AG47"/>
  <c r="AK14" i="253"/>
  <c r="AJ15"/>
  <c r="U47" i="36"/>
  <c r="E47"/>
  <c r="AK47"/>
  <c r="BL48" i="1"/>
  <c r="BM48"/>
  <c r="I47" i="36"/>
  <c r="Y47"/>
  <c r="AO47"/>
  <c r="M47"/>
  <c r="AC47"/>
  <c r="AS47"/>
  <c r="L15" i="253"/>
  <c r="M14"/>
  <c r="BB16"/>
  <c r="BC15"/>
  <c r="AE14"/>
  <c r="AD15"/>
  <c r="F16"/>
  <c r="G15"/>
  <c r="BO15"/>
  <c r="BN16"/>
  <c r="BH16"/>
  <c r="BI15"/>
  <c r="AQ15"/>
  <c r="AP16"/>
  <c r="R15"/>
  <c r="S14"/>
  <c r="AV15"/>
  <c r="AW14"/>
  <c r="X15"/>
  <c r="Y14"/>
  <c r="AJ16" l="1"/>
  <c r="AK15"/>
  <c r="L16"/>
  <c r="M15"/>
  <c r="AE15"/>
  <c r="AD16"/>
  <c r="BC16"/>
  <c r="BB17"/>
  <c r="G16"/>
  <c r="F17"/>
  <c r="X16"/>
  <c r="Y15"/>
  <c r="S15"/>
  <c r="R16"/>
  <c r="BH17"/>
  <c r="BI16"/>
  <c r="AV16"/>
  <c r="AW15"/>
  <c r="AQ16"/>
  <c r="AP17"/>
  <c r="BO16"/>
  <c r="BN17"/>
  <c r="AK16" l="1"/>
  <c r="AJ17"/>
  <c r="BB19"/>
  <c r="BC17"/>
  <c r="L17"/>
  <c r="M16"/>
  <c r="AD17"/>
  <c r="AE16"/>
  <c r="G17"/>
  <c r="F19"/>
  <c r="BH19"/>
  <c r="BI17"/>
  <c r="Y16"/>
  <c r="X17"/>
  <c r="AW16"/>
  <c r="AV17"/>
  <c r="AP19"/>
  <c r="AQ17"/>
  <c r="S16"/>
  <c r="R17"/>
  <c r="BN19"/>
  <c r="BO17"/>
  <c r="AJ19" l="1"/>
  <c r="AK17"/>
  <c r="AD19"/>
  <c r="AE17"/>
  <c r="BB20"/>
  <c r="BC19"/>
  <c r="M17"/>
  <c r="L19"/>
  <c r="F20"/>
  <c r="G19"/>
  <c r="BI19"/>
  <c r="BH20"/>
  <c r="R19"/>
  <c r="S17"/>
  <c r="BN20"/>
  <c r="BO19"/>
  <c r="AP20"/>
  <c r="AQ19"/>
  <c r="AW17"/>
  <c r="AV19"/>
  <c r="Y17"/>
  <c r="X19"/>
  <c r="D58" i="82"/>
  <c r="D55"/>
  <c r="D53"/>
  <c r="D50"/>
  <c r="D48"/>
  <c r="D45"/>
  <c r="E44" s="1"/>
  <c r="EA42" i="18" s="1"/>
  <c r="D43" i="82"/>
  <c r="D40"/>
  <c r="D38"/>
  <c r="D35"/>
  <c r="D33"/>
  <c r="D30"/>
  <c r="D28"/>
  <c r="D25"/>
  <c r="D23"/>
  <c r="D20"/>
  <c r="D18"/>
  <c r="D15"/>
  <c r="D13"/>
  <c r="J46" i="72"/>
  <c r="J46" i="73"/>
  <c r="J46" i="74"/>
  <c r="J46" i="75"/>
  <c r="J46" i="76"/>
  <c r="J46" i="77"/>
  <c r="J46" i="78"/>
  <c r="J46" i="79"/>
  <c r="J46" i="80"/>
  <c r="D34" i="79"/>
  <c r="D34" i="78"/>
  <c r="D34" i="77"/>
  <c r="D34" i="76"/>
  <c r="D34" i="75"/>
  <c r="D34" i="74"/>
  <c r="D34" i="73"/>
  <c r="D34" i="72"/>
  <c r="C36" i="3"/>
  <c r="G36"/>
  <c r="K36"/>
  <c r="L36" s="1"/>
  <c r="O36"/>
  <c r="P36" s="1"/>
  <c r="S36"/>
  <c r="W36"/>
  <c r="X36" s="1"/>
  <c r="AA36"/>
  <c r="AB36" s="1"/>
  <c r="AE36"/>
  <c r="AI36"/>
  <c r="AM36"/>
  <c r="AQ36"/>
  <c r="AR36" s="1"/>
  <c r="AJ20" i="253" l="1"/>
  <c r="AK19"/>
  <c r="J9" i="82"/>
  <c r="AC40" i="18" s="1"/>
  <c r="J47" i="71"/>
  <c r="J56" i="70"/>
  <c r="M41" i="18"/>
  <c r="M40"/>
  <c r="M38"/>
  <c r="M39"/>
  <c r="AD20" i="253"/>
  <c r="AE19"/>
  <c r="M19"/>
  <c r="L20"/>
  <c r="BC20"/>
  <c r="BB21"/>
  <c r="G20"/>
  <c r="F21"/>
  <c r="M36" i="18"/>
  <c r="M37"/>
  <c r="BO20" i="253"/>
  <c r="BN21"/>
  <c r="AV20"/>
  <c r="AW19"/>
  <c r="BI20"/>
  <c r="BH21"/>
  <c r="AQ20"/>
  <c r="AP21"/>
  <c r="R20"/>
  <c r="S19"/>
  <c r="X20"/>
  <c r="Y19"/>
  <c r="M35" i="18"/>
  <c r="M33"/>
  <c r="M31"/>
  <c r="M29"/>
  <c r="M27"/>
  <c r="M25"/>
  <c r="M23"/>
  <c r="M21"/>
  <c r="M19"/>
  <c r="M17"/>
  <c r="M15"/>
  <c r="M13"/>
  <c r="M9"/>
  <c r="M45"/>
  <c r="M10"/>
  <c r="M6"/>
  <c r="M34"/>
  <c r="M32"/>
  <c r="M30"/>
  <c r="M28"/>
  <c r="M26"/>
  <c r="M24"/>
  <c r="M22"/>
  <c r="M20"/>
  <c r="M18"/>
  <c r="M16"/>
  <c r="M14"/>
  <c r="M11"/>
  <c r="M7"/>
  <c r="M12"/>
  <c r="M8"/>
  <c r="Q36" i="3"/>
  <c r="D36"/>
  <c r="AS36"/>
  <c r="AN36"/>
  <c r="T36"/>
  <c r="H36"/>
  <c r="AF36"/>
  <c r="Y36"/>
  <c r="M36"/>
  <c r="AC36"/>
  <c r="AJ36"/>
  <c r="D11" i="82"/>
  <c r="D16"/>
  <c r="I14" s="1"/>
  <c r="AQ42" i="18" s="1"/>
  <c r="D21" i="82"/>
  <c r="H19" s="1"/>
  <c r="BE42" i="18" s="1"/>
  <c r="D26" i="82"/>
  <c r="I24" s="1"/>
  <c r="BW42" i="18" s="1"/>
  <c r="D31" i="82"/>
  <c r="I29" s="1"/>
  <c r="CM42" i="18" s="1"/>
  <c r="D36" i="82"/>
  <c r="H34" s="1"/>
  <c r="DA42" i="18" s="1"/>
  <c r="D41" i="82"/>
  <c r="H39" s="1"/>
  <c r="DQ42" i="18" s="1"/>
  <c r="D46" i="82"/>
  <c r="I44" s="1"/>
  <c r="EI42" i="18" s="1"/>
  <c r="D51" i="82"/>
  <c r="I49" s="1"/>
  <c r="EY42" i="18" s="1"/>
  <c r="D56" i="82"/>
  <c r="H54" s="1"/>
  <c r="FM42" i="18" s="1"/>
  <c r="W36"/>
  <c r="U36"/>
  <c r="S36"/>
  <c r="J14" i="82"/>
  <c r="AS42" i="18" s="1"/>
  <c r="G14" i="82"/>
  <c r="AM42" i="18" s="1"/>
  <c r="F14" i="82"/>
  <c r="AK42" i="18" s="1"/>
  <c r="E14" i="82"/>
  <c r="AI42" i="18" s="1"/>
  <c r="J19" i="82"/>
  <c r="BI42" i="18" s="1"/>
  <c r="G19" i="82"/>
  <c r="BC42" i="18" s="1"/>
  <c r="F19" i="82"/>
  <c r="BA42" i="18" s="1"/>
  <c r="E19" i="82"/>
  <c r="AY42" i="18" s="1"/>
  <c r="J24" i="82"/>
  <c r="BY42" i="18" s="1"/>
  <c r="G24" i="82"/>
  <c r="BS42" i="18" s="1"/>
  <c r="BS45" s="1"/>
  <c r="F24" i="82"/>
  <c r="BQ42" i="18" s="1"/>
  <c r="E24" i="82"/>
  <c r="BO42" i="18" s="1"/>
  <c r="J29" i="82"/>
  <c r="CO42" i="18" s="1"/>
  <c r="G29" i="82"/>
  <c r="CI42" i="18" s="1"/>
  <c r="F29" i="82"/>
  <c r="CG42" i="18" s="1"/>
  <c r="E29" i="82"/>
  <c r="CE42" i="18" s="1"/>
  <c r="J34" i="82"/>
  <c r="DE42" i="18" s="1"/>
  <c r="G34" i="82"/>
  <c r="CY42" i="18" s="1"/>
  <c r="F34" i="82"/>
  <c r="CW42" i="18" s="1"/>
  <c r="E34" i="82"/>
  <c r="CU42" i="18" s="1"/>
  <c r="J39" i="82"/>
  <c r="DU42" i="18" s="1"/>
  <c r="G39" i="82"/>
  <c r="DO42" i="18" s="1"/>
  <c r="F39" i="82"/>
  <c r="DM42" i="18" s="1"/>
  <c r="E39" i="82"/>
  <c r="DK42" i="18" s="1"/>
  <c r="J44" i="82"/>
  <c r="EK42" i="18" s="1"/>
  <c r="G44" i="82"/>
  <c r="EE42" i="18" s="1"/>
  <c r="F44" i="82"/>
  <c r="EC42" i="18" s="1"/>
  <c r="J49" i="82"/>
  <c r="FA42" i="18" s="1"/>
  <c r="G49" i="82"/>
  <c r="EU42" i="18" s="1"/>
  <c r="F49" i="82"/>
  <c r="ES42" i="18" s="1"/>
  <c r="E49" i="82"/>
  <c r="EQ42" i="18" s="1"/>
  <c r="J54" i="82"/>
  <c r="FQ42" i="18" s="1"/>
  <c r="G54" i="82"/>
  <c r="FK42" i="18" s="1"/>
  <c r="F54" i="82"/>
  <c r="FI42" i="18" s="1"/>
  <c r="E54" i="82"/>
  <c r="FG42" i="18" s="1"/>
  <c r="AC37" l="1"/>
  <c r="AC36"/>
  <c r="AC39"/>
  <c r="AC42"/>
  <c r="AC38"/>
  <c r="AJ21" i="253"/>
  <c r="AK20"/>
  <c r="AC41" i="18"/>
  <c r="H29" i="82"/>
  <c r="CK42" i="18" s="1"/>
  <c r="FG41"/>
  <c r="FG40"/>
  <c r="EQ41"/>
  <c r="EQ40"/>
  <c r="EA41"/>
  <c r="EA40"/>
  <c r="DK41"/>
  <c r="DK40"/>
  <c r="CU41"/>
  <c r="CU40"/>
  <c r="CE41"/>
  <c r="CE40"/>
  <c r="BO41"/>
  <c r="BO40"/>
  <c r="AY41"/>
  <c r="AY40"/>
  <c r="AI41"/>
  <c r="AI40"/>
  <c r="FM41"/>
  <c r="FM40"/>
  <c r="DA41"/>
  <c r="DA40"/>
  <c r="AQ41"/>
  <c r="AQ40"/>
  <c r="FQ41"/>
  <c r="FQ40"/>
  <c r="EK41"/>
  <c r="EK40"/>
  <c r="DU41"/>
  <c r="DU40"/>
  <c r="DE41"/>
  <c r="DE40"/>
  <c r="CO41"/>
  <c r="CO40"/>
  <c r="BY41"/>
  <c r="BY40"/>
  <c r="BI41"/>
  <c r="BI40"/>
  <c r="AS41"/>
  <c r="AS40"/>
  <c r="DQ41"/>
  <c r="DQ40"/>
  <c r="BE41"/>
  <c r="BE40"/>
  <c r="FK41"/>
  <c r="FK40"/>
  <c r="EU41"/>
  <c r="EU40"/>
  <c r="EE41"/>
  <c r="EE40"/>
  <c r="DO41"/>
  <c r="DO40"/>
  <c r="CY41"/>
  <c r="CY40"/>
  <c r="CI41"/>
  <c r="CI40"/>
  <c r="BS41"/>
  <c r="BS40"/>
  <c r="BC41"/>
  <c r="BC40"/>
  <c r="AM41"/>
  <c r="AM40"/>
  <c r="EI41"/>
  <c r="EI40"/>
  <c r="BW41"/>
  <c r="BW40"/>
  <c r="FA41"/>
  <c r="FA40"/>
  <c r="FI41"/>
  <c r="FI40"/>
  <c r="ES41"/>
  <c r="ES40"/>
  <c r="EC41"/>
  <c r="EC40"/>
  <c r="DM41"/>
  <c r="DM40"/>
  <c r="CW41"/>
  <c r="CW40"/>
  <c r="CG41"/>
  <c r="CG40"/>
  <c r="BQ41"/>
  <c r="BQ40"/>
  <c r="BA41"/>
  <c r="BA40"/>
  <c r="AK41"/>
  <c r="AK40"/>
  <c r="EY41"/>
  <c r="EY40"/>
  <c r="CM41"/>
  <c r="CM40"/>
  <c r="FQ38"/>
  <c r="FQ39"/>
  <c r="FI38"/>
  <c r="FI39"/>
  <c r="ES38"/>
  <c r="ES39"/>
  <c r="EC38"/>
  <c r="EC39"/>
  <c r="DM38"/>
  <c r="DM39"/>
  <c r="CW38"/>
  <c r="CW39"/>
  <c r="CG38"/>
  <c r="CG39"/>
  <c r="BQ38"/>
  <c r="BQ39"/>
  <c r="BA38"/>
  <c r="BA39"/>
  <c r="AK38"/>
  <c r="AK39"/>
  <c r="EY38"/>
  <c r="EY39"/>
  <c r="CM38"/>
  <c r="CM39"/>
  <c r="FG38"/>
  <c r="FG39"/>
  <c r="EA38"/>
  <c r="EA39"/>
  <c r="DK38"/>
  <c r="DK39"/>
  <c r="CU38"/>
  <c r="CU39"/>
  <c r="CE38"/>
  <c r="CE39"/>
  <c r="BO38"/>
  <c r="BO39"/>
  <c r="AY38"/>
  <c r="AY39"/>
  <c r="AI38"/>
  <c r="AI39"/>
  <c r="FM38"/>
  <c r="FM39"/>
  <c r="DA38"/>
  <c r="DA39"/>
  <c r="AQ38"/>
  <c r="AQ39"/>
  <c r="EQ38"/>
  <c r="EQ39"/>
  <c r="FA38"/>
  <c r="FA39"/>
  <c r="DU38"/>
  <c r="DU39"/>
  <c r="DE38"/>
  <c r="DE39"/>
  <c r="CO38"/>
  <c r="CO39"/>
  <c r="BY38"/>
  <c r="BY39"/>
  <c r="BI38"/>
  <c r="BI39"/>
  <c r="AS38"/>
  <c r="AS39"/>
  <c r="DQ38"/>
  <c r="DQ39"/>
  <c r="BE38"/>
  <c r="BE39"/>
  <c r="EK38"/>
  <c r="EK39"/>
  <c r="FK38"/>
  <c r="FK39"/>
  <c r="EU38"/>
  <c r="EU39"/>
  <c r="EE38"/>
  <c r="EE39"/>
  <c r="DO38"/>
  <c r="DO39"/>
  <c r="CY38"/>
  <c r="CY39"/>
  <c r="CI38"/>
  <c r="CI39"/>
  <c r="BS38"/>
  <c r="BS39"/>
  <c r="BC38"/>
  <c r="BC39"/>
  <c r="AM38"/>
  <c r="AM39"/>
  <c r="EI38"/>
  <c r="EI39"/>
  <c r="BW38"/>
  <c r="BW39"/>
  <c r="AD21" i="253"/>
  <c r="AE20"/>
  <c r="BC21"/>
  <c r="BB22"/>
  <c r="L21"/>
  <c r="M20"/>
  <c r="G21"/>
  <c r="F22"/>
  <c r="FI36" i="18"/>
  <c r="FI37"/>
  <c r="EC36"/>
  <c r="EC37"/>
  <c r="CW36"/>
  <c r="CW37"/>
  <c r="BQ36"/>
  <c r="BQ37"/>
  <c r="CM36"/>
  <c r="CM37"/>
  <c r="FG36"/>
  <c r="FG37"/>
  <c r="EA36"/>
  <c r="EA37"/>
  <c r="CU36"/>
  <c r="CU37"/>
  <c r="BO36"/>
  <c r="BO37"/>
  <c r="AY36"/>
  <c r="AY37"/>
  <c r="AI36"/>
  <c r="AI37"/>
  <c r="DA36"/>
  <c r="DA37"/>
  <c r="FQ36"/>
  <c r="FQ37"/>
  <c r="EK36"/>
  <c r="EK37"/>
  <c r="DU36"/>
  <c r="DU37"/>
  <c r="DE36"/>
  <c r="DE37"/>
  <c r="CO36"/>
  <c r="CO37"/>
  <c r="BY36"/>
  <c r="BY37"/>
  <c r="BI36"/>
  <c r="BI37"/>
  <c r="AS36"/>
  <c r="AS37"/>
  <c r="DQ36"/>
  <c r="DQ37"/>
  <c r="BE36"/>
  <c r="BE37"/>
  <c r="ES36"/>
  <c r="ES37"/>
  <c r="DM36"/>
  <c r="DM37"/>
  <c r="CG36"/>
  <c r="CG37"/>
  <c r="BA36"/>
  <c r="BA37"/>
  <c r="AK36"/>
  <c r="AK37"/>
  <c r="EY36"/>
  <c r="EY37"/>
  <c r="I9" i="82"/>
  <c r="AA5" i="18" s="1"/>
  <c r="H9" i="82"/>
  <c r="EQ36" i="18"/>
  <c r="EQ37"/>
  <c r="DK36"/>
  <c r="DK37"/>
  <c r="CE36"/>
  <c r="CE37"/>
  <c r="FM36"/>
  <c r="FM37"/>
  <c r="AQ36"/>
  <c r="AQ37"/>
  <c r="FA36"/>
  <c r="FA37"/>
  <c r="FK36"/>
  <c r="FK37"/>
  <c r="EU36"/>
  <c r="EU37"/>
  <c r="EE36"/>
  <c r="EE37"/>
  <c r="DO36"/>
  <c r="DO37"/>
  <c r="CY36"/>
  <c r="CY37"/>
  <c r="CI36"/>
  <c r="CI37"/>
  <c r="BS36"/>
  <c r="BS37"/>
  <c r="BC36"/>
  <c r="BC37"/>
  <c r="AM36"/>
  <c r="AM37"/>
  <c r="EI36"/>
  <c r="EI37"/>
  <c r="BW36"/>
  <c r="BW37"/>
  <c r="S20" i="253"/>
  <c r="R21"/>
  <c r="X21"/>
  <c r="Y20"/>
  <c r="AV21"/>
  <c r="AW20"/>
  <c r="AQ21"/>
  <c r="AP22"/>
  <c r="BH22"/>
  <c r="BI21"/>
  <c r="BO21"/>
  <c r="BN22"/>
  <c r="I39" i="82"/>
  <c r="DS42" i="18" s="1"/>
  <c r="I34" i="82"/>
  <c r="DC42" i="18" s="1"/>
  <c r="I19" i="82"/>
  <c r="BG42" i="18" s="1"/>
  <c r="I54" i="82"/>
  <c r="FO42" i="18" s="1"/>
  <c r="FS42" s="1"/>
  <c r="FM35"/>
  <c r="FM34"/>
  <c r="FM33"/>
  <c r="FM32"/>
  <c r="FM31"/>
  <c r="FM30"/>
  <c r="FM29"/>
  <c r="FM28"/>
  <c r="FM27"/>
  <c r="FM26"/>
  <c r="FM25"/>
  <c r="FM24"/>
  <c r="FM23"/>
  <c r="FM22"/>
  <c r="FM21"/>
  <c r="FM20"/>
  <c r="FM19"/>
  <c r="FM18"/>
  <c r="FM17"/>
  <c r="FM16"/>
  <c r="FM15"/>
  <c r="FM14"/>
  <c r="FM13"/>
  <c r="FM11"/>
  <c r="FM9"/>
  <c r="FM7"/>
  <c r="FM5"/>
  <c r="FM45" s="1"/>
  <c r="FM12"/>
  <c r="FM10"/>
  <c r="FM8"/>
  <c r="FM6"/>
  <c r="FQ35"/>
  <c r="FQ34"/>
  <c r="FQ33"/>
  <c r="FQ32"/>
  <c r="FQ31"/>
  <c r="FQ30"/>
  <c r="FQ29"/>
  <c r="FQ28"/>
  <c r="FQ27"/>
  <c r="FQ26"/>
  <c r="FQ25"/>
  <c r="FQ24"/>
  <c r="FQ23"/>
  <c r="FQ22"/>
  <c r="FQ21"/>
  <c r="FQ20"/>
  <c r="FQ19"/>
  <c r="FQ18"/>
  <c r="FQ17"/>
  <c r="FQ16"/>
  <c r="FQ15"/>
  <c r="FQ14"/>
  <c r="FQ13"/>
  <c r="FQ11"/>
  <c r="FQ9"/>
  <c r="FQ7"/>
  <c r="FQ5"/>
  <c r="FQ45" s="1"/>
  <c r="FQ12"/>
  <c r="FQ10"/>
  <c r="FQ8"/>
  <c r="FQ6"/>
  <c r="FI35"/>
  <c r="FI34"/>
  <c r="FI33"/>
  <c r="FI32"/>
  <c r="FI31"/>
  <c r="FI30"/>
  <c r="FI29"/>
  <c r="FI28"/>
  <c r="FI27"/>
  <c r="FI26"/>
  <c r="FI25"/>
  <c r="FI24"/>
  <c r="FI23"/>
  <c r="FI22"/>
  <c r="FI21"/>
  <c r="FI20"/>
  <c r="FI19"/>
  <c r="FI18"/>
  <c r="FI17"/>
  <c r="FI16"/>
  <c r="FI15"/>
  <c r="FI14"/>
  <c r="FI12"/>
  <c r="FI10"/>
  <c r="FI8"/>
  <c r="FI6"/>
  <c r="FI13"/>
  <c r="FI11"/>
  <c r="FI9"/>
  <c r="FI7"/>
  <c r="FI5"/>
  <c r="FI45" s="1"/>
  <c r="FG13"/>
  <c r="FG11"/>
  <c r="FG9"/>
  <c r="FG7"/>
  <c r="FG5"/>
  <c r="FG45" s="1"/>
  <c r="FG35"/>
  <c r="FG34"/>
  <c r="FG33"/>
  <c r="FG32"/>
  <c r="FG31"/>
  <c r="FG30"/>
  <c r="FG29"/>
  <c r="FG28"/>
  <c r="FG27"/>
  <c r="FG26"/>
  <c r="FG25"/>
  <c r="FG24"/>
  <c r="FG23"/>
  <c r="FG22"/>
  <c r="FG21"/>
  <c r="FG20"/>
  <c r="FG19"/>
  <c r="FG18"/>
  <c r="FG17"/>
  <c r="FG16"/>
  <c r="FG15"/>
  <c r="FG14"/>
  <c r="FG12"/>
  <c r="FG10"/>
  <c r="FG8"/>
  <c r="FG6"/>
  <c r="FK35"/>
  <c r="FK34"/>
  <c r="FK33"/>
  <c r="FK32"/>
  <c r="FK31"/>
  <c r="FK30"/>
  <c r="FK29"/>
  <c r="FK28"/>
  <c r="FK27"/>
  <c r="FK26"/>
  <c r="FK25"/>
  <c r="FK24"/>
  <c r="FK23"/>
  <c r="FK22"/>
  <c r="FK21"/>
  <c r="FK20"/>
  <c r="FK19"/>
  <c r="FK18"/>
  <c r="FK17"/>
  <c r="FK16"/>
  <c r="FK15"/>
  <c r="FK14"/>
  <c r="H49" i="82"/>
  <c r="EW42" i="18" s="1"/>
  <c r="EQ35"/>
  <c r="EQ34"/>
  <c r="EQ33"/>
  <c r="EQ32"/>
  <c r="EQ31"/>
  <c r="EQ30"/>
  <c r="EQ29"/>
  <c r="EQ28"/>
  <c r="EQ27"/>
  <c r="EQ26"/>
  <c r="EQ25"/>
  <c r="EQ24"/>
  <c r="EQ23"/>
  <c r="EQ22"/>
  <c r="EQ21"/>
  <c r="EQ20"/>
  <c r="EQ19"/>
  <c r="EQ18"/>
  <c r="EQ17"/>
  <c r="EQ16"/>
  <c r="EQ15"/>
  <c r="EQ14"/>
  <c r="EQ13"/>
  <c r="EQ12"/>
  <c r="EQ11"/>
  <c r="EQ10"/>
  <c r="EQ9"/>
  <c r="EQ8"/>
  <c r="EQ7"/>
  <c r="EQ6"/>
  <c r="EQ5"/>
  <c r="EQ45" s="1"/>
  <c r="EU35"/>
  <c r="EU34"/>
  <c r="EU33"/>
  <c r="EU32"/>
  <c r="EU31"/>
  <c r="EU30"/>
  <c r="EU29"/>
  <c r="EU28"/>
  <c r="EU27"/>
  <c r="EU26"/>
  <c r="EU25"/>
  <c r="EU24"/>
  <c r="EU23"/>
  <c r="EU22"/>
  <c r="EU21"/>
  <c r="EU20"/>
  <c r="EU19"/>
  <c r="EU18"/>
  <c r="EU17"/>
  <c r="EU16"/>
  <c r="EU15"/>
  <c r="EU14"/>
  <c r="FA35"/>
  <c r="FA34"/>
  <c r="FA33"/>
  <c r="FA32"/>
  <c r="FA31"/>
  <c r="FA30"/>
  <c r="FA29"/>
  <c r="FA28"/>
  <c r="FA27"/>
  <c r="FA26"/>
  <c r="FA25"/>
  <c r="FA24"/>
  <c r="FA23"/>
  <c r="FA22"/>
  <c r="FA21"/>
  <c r="FA20"/>
  <c r="FA19"/>
  <c r="FA18"/>
  <c r="FA17"/>
  <c r="FA16"/>
  <c r="FA15"/>
  <c r="FA14"/>
  <c r="FA13"/>
  <c r="FA12"/>
  <c r="FA11"/>
  <c r="FA10"/>
  <c r="FA9"/>
  <c r="FA8"/>
  <c r="FA7"/>
  <c r="FA6"/>
  <c r="FA5"/>
  <c r="FA45" s="1"/>
  <c r="EY13"/>
  <c r="EY12"/>
  <c r="EY11"/>
  <c r="EY10"/>
  <c r="EY9"/>
  <c r="EY8"/>
  <c r="EY7"/>
  <c r="EY6"/>
  <c r="EY5"/>
  <c r="EY45" s="1"/>
  <c r="EY35"/>
  <c r="EY34"/>
  <c r="EY33"/>
  <c r="EY32"/>
  <c r="EY31"/>
  <c r="EY30"/>
  <c r="EY29"/>
  <c r="EY28"/>
  <c r="EY27"/>
  <c r="EY26"/>
  <c r="EY25"/>
  <c r="EY24"/>
  <c r="EY23"/>
  <c r="EY22"/>
  <c r="EY21"/>
  <c r="EY20"/>
  <c r="EY19"/>
  <c r="EY18"/>
  <c r="EY17"/>
  <c r="EY16"/>
  <c r="EY15"/>
  <c r="EY14"/>
  <c r="ES35"/>
  <c r="ES34"/>
  <c r="ES33"/>
  <c r="ES32"/>
  <c r="ES31"/>
  <c r="ES30"/>
  <c r="ES29"/>
  <c r="ES28"/>
  <c r="ES27"/>
  <c r="ES26"/>
  <c r="ES25"/>
  <c r="ES24"/>
  <c r="ES23"/>
  <c r="ES22"/>
  <c r="ES21"/>
  <c r="ES20"/>
  <c r="ES19"/>
  <c r="ES18"/>
  <c r="ES17"/>
  <c r="ES16"/>
  <c r="ES15"/>
  <c r="ES14"/>
  <c r="ES13"/>
  <c r="ES12"/>
  <c r="ES11"/>
  <c r="ES10"/>
  <c r="ES9"/>
  <c r="ES8"/>
  <c r="ES7"/>
  <c r="ES6"/>
  <c r="ES5"/>
  <c r="ES45" s="1"/>
  <c r="EK35"/>
  <c r="EK34"/>
  <c r="EK33"/>
  <c r="EK32"/>
  <c r="EK31"/>
  <c r="EK30"/>
  <c r="EK29"/>
  <c r="EK28"/>
  <c r="EK27"/>
  <c r="EK26"/>
  <c r="EK25"/>
  <c r="EK24"/>
  <c r="EK23"/>
  <c r="EK22"/>
  <c r="EK21"/>
  <c r="EK20"/>
  <c r="EK19"/>
  <c r="EK18"/>
  <c r="EK17"/>
  <c r="EK16"/>
  <c r="EK15"/>
  <c r="EK14"/>
  <c r="EK13"/>
  <c r="EK11"/>
  <c r="EK9"/>
  <c r="EK7"/>
  <c r="EK5"/>
  <c r="EK45" s="1"/>
  <c r="EK12"/>
  <c r="EK10"/>
  <c r="EK8"/>
  <c r="EK6"/>
  <c r="EC35"/>
  <c r="EC34"/>
  <c r="EC33"/>
  <c r="EC32"/>
  <c r="EC31"/>
  <c r="EC30"/>
  <c r="EC29"/>
  <c r="EC28"/>
  <c r="EC27"/>
  <c r="EC26"/>
  <c r="EC25"/>
  <c r="EC24"/>
  <c r="EC23"/>
  <c r="EC22"/>
  <c r="EC21"/>
  <c r="EC20"/>
  <c r="EC19"/>
  <c r="EC18"/>
  <c r="EC17"/>
  <c r="EC16"/>
  <c r="EC15"/>
  <c r="EC14"/>
  <c r="EC12"/>
  <c r="EC10"/>
  <c r="EC8"/>
  <c r="EC6"/>
  <c r="EC13"/>
  <c r="EC11"/>
  <c r="EC9"/>
  <c r="EC7"/>
  <c r="EC5"/>
  <c r="EC45" s="1"/>
  <c r="EA13"/>
  <c r="EA11"/>
  <c r="EA9"/>
  <c r="EA7"/>
  <c r="EA5"/>
  <c r="EA45" s="1"/>
  <c r="EA35"/>
  <c r="EA34"/>
  <c r="EA33"/>
  <c r="EA32"/>
  <c r="EA31"/>
  <c r="EA30"/>
  <c r="EA29"/>
  <c r="EA28"/>
  <c r="EA27"/>
  <c r="EA26"/>
  <c r="EA25"/>
  <c r="EA24"/>
  <c r="EA23"/>
  <c r="EA22"/>
  <c r="EA21"/>
  <c r="EA20"/>
  <c r="EA19"/>
  <c r="EA18"/>
  <c r="EA17"/>
  <c r="EA16"/>
  <c r="EA15"/>
  <c r="EA14"/>
  <c r="EA12"/>
  <c r="EA10"/>
  <c r="EA8"/>
  <c r="EA6"/>
  <c r="EE35"/>
  <c r="EE34"/>
  <c r="EE33"/>
  <c r="EE32"/>
  <c r="EE31"/>
  <c r="EE30"/>
  <c r="EE29"/>
  <c r="EE28"/>
  <c r="EE27"/>
  <c r="EE26"/>
  <c r="EE25"/>
  <c r="EE24"/>
  <c r="EE23"/>
  <c r="EE22"/>
  <c r="EE21"/>
  <c r="EE20"/>
  <c r="EE19"/>
  <c r="EE18"/>
  <c r="EE17"/>
  <c r="EE16"/>
  <c r="EE15"/>
  <c r="EE14"/>
  <c r="EI12"/>
  <c r="EI10"/>
  <c r="EI8"/>
  <c r="EI6"/>
  <c r="EI35"/>
  <c r="EI34"/>
  <c r="EI33"/>
  <c r="EI32"/>
  <c r="EI31"/>
  <c r="EI30"/>
  <c r="EI29"/>
  <c r="EI28"/>
  <c r="EI27"/>
  <c r="EI26"/>
  <c r="EI25"/>
  <c r="EI24"/>
  <c r="EI23"/>
  <c r="EI22"/>
  <c r="EI21"/>
  <c r="EI20"/>
  <c r="EI19"/>
  <c r="EI18"/>
  <c r="EI17"/>
  <c r="EI16"/>
  <c r="EI15"/>
  <c r="EI14"/>
  <c r="EI13"/>
  <c r="EI11"/>
  <c r="EI9"/>
  <c r="EI7"/>
  <c r="EI5"/>
  <c r="EI45" s="1"/>
  <c r="DK35"/>
  <c r="DK34"/>
  <c r="DK33"/>
  <c r="DK32"/>
  <c r="DK31"/>
  <c r="DK30"/>
  <c r="DK29"/>
  <c r="DK28"/>
  <c r="DK27"/>
  <c r="DK26"/>
  <c r="DK25"/>
  <c r="DK24"/>
  <c r="DK23"/>
  <c r="DK22"/>
  <c r="DK21"/>
  <c r="DK20"/>
  <c r="DK19"/>
  <c r="DK18"/>
  <c r="DK17"/>
  <c r="DK16"/>
  <c r="DK15"/>
  <c r="DK14"/>
  <c r="DK13"/>
  <c r="DK12"/>
  <c r="DK11"/>
  <c r="DK10"/>
  <c r="DK9"/>
  <c r="DK8"/>
  <c r="DK7"/>
  <c r="DK6"/>
  <c r="DK5"/>
  <c r="DK45" s="1"/>
  <c r="DO35"/>
  <c r="DO34"/>
  <c r="DO33"/>
  <c r="DO32"/>
  <c r="DO31"/>
  <c r="DO30"/>
  <c r="DO29"/>
  <c r="DO28"/>
  <c r="DO27"/>
  <c r="DO26"/>
  <c r="DO25"/>
  <c r="DO24"/>
  <c r="DO23"/>
  <c r="DO22"/>
  <c r="DO21"/>
  <c r="DO20"/>
  <c r="DO19"/>
  <c r="DO18"/>
  <c r="DO17"/>
  <c r="DO16"/>
  <c r="DO15"/>
  <c r="DO14"/>
  <c r="DM35"/>
  <c r="DM34"/>
  <c r="DM33"/>
  <c r="DM32"/>
  <c r="DM31"/>
  <c r="DM30"/>
  <c r="DM29"/>
  <c r="DM28"/>
  <c r="DM27"/>
  <c r="DM26"/>
  <c r="DM25"/>
  <c r="DM24"/>
  <c r="DM23"/>
  <c r="DM22"/>
  <c r="DM21"/>
  <c r="DM20"/>
  <c r="DM19"/>
  <c r="DM18"/>
  <c r="DM17"/>
  <c r="DM16"/>
  <c r="DM15"/>
  <c r="DM14"/>
  <c r="DM13"/>
  <c r="DM12"/>
  <c r="DM11"/>
  <c r="DM10"/>
  <c r="DM9"/>
  <c r="DM8"/>
  <c r="DM7"/>
  <c r="DM6"/>
  <c r="DM5"/>
  <c r="DM45" s="1"/>
  <c r="DQ35"/>
  <c r="DQ34"/>
  <c r="DQ33"/>
  <c r="DQ32"/>
  <c r="DQ31"/>
  <c r="DQ30"/>
  <c r="DQ29"/>
  <c r="DQ28"/>
  <c r="DQ27"/>
  <c r="DQ26"/>
  <c r="DQ25"/>
  <c r="DQ24"/>
  <c r="DQ23"/>
  <c r="DQ22"/>
  <c r="DQ21"/>
  <c r="DQ20"/>
  <c r="DQ19"/>
  <c r="DQ18"/>
  <c r="DQ17"/>
  <c r="DQ16"/>
  <c r="DQ15"/>
  <c r="DQ14"/>
  <c r="DQ13"/>
  <c r="DQ12"/>
  <c r="DQ11"/>
  <c r="DQ10"/>
  <c r="DQ9"/>
  <c r="DQ8"/>
  <c r="DQ7"/>
  <c r="DQ6"/>
  <c r="DQ5"/>
  <c r="DQ45" s="1"/>
  <c r="DU35"/>
  <c r="DU34"/>
  <c r="DU33"/>
  <c r="DU32"/>
  <c r="DU31"/>
  <c r="DU30"/>
  <c r="DU29"/>
  <c r="DU28"/>
  <c r="DU27"/>
  <c r="DU26"/>
  <c r="DU25"/>
  <c r="DU24"/>
  <c r="DU23"/>
  <c r="DU22"/>
  <c r="DU21"/>
  <c r="DU20"/>
  <c r="DU19"/>
  <c r="DU18"/>
  <c r="DU17"/>
  <c r="DU16"/>
  <c r="DU15"/>
  <c r="DU14"/>
  <c r="DU13"/>
  <c r="DU12"/>
  <c r="DU11"/>
  <c r="DU10"/>
  <c r="DU9"/>
  <c r="DU8"/>
  <c r="DU7"/>
  <c r="DU6"/>
  <c r="DU5"/>
  <c r="DU45" s="1"/>
  <c r="CW35"/>
  <c r="CW34"/>
  <c r="CW33"/>
  <c r="CW32"/>
  <c r="CW31"/>
  <c r="CW30"/>
  <c r="CW29"/>
  <c r="CW28"/>
  <c r="CW27"/>
  <c r="CW26"/>
  <c r="CW25"/>
  <c r="CW24"/>
  <c r="CW23"/>
  <c r="CW22"/>
  <c r="CW21"/>
  <c r="CW20"/>
  <c r="CW19"/>
  <c r="CW18"/>
  <c r="CW17"/>
  <c r="CW16"/>
  <c r="CW15"/>
  <c r="CW14"/>
  <c r="CW12"/>
  <c r="CW10"/>
  <c r="CW8"/>
  <c r="CW6"/>
  <c r="CW13"/>
  <c r="CW11"/>
  <c r="CW9"/>
  <c r="CW7"/>
  <c r="CW5"/>
  <c r="CW45" s="1"/>
  <c r="DA35"/>
  <c r="DA34"/>
  <c r="DA33"/>
  <c r="DA32"/>
  <c r="DA31"/>
  <c r="DA30"/>
  <c r="DA29"/>
  <c r="DA28"/>
  <c r="DA27"/>
  <c r="DA26"/>
  <c r="DA25"/>
  <c r="DA24"/>
  <c r="DA23"/>
  <c r="DA22"/>
  <c r="DA21"/>
  <c r="DA20"/>
  <c r="DA19"/>
  <c r="DA18"/>
  <c r="DA17"/>
  <c r="DA16"/>
  <c r="DA15"/>
  <c r="DA14"/>
  <c r="DA13"/>
  <c r="DA11"/>
  <c r="DA9"/>
  <c r="DA7"/>
  <c r="DA5"/>
  <c r="DA45" s="1"/>
  <c r="DA12"/>
  <c r="DA10"/>
  <c r="DA8"/>
  <c r="DA6"/>
  <c r="DE35"/>
  <c r="DE34"/>
  <c r="DE33"/>
  <c r="DE32"/>
  <c r="DE31"/>
  <c r="DE30"/>
  <c r="DE29"/>
  <c r="DE28"/>
  <c r="DE27"/>
  <c r="DE26"/>
  <c r="DE25"/>
  <c r="DE24"/>
  <c r="DE23"/>
  <c r="DE22"/>
  <c r="DE21"/>
  <c r="DE20"/>
  <c r="DE19"/>
  <c r="DE18"/>
  <c r="DE17"/>
  <c r="DE16"/>
  <c r="DE15"/>
  <c r="DE14"/>
  <c r="DE13"/>
  <c r="DE11"/>
  <c r="DE9"/>
  <c r="DE7"/>
  <c r="DE5"/>
  <c r="DE45" s="1"/>
  <c r="DE12"/>
  <c r="DE10"/>
  <c r="DE8"/>
  <c r="DE6"/>
  <c r="CU13"/>
  <c r="CU11"/>
  <c r="CU9"/>
  <c r="CU7"/>
  <c r="CU5"/>
  <c r="CU45" s="1"/>
  <c r="CU35"/>
  <c r="CU34"/>
  <c r="CU33"/>
  <c r="CU32"/>
  <c r="CU31"/>
  <c r="CU30"/>
  <c r="CU29"/>
  <c r="CU28"/>
  <c r="CU27"/>
  <c r="CU26"/>
  <c r="CU25"/>
  <c r="CU24"/>
  <c r="CU23"/>
  <c r="CU22"/>
  <c r="CU21"/>
  <c r="CU20"/>
  <c r="CU19"/>
  <c r="CU18"/>
  <c r="CU17"/>
  <c r="CU16"/>
  <c r="CU15"/>
  <c r="CU14"/>
  <c r="CU12"/>
  <c r="CU10"/>
  <c r="CU8"/>
  <c r="CU6"/>
  <c r="CY35"/>
  <c r="CY34"/>
  <c r="CY33"/>
  <c r="CY32"/>
  <c r="CY31"/>
  <c r="CY30"/>
  <c r="CY29"/>
  <c r="CY28"/>
  <c r="CY27"/>
  <c r="CY26"/>
  <c r="CY25"/>
  <c r="CY24"/>
  <c r="CY23"/>
  <c r="CY22"/>
  <c r="CY21"/>
  <c r="CY20"/>
  <c r="CY19"/>
  <c r="CY18"/>
  <c r="CY17"/>
  <c r="CY16"/>
  <c r="CY15"/>
  <c r="CY14"/>
  <c r="CE35"/>
  <c r="CE34"/>
  <c r="CE33"/>
  <c r="CE32"/>
  <c r="CE31"/>
  <c r="CE30"/>
  <c r="CE29"/>
  <c r="CE28"/>
  <c r="CE27"/>
  <c r="CE26"/>
  <c r="CE25"/>
  <c r="CE24"/>
  <c r="CE23"/>
  <c r="CE22"/>
  <c r="CE21"/>
  <c r="CE20"/>
  <c r="CE19"/>
  <c r="CE18"/>
  <c r="CE17"/>
  <c r="CE16"/>
  <c r="CE15"/>
  <c r="CE14"/>
  <c r="CE13"/>
  <c r="CE12"/>
  <c r="CE11"/>
  <c r="CE10"/>
  <c r="CE9"/>
  <c r="CE8"/>
  <c r="CE7"/>
  <c r="CE6"/>
  <c r="CE5"/>
  <c r="CE45" s="1"/>
  <c r="CI35"/>
  <c r="CI34"/>
  <c r="CI33"/>
  <c r="CI32"/>
  <c r="CI31"/>
  <c r="CI30"/>
  <c r="CI29"/>
  <c r="CI28"/>
  <c r="CI27"/>
  <c r="CI26"/>
  <c r="CI25"/>
  <c r="CI24"/>
  <c r="CI23"/>
  <c r="CI22"/>
  <c r="CI21"/>
  <c r="CI20"/>
  <c r="CI19"/>
  <c r="CI18"/>
  <c r="CI17"/>
  <c r="CI16"/>
  <c r="CI15"/>
  <c r="CI14"/>
  <c r="CO35"/>
  <c r="CO34"/>
  <c r="CO33"/>
  <c r="CO32"/>
  <c r="CO31"/>
  <c r="CO30"/>
  <c r="CO29"/>
  <c r="CO28"/>
  <c r="CO27"/>
  <c r="CO26"/>
  <c r="CO25"/>
  <c r="CO24"/>
  <c r="CO23"/>
  <c r="CO22"/>
  <c r="CO21"/>
  <c r="CO20"/>
  <c r="CO19"/>
  <c r="CO18"/>
  <c r="CO17"/>
  <c r="CO16"/>
  <c r="CO15"/>
  <c r="CO14"/>
  <c r="CO13"/>
  <c r="CO12"/>
  <c r="CO11"/>
  <c r="CO10"/>
  <c r="CO9"/>
  <c r="CO8"/>
  <c r="CO7"/>
  <c r="CO6"/>
  <c r="CO5"/>
  <c r="CO45" s="1"/>
  <c r="CM13"/>
  <c r="CM12"/>
  <c r="CM11"/>
  <c r="CM10"/>
  <c r="CM9"/>
  <c r="CM8"/>
  <c r="CM7"/>
  <c r="CM6"/>
  <c r="CM5"/>
  <c r="CM45" s="1"/>
  <c r="CM35"/>
  <c r="CM34"/>
  <c r="CM33"/>
  <c r="CM32"/>
  <c r="CM31"/>
  <c r="CM30"/>
  <c r="CM29"/>
  <c r="CM28"/>
  <c r="CM27"/>
  <c r="CM26"/>
  <c r="CM25"/>
  <c r="CM24"/>
  <c r="CM23"/>
  <c r="CM22"/>
  <c r="CM21"/>
  <c r="CM20"/>
  <c r="CM19"/>
  <c r="CM18"/>
  <c r="CM17"/>
  <c r="CM16"/>
  <c r="CM15"/>
  <c r="CM14"/>
  <c r="CG35"/>
  <c r="CG34"/>
  <c r="CG33"/>
  <c r="CG32"/>
  <c r="CG31"/>
  <c r="CG30"/>
  <c r="CG29"/>
  <c r="CG28"/>
  <c r="CG27"/>
  <c r="CG26"/>
  <c r="CG25"/>
  <c r="CG24"/>
  <c r="CG23"/>
  <c r="CG22"/>
  <c r="CG21"/>
  <c r="CG20"/>
  <c r="CG19"/>
  <c r="CG18"/>
  <c r="CG17"/>
  <c r="CG16"/>
  <c r="CG15"/>
  <c r="CG14"/>
  <c r="CG13"/>
  <c r="CG12"/>
  <c r="CG11"/>
  <c r="CG10"/>
  <c r="CG9"/>
  <c r="CG8"/>
  <c r="CG7"/>
  <c r="CG6"/>
  <c r="CG5"/>
  <c r="CG45" s="1"/>
  <c r="BQ35"/>
  <c r="BQ34"/>
  <c r="BQ33"/>
  <c r="BQ32"/>
  <c r="BQ31"/>
  <c r="BQ30"/>
  <c r="BQ29"/>
  <c r="BQ28"/>
  <c r="BQ27"/>
  <c r="BQ26"/>
  <c r="BQ25"/>
  <c r="BQ24"/>
  <c r="BQ23"/>
  <c r="BQ22"/>
  <c r="BQ21"/>
  <c r="BQ20"/>
  <c r="BQ19"/>
  <c r="BQ18"/>
  <c r="BQ17"/>
  <c r="BQ16"/>
  <c r="BQ15"/>
  <c r="BQ14"/>
  <c r="BQ12"/>
  <c r="BQ10"/>
  <c r="BQ8"/>
  <c r="BQ6"/>
  <c r="BQ13"/>
  <c r="BQ11"/>
  <c r="BQ9"/>
  <c r="BQ7"/>
  <c r="BQ5"/>
  <c r="BQ45" s="1"/>
  <c r="BY35"/>
  <c r="BY34"/>
  <c r="BY33"/>
  <c r="BY32"/>
  <c r="BY31"/>
  <c r="BY30"/>
  <c r="BY29"/>
  <c r="BY28"/>
  <c r="BY27"/>
  <c r="BY26"/>
  <c r="BY25"/>
  <c r="BY24"/>
  <c r="BY23"/>
  <c r="BY22"/>
  <c r="BY21"/>
  <c r="BY20"/>
  <c r="BY19"/>
  <c r="BY18"/>
  <c r="BY17"/>
  <c r="BY16"/>
  <c r="BY15"/>
  <c r="BY14"/>
  <c r="BY13"/>
  <c r="BY11"/>
  <c r="BY9"/>
  <c r="BY7"/>
  <c r="BY5"/>
  <c r="BY45" s="1"/>
  <c r="BY12"/>
  <c r="BY10"/>
  <c r="BY8"/>
  <c r="BY6"/>
  <c r="BO13"/>
  <c r="BO11"/>
  <c r="BO9"/>
  <c r="BO7"/>
  <c r="BO5"/>
  <c r="BO45" s="1"/>
  <c r="BO35"/>
  <c r="BO34"/>
  <c r="BO33"/>
  <c r="BO32"/>
  <c r="BO31"/>
  <c r="BO30"/>
  <c r="BO29"/>
  <c r="BO28"/>
  <c r="BO27"/>
  <c r="BO26"/>
  <c r="BO25"/>
  <c r="BO24"/>
  <c r="BO23"/>
  <c r="BO22"/>
  <c r="BO21"/>
  <c r="BO20"/>
  <c r="BO19"/>
  <c r="BO18"/>
  <c r="BO17"/>
  <c r="BO16"/>
  <c r="BO15"/>
  <c r="BO14"/>
  <c r="BO12"/>
  <c r="BO10"/>
  <c r="BO8"/>
  <c r="BO6"/>
  <c r="BS35"/>
  <c r="BS34"/>
  <c r="BS33"/>
  <c r="BS32"/>
  <c r="BS31"/>
  <c r="BS30"/>
  <c r="BS29"/>
  <c r="BS28"/>
  <c r="BS27"/>
  <c r="BS26"/>
  <c r="BS25"/>
  <c r="BS24"/>
  <c r="BS23"/>
  <c r="BS22"/>
  <c r="BS21"/>
  <c r="BS20"/>
  <c r="BS19"/>
  <c r="BS18"/>
  <c r="BS17"/>
  <c r="BS16"/>
  <c r="BS15"/>
  <c r="BS14"/>
  <c r="BW12"/>
  <c r="BW10"/>
  <c r="BW8"/>
  <c r="BW6"/>
  <c r="BW35"/>
  <c r="BW34"/>
  <c r="BW33"/>
  <c r="BW32"/>
  <c r="BW31"/>
  <c r="BW30"/>
  <c r="BW29"/>
  <c r="BW28"/>
  <c r="BW27"/>
  <c r="BW26"/>
  <c r="BW25"/>
  <c r="BW24"/>
  <c r="BW23"/>
  <c r="BW22"/>
  <c r="BW21"/>
  <c r="BW20"/>
  <c r="BW19"/>
  <c r="BW18"/>
  <c r="BW17"/>
  <c r="BW16"/>
  <c r="BW15"/>
  <c r="BW14"/>
  <c r="BW13"/>
  <c r="BW11"/>
  <c r="BW9"/>
  <c r="BW7"/>
  <c r="BW5"/>
  <c r="BW45" s="1"/>
  <c r="AY35"/>
  <c r="AY34"/>
  <c r="AY33"/>
  <c r="AY32"/>
  <c r="AY31"/>
  <c r="AY30"/>
  <c r="AY29"/>
  <c r="AY28"/>
  <c r="AY27"/>
  <c r="AY26"/>
  <c r="AY25"/>
  <c r="AY24"/>
  <c r="AY23"/>
  <c r="AY22"/>
  <c r="AY21"/>
  <c r="AY20"/>
  <c r="AY19"/>
  <c r="AY18"/>
  <c r="AY17"/>
  <c r="AY16"/>
  <c r="AY15"/>
  <c r="AY14"/>
  <c r="AY13"/>
  <c r="AY12"/>
  <c r="AY11"/>
  <c r="AY10"/>
  <c r="AY9"/>
  <c r="AY8"/>
  <c r="AY7"/>
  <c r="AY6"/>
  <c r="AY5"/>
  <c r="AY45" s="1"/>
  <c r="BC35"/>
  <c r="BC34"/>
  <c r="BC33"/>
  <c r="BC32"/>
  <c r="BC31"/>
  <c r="BC30"/>
  <c r="BC29"/>
  <c r="BC28"/>
  <c r="BC27"/>
  <c r="BC26"/>
  <c r="BC25"/>
  <c r="BC24"/>
  <c r="BC23"/>
  <c r="BC22"/>
  <c r="BC21"/>
  <c r="BC20"/>
  <c r="BC19"/>
  <c r="BC18"/>
  <c r="BC17"/>
  <c r="BC16"/>
  <c r="BC15"/>
  <c r="BC14"/>
  <c r="BA35"/>
  <c r="BA34"/>
  <c r="BA33"/>
  <c r="BA32"/>
  <c r="BA31"/>
  <c r="BA30"/>
  <c r="BA29"/>
  <c r="BA28"/>
  <c r="BA27"/>
  <c r="BA26"/>
  <c r="BA25"/>
  <c r="BA24"/>
  <c r="BA23"/>
  <c r="BA22"/>
  <c r="BA21"/>
  <c r="BA20"/>
  <c r="BA19"/>
  <c r="BA18"/>
  <c r="BA17"/>
  <c r="BA16"/>
  <c r="BA15"/>
  <c r="BA14"/>
  <c r="BA13"/>
  <c r="BA12"/>
  <c r="BA11"/>
  <c r="BA10"/>
  <c r="BA9"/>
  <c r="BA8"/>
  <c r="BA7"/>
  <c r="BA6"/>
  <c r="BA5"/>
  <c r="BA45" s="1"/>
  <c r="BE35"/>
  <c r="BE34"/>
  <c r="BE33"/>
  <c r="BE32"/>
  <c r="BE31"/>
  <c r="BE30"/>
  <c r="BE29"/>
  <c r="BE28"/>
  <c r="BE27"/>
  <c r="BE26"/>
  <c r="BE25"/>
  <c r="BE24"/>
  <c r="BE23"/>
  <c r="BE22"/>
  <c r="BE21"/>
  <c r="BE20"/>
  <c r="BE19"/>
  <c r="BE18"/>
  <c r="BE17"/>
  <c r="BE16"/>
  <c r="BE15"/>
  <c r="BE14"/>
  <c r="BE13"/>
  <c r="BE12"/>
  <c r="BE11"/>
  <c r="BE10"/>
  <c r="BE9"/>
  <c r="BE8"/>
  <c r="BE7"/>
  <c r="BE6"/>
  <c r="BE5"/>
  <c r="BE45" s="1"/>
  <c r="BI35"/>
  <c r="BI34"/>
  <c r="BI33"/>
  <c r="BI32"/>
  <c r="BI31"/>
  <c r="BI30"/>
  <c r="BI29"/>
  <c r="BI28"/>
  <c r="BI27"/>
  <c r="BI26"/>
  <c r="BI25"/>
  <c r="BI24"/>
  <c r="BI23"/>
  <c r="BI22"/>
  <c r="BI21"/>
  <c r="BI20"/>
  <c r="BI19"/>
  <c r="BI18"/>
  <c r="BI17"/>
  <c r="BI16"/>
  <c r="BI15"/>
  <c r="BI14"/>
  <c r="BI13"/>
  <c r="BI12"/>
  <c r="BI11"/>
  <c r="BI10"/>
  <c r="BI9"/>
  <c r="BI8"/>
  <c r="BI7"/>
  <c r="BI6"/>
  <c r="BI5"/>
  <c r="BI45" s="1"/>
  <c r="H14" i="82"/>
  <c r="AO42" i="18" s="1"/>
  <c r="AI13"/>
  <c r="AI11"/>
  <c r="AI9"/>
  <c r="AI7"/>
  <c r="AI5"/>
  <c r="AI45" s="1"/>
  <c r="AI35"/>
  <c r="AI34"/>
  <c r="AI33"/>
  <c r="AI32"/>
  <c r="AI31"/>
  <c r="AI30"/>
  <c r="AI29"/>
  <c r="AI28"/>
  <c r="AI27"/>
  <c r="AI26"/>
  <c r="AI25"/>
  <c r="AI24"/>
  <c r="AI23"/>
  <c r="AI22"/>
  <c r="AI21"/>
  <c r="AI20"/>
  <c r="AI19"/>
  <c r="AI18"/>
  <c r="AI17"/>
  <c r="AI16"/>
  <c r="AI15"/>
  <c r="AI14"/>
  <c r="AI12"/>
  <c r="AI10"/>
  <c r="AI8"/>
  <c r="AI6"/>
  <c r="AM35"/>
  <c r="AM34"/>
  <c r="AM33"/>
  <c r="AM32"/>
  <c r="AM31"/>
  <c r="AM30"/>
  <c r="AM29"/>
  <c r="AM28"/>
  <c r="AM27"/>
  <c r="AM26"/>
  <c r="AM25"/>
  <c r="AM24"/>
  <c r="AM23"/>
  <c r="AM22"/>
  <c r="AM21"/>
  <c r="AM20"/>
  <c r="AM19"/>
  <c r="AM18"/>
  <c r="AM17"/>
  <c r="AM16"/>
  <c r="AM15"/>
  <c r="AM14"/>
  <c r="AQ12"/>
  <c r="AQ10"/>
  <c r="AQ8"/>
  <c r="AQ6"/>
  <c r="AQ35"/>
  <c r="AQ34"/>
  <c r="AQ33"/>
  <c r="AQ32"/>
  <c r="AQ31"/>
  <c r="AQ30"/>
  <c r="AQ29"/>
  <c r="AQ28"/>
  <c r="AQ27"/>
  <c r="AQ26"/>
  <c r="AQ25"/>
  <c r="AQ24"/>
  <c r="AQ23"/>
  <c r="AQ22"/>
  <c r="AQ21"/>
  <c r="AQ20"/>
  <c r="AQ19"/>
  <c r="AQ18"/>
  <c r="AQ17"/>
  <c r="AQ16"/>
  <c r="AQ15"/>
  <c r="AQ14"/>
  <c r="AQ13"/>
  <c r="AQ11"/>
  <c r="AQ9"/>
  <c r="AQ7"/>
  <c r="AQ5"/>
  <c r="AQ45" s="1"/>
  <c r="AK35"/>
  <c r="AK34"/>
  <c r="AK33"/>
  <c r="AK32"/>
  <c r="AK31"/>
  <c r="AK30"/>
  <c r="AK29"/>
  <c r="AK28"/>
  <c r="AK27"/>
  <c r="AK26"/>
  <c r="AK25"/>
  <c r="AK24"/>
  <c r="AK23"/>
  <c r="AK22"/>
  <c r="AK21"/>
  <c r="AK20"/>
  <c r="AK19"/>
  <c r="AK18"/>
  <c r="AK17"/>
  <c r="AK16"/>
  <c r="AK15"/>
  <c r="AK14"/>
  <c r="AK12"/>
  <c r="AK10"/>
  <c r="AK8"/>
  <c r="AK6"/>
  <c r="AK13"/>
  <c r="AK11"/>
  <c r="AK9"/>
  <c r="AK7"/>
  <c r="AK5"/>
  <c r="AK45" s="1"/>
  <c r="AS35"/>
  <c r="AS34"/>
  <c r="AS33"/>
  <c r="AS32"/>
  <c r="AS31"/>
  <c r="AS30"/>
  <c r="AS29"/>
  <c r="AS28"/>
  <c r="AS27"/>
  <c r="AS26"/>
  <c r="AS25"/>
  <c r="AS24"/>
  <c r="AS23"/>
  <c r="AS22"/>
  <c r="AS21"/>
  <c r="AS20"/>
  <c r="AS19"/>
  <c r="AS18"/>
  <c r="AS17"/>
  <c r="AS16"/>
  <c r="AS15"/>
  <c r="AS14"/>
  <c r="AS13"/>
  <c r="AS11"/>
  <c r="AS9"/>
  <c r="AS7"/>
  <c r="AS5"/>
  <c r="AS45" s="1"/>
  <c r="AS12"/>
  <c r="AS10"/>
  <c r="AS8"/>
  <c r="AS6"/>
  <c r="U35"/>
  <c r="U34"/>
  <c r="U33"/>
  <c r="U32"/>
  <c r="U31"/>
  <c r="U30"/>
  <c r="U29"/>
  <c r="U28"/>
  <c r="U27"/>
  <c r="U26"/>
  <c r="U25"/>
  <c r="U24"/>
  <c r="U23"/>
  <c r="U22"/>
  <c r="U21"/>
  <c r="U20"/>
  <c r="U19"/>
  <c r="U18"/>
  <c r="U17"/>
  <c r="U16"/>
  <c r="U15"/>
  <c r="U14"/>
  <c r="U13"/>
  <c r="U12"/>
  <c r="U11"/>
  <c r="U10"/>
  <c r="U9"/>
  <c r="U8"/>
  <c r="U7"/>
  <c r="U6"/>
  <c r="U45"/>
  <c r="S35"/>
  <c r="S34"/>
  <c r="S33"/>
  <c r="S32"/>
  <c r="S31"/>
  <c r="S30"/>
  <c r="S29"/>
  <c r="S28"/>
  <c r="S27"/>
  <c r="S26"/>
  <c r="S25"/>
  <c r="S24"/>
  <c r="S23"/>
  <c r="S22"/>
  <c r="S21"/>
  <c r="S20"/>
  <c r="S19"/>
  <c r="S18"/>
  <c r="S17"/>
  <c r="S16"/>
  <c r="S15"/>
  <c r="S14"/>
  <c r="S13"/>
  <c r="S12"/>
  <c r="S11"/>
  <c r="S10"/>
  <c r="S9"/>
  <c r="S8"/>
  <c r="S7"/>
  <c r="S6"/>
  <c r="S45"/>
  <c r="W35"/>
  <c r="W34"/>
  <c r="W33"/>
  <c r="W32"/>
  <c r="W31"/>
  <c r="W30"/>
  <c r="W29"/>
  <c r="W28"/>
  <c r="W27"/>
  <c r="W26"/>
  <c r="W25"/>
  <c r="W24"/>
  <c r="W23"/>
  <c r="W22"/>
  <c r="W21"/>
  <c r="W20"/>
  <c r="W19"/>
  <c r="W18"/>
  <c r="W17"/>
  <c r="W16"/>
  <c r="W15"/>
  <c r="W14"/>
  <c r="AC35"/>
  <c r="AC34"/>
  <c r="AC33"/>
  <c r="AC32"/>
  <c r="AC31"/>
  <c r="AC30"/>
  <c r="AC29"/>
  <c r="AC28"/>
  <c r="AC27"/>
  <c r="AC26"/>
  <c r="AC25"/>
  <c r="AC24"/>
  <c r="AC23"/>
  <c r="AC22"/>
  <c r="AC21"/>
  <c r="AC20"/>
  <c r="AC19"/>
  <c r="AC18"/>
  <c r="AC17"/>
  <c r="AC16"/>
  <c r="AC15"/>
  <c r="AC14"/>
  <c r="AC13"/>
  <c r="AC12"/>
  <c r="AC11"/>
  <c r="AC10"/>
  <c r="AC9"/>
  <c r="AC8"/>
  <c r="AC7"/>
  <c r="AC6"/>
  <c r="AC5"/>
  <c r="AC45" s="1"/>
  <c r="K42"/>
  <c r="I36" i="3"/>
  <c r="U36"/>
  <c r="E36"/>
  <c r="AG36"/>
  <c r="AO36"/>
  <c r="H44" i="82"/>
  <c r="EG42" i="18" s="1"/>
  <c r="EM42" s="1"/>
  <c r="EO42" s="1"/>
  <c r="H24" i="82"/>
  <c r="BU42" i="18" s="1"/>
  <c r="CA42" s="1"/>
  <c r="AK36" i="3"/>
  <c r="FD34" i="18"/>
  <c r="EN34"/>
  <c r="DX34"/>
  <c r="DH34"/>
  <c r="CR34"/>
  <c r="CB34"/>
  <c r="BL34"/>
  <c r="AV34"/>
  <c r="AF34"/>
  <c r="P34"/>
  <c r="B34" i="29"/>
  <c r="I34"/>
  <c r="P34"/>
  <c r="W34"/>
  <c r="AD34"/>
  <c r="AK34"/>
  <c r="AR34"/>
  <c r="AY34"/>
  <c r="BF34"/>
  <c r="BM34"/>
  <c r="BT34"/>
  <c r="G36" i="5"/>
  <c r="AH36" i="9"/>
  <c r="AE36"/>
  <c r="Y36"/>
  <c r="V36"/>
  <c r="S36"/>
  <c r="P36"/>
  <c r="M36"/>
  <c r="J36"/>
  <c r="G36"/>
  <c r="D36"/>
  <c r="B34" i="78"/>
  <c r="B34" i="77"/>
  <c r="B34" i="76"/>
  <c r="B34" i="75"/>
  <c r="B34" i="74"/>
  <c r="B34" i="73"/>
  <c r="B34" i="72"/>
  <c r="D34" i="80"/>
  <c r="B34"/>
  <c r="BQ36" i="7"/>
  <c r="BJ36"/>
  <c r="AO36"/>
  <c r="AH36"/>
  <c r="F36"/>
  <c r="B36" i="15"/>
  <c r="BO37" i="1"/>
  <c r="BI37"/>
  <c r="BC37"/>
  <c r="AW37"/>
  <c r="AK37"/>
  <c r="Y37"/>
  <c r="M37"/>
  <c r="C32" i="28"/>
  <c r="D32"/>
  <c r="E32"/>
  <c r="F32"/>
  <c r="G32"/>
  <c r="H32"/>
  <c r="I32"/>
  <c r="J32"/>
  <c r="K32"/>
  <c r="L32"/>
  <c r="B32"/>
  <c r="Y42" i="18" l="1"/>
  <c r="Y45" s="1"/>
  <c r="Y5"/>
  <c r="AE5" s="1"/>
  <c r="AJ22" i="253"/>
  <c r="AK21"/>
  <c r="CC42" i="18"/>
  <c r="FU42"/>
  <c r="AU42"/>
  <c r="DG42"/>
  <c r="AA24"/>
  <c r="AA41"/>
  <c r="AA42"/>
  <c r="FC42"/>
  <c r="O42"/>
  <c r="Q42" s="1"/>
  <c r="BK42"/>
  <c r="CQ42"/>
  <c r="DW42"/>
  <c r="AA9"/>
  <c r="BU41"/>
  <c r="BU40"/>
  <c r="CA40" s="1"/>
  <c r="CC40" s="1"/>
  <c r="AT41" i="19" s="1"/>
  <c r="K41" i="18"/>
  <c r="K40"/>
  <c r="AO41"/>
  <c r="AO40"/>
  <c r="AU40" s="1"/>
  <c r="AW40" s="1"/>
  <c r="Z41" i="19" s="1"/>
  <c r="AD41" s="1"/>
  <c r="EW39" i="18"/>
  <c r="FC39" s="1"/>
  <c r="EW41"/>
  <c r="EW40"/>
  <c r="FC40" s="1"/>
  <c r="FE40" s="1"/>
  <c r="CR41" i="19" s="1"/>
  <c r="BG41" i="18"/>
  <c r="BG40"/>
  <c r="BK40" s="1"/>
  <c r="BM40" s="1"/>
  <c r="AJ41" i="19" s="1"/>
  <c r="AA40" i="18"/>
  <c r="I41"/>
  <c r="I40"/>
  <c r="CK41"/>
  <c r="CK40"/>
  <c r="CQ40" s="1"/>
  <c r="CS40" s="1"/>
  <c r="BD41" i="19" s="1"/>
  <c r="FO12" i="18"/>
  <c r="FO41"/>
  <c r="FO40"/>
  <c r="FS40" s="1"/>
  <c r="FU40" s="1"/>
  <c r="DB41" i="19" s="1"/>
  <c r="Y41" i="18"/>
  <c r="Y40"/>
  <c r="DS39"/>
  <c r="DW39" s="1"/>
  <c r="DS41"/>
  <c r="DS40"/>
  <c r="DW40" s="1"/>
  <c r="DY40" s="1"/>
  <c r="BX41" i="19" s="1"/>
  <c r="EG41" i="18"/>
  <c r="EG40"/>
  <c r="EM40" s="1"/>
  <c r="EO40" s="1"/>
  <c r="CH41" i="19" s="1"/>
  <c r="DC39" i="18"/>
  <c r="DG39" s="1"/>
  <c r="DC41"/>
  <c r="DC40"/>
  <c r="DG40" s="1"/>
  <c r="DI40" s="1"/>
  <c r="BN41" i="19" s="1"/>
  <c r="EG38" i="18"/>
  <c r="EM38" s="1"/>
  <c r="EO38" s="1"/>
  <c r="CH39" i="19" s="1"/>
  <c r="EG39" i="18"/>
  <c r="EM39" s="1"/>
  <c r="BG38"/>
  <c r="BK38" s="1"/>
  <c r="BM38" s="1"/>
  <c r="AJ39" i="19" s="1"/>
  <c r="BG39" i="18"/>
  <c r="BK39" s="1"/>
  <c r="AA13"/>
  <c r="AA39"/>
  <c r="BU38"/>
  <c r="CA38" s="1"/>
  <c r="CC38" s="1"/>
  <c r="AT39" i="19" s="1"/>
  <c r="BU39" i="18"/>
  <c r="CA39" s="1"/>
  <c r="K38"/>
  <c r="K39"/>
  <c r="AO38"/>
  <c r="AU38" s="1"/>
  <c r="AW38" s="1"/>
  <c r="Z39" i="19" s="1"/>
  <c r="AO39" i="18"/>
  <c r="AU39" s="1"/>
  <c r="FO38"/>
  <c r="FS38" s="1"/>
  <c r="FU38" s="1"/>
  <c r="DB39" i="19" s="1"/>
  <c r="FO39" i="18"/>
  <c r="FS39" s="1"/>
  <c r="Y12"/>
  <c r="Y39"/>
  <c r="I38"/>
  <c r="I39"/>
  <c r="CK38"/>
  <c r="CQ38" s="1"/>
  <c r="CS38" s="1"/>
  <c r="BD39" i="19" s="1"/>
  <c r="CK39" i="18"/>
  <c r="M21" i="253"/>
  <c r="L22"/>
  <c r="AA20" i="18"/>
  <c r="AA16"/>
  <c r="AA32"/>
  <c r="Y31"/>
  <c r="AD22" i="253"/>
  <c r="AE21"/>
  <c r="BB23"/>
  <c r="BC22"/>
  <c r="AA28" i="18"/>
  <c r="G22" i="253"/>
  <c r="F23"/>
  <c r="EW37" i="18"/>
  <c r="FC37" s="1"/>
  <c r="EW38"/>
  <c r="FC38" s="1"/>
  <c r="FE38" s="1"/>
  <c r="CR39" i="19" s="1"/>
  <c r="DC37" i="18"/>
  <c r="DG37" s="1"/>
  <c r="DC38"/>
  <c r="DG38" s="1"/>
  <c r="DI38" s="1"/>
  <c r="BN39" i="19" s="1"/>
  <c r="Y37" i="18"/>
  <c r="Y38"/>
  <c r="DS37"/>
  <c r="DW37" s="1"/>
  <c r="DS38"/>
  <c r="DW38" s="1"/>
  <c r="DY38" s="1"/>
  <c r="BX39" i="19" s="1"/>
  <c r="AA37" i="18"/>
  <c r="AA38"/>
  <c r="AA14"/>
  <c r="AA18"/>
  <c r="AA22"/>
  <c r="AA26"/>
  <c r="AA30"/>
  <c r="AA34"/>
  <c r="AA7"/>
  <c r="AA11"/>
  <c r="AA15"/>
  <c r="AA17"/>
  <c r="AA19"/>
  <c r="AA21"/>
  <c r="AA23"/>
  <c r="AA25"/>
  <c r="AA27"/>
  <c r="AA29"/>
  <c r="AA31"/>
  <c r="AA33"/>
  <c r="AA35"/>
  <c r="AA6"/>
  <c r="AA8"/>
  <c r="AA10"/>
  <c r="AA12"/>
  <c r="AA36"/>
  <c r="DC12"/>
  <c r="DC7"/>
  <c r="DC5"/>
  <c r="DC45" s="1"/>
  <c r="EW32"/>
  <c r="AO22"/>
  <c r="AO37"/>
  <c r="AU37" s="1"/>
  <c r="BU36"/>
  <c r="CA36" s="1"/>
  <c r="CC36" s="1"/>
  <c r="AT37" i="19" s="1"/>
  <c r="BU37" i="18"/>
  <c r="CA37" s="1"/>
  <c r="CK34"/>
  <c r="CK37"/>
  <c r="CQ37" s="1"/>
  <c r="BG5"/>
  <c r="BG45" s="1"/>
  <c r="BG37"/>
  <c r="BK37" s="1"/>
  <c r="DC26"/>
  <c r="EG36"/>
  <c r="EM36" s="1"/>
  <c r="EO36" s="1"/>
  <c r="CH37" i="19" s="1"/>
  <c r="EG37" i="18"/>
  <c r="EM37" s="1"/>
  <c r="FO5"/>
  <c r="FO45" s="1"/>
  <c r="FO37"/>
  <c r="DC25"/>
  <c r="EW34"/>
  <c r="I36"/>
  <c r="I37"/>
  <c r="K36"/>
  <c r="K37"/>
  <c r="FO7"/>
  <c r="AO14"/>
  <c r="AO30"/>
  <c r="BG32"/>
  <c r="BG16"/>
  <c r="CK14"/>
  <c r="BG28"/>
  <c r="BG13"/>
  <c r="BG24"/>
  <c r="BG9"/>
  <c r="BG20"/>
  <c r="CK30"/>
  <c r="CK26"/>
  <c r="CK11"/>
  <c r="CK22"/>
  <c r="CK7"/>
  <c r="CK18"/>
  <c r="AO7"/>
  <c r="AO6"/>
  <c r="AO18"/>
  <c r="AO34"/>
  <c r="AO26"/>
  <c r="BH23" i="253"/>
  <c r="BI22"/>
  <c r="BN23"/>
  <c r="BO22"/>
  <c r="S21"/>
  <c r="R22"/>
  <c r="AW21"/>
  <c r="AV22"/>
  <c r="Y21"/>
  <c r="X22"/>
  <c r="AP23"/>
  <c r="AQ22"/>
  <c r="EW33" i="18"/>
  <c r="EW36"/>
  <c r="FC36" s="1"/>
  <c r="FE36" s="1"/>
  <c r="CR37" i="19" s="1"/>
  <c r="DS11" i="18"/>
  <c r="DS36"/>
  <c r="DW36" s="1"/>
  <c r="DY36" s="1"/>
  <c r="BX37" i="19" s="1"/>
  <c r="FO8" i="18"/>
  <c r="FO36"/>
  <c r="FS36" s="1"/>
  <c r="FU36" s="1"/>
  <c r="DB37" i="19" s="1"/>
  <c r="DC8" i="18"/>
  <c r="DC36"/>
  <c r="DG36" s="1"/>
  <c r="DI36" s="1"/>
  <c r="BN37" i="19" s="1"/>
  <c r="CK32" i="18"/>
  <c r="CK36"/>
  <c r="CQ36" s="1"/>
  <c r="CS36" s="1"/>
  <c r="BD37" i="19" s="1"/>
  <c r="BG10" i="18"/>
  <c r="BG36"/>
  <c r="BK36" s="1"/>
  <c r="BM36" s="1"/>
  <c r="AJ37" i="19" s="1"/>
  <c r="Y33" i="18"/>
  <c r="Y36"/>
  <c r="AO35"/>
  <c r="AU35" s="1"/>
  <c r="AW35" s="1"/>
  <c r="Z36" i="19" s="1"/>
  <c r="AO36" i="18"/>
  <c r="FO26"/>
  <c r="FO25"/>
  <c r="EW5"/>
  <c r="EW45" s="1"/>
  <c r="EW7"/>
  <c r="DC18"/>
  <c r="DC34"/>
  <c r="DC17"/>
  <c r="DC33"/>
  <c r="FO18"/>
  <c r="FO34"/>
  <c r="FO17"/>
  <c r="FO33"/>
  <c r="EW16"/>
  <c r="EW18"/>
  <c r="DS6"/>
  <c r="DS26"/>
  <c r="DC14"/>
  <c r="DC22"/>
  <c r="DC30"/>
  <c r="DC6"/>
  <c r="DC13"/>
  <c r="DC21"/>
  <c r="DC29"/>
  <c r="Y8"/>
  <c r="Y23"/>
  <c r="Y19"/>
  <c r="Y15"/>
  <c r="EW13"/>
  <c r="EW24"/>
  <c r="EW26"/>
  <c r="AO12"/>
  <c r="AO5"/>
  <c r="AO45" s="1"/>
  <c r="AO13"/>
  <c r="AO17"/>
  <c r="AO21"/>
  <c r="AO25"/>
  <c r="AO29"/>
  <c r="AO33"/>
  <c r="AO10"/>
  <c r="AO11"/>
  <c r="AO16"/>
  <c r="AO20"/>
  <c r="AO24"/>
  <c r="AO28"/>
  <c r="AO32"/>
  <c r="AO8"/>
  <c r="AO9"/>
  <c r="AO15"/>
  <c r="AO19"/>
  <c r="AO23"/>
  <c r="AO27"/>
  <c r="AO31"/>
  <c r="Y27"/>
  <c r="FO14"/>
  <c r="FO22"/>
  <c r="FO30"/>
  <c r="FO6"/>
  <c r="FO13"/>
  <c r="FO21"/>
  <c r="FO29"/>
  <c r="DS18"/>
  <c r="DS34"/>
  <c r="DS22"/>
  <c r="DS14"/>
  <c r="DS30"/>
  <c r="DS10"/>
  <c r="DC11"/>
  <c r="DC16"/>
  <c r="DC20"/>
  <c r="DC24"/>
  <c r="DC28"/>
  <c r="DC32"/>
  <c r="DC10"/>
  <c r="DC9"/>
  <c r="DC15"/>
  <c r="DC19"/>
  <c r="DC23"/>
  <c r="DC27"/>
  <c r="DC31"/>
  <c r="DC35"/>
  <c r="DG35" s="1"/>
  <c r="DI35" s="1"/>
  <c r="BN36" i="19" s="1"/>
  <c r="Y35" i="18"/>
  <c r="Y7"/>
  <c r="Y11"/>
  <c r="Y14"/>
  <c r="Y18"/>
  <c r="Y22"/>
  <c r="Y26"/>
  <c r="Y30"/>
  <c r="Y34"/>
  <c r="Y9"/>
  <c r="Y13"/>
  <c r="Y16"/>
  <c r="Y20"/>
  <c r="Y24"/>
  <c r="Y28"/>
  <c r="Y32"/>
  <c r="Y6"/>
  <c r="Y10"/>
  <c r="Y17"/>
  <c r="Y21"/>
  <c r="Y25"/>
  <c r="Y29"/>
  <c r="FO11"/>
  <c r="FO16"/>
  <c r="FO20"/>
  <c r="FO24"/>
  <c r="FO28"/>
  <c r="FO32"/>
  <c r="FO10"/>
  <c r="FO9"/>
  <c r="FO15"/>
  <c r="FO19"/>
  <c r="FO23"/>
  <c r="FO27"/>
  <c r="FO31"/>
  <c r="FO35"/>
  <c r="FS35" s="1"/>
  <c r="FU35" s="1"/>
  <c r="DB36" i="19" s="1"/>
  <c r="EW11" i="18"/>
  <c r="EW14"/>
  <c r="EW22"/>
  <c r="EW30"/>
  <c r="EW9"/>
  <c r="EW20"/>
  <c r="EW28"/>
  <c r="DS17"/>
  <c r="DS25"/>
  <c r="DS33"/>
  <c r="DS9"/>
  <c r="DS16"/>
  <c r="DS20"/>
  <c r="DS24"/>
  <c r="DS28"/>
  <c r="DS32"/>
  <c r="DS8"/>
  <c r="DS12"/>
  <c r="DS21"/>
  <c r="DS29"/>
  <c r="DS5"/>
  <c r="DS45" s="1"/>
  <c r="DS13"/>
  <c r="DS15"/>
  <c r="DS19"/>
  <c r="DS23"/>
  <c r="DS27"/>
  <c r="DS31"/>
  <c r="DS35"/>
  <c r="DW35" s="1"/>
  <c r="DY35" s="1"/>
  <c r="BX36" i="19" s="1"/>
  <c r="DS7" i="18"/>
  <c r="BG14"/>
  <c r="BG18"/>
  <c r="BG22"/>
  <c r="BG26"/>
  <c r="BG30"/>
  <c r="BG34"/>
  <c r="BG7"/>
  <c r="BG11"/>
  <c r="BG15"/>
  <c r="BG19"/>
  <c r="BG23"/>
  <c r="BG27"/>
  <c r="BG31"/>
  <c r="BG35"/>
  <c r="BK35" s="1"/>
  <c r="BM35" s="1"/>
  <c r="AJ36" i="19" s="1"/>
  <c r="BG8" i="18"/>
  <c r="BG12"/>
  <c r="BG17"/>
  <c r="BG21"/>
  <c r="BG25"/>
  <c r="BG29"/>
  <c r="BG33"/>
  <c r="BG6"/>
  <c r="EW8"/>
  <c r="EW12"/>
  <c r="EW15"/>
  <c r="EW19"/>
  <c r="EW23"/>
  <c r="EW27"/>
  <c r="EW31"/>
  <c r="EW35"/>
  <c r="FC35" s="1"/>
  <c r="FE35" s="1"/>
  <c r="CR36" i="19" s="1"/>
  <c r="EW6" i="18"/>
  <c r="FC6" s="1"/>
  <c r="EW10"/>
  <c r="EW17"/>
  <c r="EW21"/>
  <c r="EW25"/>
  <c r="EW29"/>
  <c r="CK10"/>
  <c r="CK21"/>
  <c r="CK29"/>
  <c r="CK8"/>
  <c r="CK12"/>
  <c r="CK15"/>
  <c r="CK19"/>
  <c r="CK23"/>
  <c r="CK27"/>
  <c r="CK31"/>
  <c r="CK35"/>
  <c r="CQ35" s="1"/>
  <c r="CS35" s="1"/>
  <c r="BD36" i="19" s="1"/>
  <c r="CK6" i="18"/>
  <c r="CK17"/>
  <c r="CK25"/>
  <c r="CK33"/>
  <c r="CK5"/>
  <c r="CK45" s="1"/>
  <c r="CK9"/>
  <c r="CK13"/>
  <c r="CK16"/>
  <c r="CK20"/>
  <c r="CK24"/>
  <c r="CK28"/>
  <c r="EG35"/>
  <c r="EM35" s="1"/>
  <c r="EO35" s="1"/>
  <c r="CH36" i="19" s="1"/>
  <c r="EG34" i="18"/>
  <c r="EG33"/>
  <c r="EG32"/>
  <c r="EG31"/>
  <c r="EG30"/>
  <c r="EG29"/>
  <c r="EG28"/>
  <c r="EG27"/>
  <c r="EG26"/>
  <c r="EG25"/>
  <c r="EG24"/>
  <c r="EG23"/>
  <c r="EG22"/>
  <c r="EG21"/>
  <c r="EG20"/>
  <c r="EG19"/>
  <c r="EG18"/>
  <c r="EG17"/>
  <c r="EG16"/>
  <c r="EG15"/>
  <c r="EG14"/>
  <c r="EG13"/>
  <c r="EG11"/>
  <c r="EG9"/>
  <c r="EG7"/>
  <c r="EG5"/>
  <c r="EG45" s="1"/>
  <c r="EG12"/>
  <c r="EG10"/>
  <c r="EG8"/>
  <c r="EG6"/>
  <c r="BU35"/>
  <c r="CA35" s="1"/>
  <c r="CC35" s="1"/>
  <c r="AT36" i="19" s="1"/>
  <c r="BU34" i="18"/>
  <c r="BU33"/>
  <c r="BU32"/>
  <c r="BU31"/>
  <c r="BU30"/>
  <c r="BU29"/>
  <c r="BU28"/>
  <c r="BU27"/>
  <c r="BU26"/>
  <c r="BU25"/>
  <c r="BU24"/>
  <c r="BU23"/>
  <c r="BU22"/>
  <c r="BU21"/>
  <c r="BU20"/>
  <c r="BU19"/>
  <c r="BU18"/>
  <c r="BU17"/>
  <c r="BU16"/>
  <c r="BU15"/>
  <c r="BU14"/>
  <c r="BU13"/>
  <c r="BU11"/>
  <c r="BU9"/>
  <c r="BU7"/>
  <c r="BU5"/>
  <c r="BU45" s="1"/>
  <c r="BU12"/>
  <c r="BU10"/>
  <c r="BU8"/>
  <c r="BU6"/>
  <c r="K10"/>
  <c r="K6"/>
  <c r="K34"/>
  <c r="K32"/>
  <c r="K30"/>
  <c r="K28"/>
  <c r="K26"/>
  <c r="K24"/>
  <c r="K22"/>
  <c r="K20"/>
  <c r="K18"/>
  <c r="K16"/>
  <c r="K14"/>
  <c r="K11"/>
  <c r="K7"/>
  <c r="K12"/>
  <c r="K8"/>
  <c r="K35"/>
  <c r="K33"/>
  <c r="K31"/>
  <c r="K29"/>
  <c r="K27"/>
  <c r="K25"/>
  <c r="K23"/>
  <c r="K21"/>
  <c r="K19"/>
  <c r="K17"/>
  <c r="K15"/>
  <c r="K13"/>
  <c r="K9"/>
  <c r="K45"/>
  <c r="I35"/>
  <c r="I33"/>
  <c r="I31"/>
  <c r="I29"/>
  <c r="I27"/>
  <c r="I25"/>
  <c r="I23"/>
  <c r="I21"/>
  <c r="I19"/>
  <c r="I17"/>
  <c r="I15"/>
  <c r="I13"/>
  <c r="I9"/>
  <c r="I45"/>
  <c r="I10"/>
  <c r="I6"/>
  <c r="I34"/>
  <c r="I32"/>
  <c r="I30"/>
  <c r="I28"/>
  <c r="I26"/>
  <c r="I24"/>
  <c r="I22"/>
  <c r="I20"/>
  <c r="I18"/>
  <c r="I16"/>
  <c r="I14"/>
  <c r="I11"/>
  <c r="I7"/>
  <c r="I12"/>
  <c r="I8"/>
  <c r="BI34" i="29"/>
  <c r="AG34"/>
  <c r="AP35" i="19"/>
  <c r="CN35"/>
  <c r="AA36" i="7"/>
  <c r="AB36" s="1"/>
  <c r="BC36"/>
  <c r="BD36" s="1"/>
  <c r="BW34" i="29"/>
  <c r="AU34"/>
  <c r="S34"/>
  <c r="B35" i="19"/>
  <c r="V35"/>
  <c r="BJ35"/>
  <c r="E34" i="29"/>
  <c r="BB34"/>
  <c r="Z34"/>
  <c r="L35" i="19"/>
  <c r="AZ35"/>
  <c r="CX35"/>
  <c r="BP34" i="29"/>
  <c r="AN34"/>
  <c r="L34"/>
  <c r="AF35" i="19"/>
  <c r="BT35"/>
  <c r="G36" i="7"/>
  <c r="H36" s="1"/>
  <c r="T36"/>
  <c r="U36" s="1"/>
  <c r="AV36"/>
  <c r="AW36" s="1"/>
  <c r="BX36"/>
  <c r="BY36" s="1"/>
  <c r="B35" i="58"/>
  <c r="I36" i="5"/>
  <c r="L35" i="58"/>
  <c r="K36" i="5"/>
  <c r="V35" i="58"/>
  <c r="M36" i="5"/>
  <c r="AF35" i="58"/>
  <c r="O36" i="5"/>
  <c r="AP35" i="58"/>
  <c r="Q36" i="5"/>
  <c r="AZ35" i="58"/>
  <c r="S36" i="5"/>
  <c r="BJ35" i="58"/>
  <c r="U36" i="5"/>
  <c r="BT35" i="58"/>
  <c r="W36" i="5"/>
  <c r="CD35" i="58"/>
  <c r="Y36" i="5"/>
  <c r="CN35" i="58"/>
  <c r="AA36" i="5"/>
  <c r="CX35" i="58"/>
  <c r="AC36" i="5"/>
  <c r="AI36" i="7"/>
  <c r="AP36"/>
  <c r="BK36"/>
  <c r="BR36"/>
  <c r="AH35" i="23"/>
  <c r="AE35"/>
  <c r="AB35"/>
  <c r="Y35"/>
  <c r="V35"/>
  <c r="S35"/>
  <c r="P35"/>
  <c r="M35"/>
  <c r="J35"/>
  <c r="G35"/>
  <c r="D35"/>
  <c r="AS34" i="25"/>
  <c r="CT34" i="2" s="1"/>
  <c r="AQ34" i="25"/>
  <c r="CN34" i="2" s="1"/>
  <c r="AO34" i="25"/>
  <c r="CK34" i="2" s="1"/>
  <c r="AM34" i="25"/>
  <c r="CE34" i="2" s="1"/>
  <c r="AK34" i="25"/>
  <c r="CB34" i="2" s="1"/>
  <c r="AI34" i="25"/>
  <c r="BV34" i="2" s="1"/>
  <c r="AG34" i="25"/>
  <c r="BS34" i="2" s="1"/>
  <c r="AE34" i="25"/>
  <c r="BM34" i="2" s="1"/>
  <c r="AC34" i="25"/>
  <c r="BJ34" i="2" s="1"/>
  <c r="AA34" i="25"/>
  <c r="BD34" i="2" s="1"/>
  <c r="Y34" i="25"/>
  <c r="BA34" i="2" s="1"/>
  <c r="W34" i="25"/>
  <c r="AU34" i="2" s="1"/>
  <c r="U34" i="25"/>
  <c r="AR34" i="2" s="1"/>
  <c r="S34" i="25"/>
  <c r="AL34" i="2" s="1"/>
  <c r="Q34" i="25"/>
  <c r="AI34" i="2" s="1"/>
  <c r="O34" i="25"/>
  <c r="AC34" i="2" s="1"/>
  <c r="M34" i="25"/>
  <c r="Z34" i="2" s="1"/>
  <c r="K34" i="25"/>
  <c r="T34" i="2" s="1"/>
  <c r="I34" i="25"/>
  <c r="Q34" i="2" s="1"/>
  <c r="G34" i="25"/>
  <c r="K34" i="2" s="1"/>
  <c r="E34" i="25"/>
  <c r="H34" i="2" s="1"/>
  <c r="C34" i="25"/>
  <c r="B34" i="2" s="1"/>
  <c r="E33" i="25"/>
  <c r="E32"/>
  <c r="AE32"/>
  <c r="BM32" i="2" s="1"/>
  <c r="AC32" i="25"/>
  <c r="BJ32" i="2" s="1"/>
  <c r="AA32" i="25"/>
  <c r="BD32" i="2" s="1"/>
  <c r="Y32" i="25"/>
  <c r="BA32" i="2" s="1"/>
  <c r="W32" i="25"/>
  <c r="AU32" i="2" s="1"/>
  <c r="U32" i="25"/>
  <c r="AR32" i="2" s="1"/>
  <c r="S32" i="25"/>
  <c r="AL32" i="2" s="1"/>
  <c r="Q32" i="25"/>
  <c r="AI32" i="2" s="1"/>
  <c r="O32" i="25"/>
  <c r="AC32" i="2" s="1"/>
  <c r="M32" i="25"/>
  <c r="Z32" i="2" s="1"/>
  <c r="K32" i="25"/>
  <c r="T32" i="2" s="1"/>
  <c r="I32" i="25"/>
  <c r="Q32" i="2" s="1"/>
  <c r="G32" i="25"/>
  <c r="K32" i="2" s="1"/>
  <c r="C32" i="25"/>
  <c r="B32" i="2" s="1"/>
  <c r="V33" i="23"/>
  <c r="AT32" i="29" s="1"/>
  <c r="S33" i="23"/>
  <c r="P33"/>
  <c r="M33"/>
  <c r="Y32" i="29" s="1"/>
  <c r="J33" i="23"/>
  <c r="R32" i="29" s="1"/>
  <c r="G33" i="23"/>
  <c r="D33"/>
  <c r="D33" i="16"/>
  <c r="E33" i="19" s="1"/>
  <c r="FD32" i="18"/>
  <c r="EN32"/>
  <c r="DX32"/>
  <c r="DH32"/>
  <c r="CR32"/>
  <c r="CB32"/>
  <c r="BL32"/>
  <c r="AV32"/>
  <c r="AF32"/>
  <c r="P32"/>
  <c r="L48" i="13"/>
  <c r="AK46"/>
  <c r="L46"/>
  <c r="G46"/>
  <c r="AH34" i="9"/>
  <c r="CX33" i="19" s="1"/>
  <c r="AE34" i="9"/>
  <c r="Y34"/>
  <c r="V34"/>
  <c r="S34"/>
  <c r="AZ33" i="19" s="1"/>
  <c r="P34" i="9"/>
  <c r="M34"/>
  <c r="J34"/>
  <c r="G34"/>
  <c r="L33" i="19" s="1"/>
  <c r="D34" i="9"/>
  <c r="BX34" i="7"/>
  <c r="BQ34"/>
  <c r="BJ34"/>
  <c r="BC34"/>
  <c r="AV34"/>
  <c r="AO34"/>
  <c r="AH34"/>
  <c r="AA34"/>
  <c r="T34"/>
  <c r="F34"/>
  <c r="G34" i="5"/>
  <c r="AQ34" i="3"/>
  <c r="AM34"/>
  <c r="AI34"/>
  <c r="AE34"/>
  <c r="AA34"/>
  <c r="W34"/>
  <c r="S34"/>
  <c r="O34"/>
  <c r="K34"/>
  <c r="G34"/>
  <c r="C34"/>
  <c r="BO35" i="1"/>
  <c r="CX33" i="58" s="1"/>
  <c r="BI35" i="1"/>
  <c r="CN33" i="58" s="1"/>
  <c r="BC35" i="1"/>
  <c r="CD33" i="58" s="1"/>
  <c r="AW35" i="1"/>
  <c r="BJ33" i="58"/>
  <c r="AK35" i="1"/>
  <c r="AZ33" i="58" s="1"/>
  <c r="AP33"/>
  <c r="Y35" i="1"/>
  <c r="V33" i="58"/>
  <c r="M35" i="1"/>
  <c r="L33" i="58" s="1"/>
  <c r="G35" i="1"/>
  <c r="B33" i="58" s="1"/>
  <c r="B32" i="72"/>
  <c r="B32" i="73"/>
  <c r="B32" i="74"/>
  <c r="B32" i="75"/>
  <c r="B32" i="76"/>
  <c r="B32" i="77"/>
  <c r="B32" i="78"/>
  <c r="B32" i="80"/>
  <c r="D47" i="81"/>
  <c r="AH33" i="23"/>
  <c r="AE33"/>
  <c r="AB33"/>
  <c r="Y33"/>
  <c r="AS32" i="25"/>
  <c r="CT32" i="2" s="1"/>
  <c r="AQ32" i="25"/>
  <c r="CN32" i="2" s="1"/>
  <c r="AO32" i="25"/>
  <c r="CK32" i="2" s="1"/>
  <c r="AM32" i="25"/>
  <c r="CE32" i="2" s="1"/>
  <c r="AK32" i="25"/>
  <c r="CB32" i="2" s="1"/>
  <c r="AI32" i="25"/>
  <c r="BV32" i="2" s="1"/>
  <c r="AG32" i="25"/>
  <c r="BS32" i="2" s="1"/>
  <c r="B33" i="29"/>
  <c r="I33"/>
  <c r="P33"/>
  <c r="W33"/>
  <c r="AD33"/>
  <c r="AK33"/>
  <c r="AR33"/>
  <c r="AY33"/>
  <c r="BF33"/>
  <c r="BM33"/>
  <c r="BT33"/>
  <c r="D34" i="23"/>
  <c r="G34"/>
  <c r="J34"/>
  <c r="M34"/>
  <c r="P34"/>
  <c r="S34"/>
  <c r="V34"/>
  <c r="Y34"/>
  <c r="AB34"/>
  <c r="AE34"/>
  <c r="AH34"/>
  <c r="D58" i="81"/>
  <c r="D57"/>
  <c r="D55"/>
  <c r="D53"/>
  <c r="D52"/>
  <c r="D50"/>
  <c r="D48"/>
  <c r="D45"/>
  <c r="F44" s="1"/>
  <c r="D43"/>
  <c r="D42"/>
  <c r="D40"/>
  <c r="D38"/>
  <c r="D37"/>
  <c r="D35"/>
  <c r="D33"/>
  <c r="D32"/>
  <c r="D30"/>
  <c r="D28"/>
  <c r="D27"/>
  <c r="D25"/>
  <c r="G24" s="1"/>
  <c r="D23"/>
  <c r="D22"/>
  <c r="D20"/>
  <c r="D18"/>
  <c r="D17"/>
  <c r="D15"/>
  <c r="D13"/>
  <c r="D12"/>
  <c r="D10"/>
  <c r="J9" s="1"/>
  <c r="D8"/>
  <c r="D7"/>
  <c r="D5"/>
  <c r="J34" l="1"/>
  <c r="J49"/>
  <c r="AK22" i="253"/>
  <c r="AJ23"/>
  <c r="H4" i="81"/>
  <c r="F24"/>
  <c r="H29"/>
  <c r="BM42" i="18"/>
  <c r="AT43" i="19"/>
  <c r="CS42" i="18"/>
  <c r="FE42"/>
  <c r="AW42"/>
  <c r="AA45"/>
  <c r="DY42"/>
  <c r="DI42"/>
  <c r="AE42"/>
  <c r="DB43" i="19"/>
  <c r="AE35" i="18"/>
  <c r="AG35" s="1"/>
  <c r="P36" i="19" s="1"/>
  <c r="DW41" i="18"/>
  <c r="CQ41"/>
  <c r="FC41"/>
  <c r="DG41"/>
  <c r="AU41"/>
  <c r="CA41"/>
  <c r="EM41"/>
  <c r="O41"/>
  <c r="BK41"/>
  <c r="FS41"/>
  <c r="O14"/>
  <c r="AE41"/>
  <c r="AE40"/>
  <c r="AG40" s="1"/>
  <c r="P41" i="19" s="1"/>
  <c r="J54" i="81"/>
  <c r="O40" i="18"/>
  <c r="Q40" s="1"/>
  <c r="F41" i="19" s="1"/>
  <c r="O38" i="18"/>
  <c r="Q38" s="1"/>
  <c r="F39" i="19" s="1"/>
  <c r="FU39" i="18"/>
  <c r="AE39"/>
  <c r="CQ39"/>
  <c r="EO39"/>
  <c r="CC39"/>
  <c r="O39"/>
  <c r="DI39"/>
  <c r="AW39"/>
  <c r="DY39"/>
  <c r="BM39"/>
  <c r="FE39"/>
  <c r="G44" i="81"/>
  <c r="BC23" i="253"/>
  <c r="BB24"/>
  <c r="L23"/>
  <c r="M22"/>
  <c r="H14" i="81"/>
  <c r="J39"/>
  <c r="AE22" i="253"/>
  <c r="AD23"/>
  <c r="J19" i="81"/>
  <c r="F34"/>
  <c r="G23" i="253"/>
  <c r="F24"/>
  <c r="G4" i="81"/>
  <c r="G9"/>
  <c r="G14"/>
  <c r="F4"/>
  <c r="AE38" i="18"/>
  <c r="AG38" s="1"/>
  <c r="P39" i="19" s="1"/>
  <c r="AD39"/>
  <c r="AE37" i="18"/>
  <c r="AG37" s="1"/>
  <c r="AE36"/>
  <c r="AG36" s="1"/>
  <c r="P37" i="19" s="1"/>
  <c r="AW37" i="18"/>
  <c r="DY37"/>
  <c r="CS37"/>
  <c r="O36"/>
  <c r="Q36" s="1"/>
  <c r="F37" i="19" s="1"/>
  <c r="FS37" i="18"/>
  <c r="BM37"/>
  <c r="EO37"/>
  <c r="DI37"/>
  <c r="FE37"/>
  <c r="CC37"/>
  <c r="O37"/>
  <c r="AU36"/>
  <c r="AW36" s="1"/>
  <c r="Z37" i="19" s="1"/>
  <c r="BA50" i="13"/>
  <c r="FC5" i="18"/>
  <c r="FC45" s="1"/>
  <c r="O9"/>
  <c r="BO23" i="253"/>
  <c r="BN24"/>
  <c r="BH24"/>
  <c r="BI23"/>
  <c r="X23"/>
  <c r="Y22"/>
  <c r="AQ23"/>
  <c r="AP24"/>
  <c r="AV23"/>
  <c r="AW22"/>
  <c r="R23"/>
  <c r="S22"/>
  <c r="AC34" i="5"/>
  <c r="O35" i="18"/>
  <c r="Q35" s="1"/>
  <c r="F36" i="19" s="1"/>
  <c r="AK48" i="13"/>
  <c r="BO33" i="29"/>
  <c r="K33"/>
  <c r="BV33"/>
  <c r="R33"/>
  <c r="O34" i="5"/>
  <c r="W34"/>
  <c r="BA33" i="29"/>
  <c r="F19" i="81"/>
  <c r="G29"/>
  <c r="F54"/>
  <c r="J14"/>
  <c r="I19"/>
  <c r="F29"/>
  <c r="J29"/>
  <c r="E34"/>
  <c r="I49"/>
  <c r="CN33" i="19"/>
  <c r="E29" i="81"/>
  <c r="G39"/>
  <c r="G49"/>
  <c r="H54"/>
  <c r="B33" i="19"/>
  <c r="AM32" i="29"/>
  <c r="AM33"/>
  <c r="BA32"/>
  <c r="BV32"/>
  <c r="K34" i="5"/>
  <c r="S34"/>
  <c r="D35" i="58"/>
  <c r="BO32" i="29"/>
  <c r="BH33"/>
  <c r="AF33"/>
  <c r="D33"/>
  <c r="BH32"/>
  <c r="I34" i="5"/>
  <c r="M34"/>
  <c r="Q34"/>
  <c r="U34"/>
  <c r="Y34"/>
  <c r="F9" i="81"/>
  <c r="F14"/>
  <c r="E19"/>
  <c r="E24"/>
  <c r="J44"/>
  <c r="E54"/>
  <c r="I54"/>
  <c r="AP33" i="19"/>
  <c r="E4" i="81"/>
  <c r="J4"/>
  <c r="E9"/>
  <c r="I9"/>
  <c r="E14"/>
  <c r="I14"/>
  <c r="H19"/>
  <c r="I24"/>
  <c r="I29"/>
  <c r="I34"/>
  <c r="E44"/>
  <c r="I44"/>
  <c r="AF33" i="58"/>
  <c r="BT33"/>
  <c r="AF33" i="19"/>
  <c r="BT33"/>
  <c r="K32" i="29"/>
  <c r="H9" i="81"/>
  <c r="G19"/>
  <c r="G34"/>
  <c r="H44"/>
  <c r="E49"/>
  <c r="G54"/>
  <c r="AA34" i="5"/>
  <c r="V33" i="19"/>
  <c r="BJ33"/>
  <c r="D32" i="29"/>
  <c r="AF32"/>
  <c r="D34"/>
  <c r="K34"/>
  <c r="R34"/>
  <c r="Y34"/>
  <c r="AF34"/>
  <c r="AM34"/>
  <c r="AT34"/>
  <c r="BA34"/>
  <c r="BH34"/>
  <c r="BO34"/>
  <c r="BV34"/>
  <c r="D35" i="16"/>
  <c r="BZ36" i="7"/>
  <c r="BS36"/>
  <c r="BL36"/>
  <c r="BE36"/>
  <c r="AX36"/>
  <c r="AQ36"/>
  <c r="AJ36"/>
  <c r="AC36"/>
  <c r="V36"/>
  <c r="I4" i="81"/>
  <c r="J24"/>
  <c r="H34"/>
  <c r="G48" i="13"/>
  <c r="E39" i="81"/>
  <c r="I39"/>
  <c r="H24"/>
  <c r="F39"/>
  <c r="H39"/>
  <c r="F49"/>
  <c r="H49"/>
  <c r="Y33" i="29"/>
  <c r="AT33"/>
  <c r="B35" i="15"/>
  <c r="G42" i="13"/>
  <c r="L42"/>
  <c r="Q42"/>
  <c r="AF42"/>
  <c r="AK42"/>
  <c r="G43"/>
  <c r="L43"/>
  <c r="Q43"/>
  <c r="AF43"/>
  <c r="AK43"/>
  <c r="G44"/>
  <c r="L44"/>
  <c r="AK44"/>
  <c r="L45"/>
  <c r="AK45"/>
  <c r="G35" i="5"/>
  <c r="D33" i="72"/>
  <c r="D33" i="73"/>
  <c r="D33" i="74"/>
  <c r="D33" i="75"/>
  <c r="D33" i="76"/>
  <c r="D33" i="77"/>
  <c r="D33" i="78"/>
  <c r="D33" i="79"/>
  <c r="D33" i="80"/>
  <c r="AK23" i="253" l="1"/>
  <c r="AJ24"/>
  <c r="CH43" i="19"/>
  <c r="BN43"/>
  <c r="BX43"/>
  <c r="CR43"/>
  <c r="AJ43"/>
  <c r="Z43"/>
  <c r="BD43"/>
  <c r="AG42" i="18"/>
  <c r="F43" i="19"/>
  <c r="H43" s="1"/>
  <c r="J43" s="1"/>
  <c r="AG41" i="18"/>
  <c r="FU41"/>
  <c r="Q41"/>
  <c r="FE41"/>
  <c r="DY41"/>
  <c r="AW41"/>
  <c r="BM41"/>
  <c r="EO41"/>
  <c r="CS41"/>
  <c r="CC41"/>
  <c r="DI41"/>
  <c r="CR40" i="19"/>
  <c r="BX40"/>
  <c r="BN40"/>
  <c r="AT40"/>
  <c r="AG39" i="18"/>
  <c r="DB40" i="19"/>
  <c r="CS39" i="18"/>
  <c r="AJ40" i="19"/>
  <c r="Z40"/>
  <c r="CH40"/>
  <c r="Q39" i="18"/>
  <c r="M23" i="253"/>
  <c r="L24"/>
  <c r="AE23"/>
  <c r="AD24"/>
  <c r="BB25"/>
  <c r="BC24"/>
  <c r="G24"/>
  <c r="F25"/>
  <c r="AJ38" i="19"/>
  <c r="FU37" i="18"/>
  <c r="BD38" i="19"/>
  <c r="Z38"/>
  <c r="AT38"/>
  <c r="P38"/>
  <c r="BN38"/>
  <c r="BX38"/>
  <c r="CR38"/>
  <c r="CH38"/>
  <c r="Q37" i="18"/>
  <c r="S23" i="253"/>
  <c r="R24"/>
  <c r="AW23"/>
  <c r="AV24"/>
  <c r="BH25"/>
  <c r="BI24"/>
  <c r="Y23"/>
  <c r="X24"/>
  <c r="AP25"/>
  <c r="AQ24"/>
  <c r="BN25"/>
  <c r="BO24"/>
  <c r="AK49" i="13"/>
  <c r="G49"/>
  <c r="CF35" i="58"/>
  <c r="X35"/>
  <c r="BL35"/>
  <c r="CZ35"/>
  <c r="AR35"/>
  <c r="AH35"/>
  <c r="BV35"/>
  <c r="BB35"/>
  <c r="CP35"/>
  <c r="E35" i="19"/>
  <c r="BX34" i="29"/>
  <c r="BQ34"/>
  <c r="BJ34"/>
  <c r="BC34"/>
  <c r="AV34"/>
  <c r="AO34"/>
  <c r="AH34"/>
  <c r="AA34"/>
  <c r="T34"/>
  <c r="M34"/>
  <c r="F34"/>
  <c r="V46" i="13"/>
  <c r="G45"/>
  <c r="B6" i="80"/>
  <c r="B7"/>
  <c r="B8"/>
  <c r="B9"/>
  <c r="B10"/>
  <c r="B11"/>
  <c r="B12"/>
  <c r="B13"/>
  <c r="B14"/>
  <c r="K14" s="1"/>
  <c r="B15"/>
  <c r="B16"/>
  <c r="B46" s="1"/>
  <c r="B17"/>
  <c r="B18"/>
  <c r="B19"/>
  <c r="B20"/>
  <c r="B21"/>
  <c r="B22"/>
  <c r="B23"/>
  <c r="B24"/>
  <c r="B25"/>
  <c r="B26"/>
  <c r="B27"/>
  <c r="B28"/>
  <c r="B29"/>
  <c r="B30"/>
  <c r="B31"/>
  <c r="B33"/>
  <c r="B5"/>
  <c r="K5" s="1"/>
  <c r="B6" i="79"/>
  <c r="B7"/>
  <c r="B8"/>
  <c r="B9"/>
  <c r="B10"/>
  <c r="B11"/>
  <c r="B12"/>
  <c r="B13"/>
  <c r="B14"/>
  <c r="B15"/>
  <c r="B16"/>
  <c r="B46" s="1"/>
  <c r="B17"/>
  <c r="B18"/>
  <c r="B19"/>
  <c r="B20"/>
  <c r="B21"/>
  <c r="B22"/>
  <c r="B23"/>
  <c r="B24"/>
  <c r="B25"/>
  <c r="B26"/>
  <c r="B27"/>
  <c r="B5"/>
  <c r="B6" i="78"/>
  <c r="B7"/>
  <c r="B8"/>
  <c r="B9"/>
  <c r="B10"/>
  <c r="B11"/>
  <c r="B12"/>
  <c r="B13"/>
  <c r="B14"/>
  <c r="B15"/>
  <c r="B16"/>
  <c r="B46" s="1"/>
  <c r="B17"/>
  <c r="B18"/>
  <c r="B19"/>
  <c r="B20"/>
  <c r="B21"/>
  <c r="B22"/>
  <c r="B23"/>
  <c r="B24"/>
  <c r="B25"/>
  <c r="B26"/>
  <c r="B27"/>
  <c r="B28"/>
  <c r="B29"/>
  <c r="B30"/>
  <c r="B31"/>
  <c r="B33"/>
  <c r="B5"/>
  <c r="K5" s="1"/>
  <c r="B6" i="77"/>
  <c r="B7"/>
  <c r="B8"/>
  <c r="B9"/>
  <c r="B10"/>
  <c r="B11"/>
  <c r="B12"/>
  <c r="B13"/>
  <c r="B14"/>
  <c r="B15"/>
  <c r="B16"/>
  <c r="B46" s="1"/>
  <c r="B17"/>
  <c r="B18"/>
  <c r="B19"/>
  <c r="B20"/>
  <c r="B21"/>
  <c r="B22"/>
  <c r="B23"/>
  <c r="B24"/>
  <c r="B25"/>
  <c r="B26"/>
  <c r="B27"/>
  <c r="B28"/>
  <c r="B29"/>
  <c r="B30"/>
  <c r="B31"/>
  <c r="B33"/>
  <c r="B5"/>
  <c r="B6" i="76"/>
  <c r="B7"/>
  <c r="B8"/>
  <c r="B9"/>
  <c r="B10"/>
  <c r="B11"/>
  <c r="B12"/>
  <c r="B13"/>
  <c r="B14"/>
  <c r="B15"/>
  <c r="B16"/>
  <c r="B46" s="1"/>
  <c r="B17"/>
  <c r="B18"/>
  <c r="B19"/>
  <c r="B20"/>
  <c r="B21"/>
  <c r="B22"/>
  <c r="B23"/>
  <c r="B24"/>
  <c r="B25"/>
  <c r="B26"/>
  <c r="B27"/>
  <c r="B28"/>
  <c r="B29"/>
  <c r="B30"/>
  <c r="B31"/>
  <c r="B33"/>
  <c r="B5"/>
  <c r="K5" s="1"/>
  <c r="B6" i="75"/>
  <c r="B7"/>
  <c r="B8"/>
  <c r="B9"/>
  <c r="B10"/>
  <c r="B11"/>
  <c r="B12"/>
  <c r="B13"/>
  <c r="B14"/>
  <c r="B15"/>
  <c r="B16"/>
  <c r="B46" s="1"/>
  <c r="B17"/>
  <c r="B18"/>
  <c r="B19"/>
  <c r="B20"/>
  <c r="B21"/>
  <c r="B22"/>
  <c r="B23"/>
  <c r="B24"/>
  <c r="B25"/>
  <c r="B26"/>
  <c r="B27"/>
  <c r="B28"/>
  <c r="B29"/>
  <c r="B30"/>
  <c r="B31"/>
  <c r="B33"/>
  <c r="B5"/>
  <c r="B33" i="74"/>
  <c r="B6"/>
  <c r="B7"/>
  <c r="B8"/>
  <c r="B9"/>
  <c r="B10"/>
  <c r="B11"/>
  <c r="B12"/>
  <c r="B13"/>
  <c r="B14"/>
  <c r="B15"/>
  <c r="B16"/>
  <c r="B46" s="1"/>
  <c r="B17"/>
  <c r="B18"/>
  <c r="B19"/>
  <c r="B20"/>
  <c r="B21"/>
  <c r="B22"/>
  <c r="B23"/>
  <c r="B24"/>
  <c r="B25"/>
  <c r="B26"/>
  <c r="B27"/>
  <c r="B28"/>
  <c r="B29"/>
  <c r="B30"/>
  <c r="B31"/>
  <c r="B5"/>
  <c r="K5" s="1"/>
  <c r="B6" i="73"/>
  <c r="B7"/>
  <c r="B8"/>
  <c r="B9"/>
  <c r="B10"/>
  <c r="B11"/>
  <c r="B12"/>
  <c r="B13"/>
  <c r="B14"/>
  <c r="B15"/>
  <c r="B16"/>
  <c r="B46" s="1"/>
  <c r="B17"/>
  <c r="B18"/>
  <c r="B19"/>
  <c r="B20"/>
  <c r="B21"/>
  <c r="B22"/>
  <c r="B23"/>
  <c r="B24"/>
  <c r="B25"/>
  <c r="B26"/>
  <c r="B27"/>
  <c r="B28"/>
  <c r="B29"/>
  <c r="B30"/>
  <c r="B31"/>
  <c r="B33"/>
  <c r="B5"/>
  <c r="K5" s="1"/>
  <c r="B6" i="72"/>
  <c r="B7"/>
  <c r="B8"/>
  <c r="B9"/>
  <c r="B10"/>
  <c r="B11"/>
  <c r="B12"/>
  <c r="B13"/>
  <c r="B14"/>
  <c r="B15"/>
  <c r="B16"/>
  <c r="B46" s="1"/>
  <c r="B17"/>
  <c r="B18"/>
  <c r="B19"/>
  <c r="B20"/>
  <c r="B21"/>
  <c r="B22"/>
  <c r="B23"/>
  <c r="B24"/>
  <c r="B25"/>
  <c r="B26"/>
  <c r="B27"/>
  <c r="B28"/>
  <c r="B29"/>
  <c r="B30"/>
  <c r="B31"/>
  <c r="B33"/>
  <c r="B5"/>
  <c r="K5" s="1"/>
  <c r="B47" i="71"/>
  <c r="AK24" i="253" l="1"/>
  <c r="AJ25"/>
  <c r="AD43" i="19"/>
  <c r="P43"/>
  <c r="BN42"/>
  <c r="BD42"/>
  <c r="AJ42"/>
  <c r="BX42"/>
  <c r="F42"/>
  <c r="P42"/>
  <c r="AT42"/>
  <c r="CH42"/>
  <c r="Z42"/>
  <c r="CR42"/>
  <c r="DB42"/>
  <c r="F40"/>
  <c r="BD40"/>
  <c r="P40"/>
  <c r="B46" i="71"/>
  <c r="BC25" i="253"/>
  <c r="BB26"/>
  <c r="L25"/>
  <c r="M24"/>
  <c r="AD25"/>
  <c r="AE24"/>
  <c r="F26"/>
  <c r="G25"/>
  <c r="DB38" i="19"/>
  <c r="F38"/>
  <c r="BN26" i="253"/>
  <c r="BO25"/>
  <c r="AW24"/>
  <c r="AV25"/>
  <c r="R25"/>
  <c r="S24"/>
  <c r="AP26"/>
  <c r="AQ25"/>
  <c r="BH26"/>
  <c r="BI25"/>
  <c r="Y24"/>
  <c r="X25"/>
  <c r="V49" i="13"/>
  <c r="V48"/>
  <c r="C33" i="25"/>
  <c r="G33"/>
  <c r="I33"/>
  <c r="K33"/>
  <c r="M33"/>
  <c r="O33"/>
  <c r="Q33"/>
  <c r="S33"/>
  <c r="U33"/>
  <c r="W33"/>
  <c r="Y33"/>
  <c r="AA33"/>
  <c r="AC33"/>
  <c r="AE33"/>
  <c r="AG33"/>
  <c r="AI33"/>
  <c r="AK33"/>
  <c r="AM33"/>
  <c r="AO33"/>
  <c r="AQ33"/>
  <c r="AS33"/>
  <c r="B31" i="28"/>
  <c r="C31"/>
  <c r="D31"/>
  <c r="F31"/>
  <c r="G31"/>
  <c r="H31"/>
  <c r="I31"/>
  <c r="J31"/>
  <c r="K31"/>
  <c r="L31"/>
  <c r="E31"/>
  <c r="F31" i="16"/>
  <c r="J31"/>
  <c r="N31"/>
  <c r="R31"/>
  <c r="V31"/>
  <c r="Z31"/>
  <c r="AD31"/>
  <c r="AH31"/>
  <c r="AL31"/>
  <c r="AP31"/>
  <c r="P33" i="18"/>
  <c r="AF33"/>
  <c r="AV33"/>
  <c r="BL33"/>
  <c r="CB33"/>
  <c r="CR33"/>
  <c r="DH33"/>
  <c r="DX33"/>
  <c r="EN33"/>
  <c r="FD33"/>
  <c r="M8" i="9"/>
  <c r="M9"/>
  <c r="M10"/>
  <c r="M11"/>
  <c r="M12"/>
  <c r="M13"/>
  <c r="M14"/>
  <c r="M15"/>
  <c r="M16"/>
  <c r="M17"/>
  <c r="M18"/>
  <c r="M19"/>
  <c r="M20"/>
  <c r="M21"/>
  <c r="M22"/>
  <c r="M23"/>
  <c r="M24"/>
  <c r="M25"/>
  <c r="M26"/>
  <c r="M27"/>
  <c r="M28"/>
  <c r="M29"/>
  <c r="M30"/>
  <c r="M31"/>
  <c r="M32"/>
  <c r="M33"/>
  <c r="M7"/>
  <c r="M47" s="1"/>
  <c r="J8"/>
  <c r="J9"/>
  <c r="J10"/>
  <c r="J11"/>
  <c r="J12"/>
  <c r="J13"/>
  <c r="J14"/>
  <c r="J15"/>
  <c r="J16"/>
  <c r="J17"/>
  <c r="J18"/>
  <c r="J19"/>
  <c r="J20"/>
  <c r="J21"/>
  <c r="J22"/>
  <c r="J23"/>
  <c r="J24"/>
  <c r="J25"/>
  <c r="J26"/>
  <c r="J27"/>
  <c r="J28"/>
  <c r="J29"/>
  <c r="J30"/>
  <c r="J31"/>
  <c r="J32"/>
  <c r="J33"/>
  <c r="J7"/>
  <c r="J47" s="1"/>
  <c r="G8"/>
  <c r="G9"/>
  <c r="G10"/>
  <c r="G11"/>
  <c r="G12"/>
  <c r="G13"/>
  <c r="G14"/>
  <c r="G15"/>
  <c r="G16"/>
  <c r="G17"/>
  <c r="G18"/>
  <c r="G19"/>
  <c r="G20"/>
  <c r="G21"/>
  <c r="G22"/>
  <c r="G23"/>
  <c r="G24"/>
  <c r="G25"/>
  <c r="G26"/>
  <c r="G27"/>
  <c r="G28"/>
  <c r="G29"/>
  <c r="G30"/>
  <c r="G31"/>
  <c r="G32"/>
  <c r="G33"/>
  <c r="G7"/>
  <c r="G47" s="1"/>
  <c r="P32"/>
  <c r="P33"/>
  <c r="S32"/>
  <c r="S33"/>
  <c r="V32"/>
  <c r="V33"/>
  <c r="Y32"/>
  <c r="Y33"/>
  <c r="AE32"/>
  <c r="AE33"/>
  <c r="AH32"/>
  <c r="AH33"/>
  <c r="F31" i="7"/>
  <c r="AK25" i="253" l="1"/>
  <c r="AJ26"/>
  <c r="B56" i="70"/>
  <c r="AD42" i="19"/>
  <c r="B55" i="70"/>
  <c r="AD40" i="19"/>
  <c r="AD26" i="253"/>
  <c r="AE25"/>
  <c r="L26"/>
  <c r="M25"/>
  <c r="BB27"/>
  <c r="BC26"/>
  <c r="G26"/>
  <c r="F27"/>
  <c r="S31" i="16"/>
  <c r="T31" s="1"/>
  <c r="W31"/>
  <c r="X31" s="1"/>
  <c r="AQ31"/>
  <c r="AR31" s="1"/>
  <c r="AA31"/>
  <c r="AB31" s="1"/>
  <c r="K31"/>
  <c r="L31" s="1"/>
  <c r="AI31"/>
  <c r="AJ31" s="1"/>
  <c r="AM31"/>
  <c r="AN31" s="1"/>
  <c r="G31"/>
  <c r="H31" s="1"/>
  <c r="AE31"/>
  <c r="AF31" s="1"/>
  <c r="O31"/>
  <c r="P31" s="1"/>
  <c r="AV26" i="253"/>
  <c r="AW25"/>
  <c r="AQ26"/>
  <c r="AP27"/>
  <c r="R26"/>
  <c r="S25"/>
  <c r="BI26"/>
  <c r="BH27"/>
  <c r="BN27"/>
  <c r="BO26"/>
  <c r="X26"/>
  <c r="Y25"/>
  <c r="BB33" i="29"/>
  <c r="BC33" s="1"/>
  <c r="AG33"/>
  <c r="AH33" s="1"/>
  <c r="BP33"/>
  <c r="BQ33" s="1"/>
  <c r="AN33"/>
  <c r="AO33" s="1"/>
  <c r="E33"/>
  <c r="F33" s="1"/>
  <c r="Z33"/>
  <c r="AA33" s="1"/>
  <c r="S33"/>
  <c r="T33" s="1"/>
  <c r="BI33"/>
  <c r="BJ33" s="1"/>
  <c r="BW33"/>
  <c r="BX33" s="1"/>
  <c r="AU33"/>
  <c r="AV33" s="1"/>
  <c r="L33"/>
  <c r="M33" s="1"/>
  <c r="M36" i="7"/>
  <c r="M34"/>
  <c r="D34" i="3"/>
  <c r="H34"/>
  <c r="L34"/>
  <c r="P34"/>
  <c r="T34"/>
  <c r="X34"/>
  <c r="AB34"/>
  <c r="AF34"/>
  <c r="AJ34"/>
  <c r="AN34"/>
  <c r="AR34"/>
  <c r="CB33" i="2"/>
  <c r="BS33"/>
  <c r="BJ33"/>
  <c r="BA33"/>
  <c r="AR33"/>
  <c r="AI33"/>
  <c r="Z33"/>
  <c r="Q33"/>
  <c r="H33"/>
  <c r="CN33"/>
  <c r="CE33"/>
  <c r="BV33"/>
  <c r="BM33"/>
  <c r="BD33"/>
  <c r="AU33"/>
  <c r="AL33"/>
  <c r="AC33"/>
  <c r="T33"/>
  <c r="K33"/>
  <c r="B33"/>
  <c r="CT33"/>
  <c r="CK33"/>
  <c r="G34" i="7"/>
  <c r="H34" s="1"/>
  <c r="C33" i="3"/>
  <c r="D33" s="1"/>
  <c r="G33"/>
  <c r="H33" s="1"/>
  <c r="K33"/>
  <c r="L33" s="1"/>
  <c r="O33"/>
  <c r="P33" s="1"/>
  <c r="S33"/>
  <c r="T33" s="1"/>
  <c r="W33"/>
  <c r="X33" s="1"/>
  <c r="AA33"/>
  <c r="AB33" s="1"/>
  <c r="AE33"/>
  <c r="AF33" s="1"/>
  <c r="AI33"/>
  <c r="AJ33" s="1"/>
  <c r="AM33"/>
  <c r="AN33" s="1"/>
  <c r="AQ33"/>
  <c r="AR33" s="1"/>
  <c r="C35"/>
  <c r="G35"/>
  <c r="K35"/>
  <c r="O35"/>
  <c r="S35"/>
  <c r="W35"/>
  <c r="AA35"/>
  <c r="AE35"/>
  <c r="AI35"/>
  <c r="AM35"/>
  <c r="AQ35"/>
  <c r="BT31" i="29"/>
  <c r="BT32"/>
  <c r="BM31"/>
  <c r="BM32"/>
  <c r="AY31"/>
  <c r="BF31"/>
  <c r="AY32"/>
  <c r="BF32"/>
  <c r="AR32"/>
  <c r="AR31"/>
  <c r="AK31"/>
  <c r="AK32"/>
  <c r="AD31"/>
  <c r="AD32"/>
  <c r="W31"/>
  <c r="W32"/>
  <c r="P31"/>
  <c r="P32"/>
  <c r="I31"/>
  <c r="I32"/>
  <c r="B31"/>
  <c r="B32"/>
  <c r="AP32" i="16"/>
  <c r="AL32"/>
  <c r="D7" i="69"/>
  <c r="B34" i="15"/>
  <c r="D32" i="80"/>
  <c r="D32" i="79"/>
  <c r="D32" i="78"/>
  <c r="D32" i="77"/>
  <c r="D32" i="76"/>
  <c r="D32" i="75"/>
  <c r="D32" i="74"/>
  <c r="D32" i="73"/>
  <c r="D32" i="72"/>
  <c r="E31" i="25"/>
  <c r="H31" i="2" s="1"/>
  <c r="BV30" i="34"/>
  <c r="BV31" s="1"/>
  <c r="BV32" s="1"/>
  <c r="BV33" s="1"/>
  <c r="BV34" s="1"/>
  <c r="BV35" s="1"/>
  <c r="BO30"/>
  <c r="BO31" s="1"/>
  <c r="BO32" s="1"/>
  <c r="BH30"/>
  <c r="BH31" s="1"/>
  <c r="BH32" s="1"/>
  <c r="BH33" s="1"/>
  <c r="BH34" s="1"/>
  <c r="BH35" s="1"/>
  <c r="BA30"/>
  <c r="BA31" s="1"/>
  <c r="BA32" s="1"/>
  <c r="BA33" s="1"/>
  <c r="BA34" s="1"/>
  <c r="BA35" s="1"/>
  <c r="AT30"/>
  <c r="AT31" s="1"/>
  <c r="AT32" s="1"/>
  <c r="AT33" s="1"/>
  <c r="AT34" s="1"/>
  <c r="AT35" s="1"/>
  <c r="AM30"/>
  <c r="AM31" s="1"/>
  <c r="AM32" s="1"/>
  <c r="AM33" s="1"/>
  <c r="AM34" s="1"/>
  <c r="AM35" s="1"/>
  <c r="AF30"/>
  <c r="AF31" s="1"/>
  <c r="AF32" s="1"/>
  <c r="AF33" s="1"/>
  <c r="AF34" s="1"/>
  <c r="AF35" s="1"/>
  <c r="Y30"/>
  <c r="Y31" s="1"/>
  <c r="Y32" s="1"/>
  <c r="Y33" s="1"/>
  <c r="Y34" s="1"/>
  <c r="Y35" s="1"/>
  <c r="R30"/>
  <c r="R31" s="1"/>
  <c r="R32" s="1"/>
  <c r="R33" s="1"/>
  <c r="R34" s="1"/>
  <c r="R35" s="1"/>
  <c r="K30"/>
  <c r="K31" s="1"/>
  <c r="D31"/>
  <c r="D32" s="1"/>
  <c r="D33" s="1"/>
  <c r="D34" s="1"/>
  <c r="B29" i="28"/>
  <c r="C29"/>
  <c r="D29"/>
  <c r="E29"/>
  <c r="F29"/>
  <c r="G29"/>
  <c r="H29"/>
  <c r="I29"/>
  <c r="J29"/>
  <c r="K29"/>
  <c r="L29"/>
  <c r="B30"/>
  <c r="C30"/>
  <c r="D30"/>
  <c r="E30"/>
  <c r="F30"/>
  <c r="G30"/>
  <c r="H30"/>
  <c r="I30"/>
  <c r="J30"/>
  <c r="K30"/>
  <c r="L30"/>
  <c r="BL31" i="18"/>
  <c r="AJ27" i="253" l="1"/>
  <c r="AK26"/>
  <c r="BC27"/>
  <c r="BB28"/>
  <c r="L27"/>
  <c r="M26"/>
  <c r="AD27"/>
  <c r="AE26"/>
  <c r="F28"/>
  <c r="G27"/>
  <c r="S35" i="34"/>
  <c r="L35" i="35" s="1"/>
  <c r="O35" s="1"/>
  <c r="R36" i="34"/>
  <c r="AG35"/>
  <c r="V35" i="35" s="1"/>
  <c r="Y35" s="1"/>
  <c r="AF36" i="34"/>
  <c r="AU35"/>
  <c r="AF35" i="35" s="1"/>
  <c r="AI35" s="1"/>
  <c r="AT36" i="34"/>
  <c r="BI35"/>
  <c r="AP35" i="35" s="1"/>
  <c r="AS35" s="1"/>
  <c r="BH36" i="34"/>
  <c r="BW35"/>
  <c r="AZ35" i="35" s="1"/>
  <c r="BC35" s="1"/>
  <c r="BV36" i="34"/>
  <c r="Z35"/>
  <c r="Q35" i="35" s="1"/>
  <c r="T35" s="1"/>
  <c r="Y36" i="34"/>
  <c r="AN35"/>
  <c r="AA35" i="35" s="1"/>
  <c r="AD35" s="1"/>
  <c r="AM36" i="34"/>
  <c r="BB35"/>
  <c r="AK35" i="35" s="1"/>
  <c r="AN35" s="1"/>
  <c r="BA36" i="34"/>
  <c r="AQ32" i="16"/>
  <c r="AR32" s="1"/>
  <c r="AM32"/>
  <c r="AN32" s="1"/>
  <c r="BO27" i="253"/>
  <c r="BN28"/>
  <c r="X27"/>
  <c r="Y26"/>
  <c r="S26"/>
  <c r="R27"/>
  <c r="AV27"/>
  <c r="AW26"/>
  <c r="AQ27"/>
  <c r="AP28"/>
  <c r="BH28"/>
  <c r="BI27"/>
  <c r="D35" i="34"/>
  <c r="AN32" i="29"/>
  <c r="AO32" s="1"/>
  <c r="L32"/>
  <c r="M32" s="1"/>
  <c r="E31"/>
  <c r="AK33" i="3"/>
  <c r="U33"/>
  <c r="AC34"/>
  <c r="M34"/>
  <c r="B93" i="4"/>
  <c r="AO33" i="3"/>
  <c r="I33"/>
  <c r="Q34"/>
  <c r="BB32" i="29"/>
  <c r="BC32" s="1"/>
  <c r="Z32"/>
  <c r="AA32" s="1"/>
  <c r="BW31"/>
  <c r="AU31"/>
  <c r="S31"/>
  <c r="AS33" i="3"/>
  <c r="AC33"/>
  <c r="M33"/>
  <c r="AK34"/>
  <c r="U34"/>
  <c r="E34"/>
  <c r="BP32" i="29"/>
  <c r="BQ32" s="1"/>
  <c r="BI31"/>
  <c r="AG31"/>
  <c r="E33" i="3"/>
  <c r="AS34"/>
  <c r="BW32" i="29"/>
  <c r="BX32" s="1"/>
  <c r="AU32"/>
  <c r="AV32" s="1"/>
  <c r="S32"/>
  <c r="T32" s="1"/>
  <c r="BP31"/>
  <c r="AN31"/>
  <c r="L31"/>
  <c r="Y33" i="3"/>
  <c r="AG34"/>
  <c r="BI32" i="29"/>
  <c r="BJ32" s="1"/>
  <c r="AG32"/>
  <c r="AH32" s="1"/>
  <c r="E32"/>
  <c r="BB31"/>
  <c r="Z31"/>
  <c r="BY33" i="58"/>
  <c r="AG33" i="3"/>
  <c r="Q33"/>
  <c r="D33" i="58"/>
  <c r="AO34" i="3"/>
  <c r="Y34"/>
  <c r="I34"/>
  <c r="K32" i="34"/>
  <c r="K33" s="1"/>
  <c r="K34" s="1"/>
  <c r="K35" s="1"/>
  <c r="BO33"/>
  <c r="BO34" s="1"/>
  <c r="BO35" s="1"/>
  <c r="C32"/>
  <c r="E32" s="1"/>
  <c r="Q32"/>
  <c r="S32" s="1"/>
  <c r="AE32"/>
  <c r="AG32" s="1"/>
  <c r="AL32"/>
  <c r="AN32" s="1"/>
  <c r="AS32"/>
  <c r="AU32" s="1"/>
  <c r="BN32"/>
  <c r="BP32" s="1"/>
  <c r="BU32"/>
  <c r="BW32" s="1"/>
  <c r="J32"/>
  <c r="N36" i="7"/>
  <c r="H36" i="16"/>
  <c r="O36" i="19" s="1"/>
  <c r="N30" i="16"/>
  <c r="X32" i="34"/>
  <c r="Z32" s="1"/>
  <c r="AZ32"/>
  <c r="BB32" s="1"/>
  <c r="BG32"/>
  <c r="BI32" s="1"/>
  <c r="G33" i="58"/>
  <c r="Q33"/>
  <c r="AK33"/>
  <c r="L36" i="13"/>
  <c r="C22" i="12"/>
  <c r="C23" s="1"/>
  <c r="C24" s="1"/>
  <c r="C25" s="1"/>
  <c r="C26" s="1"/>
  <c r="C27" s="1"/>
  <c r="C28" s="1"/>
  <c r="C29" s="1"/>
  <c r="C30" s="1"/>
  <c r="C31" s="1"/>
  <c r="C32" s="1"/>
  <c r="C33" s="1"/>
  <c r="C34" s="1"/>
  <c r="C35" s="1"/>
  <c r="C36" s="1"/>
  <c r="C37" s="1"/>
  <c r="C38" s="1"/>
  <c r="C39" s="1"/>
  <c r="C40" s="1"/>
  <c r="C41" s="1"/>
  <c r="BX31" i="7"/>
  <c r="BX32"/>
  <c r="BX33"/>
  <c r="BQ31"/>
  <c r="BQ32"/>
  <c r="BQ33"/>
  <c r="BJ31"/>
  <c r="BJ32"/>
  <c r="BJ33"/>
  <c r="BC31"/>
  <c r="BC32"/>
  <c r="BC33"/>
  <c r="AV31"/>
  <c r="AV32"/>
  <c r="AV33"/>
  <c r="AO31"/>
  <c r="AO32"/>
  <c r="AO33"/>
  <c r="AH31"/>
  <c r="AH32"/>
  <c r="AH33"/>
  <c r="AA31"/>
  <c r="AA32"/>
  <c r="AA33"/>
  <c r="T33"/>
  <c r="T32"/>
  <c r="T31"/>
  <c r="F32"/>
  <c r="F33"/>
  <c r="F30"/>
  <c r="AJ28" i="253" l="1"/>
  <c r="AK27"/>
  <c r="C44" i="12"/>
  <c r="H44" i="15"/>
  <c r="J44" s="1"/>
  <c r="K44" s="1"/>
  <c r="N43" i="19" s="1"/>
  <c r="H43" i="15"/>
  <c r="J43" s="1"/>
  <c r="H42"/>
  <c r="H41"/>
  <c r="BB29" i="253"/>
  <c r="BC28"/>
  <c r="L28"/>
  <c r="M27"/>
  <c r="AD28"/>
  <c r="AE27"/>
  <c r="G28"/>
  <c r="F29"/>
  <c r="H40" i="15"/>
  <c r="J40" s="1"/>
  <c r="K40" s="1"/>
  <c r="N39" i="19" s="1"/>
  <c r="BP35" i="34"/>
  <c r="AU35" i="35" s="1"/>
  <c r="AX35" s="1"/>
  <c r="BO36" i="34"/>
  <c r="L35"/>
  <c r="G35" i="35" s="1"/>
  <c r="J35" s="1"/>
  <c r="K36" i="34"/>
  <c r="E35"/>
  <c r="B35" i="35" s="1"/>
  <c r="E35" s="1"/>
  <c r="D36" i="34"/>
  <c r="BA37"/>
  <c r="BA38" s="1"/>
  <c r="BA39" s="1"/>
  <c r="BA40" s="1"/>
  <c r="BB36"/>
  <c r="AK36" i="35" s="1"/>
  <c r="AN36" s="1"/>
  <c r="AM37" i="34"/>
  <c r="AM38" s="1"/>
  <c r="AM39" s="1"/>
  <c r="AM40" s="1"/>
  <c r="AN36"/>
  <c r="AA36" i="35" s="1"/>
  <c r="AD36" s="1"/>
  <c r="Y37" i="34"/>
  <c r="Y38" s="1"/>
  <c r="Y39" s="1"/>
  <c r="Y40" s="1"/>
  <c r="Z36"/>
  <c r="Q36" i="35" s="1"/>
  <c r="T36" s="1"/>
  <c r="BV37" i="34"/>
  <c r="BV38" s="1"/>
  <c r="BV39" s="1"/>
  <c r="BV40" s="1"/>
  <c r="BW36"/>
  <c r="AZ36" i="35" s="1"/>
  <c r="BC36" s="1"/>
  <c r="BH37" i="34"/>
  <c r="BH38" s="1"/>
  <c r="BH39" s="1"/>
  <c r="BH40" s="1"/>
  <c r="BI36"/>
  <c r="AP36" i="35" s="1"/>
  <c r="AS36" s="1"/>
  <c r="AT37" i="34"/>
  <c r="AT38" s="1"/>
  <c r="AT39" s="1"/>
  <c r="AT40" s="1"/>
  <c r="AU36"/>
  <c r="AF36" i="35" s="1"/>
  <c r="AI36" s="1"/>
  <c r="AF37" i="34"/>
  <c r="AF38" s="1"/>
  <c r="AF39" s="1"/>
  <c r="AF40" s="1"/>
  <c r="AG36"/>
  <c r="V36" i="35" s="1"/>
  <c r="Y36" s="1"/>
  <c r="R37" i="34"/>
  <c r="S36"/>
  <c r="L36" i="35" s="1"/>
  <c r="O36" s="1"/>
  <c r="G31" i="7"/>
  <c r="H31" s="1"/>
  <c r="G30"/>
  <c r="AP36" i="16"/>
  <c r="AQ36" s="1"/>
  <c r="AR36" s="1"/>
  <c r="DA36" i="19" s="1"/>
  <c r="AL36" i="16"/>
  <c r="AM36" s="1"/>
  <c r="AN36" s="1"/>
  <c r="CQ36" i="19" s="1"/>
  <c r="O30" i="16"/>
  <c r="P30" s="1"/>
  <c r="X28" i="253"/>
  <c r="Y27"/>
  <c r="AW27"/>
  <c r="AV28"/>
  <c r="BH29"/>
  <c r="BI28"/>
  <c r="S27"/>
  <c r="R28"/>
  <c r="AQ28"/>
  <c r="AP29"/>
  <c r="BO28"/>
  <c r="BN29"/>
  <c r="U33" i="7"/>
  <c r="V33" s="1"/>
  <c r="AI32"/>
  <c r="AJ32" s="1"/>
  <c r="BK32"/>
  <c r="BL32" s="1"/>
  <c r="L32" i="34"/>
  <c r="G32" i="35" s="1"/>
  <c r="BK33" i="7"/>
  <c r="BL33" s="1"/>
  <c r="Q32" i="35"/>
  <c r="DA33" i="19"/>
  <c r="G34" i="58"/>
  <c r="AU32" i="35"/>
  <c r="AK32"/>
  <c r="CQ33" i="19"/>
  <c r="U31" i="7"/>
  <c r="V31" s="1"/>
  <c r="AP32" i="35"/>
  <c r="O33" i="19"/>
  <c r="F32" i="29"/>
  <c r="C93" i="4"/>
  <c r="AA32" i="35"/>
  <c r="L32"/>
  <c r="AZ32"/>
  <c r="AF32"/>
  <c r="V32"/>
  <c r="B32"/>
  <c r="U32" i="7"/>
  <c r="V32" s="1"/>
  <c r="AW32"/>
  <c r="AX32" s="1"/>
  <c r="BY32"/>
  <c r="BZ32" s="1"/>
  <c r="BG34" i="34"/>
  <c r="BI34" s="1"/>
  <c r="AZ34"/>
  <c r="BB34" s="1"/>
  <c r="X34"/>
  <c r="Z34" s="1"/>
  <c r="J34"/>
  <c r="L34" s="1"/>
  <c r="BU34"/>
  <c r="BW34" s="1"/>
  <c r="BN34"/>
  <c r="BP34" s="1"/>
  <c r="AS34"/>
  <c r="AU34" s="1"/>
  <c r="AL34"/>
  <c r="AN34" s="1"/>
  <c r="AE34"/>
  <c r="AG34" s="1"/>
  <c r="Q34"/>
  <c r="S34" s="1"/>
  <c r="C34"/>
  <c r="E34" s="1"/>
  <c r="AP35" i="16"/>
  <c r="AQ35" s="1"/>
  <c r="AL35"/>
  <c r="AM35" s="1"/>
  <c r="F35"/>
  <c r="G35" s="1"/>
  <c r="O36" i="7"/>
  <c r="DC34" i="58"/>
  <c r="CI34"/>
  <c r="BO34"/>
  <c r="BE34"/>
  <c r="AU34"/>
  <c r="AA34"/>
  <c r="DC33"/>
  <c r="CS33"/>
  <c r="CI33"/>
  <c r="BO33"/>
  <c r="BE33"/>
  <c r="AU33"/>
  <c r="AA33"/>
  <c r="G33" i="7"/>
  <c r="H33" s="1"/>
  <c r="G32"/>
  <c r="H32" s="1"/>
  <c r="BR34"/>
  <c r="BS34" s="1"/>
  <c r="N34"/>
  <c r="O34" s="1"/>
  <c r="AP34"/>
  <c r="AQ34" s="1"/>
  <c r="BD34"/>
  <c r="BE34" s="1"/>
  <c r="AB34"/>
  <c r="AC34" s="1"/>
  <c r="AI33"/>
  <c r="AJ33" s="1"/>
  <c r="AW31"/>
  <c r="AX31" s="1"/>
  <c r="BY31"/>
  <c r="BZ31" s="1"/>
  <c r="AI31"/>
  <c r="AJ31" s="1"/>
  <c r="AW33"/>
  <c r="AX33" s="1"/>
  <c r="BK31"/>
  <c r="BL31" s="1"/>
  <c r="BY33"/>
  <c r="BZ33" s="1"/>
  <c r="AJ29" i="253" l="1"/>
  <c r="AK28"/>
  <c r="K43" i="15"/>
  <c r="AF41" i="34"/>
  <c r="AG40"/>
  <c r="V40" i="35" s="1"/>
  <c r="Y40" s="1"/>
  <c r="Y41" i="34"/>
  <c r="Z40"/>
  <c r="Q40" i="35" s="1"/>
  <c r="T40" s="1"/>
  <c r="AT41" i="34"/>
  <c r="AU40"/>
  <c r="AF40" i="35" s="1"/>
  <c r="AI40" s="1"/>
  <c r="AM41" i="34"/>
  <c r="AN40"/>
  <c r="AA40" i="35" s="1"/>
  <c r="AD40" s="1"/>
  <c r="BH41" i="34"/>
  <c r="BI40"/>
  <c r="AP40" i="35" s="1"/>
  <c r="AS40" s="1"/>
  <c r="BA41" i="34"/>
  <c r="BB40"/>
  <c r="AK40" i="35" s="1"/>
  <c r="AN40" s="1"/>
  <c r="BV41" i="34"/>
  <c r="BW40"/>
  <c r="AZ40" i="35" s="1"/>
  <c r="BC40" s="1"/>
  <c r="J42" i="15"/>
  <c r="AG39" i="34"/>
  <c r="BI39"/>
  <c r="Z39"/>
  <c r="BB39"/>
  <c r="AU39"/>
  <c r="BW39"/>
  <c r="AN39"/>
  <c r="J41" i="15"/>
  <c r="K41" s="1"/>
  <c r="N40" i="19" s="1"/>
  <c r="AD29" i="253"/>
  <c r="AE28"/>
  <c r="L29"/>
  <c r="M28"/>
  <c r="BB30"/>
  <c r="BC29"/>
  <c r="AU38" i="34"/>
  <c r="BW38"/>
  <c r="AN38"/>
  <c r="G29" i="253"/>
  <c r="F30"/>
  <c r="AG38" i="34"/>
  <c r="BI38"/>
  <c r="Z38"/>
  <c r="BB38"/>
  <c r="S37"/>
  <c r="L37" i="35" s="1"/>
  <c r="O37" s="1"/>
  <c r="R38" i="34"/>
  <c r="R39" s="1"/>
  <c r="R40" s="1"/>
  <c r="AG37"/>
  <c r="V37" i="35" s="1"/>
  <c r="Y37" s="1"/>
  <c r="AU37" i="34"/>
  <c r="AF37" i="35" s="1"/>
  <c r="AI37" s="1"/>
  <c r="BI37" i="34"/>
  <c r="AP37" i="35" s="1"/>
  <c r="AS37" s="1"/>
  <c r="BW37" i="34"/>
  <c r="AZ37" i="35" s="1"/>
  <c r="BC37" s="1"/>
  <c r="Z37" i="34"/>
  <c r="Q37" i="35" s="1"/>
  <c r="T37" s="1"/>
  <c r="AN37" i="34"/>
  <c r="AA37" i="35" s="1"/>
  <c r="AD37" s="1"/>
  <c r="BB37" i="34"/>
  <c r="AK37" i="35" s="1"/>
  <c r="AN37" s="1"/>
  <c r="D37" i="34"/>
  <c r="D38" s="1"/>
  <c r="D39" s="1"/>
  <c r="D40" s="1"/>
  <c r="E36"/>
  <c r="B36" i="35" s="1"/>
  <c r="E36" s="1"/>
  <c r="K37" i="34"/>
  <c r="K38" s="1"/>
  <c r="K39" s="1"/>
  <c r="K40" s="1"/>
  <c r="L36"/>
  <c r="G36" i="35" s="1"/>
  <c r="J36" s="1"/>
  <c r="BO37" i="34"/>
  <c r="BO38" s="1"/>
  <c r="BO39" s="1"/>
  <c r="BO40" s="1"/>
  <c r="BP36"/>
  <c r="AU36" i="35" s="1"/>
  <c r="AX36" s="1"/>
  <c r="AL37" i="16"/>
  <c r="AM37" s="1"/>
  <c r="AN37" s="1"/>
  <c r="CQ37" i="19" s="1"/>
  <c r="AL38" i="16"/>
  <c r="AM38" s="1"/>
  <c r="AN38" s="1"/>
  <c r="CQ38" i="19" s="1"/>
  <c r="AP37" i="16"/>
  <c r="AQ37" s="1"/>
  <c r="AR37" s="1"/>
  <c r="DA37" i="19" s="1"/>
  <c r="S28" i="253"/>
  <c r="R29"/>
  <c r="BH30"/>
  <c r="BI29"/>
  <c r="BN30"/>
  <c r="BO29"/>
  <c r="AP30"/>
  <c r="AQ29"/>
  <c r="AW28"/>
  <c r="AV29"/>
  <c r="Y28"/>
  <c r="X29"/>
  <c r="G34" i="35"/>
  <c r="AH33" i="58"/>
  <c r="CP33"/>
  <c r="AA34" i="35"/>
  <c r="Q34" i="58"/>
  <c r="BY34"/>
  <c r="G35"/>
  <c r="BB33"/>
  <c r="AU34" i="35"/>
  <c r="L34"/>
  <c r="AK34"/>
  <c r="BV33" i="58"/>
  <c r="N33"/>
  <c r="N35"/>
  <c r="B34" i="35"/>
  <c r="E34" s="1"/>
  <c r="V34"/>
  <c r="Y34" s="1"/>
  <c r="AF34"/>
  <c r="AZ34"/>
  <c r="Q34"/>
  <c r="AP34"/>
  <c r="AK34" i="58"/>
  <c r="CS34"/>
  <c r="AA35"/>
  <c r="AU35"/>
  <c r="BE35"/>
  <c r="BO35"/>
  <c r="CI35"/>
  <c r="CS35"/>
  <c r="DC35"/>
  <c r="BY34" i="7"/>
  <c r="BZ34" s="1"/>
  <c r="AI34"/>
  <c r="AJ34" s="1"/>
  <c r="BK34"/>
  <c r="BL34" s="1"/>
  <c r="U34"/>
  <c r="V34" s="1"/>
  <c r="AW34"/>
  <c r="AX34" s="1"/>
  <c r="BO12" i="1"/>
  <c r="AC11" i="5" s="1"/>
  <c r="BO13" i="1"/>
  <c r="CX11" i="58" s="1"/>
  <c r="BO14" i="1"/>
  <c r="CX12" i="58" s="1"/>
  <c r="BO15" i="1"/>
  <c r="BO16"/>
  <c r="BO17"/>
  <c r="CX15" i="58" s="1"/>
  <c r="BO18" i="1"/>
  <c r="AC17" i="5" s="1"/>
  <c r="BO19" i="1"/>
  <c r="BO20"/>
  <c r="AC19" i="5" s="1"/>
  <c r="BO21" i="1"/>
  <c r="AC20" i="5" s="1"/>
  <c r="BO22" i="1"/>
  <c r="AC21" i="5" s="1"/>
  <c r="BO23" i="1"/>
  <c r="CX21" i="58" s="1"/>
  <c r="BO24" i="1"/>
  <c r="BO25"/>
  <c r="AC24" i="5" s="1"/>
  <c r="BO26" i="1"/>
  <c r="AC25" i="5" s="1"/>
  <c r="BO27" i="1"/>
  <c r="BO28"/>
  <c r="CX26" i="58" s="1"/>
  <c r="BO29" i="1"/>
  <c r="CX27" i="58" s="1"/>
  <c r="BO30" i="1"/>
  <c r="CX28" i="58" s="1"/>
  <c r="BO31" i="1"/>
  <c r="BO32"/>
  <c r="BO33"/>
  <c r="AC32" i="5" s="1"/>
  <c r="BO34" i="1"/>
  <c r="BI15"/>
  <c r="BI16"/>
  <c r="CN14" i="58" s="1"/>
  <c r="BI17" i="1"/>
  <c r="AA16" i="5" s="1"/>
  <c r="BI18" i="1"/>
  <c r="AA17" i="5" s="1"/>
  <c r="BI19" i="1"/>
  <c r="BI20"/>
  <c r="CN18" i="58" s="1"/>
  <c r="BI21" i="1"/>
  <c r="AA20" i="5" s="1"/>
  <c r="BI22" i="1"/>
  <c r="CN20" i="58" s="1"/>
  <c r="BI23" i="1"/>
  <c r="CN21" i="58" s="1"/>
  <c r="BI24" i="1"/>
  <c r="AA23" i="5" s="1"/>
  <c r="BI25" i="1"/>
  <c r="AA24" i="5" s="1"/>
  <c r="BI26" i="1"/>
  <c r="CN24" i="58" s="1"/>
  <c r="BI27" i="1"/>
  <c r="BI28"/>
  <c r="AA27" i="5" s="1"/>
  <c r="BI29" i="1"/>
  <c r="CN27" i="58" s="1"/>
  <c r="BI30" i="1"/>
  <c r="AA29" i="5" s="1"/>
  <c r="BI31" i="1"/>
  <c r="CN29" i="58" s="1"/>
  <c r="BI32" i="1"/>
  <c r="AA31" i="5" s="1"/>
  <c r="BI33" i="1"/>
  <c r="AA32" i="5" s="1"/>
  <c r="BI34" i="1"/>
  <c r="CN32" i="58" s="1"/>
  <c r="BC13" i="1"/>
  <c r="Y12" i="5" s="1"/>
  <c r="BC14" i="1"/>
  <c r="BC15"/>
  <c r="Y14" i="5" s="1"/>
  <c r="BC16" i="1"/>
  <c r="BC17"/>
  <c r="BC18"/>
  <c r="BC19"/>
  <c r="Y18" i="5" s="1"/>
  <c r="BC20" i="1"/>
  <c r="Y19" i="5" s="1"/>
  <c r="BC21" i="1"/>
  <c r="CD19" i="58" s="1"/>
  <c r="BC22" i="1"/>
  <c r="BC23"/>
  <c r="Y22" i="5" s="1"/>
  <c r="BC24" i="1"/>
  <c r="Y23" i="5" s="1"/>
  <c r="BC25" i="1"/>
  <c r="Y24" i="5" s="1"/>
  <c r="BC26" i="1"/>
  <c r="BC27"/>
  <c r="CD25" i="58" s="1"/>
  <c r="BC28" i="1"/>
  <c r="Y27" i="5" s="1"/>
  <c r="BC29" i="1"/>
  <c r="BC30"/>
  <c r="BC31"/>
  <c r="CD29" i="58" s="1"/>
  <c r="BC32" i="1"/>
  <c r="CD30" i="58" s="1"/>
  <c r="BC33" i="1"/>
  <c r="BC34"/>
  <c r="AW32"/>
  <c r="BT30" i="58" s="1"/>
  <c r="AW33" i="1"/>
  <c r="W32" i="5" s="1"/>
  <c r="AW34" i="1"/>
  <c r="U13" i="5"/>
  <c r="U14"/>
  <c r="BJ14" i="58"/>
  <c r="U17" i="5"/>
  <c r="BJ17" i="58"/>
  <c r="BJ18"/>
  <c r="BJ19"/>
  <c r="U21" i="5"/>
  <c r="BJ21" i="58"/>
  <c r="BJ22"/>
  <c r="BJ23"/>
  <c r="U25" i="5"/>
  <c r="U26"/>
  <c r="BJ26" i="58"/>
  <c r="U28" i="5"/>
  <c r="BJ28" i="58"/>
  <c r="U30" i="5"/>
  <c r="U11"/>
  <c r="AK24" i="1"/>
  <c r="AK25"/>
  <c r="AK26"/>
  <c r="S25" i="5" s="1"/>
  <c r="AK27" i="1"/>
  <c r="S26" i="5" s="1"/>
  <c r="AK28" i="1"/>
  <c r="AK29"/>
  <c r="AZ27" i="58" s="1"/>
  <c r="AK30" i="1"/>
  <c r="AZ28" i="58" s="1"/>
  <c r="AK31" i="1"/>
  <c r="S30" i="5" s="1"/>
  <c r="AK32" i="1"/>
  <c r="AK33"/>
  <c r="S32" i="5" s="1"/>
  <c r="AK34" i="1"/>
  <c r="AZ32" i="58" s="1"/>
  <c r="AK23" i="1"/>
  <c r="S22" i="5" s="1"/>
  <c r="Q31"/>
  <c r="Q30"/>
  <c r="Y31" i="1"/>
  <c r="Y32"/>
  <c r="Y33"/>
  <c r="AF31" i="58" s="1"/>
  <c r="Y34" i="1"/>
  <c r="AF32" i="58" s="1"/>
  <c r="Y30" i="1"/>
  <c r="V30" i="58"/>
  <c r="M30" i="5"/>
  <c r="M34" i="1"/>
  <c r="L32" i="58" s="1"/>
  <c r="G34" i="1"/>
  <c r="G33"/>
  <c r="I32" i="5" s="1"/>
  <c r="K10" i="72"/>
  <c r="F19" i="6"/>
  <c r="G19" s="1"/>
  <c r="Y17" i="58" s="1"/>
  <c r="H13" i="6"/>
  <c r="I13" s="1"/>
  <c r="AI11" i="58" s="1"/>
  <c r="H19" i="6"/>
  <c r="I19" s="1"/>
  <c r="AI17" i="58" s="1"/>
  <c r="J13" i="6"/>
  <c r="K13" s="1"/>
  <c r="AS11" i="58" s="1"/>
  <c r="J19" i="6"/>
  <c r="K19" s="1"/>
  <c r="AS17" i="58" s="1"/>
  <c r="L13" i="6"/>
  <c r="M13" s="1"/>
  <c r="BC11" i="58" s="1"/>
  <c r="L19" i="6"/>
  <c r="M19" s="1"/>
  <c r="BC17" i="58" s="1"/>
  <c r="K6" i="76"/>
  <c r="K7"/>
  <c r="K8"/>
  <c r="K9"/>
  <c r="K10"/>
  <c r="K11"/>
  <c r="K12"/>
  <c r="K13"/>
  <c r="N17" i="6"/>
  <c r="O17" s="1"/>
  <c r="BM15" i="58" s="1"/>
  <c r="K15" i="76"/>
  <c r="K16"/>
  <c r="P9" i="6"/>
  <c r="Q9" s="1"/>
  <c r="BW7" i="58" s="1"/>
  <c r="P10" i="6"/>
  <c r="Q10" s="1"/>
  <c r="BW8" i="58" s="1"/>
  <c r="K8" i="77"/>
  <c r="P12" i="6"/>
  <c r="Q12" s="1"/>
  <c r="BW10" i="58" s="1"/>
  <c r="K10" i="77"/>
  <c r="P14" i="6"/>
  <c r="Q14" s="1"/>
  <c r="BW12" i="58" s="1"/>
  <c r="P16" i="6"/>
  <c r="Q16" s="1"/>
  <c r="BW14" i="58" s="1"/>
  <c r="P17" i="6"/>
  <c r="Q17" s="1"/>
  <c r="BW15" i="58" s="1"/>
  <c r="P18" i="6"/>
  <c r="Q18" s="1"/>
  <c r="BW16" i="58" s="1"/>
  <c r="P19" i="6"/>
  <c r="Q19" s="1"/>
  <c r="BW17" i="58" s="1"/>
  <c r="K6" i="78"/>
  <c r="K7"/>
  <c r="K8"/>
  <c r="K9"/>
  <c r="K10"/>
  <c r="R14" i="6"/>
  <c r="S14" s="1"/>
  <c r="CG12" i="58" s="1"/>
  <c r="K12" i="78"/>
  <c r="K14"/>
  <c r="R18" i="6"/>
  <c r="S18" s="1"/>
  <c r="CG16" i="58" s="1"/>
  <c r="R19" i="6"/>
  <c r="S19" s="1"/>
  <c r="CG17" i="58" s="1"/>
  <c r="K6" i="79"/>
  <c r="T10" i="6"/>
  <c r="U10" s="1"/>
  <c r="CQ8" i="58" s="1"/>
  <c r="T11" i="6"/>
  <c r="U11" s="1"/>
  <c r="CQ9" i="58" s="1"/>
  <c r="T12" i="6"/>
  <c r="U12" s="1"/>
  <c r="CQ10" i="58" s="1"/>
  <c r="K10" i="79"/>
  <c r="T14" i="6"/>
  <c r="U14" s="1"/>
  <c r="CQ12" i="58" s="1"/>
  <c r="K12" i="79"/>
  <c r="K13"/>
  <c r="K14"/>
  <c r="K15"/>
  <c r="T19" i="6"/>
  <c r="U19" s="1"/>
  <c r="CQ17" i="58" s="1"/>
  <c r="K6" i="80"/>
  <c r="V10" i="6"/>
  <c r="W10" s="1"/>
  <c r="DA8" i="58" s="1"/>
  <c r="K8" i="80"/>
  <c r="K9"/>
  <c r="V13" i="6"/>
  <c r="W13" s="1"/>
  <c r="DA11" i="58" s="1"/>
  <c r="V14" i="6"/>
  <c r="W14" s="1"/>
  <c r="DA12" i="58" s="1"/>
  <c r="V15" i="6"/>
  <c r="W15" s="1"/>
  <c r="DA13" i="58" s="1"/>
  <c r="K13" i="80"/>
  <c r="V17" i="6"/>
  <c r="W17" s="1"/>
  <c r="DA15" i="58" s="1"/>
  <c r="V18" i="6"/>
  <c r="W18" s="1"/>
  <c r="DA16" i="58" s="1"/>
  <c r="V19" i="6"/>
  <c r="W19" s="1"/>
  <c r="DA17" i="58" s="1"/>
  <c r="D19" i="6"/>
  <c r="E19" s="1"/>
  <c r="O17" i="58" s="1"/>
  <c r="L8" i="6"/>
  <c r="K5" i="77"/>
  <c r="R8" i="6"/>
  <c r="S8" s="1"/>
  <c r="K5" i="79"/>
  <c r="B9" i="6"/>
  <c r="C9" s="1"/>
  <c r="E7" i="58" s="1"/>
  <c r="B11" i="6"/>
  <c r="C11" s="1"/>
  <c r="E9" i="58" s="1"/>
  <c r="B12" i="6"/>
  <c r="C12" s="1"/>
  <c r="E10" i="58" s="1"/>
  <c r="B13" i="6"/>
  <c r="C13" s="1"/>
  <c r="E11" i="58" s="1"/>
  <c r="B17" i="6"/>
  <c r="C17" s="1"/>
  <c r="E15" i="58" s="1"/>
  <c r="B18" i="6"/>
  <c r="C18" s="1"/>
  <c r="E16" i="58" s="1"/>
  <c r="L29" i="41"/>
  <c r="K29"/>
  <c r="J29"/>
  <c r="I29"/>
  <c r="G29"/>
  <c r="F29"/>
  <c r="D29"/>
  <c r="C29"/>
  <c r="D33" i="9"/>
  <c r="E29" i="72"/>
  <c r="E29" i="73"/>
  <c r="E29" i="74"/>
  <c r="E29" i="75"/>
  <c r="E29" i="76"/>
  <c r="E29" i="77"/>
  <c r="E45" s="1"/>
  <c r="E29" i="78"/>
  <c r="E29" i="79"/>
  <c r="E46" i="71"/>
  <c r="E22" i="72"/>
  <c r="E17" i="73"/>
  <c r="E17" i="74"/>
  <c r="E17" i="75"/>
  <c r="E17" i="76"/>
  <c r="E22" i="77"/>
  <c r="E17" s="1"/>
  <c r="E22" i="78"/>
  <c r="E22" i="79"/>
  <c r="E22" i="80"/>
  <c r="E17" s="1"/>
  <c r="E30" i="78"/>
  <c r="E23"/>
  <c r="E23" i="80"/>
  <c r="D27" i="2"/>
  <c r="D28" s="1"/>
  <c r="D29" s="1"/>
  <c r="D30" s="1"/>
  <c r="M27"/>
  <c r="M28" s="1"/>
  <c r="M29" s="1"/>
  <c r="M30" s="1"/>
  <c r="M31" s="1"/>
  <c r="M32" s="1"/>
  <c r="V27"/>
  <c r="V28" s="1"/>
  <c r="V29" s="1"/>
  <c r="V30" s="1"/>
  <c r="AE27"/>
  <c r="AE28" s="1"/>
  <c r="AN27"/>
  <c r="AN28" s="1"/>
  <c r="AN29" s="1"/>
  <c r="AN30" s="1"/>
  <c r="AN31" s="1"/>
  <c r="AN32" s="1"/>
  <c r="AW27"/>
  <c r="AW28" s="1"/>
  <c r="AW29" s="1"/>
  <c r="AW30" s="1"/>
  <c r="AW31" s="1"/>
  <c r="AW32" s="1"/>
  <c r="BF27"/>
  <c r="BF28" s="1"/>
  <c r="BF29" s="1"/>
  <c r="BF30" s="1"/>
  <c r="BO27"/>
  <c r="BX27"/>
  <c r="BX28" s="1"/>
  <c r="BX29" s="1"/>
  <c r="BX30" s="1"/>
  <c r="BX31" s="1"/>
  <c r="BX32" s="1"/>
  <c r="BX33" s="1"/>
  <c r="BX34" s="1"/>
  <c r="BX35" s="1"/>
  <c r="CG27"/>
  <c r="CG28" s="1"/>
  <c r="CG29" s="1"/>
  <c r="CG30" s="1"/>
  <c r="CG31" s="1"/>
  <c r="CG32" s="1"/>
  <c r="CP27"/>
  <c r="CP28" s="1"/>
  <c r="CP29" s="1"/>
  <c r="CP30" s="1"/>
  <c r="CP31" s="1"/>
  <c r="BO28"/>
  <c r="C5" i="25"/>
  <c r="C45" s="1"/>
  <c r="E5"/>
  <c r="E45" s="1"/>
  <c r="G5"/>
  <c r="G45" s="1"/>
  <c r="I5"/>
  <c r="I45" s="1"/>
  <c r="K5"/>
  <c r="K45" s="1"/>
  <c r="M5"/>
  <c r="M45" s="1"/>
  <c r="O5"/>
  <c r="O45" s="1"/>
  <c r="Q5"/>
  <c r="Q45" s="1"/>
  <c r="S5"/>
  <c r="S45" s="1"/>
  <c r="U5"/>
  <c r="U45" s="1"/>
  <c r="W5"/>
  <c r="W45" s="1"/>
  <c r="Y5"/>
  <c r="Y45" s="1"/>
  <c r="AA5"/>
  <c r="AA45" s="1"/>
  <c r="AC5"/>
  <c r="AC45" s="1"/>
  <c r="AE5"/>
  <c r="AE45" s="1"/>
  <c r="AG5"/>
  <c r="AG45" s="1"/>
  <c r="AI5"/>
  <c r="AI45" s="1"/>
  <c r="AK5"/>
  <c r="AK45" s="1"/>
  <c r="AM5"/>
  <c r="AM45" s="1"/>
  <c r="AO5"/>
  <c r="AO45" s="1"/>
  <c r="AQ5"/>
  <c r="AQ45" s="1"/>
  <c r="AS5"/>
  <c r="AS45" s="1"/>
  <c r="C6"/>
  <c r="B6" i="2" s="1"/>
  <c r="E6" i="25"/>
  <c r="H6" i="2" s="1"/>
  <c r="G6" i="25"/>
  <c r="K6" i="2" s="1"/>
  <c r="I6" i="25"/>
  <c r="Q6" i="2" s="1"/>
  <c r="K6" i="25"/>
  <c r="T6" i="2" s="1"/>
  <c r="M6" i="25"/>
  <c r="Z6" i="2" s="1"/>
  <c r="O6" i="25"/>
  <c r="AC6" i="2" s="1"/>
  <c r="Q6" i="25"/>
  <c r="AI6" i="2" s="1"/>
  <c r="S6" i="25"/>
  <c r="AL6" i="2" s="1"/>
  <c r="U6" i="25"/>
  <c r="AR6" i="2" s="1"/>
  <c r="W6" i="25"/>
  <c r="AU6" i="2" s="1"/>
  <c r="Y6" i="25"/>
  <c r="BA6" i="2" s="1"/>
  <c r="AA6" i="25"/>
  <c r="BD6" i="2" s="1"/>
  <c r="AC6" i="25"/>
  <c r="BJ6" i="2" s="1"/>
  <c r="AE6" i="25"/>
  <c r="BM6" i="2" s="1"/>
  <c r="AG6" i="25"/>
  <c r="BS6" i="2" s="1"/>
  <c r="AI6" i="25"/>
  <c r="BV6" i="2" s="1"/>
  <c r="AK6" i="25"/>
  <c r="CB6" i="2" s="1"/>
  <c r="AM6" i="25"/>
  <c r="CE6" i="2" s="1"/>
  <c r="AO6" i="25"/>
  <c r="CK6" i="2" s="1"/>
  <c r="AQ6" i="25"/>
  <c r="CN6" i="2" s="1"/>
  <c r="AS6" i="25"/>
  <c r="CT6" i="2" s="1"/>
  <c r="C7" i="25"/>
  <c r="B7" i="2" s="1"/>
  <c r="E7" i="25"/>
  <c r="H7" i="2" s="1"/>
  <c r="G7" i="25"/>
  <c r="K7" i="2" s="1"/>
  <c r="I7" i="25"/>
  <c r="Q7" i="2" s="1"/>
  <c r="K7" i="25"/>
  <c r="T7" i="2" s="1"/>
  <c r="M7" i="25"/>
  <c r="Z7" i="2" s="1"/>
  <c r="O7" i="25"/>
  <c r="AC7" i="2" s="1"/>
  <c r="Q7" i="25"/>
  <c r="AI7" i="2" s="1"/>
  <c r="S7" i="25"/>
  <c r="AL7" i="2" s="1"/>
  <c r="U7" i="25"/>
  <c r="AR7" i="2" s="1"/>
  <c r="W7" i="25"/>
  <c r="AU7" i="2" s="1"/>
  <c r="Y7" i="25"/>
  <c r="BA7" i="2" s="1"/>
  <c r="AA7" i="25"/>
  <c r="BD7" i="2" s="1"/>
  <c r="AC7" i="25"/>
  <c r="BJ7" i="2" s="1"/>
  <c r="AE7" i="25"/>
  <c r="BM7" i="2" s="1"/>
  <c r="AG7" i="25"/>
  <c r="BS7" i="2" s="1"/>
  <c r="AI7" i="25"/>
  <c r="BV7" i="2" s="1"/>
  <c r="AK7" i="25"/>
  <c r="CB7" i="2" s="1"/>
  <c r="AM7" i="25"/>
  <c r="CE7" i="2" s="1"/>
  <c r="AO7" i="25"/>
  <c r="CK7" i="2" s="1"/>
  <c r="AQ7" i="25"/>
  <c r="CN7" i="2" s="1"/>
  <c r="AS7" i="25"/>
  <c r="CT7" i="2" s="1"/>
  <c r="C8" i="25"/>
  <c r="B8" i="2" s="1"/>
  <c r="E8" i="25"/>
  <c r="H8" i="2" s="1"/>
  <c r="G8" i="25"/>
  <c r="K8" i="2" s="1"/>
  <c r="I8" i="25"/>
  <c r="Q8" i="2" s="1"/>
  <c r="K8" i="25"/>
  <c r="T8" i="2" s="1"/>
  <c r="M8" i="25"/>
  <c r="Z8" i="2" s="1"/>
  <c r="O8" i="25"/>
  <c r="AC8" i="2" s="1"/>
  <c r="Q8" i="25"/>
  <c r="AI8" i="2" s="1"/>
  <c r="S8" i="25"/>
  <c r="AL8" i="2" s="1"/>
  <c r="U8" i="25"/>
  <c r="AR8" i="2" s="1"/>
  <c r="W8" i="25"/>
  <c r="AU8" i="2" s="1"/>
  <c r="Y8" i="25"/>
  <c r="BA8" i="2" s="1"/>
  <c r="AA8" i="25"/>
  <c r="BD8" i="2" s="1"/>
  <c r="AC8" i="25"/>
  <c r="BJ8" i="2" s="1"/>
  <c r="AE8" i="25"/>
  <c r="BM8" i="2" s="1"/>
  <c r="AG8" i="25"/>
  <c r="BS8" i="2" s="1"/>
  <c r="AI8" i="25"/>
  <c r="BV8" i="2" s="1"/>
  <c r="AK8" i="25"/>
  <c r="CB8" i="2" s="1"/>
  <c r="AM8" i="25"/>
  <c r="CE8" i="2" s="1"/>
  <c r="AO8" i="25"/>
  <c r="CK8" i="2" s="1"/>
  <c r="AQ8" i="25"/>
  <c r="CN8" i="2" s="1"/>
  <c r="AS8" i="25"/>
  <c r="CT8" i="2" s="1"/>
  <c r="C9" i="25"/>
  <c r="B9" i="2" s="1"/>
  <c r="E9" i="25"/>
  <c r="H9" i="2" s="1"/>
  <c r="G9" i="25"/>
  <c r="K9" i="2" s="1"/>
  <c r="I9" i="25"/>
  <c r="Q9" i="2" s="1"/>
  <c r="K9" i="25"/>
  <c r="T9" i="2" s="1"/>
  <c r="M9" i="25"/>
  <c r="Z9" i="2" s="1"/>
  <c r="O9" i="25"/>
  <c r="AC9" i="2" s="1"/>
  <c r="Q9" i="25"/>
  <c r="AI9" i="2" s="1"/>
  <c r="S9" i="25"/>
  <c r="AL9" i="2" s="1"/>
  <c r="U9" i="25"/>
  <c r="AR9" i="2" s="1"/>
  <c r="W9" i="25"/>
  <c r="AU9" i="2" s="1"/>
  <c r="Y9" i="25"/>
  <c r="BA9" i="2" s="1"/>
  <c r="AA9" i="25"/>
  <c r="BD9" i="2" s="1"/>
  <c r="AC9" i="25"/>
  <c r="BJ9" i="2" s="1"/>
  <c r="AE9" i="25"/>
  <c r="BM9" i="2" s="1"/>
  <c r="AG9" i="25"/>
  <c r="BS9" i="2" s="1"/>
  <c r="AI9" i="25"/>
  <c r="BV9" i="2" s="1"/>
  <c r="AK9" i="25"/>
  <c r="CB9" i="2" s="1"/>
  <c r="AM9" i="25"/>
  <c r="CE9" i="2" s="1"/>
  <c r="AO9" i="25"/>
  <c r="CK9" i="2" s="1"/>
  <c r="AQ9" i="25"/>
  <c r="CN9" i="2" s="1"/>
  <c r="AS9" i="25"/>
  <c r="CT9" i="2" s="1"/>
  <c r="C10" i="25"/>
  <c r="B10" i="2" s="1"/>
  <c r="E10" i="25"/>
  <c r="H10" i="2" s="1"/>
  <c r="G10" i="25"/>
  <c r="K10" i="2" s="1"/>
  <c r="I10" i="25"/>
  <c r="Q10" i="2" s="1"/>
  <c r="K10" i="25"/>
  <c r="T10" i="2" s="1"/>
  <c r="M10" i="25"/>
  <c r="Z10" i="2" s="1"/>
  <c r="O10" i="25"/>
  <c r="AC10" i="2" s="1"/>
  <c r="Q10" i="25"/>
  <c r="AI10" i="2" s="1"/>
  <c r="S10" i="25"/>
  <c r="AL10" i="2" s="1"/>
  <c r="U10" i="25"/>
  <c r="AR10" i="2" s="1"/>
  <c r="W10" i="25"/>
  <c r="AU10" i="2" s="1"/>
  <c r="Y10" i="25"/>
  <c r="BA10" i="2" s="1"/>
  <c r="AA10" i="25"/>
  <c r="BD10" i="2" s="1"/>
  <c r="AC10" i="25"/>
  <c r="BJ10" i="2" s="1"/>
  <c r="AE10" i="25"/>
  <c r="BM10" i="2" s="1"/>
  <c r="AG10" i="25"/>
  <c r="BS10" i="2" s="1"/>
  <c r="AI10" i="25"/>
  <c r="BV10" i="2" s="1"/>
  <c r="AK10" i="25"/>
  <c r="CB10" i="2" s="1"/>
  <c r="AM10" i="25"/>
  <c r="CE10" i="2" s="1"/>
  <c r="AO10" i="25"/>
  <c r="CK10" i="2" s="1"/>
  <c r="AQ10" i="25"/>
  <c r="CN10" i="2" s="1"/>
  <c r="AS10" i="25"/>
  <c r="CT10" i="2" s="1"/>
  <c r="C11" i="25"/>
  <c r="B11" i="2" s="1"/>
  <c r="E11" i="25"/>
  <c r="H11" i="2" s="1"/>
  <c r="G11" i="25"/>
  <c r="K11" i="2" s="1"/>
  <c r="I11" i="25"/>
  <c r="Q11" i="2" s="1"/>
  <c r="K11" i="25"/>
  <c r="T11" i="2" s="1"/>
  <c r="M11" i="25"/>
  <c r="Z11" i="2" s="1"/>
  <c r="O11" i="25"/>
  <c r="AC11" i="2" s="1"/>
  <c r="Q11" i="25"/>
  <c r="AI11" i="2" s="1"/>
  <c r="S11" i="25"/>
  <c r="AL11" i="2" s="1"/>
  <c r="U11" i="25"/>
  <c r="AR11" i="2" s="1"/>
  <c r="W11" i="25"/>
  <c r="AU11" i="2" s="1"/>
  <c r="Y11" i="25"/>
  <c r="BA11" i="2" s="1"/>
  <c r="AA11" i="25"/>
  <c r="BD11" i="2" s="1"/>
  <c r="AC11" i="25"/>
  <c r="BJ11" i="2" s="1"/>
  <c r="AE11" i="25"/>
  <c r="BM11" i="2" s="1"/>
  <c r="AG11" i="25"/>
  <c r="BS11" i="2" s="1"/>
  <c r="AI11" i="25"/>
  <c r="BV11" i="2" s="1"/>
  <c r="AK11" i="25"/>
  <c r="CB11" i="2" s="1"/>
  <c r="AM11" i="25"/>
  <c r="CE11" i="2" s="1"/>
  <c r="AO11" i="25"/>
  <c r="CK11" i="2" s="1"/>
  <c r="AQ11" i="25"/>
  <c r="CN11" i="2" s="1"/>
  <c r="AS11" i="25"/>
  <c r="CT11" i="2" s="1"/>
  <c r="C12" i="25"/>
  <c r="B12" i="2" s="1"/>
  <c r="E12" i="25"/>
  <c r="H12" i="2" s="1"/>
  <c r="G12" i="25"/>
  <c r="K12" i="2" s="1"/>
  <c r="I12" i="25"/>
  <c r="Q12" i="2" s="1"/>
  <c r="K12" i="25"/>
  <c r="T12" i="2" s="1"/>
  <c r="M12" i="25"/>
  <c r="Z12" i="2" s="1"/>
  <c r="O12" i="25"/>
  <c r="AC12" i="2" s="1"/>
  <c r="Q12" i="25"/>
  <c r="AI12" i="2" s="1"/>
  <c r="S12" i="25"/>
  <c r="AL12" i="2" s="1"/>
  <c r="U12" i="25"/>
  <c r="AR12" i="2" s="1"/>
  <c r="W12" i="25"/>
  <c r="AU12" i="2" s="1"/>
  <c r="Y12" i="25"/>
  <c r="BA12" i="2" s="1"/>
  <c r="AA12" i="25"/>
  <c r="BD12" i="2" s="1"/>
  <c r="AC12" i="25"/>
  <c r="BJ12" i="2" s="1"/>
  <c r="AE12" i="25"/>
  <c r="BM12" i="2" s="1"/>
  <c r="AG12" i="25"/>
  <c r="BS12" i="2" s="1"/>
  <c r="AI12" i="25"/>
  <c r="BV12" i="2" s="1"/>
  <c r="AK12" i="25"/>
  <c r="CB12" i="2" s="1"/>
  <c r="AM12" i="25"/>
  <c r="CE12" i="2" s="1"/>
  <c r="AO12" i="25"/>
  <c r="CK12" i="2" s="1"/>
  <c r="AQ12" i="25"/>
  <c r="CN12" i="2" s="1"/>
  <c r="AS12" i="25"/>
  <c r="CT12" i="2" s="1"/>
  <c r="C13" i="25"/>
  <c r="B13" i="2" s="1"/>
  <c r="E13" i="25"/>
  <c r="H13" i="2" s="1"/>
  <c r="G13" i="25"/>
  <c r="K13" i="2" s="1"/>
  <c r="I13" i="25"/>
  <c r="Q13" i="2" s="1"/>
  <c r="K13" i="25"/>
  <c r="T13" i="2" s="1"/>
  <c r="M13" i="25"/>
  <c r="Z13" i="2" s="1"/>
  <c r="O13" i="25"/>
  <c r="AC13" i="2" s="1"/>
  <c r="Q13" i="25"/>
  <c r="AI13" i="2" s="1"/>
  <c r="S13" i="25"/>
  <c r="AL13" i="2" s="1"/>
  <c r="U13" i="25"/>
  <c r="AR13" i="2" s="1"/>
  <c r="W13" i="25"/>
  <c r="AU13" i="2" s="1"/>
  <c r="Y13" i="25"/>
  <c r="BA13" i="2" s="1"/>
  <c r="AA13" i="25"/>
  <c r="BD13" i="2" s="1"/>
  <c r="AC13" i="25"/>
  <c r="BJ13" i="2" s="1"/>
  <c r="AE13" i="25"/>
  <c r="BM13" i="2" s="1"/>
  <c r="AG13" i="25"/>
  <c r="BS13" i="2" s="1"/>
  <c r="AI13" i="25"/>
  <c r="BV13" i="2" s="1"/>
  <c r="AK13" i="25"/>
  <c r="CB13" i="2" s="1"/>
  <c r="AM13" i="25"/>
  <c r="CE13" i="2" s="1"/>
  <c r="AO13" i="25"/>
  <c r="CK13" i="2" s="1"/>
  <c r="AQ13" i="25"/>
  <c r="CN13" i="2" s="1"/>
  <c r="AS13" i="25"/>
  <c r="CT13" i="2" s="1"/>
  <c r="C14" i="25"/>
  <c r="B14" i="2" s="1"/>
  <c r="E14" i="25"/>
  <c r="H14" i="2" s="1"/>
  <c r="G14" i="25"/>
  <c r="K14" i="2" s="1"/>
  <c r="I14" i="25"/>
  <c r="Q14" i="2" s="1"/>
  <c r="K14" i="25"/>
  <c r="T14" i="2" s="1"/>
  <c r="M14" i="25"/>
  <c r="Z14" i="2" s="1"/>
  <c r="O14" i="25"/>
  <c r="AC14" i="2" s="1"/>
  <c r="Q14" i="25"/>
  <c r="AI14" i="2" s="1"/>
  <c r="S14" i="25"/>
  <c r="AL14" i="2" s="1"/>
  <c r="U14" i="25"/>
  <c r="AR14" i="2" s="1"/>
  <c r="W14" i="25"/>
  <c r="AU14" i="2" s="1"/>
  <c r="Y14" i="25"/>
  <c r="BA14" i="2" s="1"/>
  <c r="AA14" i="25"/>
  <c r="BD14" i="2" s="1"/>
  <c r="AC14" i="25"/>
  <c r="BJ14" i="2" s="1"/>
  <c r="AE14" i="25"/>
  <c r="BM14" i="2" s="1"/>
  <c r="AG14" i="25"/>
  <c r="BS14" i="2" s="1"/>
  <c r="AI14" i="25"/>
  <c r="BV14" i="2" s="1"/>
  <c r="AK14" i="25"/>
  <c r="CB14" i="2" s="1"/>
  <c r="AM14" i="25"/>
  <c r="CE14" i="2" s="1"/>
  <c r="AO14" i="25"/>
  <c r="CK14" i="2" s="1"/>
  <c r="AQ14" i="25"/>
  <c r="CN14" i="2" s="1"/>
  <c r="AS14" i="25"/>
  <c r="CT14" i="2" s="1"/>
  <c r="C15" i="25"/>
  <c r="B15" i="2" s="1"/>
  <c r="E15" i="25"/>
  <c r="H15" i="2" s="1"/>
  <c r="G15" i="25"/>
  <c r="K15" i="2" s="1"/>
  <c r="I15" i="25"/>
  <c r="Q15" i="2" s="1"/>
  <c r="K15" i="25"/>
  <c r="T15" i="2" s="1"/>
  <c r="M15" i="25"/>
  <c r="Z15" i="2" s="1"/>
  <c r="O15" i="25"/>
  <c r="AC15" i="2" s="1"/>
  <c r="Q15" i="25"/>
  <c r="AI15" i="2" s="1"/>
  <c r="S15" i="25"/>
  <c r="AL15" i="2" s="1"/>
  <c r="U15" i="25"/>
  <c r="AR15" i="2" s="1"/>
  <c r="W15" i="25"/>
  <c r="AU15" i="2" s="1"/>
  <c r="Y15" i="25"/>
  <c r="BA15" i="2" s="1"/>
  <c r="AA15" i="25"/>
  <c r="BD15" i="2" s="1"/>
  <c r="AC15" i="25"/>
  <c r="BJ15" i="2" s="1"/>
  <c r="AE15" i="25"/>
  <c r="BM15" i="2" s="1"/>
  <c r="AG15" i="25"/>
  <c r="BS15" i="2" s="1"/>
  <c r="AI15" i="25"/>
  <c r="BV15" i="2" s="1"/>
  <c r="AK15" i="25"/>
  <c r="CB15" i="2" s="1"/>
  <c r="AM15" i="25"/>
  <c r="CE15" i="2" s="1"/>
  <c r="AO15" i="25"/>
  <c r="CK15" i="2" s="1"/>
  <c r="AQ15" i="25"/>
  <c r="CN15" i="2" s="1"/>
  <c r="AS15" i="25"/>
  <c r="CT15" i="2" s="1"/>
  <c r="C16" i="25"/>
  <c r="B16" i="2" s="1"/>
  <c r="E16" i="25"/>
  <c r="H16" i="2" s="1"/>
  <c r="G16" i="25"/>
  <c r="K16" i="2" s="1"/>
  <c r="I16" i="25"/>
  <c r="Q16" i="2" s="1"/>
  <c r="K16" i="25"/>
  <c r="T16" i="2" s="1"/>
  <c r="M16" i="25"/>
  <c r="Z16" i="2" s="1"/>
  <c r="O16" i="25"/>
  <c r="AC16" i="2" s="1"/>
  <c r="Q16" i="25"/>
  <c r="AI16" i="2" s="1"/>
  <c r="S16" i="25"/>
  <c r="AL16" i="2" s="1"/>
  <c r="U16" i="25"/>
  <c r="AR16" i="2" s="1"/>
  <c r="W16" i="25"/>
  <c r="AU16" i="2" s="1"/>
  <c r="Y16" i="25"/>
  <c r="BA16" i="2" s="1"/>
  <c r="AA16" i="25"/>
  <c r="BD16" i="2" s="1"/>
  <c r="AC16" i="25"/>
  <c r="BJ16" i="2" s="1"/>
  <c r="AE16" i="25"/>
  <c r="BM16" i="2" s="1"/>
  <c r="AG16" i="25"/>
  <c r="BS16" i="2" s="1"/>
  <c r="AI16" i="25"/>
  <c r="BV16" i="2" s="1"/>
  <c r="AK16" i="25"/>
  <c r="CB16" i="2" s="1"/>
  <c r="AM16" i="25"/>
  <c r="CE16" i="2" s="1"/>
  <c r="AO16" i="25"/>
  <c r="CK16" i="2" s="1"/>
  <c r="AQ16" i="25"/>
  <c r="CN16" i="2" s="1"/>
  <c r="AS16" i="25"/>
  <c r="CT16" i="2" s="1"/>
  <c r="C17" i="25"/>
  <c r="B17" i="2" s="1"/>
  <c r="E17" i="25"/>
  <c r="H17" i="2" s="1"/>
  <c r="G17" i="25"/>
  <c r="K17" i="2" s="1"/>
  <c r="I17" i="25"/>
  <c r="Q17" i="2" s="1"/>
  <c r="K17" i="25"/>
  <c r="T17" i="2" s="1"/>
  <c r="M17" i="25"/>
  <c r="Z17" i="2" s="1"/>
  <c r="O17" i="25"/>
  <c r="AC17" i="2" s="1"/>
  <c r="Q17" i="25"/>
  <c r="AI17" i="2" s="1"/>
  <c r="S17" i="25"/>
  <c r="AL17" i="2" s="1"/>
  <c r="U17" i="25"/>
  <c r="AR17" i="2" s="1"/>
  <c r="W17" i="25"/>
  <c r="AU17" i="2" s="1"/>
  <c r="Y17" i="25"/>
  <c r="BA17" i="2" s="1"/>
  <c r="AA17" i="25"/>
  <c r="BD17" i="2" s="1"/>
  <c r="AC17" i="25"/>
  <c r="BJ17" i="2" s="1"/>
  <c r="AE17" i="25"/>
  <c r="BM17" i="2" s="1"/>
  <c r="AG17" i="25"/>
  <c r="BS17" i="2" s="1"/>
  <c r="AI17" i="25"/>
  <c r="BV17" i="2" s="1"/>
  <c r="AK17" i="25"/>
  <c r="CB17" i="2" s="1"/>
  <c r="AM17" i="25"/>
  <c r="CE17" i="2" s="1"/>
  <c r="AO17" i="25"/>
  <c r="CK17" i="2" s="1"/>
  <c r="AQ17" i="25"/>
  <c r="CN17" i="2" s="1"/>
  <c r="AS17" i="25"/>
  <c r="CT17" i="2" s="1"/>
  <c r="C18" i="25"/>
  <c r="B18" i="2" s="1"/>
  <c r="E18" i="25"/>
  <c r="H18" i="2" s="1"/>
  <c r="G18" i="25"/>
  <c r="K18" i="2" s="1"/>
  <c r="I18" i="25"/>
  <c r="Q18" i="2" s="1"/>
  <c r="K18" i="25"/>
  <c r="T18" i="2" s="1"/>
  <c r="M18" i="25"/>
  <c r="Z18" i="2" s="1"/>
  <c r="O18" i="25"/>
  <c r="AC18" i="2" s="1"/>
  <c r="Q18" i="25"/>
  <c r="AI18" i="2" s="1"/>
  <c r="S18" i="25"/>
  <c r="AL18" i="2" s="1"/>
  <c r="U18" i="25"/>
  <c r="AR18" i="2" s="1"/>
  <c r="W18" i="25"/>
  <c r="AU18" i="2" s="1"/>
  <c r="Y18" i="25"/>
  <c r="BA18" i="2" s="1"/>
  <c r="AA18" i="25"/>
  <c r="BD18" i="2" s="1"/>
  <c r="AC18" i="25"/>
  <c r="BJ18" i="2" s="1"/>
  <c r="AE18" i="25"/>
  <c r="BM18" i="2" s="1"/>
  <c r="AG18" i="25"/>
  <c r="BS18" i="2" s="1"/>
  <c r="AI18" i="25"/>
  <c r="BV18" i="2" s="1"/>
  <c r="AK18" i="25"/>
  <c r="CB18" i="2" s="1"/>
  <c r="AM18" i="25"/>
  <c r="CE18" i="2" s="1"/>
  <c r="AO18" i="25"/>
  <c r="CK18" i="2" s="1"/>
  <c r="AQ18" i="25"/>
  <c r="CN18" i="2" s="1"/>
  <c r="AS18" i="25"/>
  <c r="CT18" i="2" s="1"/>
  <c r="C19" i="25"/>
  <c r="B19" i="2" s="1"/>
  <c r="E19" i="25"/>
  <c r="H19" i="2" s="1"/>
  <c r="G19" i="25"/>
  <c r="K19" i="2" s="1"/>
  <c r="I19" i="25"/>
  <c r="Q19" i="2" s="1"/>
  <c r="K19" i="25"/>
  <c r="T19" i="2" s="1"/>
  <c r="M19" i="25"/>
  <c r="Z19" i="2" s="1"/>
  <c r="O19" i="25"/>
  <c r="AC19" i="2" s="1"/>
  <c r="Q19" i="25"/>
  <c r="AI19" i="2" s="1"/>
  <c r="S19" i="25"/>
  <c r="AL19" i="2" s="1"/>
  <c r="U19" i="25"/>
  <c r="AR19" i="2" s="1"/>
  <c r="W19" i="25"/>
  <c r="AU19" i="2" s="1"/>
  <c r="Y19" i="25"/>
  <c r="BA19" i="2" s="1"/>
  <c r="AA19" i="25"/>
  <c r="BD19" i="2" s="1"/>
  <c r="AC19" i="25"/>
  <c r="BJ19" i="2" s="1"/>
  <c r="AE19" i="25"/>
  <c r="BM19" i="2" s="1"/>
  <c r="AG19" i="25"/>
  <c r="BS19" i="2" s="1"/>
  <c r="AI19" i="25"/>
  <c r="BV19" i="2" s="1"/>
  <c r="AK19" i="25"/>
  <c r="CB19" i="2" s="1"/>
  <c r="AM19" i="25"/>
  <c r="CE19" i="2" s="1"/>
  <c r="AO19" i="25"/>
  <c r="CK19" i="2" s="1"/>
  <c r="AQ19" i="25"/>
  <c r="CN19" i="2" s="1"/>
  <c r="AS19" i="25"/>
  <c r="CT19" i="2" s="1"/>
  <c r="C20" i="25"/>
  <c r="B20" i="2" s="1"/>
  <c r="E20" i="25"/>
  <c r="H20" i="2" s="1"/>
  <c r="G20" i="25"/>
  <c r="K20" i="2" s="1"/>
  <c r="I20" i="25"/>
  <c r="Q20" i="2" s="1"/>
  <c r="K20" i="25"/>
  <c r="T20" i="2" s="1"/>
  <c r="M20" i="25"/>
  <c r="Z20" i="2" s="1"/>
  <c r="O20" i="25"/>
  <c r="AC20" i="2" s="1"/>
  <c r="Q20" i="25"/>
  <c r="AI20" i="2" s="1"/>
  <c r="S20" i="25"/>
  <c r="AL20" i="2" s="1"/>
  <c r="U20" i="25"/>
  <c r="AR20" i="2" s="1"/>
  <c r="W20" i="25"/>
  <c r="AU20" i="2" s="1"/>
  <c r="Y20" i="25"/>
  <c r="BA20" i="2" s="1"/>
  <c r="AA20" i="25"/>
  <c r="BD20" i="2" s="1"/>
  <c r="AC20" i="25"/>
  <c r="BJ20" i="2" s="1"/>
  <c r="AE20" i="25"/>
  <c r="BM20" i="2" s="1"/>
  <c r="AG20" i="25"/>
  <c r="BS20" i="2" s="1"/>
  <c r="AI20" i="25"/>
  <c r="BV20" i="2" s="1"/>
  <c r="AK20" i="25"/>
  <c r="CB20" i="2" s="1"/>
  <c r="AM20" i="25"/>
  <c r="CE20" i="2" s="1"/>
  <c r="AO20" i="25"/>
  <c r="CK20" i="2" s="1"/>
  <c r="AQ20" i="25"/>
  <c r="CN20" i="2" s="1"/>
  <c r="AS20" i="25"/>
  <c r="CT20" i="2" s="1"/>
  <c r="C21" i="25"/>
  <c r="B21" i="2" s="1"/>
  <c r="E21" i="25"/>
  <c r="H21" i="2" s="1"/>
  <c r="G21" i="25"/>
  <c r="K21" i="2" s="1"/>
  <c r="I21" i="25"/>
  <c r="Q21" i="2" s="1"/>
  <c r="K21" i="25"/>
  <c r="T21" i="2" s="1"/>
  <c r="M21" i="25"/>
  <c r="Z21" i="2" s="1"/>
  <c r="O21" i="25"/>
  <c r="AC21" i="2" s="1"/>
  <c r="Q21" i="25"/>
  <c r="AI21" i="2" s="1"/>
  <c r="S21" i="25"/>
  <c r="AL21" i="2" s="1"/>
  <c r="U21" i="25"/>
  <c r="AR21" i="2" s="1"/>
  <c r="W21" i="25"/>
  <c r="AU21" i="2" s="1"/>
  <c r="Y21" i="25"/>
  <c r="BA21" i="2" s="1"/>
  <c r="AA21" i="25"/>
  <c r="BD21" i="2" s="1"/>
  <c r="AC21" i="25"/>
  <c r="BJ21" i="2" s="1"/>
  <c r="AE21" i="25"/>
  <c r="BM21" i="2" s="1"/>
  <c r="AG21" i="25"/>
  <c r="BS21" i="2" s="1"/>
  <c r="AI21" i="25"/>
  <c r="BV21" i="2" s="1"/>
  <c r="AK21" i="25"/>
  <c r="CB21" i="2" s="1"/>
  <c r="AM21" i="25"/>
  <c r="CE21" i="2" s="1"/>
  <c r="AO21" i="25"/>
  <c r="CK21" i="2" s="1"/>
  <c r="AQ21" i="25"/>
  <c r="CN21" i="2" s="1"/>
  <c r="AS21" i="25"/>
  <c r="CT21" i="2" s="1"/>
  <c r="C22" i="25"/>
  <c r="B22" i="2" s="1"/>
  <c r="E22" i="25"/>
  <c r="H22" i="2" s="1"/>
  <c r="G22" i="25"/>
  <c r="K22" i="2" s="1"/>
  <c r="I22" i="25"/>
  <c r="Q22" i="2" s="1"/>
  <c r="K22" i="25"/>
  <c r="T22" i="2" s="1"/>
  <c r="M22" i="25"/>
  <c r="Z22" i="2" s="1"/>
  <c r="O22" i="25"/>
  <c r="AC22" i="2" s="1"/>
  <c r="Q22" i="25"/>
  <c r="AI22" i="2" s="1"/>
  <c r="S22" i="25"/>
  <c r="AL22" i="2" s="1"/>
  <c r="U22" i="25"/>
  <c r="AR22" i="2" s="1"/>
  <c r="W22" i="25"/>
  <c r="AU22" i="2" s="1"/>
  <c r="Y22" i="25"/>
  <c r="BA22" i="2" s="1"/>
  <c r="AA22" i="25"/>
  <c r="BD22" i="2" s="1"/>
  <c r="AC22" i="25"/>
  <c r="BJ22" i="2" s="1"/>
  <c r="AE22" i="25"/>
  <c r="BM22" i="2" s="1"/>
  <c r="AG22" i="25"/>
  <c r="BS22" i="2" s="1"/>
  <c r="AI22" i="25"/>
  <c r="BV22" i="2" s="1"/>
  <c r="AK22" i="25"/>
  <c r="CB22" i="2" s="1"/>
  <c r="AM22" i="25"/>
  <c r="CE22" i="2" s="1"/>
  <c r="AO22" i="25"/>
  <c r="CK22" i="2" s="1"/>
  <c r="AQ22" i="25"/>
  <c r="CN22" i="2" s="1"/>
  <c r="AS22" i="25"/>
  <c r="CT22" i="2" s="1"/>
  <c r="C23" i="25"/>
  <c r="B23" i="2" s="1"/>
  <c r="E23" i="25"/>
  <c r="H23" i="2" s="1"/>
  <c r="G23" i="25"/>
  <c r="K23" i="2" s="1"/>
  <c r="I23" i="25"/>
  <c r="Q23" i="2" s="1"/>
  <c r="K23" i="25"/>
  <c r="T23" i="2" s="1"/>
  <c r="M23" i="25"/>
  <c r="Z23" i="2" s="1"/>
  <c r="O23" i="25"/>
  <c r="AC23" i="2" s="1"/>
  <c r="Q23" i="25"/>
  <c r="AI23" i="2" s="1"/>
  <c r="S23" i="25"/>
  <c r="AL23" i="2" s="1"/>
  <c r="U23" i="25"/>
  <c r="AR23" i="2" s="1"/>
  <c r="W23" i="25"/>
  <c r="AU23" i="2" s="1"/>
  <c r="Y23" i="25"/>
  <c r="BA23" i="2" s="1"/>
  <c r="AA23" i="25"/>
  <c r="BD23" i="2" s="1"/>
  <c r="AC23" i="25"/>
  <c r="BJ23" i="2" s="1"/>
  <c r="AE23" i="25"/>
  <c r="BM23" i="2" s="1"/>
  <c r="AG23" i="25"/>
  <c r="BS23" i="2" s="1"/>
  <c r="AI23" i="25"/>
  <c r="BV23" i="2" s="1"/>
  <c r="AK23" i="25"/>
  <c r="CB23" i="2" s="1"/>
  <c r="AM23" i="25"/>
  <c r="CE23" i="2" s="1"/>
  <c r="AO23" i="25"/>
  <c r="CK23" i="2" s="1"/>
  <c r="AQ23" i="25"/>
  <c r="CN23" i="2" s="1"/>
  <c r="AS23" i="25"/>
  <c r="CT23" i="2" s="1"/>
  <c r="C24" i="25"/>
  <c r="B24" i="2" s="1"/>
  <c r="E24" i="25"/>
  <c r="H24" i="2" s="1"/>
  <c r="G24" i="25"/>
  <c r="K24" i="2" s="1"/>
  <c r="I24" i="25"/>
  <c r="Q24" i="2" s="1"/>
  <c r="K24" i="25"/>
  <c r="T24" i="2" s="1"/>
  <c r="M24" i="25"/>
  <c r="Z24" i="2" s="1"/>
  <c r="O24" i="25"/>
  <c r="AC24" i="2" s="1"/>
  <c r="Q24" i="25"/>
  <c r="AI24" i="2" s="1"/>
  <c r="S24" i="25"/>
  <c r="AL24" i="2" s="1"/>
  <c r="U24" i="25"/>
  <c r="AR24" i="2" s="1"/>
  <c r="W24" i="25"/>
  <c r="AU24" i="2" s="1"/>
  <c r="Y24" i="25"/>
  <c r="BA24" i="2" s="1"/>
  <c r="AA24" i="25"/>
  <c r="BD24" i="2" s="1"/>
  <c r="AC24" i="25"/>
  <c r="BJ24" i="2" s="1"/>
  <c r="AE24" i="25"/>
  <c r="BM24" i="2" s="1"/>
  <c r="AG24" i="25"/>
  <c r="BS24" i="2" s="1"/>
  <c r="AI24" i="25"/>
  <c r="BV24" i="2" s="1"/>
  <c r="AK24" i="25"/>
  <c r="CB24" i="2" s="1"/>
  <c r="AM24" i="25"/>
  <c r="CE24" i="2" s="1"/>
  <c r="AO24" i="25"/>
  <c r="CK24" i="2" s="1"/>
  <c r="AQ24" i="25"/>
  <c r="CN24" i="2" s="1"/>
  <c r="AS24" i="25"/>
  <c r="CT24" i="2" s="1"/>
  <c r="C25" i="25"/>
  <c r="B25" i="2" s="1"/>
  <c r="E25" i="25"/>
  <c r="H25" i="2" s="1"/>
  <c r="G25" i="25"/>
  <c r="K25" i="2" s="1"/>
  <c r="I25" i="25"/>
  <c r="Q25" i="2" s="1"/>
  <c r="K25" i="25"/>
  <c r="T25" i="2" s="1"/>
  <c r="M25" i="25"/>
  <c r="Z25" i="2" s="1"/>
  <c r="O25" i="25"/>
  <c r="AC25" i="2" s="1"/>
  <c r="Q25" i="25"/>
  <c r="AI25" i="2" s="1"/>
  <c r="S25" i="25"/>
  <c r="AL25" i="2" s="1"/>
  <c r="U25" i="25"/>
  <c r="AR25" i="2" s="1"/>
  <c r="W25" i="25"/>
  <c r="AU25" i="2" s="1"/>
  <c r="Y25" i="25"/>
  <c r="BA25" i="2" s="1"/>
  <c r="AA25" i="25"/>
  <c r="BD25" i="2" s="1"/>
  <c r="AC25" i="25"/>
  <c r="BJ25" i="2" s="1"/>
  <c r="AE25" i="25"/>
  <c r="BM25" i="2" s="1"/>
  <c r="AG25" i="25"/>
  <c r="BS25" i="2" s="1"/>
  <c r="AI25" i="25"/>
  <c r="BV25" i="2" s="1"/>
  <c r="AK25" i="25"/>
  <c r="CB25" i="2" s="1"/>
  <c r="AM25" i="25"/>
  <c r="CE25" i="2" s="1"/>
  <c r="AO25" i="25"/>
  <c r="CK25" i="2" s="1"/>
  <c r="AQ25" i="25"/>
  <c r="CN25" i="2" s="1"/>
  <c r="AS25" i="25"/>
  <c r="CT25" i="2" s="1"/>
  <c r="C26" i="25"/>
  <c r="B26" i="2" s="1"/>
  <c r="E26" i="25"/>
  <c r="H26" i="2" s="1"/>
  <c r="G26" i="25"/>
  <c r="K26" i="2" s="1"/>
  <c r="I26" i="25"/>
  <c r="Q26" i="2" s="1"/>
  <c r="K26" i="25"/>
  <c r="T26" i="2" s="1"/>
  <c r="M26" i="25"/>
  <c r="Z26" i="2" s="1"/>
  <c r="O26" i="25"/>
  <c r="AC26" i="2" s="1"/>
  <c r="Q26" i="25"/>
  <c r="AI26" i="2" s="1"/>
  <c r="S26" i="25"/>
  <c r="AL26" i="2" s="1"/>
  <c r="U26" i="25"/>
  <c r="AR26" i="2" s="1"/>
  <c r="W26" i="25"/>
  <c r="AU26" i="2" s="1"/>
  <c r="Y26" i="25"/>
  <c r="BA26" i="2" s="1"/>
  <c r="AA26" i="25"/>
  <c r="BD26" i="2" s="1"/>
  <c r="AC26" i="25"/>
  <c r="BJ26" i="2" s="1"/>
  <c r="AE26" i="25"/>
  <c r="BM26" i="2" s="1"/>
  <c r="AG26" i="25"/>
  <c r="BS26" i="2" s="1"/>
  <c r="AI26" i="25"/>
  <c r="BV26" i="2" s="1"/>
  <c r="AK26" i="25"/>
  <c r="CB26" i="2" s="1"/>
  <c r="AM26" i="25"/>
  <c r="CE26" i="2" s="1"/>
  <c r="AO26" i="25"/>
  <c r="CK26" i="2" s="1"/>
  <c r="AQ26" i="25"/>
  <c r="CN26" i="2" s="1"/>
  <c r="AS26" i="25"/>
  <c r="CT26" i="2" s="1"/>
  <c r="C27" i="25"/>
  <c r="B27" i="2" s="1"/>
  <c r="E27" i="25"/>
  <c r="H27" i="2" s="1"/>
  <c r="G27" i="25"/>
  <c r="K27" i="2" s="1"/>
  <c r="I27" i="25"/>
  <c r="Q27" i="2" s="1"/>
  <c r="K27" i="25"/>
  <c r="T27" i="2" s="1"/>
  <c r="M27" i="25"/>
  <c r="Z27" i="2" s="1"/>
  <c r="O27" i="25"/>
  <c r="AC27" i="2" s="1"/>
  <c r="Q27" i="25"/>
  <c r="AI27" i="2" s="1"/>
  <c r="S27" i="25"/>
  <c r="AL27" i="2" s="1"/>
  <c r="U27" i="25"/>
  <c r="AR27" i="2" s="1"/>
  <c r="W27" i="25"/>
  <c r="AU27" i="2" s="1"/>
  <c r="Y27" i="25"/>
  <c r="BA27" i="2" s="1"/>
  <c r="AA27" i="25"/>
  <c r="BD27" i="2" s="1"/>
  <c r="AC27" i="25"/>
  <c r="BJ27" i="2" s="1"/>
  <c r="AE27" i="25"/>
  <c r="BM27" i="2" s="1"/>
  <c r="AG27" i="25"/>
  <c r="BS27" i="2" s="1"/>
  <c r="AI27" i="25"/>
  <c r="BV27" i="2" s="1"/>
  <c r="AK27" i="25"/>
  <c r="CB27" i="2" s="1"/>
  <c r="AM27" i="25"/>
  <c r="CE27" i="2" s="1"/>
  <c r="AO27" i="25"/>
  <c r="CK27" i="2" s="1"/>
  <c r="AQ27" i="25"/>
  <c r="CN27" i="2" s="1"/>
  <c r="AS27" i="25"/>
  <c r="CT27" i="2" s="1"/>
  <c r="C28" i="25"/>
  <c r="B28" i="2" s="1"/>
  <c r="E28" i="25"/>
  <c r="H28" i="2" s="1"/>
  <c r="G28" i="25"/>
  <c r="K28" i="2" s="1"/>
  <c r="I28" i="25"/>
  <c r="Q28" i="2" s="1"/>
  <c r="K28" i="25"/>
  <c r="T28" i="2" s="1"/>
  <c r="M28" i="25"/>
  <c r="Z28" i="2" s="1"/>
  <c r="O28" i="25"/>
  <c r="AC28" i="2" s="1"/>
  <c r="Q28" i="25"/>
  <c r="AI28" i="2" s="1"/>
  <c r="S28" i="25"/>
  <c r="AL28" i="2" s="1"/>
  <c r="U28" i="25"/>
  <c r="AR28" i="2" s="1"/>
  <c r="W28" i="25"/>
  <c r="AU28" i="2" s="1"/>
  <c r="Y28" i="25"/>
  <c r="BA28" i="2" s="1"/>
  <c r="AA28" i="25"/>
  <c r="BD28" i="2" s="1"/>
  <c r="AC28" i="25"/>
  <c r="BJ28" i="2" s="1"/>
  <c r="AE28" i="25"/>
  <c r="BM28" i="2" s="1"/>
  <c r="AG28" i="25"/>
  <c r="BS28" i="2" s="1"/>
  <c r="AI28" i="25"/>
  <c r="BV28" i="2" s="1"/>
  <c r="AK28" i="25"/>
  <c r="CB28" i="2" s="1"/>
  <c r="AM28" i="25"/>
  <c r="CE28" i="2" s="1"/>
  <c r="AO28" i="25"/>
  <c r="CK28" i="2" s="1"/>
  <c r="AQ28" i="25"/>
  <c r="CN28" i="2" s="1"/>
  <c r="AS28" i="25"/>
  <c r="CT28" i="2" s="1"/>
  <c r="C29" i="25"/>
  <c r="B29" i="2" s="1"/>
  <c r="E29" i="25"/>
  <c r="H29" i="2" s="1"/>
  <c r="G29" i="25"/>
  <c r="K29" i="2" s="1"/>
  <c r="I29" i="25"/>
  <c r="Q29" i="2" s="1"/>
  <c r="K29" i="25"/>
  <c r="T29" i="2" s="1"/>
  <c r="M29" i="25"/>
  <c r="Z29" i="2" s="1"/>
  <c r="O29" i="25"/>
  <c r="AC29" i="2" s="1"/>
  <c r="Q29" i="25"/>
  <c r="AI29" i="2" s="1"/>
  <c r="S29" i="25"/>
  <c r="AL29" i="2" s="1"/>
  <c r="U29" i="25"/>
  <c r="AR29" i="2" s="1"/>
  <c r="W29" i="25"/>
  <c r="AU29" i="2" s="1"/>
  <c r="Y29" i="25"/>
  <c r="BA29" i="2" s="1"/>
  <c r="AA29" i="25"/>
  <c r="BD29" i="2" s="1"/>
  <c r="AC29" i="25"/>
  <c r="BJ29" i="2" s="1"/>
  <c r="AE29" i="25"/>
  <c r="BM29" i="2" s="1"/>
  <c r="AG29" i="25"/>
  <c r="BS29" i="2" s="1"/>
  <c r="AI29" i="25"/>
  <c r="BV29" i="2" s="1"/>
  <c r="AK29" i="25"/>
  <c r="CB29" i="2" s="1"/>
  <c r="AM29" i="25"/>
  <c r="CE29" i="2" s="1"/>
  <c r="AO29" i="25"/>
  <c r="CK29" i="2" s="1"/>
  <c r="AQ29" i="25"/>
  <c r="CN29" i="2" s="1"/>
  <c r="AS29" i="25"/>
  <c r="CT29" i="2" s="1"/>
  <c r="C30" i="25"/>
  <c r="B30" i="2" s="1"/>
  <c r="E30" i="25"/>
  <c r="H30" i="2" s="1"/>
  <c r="G30" i="25"/>
  <c r="K30" i="2" s="1"/>
  <c r="I30" i="25"/>
  <c r="Q30" i="2" s="1"/>
  <c r="K30" i="25"/>
  <c r="T30" i="2" s="1"/>
  <c r="M30" i="25"/>
  <c r="Z30" i="2" s="1"/>
  <c r="O30" i="25"/>
  <c r="AC30" i="2" s="1"/>
  <c r="Q30" i="25"/>
  <c r="AI30" i="2" s="1"/>
  <c r="S30" i="25"/>
  <c r="AL30" i="2" s="1"/>
  <c r="U30" i="25"/>
  <c r="AR30" i="2" s="1"/>
  <c r="W30" i="25"/>
  <c r="AU30" i="2" s="1"/>
  <c r="Y30" i="25"/>
  <c r="BA30" i="2" s="1"/>
  <c r="AA30" i="25"/>
  <c r="BD30" i="2" s="1"/>
  <c r="AC30" i="25"/>
  <c r="BJ30" i="2" s="1"/>
  <c r="AE30" i="25"/>
  <c r="BM30" i="2" s="1"/>
  <c r="AG30" i="25"/>
  <c r="BS30" i="2" s="1"/>
  <c r="AI30" i="25"/>
  <c r="BV30" i="2" s="1"/>
  <c r="AK30" i="25"/>
  <c r="CB30" i="2" s="1"/>
  <c r="AM30" i="25"/>
  <c r="CE30" i="2" s="1"/>
  <c r="AO30" i="25"/>
  <c r="CK30" i="2" s="1"/>
  <c r="AQ30" i="25"/>
  <c r="CN30" i="2" s="1"/>
  <c r="AS30" i="25"/>
  <c r="CT30" i="2" s="1"/>
  <c r="C31" i="25"/>
  <c r="B31" i="2" s="1"/>
  <c r="H32"/>
  <c r="G31" i="25"/>
  <c r="K31" i="2" s="1"/>
  <c r="I31" i="25"/>
  <c r="Q31" i="2" s="1"/>
  <c r="K31" i="25"/>
  <c r="T31" i="2" s="1"/>
  <c r="M31" i="25"/>
  <c r="Z31" i="2" s="1"/>
  <c r="O31" i="25"/>
  <c r="AC31" i="2" s="1"/>
  <c r="Q31" i="25"/>
  <c r="AI31" i="2" s="1"/>
  <c r="S31" i="25"/>
  <c r="AL31" i="2" s="1"/>
  <c r="U31" i="25"/>
  <c r="AR31" i="2" s="1"/>
  <c r="W31" i="25"/>
  <c r="AU31" i="2" s="1"/>
  <c r="Y31" i="25"/>
  <c r="BA31" i="2" s="1"/>
  <c r="AA31" i="25"/>
  <c r="BD31" i="2" s="1"/>
  <c r="AC31" i="25"/>
  <c r="BJ31" i="2" s="1"/>
  <c r="AE31" i="25"/>
  <c r="BM31" i="2" s="1"/>
  <c r="AG31" i="25"/>
  <c r="BS31" i="2" s="1"/>
  <c r="AI31" i="25"/>
  <c r="BV31" i="2" s="1"/>
  <c r="AK31" i="25"/>
  <c r="CB31" i="2" s="1"/>
  <c r="AM31" i="25"/>
  <c r="CE31" i="2" s="1"/>
  <c r="AO31" i="25"/>
  <c r="CK31" i="2" s="1"/>
  <c r="AQ31" i="25"/>
  <c r="CN31" i="2" s="1"/>
  <c r="AS31" i="25"/>
  <c r="CT31" i="2" s="1"/>
  <c r="C5" i="34"/>
  <c r="C45" s="1"/>
  <c r="J5"/>
  <c r="J45" s="1"/>
  <c r="Q5"/>
  <c r="Q45" s="1"/>
  <c r="X5"/>
  <c r="X45" s="1"/>
  <c r="AE5"/>
  <c r="AE45" s="1"/>
  <c r="AL5"/>
  <c r="AL45" s="1"/>
  <c r="AS5"/>
  <c r="AS45" s="1"/>
  <c r="AZ5"/>
  <c r="AZ45" s="1"/>
  <c r="BG5"/>
  <c r="BG45" s="1"/>
  <c r="BN5"/>
  <c r="BN45" s="1"/>
  <c r="BU5"/>
  <c r="BU45" s="1"/>
  <c r="C6"/>
  <c r="E6" s="1"/>
  <c r="J6"/>
  <c r="L6" s="1"/>
  <c r="G6" i="35" s="1"/>
  <c r="Q6" i="34"/>
  <c r="S6" s="1"/>
  <c r="L6" i="35" s="1"/>
  <c r="X6" i="34"/>
  <c r="Z6" s="1"/>
  <c r="Q6" i="35" s="1"/>
  <c r="AE6" i="34"/>
  <c r="AG6" s="1"/>
  <c r="AL6"/>
  <c r="AN6" s="1"/>
  <c r="AA6" i="35" s="1"/>
  <c r="AS6" i="34"/>
  <c r="AU6" s="1"/>
  <c r="AF6" i="35" s="1"/>
  <c r="AZ6" i="34"/>
  <c r="BB6" s="1"/>
  <c r="AK6" i="35" s="1"/>
  <c r="BG6" i="34"/>
  <c r="BI6" s="1"/>
  <c r="BN6"/>
  <c r="BP6" s="1"/>
  <c r="AU6" i="35" s="1"/>
  <c r="BU6" i="34"/>
  <c r="BW6" s="1"/>
  <c r="AZ6" i="35" s="1"/>
  <c r="C7" i="34"/>
  <c r="E7" s="1"/>
  <c r="B7" i="35" s="1"/>
  <c r="J7" i="34"/>
  <c r="L7" s="1"/>
  <c r="Q7"/>
  <c r="S7" s="1"/>
  <c r="L7" i="35" s="1"/>
  <c r="X7" i="34"/>
  <c r="Z7" s="1"/>
  <c r="Q7" i="35" s="1"/>
  <c r="AE7" i="34"/>
  <c r="AG7" s="1"/>
  <c r="AL7"/>
  <c r="AN7" s="1"/>
  <c r="AS7"/>
  <c r="AU7" s="1"/>
  <c r="AF7" i="35" s="1"/>
  <c r="AZ7" i="34"/>
  <c r="BB7" s="1"/>
  <c r="AK7" i="35" s="1"/>
  <c r="BG7" i="34"/>
  <c r="BI7" s="1"/>
  <c r="AP7" i="35" s="1"/>
  <c r="BN7" i="34"/>
  <c r="BP7" s="1"/>
  <c r="BU7"/>
  <c r="BW7" s="1"/>
  <c r="AZ7" i="35" s="1"/>
  <c r="C8" i="34"/>
  <c r="E8" s="1"/>
  <c r="B8" i="35" s="1"/>
  <c r="J8" i="34"/>
  <c r="L8" s="1"/>
  <c r="G8" i="35" s="1"/>
  <c r="Q8" i="34"/>
  <c r="S8" s="1"/>
  <c r="X8"/>
  <c r="Z8" s="1"/>
  <c r="Q8" i="35" s="1"/>
  <c r="AE8" i="34"/>
  <c r="AG8" s="1"/>
  <c r="V8" i="35" s="1"/>
  <c r="AL8" i="34"/>
  <c r="AN8" s="1"/>
  <c r="AS8"/>
  <c r="AU8" s="1"/>
  <c r="AZ8"/>
  <c r="BB8" s="1"/>
  <c r="BG8"/>
  <c r="BI8" s="1"/>
  <c r="AP8" i="35" s="1"/>
  <c r="BN8" i="34"/>
  <c r="BP8" s="1"/>
  <c r="AU8" i="35" s="1"/>
  <c r="BU8" i="34"/>
  <c r="BW8" s="1"/>
  <c r="C9"/>
  <c r="E9" s="1"/>
  <c r="B9" i="35" s="1"/>
  <c r="J9" i="34"/>
  <c r="L9" s="1"/>
  <c r="G9" i="35" s="1"/>
  <c r="Q9" i="34"/>
  <c r="S9" s="1"/>
  <c r="L9" i="35" s="1"/>
  <c r="X9" i="34"/>
  <c r="Z9" s="1"/>
  <c r="AE9"/>
  <c r="AG9" s="1"/>
  <c r="V9" i="35" s="1"/>
  <c r="AL9" i="34"/>
  <c r="AN9" s="1"/>
  <c r="AA9" i="35" s="1"/>
  <c r="AS9" i="34"/>
  <c r="AU9" s="1"/>
  <c r="AF9" i="35" s="1"/>
  <c r="AZ9" i="34"/>
  <c r="BB9" s="1"/>
  <c r="BG9"/>
  <c r="BI9" s="1"/>
  <c r="AP9" i="35" s="1"/>
  <c r="BN9" i="34"/>
  <c r="BP9" s="1"/>
  <c r="AU9" i="35" s="1"/>
  <c r="BU9" i="34"/>
  <c r="BW9" s="1"/>
  <c r="AZ9" i="35" s="1"/>
  <c r="C10" i="34"/>
  <c r="E10" s="1"/>
  <c r="J10"/>
  <c r="L10" s="1"/>
  <c r="G10" i="35" s="1"/>
  <c r="Q10" i="34"/>
  <c r="S10" s="1"/>
  <c r="L10" i="35" s="1"/>
  <c r="X10" i="34"/>
  <c r="Z10" s="1"/>
  <c r="Q10" i="35" s="1"/>
  <c r="AE10" i="34"/>
  <c r="AG10" s="1"/>
  <c r="AL10"/>
  <c r="AN10" s="1"/>
  <c r="AA10" i="35" s="1"/>
  <c r="AS10" i="34"/>
  <c r="AU10" s="1"/>
  <c r="AF10" i="35" s="1"/>
  <c r="AZ10" i="34"/>
  <c r="BB10" s="1"/>
  <c r="AK10" i="35" s="1"/>
  <c r="BG10" i="34"/>
  <c r="BI10" s="1"/>
  <c r="BN10"/>
  <c r="BP10" s="1"/>
  <c r="AU10" i="35" s="1"/>
  <c r="BU10" i="34"/>
  <c r="BW10" s="1"/>
  <c r="AZ10" i="35" s="1"/>
  <c r="C11" i="34"/>
  <c r="E11" s="1"/>
  <c r="B11" i="35" s="1"/>
  <c r="J11" i="34"/>
  <c r="L11" s="1"/>
  <c r="Q11"/>
  <c r="S11" s="1"/>
  <c r="L11" i="35" s="1"/>
  <c r="X11" i="34"/>
  <c r="Z11" s="1"/>
  <c r="Q11" i="35" s="1"/>
  <c r="AE11" i="34"/>
  <c r="AG11" s="1"/>
  <c r="V11" i="35" s="1"/>
  <c r="AL11" i="34"/>
  <c r="AN11" s="1"/>
  <c r="AS11"/>
  <c r="AU11" s="1"/>
  <c r="AF11" i="35" s="1"/>
  <c r="AZ11" i="34"/>
  <c r="BB11" s="1"/>
  <c r="AK11" i="35" s="1"/>
  <c r="BG11" i="34"/>
  <c r="BI11" s="1"/>
  <c r="AP11" i="35" s="1"/>
  <c r="BN11" i="34"/>
  <c r="BP11" s="1"/>
  <c r="BU11"/>
  <c r="BW11" s="1"/>
  <c r="AZ11" i="35" s="1"/>
  <c r="C12" i="34"/>
  <c r="E12" s="1"/>
  <c r="B12" i="35" s="1"/>
  <c r="J12" i="34"/>
  <c r="L12" s="1"/>
  <c r="G12" i="35" s="1"/>
  <c r="Q12" i="34"/>
  <c r="S12" s="1"/>
  <c r="X12"/>
  <c r="Z12" s="1"/>
  <c r="Q12" i="35" s="1"/>
  <c r="AE12" i="34"/>
  <c r="AG12" s="1"/>
  <c r="V12" i="35" s="1"/>
  <c r="AL12" i="34"/>
  <c r="AN12" s="1"/>
  <c r="AA12" i="35" s="1"/>
  <c r="AS12" i="34"/>
  <c r="AU12" s="1"/>
  <c r="AZ12"/>
  <c r="BB12" s="1"/>
  <c r="AK12" i="35" s="1"/>
  <c r="BG12" i="34"/>
  <c r="BI12" s="1"/>
  <c r="AP12" i="35" s="1"/>
  <c r="BN12" i="34"/>
  <c r="BP12" s="1"/>
  <c r="AU12" i="35" s="1"/>
  <c r="BU12" i="34"/>
  <c r="BW12" s="1"/>
  <c r="C13"/>
  <c r="E13" s="1"/>
  <c r="J13"/>
  <c r="L13" s="1"/>
  <c r="G13" i="35" s="1"/>
  <c r="Q13" i="34"/>
  <c r="S13" s="1"/>
  <c r="L13" i="35" s="1"/>
  <c r="X13" i="34"/>
  <c r="Z13" s="1"/>
  <c r="AE13"/>
  <c r="AG13" s="1"/>
  <c r="V13" i="35" s="1"/>
  <c r="AL13" i="34"/>
  <c r="AN13" s="1"/>
  <c r="AA13" i="35" s="1"/>
  <c r="AS13" i="34"/>
  <c r="AU13" s="1"/>
  <c r="AF13" i="35" s="1"/>
  <c r="AZ13" i="34"/>
  <c r="BB13" s="1"/>
  <c r="BG13"/>
  <c r="BI13" s="1"/>
  <c r="AP13" i="35" s="1"/>
  <c r="BN13" i="34"/>
  <c r="BP13" s="1"/>
  <c r="AU13" i="35" s="1"/>
  <c r="BU13" i="34"/>
  <c r="BW13" s="1"/>
  <c r="AZ13" i="35" s="1"/>
  <c r="C14" i="34"/>
  <c r="E14" s="1"/>
  <c r="J14"/>
  <c r="L14" s="1"/>
  <c r="G14" i="35" s="1"/>
  <c r="Q14" i="34"/>
  <c r="S14" s="1"/>
  <c r="L14" i="35" s="1"/>
  <c r="X14" i="34"/>
  <c r="Z14" s="1"/>
  <c r="AE14"/>
  <c r="AG14" s="1"/>
  <c r="AL14"/>
  <c r="AN14" s="1"/>
  <c r="AA14" i="35" s="1"/>
  <c r="AS14" i="34"/>
  <c r="AU14" s="1"/>
  <c r="AF14" i="35" s="1"/>
  <c r="AZ14" i="34"/>
  <c r="BB14" s="1"/>
  <c r="AK14" i="35" s="1"/>
  <c r="BG14" i="34"/>
  <c r="BI14" s="1"/>
  <c r="BN14"/>
  <c r="BP14" s="1"/>
  <c r="AU14" i="35" s="1"/>
  <c r="BU14" i="34"/>
  <c r="BW14" s="1"/>
  <c r="AZ14" i="35" s="1"/>
  <c r="C15" i="34"/>
  <c r="E15" s="1"/>
  <c r="B15" i="35" s="1"/>
  <c r="J15" i="34"/>
  <c r="L15" s="1"/>
  <c r="Q15"/>
  <c r="S15" s="1"/>
  <c r="L15" i="35" s="1"/>
  <c r="X15" i="34"/>
  <c r="Z15" s="1"/>
  <c r="Q15" i="35" s="1"/>
  <c r="AE15" i="34"/>
  <c r="AG15" s="1"/>
  <c r="V15" i="35" s="1"/>
  <c r="AL15" i="34"/>
  <c r="AN15" s="1"/>
  <c r="AS15"/>
  <c r="AU15" s="1"/>
  <c r="AF15" i="35" s="1"/>
  <c r="AZ15" i="34"/>
  <c r="BB15" s="1"/>
  <c r="AK15" i="35" s="1"/>
  <c r="BG15" i="34"/>
  <c r="BI15" s="1"/>
  <c r="AP15" i="35" s="1"/>
  <c r="BN15" i="34"/>
  <c r="BP15" s="1"/>
  <c r="BU15"/>
  <c r="BW15" s="1"/>
  <c r="AZ15" i="35" s="1"/>
  <c r="C16" i="34"/>
  <c r="E16" s="1"/>
  <c r="B16" i="35" s="1"/>
  <c r="J16" i="34"/>
  <c r="L16" s="1"/>
  <c r="G16" i="35" s="1"/>
  <c r="Q16" i="34"/>
  <c r="S16" s="1"/>
  <c r="X16"/>
  <c r="Z16" s="1"/>
  <c r="Q16" i="35" s="1"/>
  <c r="AE16" i="34"/>
  <c r="AG16" s="1"/>
  <c r="V16" i="35" s="1"/>
  <c r="AL16" i="34"/>
  <c r="AN16" s="1"/>
  <c r="AA16" i="35" s="1"/>
  <c r="AS16" i="34"/>
  <c r="AU16" s="1"/>
  <c r="AZ16"/>
  <c r="BB16" s="1"/>
  <c r="AK16" i="35" s="1"/>
  <c r="BG16" i="34"/>
  <c r="BI16" s="1"/>
  <c r="AP16" i="35" s="1"/>
  <c r="BN16" i="34"/>
  <c r="BP16" s="1"/>
  <c r="AU16" i="35" s="1"/>
  <c r="BU16" i="34"/>
  <c r="BW16" s="1"/>
  <c r="C17"/>
  <c r="E17" s="1"/>
  <c r="B17" i="35" s="1"/>
  <c r="J17" i="34"/>
  <c r="L17" s="1"/>
  <c r="G17" i="35" s="1"/>
  <c r="Q17" i="34"/>
  <c r="S17" s="1"/>
  <c r="L17" i="35" s="1"/>
  <c r="X17" i="34"/>
  <c r="Z17" s="1"/>
  <c r="AE17"/>
  <c r="AG17" s="1"/>
  <c r="V17" i="35" s="1"/>
  <c r="AL17" i="34"/>
  <c r="AN17" s="1"/>
  <c r="AA17" i="35" s="1"/>
  <c r="AS17" i="34"/>
  <c r="AU17" s="1"/>
  <c r="AF17" i="35" s="1"/>
  <c r="AZ17" i="34"/>
  <c r="BB17" s="1"/>
  <c r="BG17"/>
  <c r="BI17" s="1"/>
  <c r="AP17" i="35" s="1"/>
  <c r="BN17" i="34"/>
  <c r="BP17" s="1"/>
  <c r="AU17" i="35" s="1"/>
  <c r="BU17" i="34"/>
  <c r="BW17" s="1"/>
  <c r="AZ17" i="35" s="1"/>
  <c r="C18" i="34"/>
  <c r="E18" s="1"/>
  <c r="J18"/>
  <c r="L18" s="1"/>
  <c r="G18" i="35" s="1"/>
  <c r="Q18" i="34"/>
  <c r="S18" s="1"/>
  <c r="L18" i="35" s="1"/>
  <c r="X18" i="34"/>
  <c r="Z18" s="1"/>
  <c r="Q18" i="35" s="1"/>
  <c r="AE18" i="34"/>
  <c r="AG18" s="1"/>
  <c r="AL18"/>
  <c r="AN18" s="1"/>
  <c r="AA18" i="35" s="1"/>
  <c r="AS18" i="34"/>
  <c r="AU18" s="1"/>
  <c r="AF18" i="35" s="1"/>
  <c r="AZ18" i="34"/>
  <c r="BB18" s="1"/>
  <c r="AK18" i="35" s="1"/>
  <c r="BG18" i="34"/>
  <c r="BI18" s="1"/>
  <c r="BN18"/>
  <c r="BP18" s="1"/>
  <c r="AU18" i="35" s="1"/>
  <c r="BU18" i="34"/>
  <c r="BW18" s="1"/>
  <c r="AZ18" i="35" s="1"/>
  <c r="C19" i="34"/>
  <c r="E19" s="1"/>
  <c r="B19" i="35" s="1"/>
  <c r="J19" i="34"/>
  <c r="L19" s="1"/>
  <c r="Q19"/>
  <c r="S19" s="1"/>
  <c r="L19" i="35" s="1"/>
  <c r="X19" i="34"/>
  <c r="Z19" s="1"/>
  <c r="Q19" i="35" s="1"/>
  <c r="AE19" i="34"/>
  <c r="AG19" s="1"/>
  <c r="V19" i="35" s="1"/>
  <c r="AL19" i="34"/>
  <c r="AN19" s="1"/>
  <c r="AS19"/>
  <c r="AU19" s="1"/>
  <c r="AF19" i="35" s="1"/>
  <c r="AZ19" i="34"/>
  <c r="BB19" s="1"/>
  <c r="AK19" i="35" s="1"/>
  <c r="BG19" i="34"/>
  <c r="BI19" s="1"/>
  <c r="AP19" i="35" s="1"/>
  <c r="BN19" i="34"/>
  <c r="BP19" s="1"/>
  <c r="BU19"/>
  <c r="BW19" s="1"/>
  <c r="AZ19" i="35" s="1"/>
  <c r="C20" i="34"/>
  <c r="E20" s="1"/>
  <c r="B20" i="35" s="1"/>
  <c r="J20" i="34"/>
  <c r="L20" s="1"/>
  <c r="G20" i="35" s="1"/>
  <c r="Q20" i="34"/>
  <c r="S20" s="1"/>
  <c r="X20"/>
  <c r="Z20" s="1"/>
  <c r="Q20" i="35" s="1"/>
  <c r="AE20" i="34"/>
  <c r="AG20" s="1"/>
  <c r="V20" i="35" s="1"/>
  <c r="AL20" i="34"/>
  <c r="AN20" s="1"/>
  <c r="AA20" i="35" s="1"/>
  <c r="AS20" i="34"/>
  <c r="AU20" s="1"/>
  <c r="AZ20"/>
  <c r="BB20" s="1"/>
  <c r="AK20" i="35" s="1"/>
  <c r="BG20" i="34"/>
  <c r="BI20" s="1"/>
  <c r="AP20" i="35" s="1"/>
  <c r="BN20" i="34"/>
  <c r="BP20" s="1"/>
  <c r="AU20" i="35" s="1"/>
  <c r="BU20" i="34"/>
  <c r="BW20" s="1"/>
  <c r="C21"/>
  <c r="E21" s="1"/>
  <c r="B21" i="35" s="1"/>
  <c r="J21" i="34"/>
  <c r="L21" s="1"/>
  <c r="G21" i="35" s="1"/>
  <c r="Q21" i="34"/>
  <c r="S21" s="1"/>
  <c r="L21" i="35" s="1"/>
  <c r="X21" i="34"/>
  <c r="Z21" s="1"/>
  <c r="AE21"/>
  <c r="AG21" s="1"/>
  <c r="V21" i="35" s="1"/>
  <c r="AL21" i="34"/>
  <c r="AN21" s="1"/>
  <c r="AA21" i="35" s="1"/>
  <c r="AS21" i="34"/>
  <c r="AU21" s="1"/>
  <c r="AF21" i="35" s="1"/>
  <c r="AZ21" i="34"/>
  <c r="BB21" s="1"/>
  <c r="BG21"/>
  <c r="BI21" s="1"/>
  <c r="AP21" i="35" s="1"/>
  <c r="BN21" i="34"/>
  <c r="BP21" s="1"/>
  <c r="AU21" i="35" s="1"/>
  <c r="BU21" i="34"/>
  <c r="BW21" s="1"/>
  <c r="AZ21" i="35" s="1"/>
  <c r="C22" i="34"/>
  <c r="E22" s="1"/>
  <c r="J22"/>
  <c r="L22" s="1"/>
  <c r="G22" i="35" s="1"/>
  <c r="Q22" i="34"/>
  <c r="S22" s="1"/>
  <c r="L22" i="35" s="1"/>
  <c r="X22" i="34"/>
  <c r="Z22" s="1"/>
  <c r="Q22" i="35" s="1"/>
  <c r="AE22" i="34"/>
  <c r="AG22" s="1"/>
  <c r="AL22"/>
  <c r="AN22" s="1"/>
  <c r="AA22" i="35" s="1"/>
  <c r="AS22" i="34"/>
  <c r="AU22" s="1"/>
  <c r="AF22" i="35" s="1"/>
  <c r="AZ22" i="34"/>
  <c r="BB22" s="1"/>
  <c r="AK22" i="35" s="1"/>
  <c r="BG22" i="34"/>
  <c r="BI22" s="1"/>
  <c r="BN22"/>
  <c r="BP22" s="1"/>
  <c r="AU22" i="35" s="1"/>
  <c r="BU22" i="34"/>
  <c r="BW22" s="1"/>
  <c r="AZ22" i="35" s="1"/>
  <c r="C23" i="34"/>
  <c r="E23" s="1"/>
  <c r="B23" i="35" s="1"/>
  <c r="J23" i="34"/>
  <c r="L23" s="1"/>
  <c r="Q23"/>
  <c r="S23" s="1"/>
  <c r="L23" i="35" s="1"/>
  <c r="X23" i="34"/>
  <c r="Z23" s="1"/>
  <c r="Q23" i="35" s="1"/>
  <c r="AE23" i="34"/>
  <c r="AG23" s="1"/>
  <c r="AL23"/>
  <c r="AN23" s="1"/>
  <c r="AS23"/>
  <c r="AU23" s="1"/>
  <c r="AF23" i="35" s="1"/>
  <c r="AZ23" i="34"/>
  <c r="BB23" s="1"/>
  <c r="AK23" i="35" s="1"/>
  <c r="BG23" i="34"/>
  <c r="BI23" s="1"/>
  <c r="AP23" i="35" s="1"/>
  <c r="BN23" i="34"/>
  <c r="BP23" s="1"/>
  <c r="BU23"/>
  <c r="BW23" s="1"/>
  <c r="AZ23" i="35" s="1"/>
  <c r="C24" i="34"/>
  <c r="E24" s="1"/>
  <c r="B24" i="35" s="1"/>
  <c r="J24" i="34"/>
  <c r="L24" s="1"/>
  <c r="G24" i="35" s="1"/>
  <c r="Q24" i="34"/>
  <c r="S24" s="1"/>
  <c r="X24"/>
  <c r="Z24" s="1"/>
  <c r="Q24" i="35" s="1"/>
  <c r="AE24" i="34"/>
  <c r="AG24" s="1"/>
  <c r="V24" i="35" s="1"/>
  <c r="AL24" i="34"/>
  <c r="AN24" s="1"/>
  <c r="AA24" i="35" s="1"/>
  <c r="AS24" i="34"/>
  <c r="AU24" s="1"/>
  <c r="AZ24"/>
  <c r="BB24" s="1"/>
  <c r="AK24" i="35" s="1"/>
  <c r="BG24" i="34"/>
  <c r="BI24" s="1"/>
  <c r="AP24" i="35" s="1"/>
  <c r="BN24" i="34"/>
  <c r="BP24" s="1"/>
  <c r="AU24" i="35" s="1"/>
  <c r="BU24" i="34"/>
  <c r="BW24" s="1"/>
  <c r="C25"/>
  <c r="E25" s="1"/>
  <c r="B25" i="35" s="1"/>
  <c r="J25" i="34"/>
  <c r="L25" s="1"/>
  <c r="G25" i="35" s="1"/>
  <c r="Q25" i="34"/>
  <c r="S25" s="1"/>
  <c r="X25"/>
  <c r="Z25" s="1"/>
  <c r="AE25"/>
  <c r="AG25" s="1"/>
  <c r="V25" i="35" s="1"/>
  <c r="AL25" i="34"/>
  <c r="AN25" s="1"/>
  <c r="AA25" i="35" s="1"/>
  <c r="AS25" i="34"/>
  <c r="AU25" s="1"/>
  <c r="AF25" i="35" s="1"/>
  <c r="AZ25" i="34"/>
  <c r="BB25" s="1"/>
  <c r="BG25"/>
  <c r="BI25" s="1"/>
  <c r="BN25"/>
  <c r="BP25" s="1"/>
  <c r="AU25" i="35" s="1"/>
  <c r="BU25" i="34"/>
  <c r="BW25" s="1"/>
  <c r="AZ25" i="35" s="1"/>
  <c r="C26" i="34"/>
  <c r="E26" s="1"/>
  <c r="J26"/>
  <c r="L26" s="1"/>
  <c r="G26" i="35" s="1"/>
  <c r="Q26" i="34"/>
  <c r="S26" s="1"/>
  <c r="L26" i="35" s="1"/>
  <c r="X26" i="34"/>
  <c r="Z26" s="1"/>
  <c r="Q26" i="35" s="1"/>
  <c r="AE26" i="34"/>
  <c r="AG26" s="1"/>
  <c r="AL26"/>
  <c r="AN26" s="1"/>
  <c r="AA26" i="35" s="1"/>
  <c r="AS26" i="34"/>
  <c r="AU26" s="1"/>
  <c r="AF26" i="35" s="1"/>
  <c r="AZ26" i="34"/>
  <c r="BB26" s="1"/>
  <c r="AK26" i="35" s="1"/>
  <c r="BG26" i="34"/>
  <c r="BI26" s="1"/>
  <c r="BN26"/>
  <c r="BP26" s="1"/>
  <c r="AU26" i="35" s="1"/>
  <c r="BU26" i="34"/>
  <c r="BW26" s="1"/>
  <c r="AZ26" i="35" s="1"/>
  <c r="C27" i="34"/>
  <c r="E27" s="1"/>
  <c r="B27" i="35" s="1"/>
  <c r="J27" i="34"/>
  <c r="L27" s="1"/>
  <c r="Q27"/>
  <c r="S27" s="1"/>
  <c r="L27" i="35" s="1"/>
  <c r="X27" i="34"/>
  <c r="Z27" s="1"/>
  <c r="Q27" i="35" s="1"/>
  <c r="AE27" i="34"/>
  <c r="AG27" s="1"/>
  <c r="V27" i="35" s="1"/>
  <c r="AL27" i="34"/>
  <c r="AN27" s="1"/>
  <c r="AS27"/>
  <c r="AU27" s="1"/>
  <c r="AF27" i="35" s="1"/>
  <c r="AZ27" i="34"/>
  <c r="BB27" s="1"/>
  <c r="AK27" i="35" s="1"/>
  <c r="BG27" i="34"/>
  <c r="BI27" s="1"/>
  <c r="AP27" i="35" s="1"/>
  <c r="BN27" i="34"/>
  <c r="BP27" s="1"/>
  <c r="BU27"/>
  <c r="BW27" s="1"/>
  <c r="AZ27" i="35" s="1"/>
  <c r="C28" i="34"/>
  <c r="E28" s="1"/>
  <c r="B28" i="35" s="1"/>
  <c r="J28" i="34"/>
  <c r="L28" s="1"/>
  <c r="G28" i="35" s="1"/>
  <c r="Q28" i="34"/>
  <c r="S28" s="1"/>
  <c r="X28"/>
  <c r="Z28" s="1"/>
  <c r="Q28" i="35" s="1"/>
  <c r="AE28" i="34"/>
  <c r="AG28" s="1"/>
  <c r="V28" i="35" s="1"/>
  <c r="AL28" i="34"/>
  <c r="AN28" s="1"/>
  <c r="AA28" i="35" s="1"/>
  <c r="AS28" i="34"/>
  <c r="AU28" s="1"/>
  <c r="AZ28"/>
  <c r="BB28" s="1"/>
  <c r="AK28" i="35" s="1"/>
  <c r="BG28" i="34"/>
  <c r="BI28" s="1"/>
  <c r="AP28" i="35" s="1"/>
  <c r="BN28" i="34"/>
  <c r="BP28" s="1"/>
  <c r="AU28" i="35" s="1"/>
  <c r="BU28" i="34"/>
  <c r="BW28" s="1"/>
  <c r="C29"/>
  <c r="E29" s="1"/>
  <c r="J29"/>
  <c r="L29" s="1"/>
  <c r="G29" i="35" s="1"/>
  <c r="Q29" i="34"/>
  <c r="S29" s="1"/>
  <c r="X29"/>
  <c r="Z29" s="1"/>
  <c r="AE29"/>
  <c r="AG29" s="1"/>
  <c r="V29" i="35" s="1"/>
  <c r="AL29" i="34"/>
  <c r="AN29" s="1"/>
  <c r="AS29"/>
  <c r="AU29" s="1"/>
  <c r="AZ29"/>
  <c r="BB29" s="1"/>
  <c r="BG29"/>
  <c r="BI29" s="1"/>
  <c r="BN29"/>
  <c r="BP29" s="1"/>
  <c r="BU29"/>
  <c r="BW29" s="1"/>
  <c r="AZ29" i="35" s="1"/>
  <c r="C30" i="34"/>
  <c r="E30" s="1"/>
  <c r="B29" i="41"/>
  <c r="B30" s="1"/>
  <c r="J30" i="34"/>
  <c r="L30" s="1"/>
  <c r="Q30"/>
  <c r="S30" s="1"/>
  <c r="L30" i="35" s="1"/>
  <c r="X30" i="34"/>
  <c r="Z30" s="1"/>
  <c r="AE30"/>
  <c r="AG30" s="1"/>
  <c r="F31" i="41" s="1"/>
  <c r="AL30" i="34"/>
  <c r="AN30" s="1"/>
  <c r="AS30"/>
  <c r="AU30" s="1"/>
  <c r="H31" i="41" s="1"/>
  <c r="AZ30" i="34"/>
  <c r="BB30" s="1"/>
  <c r="BG30"/>
  <c r="BI30" s="1"/>
  <c r="BN30"/>
  <c r="BP30" s="1"/>
  <c r="BU30"/>
  <c r="BW30" s="1"/>
  <c r="AZ30" i="35" s="1"/>
  <c r="C31" i="34"/>
  <c r="J31"/>
  <c r="L31" s="1"/>
  <c r="Q31"/>
  <c r="X31"/>
  <c r="Z31" s="1"/>
  <c r="AE31"/>
  <c r="AL31"/>
  <c r="AN31" s="1"/>
  <c r="AS31"/>
  <c r="AZ31"/>
  <c r="BB31" s="1"/>
  <c r="BG31"/>
  <c r="BN31"/>
  <c r="BP31" s="1"/>
  <c r="BU31"/>
  <c r="B7" i="32"/>
  <c r="C7"/>
  <c r="D7"/>
  <c r="E7"/>
  <c r="F7"/>
  <c r="G7"/>
  <c r="H7"/>
  <c r="I7"/>
  <c r="J7"/>
  <c r="K7"/>
  <c r="L7"/>
  <c r="B8"/>
  <c r="C8"/>
  <c r="D8"/>
  <c r="E8"/>
  <c r="F8"/>
  <c r="G8"/>
  <c r="H8"/>
  <c r="I8"/>
  <c r="J8"/>
  <c r="K8"/>
  <c r="L8"/>
  <c r="B9"/>
  <c r="C9"/>
  <c r="D9"/>
  <c r="E9"/>
  <c r="F9"/>
  <c r="G9"/>
  <c r="H9"/>
  <c r="I9"/>
  <c r="J9"/>
  <c r="K9"/>
  <c r="L9"/>
  <c r="B10"/>
  <c r="C10"/>
  <c r="D10"/>
  <c r="E10"/>
  <c r="F10"/>
  <c r="G10"/>
  <c r="H10"/>
  <c r="I10"/>
  <c r="J10"/>
  <c r="K10"/>
  <c r="L10"/>
  <c r="B11"/>
  <c r="C11"/>
  <c r="D11"/>
  <c r="E11"/>
  <c r="F11"/>
  <c r="G11"/>
  <c r="H11"/>
  <c r="I11"/>
  <c r="J11"/>
  <c r="K11"/>
  <c r="L11"/>
  <c r="B12"/>
  <c r="C12"/>
  <c r="D12"/>
  <c r="E12"/>
  <c r="F12"/>
  <c r="G12"/>
  <c r="H12"/>
  <c r="I12"/>
  <c r="J12"/>
  <c r="K12"/>
  <c r="L12"/>
  <c r="C25" i="41"/>
  <c r="E25"/>
  <c r="F25"/>
  <c r="I25"/>
  <c r="B6" i="32"/>
  <c r="C6"/>
  <c r="D6"/>
  <c r="E6"/>
  <c r="F6"/>
  <c r="G6"/>
  <c r="H6"/>
  <c r="I6"/>
  <c r="J6"/>
  <c r="K6"/>
  <c r="L6"/>
  <c r="B13" i="28"/>
  <c r="E15" i="29" s="1"/>
  <c r="C13" i="28"/>
  <c r="D13"/>
  <c r="E13"/>
  <c r="Z15" i="29" s="1"/>
  <c r="F13" i="28"/>
  <c r="AG15" i="29" s="1"/>
  <c r="G13" i="28"/>
  <c r="H13"/>
  <c r="I13"/>
  <c r="BB15" i="29" s="1"/>
  <c r="J13" i="28"/>
  <c r="BI15" i="29" s="1"/>
  <c r="K13" i="28"/>
  <c r="L13"/>
  <c r="B14"/>
  <c r="E16" i="29" s="1"/>
  <c r="C14" i="28"/>
  <c r="L16" i="29" s="1"/>
  <c r="D14" i="28"/>
  <c r="E14"/>
  <c r="F14"/>
  <c r="AG16" i="29" s="1"/>
  <c r="G14" i="28"/>
  <c r="AN16" i="29" s="1"/>
  <c r="H14" i="28"/>
  <c r="I14"/>
  <c r="J14"/>
  <c r="BI16" i="29" s="1"/>
  <c r="K14" i="28"/>
  <c r="BP16" i="29" s="1"/>
  <c r="L14" i="28"/>
  <c r="B15"/>
  <c r="C15"/>
  <c r="L17" i="29" s="1"/>
  <c r="D15" i="28"/>
  <c r="S17" i="29" s="1"/>
  <c r="E15" i="28"/>
  <c r="F15"/>
  <c r="G15"/>
  <c r="AN17" i="29" s="1"/>
  <c r="H15" i="28"/>
  <c r="AU17" i="29" s="1"/>
  <c r="I15" i="28"/>
  <c r="J15"/>
  <c r="K15"/>
  <c r="BP17" i="29" s="1"/>
  <c r="L15" i="28"/>
  <c r="BW17" i="29" s="1"/>
  <c r="B16" i="28"/>
  <c r="C16"/>
  <c r="D16"/>
  <c r="S18" i="29" s="1"/>
  <c r="E16" i="28"/>
  <c r="Z18" i="29" s="1"/>
  <c r="F16" i="28"/>
  <c r="G16"/>
  <c r="H16"/>
  <c r="AU18" i="29" s="1"/>
  <c r="I16" i="28"/>
  <c r="BB18" i="29" s="1"/>
  <c r="J16" i="28"/>
  <c r="K16"/>
  <c r="L16"/>
  <c r="BW18" i="29" s="1"/>
  <c r="B17" i="28"/>
  <c r="E19" i="29" s="1"/>
  <c r="C17" i="28"/>
  <c r="D17"/>
  <c r="E17"/>
  <c r="Z19" i="29" s="1"/>
  <c r="F17" i="28"/>
  <c r="AG19" i="29" s="1"/>
  <c r="G17" i="28"/>
  <c r="H17"/>
  <c r="I17"/>
  <c r="BB19" i="29" s="1"/>
  <c r="J17" i="28"/>
  <c r="BI19" i="29" s="1"/>
  <c r="K17" i="28"/>
  <c r="L17"/>
  <c r="B18"/>
  <c r="E20" i="29" s="1"/>
  <c r="C18" i="28"/>
  <c r="L20" i="29" s="1"/>
  <c r="D18" i="28"/>
  <c r="E18"/>
  <c r="F18"/>
  <c r="AG20" i="29" s="1"/>
  <c r="G18" i="28"/>
  <c r="AN20" i="29" s="1"/>
  <c r="H18" i="28"/>
  <c r="I18"/>
  <c r="J18"/>
  <c r="BI20" i="29" s="1"/>
  <c r="K18" i="28"/>
  <c r="BP20" i="29" s="1"/>
  <c r="L18" i="28"/>
  <c r="B19"/>
  <c r="C19"/>
  <c r="L21" i="29" s="1"/>
  <c r="D19" i="28"/>
  <c r="S21" i="29" s="1"/>
  <c r="E19" i="28"/>
  <c r="F19"/>
  <c r="G19"/>
  <c r="AN21" i="29" s="1"/>
  <c r="H19" i="28"/>
  <c r="AU21" i="29" s="1"/>
  <c r="I19" i="28"/>
  <c r="J19"/>
  <c r="K19"/>
  <c r="BP21" i="29" s="1"/>
  <c r="L19" i="28"/>
  <c r="BW21" i="29" s="1"/>
  <c r="B20" i="28"/>
  <c r="C20"/>
  <c r="D20"/>
  <c r="S22" i="29" s="1"/>
  <c r="E20" i="28"/>
  <c r="Z22" i="29" s="1"/>
  <c r="F20" i="28"/>
  <c r="G20"/>
  <c r="H20"/>
  <c r="AU22" i="29" s="1"/>
  <c r="I20" i="28"/>
  <c r="BB22" i="29" s="1"/>
  <c r="J20" i="28"/>
  <c r="K20"/>
  <c r="L20"/>
  <c r="BW22" i="29" s="1"/>
  <c r="B21" i="28"/>
  <c r="E23" i="29" s="1"/>
  <c r="C21" i="28"/>
  <c r="D21"/>
  <c r="E21"/>
  <c r="Z23" i="29" s="1"/>
  <c r="F21" i="28"/>
  <c r="AG23" i="29" s="1"/>
  <c r="G21" i="28"/>
  <c r="H21"/>
  <c r="I21"/>
  <c r="BB23" i="29" s="1"/>
  <c r="J21" i="28"/>
  <c r="BI23" i="29" s="1"/>
  <c r="K21" i="28"/>
  <c r="L21"/>
  <c r="B22"/>
  <c r="E24" i="29" s="1"/>
  <c r="C22" i="28"/>
  <c r="L24" i="29" s="1"/>
  <c r="D22" i="28"/>
  <c r="E22"/>
  <c r="F22"/>
  <c r="AG24" i="29" s="1"/>
  <c r="G22" i="28"/>
  <c r="AN24" i="29" s="1"/>
  <c r="H22" i="28"/>
  <c r="I22"/>
  <c r="J22"/>
  <c r="BI24" i="29" s="1"/>
  <c r="K22" i="28"/>
  <c r="BP24" i="29" s="1"/>
  <c r="L22" i="28"/>
  <c r="B23"/>
  <c r="C23"/>
  <c r="L25" i="29" s="1"/>
  <c r="D23" i="28"/>
  <c r="S25" i="29" s="1"/>
  <c r="E23" i="28"/>
  <c r="F23"/>
  <c r="G23"/>
  <c r="AN25" i="29" s="1"/>
  <c r="H23" i="28"/>
  <c r="AU25" i="29" s="1"/>
  <c r="I23" i="28"/>
  <c r="J23"/>
  <c r="K23"/>
  <c r="BP25" i="29" s="1"/>
  <c r="L23" i="28"/>
  <c r="BW25" i="29" s="1"/>
  <c r="B24" i="28"/>
  <c r="C24"/>
  <c r="D24"/>
  <c r="S26" i="29" s="1"/>
  <c r="E24" i="28"/>
  <c r="Z26" i="29" s="1"/>
  <c r="F24" i="28"/>
  <c r="G24"/>
  <c r="H24"/>
  <c r="AU26" i="29" s="1"/>
  <c r="I24" i="28"/>
  <c r="BB26" i="29" s="1"/>
  <c r="J24" i="28"/>
  <c r="K24"/>
  <c r="L24"/>
  <c r="BW26" i="29" s="1"/>
  <c r="B25" i="28"/>
  <c r="E27" i="29" s="1"/>
  <c r="C25" i="28"/>
  <c r="D25"/>
  <c r="E25"/>
  <c r="Z27" i="29" s="1"/>
  <c r="F25" i="28"/>
  <c r="AG27" i="29" s="1"/>
  <c r="G25" i="28"/>
  <c r="H25"/>
  <c r="I25"/>
  <c r="BB27" i="29" s="1"/>
  <c r="J25" i="28"/>
  <c r="BI27" i="29" s="1"/>
  <c r="K25" i="28"/>
  <c r="L25"/>
  <c r="B26"/>
  <c r="E28" i="29" s="1"/>
  <c r="C26" i="28"/>
  <c r="L28" i="29" s="1"/>
  <c r="D26" i="28"/>
  <c r="E26"/>
  <c r="F26"/>
  <c r="AG28" i="29" s="1"/>
  <c r="G26" i="28"/>
  <c r="AN28" i="29" s="1"/>
  <c r="H26" i="28"/>
  <c r="I26"/>
  <c r="J26"/>
  <c r="BI28" i="29" s="1"/>
  <c r="K26" i="28"/>
  <c r="BP28" i="29" s="1"/>
  <c r="L26" i="28"/>
  <c r="B27"/>
  <c r="C27"/>
  <c r="L29" i="29" s="1"/>
  <c r="D27" i="28"/>
  <c r="S29" i="29" s="1"/>
  <c r="E27" i="28"/>
  <c r="F27"/>
  <c r="G27"/>
  <c r="AN29" i="29" s="1"/>
  <c r="H27" i="28"/>
  <c r="AU29" i="29" s="1"/>
  <c r="I27" i="28"/>
  <c r="J27"/>
  <c r="K27"/>
  <c r="BP29" i="29" s="1"/>
  <c r="L27" i="28"/>
  <c r="BW29" i="29" s="1"/>
  <c r="B28" i="28"/>
  <c r="C28"/>
  <c r="D28"/>
  <c r="S30" i="29" s="1"/>
  <c r="E28" i="28"/>
  <c r="Z30" i="29" s="1"/>
  <c r="F28" i="28"/>
  <c r="G28"/>
  <c r="H28"/>
  <c r="AU30" i="29" s="1"/>
  <c r="I28" i="28"/>
  <c r="I20" i="41" s="1"/>
  <c r="J28" i="28"/>
  <c r="K28"/>
  <c r="L28"/>
  <c r="L20" i="41" s="1"/>
  <c r="B12" i="28"/>
  <c r="C12"/>
  <c r="L14" i="29" s="1"/>
  <c r="D12" i="28"/>
  <c r="S14" i="29" s="1"/>
  <c r="F12" i="28"/>
  <c r="G12"/>
  <c r="AN14" i="29" s="1"/>
  <c r="H12" i="28"/>
  <c r="AU14" i="29" s="1"/>
  <c r="J12" i="28"/>
  <c r="K12"/>
  <c r="BP14" i="29" s="1"/>
  <c r="L12" i="28"/>
  <c r="BW14" i="29" s="1"/>
  <c r="D6" i="23"/>
  <c r="D46" s="1"/>
  <c r="G6"/>
  <c r="G46" s="1"/>
  <c r="J6"/>
  <c r="J46" s="1"/>
  <c r="M6"/>
  <c r="M46" s="1"/>
  <c r="P6"/>
  <c r="P46" s="1"/>
  <c r="S6"/>
  <c r="S46" s="1"/>
  <c r="V6"/>
  <c r="V46" s="1"/>
  <c r="Y6"/>
  <c r="Y46" s="1"/>
  <c r="AB6"/>
  <c r="AB46" s="1"/>
  <c r="AE6"/>
  <c r="AE46" s="1"/>
  <c r="AH6"/>
  <c r="AH46" s="1"/>
  <c r="D7"/>
  <c r="G7"/>
  <c r="K6" i="29" s="1"/>
  <c r="J7" i="23"/>
  <c r="R6" i="29" s="1"/>
  <c r="M7" i="23"/>
  <c r="P7"/>
  <c r="S7"/>
  <c r="AM6" i="29" s="1"/>
  <c r="V7" i="23"/>
  <c r="AT6" i="29" s="1"/>
  <c r="Y7" i="23"/>
  <c r="AB7"/>
  <c r="AE7"/>
  <c r="BO6" i="29" s="1"/>
  <c r="AH7" i="23"/>
  <c r="BV6" i="29" s="1"/>
  <c r="D8" i="23"/>
  <c r="G8"/>
  <c r="J8"/>
  <c r="R7" i="29" s="1"/>
  <c r="M8" i="23"/>
  <c r="Y7" i="29" s="1"/>
  <c r="P8" i="23"/>
  <c r="AF7" i="29" s="1"/>
  <c r="S8" i="23"/>
  <c r="V8"/>
  <c r="AT7" i="29" s="1"/>
  <c r="Y8" i="23"/>
  <c r="BA7" i="29" s="1"/>
  <c r="AB8" i="23"/>
  <c r="AE8"/>
  <c r="AH8"/>
  <c r="BV7" i="29" s="1"/>
  <c r="D9" i="23"/>
  <c r="D8" i="29" s="1"/>
  <c r="G9" i="23"/>
  <c r="J9"/>
  <c r="M9"/>
  <c r="Y8" i="29" s="1"/>
  <c r="P9" i="23"/>
  <c r="AF8" i="29" s="1"/>
  <c r="S9" i="23"/>
  <c r="V9"/>
  <c r="Y9"/>
  <c r="BA8" i="29" s="1"/>
  <c r="AB9" i="23"/>
  <c r="BH8" i="29" s="1"/>
  <c r="AE9" i="23"/>
  <c r="BO8" i="29" s="1"/>
  <c r="AH9" i="23"/>
  <c r="D10"/>
  <c r="D9" i="29" s="1"/>
  <c r="G10" i="23"/>
  <c r="K9" i="29" s="1"/>
  <c r="J10" i="23"/>
  <c r="M10"/>
  <c r="P10"/>
  <c r="AF9" i="29" s="1"/>
  <c r="S10" i="23"/>
  <c r="V10"/>
  <c r="Y10"/>
  <c r="AB10"/>
  <c r="BH9" i="29" s="1"/>
  <c r="AE10" i="23"/>
  <c r="BO9" i="29" s="1"/>
  <c r="AH10" i="23"/>
  <c r="BV9" i="29" s="1"/>
  <c r="D11" i="23"/>
  <c r="G11"/>
  <c r="K10" i="29" s="1"/>
  <c r="J11" i="23"/>
  <c r="R10" i="29" s="1"/>
  <c r="M11" i="23"/>
  <c r="P11"/>
  <c r="S11"/>
  <c r="AM10" i="29" s="1"/>
  <c r="V11" i="23"/>
  <c r="AT10" i="29" s="1"/>
  <c r="Y11" i="23"/>
  <c r="AB11"/>
  <c r="AE11"/>
  <c r="BO10" i="29" s="1"/>
  <c r="AH11" i="23"/>
  <c r="BV10" i="29" s="1"/>
  <c r="D12" i="23"/>
  <c r="G12"/>
  <c r="J12"/>
  <c r="R11" i="29" s="1"/>
  <c r="M12" i="23"/>
  <c r="P12"/>
  <c r="S12"/>
  <c r="V12"/>
  <c r="AT11" i="29" s="1"/>
  <c r="Y12" i="23"/>
  <c r="BA11" i="29" s="1"/>
  <c r="AB12" i="23"/>
  <c r="AE12"/>
  <c r="AH12"/>
  <c r="BV11" i="29" s="1"/>
  <c r="D13" i="23"/>
  <c r="D12" i="29" s="1"/>
  <c r="G13" i="23"/>
  <c r="J13"/>
  <c r="M13"/>
  <c r="Y12" i="29" s="1"/>
  <c r="P13" i="23"/>
  <c r="AF12" i="29" s="1"/>
  <c r="S13" i="23"/>
  <c r="AM12" i="29" s="1"/>
  <c r="V13" i="23"/>
  <c r="Y13"/>
  <c r="BA12" i="29" s="1"/>
  <c r="AB13" i="23"/>
  <c r="BH12" i="29" s="1"/>
  <c r="AE13" i="23"/>
  <c r="AH13"/>
  <c r="D14"/>
  <c r="D13" i="29" s="1"/>
  <c r="G14" i="23"/>
  <c r="K13" i="29" s="1"/>
  <c r="J14" i="23"/>
  <c r="M14"/>
  <c r="P14"/>
  <c r="AF13" i="29" s="1"/>
  <c r="S14" i="23"/>
  <c r="AM13" i="29" s="1"/>
  <c r="V14" i="23"/>
  <c r="Y14"/>
  <c r="AB14"/>
  <c r="BH13" i="29" s="1"/>
  <c r="AE14" i="23"/>
  <c r="AH14"/>
  <c r="D15"/>
  <c r="G15"/>
  <c r="K14" i="29" s="1"/>
  <c r="J15" i="23"/>
  <c r="R14" i="29" s="1"/>
  <c r="M15" i="23"/>
  <c r="P15"/>
  <c r="S15"/>
  <c r="AM14" i="29" s="1"/>
  <c r="V15" i="23"/>
  <c r="Y15"/>
  <c r="AB15"/>
  <c r="AE15"/>
  <c r="BO14" i="29" s="1"/>
  <c r="AH15" i="23"/>
  <c r="BV14" i="29" s="1"/>
  <c r="D16" i="23"/>
  <c r="D15" i="29" s="1"/>
  <c r="G16" i="23"/>
  <c r="J16"/>
  <c r="R15" i="29" s="1"/>
  <c r="M16" i="23"/>
  <c r="Y15" i="29" s="1"/>
  <c r="P16" i="23"/>
  <c r="S16"/>
  <c r="V16"/>
  <c r="Y16"/>
  <c r="BA15" i="29" s="1"/>
  <c r="AB16" i="23"/>
  <c r="AE16"/>
  <c r="AH16"/>
  <c r="BV15" i="29" s="1"/>
  <c r="D17" i="23"/>
  <c r="D16" i="29" s="1"/>
  <c r="G17" i="23"/>
  <c r="J17"/>
  <c r="M17"/>
  <c r="Y16" i="29" s="1"/>
  <c r="P17" i="23"/>
  <c r="AF16" i="29" s="1"/>
  <c r="S17" i="23"/>
  <c r="V17"/>
  <c r="Y17"/>
  <c r="BA16" i="29" s="1"/>
  <c r="AB17" i="23"/>
  <c r="BH16" i="29" s="1"/>
  <c r="AE17" i="23"/>
  <c r="AH17"/>
  <c r="D18"/>
  <c r="D17" i="29" s="1"/>
  <c r="G18" i="23"/>
  <c r="K17" i="29" s="1"/>
  <c r="J18" i="23"/>
  <c r="M18"/>
  <c r="P18"/>
  <c r="AF17" i="29" s="1"/>
  <c r="S18" i="23"/>
  <c r="AM17" i="29" s="1"/>
  <c r="V18" i="23"/>
  <c r="Y18"/>
  <c r="AB18"/>
  <c r="BH17" i="29" s="1"/>
  <c r="AE18" i="23"/>
  <c r="BO17" i="29" s="1"/>
  <c r="AH18" i="23"/>
  <c r="D19"/>
  <c r="G19"/>
  <c r="K18" i="29" s="1"/>
  <c r="J19" i="23"/>
  <c r="M19"/>
  <c r="P19"/>
  <c r="S19"/>
  <c r="AM18" i="29" s="1"/>
  <c r="V19" i="23"/>
  <c r="AT18" i="29" s="1"/>
  <c r="Y19" i="23"/>
  <c r="AB19"/>
  <c r="AE19"/>
  <c r="BO18" i="29" s="1"/>
  <c r="AH19" i="23"/>
  <c r="D20"/>
  <c r="G20"/>
  <c r="J20"/>
  <c r="R19" i="29" s="1"/>
  <c r="M20" i="23"/>
  <c r="Y19" i="29" s="1"/>
  <c r="P20" i="23"/>
  <c r="S20"/>
  <c r="V20"/>
  <c r="Y20"/>
  <c r="BA19" i="29" s="1"/>
  <c r="AB20" i="23"/>
  <c r="AE20"/>
  <c r="AH20"/>
  <c r="BV19" i="29" s="1"/>
  <c r="D21" i="23"/>
  <c r="G21"/>
  <c r="J21"/>
  <c r="M21"/>
  <c r="Y20" i="29" s="1"/>
  <c r="P21" i="23"/>
  <c r="AF20" i="29" s="1"/>
  <c r="S21" i="23"/>
  <c r="V21"/>
  <c r="Y21"/>
  <c r="BA20" i="29" s="1"/>
  <c r="AB21" i="23"/>
  <c r="BH20" i="29" s="1"/>
  <c r="AE21" i="23"/>
  <c r="AH21"/>
  <c r="D22"/>
  <c r="D21" i="29" s="1"/>
  <c r="G22" i="23"/>
  <c r="K21" i="29" s="1"/>
  <c r="J22" i="23"/>
  <c r="M22"/>
  <c r="P22"/>
  <c r="AF21" i="29" s="1"/>
  <c r="S22" i="23"/>
  <c r="AM21" i="29" s="1"/>
  <c r="V22" i="23"/>
  <c r="Y22"/>
  <c r="AB22"/>
  <c r="BH21" i="29" s="1"/>
  <c r="AE22" i="23"/>
  <c r="BO21" i="29" s="1"/>
  <c r="AH22" i="23"/>
  <c r="D23"/>
  <c r="G23"/>
  <c r="K22" i="29" s="1"/>
  <c r="J23" i="23"/>
  <c r="R22" i="29" s="1"/>
  <c r="M23" i="23"/>
  <c r="P23"/>
  <c r="S23"/>
  <c r="AM22" i="29" s="1"/>
  <c r="V23" i="23"/>
  <c r="AT22" i="29" s="1"/>
  <c r="Y23" i="23"/>
  <c r="AB23"/>
  <c r="AE23"/>
  <c r="BO22" i="29" s="1"/>
  <c r="AH23" i="23"/>
  <c r="D24"/>
  <c r="D23" i="29" s="1"/>
  <c r="G24" i="23"/>
  <c r="J24"/>
  <c r="R23" i="29" s="1"/>
  <c r="M24" i="23"/>
  <c r="Y23" i="29" s="1"/>
  <c r="P24" i="23"/>
  <c r="S24"/>
  <c r="V24"/>
  <c r="AT23" i="29" s="1"/>
  <c r="Y24" i="23"/>
  <c r="AB24"/>
  <c r="AE24"/>
  <c r="AH24"/>
  <c r="BV23" i="29" s="1"/>
  <c r="D25" i="23"/>
  <c r="D24" i="29" s="1"/>
  <c r="G25" i="23"/>
  <c r="J25"/>
  <c r="M25"/>
  <c r="Y24" i="29" s="1"/>
  <c r="P25" i="23"/>
  <c r="S25"/>
  <c r="V25"/>
  <c r="Y25"/>
  <c r="BA24" i="29" s="1"/>
  <c r="AB25" i="23"/>
  <c r="BH24" i="29" s="1"/>
  <c r="AE25" i="23"/>
  <c r="AH25"/>
  <c r="D26"/>
  <c r="D25" i="29" s="1"/>
  <c r="G26" i="23"/>
  <c r="K25" i="29" s="1"/>
  <c r="J26" i="23"/>
  <c r="M26"/>
  <c r="P26"/>
  <c r="S26"/>
  <c r="AM25" i="29" s="1"/>
  <c r="V26" i="23"/>
  <c r="Y26"/>
  <c r="AB26"/>
  <c r="BH25" i="29" s="1"/>
  <c r="AE26" i="23"/>
  <c r="BO25" i="29" s="1"/>
  <c r="AH26" i="23"/>
  <c r="D27"/>
  <c r="G27"/>
  <c r="K26" i="29" s="1"/>
  <c r="J27" i="23"/>
  <c r="M27"/>
  <c r="P27"/>
  <c r="S27"/>
  <c r="AM26" i="29" s="1"/>
  <c r="V27" i="23"/>
  <c r="AT26" i="29" s="1"/>
  <c r="Y27" i="23"/>
  <c r="AB27"/>
  <c r="AE27"/>
  <c r="BO26" i="29" s="1"/>
  <c r="AH27" i="23"/>
  <c r="BV26" i="29" s="1"/>
  <c r="D28" i="23"/>
  <c r="G28"/>
  <c r="J28"/>
  <c r="R27" i="29" s="1"/>
  <c r="M28" i="23"/>
  <c r="Y27" i="29" s="1"/>
  <c r="P28" i="23"/>
  <c r="S28"/>
  <c r="V28"/>
  <c r="AT27" i="29" s="1"/>
  <c r="Y28" i="23"/>
  <c r="BA27" i="29" s="1"/>
  <c r="AB28" i="23"/>
  <c r="AE28"/>
  <c r="AH28"/>
  <c r="BV27" i="29" s="1"/>
  <c r="D29" i="23"/>
  <c r="D28" i="29" s="1"/>
  <c r="G29" i="23"/>
  <c r="K28" i="29" s="1"/>
  <c r="J29" i="23"/>
  <c r="M29"/>
  <c r="Y28" i="29" s="1"/>
  <c r="P29" i="23"/>
  <c r="AF28" i="29" s="1"/>
  <c r="S29" i="23"/>
  <c r="V29"/>
  <c r="Y29"/>
  <c r="BA28" i="29" s="1"/>
  <c r="AB29" i="23"/>
  <c r="BH28" i="29" s="1"/>
  <c r="AE29" i="23"/>
  <c r="AH29"/>
  <c r="D30"/>
  <c r="D29" i="29" s="1"/>
  <c r="G30" i="23"/>
  <c r="K29" i="29" s="1"/>
  <c r="J30" i="23"/>
  <c r="M30"/>
  <c r="P30"/>
  <c r="AF29" i="29" s="1"/>
  <c r="S30" i="23"/>
  <c r="AM29" i="29" s="1"/>
  <c r="V30" i="23"/>
  <c r="Y30"/>
  <c r="AB30"/>
  <c r="BH29" i="29" s="1"/>
  <c r="AE30" i="23"/>
  <c r="BO29" i="29" s="1"/>
  <c r="AH30" i="23"/>
  <c r="D31"/>
  <c r="G31"/>
  <c r="C19" i="41" s="1"/>
  <c r="J31" i="23"/>
  <c r="D19" i="41" s="1"/>
  <c r="M31" i="23"/>
  <c r="P31"/>
  <c r="S31"/>
  <c r="AM30" i="29" s="1"/>
  <c r="V31" i="23"/>
  <c r="AT30" i="29" s="1"/>
  <c r="Y31" i="23"/>
  <c r="I19" i="41" s="1"/>
  <c r="AB31" i="23"/>
  <c r="AE31"/>
  <c r="K19" i="41" s="1"/>
  <c r="AH31" i="23"/>
  <c r="L19" i="41" s="1"/>
  <c r="D32" i="23"/>
  <c r="G32"/>
  <c r="J32"/>
  <c r="M32"/>
  <c r="P32"/>
  <c r="S32"/>
  <c r="V32"/>
  <c r="Y32"/>
  <c r="AB32"/>
  <c r="AE32"/>
  <c r="AH32"/>
  <c r="G10" i="41"/>
  <c r="J10"/>
  <c r="K10"/>
  <c r="D7" i="16"/>
  <c r="D8"/>
  <c r="E8" i="19" s="1"/>
  <c r="D9" i="16"/>
  <c r="E9" i="19" s="1"/>
  <c r="V8" i="16"/>
  <c r="V9"/>
  <c r="AH7"/>
  <c r="AP9"/>
  <c r="D10"/>
  <c r="E10" i="19" s="1"/>
  <c r="F10" i="16"/>
  <c r="J10"/>
  <c r="N10"/>
  <c r="R10"/>
  <c r="V10"/>
  <c r="Z10"/>
  <c r="AD10"/>
  <c r="AH10"/>
  <c r="AL10"/>
  <c r="AP10"/>
  <c r="D11"/>
  <c r="F11"/>
  <c r="J11"/>
  <c r="N11"/>
  <c r="R11"/>
  <c r="V11"/>
  <c r="Z11"/>
  <c r="AD11"/>
  <c r="AH11"/>
  <c r="AL11"/>
  <c r="AP11"/>
  <c r="D12"/>
  <c r="F12"/>
  <c r="J12"/>
  <c r="N12"/>
  <c r="R12"/>
  <c r="V12"/>
  <c r="Z12"/>
  <c r="AD12"/>
  <c r="AH12"/>
  <c r="AL12"/>
  <c r="AP12"/>
  <c r="D13"/>
  <c r="F13"/>
  <c r="J13"/>
  <c r="N13"/>
  <c r="R13"/>
  <c r="V13"/>
  <c r="Z13"/>
  <c r="AD13"/>
  <c r="AH13"/>
  <c r="AL13"/>
  <c r="AP13"/>
  <c r="D14"/>
  <c r="E14" i="19" s="1"/>
  <c r="F14" i="16"/>
  <c r="J14"/>
  <c r="N14"/>
  <c r="R14"/>
  <c r="V14"/>
  <c r="Z14"/>
  <c r="AD14"/>
  <c r="AH14"/>
  <c r="AL14"/>
  <c r="AP14"/>
  <c r="D15"/>
  <c r="E15" i="19" s="1"/>
  <c r="F15" i="16"/>
  <c r="J15"/>
  <c r="N15"/>
  <c r="R15"/>
  <c r="V15"/>
  <c r="Z15"/>
  <c r="AD15"/>
  <c r="AH15"/>
  <c r="AL15"/>
  <c r="AP15"/>
  <c r="D16"/>
  <c r="E16" i="19" s="1"/>
  <c r="F16" i="16"/>
  <c r="J16"/>
  <c r="N16"/>
  <c r="R16"/>
  <c r="V16"/>
  <c r="Z16"/>
  <c r="AD16"/>
  <c r="AH16"/>
  <c r="AL16"/>
  <c r="AP16"/>
  <c r="D17"/>
  <c r="E17" i="19" s="1"/>
  <c r="F17" i="16"/>
  <c r="J17"/>
  <c r="N17"/>
  <c r="R17"/>
  <c r="V17"/>
  <c r="Z17"/>
  <c r="AD17"/>
  <c r="AH17"/>
  <c r="AL17"/>
  <c r="AP17"/>
  <c r="D18"/>
  <c r="F18"/>
  <c r="J18"/>
  <c r="N18"/>
  <c r="R18"/>
  <c r="V18"/>
  <c r="Z18"/>
  <c r="AD18"/>
  <c r="AH18"/>
  <c r="AL18"/>
  <c r="AP18"/>
  <c r="D19"/>
  <c r="F19"/>
  <c r="J19"/>
  <c r="N19"/>
  <c r="R19"/>
  <c r="V19"/>
  <c r="Z19"/>
  <c r="AD19"/>
  <c r="AH19"/>
  <c r="AL19"/>
  <c r="AP19"/>
  <c r="D20"/>
  <c r="F20"/>
  <c r="J20"/>
  <c r="N20"/>
  <c r="R20"/>
  <c r="V20"/>
  <c r="Z20"/>
  <c r="AD20"/>
  <c r="AH20"/>
  <c r="AL20"/>
  <c r="AP20"/>
  <c r="D21"/>
  <c r="E21" i="19" s="1"/>
  <c r="F21" i="16"/>
  <c r="J21"/>
  <c r="N21"/>
  <c r="R21"/>
  <c r="V21"/>
  <c r="Z21"/>
  <c r="AD21"/>
  <c r="AH21"/>
  <c r="AL21"/>
  <c r="AP21"/>
  <c r="D22"/>
  <c r="F22"/>
  <c r="J22"/>
  <c r="N22"/>
  <c r="R22"/>
  <c r="V22"/>
  <c r="Z22"/>
  <c r="AD22"/>
  <c r="AH22"/>
  <c r="AL22"/>
  <c r="AP22"/>
  <c r="D23"/>
  <c r="F23"/>
  <c r="J23"/>
  <c r="N23"/>
  <c r="R23"/>
  <c r="V23"/>
  <c r="Z23"/>
  <c r="AD23"/>
  <c r="AH23"/>
  <c r="AL23"/>
  <c r="AP23"/>
  <c r="D24"/>
  <c r="E24" i="19" s="1"/>
  <c r="F24" i="16"/>
  <c r="J24"/>
  <c r="N24"/>
  <c r="R24"/>
  <c r="V24"/>
  <c r="Z24"/>
  <c r="AD24"/>
  <c r="AH24"/>
  <c r="AL24"/>
  <c r="AP24"/>
  <c r="D25"/>
  <c r="E25" i="19" s="1"/>
  <c r="F25" i="16"/>
  <c r="J25"/>
  <c r="N25"/>
  <c r="R25"/>
  <c r="V25"/>
  <c r="Z25"/>
  <c r="AD25"/>
  <c r="AH25"/>
  <c r="AL25"/>
  <c r="AP25"/>
  <c r="D26"/>
  <c r="E26" i="19" s="1"/>
  <c r="F26" i="16"/>
  <c r="J26"/>
  <c r="N26"/>
  <c r="R26"/>
  <c r="V26"/>
  <c r="Z26"/>
  <c r="AD26"/>
  <c r="AH26"/>
  <c r="AL26"/>
  <c r="AP26"/>
  <c r="D27"/>
  <c r="E27" i="19" s="1"/>
  <c r="F27" i="16"/>
  <c r="J27"/>
  <c r="N27"/>
  <c r="R27"/>
  <c r="V27"/>
  <c r="Z27"/>
  <c r="AD27"/>
  <c r="AH27"/>
  <c r="AL27"/>
  <c r="AP27"/>
  <c r="D28"/>
  <c r="E28" i="19" s="1"/>
  <c r="F28" i="16"/>
  <c r="J28"/>
  <c r="N28"/>
  <c r="R28"/>
  <c r="V28"/>
  <c r="Z28"/>
  <c r="AD28"/>
  <c r="AH28"/>
  <c r="AL28"/>
  <c r="AP28"/>
  <c r="D29"/>
  <c r="E29" i="19" s="1"/>
  <c r="F29" i="16"/>
  <c r="J29"/>
  <c r="N29"/>
  <c r="R29"/>
  <c r="V29"/>
  <c r="Z29"/>
  <c r="AD29"/>
  <c r="AH29"/>
  <c r="AL29"/>
  <c r="AP29"/>
  <c r="D30"/>
  <c r="J30"/>
  <c r="R30"/>
  <c r="Z30"/>
  <c r="AH30"/>
  <c r="AP30"/>
  <c r="D31"/>
  <c r="E31" i="19" s="1"/>
  <c r="P45" i="18"/>
  <c r="AF5"/>
  <c r="AF45" s="1"/>
  <c r="AV5"/>
  <c r="AV45" s="1"/>
  <c r="BL5"/>
  <c r="BL45" s="1"/>
  <c r="CB5"/>
  <c r="CB45" s="1"/>
  <c r="CR5"/>
  <c r="CR45" s="1"/>
  <c r="DH5"/>
  <c r="DH45" s="1"/>
  <c r="DX5"/>
  <c r="DX45" s="1"/>
  <c r="EN5"/>
  <c r="EN45" s="1"/>
  <c r="FD5"/>
  <c r="FD45" s="1"/>
  <c r="P6"/>
  <c r="AF6"/>
  <c r="AV6"/>
  <c r="BL6"/>
  <c r="CB6"/>
  <c r="CR6"/>
  <c r="DH6"/>
  <c r="DX6"/>
  <c r="EN6"/>
  <c r="FD6"/>
  <c r="P7"/>
  <c r="AF7"/>
  <c r="AV7"/>
  <c r="BL7"/>
  <c r="CB7"/>
  <c r="CR7"/>
  <c r="DH7"/>
  <c r="DX7"/>
  <c r="EN7"/>
  <c r="FD7"/>
  <c r="P8"/>
  <c r="AF8"/>
  <c r="AV8"/>
  <c r="BL8"/>
  <c r="CB8"/>
  <c r="CR8"/>
  <c r="DH8"/>
  <c r="DX8"/>
  <c r="EN8"/>
  <c r="FD8"/>
  <c r="P9"/>
  <c r="AF9"/>
  <c r="AV9"/>
  <c r="BL9"/>
  <c r="CB9"/>
  <c r="CR9"/>
  <c r="DH9"/>
  <c r="DX9"/>
  <c r="EN9"/>
  <c r="FD9"/>
  <c r="P10"/>
  <c r="AF10"/>
  <c r="AV10"/>
  <c r="BL10"/>
  <c r="CB10"/>
  <c r="CR10"/>
  <c r="DH10"/>
  <c r="DX10"/>
  <c r="EN10"/>
  <c r="FD10"/>
  <c r="P11"/>
  <c r="AF11"/>
  <c r="AV11"/>
  <c r="BL11"/>
  <c r="CB11"/>
  <c r="CR11"/>
  <c r="DH11"/>
  <c r="DX11"/>
  <c r="EN11"/>
  <c r="FD11"/>
  <c r="P12"/>
  <c r="AF12"/>
  <c r="AV12"/>
  <c r="BL12"/>
  <c r="CB12"/>
  <c r="CR12"/>
  <c r="DH12"/>
  <c r="DX12"/>
  <c r="EN12"/>
  <c r="FD12"/>
  <c r="P13"/>
  <c r="AF13"/>
  <c r="AV13"/>
  <c r="BL13"/>
  <c r="CB13"/>
  <c r="CR13"/>
  <c r="DH13"/>
  <c r="DX13"/>
  <c r="EN13"/>
  <c r="FD13"/>
  <c r="P14"/>
  <c r="Q14" s="1"/>
  <c r="AF14"/>
  <c r="AV14"/>
  <c r="BL14"/>
  <c r="CB14"/>
  <c r="CR14"/>
  <c r="DH14"/>
  <c r="DX14"/>
  <c r="EN14"/>
  <c r="FD14"/>
  <c r="P15"/>
  <c r="AF15"/>
  <c r="AV15"/>
  <c r="BL15"/>
  <c r="CB15"/>
  <c r="CR15"/>
  <c r="DH15"/>
  <c r="DX15"/>
  <c r="EN15"/>
  <c r="FD15"/>
  <c r="P16"/>
  <c r="AF16"/>
  <c r="AV16"/>
  <c r="BL16"/>
  <c r="CB16"/>
  <c r="CR16"/>
  <c r="DH16"/>
  <c r="DX16"/>
  <c r="EN16"/>
  <c r="FD16"/>
  <c r="P17"/>
  <c r="AF17"/>
  <c r="AV17"/>
  <c r="BL17"/>
  <c r="CB17"/>
  <c r="CR17"/>
  <c r="DH17"/>
  <c r="DX17"/>
  <c r="EN17"/>
  <c r="FD17"/>
  <c r="P18"/>
  <c r="AF18"/>
  <c r="AV18"/>
  <c r="BL18"/>
  <c r="CB18"/>
  <c r="CR18"/>
  <c r="DH18"/>
  <c r="DX18"/>
  <c r="EN18"/>
  <c r="FD18"/>
  <c r="P19"/>
  <c r="AF19"/>
  <c r="AV19"/>
  <c r="BL19"/>
  <c r="CB19"/>
  <c r="CR19"/>
  <c r="DH19"/>
  <c r="DX19"/>
  <c r="EN19"/>
  <c r="FD19"/>
  <c r="P20"/>
  <c r="AF20"/>
  <c r="AV20"/>
  <c r="BL20"/>
  <c r="CB20"/>
  <c r="CR20"/>
  <c r="DH20"/>
  <c r="DX20"/>
  <c r="EN20"/>
  <c r="FD20"/>
  <c r="P21"/>
  <c r="AF21"/>
  <c r="AV21"/>
  <c r="BL21"/>
  <c r="CB21"/>
  <c r="CR21"/>
  <c r="DH21"/>
  <c r="DX21"/>
  <c r="EN21"/>
  <c r="FD21"/>
  <c r="P22"/>
  <c r="AF22"/>
  <c r="AV22"/>
  <c r="BL22"/>
  <c r="CB22"/>
  <c r="CR22"/>
  <c r="DH22"/>
  <c r="DX22"/>
  <c r="EN22"/>
  <c r="FD22"/>
  <c r="P23"/>
  <c r="AF23"/>
  <c r="AV23"/>
  <c r="BL23"/>
  <c r="CB23"/>
  <c r="CR23"/>
  <c r="DH23"/>
  <c r="DX23"/>
  <c r="EN23"/>
  <c r="FD23"/>
  <c r="P24"/>
  <c r="AF24"/>
  <c r="AV24"/>
  <c r="BL24"/>
  <c r="CB24"/>
  <c r="CR24"/>
  <c r="DH24"/>
  <c r="DX24"/>
  <c r="EN24"/>
  <c r="FD24"/>
  <c r="P25"/>
  <c r="AF25"/>
  <c r="AV25"/>
  <c r="BL25"/>
  <c r="CB25"/>
  <c r="CR25"/>
  <c r="DH25"/>
  <c r="DX25"/>
  <c r="EN25"/>
  <c r="FD25"/>
  <c r="P26"/>
  <c r="AF26"/>
  <c r="AV26"/>
  <c r="BL26"/>
  <c r="CB26"/>
  <c r="CR26"/>
  <c r="DH26"/>
  <c r="DX26"/>
  <c r="EN26"/>
  <c r="FD26"/>
  <c r="P27"/>
  <c r="AF27"/>
  <c r="AV27"/>
  <c r="BL27"/>
  <c r="CB27"/>
  <c r="CR27"/>
  <c r="DH27"/>
  <c r="DX27"/>
  <c r="EN27"/>
  <c r="FD27"/>
  <c r="P28"/>
  <c r="AF28"/>
  <c r="AV28"/>
  <c r="BL28"/>
  <c r="CB28"/>
  <c r="CR28"/>
  <c r="DH28"/>
  <c r="DX28"/>
  <c r="EN28"/>
  <c r="FD28"/>
  <c r="P29"/>
  <c r="AF29"/>
  <c r="AV29"/>
  <c r="BL29"/>
  <c r="CB29"/>
  <c r="CR29"/>
  <c r="DH29"/>
  <c r="DX29"/>
  <c r="EN29"/>
  <c r="FD29"/>
  <c r="P30"/>
  <c r="AF30"/>
  <c r="AV30"/>
  <c r="BL30"/>
  <c r="CB30"/>
  <c r="CR30"/>
  <c r="DH30"/>
  <c r="DX30"/>
  <c r="EN30"/>
  <c r="FD30"/>
  <c r="P31"/>
  <c r="AF31"/>
  <c r="AV31"/>
  <c r="CB31"/>
  <c r="CR31"/>
  <c r="DH31"/>
  <c r="DX31"/>
  <c r="EN31"/>
  <c r="FD31"/>
  <c r="D5" i="69"/>
  <c r="E4" s="1"/>
  <c r="D8"/>
  <c r="D10"/>
  <c r="E9" s="1"/>
  <c r="D12"/>
  <c r="D13"/>
  <c r="D15"/>
  <c r="D17"/>
  <c r="D18"/>
  <c r="D20"/>
  <c r="F19" s="1"/>
  <c r="D22"/>
  <c r="D23"/>
  <c r="D25"/>
  <c r="E24" s="1"/>
  <c r="D27"/>
  <c r="D28"/>
  <c r="D30"/>
  <c r="E29" s="1"/>
  <c r="D32"/>
  <c r="H29" s="1"/>
  <c r="D33"/>
  <c r="D35"/>
  <c r="D37"/>
  <c r="D38"/>
  <c r="D40"/>
  <c r="F39" s="1"/>
  <c r="D42"/>
  <c r="D43"/>
  <c r="D45"/>
  <c r="E44" s="1"/>
  <c r="D47"/>
  <c r="D48"/>
  <c r="D50"/>
  <c r="E49" s="1"/>
  <c r="D52"/>
  <c r="D53"/>
  <c r="D55"/>
  <c r="D57"/>
  <c r="D58"/>
  <c r="F6" i="14"/>
  <c r="F7"/>
  <c r="F8"/>
  <c r="F9"/>
  <c r="F10"/>
  <c r="F11"/>
  <c r="F12"/>
  <c r="F13"/>
  <c r="F14"/>
  <c r="F15"/>
  <c r="F16"/>
  <c r="F17"/>
  <c r="F18"/>
  <c r="F19"/>
  <c r="F20"/>
  <c r="F21"/>
  <c r="F22"/>
  <c r="AZ4" i="13"/>
  <c r="L8"/>
  <c r="Q8"/>
  <c r="AF8"/>
  <c r="AK8"/>
  <c r="AP8"/>
  <c r="AU8"/>
  <c r="AZ8"/>
  <c r="BA8" s="1"/>
  <c r="L9"/>
  <c r="Q9"/>
  <c r="AF9"/>
  <c r="AK9"/>
  <c r="AP9"/>
  <c r="AU9"/>
  <c r="AZ9"/>
  <c r="BA9" s="1"/>
  <c r="L10"/>
  <c r="Q10"/>
  <c r="AF10"/>
  <c r="AK10"/>
  <c r="AP10"/>
  <c r="AU10"/>
  <c r="AZ10"/>
  <c r="BA10" s="1"/>
  <c r="L11"/>
  <c r="Q11"/>
  <c r="AF11"/>
  <c r="AK11"/>
  <c r="AP11"/>
  <c r="AU11"/>
  <c r="AZ11"/>
  <c r="BA11" s="1"/>
  <c r="D12"/>
  <c r="D11" s="1"/>
  <c r="E12"/>
  <c r="E11" s="1"/>
  <c r="E10" s="1"/>
  <c r="E9" s="1"/>
  <c r="E8" s="1"/>
  <c r="L12"/>
  <c r="Q12"/>
  <c r="U12"/>
  <c r="U11" s="1"/>
  <c r="Z12"/>
  <c r="Z11" s="1"/>
  <c r="AF12"/>
  <c r="AK12"/>
  <c r="AP12"/>
  <c r="AU12"/>
  <c r="AZ12"/>
  <c r="BA12" s="1"/>
  <c r="BE12"/>
  <c r="BE11" s="1"/>
  <c r="G13"/>
  <c r="L13"/>
  <c r="Q13"/>
  <c r="V13"/>
  <c r="AA13"/>
  <c r="AF13"/>
  <c r="AK13"/>
  <c r="AP13"/>
  <c r="AU13"/>
  <c r="AZ13"/>
  <c r="BA13" s="1"/>
  <c r="BF13"/>
  <c r="G14"/>
  <c r="L14"/>
  <c r="Q14"/>
  <c r="V14"/>
  <c r="AA14"/>
  <c r="AF14"/>
  <c r="AK14"/>
  <c r="AP14"/>
  <c r="AU14"/>
  <c r="AZ14"/>
  <c r="BA14" s="1"/>
  <c r="BF14"/>
  <c r="G15"/>
  <c r="L15"/>
  <c r="Q15"/>
  <c r="V15"/>
  <c r="AA15"/>
  <c r="AF15"/>
  <c r="AK15"/>
  <c r="AP15"/>
  <c r="AU15"/>
  <c r="AZ15"/>
  <c r="BA15" s="1"/>
  <c r="BF15"/>
  <c r="G16"/>
  <c r="L16"/>
  <c r="Q16"/>
  <c r="V16"/>
  <c r="AA16"/>
  <c r="AF16"/>
  <c r="AK16"/>
  <c r="AP16"/>
  <c r="AU16"/>
  <c r="AZ16"/>
  <c r="BA16" s="1"/>
  <c r="BF16"/>
  <c r="G17"/>
  <c r="L17"/>
  <c r="Q17"/>
  <c r="V17"/>
  <c r="AA17"/>
  <c r="AF17"/>
  <c r="AK17"/>
  <c r="AP17"/>
  <c r="AU17"/>
  <c r="AZ17"/>
  <c r="BA17" s="1"/>
  <c r="BF17"/>
  <c r="BA18"/>
  <c r="G19"/>
  <c r="G59" s="1"/>
  <c r="L19"/>
  <c r="H7" i="15" s="1"/>
  <c r="J7" s="1"/>
  <c r="Q19" i="13"/>
  <c r="V19"/>
  <c r="AA19"/>
  <c r="AF19"/>
  <c r="AK19"/>
  <c r="AU19"/>
  <c r="AU59" s="1"/>
  <c r="BF19"/>
  <c r="G20"/>
  <c r="L20"/>
  <c r="Q20"/>
  <c r="V20"/>
  <c r="AA20"/>
  <c r="AF20"/>
  <c r="AK20"/>
  <c r="AU20"/>
  <c r="BA20"/>
  <c r="BF20"/>
  <c r="G21"/>
  <c r="C9" i="15" s="1"/>
  <c r="L21" i="13"/>
  <c r="Q21"/>
  <c r="V21"/>
  <c r="AA21"/>
  <c r="AF21"/>
  <c r="AK21"/>
  <c r="AU21"/>
  <c r="BA21"/>
  <c r="BF21"/>
  <c r="G22"/>
  <c r="L22"/>
  <c r="Q22"/>
  <c r="V22"/>
  <c r="AA22"/>
  <c r="AF22"/>
  <c r="AK22"/>
  <c r="AU22"/>
  <c r="BA22"/>
  <c r="BF22"/>
  <c r="G23"/>
  <c r="L23"/>
  <c r="Q23"/>
  <c r="V23"/>
  <c r="AA23"/>
  <c r="AF23"/>
  <c r="AK23"/>
  <c r="AU23"/>
  <c r="BA23"/>
  <c r="BF23"/>
  <c r="G24"/>
  <c r="L24"/>
  <c r="Q24"/>
  <c r="V24"/>
  <c r="AA24"/>
  <c r="AF24"/>
  <c r="AK24"/>
  <c r="AU24"/>
  <c r="BA24"/>
  <c r="BF24"/>
  <c r="G25"/>
  <c r="C13" i="15" s="1"/>
  <c r="L25" i="13"/>
  <c r="Q25"/>
  <c r="V25"/>
  <c r="AA25"/>
  <c r="AF25"/>
  <c r="AK25"/>
  <c r="AU25"/>
  <c r="BA25"/>
  <c r="BF25"/>
  <c r="G26"/>
  <c r="L26"/>
  <c r="Q26"/>
  <c r="V26"/>
  <c r="AA26"/>
  <c r="AF26"/>
  <c r="AK26"/>
  <c r="AU26"/>
  <c r="BA26"/>
  <c r="BF26"/>
  <c r="G27"/>
  <c r="L27"/>
  <c r="Q27"/>
  <c r="V27"/>
  <c r="AA27"/>
  <c r="AF27"/>
  <c r="AK27"/>
  <c r="AU27"/>
  <c r="BA27"/>
  <c r="BF27"/>
  <c r="G28"/>
  <c r="C16" i="15" s="1"/>
  <c r="L28" i="13"/>
  <c r="Q28"/>
  <c r="V28"/>
  <c r="AA28"/>
  <c r="AF28"/>
  <c r="AK28"/>
  <c r="AU28"/>
  <c r="BA28"/>
  <c r="BF28"/>
  <c r="G29"/>
  <c r="C17" i="15" s="1"/>
  <c r="L29" i="13"/>
  <c r="Q29"/>
  <c r="V29"/>
  <c r="AA29"/>
  <c r="AF29"/>
  <c r="AK29"/>
  <c r="AU29"/>
  <c r="BA29"/>
  <c r="BF29"/>
  <c r="G30"/>
  <c r="L30"/>
  <c r="Q30"/>
  <c r="V30"/>
  <c r="AA30"/>
  <c r="AF30"/>
  <c r="AK30"/>
  <c r="AU30"/>
  <c r="BA30"/>
  <c r="BF30"/>
  <c r="G31"/>
  <c r="L31"/>
  <c r="Q31"/>
  <c r="V31"/>
  <c r="AA31"/>
  <c r="AF31"/>
  <c r="AK31"/>
  <c r="AU31"/>
  <c r="BA31"/>
  <c r="BF31"/>
  <c r="G32"/>
  <c r="C20" i="15" s="1"/>
  <c r="L32" i="13"/>
  <c r="Q32"/>
  <c r="V32"/>
  <c r="AA32"/>
  <c r="AF32"/>
  <c r="AK32"/>
  <c r="AU32"/>
  <c r="BA32"/>
  <c r="BF32"/>
  <c r="G33"/>
  <c r="C21" i="15" s="1"/>
  <c r="L33" i="13"/>
  <c r="Q33"/>
  <c r="V33"/>
  <c r="AA33"/>
  <c r="AF33"/>
  <c r="AK33"/>
  <c r="AU33"/>
  <c r="BA33"/>
  <c r="BF33"/>
  <c r="G34"/>
  <c r="L34"/>
  <c r="Q34"/>
  <c r="V34"/>
  <c r="AA34"/>
  <c r="AF34"/>
  <c r="AK34"/>
  <c r="AU34"/>
  <c r="BA34"/>
  <c r="BF34"/>
  <c r="G35"/>
  <c r="L35"/>
  <c r="Q35"/>
  <c r="V35"/>
  <c r="AA35"/>
  <c r="AF35"/>
  <c r="AK35"/>
  <c r="AU35"/>
  <c r="BA35"/>
  <c r="BF35"/>
  <c r="G36"/>
  <c r="C24" i="15" s="1"/>
  <c r="Q36" i="13"/>
  <c r="V36"/>
  <c r="AA36"/>
  <c r="AF36"/>
  <c r="AK36"/>
  <c r="AU36"/>
  <c r="BA36"/>
  <c r="BF36"/>
  <c r="G37"/>
  <c r="L37"/>
  <c r="Q37"/>
  <c r="V37"/>
  <c r="AA37"/>
  <c r="AF37"/>
  <c r="AK37"/>
  <c r="AU37"/>
  <c r="BA37"/>
  <c r="BF37"/>
  <c r="G38"/>
  <c r="L38"/>
  <c r="Q38"/>
  <c r="V38"/>
  <c r="AA38"/>
  <c r="AF38"/>
  <c r="AK38"/>
  <c r="AU38"/>
  <c r="BA38"/>
  <c r="BF38"/>
  <c r="G39"/>
  <c r="L39"/>
  <c r="Q39"/>
  <c r="V39"/>
  <c r="AA39"/>
  <c r="AF39"/>
  <c r="AK39"/>
  <c r="AU39"/>
  <c r="BA39"/>
  <c r="BF39"/>
  <c r="G40"/>
  <c r="L40"/>
  <c r="Q40"/>
  <c r="V40"/>
  <c r="AA40"/>
  <c r="AF40"/>
  <c r="AK40"/>
  <c r="AU40"/>
  <c r="BA40"/>
  <c r="BF40"/>
  <c r="G41"/>
  <c r="L41"/>
  <c r="Q41"/>
  <c r="AF41"/>
  <c r="AK41"/>
  <c r="B7" i="15"/>
  <c r="B47" s="1"/>
  <c r="B8"/>
  <c r="B9"/>
  <c r="B10"/>
  <c r="B11"/>
  <c r="B12"/>
  <c r="B13"/>
  <c r="B14"/>
  <c r="B15"/>
  <c r="B16"/>
  <c r="B17"/>
  <c r="B18"/>
  <c r="B19"/>
  <c r="B20"/>
  <c r="B21"/>
  <c r="B22"/>
  <c r="B23"/>
  <c r="B24"/>
  <c r="B25"/>
  <c r="B26"/>
  <c r="B27"/>
  <c r="B28"/>
  <c r="B29"/>
  <c r="B30"/>
  <c r="B31"/>
  <c r="B32"/>
  <c r="B33"/>
  <c r="J14" i="64"/>
  <c r="K14" s="1"/>
  <c r="P7" i="9"/>
  <c r="P47" s="1"/>
  <c r="S7"/>
  <c r="S47" s="1"/>
  <c r="V7"/>
  <c r="V47" s="1"/>
  <c r="Y7"/>
  <c r="Y47" s="1"/>
  <c r="AB7"/>
  <c r="AE7"/>
  <c r="AE47" s="1"/>
  <c r="AH7"/>
  <c r="AH47" s="1"/>
  <c r="D8"/>
  <c r="P8"/>
  <c r="AP7" i="19" s="1"/>
  <c r="S8" i="9"/>
  <c r="AZ7" i="19" s="1"/>
  <c r="V8" i="9"/>
  <c r="Y8"/>
  <c r="AB8"/>
  <c r="CD7" i="19" s="1"/>
  <c r="AE8" i="9"/>
  <c r="CN7" i="19" s="1"/>
  <c r="AH8" i="9"/>
  <c r="D9"/>
  <c r="P9"/>
  <c r="AP8" i="19" s="1"/>
  <c r="S9" i="9"/>
  <c r="AZ8" i="19" s="1"/>
  <c r="V9" i="9"/>
  <c r="Y9"/>
  <c r="BT8" i="19" s="1"/>
  <c r="AB9" i="9"/>
  <c r="CD8" i="19" s="1"/>
  <c r="AE9" i="9"/>
  <c r="CN8" i="19" s="1"/>
  <c r="AH9" i="9"/>
  <c r="D10"/>
  <c r="P10"/>
  <c r="AP9" i="19" s="1"/>
  <c r="S10" i="9"/>
  <c r="AZ9" i="19" s="1"/>
  <c r="V10" i="9"/>
  <c r="Y10"/>
  <c r="BT9" i="19" s="1"/>
  <c r="AB10" i="9"/>
  <c r="CD9" i="19" s="1"/>
  <c r="AE10" i="9"/>
  <c r="CN9" i="19" s="1"/>
  <c r="AH10" i="9"/>
  <c r="CX9" i="19" s="1"/>
  <c r="D11" i="9"/>
  <c r="P11"/>
  <c r="AP10" i="19" s="1"/>
  <c r="S11" i="9"/>
  <c r="AZ10" i="19" s="1"/>
  <c r="V11" i="9"/>
  <c r="Y11"/>
  <c r="AB11"/>
  <c r="CD10" i="19" s="1"/>
  <c r="AE11" i="9"/>
  <c r="CN10" i="19" s="1"/>
  <c r="AH11" i="9"/>
  <c r="D12"/>
  <c r="B11" i="19" s="1"/>
  <c r="P12" i="9"/>
  <c r="AP11" i="19" s="1"/>
  <c r="S12" i="9"/>
  <c r="AZ11" i="19" s="1"/>
  <c r="V12" i="9"/>
  <c r="Y12"/>
  <c r="BT11" i="19" s="1"/>
  <c r="AB12" i="9"/>
  <c r="CD11" i="19" s="1"/>
  <c r="AE12" i="9"/>
  <c r="CN11" i="19" s="1"/>
  <c r="AH12" i="9"/>
  <c r="D13"/>
  <c r="P13"/>
  <c r="AP12" i="19" s="1"/>
  <c r="S13" i="9"/>
  <c r="AZ12" i="19" s="1"/>
  <c r="V13" i="9"/>
  <c r="Y13"/>
  <c r="AB13"/>
  <c r="CD12" i="19" s="1"/>
  <c r="AE13" i="9"/>
  <c r="CN12" i="19" s="1"/>
  <c r="AH13" i="9"/>
  <c r="D14"/>
  <c r="B13" i="19" s="1"/>
  <c r="P14" i="9"/>
  <c r="AP13" i="19" s="1"/>
  <c r="S14" i="9"/>
  <c r="AZ13" i="19" s="1"/>
  <c r="V14" i="9"/>
  <c r="BJ13" i="19" s="1"/>
  <c r="Y14" i="9"/>
  <c r="AB14"/>
  <c r="CD13" i="19" s="1"/>
  <c r="AE14" i="9"/>
  <c r="CN13" i="19" s="1"/>
  <c r="AH14" i="9"/>
  <c r="D15"/>
  <c r="P15"/>
  <c r="AP14" i="19" s="1"/>
  <c r="S15" i="9"/>
  <c r="AZ14" i="19" s="1"/>
  <c r="V15" i="9"/>
  <c r="Y15"/>
  <c r="AB15"/>
  <c r="AE15"/>
  <c r="CN14" i="19" s="1"/>
  <c r="AH15" i="9"/>
  <c r="CX14" i="19" s="1"/>
  <c r="D16" i="9"/>
  <c r="P16"/>
  <c r="AP15" i="19" s="1"/>
  <c r="S16" i="9"/>
  <c r="AZ15" i="19" s="1"/>
  <c r="V16" i="9"/>
  <c r="Y16"/>
  <c r="AB16"/>
  <c r="AE16"/>
  <c r="CN15" i="19" s="1"/>
  <c r="AH16" i="9"/>
  <c r="D17"/>
  <c r="B16" i="19" s="1"/>
  <c r="P17" i="9"/>
  <c r="AP16" i="19" s="1"/>
  <c r="S17" i="9"/>
  <c r="AZ16" i="19" s="1"/>
  <c r="V17" i="9"/>
  <c r="Y17"/>
  <c r="BT16" i="19" s="1"/>
  <c r="AB17" i="9"/>
  <c r="CD16" i="19" s="1"/>
  <c r="AE17" i="9"/>
  <c r="CN16" i="19" s="1"/>
  <c r="AH17" i="9"/>
  <c r="CX16" i="19" s="1"/>
  <c r="D18" i="9"/>
  <c r="B17" i="19" s="1"/>
  <c r="P18" i="9"/>
  <c r="AP17" i="19" s="1"/>
  <c r="S18" i="9"/>
  <c r="AZ17" i="19" s="1"/>
  <c r="V18" i="9"/>
  <c r="Y18"/>
  <c r="BT17" i="19" s="1"/>
  <c r="AB18" i="9"/>
  <c r="AE18"/>
  <c r="CN17" i="19" s="1"/>
  <c r="AH18" i="9"/>
  <c r="D19"/>
  <c r="B18" i="19" s="1"/>
  <c r="P19" i="9"/>
  <c r="AP18" i="19" s="1"/>
  <c r="S19" i="9"/>
  <c r="AZ18" i="19" s="1"/>
  <c r="V19" i="9"/>
  <c r="BJ18" i="19" s="1"/>
  <c r="Y19" i="9"/>
  <c r="AB19"/>
  <c r="CD18" i="19" s="1"/>
  <c r="AE19" i="9"/>
  <c r="CN18" i="19" s="1"/>
  <c r="AH19" i="9"/>
  <c r="D20"/>
  <c r="B19" i="19" s="1"/>
  <c r="P20" i="9"/>
  <c r="AP19" i="19" s="1"/>
  <c r="S20" i="9"/>
  <c r="AZ19" i="19" s="1"/>
  <c r="V20" i="9"/>
  <c r="Y20"/>
  <c r="AB20"/>
  <c r="CD19" i="19" s="1"/>
  <c r="AE20" i="9"/>
  <c r="CN19" i="19" s="1"/>
  <c r="AH20" i="9"/>
  <c r="D21"/>
  <c r="B20" i="19" s="1"/>
  <c r="P21" i="9"/>
  <c r="AP20" i="19" s="1"/>
  <c r="S21" i="9"/>
  <c r="AZ20" i="19" s="1"/>
  <c r="V21" i="9"/>
  <c r="BJ20" i="19" s="1"/>
  <c r="Y21" i="9"/>
  <c r="AB21"/>
  <c r="AE21"/>
  <c r="CN20" i="19" s="1"/>
  <c r="AH21" i="9"/>
  <c r="D22"/>
  <c r="P22"/>
  <c r="AP21" i="19" s="1"/>
  <c r="S22" i="9"/>
  <c r="AZ21" i="19" s="1"/>
  <c r="V22" i="9"/>
  <c r="Y22"/>
  <c r="BT21" i="19" s="1"/>
  <c r="AB22" i="9"/>
  <c r="CD21" i="19" s="1"/>
  <c r="AE22" i="9"/>
  <c r="CN21" i="19" s="1"/>
  <c r="AH22" i="9"/>
  <c r="D23"/>
  <c r="P23"/>
  <c r="AP22" i="19" s="1"/>
  <c r="S23" i="9"/>
  <c r="AZ22" i="19" s="1"/>
  <c r="V23" i="9"/>
  <c r="Y23"/>
  <c r="AB23"/>
  <c r="AE23"/>
  <c r="CN22" i="19" s="1"/>
  <c r="AH23" i="9"/>
  <c r="CX22" i="19" s="1"/>
  <c r="D24" i="9"/>
  <c r="P24"/>
  <c r="AP23" i="19" s="1"/>
  <c r="S24" i="9"/>
  <c r="AZ23" i="19" s="1"/>
  <c r="V24" i="9"/>
  <c r="BJ23" i="19" s="1"/>
  <c r="Y24" i="9"/>
  <c r="AB24"/>
  <c r="AE24"/>
  <c r="CN23" i="19" s="1"/>
  <c r="AH24" i="9"/>
  <c r="D25"/>
  <c r="P25"/>
  <c r="AP24" i="19" s="1"/>
  <c r="S25" i="9"/>
  <c r="AZ24" i="19" s="1"/>
  <c r="V25" i="9"/>
  <c r="Y25"/>
  <c r="AB25"/>
  <c r="CD24" i="19" s="1"/>
  <c r="AE25" i="9"/>
  <c r="CN24" i="19" s="1"/>
  <c r="AH25" i="9"/>
  <c r="D26"/>
  <c r="P26"/>
  <c r="AP25" i="19" s="1"/>
  <c r="S26" i="9"/>
  <c r="AZ25" i="19" s="1"/>
  <c r="V26" i="9"/>
  <c r="Y26"/>
  <c r="AB26"/>
  <c r="CD25" i="19" s="1"/>
  <c r="AE26" i="9"/>
  <c r="CN25" i="19" s="1"/>
  <c r="AH26" i="9"/>
  <c r="D27"/>
  <c r="P27"/>
  <c r="AP26" i="19" s="1"/>
  <c r="S27" i="9"/>
  <c r="AZ26" i="19" s="1"/>
  <c r="V27" i="9"/>
  <c r="Y27"/>
  <c r="BT26" i="19" s="1"/>
  <c r="AB27" i="9"/>
  <c r="AE27"/>
  <c r="CN26" i="19" s="1"/>
  <c r="AH27" i="9"/>
  <c r="D28"/>
  <c r="B27" i="19" s="1"/>
  <c r="P28" i="9"/>
  <c r="AP27" i="19" s="1"/>
  <c r="S28" i="9"/>
  <c r="AZ27" i="19" s="1"/>
  <c r="V28" i="9"/>
  <c r="Y28"/>
  <c r="BT27" i="19" s="1"/>
  <c r="AB28" i="9"/>
  <c r="AE28"/>
  <c r="CN27" i="19" s="1"/>
  <c r="AH28" i="9"/>
  <c r="D29"/>
  <c r="B28" i="19" s="1"/>
  <c r="P29" i="9"/>
  <c r="AP28" i="19" s="1"/>
  <c r="S29" i="9"/>
  <c r="AZ28" i="19" s="1"/>
  <c r="V29" i="9"/>
  <c r="Y29"/>
  <c r="BT28" i="19" s="1"/>
  <c r="AB29" i="9"/>
  <c r="AE29"/>
  <c r="CN28" i="19" s="1"/>
  <c r="AH29" i="9"/>
  <c r="CX28" i="19" s="1"/>
  <c r="D30" i="9"/>
  <c r="P30"/>
  <c r="AP29" i="19" s="1"/>
  <c r="S30" i="9"/>
  <c r="AZ29" i="19" s="1"/>
  <c r="V30" i="9"/>
  <c r="Y30"/>
  <c r="BT29" i="19" s="1"/>
  <c r="AB30" i="9"/>
  <c r="CD29" i="19" s="1"/>
  <c r="AE30" i="9"/>
  <c r="CN29" i="19" s="1"/>
  <c r="AH30" i="9"/>
  <c r="D31"/>
  <c r="B30" i="19" s="1"/>
  <c r="P31" i="9"/>
  <c r="AP30" i="19" s="1"/>
  <c r="S31" i="9"/>
  <c r="AZ30" i="19" s="1"/>
  <c r="V31" i="9"/>
  <c r="BJ30" i="19" s="1"/>
  <c r="Y31" i="9"/>
  <c r="AB31"/>
  <c r="CD30" i="19" s="1"/>
  <c r="AE31" i="9"/>
  <c r="CN30" i="19" s="1"/>
  <c r="AH31" i="9"/>
  <c r="D32"/>
  <c r="F7" i="7"/>
  <c r="F47" s="1"/>
  <c r="M7"/>
  <c r="T7"/>
  <c r="T47" s="1"/>
  <c r="AA7"/>
  <c r="AA47" s="1"/>
  <c r="AH7"/>
  <c r="AH47" s="1"/>
  <c r="AO7"/>
  <c r="AO47" s="1"/>
  <c r="AV7"/>
  <c r="AV47" s="1"/>
  <c r="BC7"/>
  <c r="BC47" s="1"/>
  <c r="BJ7"/>
  <c r="BJ47" s="1"/>
  <c r="BQ7"/>
  <c r="BQ47" s="1"/>
  <c r="BX7"/>
  <c r="BX47" s="1"/>
  <c r="F8"/>
  <c r="M8"/>
  <c r="T8"/>
  <c r="AA8"/>
  <c r="AH8"/>
  <c r="AO8"/>
  <c r="AV8"/>
  <c r="BC8"/>
  <c r="BJ8"/>
  <c r="BQ8"/>
  <c r="BX8"/>
  <c r="F9"/>
  <c r="M9"/>
  <c r="T9"/>
  <c r="AA9"/>
  <c r="AH9"/>
  <c r="AO9"/>
  <c r="AV9"/>
  <c r="BC9"/>
  <c r="BJ9"/>
  <c r="BQ9"/>
  <c r="BX9"/>
  <c r="F10"/>
  <c r="M10"/>
  <c r="T10"/>
  <c r="AA10"/>
  <c r="AH10"/>
  <c r="AO10"/>
  <c r="AV10"/>
  <c r="BC10"/>
  <c r="BJ10"/>
  <c r="BQ10"/>
  <c r="BX10"/>
  <c r="F11"/>
  <c r="M11"/>
  <c r="T11"/>
  <c r="AA11"/>
  <c r="AH11"/>
  <c r="AO11"/>
  <c r="AV11"/>
  <c r="BC11"/>
  <c r="BJ11"/>
  <c r="BQ11"/>
  <c r="BX11"/>
  <c r="F12"/>
  <c r="M12"/>
  <c r="T12"/>
  <c r="AA12"/>
  <c r="AH12"/>
  <c r="AO12"/>
  <c r="AV12"/>
  <c r="BC12"/>
  <c r="BJ12"/>
  <c r="BQ12"/>
  <c r="BX12"/>
  <c r="F13"/>
  <c r="M13"/>
  <c r="T13"/>
  <c r="AA13"/>
  <c r="AH13"/>
  <c r="AO13"/>
  <c r="AV13"/>
  <c r="BC13"/>
  <c r="BJ13"/>
  <c r="BQ13"/>
  <c r="BX13"/>
  <c r="F14"/>
  <c r="M14"/>
  <c r="T14"/>
  <c r="AA14"/>
  <c r="AH14"/>
  <c r="AO14"/>
  <c r="AV14"/>
  <c r="BC14"/>
  <c r="BJ14"/>
  <c r="BQ14"/>
  <c r="BX14"/>
  <c r="M15"/>
  <c r="T15"/>
  <c r="AA15"/>
  <c r="AH15"/>
  <c r="AO15"/>
  <c r="AV15"/>
  <c r="BC15"/>
  <c r="BJ15"/>
  <c r="BQ15"/>
  <c r="BX15"/>
  <c r="F16"/>
  <c r="M16"/>
  <c r="T16"/>
  <c r="AA16"/>
  <c r="AH16"/>
  <c r="AO16"/>
  <c r="AV16"/>
  <c r="BC16"/>
  <c r="BJ16"/>
  <c r="BQ16"/>
  <c r="BX16"/>
  <c r="F17"/>
  <c r="M17"/>
  <c r="T17"/>
  <c r="AA17"/>
  <c r="AH17"/>
  <c r="AO17"/>
  <c r="AV17"/>
  <c r="BC17"/>
  <c r="BJ17"/>
  <c r="BQ17"/>
  <c r="BX17"/>
  <c r="F18"/>
  <c r="M18"/>
  <c r="T18"/>
  <c r="AA18"/>
  <c r="AH18"/>
  <c r="AO18"/>
  <c r="AV18"/>
  <c r="BC18"/>
  <c r="BJ18"/>
  <c r="BQ18"/>
  <c r="BX18"/>
  <c r="F19"/>
  <c r="M19"/>
  <c r="T19"/>
  <c r="AA19"/>
  <c r="AH19"/>
  <c r="AO19"/>
  <c r="AV19"/>
  <c r="BC19"/>
  <c r="BJ19"/>
  <c r="BQ19"/>
  <c r="BX19"/>
  <c r="F20"/>
  <c r="M20"/>
  <c r="T20"/>
  <c r="AA20"/>
  <c r="AH20"/>
  <c r="AO20"/>
  <c r="AV20"/>
  <c r="BC20"/>
  <c r="BJ20"/>
  <c r="BQ20"/>
  <c r="BX20"/>
  <c r="F21"/>
  <c r="M21"/>
  <c r="T21"/>
  <c r="AA21"/>
  <c r="AH21"/>
  <c r="AO21"/>
  <c r="AV21"/>
  <c r="BC21"/>
  <c r="BJ21"/>
  <c r="BQ21"/>
  <c r="BX21"/>
  <c r="F22"/>
  <c r="M22"/>
  <c r="T22"/>
  <c r="AA22"/>
  <c r="AH22"/>
  <c r="AO22"/>
  <c r="AV22"/>
  <c r="BC22"/>
  <c r="BJ22"/>
  <c r="BQ22"/>
  <c r="BX22"/>
  <c r="F23"/>
  <c r="M23"/>
  <c r="T23"/>
  <c r="AA23"/>
  <c r="AH23"/>
  <c r="AO23"/>
  <c r="AV23"/>
  <c r="BC23"/>
  <c r="BJ23"/>
  <c r="BQ23"/>
  <c r="BX23"/>
  <c r="F24"/>
  <c r="M24"/>
  <c r="T24"/>
  <c r="AA24"/>
  <c r="AH24"/>
  <c r="AO24"/>
  <c r="AV24"/>
  <c r="BC24"/>
  <c r="BJ24"/>
  <c r="BQ24"/>
  <c r="BX24"/>
  <c r="F25"/>
  <c r="M25"/>
  <c r="T25"/>
  <c r="AA25"/>
  <c r="AH25"/>
  <c r="AO25"/>
  <c r="AV25"/>
  <c r="BC25"/>
  <c r="BJ25"/>
  <c r="BQ25"/>
  <c r="BX25"/>
  <c r="F26"/>
  <c r="M26"/>
  <c r="T26"/>
  <c r="AA26"/>
  <c r="AH26"/>
  <c r="AO26"/>
  <c r="AV26"/>
  <c r="BC26"/>
  <c r="BJ26"/>
  <c r="BQ26"/>
  <c r="BX26"/>
  <c r="F27"/>
  <c r="M27"/>
  <c r="T27"/>
  <c r="AA27"/>
  <c r="AH27"/>
  <c r="AO27"/>
  <c r="AV27"/>
  <c r="BC27"/>
  <c r="BJ27"/>
  <c r="BQ27"/>
  <c r="BX27"/>
  <c r="M28"/>
  <c r="T28"/>
  <c r="AA28"/>
  <c r="AH28"/>
  <c r="AO28"/>
  <c r="AV28"/>
  <c r="BC28"/>
  <c r="BJ28"/>
  <c r="BQ28"/>
  <c r="BX28"/>
  <c r="F29"/>
  <c r="M29"/>
  <c r="T29"/>
  <c r="AA29"/>
  <c r="AH29"/>
  <c r="AO29"/>
  <c r="AV29"/>
  <c r="BC29"/>
  <c r="BJ29"/>
  <c r="BQ29"/>
  <c r="BX29"/>
  <c r="H30"/>
  <c r="M30"/>
  <c r="T30"/>
  <c r="AA30"/>
  <c r="AH30"/>
  <c r="AO30"/>
  <c r="AV30"/>
  <c r="BC30"/>
  <c r="BJ30"/>
  <c r="BQ30"/>
  <c r="BX30"/>
  <c r="M31"/>
  <c r="X30" i="58"/>
  <c r="AB31" i="7"/>
  <c r="AC31" s="1"/>
  <c r="AP31"/>
  <c r="AQ31" s="1"/>
  <c r="BL30" i="58"/>
  <c r="BD31" i="7"/>
  <c r="BE31" s="1"/>
  <c r="BR31"/>
  <c r="BS31" s="1"/>
  <c r="CZ30" i="58"/>
  <c r="M32" i="7"/>
  <c r="N32" s="1"/>
  <c r="O32" s="1"/>
  <c r="N31" i="58" s="1"/>
  <c r="CF31"/>
  <c r="CZ31"/>
  <c r="M33" i="7"/>
  <c r="AB32"/>
  <c r="AC32" s="1"/>
  <c r="AH31" i="58" s="1"/>
  <c r="AP32" i="7"/>
  <c r="AQ32" s="1"/>
  <c r="BB31" i="58" s="1"/>
  <c r="BD32" i="7"/>
  <c r="BE32" s="1"/>
  <c r="BR32"/>
  <c r="BS32" s="1"/>
  <c r="AB33"/>
  <c r="AC33" s="1"/>
  <c r="AH32" i="58" s="1"/>
  <c r="AP33" i="7"/>
  <c r="AQ33" s="1"/>
  <c r="BD33"/>
  <c r="BE33" s="1"/>
  <c r="BR33"/>
  <c r="BS33" s="1"/>
  <c r="CP32" i="58" s="1"/>
  <c r="C55" i="70"/>
  <c r="D55"/>
  <c r="I55"/>
  <c r="J55"/>
  <c r="D5" i="80"/>
  <c r="V8" i="6"/>
  <c r="D6" i="80"/>
  <c r="F6"/>
  <c r="G6" s="1"/>
  <c r="D7"/>
  <c r="D8"/>
  <c r="D9"/>
  <c r="D10"/>
  <c r="D11"/>
  <c r="F11"/>
  <c r="G11" s="1"/>
  <c r="D12"/>
  <c r="D13"/>
  <c r="D14"/>
  <c r="D15"/>
  <c r="D16"/>
  <c r="D46" s="1"/>
  <c r="D17"/>
  <c r="D18"/>
  <c r="D19"/>
  <c r="D20"/>
  <c r="D21"/>
  <c r="D22"/>
  <c r="D23"/>
  <c r="D24"/>
  <c r="D25"/>
  <c r="D26"/>
  <c r="D27"/>
  <c r="D28"/>
  <c r="D29"/>
  <c r="D30"/>
  <c r="D31"/>
  <c r="B45"/>
  <c r="C45"/>
  <c r="J45"/>
  <c r="D5" i="79"/>
  <c r="D6"/>
  <c r="F6"/>
  <c r="G6" s="1"/>
  <c r="D7"/>
  <c r="D8"/>
  <c r="D9"/>
  <c r="D10"/>
  <c r="D11"/>
  <c r="F11"/>
  <c r="G11" s="1"/>
  <c r="D12"/>
  <c r="D13"/>
  <c r="D14"/>
  <c r="D15"/>
  <c r="D16"/>
  <c r="D46" s="1"/>
  <c r="D17"/>
  <c r="D18"/>
  <c r="D19"/>
  <c r="D20"/>
  <c r="D21"/>
  <c r="D22"/>
  <c r="D23"/>
  <c r="D24"/>
  <c r="D25"/>
  <c r="D26"/>
  <c r="D27"/>
  <c r="D28"/>
  <c r="D29"/>
  <c r="D30"/>
  <c r="D31"/>
  <c r="B45"/>
  <c r="C45"/>
  <c r="J45"/>
  <c r="D5" i="78"/>
  <c r="D6"/>
  <c r="F6"/>
  <c r="G6" s="1"/>
  <c r="D7"/>
  <c r="D8"/>
  <c r="D9"/>
  <c r="D10"/>
  <c r="D11"/>
  <c r="F11"/>
  <c r="G11" s="1"/>
  <c r="D12"/>
  <c r="D13"/>
  <c r="D14"/>
  <c r="D15"/>
  <c r="D16"/>
  <c r="D46" s="1"/>
  <c r="D17"/>
  <c r="D18"/>
  <c r="D19"/>
  <c r="D20"/>
  <c r="D21"/>
  <c r="D22"/>
  <c r="D23"/>
  <c r="D24"/>
  <c r="D25"/>
  <c r="D26"/>
  <c r="D27"/>
  <c r="D28"/>
  <c r="D29"/>
  <c r="D30"/>
  <c r="D31"/>
  <c r="B45"/>
  <c r="C45"/>
  <c r="J45"/>
  <c r="D5" i="77"/>
  <c r="D6"/>
  <c r="F6"/>
  <c r="G6" s="1"/>
  <c r="D7"/>
  <c r="D8"/>
  <c r="D9"/>
  <c r="D10"/>
  <c r="D11"/>
  <c r="F11"/>
  <c r="G11" s="1"/>
  <c r="D12"/>
  <c r="D13"/>
  <c r="D14"/>
  <c r="D15"/>
  <c r="D16"/>
  <c r="D46" s="1"/>
  <c r="D17"/>
  <c r="D18"/>
  <c r="D19"/>
  <c r="D20"/>
  <c r="D21"/>
  <c r="D22"/>
  <c r="D23"/>
  <c r="D24"/>
  <c r="D25"/>
  <c r="D26"/>
  <c r="D27"/>
  <c r="D28"/>
  <c r="D29"/>
  <c r="D30"/>
  <c r="D31"/>
  <c r="B45"/>
  <c r="C45"/>
  <c r="J45"/>
  <c r="D5" i="76"/>
  <c r="D6"/>
  <c r="F6"/>
  <c r="G6" s="1"/>
  <c r="D7"/>
  <c r="D8"/>
  <c r="D9"/>
  <c r="D10"/>
  <c r="D11"/>
  <c r="F11"/>
  <c r="G11" s="1"/>
  <c r="D12"/>
  <c r="D13"/>
  <c r="D14"/>
  <c r="D15"/>
  <c r="D16"/>
  <c r="D46" s="1"/>
  <c r="D17"/>
  <c r="D18"/>
  <c r="D19"/>
  <c r="D20"/>
  <c r="D21"/>
  <c r="D22"/>
  <c r="D23"/>
  <c r="D24"/>
  <c r="D25"/>
  <c r="D26"/>
  <c r="D27"/>
  <c r="D28"/>
  <c r="D29"/>
  <c r="D30"/>
  <c r="D31"/>
  <c r="B45"/>
  <c r="C45"/>
  <c r="J45"/>
  <c r="D5" i="75"/>
  <c r="F5"/>
  <c r="G5" s="1"/>
  <c r="D6"/>
  <c r="H6"/>
  <c r="I6" s="1"/>
  <c r="D7"/>
  <c r="D8"/>
  <c r="D9"/>
  <c r="D10"/>
  <c r="F10"/>
  <c r="G10" s="1"/>
  <c r="D11"/>
  <c r="H11"/>
  <c r="I11" s="1"/>
  <c r="D12"/>
  <c r="D13"/>
  <c r="D14"/>
  <c r="D15"/>
  <c r="D16"/>
  <c r="D46" s="1"/>
  <c r="F16"/>
  <c r="G16" s="1"/>
  <c r="D17"/>
  <c r="D18"/>
  <c r="D19"/>
  <c r="D20"/>
  <c r="D21"/>
  <c r="D22"/>
  <c r="D23"/>
  <c r="D24"/>
  <c r="D25"/>
  <c r="D26"/>
  <c r="D27"/>
  <c r="D28"/>
  <c r="D29"/>
  <c r="D30"/>
  <c r="D31"/>
  <c r="B45"/>
  <c r="C45"/>
  <c r="J45"/>
  <c r="D5" i="74"/>
  <c r="F5"/>
  <c r="G5" s="1"/>
  <c r="D6"/>
  <c r="H6"/>
  <c r="I6" s="1"/>
  <c r="D7"/>
  <c r="D8"/>
  <c r="D9"/>
  <c r="D10"/>
  <c r="F10"/>
  <c r="G10" s="1"/>
  <c r="D11"/>
  <c r="H11"/>
  <c r="I11" s="1"/>
  <c r="D12"/>
  <c r="D13"/>
  <c r="D14"/>
  <c r="D15"/>
  <c r="D16"/>
  <c r="D46" s="1"/>
  <c r="F16"/>
  <c r="G16" s="1"/>
  <c r="D17"/>
  <c r="D18"/>
  <c r="D19"/>
  <c r="D20"/>
  <c r="D21"/>
  <c r="D22"/>
  <c r="D23"/>
  <c r="D24"/>
  <c r="D25"/>
  <c r="D26"/>
  <c r="D27"/>
  <c r="D28"/>
  <c r="D29"/>
  <c r="D30"/>
  <c r="D31"/>
  <c r="B45"/>
  <c r="C45"/>
  <c r="J45"/>
  <c r="D5" i="73"/>
  <c r="F5"/>
  <c r="G5" s="1"/>
  <c r="D6"/>
  <c r="H6"/>
  <c r="I6" s="1"/>
  <c r="D7"/>
  <c r="D8"/>
  <c r="D9"/>
  <c r="D10"/>
  <c r="F10"/>
  <c r="G10" s="1"/>
  <c r="D11"/>
  <c r="H11"/>
  <c r="I11" s="1"/>
  <c r="D12"/>
  <c r="D13"/>
  <c r="D14"/>
  <c r="D15"/>
  <c r="D16"/>
  <c r="D46" s="1"/>
  <c r="D17"/>
  <c r="D18"/>
  <c r="D19"/>
  <c r="D20"/>
  <c r="D21"/>
  <c r="D22"/>
  <c r="D23"/>
  <c r="D24"/>
  <c r="D25"/>
  <c r="D26"/>
  <c r="D27"/>
  <c r="D28"/>
  <c r="D29"/>
  <c r="D30"/>
  <c r="D31"/>
  <c r="B45"/>
  <c r="C45"/>
  <c r="J45"/>
  <c r="D5" i="72"/>
  <c r="D6"/>
  <c r="H6"/>
  <c r="I6" s="1"/>
  <c r="D7"/>
  <c r="D8"/>
  <c r="D9"/>
  <c r="D10"/>
  <c r="D11"/>
  <c r="H11"/>
  <c r="I11" s="1"/>
  <c r="D12"/>
  <c r="D13"/>
  <c r="D14"/>
  <c r="D15"/>
  <c r="D16"/>
  <c r="D46" s="1"/>
  <c r="D17"/>
  <c r="D18"/>
  <c r="D19"/>
  <c r="D20"/>
  <c r="D21"/>
  <c r="D22"/>
  <c r="D23"/>
  <c r="D24"/>
  <c r="D25"/>
  <c r="D26"/>
  <c r="D27"/>
  <c r="D28"/>
  <c r="D29"/>
  <c r="D30"/>
  <c r="D31"/>
  <c r="B45"/>
  <c r="C45"/>
  <c r="J45"/>
  <c r="D47" i="71"/>
  <c r="J46"/>
  <c r="G7" i="5"/>
  <c r="H7" s="1"/>
  <c r="G8"/>
  <c r="G9"/>
  <c r="G10"/>
  <c r="G11"/>
  <c r="G12"/>
  <c r="G13"/>
  <c r="G14"/>
  <c r="G15"/>
  <c r="G16"/>
  <c r="G17"/>
  <c r="G18"/>
  <c r="G19"/>
  <c r="G20"/>
  <c r="B21"/>
  <c r="C21"/>
  <c r="C22" s="1"/>
  <c r="D21"/>
  <c r="D22" s="1"/>
  <c r="D23" s="1"/>
  <c r="D24" s="1"/>
  <c r="D25" s="1"/>
  <c r="D26" s="1"/>
  <c r="D27" s="1"/>
  <c r="D28" s="1"/>
  <c r="D29" s="1"/>
  <c r="D30" s="1"/>
  <c r="D31" s="1"/>
  <c r="D32" s="1"/>
  <c r="D33" s="1"/>
  <c r="D34" s="1"/>
  <c r="D35" s="1"/>
  <c r="D36" s="1"/>
  <c r="E21"/>
  <c r="G21"/>
  <c r="G22"/>
  <c r="G23"/>
  <c r="G24"/>
  <c r="G25"/>
  <c r="G26"/>
  <c r="G27"/>
  <c r="G28"/>
  <c r="G29"/>
  <c r="G30"/>
  <c r="G31"/>
  <c r="G32"/>
  <c r="G33"/>
  <c r="Q32" i="58"/>
  <c r="AK32"/>
  <c r="BE32"/>
  <c r="BY32"/>
  <c r="CS32"/>
  <c r="C7" i="3"/>
  <c r="C47" s="1"/>
  <c r="G7"/>
  <c r="G47" s="1"/>
  <c r="K7"/>
  <c r="K47" s="1"/>
  <c r="O7"/>
  <c r="O47" s="1"/>
  <c r="S7"/>
  <c r="S47" s="1"/>
  <c r="W7"/>
  <c r="W47" s="1"/>
  <c r="AA7"/>
  <c r="AA47" s="1"/>
  <c r="AE7"/>
  <c r="AE47" s="1"/>
  <c r="AI7"/>
  <c r="AI47" s="1"/>
  <c r="AM7"/>
  <c r="AM47" s="1"/>
  <c r="AQ7"/>
  <c r="AQ47" s="1"/>
  <c r="C8"/>
  <c r="D8" s="1"/>
  <c r="G8"/>
  <c r="H8" s="1"/>
  <c r="K8"/>
  <c r="L8" s="1"/>
  <c r="O8"/>
  <c r="P8" s="1"/>
  <c r="S8"/>
  <c r="T8" s="1"/>
  <c r="W8"/>
  <c r="X8" s="1"/>
  <c r="AA8"/>
  <c r="AB8" s="1"/>
  <c r="AE8"/>
  <c r="AF8" s="1"/>
  <c r="AI8"/>
  <c r="AJ8" s="1"/>
  <c r="AM8"/>
  <c r="AN8" s="1"/>
  <c r="AQ8"/>
  <c r="AR8" s="1"/>
  <c r="C9"/>
  <c r="D9" s="1"/>
  <c r="G9"/>
  <c r="H9" s="1"/>
  <c r="K9"/>
  <c r="L9" s="1"/>
  <c r="O9"/>
  <c r="P9" s="1"/>
  <c r="S9"/>
  <c r="T9" s="1"/>
  <c r="W9"/>
  <c r="X9" s="1"/>
  <c r="AA9"/>
  <c r="AB9" s="1"/>
  <c r="AE9"/>
  <c r="AF9" s="1"/>
  <c r="AI9"/>
  <c r="AJ9" s="1"/>
  <c r="AM9"/>
  <c r="AN9" s="1"/>
  <c r="AQ9"/>
  <c r="AR9" s="1"/>
  <c r="C10"/>
  <c r="D10" s="1"/>
  <c r="G10"/>
  <c r="H10" s="1"/>
  <c r="K10"/>
  <c r="L10" s="1"/>
  <c r="O10"/>
  <c r="P10" s="1"/>
  <c r="S10"/>
  <c r="T10" s="1"/>
  <c r="W10"/>
  <c r="X10" s="1"/>
  <c r="AA10"/>
  <c r="AB10" s="1"/>
  <c r="AE10"/>
  <c r="AF10" s="1"/>
  <c r="AI10"/>
  <c r="AJ10" s="1"/>
  <c r="AM10"/>
  <c r="AN10" s="1"/>
  <c r="AQ10"/>
  <c r="AR10" s="1"/>
  <c r="C11"/>
  <c r="D11" s="1"/>
  <c r="G11"/>
  <c r="H11" s="1"/>
  <c r="K11"/>
  <c r="L11" s="1"/>
  <c r="O11"/>
  <c r="P11" s="1"/>
  <c r="S11"/>
  <c r="T11" s="1"/>
  <c r="W11"/>
  <c r="X11" s="1"/>
  <c r="AA11"/>
  <c r="AB11" s="1"/>
  <c r="AE11"/>
  <c r="AF11" s="1"/>
  <c r="AI11"/>
  <c r="AJ11" s="1"/>
  <c r="AM11"/>
  <c r="AN11" s="1"/>
  <c r="AQ11"/>
  <c r="AR11" s="1"/>
  <c r="C12"/>
  <c r="D12" s="1"/>
  <c r="G12"/>
  <c r="H12" s="1"/>
  <c r="K12"/>
  <c r="L12" s="1"/>
  <c r="O12"/>
  <c r="P12" s="1"/>
  <c r="S12"/>
  <c r="T12" s="1"/>
  <c r="W12"/>
  <c r="X12" s="1"/>
  <c r="AA12"/>
  <c r="AB12" s="1"/>
  <c r="AE12"/>
  <c r="AF12" s="1"/>
  <c r="AI12"/>
  <c r="AJ12" s="1"/>
  <c r="AM12"/>
  <c r="AN12" s="1"/>
  <c r="AQ12"/>
  <c r="AR12" s="1"/>
  <c r="C13"/>
  <c r="D13" s="1"/>
  <c r="G13"/>
  <c r="H13" s="1"/>
  <c r="K13"/>
  <c r="L13" s="1"/>
  <c r="O13"/>
  <c r="P13" s="1"/>
  <c r="S13"/>
  <c r="T13" s="1"/>
  <c r="W13"/>
  <c r="X13" s="1"/>
  <c r="AA13"/>
  <c r="AB13" s="1"/>
  <c r="AE13"/>
  <c r="AF13" s="1"/>
  <c r="AI13"/>
  <c r="AJ13" s="1"/>
  <c r="AM13"/>
  <c r="AN13" s="1"/>
  <c r="AQ13"/>
  <c r="AR13" s="1"/>
  <c r="C14"/>
  <c r="D14" s="1"/>
  <c r="G14"/>
  <c r="H14" s="1"/>
  <c r="K14"/>
  <c r="L14" s="1"/>
  <c r="O14"/>
  <c r="P14" s="1"/>
  <c r="S14"/>
  <c r="T14" s="1"/>
  <c r="W14"/>
  <c r="X14" s="1"/>
  <c r="AA14"/>
  <c r="AB14" s="1"/>
  <c r="AE14"/>
  <c r="AF14" s="1"/>
  <c r="AI14"/>
  <c r="AJ14" s="1"/>
  <c r="AM14"/>
  <c r="AN14" s="1"/>
  <c r="AQ14"/>
  <c r="AR14" s="1"/>
  <c r="C15"/>
  <c r="D15" s="1"/>
  <c r="G15"/>
  <c r="H15" s="1"/>
  <c r="K15"/>
  <c r="L15" s="1"/>
  <c r="O15"/>
  <c r="P15" s="1"/>
  <c r="S15"/>
  <c r="T15" s="1"/>
  <c r="W15"/>
  <c r="X15" s="1"/>
  <c r="AA15"/>
  <c r="AB15" s="1"/>
  <c r="AE15"/>
  <c r="AF15" s="1"/>
  <c r="AI15"/>
  <c r="AJ15" s="1"/>
  <c r="AM15"/>
  <c r="AN15" s="1"/>
  <c r="AQ15"/>
  <c r="AR15" s="1"/>
  <c r="C16"/>
  <c r="D16" s="1"/>
  <c r="G16"/>
  <c r="H16" s="1"/>
  <c r="K16"/>
  <c r="L16" s="1"/>
  <c r="O16"/>
  <c r="P16" s="1"/>
  <c r="S16"/>
  <c r="T16" s="1"/>
  <c r="W16"/>
  <c r="X16" s="1"/>
  <c r="AA16"/>
  <c r="AB16" s="1"/>
  <c r="AE16"/>
  <c r="AF16" s="1"/>
  <c r="AI16"/>
  <c r="AJ16" s="1"/>
  <c r="AM16"/>
  <c r="AN16" s="1"/>
  <c r="AQ16"/>
  <c r="AR16" s="1"/>
  <c r="C17"/>
  <c r="D17" s="1"/>
  <c r="G17"/>
  <c r="H17" s="1"/>
  <c r="K17"/>
  <c r="L17" s="1"/>
  <c r="O17"/>
  <c r="P17" s="1"/>
  <c r="S17"/>
  <c r="T17" s="1"/>
  <c r="W17"/>
  <c r="X17" s="1"/>
  <c r="AA17"/>
  <c r="AB17" s="1"/>
  <c r="AE17"/>
  <c r="AF17" s="1"/>
  <c r="AI17"/>
  <c r="AJ17" s="1"/>
  <c r="AM17"/>
  <c r="AN17" s="1"/>
  <c r="AQ17"/>
  <c r="AR17" s="1"/>
  <c r="C18"/>
  <c r="D18" s="1"/>
  <c r="G18"/>
  <c r="H18" s="1"/>
  <c r="K18"/>
  <c r="L18" s="1"/>
  <c r="O18"/>
  <c r="P18" s="1"/>
  <c r="S18"/>
  <c r="T18" s="1"/>
  <c r="W18"/>
  <c r="X18" s="1"/>
  <c r="AA18"/>
  <c r="AB18" s="1"/>
  <c r="AE18"/>
  <c r="AF18" s="1"/>
  <c r="AI18"/>
  <c r="AJ18" s="1"/>
  <c r="AM18"/>
  <c r="AN18" s="1"/>
  <c r="AQ18"/>
  <c r="AR18" s="1"/>
  <c r="C19"/>
  <c r="D19" s="1"/>
  <c r="G19"/>
  <c r="H19" s="1"/>
  <c r="K19"/>
  <c r="L19" s="1"/>
  <c r="O19"/>
  <c r="P19" s="1"/>
  <c r="S19"/>
  <c r="T19" s="1"/>
  <c r="W19"/>
  <c r="X19" s="1"/>
  <c r="AA19"/>
  <c r="AB19" s="1"/>
  <c r="AE19"/>
  <c r="AF19" s="1"/>
  <c r="AI19"/>
  <c r="AJ19" s="1"/>
  <c r="AM19"/>
  <c r="AN19" s="1"/>
  <c r="AQ19"/>
  <c r="AR19" s="1"/>
  <c r="C20"/>
  <c r="D20" s="1"/>
  <c r="G20"/>
  <c r="H20" s="1"/>
  <c r="K20"/>
  <c r="L20" s="1"/>
  <c r="O20"/>
  <c r="P20" s="1"/>
  <c r="S20"/>
  <c r="T20" s="1"/>
  <c r="W20"/>
  <c r="X20" s="1"/>
  <c r="AA20"/>
  <c r="AB20" s="1"/>
  <c r="AE20"/>
  <c r="AF20" s="1"/>
  <c r="AI20"/>
  <c r="AJ20" s="1"/>
  <c r="AM20"/>
  <c r="AN20" s="1"/>
  <c r="AQ20"/>
  <c r="AR20" s="1"/>
  <c r="C21"/>
  <c r="D21" s="1"/>
  <c r="G21"/>
  <c r="H21" s="1"/>
  <c r="K21"/>
  <c r="L21" s="1"/>
  <c r="O21"/>
  <c r="P21" s="1"/>
  <c r="S21"/>
  <c r="T21" s="1"/>
  <c r="W21"/>
  <c r="X21" s="1"/>
  <c r="AA21"/>
  <c r="AB21" s="1"/>
  <c r="AE21"/>
  <c r="AF21" s="1"/>
  <c r="AI21"/>
  <c r="AJ21" s="1"/>
  <c r="AM21"/>
  <c r="AN21" s="1"/>
  <c r="AQ21"/>
  <c r="AR21" s="1"/>
  <c r="C22"/>
  <c r="D22" s="1"/>
  <c r="G22"/>
  <c r="H22" s="1"/>
  <c r="K22"/>
  <c r="L22" s="1"/>
  <c r="O22"/>
  <c r="P22" s="1"/>
  <c r="S22"/>
  <c r="T22" s="1"/>
  <c r="W22"/>
  <c r="X22" s="1"/>
  <c r="AA22"/>
  <c r="AB22" s="1"/>
  <c r="AE22"/>
  <c r="AF22" s="1"/>
  <c r="AI22"/>
  <c r="AJ22" s="1"/>
  <c r="AM22"/>
  <c r="AN22" s="1"/>
  <c r="AQ22"/>
  <c r="AR22" s="1"/>
  <c r="C23"/>
  <c r="D23" s="1"/>
  <c r="G23"/>
  <c r="H23" s="1"/>
  <c r="K23"/>
  <c r="L23" s="1"/>
  <c r="O23"/>
  <c r="P23" s="1"/>
  <c r="S23"/>
  <c r="T23" s="1"/>
  <c r="W23"/>
  <c r="X23" s="1"/>
  <c r="AA23"/>
  <c r="AB23" s="1"/>
  <c r="AE23"/>
  <c r="AF23" s="1"/>
  <c r="AI23"/>
  <c r="AJ23" s="1"/>
  <c r="AM23"/>
  <c r="AN23" s="1"/>
  <c r="AQ23"/>
  <c r="AR23" s="1"/>
  <c r="C24"/>
  <c r="D24" s="1"/>
  <c r="G24"/>
  <c r="H24" s="1"/>
  <c r="K24"/>
  <c r="L24" s="1"/>
  <c r="O24"/>
  <c r="P24" s="1"/>
  <c r="S24"/>
  <c r="T24" s="1"/>
  <c r="W24"/>
  <c r="X24" s="1"/>
  <c r="AA24"/>
  <c r="AB24" s="1"/>
  <c r="AE24"/>
  <c r="AF24" s="1"/>
  <c r="AI24"/>
  <c r="AJ24" s="1"/>
  <c r="AM24"/>
  <c r="AN24" s="1"/>
  <c r="AQ24"/>
  <c r="AR24" s="1"/>
  <c r="C25"/>
  <c r="D25" s="1"/>
  <c r="G25"/>
  <c r="H25" s="1"/>
  <c r="K25"/>
  <c r="L25" s="1"/>
  <c r="O25"/>
  <c r="P25" s="1"/>
  <c r="S25"/>
  <c r="T25" s="1"/>
  <c r="W25"/>
  <c r="X25" s="1"/>
  <c r="AA25"/>
  <c r="AB25" s="1"/>
  <c r="AE25"/>
  <c r="AF25" s="1"/>
  <c r="AI25"/>
  <c r="AJ25" s="1"/>
  <c r="AM25"/>
  <c r="AN25" s="1"/>
  <c r="AQ25"/>
  <c r="AR25" s="1"/>
  <c r="C26"/>
  <c r="D26" s="1"/>
  <c r="G26"/>
  <c r="H26" s="1"/>
  <c r="K26"/>
  <c r="L26" s="1"/>
  <c r="O26"/>
  <c r="P26" s="1"/>
  <c r="S26"/>
  <c r="T26" s="1"/>
  <c r="W26"/>
  <c r="X26" s="1"/>
  <c r="AA26"/>
  <c r="AB26" s="1"/>
  <c r="AE26"/>
  <c r="AF26" s="1"/>
  <c r="AI26"/>
  <c r="AJ26" s="1"/>
  <c r="AM26"/>
  <c r="AN26" s="1"/>
  <c r="AQ26"/>
  <c r="AR26" s="1"/>
  <c r="C27"/>
  <c r="D27" s="1"/>
  <c r="G27"/>
  <c r="H27" s="1"/>
  <c r="K27"/>
  <c r="L27" s="1"/>
  <c r="O27"/>
  <c r="P27" s="1"/>
  <c r="S27"/>
  <c r="T27" s="1"/>
  <c r="W27"/>
  <c r="X27" s="1"/>
  <c r="AA27"/>
  <c r="AB27" s="1"/>
  <c r="AE27"/>
  <c r="AF27" s="1"/>
  <c r="AI27"/>
  <c r="AJ27" s="1"/>
  <c r="AM27"/>
  <c r="AN27" s="1"/>
  <c r="AQ27"/>
  <c r="AR27" s="1"/>
  <c r="C28"/>
  <c r="D28" s="1"/>
  <c r="G28"/>
  <c r="H28" s="1"/>
  <c r="K28"/>
  <c r="L28" s="1"/>
  <c r="O28"/>
  <c r="P28" s="1"/>
  <c r="S28"/>
  <c r="T28" s="1"/>
  <c r="W28"/>
  <c r="X28" s="1"/>
  <c r="AA28"/>
  <c r="AB28" s="1"/>
  <c r="AE28"/>
  <c r="AF28" s="1"/>
  <c r="AI28"/>
  <c r="AJ28" s="1"/>
  <c r="AM28"/>
  <c r="AN28" s="1"/>
  <c r="AQ28"/>
  <c r="AR28" s="1"/>
  <c r="C29"/>
  <c r="G29"/>
  <c r="H29" s="1"/>
  <c r="K29"/>
  <c r="L29" s="1"/>
  <c r="O29"/>
  <c r="P29" s="1"/>
  <c r="S29"/>
  <c r="T29" s="1"/>
  <c r="W29"/>
  <c r="X29" s="1"/>
  <c r="AA29"/>
  <c r="AB29" s="1"/>
  <c r="AE29"/>
  <c r="AF29" s="1"/>
  <c r="AI29"/>
  <c r="AJ29" s="1"/>
  <c r="AM29"/>
  <c r="AN29" s="1"/>
  <c r="AQ29"/>
  <c r="AR29" s="1"/>
  <c r="C30"/>
  <c r="G30"/>
  <c r="K30"/>
  <c r="L30" s="1"/>
  <c r="O30"/>
  <c r="P30" s="1"/>
  <c r="S30"/>
  <c r="T30" s="1"/>
  <c r="W30"/>
  <c r="X30" s="1"/>
  <c r="AA30"/>
  <c r="AB30" s="1"/>
  <c r="AE30"/>
  <c r="AF30" s="1"/>
  <c r="AI30"/>
  <c r="AJ30" s="1"/>
  <c r="AM30"/>
  <c r="AN30" s="1"/>
  <c r="AQ30"/>
  <c r="AR30" s="1"/>
  <c r="C31"/>
  <c r="D31" s="1"/>
  <c r="G31"/>
  <c r="H31" s="1"/>
  <c r="K31"/>
  <c r="L31" s="1"/>
  <c r="O31"/>
  <c r="P31" s="1"/>
  <c r="S31"/>
  <c r="T31" s="1"/>
  <c r="W31"/>
  <c r="X31" s="1"/>
  <c r="AA31"/>
  <c r="AB31" s="1"/>
  <c r="AE31"/>
  <c r="AF31" s="1"/>
  <c r="AI31"/>
  <c r="AJ31" s="1"/>
  <c r="AM31"/>
  <c r="AN31" s="1"/>
  <c r="AQ31"/>
  <c r="AR31" s="1"/>
  <c r="C32"/>
  <c r="G32"/>
  <c r="H32" s="1"/>
  <c r="K32"/>
  <c r="L32" s="1"/>
  <c r="O32"/>
  <c r="P32" s="1"/>
  <c r="S32"/>
  <c r="T32" s="1"/>
  <c r="W32"/>
  <c r="X32" s="1"/>
  <c r="AA32"/>
  <c r="AB32" s="1"/>
  <c r="AE32"/>
  <c r="AF32" s="1"/>
  <c r="AI32"/>
  <c r="AJ32" s="1"/>
  <c r="AM32"/>
  <c r="AN32" s="1"/>
  <c r="AQ32"/>
  <c r="AR32" s="1"/>
  <c r="M8" i="1"/>
  <c r="S48"/>
  <c r="Y8"/>
  <c r="Y48" s="1"/>
  <c r="AE8"/>
  <c r="AE48" s="1"/>
  <c r="AK8"/>
  <c r="AK48" s="1"/>
  <c r="AQ8"/>
  <c r="AQ48" s="1"/>
  <c r="AW8"/>
  <c r="AW48" s="1"/>
  <c r="BC8"/>
  <c r="BC48" s="1"/>
  <c r="BI8"/>
  <c r="BI48" s="1"/>
  <c r="BO8"/>
  <c r="BO48" s="1"/>
  <c r="G9"/>
  <c r="M9"/>
  <c r="L7" i="58" s="1"/>
  <c r="Y9" i="1"/>
  <c r="AF7" i="58" s="1"/>
  <c r="AK9" i="1"/>
  <c r="BJ7" i="58"/>
  <c r="AW9" i="1"/>
  <c r="BT7" i="58" s="1"/>
  <c r="BC9" i="1"/>
  <c r="CD7" i="58" s="1"/>
  <c r="BI9" i="1"/>
  <c r="CN7" i="58" s="1"/>
  <c r="BO9" i="1"/>
  <c r="CX7" i="58" s="1"/>
  <c r="M10" i="1"/>
  <c r="K9" i="5" s="1"/>
  <c r="Y10" i="1"/>
  <c r="AF8" i="58" s="1"/>
  <c r="AK10" i="1"/>
  <c r="BJ8" i="58"/>
  <c r="AW10" i="1"/>
  <c r="BT8" i="58" s="1"/>
  <c r="BC10" i="1"/>
  <c r="CD8" i="58" s="1"/>
  <c r="BI10" i="1"/>
  <c r="CN8" i="58" s="1"/>
  <c r="BO10" i="1"/>
  <c r="CX8" i="58" s="1"/>
  <c r="G11" i="1"/>
  <c r="M11"/>
  <c r="L9" i="58" s="1"/>
  <c r="Y11" i="1"/>
  <c r="AF9" i="58" s="1"/>
  <c r="AP9"/>
  <c r="AK11" i="1"/>
  <c r="AZ9" i="58" s="1"/>
  <c r="BJ9"/>
  <c r="AW11" i="1"/>
  <c r="BT9" i="58" s="1"/>
  <c r="BC11" i="1"/>
  <c r="BI11"/>
  <c r="CN9" i="58" s="1"/>
  <c r="BO11" i="1"/>
  <c r="CX9" i="58" s="1"/>
  <c r="G12" i="1"/>
  <c r="M12"/>
  <c r="L10" i="58" s="1"/>
  <c r="V10"/>
  <c r="Y12" i="1"/>
  <c r="AF10" i="58" s="1"/>
  <c r="AP10"/>
  <c r="AK12" i="1"/>
  <c r="AZ10" i="58" s="1"/>
  <c r="AW12" i="1"/>
  <c r="BT10" i="58" s="1"/>
  <c r="BC12" i="1"/>
  <c r="BI12"/>
  <c r="CN10" i="58" s="1"/>
  <c r="G13" i="1"/>
  <c r="B11" i="58" s="1"/>
  <c r="M13" i="1"/>
  <c r="V11" i="58"/>
  <c r="Y13" i="1"/>
  <c r="AP11" i="58"/>
  <c r="AK13" i="1"/>
  <c r="AZ11" i="58" s="1"/>
  <c r="AW13" i="1"/>
  <c r="BI13"/>
  <c r="CN11" i="58" s="1"/>
  <c r="AC12" i="5"/>
  <c r="G14" i="1"/>
  <c r="B12" i="58" s="1"/>
  <c r="M14" i="1"/>
  <c r="V12" i="58"/>
  <c r="Y14" i="1"/>
  <c r="AP12" i="58"/>
  <c r="AK14" i="1"/>
  <c r="AW14"/>
  <c r="BI14"/>
  <c r="CN12" i="58" s="1"/>
  <c r="G15" i="1"/>
  <c r="B13" i="58" s="1"/>
  <c r="M15" i="1"/>
  <c r="V13" i="58"/>
  <c r="Y15" i="1"/>
  <c r="AP13" i="58"/>
  <c r="AK15" i="1"/>
  <c r="AW15"/>
  <c r="BT13" i="58" s="1"/>
  <c r="G16" i="1"/>
  <c r="M16"/>
  <c r="L14" i="58" s="1"/>
  <c r="V14"/>
  <c r="Y16" i="1"/>
  <c r="AF14" i="58" s="1"/>
  <c r="AP14"/>
  <c r="AK16" i="1"/>
  <c r="AW16"/>
  <c r="BT14" i="58" s="1"/>
  <c r="G17" i="1"/>
  <c r="B15" i="58" s="1"/>
  <c r="M17" i="1"/>
  <c r="L15" i="58" s="1"/>
  <c r="Y17" i="1"/>
  <c r="AF15" i="58" s="1"/>
  <c r="AK17" i="1"/>
  <c r="AZ15" i="58" s="1"/>
  <c r="AW17" i="1"/>
  <c r="G18"/>
  <c r="M18"/>
  <c r="L16" i="58" s="1"/>
  <c r="V16"/>
  <c r="Y18" i="1"/>
  <c r="AF16" i="58" s="1"/>
  <c r="AP16"/>
  <c r="AK18" i="1"/>
  <c r="AZ16" i="58" s="1"/>
  <c r="AW18" i="1"/>
  <c r="G19"/>
  <c r="B17" i="58" s="1"/>
  <c r="M19" i="1"/>
  <c r="V17" i="58"/>
  <c r="Y19" i="1"/>
  <c r="AP17" i="58"/>
  <c r="AK19" i="1"/>
  <c r="AZ17" i="58" s="1"/>
  <c r="AW19" i="1"/>
  <c r="BT17" i="58" s="1"/>
  <c r="G20" i="1"/>
  <c r="B18" i="58" s="1"/>
  <c r="M20" i="1"/>
  <c r="V18" i="58"/>
  <c r="Y20" i="1"/>
  <c r="AP18" i="58"/>
  <c r="AK20" i="1"/>
  <c r="AW20"/>
  <c r="BT18" i="58" s="1"/>
  <c r="G21" i="1"/>
  <c r="B19" i="58" s="1"/>
  <c r="M21" i="1"/>
  <c r="V19" i="58"/>
  <c r="Y21" i="1"/>
  <c r="AP19" i="58"/>
  <c r="AK21" i="1"/>
  <c r="AW21"/>
  <c r="G22"/>
  <c r="M22"/>
  <c r="L20" i="58" s="1"/>
  <c r="Y22" i="1"/>
  <c r="AF20" i="58" s="1"/>
  <c r="AK22" i="1"/>
  <c r="AZ20" i="58" s="1"/>
  <c r="AW22" i="1"/>
  <c r="W21" i="5" s="1"/>
  <c r="G23" i="1"/>
  <c r="B21" i="58" s="1"/>
  <c r="M23" i="1"/>
  <c r="L21" i="58" s="1"/>
  <c r="V21"/>
  <c r="Y23" i="1"/>
  <c r="AF21" i="58" s="1"/>
  <c r="AP21"/>
  <c r="AW23" i="1"/>
  <c r="BT21" i="58" s="1"/>
  <c r="G24" i="1"/>
  <c r="B22" i="58" s="1"/>
  <c r="M24" i="1"/>
  <c r="L22" i="58" s="1"/>
  <c r="V22"/>
  <c r="Y24" i="1"/>
  <c r="AF22" i="58" s="1"/>
  <c r="AP22"/>
  <c r="AW24" i="1"/>
  <c r="G25"/>
  <c r="M25"/>
  <c r="L23" i="58" s="1"/>
  <c r="Y25" i="1"/>
  <c r="AF23" i="58" s="1"/>
  <c r="AW25" i="1"/>
  <c r="BT23" i="58" s="1"/>
  <c r="G26" i="1"/>
  <c r="B24" i="58" s="1"/>
  <c r="M26" i="1"/>
  <c r="V24" i="58"/>
  <c r="Y26" i="1"/>
  <c r="AP24" i="58"/>
  <c r="AW26" i="1"/>
  <c r="G27"/>
  <c r="M27"/>
  <c r="L25" i="58" s="1"/>
  <c r="Y27" i="1"/>
  <c r="AF25" i="58" s="1"/>
  <c r="AP25"/>
  <c r="AW27" i="1"/>
  <c r="BT25" i="58" s="1"/>
  <c r="G28" i="1"/>
  <c r="B26" i="58" s="1"/>
  <c r="M28" i="1"/>
  <c r="L26" i="58" s="1"/>
  <c r="V26"/>
  <c r="Y28" i="1"/>
  <c r="AP26" i="58"/>
  <c r="AW28" i="1"/>
  <c r="G29"/>
  <c r="B27" i="58" s="1"/>
  <c r="M29" i="1"/>
  <c r="L27" i="58" s="1"/>
  <c r="V27"/>
  <c r="Y29" i="1"/>
  <c r="AF27" i="58" s="1"/>
  <c r="AW29" i="1"/>
  <c r="BT27" i="58" s="1"/>
  <c r="G30" i="1"/>
  <c r="B28" i="58" s="1"/>
  <c r="M30" i="1"/>
  <c r="L28" i="58" s="1"/>
  <c r="V28"/>
  <c r="AP28"/>
  <c r="AW30" i="1"/>
  <c r="BT28" i="58" s="1"/>
  <c r="G31" i="1"/>
  <c r="M31"/>
  <c r="L29" i="58" s="1"/>
  <c r="AW31" i="1"/>
  <c r="BT29" i="58" s="1"/>
  <c r="G32" i="1"/>
  <c r="B30" i="58" s="1"/>
  <c r="M32" i="1"/>
  <c r="L30" i="58" s="1"/>
  <c r="M33" i="1"/>
  <c r="B8" i="41"/>
  <c r="B9" s="1"/>
  <c r="C8"/>
  <c r="D8"/>
  <c r="E8"/>
  <c r="F8"/>
  <c r="F9" s="1"/>
  <c r="G8"/>
  <c r="H8"/>
  <c r="I8"/>
  <c r="J8"/>
  <c r="J9" s="1"/>
  <c r="K8"/>
  <c r="L8"/>
  <c r="B10"/>
  <c r="B11" s="1"/>
  <c r="C10"/>
  <c r="E10"/>
  <c r="H10"/>
  <c r="L10"/>
  <c r="B16"/>
  <c r="C16"/>
  <c r="D16"/>
  <c r="E16"/>
  <c r="F16"/>
  <c r="G16"/>
  <c r="H16"/>
  <c r="I16"/>
  <c r="J16"/>
  <c r="K16"/>
  <c r="L16"/>
  <c r="E19"/>
  <c r="H29"/>
  <c r="B36"/>
  <c r="B37" s="1"/>
  <c r="B38" s="1"/>
  <c r="C5" i="35"/>
  <c r="C45" s="1"/>
  <c r="D5"/>
  <c r="D45" s="1"/>
  <c r="H5"/>
  <c r="H45" s="1"/>
  <c r="I5"/>
  <c r="I45" s="1"/>
  <c r="M5"/>
  <c r="M45" s="1"/>
  <c r="N5"/>
  <c r="N45" s="1"/>
  <c r="R5"/>
  <c r="R45" s="1"/>
  <c r="W5"/>
  <c r="W45" s="1"/>
  <c r="X5"/>
  <c r="X45" s="1"/>
  <c r="AB5"/>
  <c r="AB45" s="1"/>
  <c r="AC5"/>
  <c r="AC45" s="1"/>
  <c r="AG5"/>
  <c r="AG45" s="1"/>
  <c r="AH5"/>
  <c r="AH45" s="1"/>
  <c r="AL5"/>
  <c r="AL45" s="1"/>
  <c r="AM5"/>
  <c r="AM45" s="1"/>
  <c r="AQ5"/>
  <c r="AQ45" s="1"/>
  <c r="AR5"/>
  <c r="AR45" s="1"/>
  <c r="AV5"/>
  <c r="AV45" s="1"/>
  <c r="AW5"/>
  <c r="AW45" s="1"/>
  <c r="BA5"/>
  <c r="BA45" s="1"/>
  <c r="BB5"/>
  <c r="BB45" s="1"/>
  <c r="C6"/>
  <c r="D6"/>
  <c r="H6"/>
  <c r="I6"/>
  <c r="M6"/>
  <c r="N6"/>
  <c r="R6"/>
  <c r="W6"/>
  <c r="X6"/>
  <c r="AB6"/>
  <c r="AC6"/>
  <c r="AG6"/>
  <c r="AH6"/>
  <c r="AL6"/>
  <c r="AM6"/>
  <c r="AQ6"/>
  <c r="AR6"/>
  <c r="AV6"/>
  <c r="AW6"/>
  <c r="BA6"/>
  <c r="BB6"/>
  <c r="C7"/>
  <c r="D7"/>
  <c r="H7"/>
  <c r="I7"/>
  <c r="M7"/>
  <c r="N7"/>
  <c r="R7"/>
  <c r="V7"/>
  <c r="W7"/>
  <c r="X7"/>
  <c r="AB7"/>
  <c r="AC7"/>
  <c r="AG7"/>
  <c r="AH7"/>
  <c r="AL7"/>
  <c r="AM7"/>
  <c r="AQ7"/>
  <c r="AR7"/>
  <c r="AV7"/>
  <c r="AW7"/>
  <c r="BA7"/>
  <c r="BB7"/>
  <c r="C8"/>
  <c r="D8"/>
  <c r="H8"/>
  <c r="I8"/>
  <c r="M8"/>
  <c r="N8"/>
  <c r="R8"/>
  <c r="W8"/>
  <c r="X8"/>
  <c r="AA8"/>
  <c r="AB8"/>
  <c r="AC8"/>
  <c r="AG8"/>
  <c r="AH8"/>
  <c r="AK8"/>
  <c r="AL8"/>
  <c r="AM8"/>
  <c r="AQ8"/>
  <c r="AR8"/>
  <c r="AV8"/>
  <c r="AW8"/>
  <c r="BA8"/>
  <c r="BB8"/>
  <c r="C9"/>
  <c r="D9"/>
  <c r="H9"/>
  <c r="I9"/>
  <c r="M9"/>
  <c r="N9"/>
  <c r="R9"/>
  <c r="W9"/>
  <c r="X9"/>
  <c r="AB9"/>
  <c r="AC9"/>
  <c r="AG9"/>
  <c r="AH9"/>
  <c r="AL9"/>
  <c r="AM9"/>
  <c r="AQ9"/>
  <c r="AR9"/>
  <c r="AV9"/>
  <c r="AW9"/>
  <c r="BA9"/>
  <c r="BB9"/>
  <c r="C10"/>
  <c r="D10"/>
  <c r="H10"/>
  <c r="I10"/>
  <c r="M10"/>
  <c r="N10"/>
  <c r="R10"/>
  <c r="W10"/>
  <c r="X10"/>
  <c r="AB10"/>
  <c r="AC10"/>
  <c r="AG10"/>
  <c r="AH10"/>
  <c r="AL10"/>
  <c r="AM10"/>
  <c r="AQ10"/>
  <c r="AR10"/>
  <c r="AV10"/>
  <c r="AW10"/>
  <c r="BA10"/>
  <c r="BB10"/>
  <c r="C11"/>
  <c r="D11"/>
  <c r="H11"/>
  <c r="I11"/>
  <c r="M11"/>
  <c r="N11"/>
  <c r="R11"/>
  <c r="W11"/>
  <c r="X11"/>
  <c r="AB11"/>
  <c r="AC11"/>
  <c r="AG11"/>
  <c r="AH11"/>
  <c r="AL11"/>
  <c r="AM11"/>
  <c r="AQ11"/>
  <c r="AR11"/>
  <c r="AV11"/>
  <c r="AW11"/>
  <c r="BA11"/>
  <c r="BB11"/>
  <c r="C12"/>
  <c r="D12"/>
  <c r="H12"/>
  <c r="I12"/>
  <c r="M12"/>
  <c r="N12"/>
  <c r="R12"/>
  <c r="W12"/>
  <c r="X12"/>
  <c r="AB12"/>
  <c r="AC12"/>
  <c r="AG12"/>
  <c r="AH12"/>
  <c r="AL12"/>
  <c r="AM12"/>
  <c r="AQ12"/>
  <c r="AR12"/>
  <c r="AV12"/>
  <c r="AW12"/>
  <c r="BA12"/>
  <c r="BB12"/>
  <c r="B13"/>
  <c r="C13"/>
  <c r="D13"/>
  <c r="H13"/>
  <c r="I13"/>
  <c r="M13"/>
  <c r="N13"/>
  <c r="R13"/>
  <c r="W13"/>
  <c r="X13"/>
  <c r="AB13"/>
  <c r="AC13"/>
  <c r="AG13"/>
  <c r="AH13"/>
  <c r="AL13"/>
  <c r="AM13"/>
  <c r="AQ13"/>
  <c r="AR13"/>
  <c r="AV13"/>
  <c r="AW13"/>
  <c r="BA13"/>
  <c r="BB13"/>
  <c r="C14"/>
  <c r="D14"/>
  <c r="H14"/>
  <c r="I14"/>
  <c r="M14"/>
  <c r="N14"/>
  <c r="Q14"/>
  <c r="R14"/>
  <c r="W14"/>
  <c r="X14"/>
  <c r="AB14"/>
  <c r="AC14"/>
  <c r="AG14"/>
  <c r="AH14"/>
  <c r="AL14"/>
  <c r="AM14"/>
  <c r="AQ14"/>
  <c r="AR14"/>
  <c r="AV14"/>
  <c r="AW14"/>
  <c r="BA14"/>
  <c r="BB14"/>
  <c r="C15"/>
  <c r="D15"/>
  <c r="H15"/>
  <c r="I15"/>
  <c r="M15"/>
  <c r="N15"/>
  <c r="R15"/>
  <c r="W15"/>
  <c r="X15"/>
  <c r="AB15"/>
  <c r="AC15"/>
  <c r="AG15"/>
  <c r="AH15"/>
  <c r="AL15"/>
  <c r="AM15"/>
  <c r="AQ15"/>
  <c r="AR15"/>
  <c r="AV15"/>
  <c r="AW15"/>
  <c r="BA15"/>
  <c r="BB15"/>
  <c r="C16"/>
  <c r="D16"/>
  <c r="H16"/>
  <c r="I16"/>
  <c r="M16"/>
  <c r="N16"/>
  <c r="R16"/>
  <c r="W16"/>
  <c r="X16"/>
  <c r="AB16"/>
  <c r="AC16"/>
  <c r="AG16"/>
  <c r="AH16"/>
  <c r="AL16"/>
  <c r="AM16"/>
  <c r="AQ16"/>
  <c r="AR16"/>
  <c r="AV16"/>
  <c r="AW16"/>
  <c r="BA16"/>
  <c r="BB16"/>
  <c r="C17"/>
  <c r="D17"/>
  <c r="H17"/>
  <c r="I17"/>
  <c r="M17"/>
  <c r="N17"/>
  <c r="R17"/>
  <c r="W17"/>
  <c r="X17"/>
  <c r="AB17"/>
  <c r="AC17"/>
  <c r="AG17"/>
  <c r="AH17"/>
  <c r="AL17"/>
  <c r="AM17"/>
  <c r="AQ17"/>
  <c r="AR17"/>
  <c r="AV17"/>
  <c r="AW17"/>
  <c r="BA17"/>
  <c r="BB17"/>
  <c r="C18"/>
  <c r="D18"/>
  <c r="H18"/>
  <c r="I18"/>
  <c r="M18"/>
  <c r="N18"/>
  <c r="R18"/>
  <c r="W18"/>
  <c r="X18"/>
  <c r="AB18"/>
  <c r="AC18"/>
  <c r="AG18"/>
  <c r="AH18"/>
  <c r="AL18"/>
  <c r="AM18"/>
  <c r="AQ18"/>
  <c r="AR18"/>
  <c r="AV18"/>
  <c r="AW18"/>
  <c r="BA18"/>
  <c r="BB18"/>
  <c r="C19"/>
  <c r="D19"/>
  <c r="H19"/>
  <c r="I19"/>
  <c r="M19"/>
  <c r="N19"/>
  <c r="R19"/>
  <c r="W19"/>
  <c r="X19"/>
  <c r="AB19"/>
  <c r="AC19"/>
  <c r="AG19"/>
  <c r="AH19"/>
  <c r="AL19"/>
  <c r="AM19"/>
  <c r="AQ19"/>
  <c r="AR19"/>
  <c r="AV19"/>
  <c r="AW19"/>
  <c r="BA19"/>
  <c r="BB19"/>
  <c r="C20"/>
  <c r="D20"/>
  <c r="H20"/>
  <c r="I20"/>
  <c r="M20"/>
  <c r="N20"/>
  <c r="R20"/>
  <c r="W20"/>
  <c r="X20"/>
  <c r="AB20"/>
  <c r="AC20"/>
  <c r="AG20"/>
  <c r="AH20"/>
  <c r="AL20"/>
  <c r="AM20"/>
  <c r="AQ20"/>
  <c r="AR20"/>
  <c r="AV20"/>
  <c r="AW20"/>
  <c r="BA20"/>
  <c r="BB20"/>
  <c r="C21"/>
  <c r="D21"/>
  <c r="H21"/>
  <c r="I21"/>
  <c r="M21"/>
  <c r="N21"/>
  <c r="R21"/>
  <c r="W21"/>
  <c r="X21"/>
  <c r="AB21"/>
  <c r="AC21"/>
  <c r="AG21"/>
  <c r="AH21"/>
  <c r="AL21"/>
  <c r="AM21"/>
  <c r="AQ21"/>
  <c r="AR21"/>
  <c r="AV21"/>
  <c r="AW21"/>
  <c r="BA21"/>
  <c r="BB21"/>
  <c r="C22"/>
  <c r="D22"/>
  <c r="H22"/>
  <c r="I22"/>
  <c r="M22"/>
  <c r="N22"/>
  <c r="R22"/>
  <c r="W22"/>
  <c r="X22"/>
  <c r="AB22"/>
  <c r="AC22"/>
  <c r="AG22"/>
  <c r="AH22"/>
  <c r="AL22"/>
  <c r="AM22"/>
  <c r="AQ22"/>
  <c r="AR22"/>
  <c r="AV22"/>
  <c r="AW22"/>
  <c r="BA22"/>
  <c r="BB22"/>
  <c r="C23"/>
  <c r="D23"/>
  <c r="H23"/>
  <c r="I23"/>
  <c r="M23"/>
  <c r="N23"/>
  <c r="R23"/>
  <c r="V23"/>
  <c r="W23"/>
  <c r="X23"/>
  <c r="AB23"/>
  <c r="AC23"/>
  <c r="AG23"/>
  <c r="AH23"/>
  <c r="AL23"/>
  <c r="AM23"/>
  <c r="AQ23"/>
  <c r="AR23"/>
  <c r="AV23"/>
  <c r="AW23"/>
  <c r="BA23"/>
  <c r="BB23"/>
  <c r="C24"/>
  <c r="D24"/>
  <c r="H24"/>
  <c r="I24"/>
  <c r="M24"/>
  <c r="N24"/>
  <c r="R24"/>
  <c r="W24"/>
  <c r="X24"/>
  <c r="AB24"/>
  <c r="AC24"/>
  <c r="AG24"/>
  <c r="AH24"/>
  <c r="AL24"/>
  <c r="AM24"/>
  <c r="AQ24"/>
  <c r="AR24"/>
  <c r="AV24"/>
  <c r="AW24"/>
  <c r="BA24"/>
  <c r="BB24"/>
  <c r="C25"/>
  <c r="D25"/>
  <c r="H25"/>
  <c r="I25"/>
  <c r="L25"/>
  <c r="M25"/>
  <c r="N25"/>
  <c r="R25"/>
  <c r="W25"/>
  <c r="X25"/>
  <c r="AB25"/>
  <c r="AC25"/>
  <c r="AG25"/>
  <c r="AH25"/>
  <c r="AL25"/>
  <c r="AM25"/>
  <c r="AP25"/>
  <c r="AQ25"/>
  <c r="AR25"/>
  <c r="AV25"/>
  <c r="AW25"/>
  <c r="BA25"/>
  <c r="BB25"/>
  <c r="C26"/>
  <c r="D26"/>
  <c r="H26"/>
  <c r="I26"/>
  <c r="M26"/>
  <c r="N26"/>
  <c r="R26"/>
  <c r="W26"/>
  <c r="X26"/>
  <c r="AB26"/>
  <c r="AC26"/>
  <c r="AG26"/>
  <c r="AH26"/>
  <c r="AL26"/>
  <c r="AM26"/>
  <c r="AQ26"/>
  <c r="AR26"/>
  <c r="AV26"/>
  <c r="AW26"/>
  <c r="BA26"/>
  <c r="BB26"/>
  <c r="C27"/>
  <c r="D27"/>
  <c r="H27"/>
  <c r="I27"/>
  <c r="M27"/>
  <c r="N27"/>
  <c r="R27"/>
  <c r="W27"/>
  <c r="X27"/>
  <c r="AB27"/>
  <c r="AC27"/>
  <c r="AG27"/>
  <c r="AH27"/>
  <c r="AL27"/>
  <c r="AM27"/>
  <c r="AQ27"/>
  <c r="AR27"/>
  <c r="AV27"/>
  <c r="AW27"/>
  <c r="BA27"/>
  <c r="BB27"/>
  <c r="C28"/>
  <c r="D28"/>
  <c r="H28"/>
  <c r="I28"/>
  <c r="M28"/>
  <c r="N28"/>
  <c r="R28"/>
  <c r="W28"/>
  <c r="X28"/>
  <c r="AB28"/>
  <c r="AC28"/>
  <c r="AG28"/>
  <c r="AH28"/>
  <c r="AL28"/>
  <c r="AM28"/>
  <c r="AQ28"/>
  <c r="AR28"/>
  <c r="AV28"/>
  <c r="AW28"/>
  <c r="BA28"/>
  <c r="BB28"/>
  <c r="B29"/>
  <c r="C29"/>
  <c r="D29"/>
  <c r="H29"/>
  <c r="I29"/>
  <c r="M29"/>
  <c r="N29"/>
  <c r="R29"/>
  <c r="W29"/>
  <c r="X29"/>
  <c r="AB29"/>
  <c r="AC29"/>
  <c r="AG29"/>
  <c r="AH29"/>
  <c r="AK29"/>
  <c r="AL29"/>
  <c r="AM29"/>
  <c r="AQ29"/>
  <c r="AR29"/>
  <c r="AV29"/>
  <c r="AW29"/>
  <c r="BA29"/>
  <c r="BB29"/>
  <c r="C30"/>
  <c r="D30"/>
  <c r="H30"/>
  <c r="I30"/>
  <c r="M30"/>
  <c r="N30"/>
  <c r="R30"/>
  <c r="W30"/>
  <c r="X30"/>
  <c r="AB30"/>
  <c r="AC30"/>
  <c r="AG30"/>
  <c r="AH30"/>
  <c r="AL30"/>
  <c r="AM30"/>
  <c r="AQ30"/>
  <c r="AR30"/>
  <c r="AV30"/>
  <c r="AW30"/>
  <c r="BA30"/>
  <c r="BB30"/>
  <c r="B5" i="29"/>
  <c r="I5"/>
  <c r="I45" s="1"/>
  <c r="P5"/>
  <c r="P45" s="1"/>
  <c r="R5"/>
  <c r="R45" s="1"/>
  <c r="W5"/>
  <c r="W45" s="1"/>
  <c r="AD5"/>
  <c r="AD45" s="1"/>
  <c r="AK5"/>
  <c r="AK45" s="1"/>
  <c r="AM5"/>
  <c r="AM45" s="1"/>
  <c r="AR5"/>
  <c r="AR45" s="1"/>
  <c r="AT5"/>
  <c r="AT45" s="1"/>
  <c r="AY5"/>
  <c r="AY45" s="1"/>
  <c r="BF5"/>
  <c r="BF45" s="1"/>
  <c r="BM5"/>
  <c r="BM45" s="1"/>
  <c r="BT5"/>
  <c r="BT45" s="1"/>
  <c r="B6"/>
  <c r="I6"/>
  <c r="P6"/>
  <c r="W6"/>
  <c r="Y6"/>
  <c r="AD6"/>
  <c r="AK6"/>
  <c r="AR6"/>
  <c r="AY6"/>
  <c r="BA6"/>
  <c r="BF6"/>
  <c r="BM6"/>
  <c r="BT6"/>
  <c r="B7"/>
  <c r="D7"/>
  <c r="I7"/>
  <c r="P7"/>
  <c r="W7"/>
  <c r="AD7"/>
  <c r="AK7"/>
  <c r="AR7"/>
  <c r="AY7"/>
  <c r="BF7"/>
  <c r="BH7"/>
  <c r="BM7"/>
  <c r="BT7"/>
  <c r="B8"/>
  <c r="I8"/>
  <c r="K8"/>
  <c r="P8"/>
  <c r="W8"/>
  <c r="AD8"/>
  <c r="AK8"/>
  <c r="AM8"/>
  <c r="AR8"/>
  <c r="AY8"/>
  <c r="BF8"/>
  <c r="BM8"/>
  <c r="BT8"/>
  <c r="B9"/>
  <c r="I9"/>
  <c r="P9"/>
  <c r="R9"/>
  <c r="W9"/>
  <c r="AD9"/>
  <c r="AK9"/>
  <c r="AM9"/>
  <c r="AR9"/>
  <c r="AT9"/>
  <c r="AY9"/>
  <c r="BF9"/>
  <c r="BM9"/>
  <c r="BT9"/>
  <c r="B10"/>
  <c r="I10"/>
  <c r="P10"/>
  <c r="W10"/>
  <c r="Y10"/>
  <c r="AD10"/>
  <c r="AK10"/>
  <c r="AR10"/>
  <c r="AY10"/>
  <c r="BA10"/>
  <c r="BF10"/>
  <c r="BM10"/>
  <c r="BT10"/>
  <c r="B11"/>
  <c r="D11"/>
  <c r="I11"/>
  <c r="P11"/>
  <c r="W11"/>
  <c r="Y11"/>
  <c r="AD11"/>
  <c r="AF11"/>
  <c r="AK11"/>
  <c r="AR11"/>
  <c r="AY11"/>
  <c r="BF11"/>
  <c r="BH11"/>
  <c r="BM11"/>
  <c r="BT11"/>
  <c r="B12"/>
  <c r="I12"/>
  <c r="K12"/>
  <c r="P12"/>
  <c r="W12"/>
  <c r="AD12"/>
  <c r="AK12"/>
  <c r="AR12"/>
  <c r="AY12"/>
  <c r="BF12"/>
  <c r="BM12"/>
  <c r="BO12"/>
  <c r="BT12"/>
  <c r="B13"/>
  <c r="I13"/>
  <c r="P13"/>
  <c r="R13"/>
  <c r="W13"/>
  <c r="AD13"/>
  <c r="AK13"/>
  <c r="AR13"/>
  <c r="AT13"/>
  <c r="AY13"/>
  <c r="BF13"/>
  <c r="BM13"/>
  <c r="BO13"/>
  <c r="BT13"/>
  <c r="BV13"/>
  <c r="B14"/>
  <c r="I14"/>
  <c r="P14"/>
  <c r="W14"/>
  <c r="Y14"/>
  <c r="AD14"/>
  <c r="AK14"/>
  <c r="AR14"/>
  <c r="AT14"/>
  <c r="AY14"/>
  <c r="BA14"/>
  <c r="BF14"/>
  <c r="BM14"/>
  <c r="BT14"/>
  <c r="B15"/>
  <c r="I15"/>
  <c r="P15"/>
  <c r="W15"/>
  <c r="AD15"/>
  <c r="AF15"/>
  <c r="AK15"/>
  <c r="AR15"/>
  <c r="AT15"/>
  <c r="AY15"/>
  <c r="BF15"/>
  <c r="BH15"/>
  <c r="BM15"/>
  <c r="BT15"/>
  <c r="B16"/>
  <c r="I16"/>
  <c r="K16"/>
  <c r="P16"/>
  <c r="W16"/>
  <c r="AD16"/>
  <c r="AK16"/>
  <c r="AM16"/>
  <c r="AR16"/>
  <c r="AY16"/>
  <c r="BF16"/>
  <c r="BM16"/>
  <c r="BO16"/>
  <c r="BT16"/>
  <c r="B17"/>
  <c r="I17"/>
  <c r="P17"/>
  <c r="R17"/>
  <c r="W17"/>
  <c r="AD17"/>
  <c r="AK17"/>
  <c r="AR17"/>
  <c r="AT17"/>
  <c r="AY17"/>
  <c r="BF17"/>
  <c r="BM17"/>
  <c r="BT17"/>
  <c r="BV17"/>
  <c r="B18"/>
  <c r="I18"/>
  <c r="P18"/>
  <c r="R18"/>
  <c r="W18"/>
  <c r="Y18"/>
  <c r="AD18"/>
  <c r="AK18"/>
  <c r="AR18"/>
  <c r="AY18"/>
  <c r="BA18"/>
  <c r="BF18"/>
  <c r="BM18"/>
  <c r="BT18"/>
  <c r="BV18"/>
  <c r="B19"/>
  <c r="D19"/>
  <c r="I19"/>
  <c r="P19"/>
  <c r="W19"/>
  <c r="AD19"/>
  <c r="AF19"/>
  <c r="AK19"/>
  <c r="AR19"/>
  <c r="AT19"/>
  <c r="AY19"/>
  <c r="BF19"/>
  <c r="BH19"/>
  <c r="BM19"/>
  <c r="BT19"/>
  <c r="B20"/>
  <c r="D20"/>
  <c r="I20"/>
  <c r="K20"/>
  <c r="P20"/>
  <c r="W20"/>
  <c r="AD20"/>
  <c r="AK20"/>
  <c r="AM20"/>
  <c r="AR20"/>
  <c r="AY20"/>
  <c r="BF20"/>
  <c r="BM20"/>
  <c r="BO20"/>
  <c r="BT20"/>
  <c r="B21"/>
  <c r="I21"/>
  <c r="P21"/>
  <c r="R21"/>
  <c r="W21"/>
  <c r="AD21"/>
  <c r="AK21"/>
  <c r="AR21"/>
  <c r="AT21"/>
  <c r="AY21"/>
  <c r="BF21"/>
  <c r="BM21"/>
  <c r="BT21"/>
  <c r="BV21"/>
  <c r="B22"/>
  <c r="I22"/>
  <c r="P22"/>
  <c r="W22"/>
  <c r="Y22"/>
  <c r="AD22"/>
  <c r="AK22"/>
  <c r="AR22"/>
  <c r="AY22"/>
  <c r="BA22"/>
  <c r="BF22"/>
  <c r="BM22"/>
  <c r="BT22"/>
  <c r="BV22"/>
  <c r="B23"/>
  <c r="I23"/>
  <c r="P23"/>
  <c r="W23"/>
  <c r="AD23"/>
  <c r="AF23"/>
  <c r="AK23"/>
  <c r="AR23"/>
  <c r="AY23"/>
  <c r="BA23"/>
  <c r="BF23"/>
  <c r="BH23"/>
  <c r="BM23"/>
  <c r="BT23"/>
  <c r="B24"/>
  <c r="I24"/>
  <c r="K24"/>
  <c r="P24"/>
  <c r="W24"/>
  <c r="AD24"/>
  <c r="AF24"/>
  <c r="AK24"/>
  <c r="AM24"/>
  <c r="AR24"/>
  <c r="AY24"/>
  <c r="BF24"/>
  <c r="BM24"/>
  <c r="BO24"/>
  <c r="BT24"/>
  <c r="B25"/>
  <c r="I25"/>
  <c r="P25"/>
  <c r="R25"/>
  <c r="W25"/>
  <c r="AD25"/>
  <c r="AF25"/>
  <c r="AK25"/>
  <c r="AR25"/>
  <c r="AT25"/>
  <c r="AY25"/>
  <c r="BF25"/>
  <c r="BM25"/>
  <c r="BT25"/>
  <c r="BV25"/>
  <c r="B26"/>
  <c r="I26"/>
  <c r="P26"/>
  <c r="R26"/>
  <c r="W26"/>
  <c r="Y26"/>
  <c r="AD26"/>
  <c r="AK26"/>
  <c r="AR26"/>
  <c r="AY26"/>
  <c r="BA26"/>
  <c r="BF26"/>
  <c r="BM26"/>
  <c r="BT26"/>
  <c r="B27"/>
  <c r="D27"/>
  <c r="I27"/>
  <c r="P27"/>
  <c r="W27"/>
  <c r="AD27"/>
  <c r="AF27"/>
  <c r="AK27"/>
  <c r="AR27"/>
  <c r="AY27"/>
  <c r="BF27"/>
  <c r="BH27"/>
  <c r="BM27"/>
  <c r="BT27"/>
  <c r="B28"/>
  <c r="I28"/>
  <c r="P28"/>
  <c r="W28"/>
  <c r="AD28"/>
  <c r="AK28"/>
  <c r="AM28"/>
  <c r="AR28"/>
  <c r="AY28"/>
  <c r="BF28"/>
  <c r="BM28"/>
  <c r="BO28"/>
  <c r="BT28"/>
  <c r="B29"/>
  <c r="I29"/>
  <c r="P29"/>
  <c r="R29"/>
  <c r="W29"/>
  <c r="AD29"/>
  <c r="AK29"/>
  <c r="AR29"/>
  <c r="AT29"/>
  <c r="AY29"/>
  <c r="BF29"/>
  <c r="BM29"/>
  <c r="BT29"/>
  <c r="BV29"/>
  <c r="B30"/>
  <c r="I30"/>
  <c r="P30"/>
  <c r="W30"/>
  <c r="Y30"/>
  <c r="AD30"/>
  <c r="AK30"/>
  <c r="AR30"/>
  <c r="AY30"/>
  <c r="BA30"/>
  <c r="BF30"/>
  <c r="BM30"/>
  <c r="BT30"/>
  <c r="L6" i="19"/>
  <c r="L46" s="1"/>
  <c r="V6"/>
  <c r="V46" s="1"/>
  <c r="AF6"/>
  <c r="AF46" s="1"/>
  <c r="L7"/>
  <c r="V7"/>
  <c r="AF7"/>
  <c r="L8"/>
  <c r="V8"/>
  <c r="AF8"/>
  <c r="L9"/>
  <c r="V9"/>
  <c r="AF9"/>
  <c r="L10"/>
  <c r="V10"/>
  <c r="AF10"/>
  <c r="L11"/>
  <c r="V11"/>
  <c r="AF11"/>
  <c r="L12"/>
  <c r="V12"/>
  <c r="AF12"/>
  <c r="L13"/>
  <c r="V13"/>
  <c r="AF13"/>
  <c r="L14"/>
  <c r="V14"/>
  <c r="AF14"/>
  <c r="L15"/>
  <c r="V15"/>
  <c r="AF15"/>
  <c r="L16"/>
  <c r="V16"/>
  <c r="AF16"/>
  <c r="L17"/>
  <c r="V17"/>
  <c r="AF17"/>
  <c r="L18"/>
  <c r="V18"/>
  <c r="AF18"/>
  <c r="L19"/>
  <c r="V19"/>
  <c r="AF19"/>
  <c r="L20"/>
  <c r="V20"/>
  <c r="AF20"/>
  <c r="L21"/>
  <c r="V21"/>
  <c r="AF21"/>
  <c r="L22"/>
  <c r="V22"/>
  <c r="AF22"/>
  <c r="L23"/>
  <c r="V23"/>
  <c r="AF23"/>
  <c r="L24"/>
  <c r="V24"/>
  <c r="AF24"/>
  <c r="L25"/>
  <c r="V25"/>
  <c r="AF25"/>
  <c r="L26"/>
  <c r="V26"/>
  <c r="AF26"/>
  <c r="L27"/>
  <c r="V27"/>
  <c r="AF27"/>
  <c r="L28"/>
  <c r="V28"/>
  <c r="AF28"/>
  <c r="L29"/>
  <c r="V29"/>
  <c r="AF29"/>
  <c r="L30"/>
  <c r="V30"/>
  <c r="AF30"/>
  <c r="G46" i="58"/>
  <c r="Q6"/>
  <c r="AA6"/>
  <c r="AK6"/>
  <c r="AU6"/>
  <c r="BE6"/>
  <c r="BO6"/>
  <c r="BY6"/>
  <c r="CI6"/>
  <c r="CS6"/>
  <c r="DC6"/>
  <c r="G7"/>
  <c r="Q7"/>
  <c r="AA7"/>
  <c r="AK7"/>
  <c r="AP7"/>
  <c r="AU7"/>
  <c r="BE7"/>
  <c r="BO7"/>
  <c r="BY7"/>
  <c r="CI7"/>
  <c r="CS7"/>
  <c r="DC7"/>
  <c r="G8"/>
  <c r="Q8"/>
  <c r="AA8"/>
  <c r="AK8"/>
  <c r="AU8"/>
  <c r="BE8"/>
  <c r="BO8"/>
  <c r="BY8"/>
  <c r="CI8"/>
  <c r="CS8"/>
  <c r="DC8"/>
  <c r="G9"/>
  <c r="Q9"/>
  <c r="V9"/>
  <c r="AA9"/>
  <c r="AK9"/>
  <c r="AU9"/>
  <c r="BE9"/>
  <c r="BO9"/>
  <c r="BY9"/>
  <c r="CI9"/>
  <c r="CS9"/>
  <c r="DC9"/>
  <c r="G10"/>
  <c r="Q10"/>
  <c r="AA10"/>
  <c r="AK10"/>
  <c r="AU10"/>
  <c r="BE10"/>
  <c r="BO10"/>
  <c r="BY10"/>
  <c r="CI10"/>
  <c r="CS10"/>
  <c r="DC10"/>
  <c r="G11"/>
  <c r="Q11"/>
  <c r="AA11"/>
  <c r="AK11"/>
  <c r="AU11"/>
  <c r="BE11"/>
  <c r="BO11"/>
  <c r="BY11"/>
  <c r="CI11"/>
  <c r="CS11"/>
  <c r="DC11"/>
  <c r="G12"/>
  <c r="Q12"/>
  <c r="AA12"/>
  <c r="AK12"/>
  <c r="AU12"/>
  <c r="BE12"/>
  <c r="BO12"/>
  <c r="BY12"/>
  <c r="CI12"/>
  <c r="CS12"/>
  <c r="DC12"/>
  <c r="G13"/>
  <c r="Q13"/>
  <c r="AA13"/>
  <c r="AK13"/>
  <c r="AU13"/>
  <c r="BE13"/>
  <c r="BO13"/>
  <c r="BY13"/>
  <c r="CI13"/>
  <c r="CS13"/>
  <c r="DC13"/>
  <c r="G14"/>
  <c r="Q14"/>
  <c r="AA14"/>
  <c r="AK14"/>
  <c r="AU14"/>
  <c r="BE14"/>
  <c r="BO14"/>
  <c r="BY14"/>
  <c r="CI14"/>
  <c r="CS14"/>
  <c r="DC14"/>
  <c r="G15"/>
  <c r="Q15"/>
  <c r="AA15"/>
  <c r="AK15"/>
  <c r="AU15"/>
  <c r="BE15"/>
  <c r="BO15"/>
  <c r="BY15"/>
  <c r="CI15"/>
  <c r="CS15"/>
  <c r="DC15"/>
  <c r="G16"/>
  <c r="Q16"/>
  <c r="AA16"/>
  <c r="AK16"/>
  <c r="AU16"/>
  <c r="BE16"/>
  <c r="BO16"/>
  <c r="BY16"/>
  <c r="CI16"/>
  <c r="CS16"/>
  <c r="DC16"/>
  <c r="G17"/>
  <c r="Q17"/>
  <c r="AA17"/>
  <c r="AK17"/>
  <c r="AU17"/>
  <c r="BE17"/>
  <c r="BO17"/>
  <c r="BY17"/>
  <c r="CI17"/>
  <c r="CS17"/>
  <c r="DC17"/>
  <c r="G18"/>
  <c r="Q18"/>
  <c r="AA18"/>
  <c r="AK18"/>
  <c r="AU18"/>
  <c r="BE18"/>
  <c r="BO18"/>
  <c r="BY18"/>
  <c r="CI18"/>
  <c r="CS18"/>
  <c r="DC18"/>
  <c r="G19"/>
  <c r="Q19"/>
  <c r="AA19"/>
  <c r="AK19"/>
  <c r="AU19"/>
  <c r="BE19"/>
  <c r="BO19"/>
  <c r="BY19"/>
  <c r="CI19"/>
  <c r="CS19"/>
  <c r="DC19"/>
  <c r="G20"/>
  <c r="Q20"/>
  <c r="AA20"/>
  <c r="AK20"/>
  <c r="AU20"/>
  <c r="BE20"/>
  <c r="BO20"/>
  <c r="BY20"/>
  <c r="CI20"/>
  <c r="CS20"/>
  <c r="DC20"/>
  <c r="G21"/>
  <c r="Q21"/>
  <c r="AA21"/>
  <c r="AK21"/>
  <c r="AU21"/>
  <c r="BE21"/>
  <c r="BO21"/>
  <c r="BY21"/>
  <c r="CI21"/>
  <c r="CS21"/>
  <c r="DC21"/>
  <c r="G22"/>
  <c r="Q22"/>
  <c r="AA22"/>
  <c r="AK22"/>
  <c r="AU22"/>
  <c r="BE22"/>
  <c r="BO22"/>
  <c r="BY22"/>
  <c r="CI22"/>
  <c r="CS22"/>
  <c r="DC22"/>
  <c r="G23"/>
  <c r="Q23"/>
  <c r="AA23"/>
  <c r="AK23"/>
  <c r="AU23"/>
  <c r="BE23"/>
  <c r="BO23"/>
  <c r="BY23"/>
  <c r="CI23"/>
  <c r="CS23"/>
  <c r="DC23"/>
  <c r="G24"/>
  <c r="Q24"/>
  <c r="AA24"/>
  <c r="AK24"/>
  <c r="AU24"/>
  <c r="BE24"/>
  <c r="BO24"/>
  <c r="BY24"/>
  <c r="CI24"/>
  <c r="CS24"/>
  <c r="DC24"/>
  <c r="G25"/>
  <c r="Q25"/>
  <c r="AA25"/>
  <c r="AK25"/>
  <c r="AU25"/>
  <c r="BE25"/>
  <c r="BO25"/>
  <c r="BY25"/>
  <c r="CI25"/>
  <c r="CS25"/>
  <c r="DC25"/>
  <c r="G26"/>
  <c r="Q26"/>
  <c r="AA26"/>
  <c r="AK26"/>
  <c r="AU26"/>
  <c r="BE26"/>
  <c r="BO26"/>
  <c r="BY26"/>
  <c r="CI26"/>
  <c r="CS26"/>
  <c r="DC26"/>
  <c r="G27"/>
  <c r="Q27"/>
  <c r="AA27"/>
  <c r="AK27"/>
  <c r="AU27"/>
  <c r="BE27"/>
  <c r="BO27"/>
  <c r="BY27"/>
  <c r="CI27"/>
  <c r="CS27"/>
  <c r="DC27"/>
  <c r="G28"/>
  <c r="Q28"/>
  <c r="AA28"/>
  <c r="AK28"/>
  <c r="AU28"/>
  <c r="BE28"/>
  <c r="BO28"/>
  <c r="BY28"/>
  <c r="CI28"/>
  <c r="CS28"/>
  <c r="DC28"/>
  <c r="G29"/>
  <c r="Q29"/>
  <c r="AA29"/>
  <c r="AK29"/>
  <c r="AU29"/>
  <c r="BE29"/>
  <c r="BO29"/>
  <c r="BY29"/>
  <c r="CI29"/>
  <c r="CS29"/>
  <c r="DC29"/>
  <c r="D30"/>
  <c r="G30"/>
  <c r="Q30"/>
  <c r="AA30"/>
  <c r="AK30"/>
  <c r="AR30"/>
  <c r="AU30"/>
  <c r="BE30"/>
  <c r="BO30"/>
  <c r="BY30"/>
  <c r="CF30"/>
  <c r="CI30"/>
  <c r="CS30"/>
  <c r="DC30"/>
  <c r="D31"/>
  <c r="G31"/>
  <c r="Q31"/>
  <c r="X31"/>
  <c r="AA31"/>
  <c r="AK31"/>
  <c r="AR31"/>
  <c r="AU31"/>
  <c r="BE31"/>
  <c r="BL31"/>
  <c r="BO31"/>
  <c r="BY31"/>
  <c r="CI31"/>
  <c r="CS31"/>
  <c r="DC31"/>
  <c r="E45" i="80"/>
  <c r="AL8" i="16"/>
  <c r="G49" i="69"/>
  <c r="F49"/>
  <c r="J39"/>
  <c r="G29"/>
  <c r="F29"/>
  <c r="G24"/>
  <c r="F14"/>
  <c r="G9"/>
  <c r="F9"/>
  <c r="I4"/>
  <c r="L10" i="28"/>
  <c r="H10"/>
  <c r="I5" i="32"/>
  <c r="G5"/>
  <c r="D4"/>
  <c r="C5"/>
  <c r="C3"/>
  <c r="G3"/>
  <c r="K5"/>
  <c r="K4"/>
  <c r="D11" i="28"/>
  <c r="H11"/>
  <c r="D32" i="16"/>
  <c r="D10" i="28"/>
  <c r="K3" i="32"/>
  <c r="D3"/>
  <c r="L36" i="41"/>
  <c r="K36"/>
  <c r="J36"/>
  <c r="I36"/>
  <c r="H36"/>
  <c r="G36"/>
  <c r="F36"/>
  <c r="E36"/>
  <c r="D36"/>
  <c r="C36"/>
  <c r="E18" i="80" l="1"/>
  <c r="E19" s="1"/>
  <c r="E20" s="1"/>
  <c r="E21" s="1"/>
  <c r="I17"/>
  <c r="H17"/>
  <c r="E18" i="76"/>
  <c r="E17" i="72"/>
  <c r="I22"/>
  <c r="E45" i="73"/>
  <c r="M47" i="7"/>
  <c r="N7"/>
  <c r="E18" i="75"/>
  <c r="E45" i="76"/>
  <c r="E45" i="72"/>
  <c r="I29"/>
  <c r="BV5" i="29"/>
  <c r="BV45" s="1"/>
  <c r="C23" i="15"/>
  <c r="C19"/>
  <c r="C15"/>
  <c r="C11"/>
  <c r="E17" i="78"/>
  <c r="E18" i="74"/>
  <c r="E45" i="79"/>
  <c r="E45" i="75"/>
  <c r="F44" i="69"/>
  <c r="E18" i="77"/>
  <c r="E18" i="73"/>
  <c r="E45" i="78"/>
  <c r="E45" i="74"/>
  <c r="AJ30" i="253"/>
  <c r="AK29"/>
  <c r="M48" i="1"/>
  <c r="L6" i="58"/>
  <c r="L46" s="1"/>
  <c r="G47" i="5"/>
  <c r="F6" i="58"/>
  <c r="B22" i="5"/>
  <c r="F21"/>
  <c r="H21" s="1"/>
  <c r="D37"/>
  <c r="D38" s="1"/>
  <c r="D39" s="1"/>
  <c r="D40" s="1"/>
  <c r="D41" s="1"/>
  <c r="D42" s="1"/>
  <c r="D43" s="1"/>
  <c r="BW41" i="34"/>
  <c r="BV42"/>
  <c r="BI41"/>
  <c r="BH42"/>
  <c r="AU41"/>
  <c r="AT42"/>
  <c r="AG41"/>
  <c r="AF42"/>
  <c r="BB41"/>
  <c r="BA42"/>
  <c r="AN41"/>
  <c r="AA41" i="35" s="1"/>
  <c r="AD41" s="1"/>
  <c r="AM42" i="34"/>
  <c r="Z41"/>
  <c r="Y42"/>
  <c r="G48" i="58"/>
  <c r="D53" i="29"/>
  <c r="D54"/>
  <c r="B45"/>
  <c r="CS48" i="58"/>
  <c r="CS46"/>
  <c r="BE46"/>
  <c r="BE48"/>
  <c r="Q48"/>
  <c r="Q46"/>
  <c r="AU48"/>
  <c r="AU46"/>
  <c r="DC46"/>
  <c r="DC48"/>
  <c r="BO48"/>
  <c r="BO46"/>
  <c r="AA48"/>
  <c r="AA46"/>
  <c r="CI46"/>
  <c r="CI48"/>
  <c r="BY48"/>
  <c r="BY46"/>
  <c r="AK48"/>
  <c r="AK46"/>
  <c r="AZ41" i="35"/>
  <c r="BC41" s="1"/>
  <c r="AP41"/>
  <c r="AS41" s="1"/>
  <c r="AK41"/>
  <c r="AN41" s="1"/>
  <c r="AF41"/>
  <c r="AI41" s="1"/>
  <c r="V41"/>
  <c r="Y41" s="1"/>
  <c r="Q41"/>
  <c r="T41" s="1"/>
  <c r="N42" i="19"/>
  <c r="D41" i="34"/>
  <c r="E40"/>
  <c r="B40" i="35" s="1"/>
  <c r="R41" i="34"/>
  <c r="S40"/>
  <c r="L40" i="35" s="1"/>
  <c r="O40" s="1"/>
  <c r="H49" i="69"/>
  <c r="I9"/>
  <c r="BO41" i="34"/>
  <c r="BP40"/>
  <c r="AU40" i="35" s="1"/>
  <c r="AX40" s="1"/>
  <c r="J54" i="69"/>
  <c r="I29"/>
  <c r="K41" i="34"/>
  <c r="L40"/>
  <c r="G40" i="35" s="1"/>
  <c r="J40" s="1"/>
  <c r="D7" i="3"/>
  <c r="D47" s="1"/>
  <c r="C12" i="15"/>
  <c r="C8"/>
  <c r="K42"/>
  <c r="C22"/>
  <c r="D22" s="1"/>
  <c r="F22" s="1"/>
  <c r="G22" s="1"/>
  <c r="D21" i="19" s="1"/>
  <c r="C18" i="15"/>
  <c r="D18" s="1"/>
  <c r="F18" s="1"/>
  <c r="G18" s="1"/>
  <c r="D17" i="19" s="1"/>
  <c r="C14" i="15"/>
  <c r="C10"/>
  <c r="BP39" i="34"/>
  <c r="S39"/>
  <c r="AA39" i="35"/>
  <c r="Q39"/>
  <c r="V39"/>
  <c r="AF39"/>
  <c r="L39" i="34"/>
  <c r="AZ39" i="35"/>
  <c r="AK39"/>
  <c r="AP39"/>
  <c r="D23" i="15"/>
  <c r="F23" s="1"/>
  <c r="G23" s="1"/>
  <c r="D21"/>
  <c r="F21" s="1"/>
  <c r="G21" s="1"/>
  <c r="D20" i="19" s="1"/>
  <c r="D19" i="15"/>
  <c r="F19" s="1"/>
  <c r="G19" s="1"/>
  <c r="D17"/>
  <c r="F17" s="1"/>
  <c r="G17" s="1"/>
  <c r="D16" i="19" s="1"/>
  <c r="D24" i="15"/>
  <c r="F24" s="1"/>
  <c r="G24" s="1"/>
  <c r="D23" i="19" s="1"/>
  <c r="D20" i="15"/>
  <c r="D16"/>
  <c r="F16" s="1"/>
  <c r="G16" s="1"/>
  <c r="D15" i="19" s="1"/>
  <c r="C7" i="15"/>
  <c r="C47" s="1"/>
  <c r="G17" i="74"/>
  <c r="L30" i="253"/>
  <c r="M29"/>
  <c r="H9" i="69"/>
  <c r="J19"/>
  <c r="I44"/>
  <c r="I49"/>
  <c r="BV30" i="29"/>
  <c r="G19" i="41"/>
  <c r="J44" i="69"/>
  <c r="J24"/>
  <c r="E17" i="79"/>
  <c r="BB31" i="253"/>
  <c r="BC30"/>
  <c r="AE29"/>
  <c r="AD30"/>
  <c r="F24" i="69"/>
  <c r="D5" i="29"/>
  <c r="D45" s="1"/>
  <c r="I24" i="69"/>
  <c r="G44"/>
  <c r="H19" i="41"/>
  <c r="Q38" i="35"/>
  <c r="T38" s="1"/>
  <c r="V38"/>
  <c r="Y38" s="1"/>
  <c r="BP38" i="34"/>
  <c r="S38"/>
  <c r="AA38" i="35"/>
  <c r="AD38" s="1"/>
  <c r="AF38"/>
  <c r="AI38" s="1"/>
  <c r="J49" i="69"/>
  <c r="J29"/>
  <c r="J9"/>
  <c r="AP38" i="16"/>
  <c r="AQ38" s="1"/>
  <c r="AR38" s="1"/>
  <c r="DA38" i="19" s="1"/>
  <c r="AK38" i="35"/>
  <c r="AN38" s="1"/>
  <c r="AP38"/>
  <c r="AS38" s="1"/>
  <c r="AZ38"/>
  <c r="BC38" s="1"/>
  <c r="I39" i="69"/>
  <c r="J34"/>
  <c r="I19"/>
  <c r="H4"/>
  <c r="L38" i="34"/>
  <c r="F31" i="253"/>
  <c r="G30"/>
  <c r="BP37" i="34"/>
  <c r="AU37" i="35" s="1"/>
  <c r="AX37" s="1"/>
  <c r="L37" i="34"/>
  <c r="G37" i="35" s="1"/>
  <c r="J37" s="1"/>
  <c r="E37" i="34"/>
  <c r="B37" i="35" s="1"/>
  <c r="E37" s="1"/>
  <c r="G4" i="32"/>
  <c r="BO5" i="29"/>
  <c r="BO45" s="1"/>
  <c r="F14" i="64"/>
  <c r="G14" s="1"/>
  <c r="AL7" i="16"/>
  <c r="AM7" s="1"/>
  <c r="AN7" s="1"/>
  <c r="CQ7" i="19" s="1"/>
  <c r="H21" i="14"/>
  <c r="L23" i="15" s="1"/>
  <c r="N23" s="1"/>
  <c r="O23" s="1"/>
  <c r="J21" i="14"/>
  <c r="T23" i="15" s="1"/>
  <c r="V23" s="1"/>
  <c r="W23" s="1"/>
  <c r="AR22" i="19" s="1"/>
  <c r="L21" i="14"/>
  <c r="AB23" i="15" s="1"/>
  <c r="AD23" s="1"/>
  <c r="AE23" s="1"/>
  <c r="N21" i="14"/>
  <c r="AJ23" i="15" s="1"/>
  <c r="AL23" s="1"/>
  <c r="AM23" s="1"/>
  <c r="P21" i="14"/>
  <c r="AR23" i="15" s="1"/>
  <c r="AT23" s="1"/>
  <c r="AU23" s="1"/>
  <c r="CZ22" i="19" s="1"/>
  <c r="I21" i="14"/>
  <c r="K21"/>
  <c r="X23" i="15" s="1"/>
  <c r="Z23" s="1"/>
  <c r="AA23" s="1"/>
  <c r="M21" i="14"/>
  <c r="AF23" i="15" s="1"/>
  <c r="AH23" s="1"/>
  <c r="AI23" s="1"/>
  <c r="O21" i="14"/>
  <c r="AN23" i="15" s="1"/>
  <c r="AP23" s="1"/>
  <c r="AQ23" s="1"/>
  <c r="G21" i="14"/>
  <c r="H7"/>
  <c r="L9" i="15" s="1"/>
  <c r="N9" s="1"/>
  <c r="O9" s="1"/>
  <c r="J7" i="14"/>
  <c r="T9" i="15" s="1"/>
  <c r="V9" s="1"/>
  <c r="W9" s="1"/>
  <c r="L7" i="14"/>
  <c r="AB9" i="15" s="1"/>
  <c r="AD9" s="1"/>
  <c r="AE9" s="1"/>
  <c r="N7" i="14"/>
  <c r="AJ9" i="15" s="1"/>
  <c r="AL9" s="1"/>
  <c r="AM9" s="1"/>
  <c r="CF8" i="19" s="1"/>
  <c r="P7" i="14"/>
  <c r="AR9" i="15" s="1"/>
  <c r="AT9" s="1"/>
  <c r="AU9" s="1"/>
  <c r="I7" i="14"/>
  <c r="P9" i="15" s="1"/>
  <c r="R9" s="1"/>
  <c r="S9" s="1"/>
  <c r="K7" i="14"/>
  <c r="X9" i="15" s="1"/>
  <c r="Z9" s="1"/>
  <c r="AA9" s="1"/>
  <c r="M7" i="14"/>
  <c r="O7"/>
  <c r="AN9" i="15" s="1"/>
  <c r="AP9" s="1"/>
  <c r="AQ9" s="1"/>
  <c r="G7" i="14"/>
  <c r="H9" i="15" s="1"/>
  <c r="J9" s="1"/>
  <c r="K9" s="1"/>
  <c r="H19" i="14"/>
  <c r="L21" i="15" s="1"/>
  <c r="N21" s="1"/>
  <c r="O21" s="1"/>
  <c r="J19" i="14"/>
  <c r="L19"/>
  <c r="AB21" i="15" s="1"/>
  <c r="AD21" s="1"/>
  <c r="AE21" s="1"/>
  <c r="N19" i="14"/>
  <c r="AJ21" i="15" s="1"/>
  <c r="AL21" s="1"/>
  <c r="AM21" s="1"/>
  <c r="CF20" i="19" s="1"/>
  <c r="P19" i="14"/>
  <c r="AR21" i="15" s="1"/>
  <c r="AT21" s="1"/>
  <c r="AU21" s="1"/>
  <c r="CZ20" i="19" s="1"/>
  <c r="I19" i="14"/>
  <c r="P21" i="15" s="1"/>
  <c r="R21" s="1"/>
  <c r="S21" s="1"/>
  <c r="K19" i="14"/>
  <c r="X21" i="15" s="1"/>
  <c r="Z21" s="1"/>
  <c r="AA21" s="1"/>
  <c r="M19" i="14"/>
  <c r="AF21" i="15" s="1"/>
  <c r="AH21" s="1"/>
  <c r="AI21" s="1"/>
  <c r="O19" i="14"/>
  <c r="AN21" i="15" s="1"/>
  <c r="AP21" s="1"/>
  <c r="AQ21" s="1"/>
  <c r="G19" i="14"/>
  <c r="H17"/>
  <c r="L19" i="15" s="1"/>
  <c r="N19" s="1"/>
  <c r="O19" s="1"/>
  <c r="J17" i="14"/>
  <c r="T19" i="15" s="1"/>
  <c r="V19" s="1"/>
  <c r="W19" s="1"/>
  <c r="L17" i="14"/>
  <c r="AB19" i="15" s="1"/>
  <c r="AD19" s="1"/>
  <c r="AE19" s="1"/>
  <c r="N17" i="14"/>
  <c r="P17"/>
  <c r="AR19" i="15" s="1"/>
  <c r="AT19" s="1"/>
  <c r="AU19" s="1"/>
  <c r="I17" i="14"/>
  <c r="P19" i="15" s="1"/>
  <c r="R19" s="1"/>
  <c r="S19" s="1"/>
  <c r="K17" i="14"/>
  <c r="X19" i="15" s="1"/>
  <c r="Z19" s="1"/>
  <c r="AA19" s="1"/>
  <c r="M17" i="14"/>
  <c r="O17"/>
  <c r="AN19" i="15" s="1"/>
  <c r="AP19" s="1"/>
  <c r="AQ19" s="1"/>
  <c r="G17" i="14"/>
  <c r="H19" i="15" s="1"/>
  <c r="J19" s="1"/>
  <c r="K19" s="1"/>
  <c r="H15" i="14"/>
  <c r="L17" i="15" s="1"/>
  <c r="N17" s="1"/>
  <c r="O17" s="1"/>
  <c r="J15" i="14"/>
  <c r="L15"/>
  <c r="AB17" i="15" s="1"/>
  <c r="AD17" s="1"/>
  <c r="AE17" s="1"/>
  <c r="N15" i="14"/>
  <c r="AJ17" i="15" s="1"/>
  <c r="AL17" s="1"/>
  <c r="AM17" s="1"/>
  <c r="CF16" i="19" s="1"/>
  <c r="P15" i="14"/>
  <c r="AR17" i="15" s="1"/>
  <c r="AT17" s="1"/>
  <c r="AU17" s="1"/>
  <c r="CZ16" i="19" s="1"/>
  <c r="I15" i="14"/>
  <c r="K15"/>
  <c r="X17" i="15" s="1"/>
  <c r="Z17" s="1"/>
  <c r="AA17" s="1"/>
  <c r="M15" i="14"/>
  <c r="AF17" i="15" s="1"/>
  <c r="AH17" s="1"/>
  <c r="AI17" s="1"/>
  <c r="O15" i="14"/>
  <c r="AN17" i="15" s="1"/>
  <c r="AP17" s="1"/>
  <c r="AQ17" s="1"/>
  <c r="G15" i="14"/>
  <c r="H13"/>
  <c r="L15" i="15" s="1"/>
  <c r="N15" s="1"/>
  <c r="O15" s="1"/>
  <c r="J13" i="14"/>
  <c r="T15" i="15" s="1"/>
  <c r="V15" s="1"/>
  <c r="W15" s="1"/>
  <c r="L13" i="14"/>
  <c r="AB15" i="15" s="1"/>
  <c r="AD15" s="1"/>
  <c r="AE15" s="1"/>
  <c r="N13" i="14"/>
  <c r="P13"/>
  <c r="AR15" i="15" s="1"/>
  <c r="AT15" s="1"/>
  <c r="AU15" s="1"/>
  <c r="I13" i="14"/>
  <c r="P15" i="15" s="1"/>
  <c r="R15" s="1"/>
  <c r="S15" s="1"/>
  <c r="K13" i="14"/>
  <c r="X15" i="15" s="1"/>
  <c r="Z15" s="1"/>
  <c r="AA15" s="1"/>
  <c r="M13" i="14"/>
  <c r="O13"/>
  <c r="AN15" i="15" s="1"/>
  <c r="AP15" s="1"/>
  <c r="AQ15" s="1"/>
  <c r="G13" i="14"/>
  <c r="H15" i="15" s="1"/>
  <c r="J15" s="1"/>
  <c r="K15" s="1"/>
  <c r="H11" i="14"/>
  <c r="L13" i="15" s="1"/>
  <c r="N13" s="1"/>
  <c r="O13" s="1"/>
  <c r="J11" i="14"/>
  <c r="T13" i="15" s="1"/>
  <c r="V13" s="1"/>
  <c r="W13" s="1"/>
  <c r="L11" i="14"/>
  <c r="AB13" i="15" s="1"/>
  <c r="AD13" s="1"/>
  <c r="AE13" s="1"/>
  <c r="N11" i="14"/>
  <c r="AJ13" i="15" s="1"/>
  <c r="AL13" s="1"/>
  <c r="AM13" s="1"/>
  <c r="CF12" i="19" s="1"/>
  <c r="P11" i="14"/>
  <c r="AR13" i="15" s="1"/>
  <c r="AT13" s="1"/>
  <c r="AU13" s="1"/>
  <c r="CZ12" i="19" s="1"/>
  <c r="I11" i="14"/>
  <c r="K11"/>
  <c r="X13" i="15" s="1"/>
  <c r="Z13" s="1"/>
  <c r="AA13" s="1"/>
  <c r="M11" i="14"/>
  <c r="AF13" i="15" s="1"/>
  <c r="AH13" s="1"/>
  <c r="AI13" s="1"/>
  <c r="O11" i="14"/>
  <c r="AN13" i="15" s="1"/>
  <c r="AP13" s="1"/>
  <c r="AQ13" s="1"/>
  <c r="G11" i="14"/>
  <c r="H9"/>
  <c r="L11" i="15" s="1"/>
  <c r="N11" s="1"/>
  <c r="O11" s="1"/>
  <c r="J9" i="14"/>
  <c r="T11" i="15" s="1"/>
  <c r="V11" s="1"/>
  <c r="W11" s="1"/>
  <c r="L9" i="14"/>
  <c r="AB11" i="15" s="1"/>
  <c r="AD11" s="1"/>
  <c r="AE11" s="1"/>
  <c r="N9" i="14"/>
  <c r="AJ11" i="15" s="1"/>
  <c r="AL11" s="1"/>
  <c r="AM11" s="1"/>
  <c r="CF10" i="19" s="1"/>
  <c r="P9" i="14"/>
  <c r="AR11" i="15" s="1"/>
  <c r="AT11" s="1"/>
  <c r="AU11" s="1"/>
  <c r="I9" i="14"/>
  <c r="P11" i="15" s="1"/>
  <c r="R11" s="1"/>
  <c r="S11" s="1"/>
  <c r="K9" i="14"/>
  <c r="X11" i="15" s="1"/>
  <c r="Z11" s="1"/>
  <c r="AA11" s="1"/>
  <c r="M9" i="14"/>
  <c r="O9"/>
  <c r="AN11" i="15" s="1"/>
  <c r="AP11" s="1"/>
  <c r="AQ11" s="1"/>
  <c r="G9" i="14"/>
  <c r="H11" i="15" s="1"/>
  <c r="J11" s="1"/>
  <c r="K11" s="1"/>
  <c r="I22" i="14"/>
  <c r="P24" i="15" s="1"/>
  <c r="R24" s="1"/>
  <c r="S24" s="1"/>
  <c r="K22" i="14"/>
  <c r="M22"/>
  <c r="AF24" i="15" s="1"/>
  <c r="AH24" s="1"/>
  <c r="AI24" s="1"/>
  <c r="O22" i="14"/>
  <c r="AN24" i="15" s="1"/>
  <c r="AP24" s="1"/>
  <c r="AQ24" s="1"/>
  <c r="G22" i="14"/>
  <c r="H24" i="15" s="1"/>
  <c r="J24" s="1"/>
  <c r="K24" s="1"/>
  <c r="H22" i="14"/>
  <c r="L24" i="15" s="1"/>
  <c r="N24" s="1"/>
  <c r="O24" s="1"/>
  <c r="J22" i="14"/>
  <c r="T24" i="15" s="1"/>
  <c r="V24" s="1"/>
  <c r="W24" s="1"/>
  <c r="AR23" i="19" s="1"/>
  <c r="L22" i="14"/>
  <c r="AB24" i="15" s="1"/>
  <c r="AD24" s="1"/>
  <c r="AE24" s="1"/>
  <c r="N22" i="14"/>
  <c r="AJ24" i="15" s="1"/>
  <c r="AL24" s="1"/>
  <c r="AM24" s="1"/>
  <c r="P22" i="14"/>
  <c r="AR24" i="15" s="1"/>
  <c r="AT24" s="1"/>
  <c r="AU24" s="1"/>
  <c r="I20" i="14"/>
  <c r="P22" i="15" s="1"/>
  <c r="R22" s="1"/>
  <c r="S22" s="1"/>
  <c r="K20" i="14"/>
  <c r="X22" i="15" s="1"/>
  <c r="Z22" s="1"/>
  <c r="AA22" s="1"/>
  <c r="M20" i="14"/>
  <c r="AF22" i="15" s="1"/>
  <c r="AH22" s="1"/>
  <c r="AI22" s="1"/>
  <c r="O20" i="14"/>
  <c r="G20"/>
  <c r="H22" i="15" s="1"/>
  <c r="J22" s="1"/>
  <c r="K22" s="1"/>
  <c r="H20" i="14"/>
  <c r="L22" i="15" s="1"/>
  <c r="N22" s="1"/>
  <c r="O22" s="1"/>
  <c r="J20" i="14"/>
  <c r="T22" i="15" s="1"/>
  <c r="V22" s="1"/>
  <c r="W22" s="1"/>
  <c r="L20" i="14"/>
  <c r="AB22" i="15" s="1"/>
  <c r="AD22" s="1"/>
  <c r="AE22" s="1"/>
  <c r="N20" i="14"/>
  <c r="AJ22" i="15" s="1"/>
  <c r="AL22" s="1"/>
  <c r="AM22" s="1"/>
  <c r="CF21" i="19" s="1"/>
  <c r="P20" i="14"/>
  <c r="AR22" i="15" s="1"/>
  <c r="AT22" s="1"/>
  <c r="AU22" s="1"/>
  <c r="I18" i="14"/>
  <c r="P20" i="15" s="1"/>
  <c r="R20" s="1"/>
  <c r="S20" s="1"/>
  <c r="K18" i="14"/>
  <c r="X20" i="15" s="1"/>
  <c r="Z20" s="1"/>
  <c r="AA20" s="1"/>
  <c r="M18" i="14"/>
  <c r="AF20" i="15" s="1"/>
  <c r="AH20" s="1"/>
  <c r="AI20" s="1"/>
  <c r="O18" i="14"/>
  <c r="AN20" i="15" s="1"/>
  <c r="AP20" s="1"/>
  <c r="AQ20" s="1"/>
  <c r="G18" i="14"/>
  <c r="H20" i="15" s="1"/>
  <c r="J20" s="1"/>
  <c r="K20" s="1"/>
  <c r="H18" i="14"/>
  <c r="J18"/>
  <c r="T20" i="15" s="1"/>
  <c r="V20" s="1"/>
  <c r="W20" s="1"/>
  <c r="L18" i="14"/>
  <c r="AB20" i="15" s="1"/>
  <c r="AD20" s="1"/>
  <c r="AE20" s="1"/>
  <c r="N18" i="14"/>
  <c r="AJ20" i="15" s="1"/>
  <c r="AL20" s="1"/>
  <c r="AM20" s="1"/>
  <c r="P18" i="14"/>
  <c r="AR20" i="15" s="1"/>
  <c r="AT20" s="1"/>
  <c r="AU20" s="1"/>
  <c r="I16" i="14"/>
  <c r="P18" i="15" s="1"/>
  <c r="R18" s="1"/>
  <c r="S18" s="1"/>
  <c r="AH17" i="19" s="1"/>
  <c r="K16" i="14"/>
  <c r="X18" i="15" s="1"/>
  <c r="Z18" s="1"/>
  <c r="AA18" s="1"/>
  <c r="BB17" i="19" s="1"/>
  <c r="M16" i="14"/>
  <c r="AF18" i="15" s="1"/>
  <c r="AH18" s="1"/>
  <c r="AI18" s="1"/>
  <c r="BV17" i="19" s="1"/>
  <c r="O16" i="14"/>
  <c r="AN18" i="15" s="1"/>
  <c r="AP18" s="1"/>
  <c r="AQ18" s="1"/>
  <c r="CP17" i="19" s="1"/>
  <c r="G16" i="14"/>
  <c r="H18" i="15" s="1"/>
  <c r="J18" s="1"/>
  <c r="K18" s="1"/>
  <c r="N17" i="19" s="1"/>
  <c r="H16" i="14"/>
  <c r="L18" i="15" s="1"/>
  <c r="N18" s="1"/>
  <c r="O18" s="1"/>
  <c r="J16" i="14"/>
  <c r="T18" i="15" s="1"/>
  <c r="V18" s="1"/>
  <c r="W18" s="1"/>
  <c r="AR17" i="19" s="1"/>
  <c r="L16" i="14"/>
  <c r="N16"/>
  <c r="AJ18" i="15" s="1"/>
  <c r="AL18" s="1"/>
  <c r="AM18" s="1"/>
  <c r="CF17" i="19" s="1"/>
  <c r="P16" i="14"/>
  <c r="AR18" i="15" s="1"/>
  <c r="AT18" s="1"/>
  <c r="AU18" s="1"/>
  <c r="I14" i="14"/>
  <c r="P16" i="15" s="1"/>
  <c r="R16" s="1"/>
  <c r="S16" s="1"/>
  <c r="K14" i="14"/>
  <c r="X16" i="15" s="1"/>
  <c r="Z16" s="1"/>
  <c r="AA16" s="1"/>
  <c r="M14" i="14"/>
  <c r="AF16" i="15" s="1"/>
  <c r="AH16" s="1"/>
  <c r="AI16" s="1"/>
  <c r="O14" i="14"/>
  <c r="AN16" i="15" s="1"/>
  <c r="AP16" s="1"/>
  <c r="AQ16" s="1"/>
  <c r="G14" i="14"/>
  <c r="H16" i="15" s="1"/>
  <c r="J16" s="1"/>
  <c r="K16" s="1"/>
  <c r="H14" i="14"/>
  <c r="J14"/>
  <c r="T16" i="15" s="1"/>
  <c r="V16" s="1"/>
  <c r="W16" s="1"/>
  <c r="AR15" i="19" s="1"/>
  <c r="L14" i="14"/>
  <c r="AB16" i="15" s="1"/>
  <c r="AD16" s="1"/>
  <c r="AE16" s="1"/>
  <c r="BL15" i="19" s="1"/>
  <c r="N14" i="14"/>
  <c r="AJ16" i="15" s="1"/>
  <c r="AL16" s="1"/>
  <c r="AM16" s="1"/>
  <c r="CF15" i="19" s="1"/>
  <c r="P14" i="14"/>
  <c r="AR16" i="15" s="1"/>
  <c r="AT16" s="1"/>
  <c r="AU16" s="1"/>
  <c r="CZ15" i="19" s="1"/>
  <c r="I12" i="14"/>
  <c r="P14" i="15" s="1"/>
  <c r="R14" s="1"/>
  <c r="S14" s="1"/>
  <c r="K12" i="14"/>
  <c r="X14" i="15" s="1"/>
  <c r="Z14" s="1"/>
  <c r="AA14" s="1"/>
  <c r="BB13" i="19" s="1"/>
  <c r="M12" i="14"/>
  <c r="AF14" i="15" s="1"/>
  <c r="AH14" s="1"/>
  <c r="AI14" s="1"/>
  <c r="O12" i="14"/>
  <c r="AN14" i="15" s="1"/>
  <c r="AP14" s="1"/>
  <c r="AQ14" s="1"/>
  <c r="CP13" i="19" s="1"/>
  <c r="G12" i="14"/>
  <c r="H14" i="15" s="1"/>
  <c r="J14" s="1"/>
  <c r="K14" s="1"/>
  <c r="N13" i="19" s="1"/>
  <c r="H12" i="14"/>
  <c r="L14" i="15" s="1"/>
  <c r="N14" s="1"/>
  <c r="O14" s="1"/>
  <c r="X13" i="19" s="1"/>
  <c r="J12" i="14"/>
  <c r="T14" i="15" s="1"/>
  <c r="V14" s="1"/>
  <c r="W14" s="1"/>
  <c r="AR13" i="19" s="1"/>
  <c r="L12" i="14"/>
  <c r="AB14" i="15" s="1"/>
  <c r="AD14" s="1"/>
  <c r="AE14" s="1"/>
  <c r="BL13" i="19" s="1"/>
  <c r="N12" i="14"/>
  <c r="AJ14" i="15" s="1"/>
  <c r="AL14" s="1"/>
  <c r="AM14" s="1"/>
  <c r="CF13" i="19" s="1"/>
  <c r="P12" i="14"/>
  <c r="AR14" i="15" s="1"/>
  <c r="AT14" s="1"/>
  <c r="AU14" s="1"/>
  <c r="CZ13" i="19" s="1"/>
  <c r="I10" i="14"/>
  <c r="P12" i="15" s="1"/>
  <c r="R12" s="1"/>
  <c r="S12" s="1"/>
  <c r="AH11" i="19" s="1"/>
  <c r="K10" i="14"/>
  <c r="M10"/>
  <c r="AF12" i="15" s="1"/>
  <c r="AH12" s="1"/>
  <c r="AI12" s="1"/>
  <c r="O10" i="14"/>
  <c r="AN12" i="15" s="1"/>
  <c r="AP12" s="1"/>
  <c r="AQ12" s="1"/>
  <c r="G10" i="14"/>
  <c r="H12" i="15" s="1"/>
  <c r="J12" s="1"/>
  <c r="K12" s="1"/>
  <c r="H10" i="14"/>
  <c r="L12" i="15" s="1"/>
  <c r="N12" s="1"/>
  <c r="O12" s="1"/>
  <c r="J10" i="14"/>
  <c r="T12" i="15" s="1"/>
  <c r="V12" s="1"/>
  <c r="W12" s="1"/>
  <c r="AR11" i="19" s="1"/>
  <c r="L10" i="14"/>
  <c r="AB12" i="15" s="1"/>
  <c r="AD12" s="1"/>
  <c r="AE12" s="1"/>
  <c r="N10" i="14"/>
  <c r="AJ12" i="15" s="1"/>
  <c r="AL12" s="1"/>
  <c r="AM12" s="1"/>
  <c r="CF11" i="19" s="1"/>
  <c r="P10" i="14"/>
  <c r="I8"/>
  <c r="P10" i="15" s="1"/>
  <c r="R10" s="1"/>
  <c r="S10" s="1"/>
  <c r="K8" i="14"/>
  <c r="X10" i="15" s="1"/>
  <c r="Z10" s="1"/>
  <c r="AA10" s="1"/>
  <c r="BB9" i="19" s="1"/>
  <c r="M8" i="14"/>
  <c r="AF10" i="15" s="1"/>
  <c r="AH10" s="1"/>
  <c r="AI10" s="1"/>
  <c r="O8" i="14"/>
  <c r="AN10" i="15" s="1"/>
  <c r="AP10" s="1"/>
  <c r="AQ10" s="1"/>
  <c r="CP9" i="19" s="1"/>
  <c r="G8" i="14"/>
  <c r="H10" i="15" s="1"/>
  <c r="J10" s="1"/>
  <c r="K10" s="1"/>
  <c r="N9" i="19" s="1"/>
  <c r="H8" i="14"/>
  <c r="L10" i="15" s="1"/>
  <c r="N10" s="1"/>
  <c r="O10" s="1"/>
  <c r="J8" i="14"/>
  <c r="T10" i="15" s="1"/>
  <c r="V10" s="1"/>
  <c r="W10" s="1"/>
  <c r="AR9" i="19" s="1"/>
  <c r="L8" i="14"/>
  <c r="N8"/>
  <c r="AJ10" i="15" s="1"/>
  <c r="AL10" s="1"/>
  <c r="AM10" s="1"/>
  <c r="CF9" i="19" s="1"/>
  <c r="P8" i="14"/>
  <c r="AR10" i="15" s="1"/>
  <c r="AT10" s="1"/>
  <c r="AU10" s="1"/>
  <c r="I6" i="14"/>
  <c r="P8" i="15" s="1"/>
  <c r="R8" s="1"/>
  <c r="S8" s="1"/>
  <c r="K6" i="14"/>
  <c r="X8" i="15" s="1"/>
  <c r="Z8" s="1"/>
  <c r="AA8" s="1"/>
  <c r="M6" i="14"/>
  <c r="AF8" i="15" s="1"/>
  <c r="AH8" s="1"/>
  <c r="AI8" s="1"/>
  <c r="O6" i="14"/>
  <c r="AN8" i="15" s="1"/>
  <c r="AP8" s="1"/>
  <c r="AQ8" s="1"/>
  <c r="G6" i="14"/>
  <c r="H8" i="15" s="1"/>
  <c r="J8" s="1"/>
  <c r="K8" s="1"/>
  <c r="H6" i="14"/>
  <c r="J6"/>
  <c r="T8" i="15" s="1"/>
  <c r="V8" s="1"/>
  <c r="W8" s="1"/>
  <c r="AR7" i="19" s="1"/>
  <c r="L6" i="14"/>
  <c r="AB8" i="15" s="1"/>
  <c r="AD8" s="1"/>
  <c r="AE8" s="1"/>
  <c r="N6" i="14"/>
  <c r="AJ8" i="15" s="1"/>
  <c r="AL8" s="1"/>
  <c r="AM8" s="1"/>
  <c r="CF7" i="19" s="1"/>
  <c r="P6" i="14"/>
  <c r="AR8" i="15" s="1"/>
  <c r="AT8" s="1"/>
  <c r="AU8" s="1"/>
  <c r="CZ7" i="19" s="1"/>
  <c r="CD6"/>
  <c r="AC13" i="5"/>
  <c r="AF5" i="29"/>
  <c r="AF45" s="1"/>
  <c r="BH5"/>
  <c r="BH45" s="1"/>
  <c r="K5"/>
  <c r="K45" s="1"/>
  <c r="AH8" i="16"/>
  <c r="AI8" s="1"/>
  <c r="AJ8" s="1"/>
  <c r="CG8" i="19" s="1"/>
  <c r="AQ29" i="16"/>
  <c r="AR29" s="1"/>
  <c r="DA29" i="19" s="1"/>
  <c r="K29" i="16"/>
  <c r="L29" s="1"/>
  <c r="Y29" i="19" s="1"/>
  <c r="W28" i="16"/>
  <c r="X28" s="1"/>
  <c r="BC28" i="19" s="1"/>
  <c r="G28" i="16"/>
  <c r="H28" s="1"/>
  <c r="O28" i="19" s="1"/>
  <c r="S27" i="16"/>
  <c r="T27" s="1"/>
  <c r="AS27" i="19" s="1"/>
  <c r="AE26" i="16"/>
  <c r="AF26" s="1"/>
  <c r="BW26" i="19" s="1"/>
  <c r="O26" i="16"/>
  <c r="P26" s="1"/>
  <c r="AI26" i="19" s="1"/>
  <c r="AA25" i="16"/>
  <c r="AB25" s="1"/>
  <c r="BM25" i="19" s="1"/>
  <c r="AM24" i="16"/>
  <c r="AN24" s="1"/>
  <c r="CQ24" i="19" s="1"/>
  <c r="AI23" i="16"/>
  <c r="AJ23" s="1"/>
  <c r="CG23" i="19" s="1"/>
  <c r="O22" i="16"/>
  <c r="P22" s="1"/>
  <c r="AI22" i="19" s="1"/>
  <c r="AA21" i="16"/>
  <c r="AB21" s="1"/>
  <c r="BM21" i="19" s="1"/>
  <c r="AM20" i="16"/>
  <c r="AN20" s="1"/>
  <c r="CQ20" i="19" s="1"/>
  <c r="G20" i="16"/>
  <c r="H20" s="1"/>
  <c r="O20" i="19" s="1"/>
  <c r="S19" i="16"/>
  <c r="T19" s="1"/>
  <c r="AS19" i="19" s="1"/>
  <c r="AE18" i="16"/>
  <c r="AF18" s="1"/>
  <c r="BW18" i="19" s="1"/>
  <c r="AQ17" i="16"/>
  <c r="AR17" s="1"/>
  <c r="DA17" i="19" s="1"/>
  <c r="K17" i="16"/>
  <c r="L17" s="1"/>
  <c r="Y17" i="19" s="1"/>
  <c r="G16" i="16"/>
  <c r="H16" s="1"/>
  <c r="O16" i="19" s="1"/>
  <c r="O14" i="16"/>
  <c r="P14" s="1"/>
  <c r="AI14" i="19" s="1"/>
  <c r="AA13" i="16"/>
  <c r="AB13" s="1"/>
  <c r="BM13" i="19" s="1"/>
  <c r="AM12" i="16"/>
  <c r="AN12" s="1"/>
  <c r="CQ12" i="19" s="1"/>
  <c r="G12" i="16"/>
  <c r="H12" s="1"/>
  <c r="O12" i="19" s="1"/>
  <c r="AE10" i="16"/>
  <c r="AF10" s="1"/>
  <c r="BW10" i="19" s="1"/>
  <c r="AQ9" i="16"/>
  <c r="AR9" s="1"/>
  <c r="DA9" i="19" s="1"/>
  <c r="W9" i="16"/>
  <c r="X9" s="1"/>
  <c r="BC9" i="19" s="1"/>
  <c r="AI30" i="16"/>
  <c r="AJ30" s="1"/>
  <c r="CG30" i="19" s="1"/>
  <c r="AE29" i="16"/>
  <c r="AF29" s="1"/>
  <c r="BW29" i="19" s="1"/>
  <c r="AQ28" i="16"/>
  <c r="AR28" s="1"/>
  <c r="DA28" i="19" s="1"/>
  <c r="K28" i="16"/>
  <c r="L28" s="1"/>
  <c r="Y28" i="19" s="1"/>
  <c r="W27" i="16"/>
  <c r="X27" s="1"/>
  <c r="BC27" i="19" s="1"/>
  <c r="AI26" i="16"/>
  <c r="AJ26" s="1"/>
  <c r="CG26" i="19" s="1"/>
  <c r="S26" i="16"/>
  <c r="T26" s="1"/>
  <c r="AS26" i="19" s="1"/>
  <c r="AE25" i="16"/>
  <c r="AF25" s="1"/>
  <c r="BW25" i="19" s="1"/>
  <c r="AQ24" i="16"/>
  <c r="AR24" s="1"/>
  <c r="DA24" i="19" s="1"/>
  <c r="K24" i="16"/>
  <c r="L24" s="1"/>
  <c r="Y24" i="19" s="1"/>
  <c r="AM23" i="16"/>
  <c r="AN23" s="1"/>
  <c r="CQ23" i="19" s="1"/>
  <c r="G23" i="16"/>
  <c r="H23" s="1"/>
  <c r="O23" i="19" s="1"/>
  <c r="S22" i="16"/>
  <c r="T22" s="1"/>
  <c r="AS22" i="19" s="1"/>
  <c r="AE21" i="16"/>
  <c r="AF21" s="1"/>
  <c r="BW21" i="19" s="1"/>
  <c r="AQ20" i="16"/>
  <c r="AR20" s="1"/>
  <c r="DA20" i="19" s="1"/>
  <c r="K20" i="16"/>
  <c r="L20" s="1"/>
  <c r="Y20" i="19" s="1"/>
  <c r="G19" i="16"/>
  <c r="H19" s="1"/>
  <c r="O19" i="19" s="1"/>
  <c r="AE17" i="16"/>
  <c r="AF17" s="1"/>
  <c r="BW17" i="19" s="1"/>
  <c r="AQ16" i="16"/>
  <c r="AR16" s="1"/>
  <c r="DA16" i="19" s="1"/>
  <c r="AM15" i="16"/>
  <c r="AN15" s="1"/>
  <c r="CQ15" i="19" s="1"/>
  <c r="G15" i="16"/>
  <c r="H15" s="1"/>
  <c r="O15" i="19" s="1"/>
  <c r="O13" i="16"/>
  <c r="P13" s="1"/>
  <c r="AI13" i="19" s="1"/>
  <c r="AA12" i="16"/>
  <c r="AB12" s="1"/>
  <c r="BM12" i="19" s="1"/>
  <c r="AM11" i="16"/>
  <c r="AN11" s="1"/>
  <c r="CQ11" i="19" s="1"/>
  <c r="G11" i="16"/>
  <c r="H11" s="1"/>
  <c r="O11" i="19" s="1"/>
  <c r="S10" i="16"/>
  <c r="T10" s="1"/>
  <c r="AS10" i="19" s="1"/>
  <c r="AM8" i="16"/>
  <c r="AN8" s="1"/>
  <c r="CQ8" i="19" s="1"/>
  <c r="AQ30" i="16"/>
  <c r="AR30" s="1"/>
  <c r="DA30" i="19" s="1"/>
  <c r="K30" i="16"/>
  <c r="L30" s="1"/>
  <c r="Y30" i="19" s="1"/>
  <c r="AI29" i="16"/>
  <c r="AJ29" s="1"/>
  <c r="CG29" i="19" s="1"/>
  <c r="S29" i="16"/>
  <c r="T29" s="1"/>
  <c r="AS29" i="19" s="1"/>
  <c r="AE28" i="16"/>
  <c r="AF28" s="1"/>
  <c r="BW28" i="19" s="1"/>
  <c r="O28" i="16"/>
  <c r="P28" s="1"/>
  <c r="AI28" i="19" s="1"/>
  <c r="AQ27" i="16"/>
  <c r="AR27" s="1"/>
  <c r="DA27" i="19" s="1"/>
  <c r="AA27" i="16"/>
  <c r="AB27" s="1"/>
  <c r="BM27" i="19" s="1"/>
  <c r="K27" i="16"/>
  <c r="L27" s="1"/>
  <c r="Y27" i="19" s="1"/>
  <c r="AM26" i="16"/>
  <c r="AN26" s="1"/>
  <c r="CQ26" i="19" s="1"/>
  <c r="W26" i="16"/>
  <c r="X26" s="1"/>
  <c r="BC26" i="19" s="1"/>
  <c r="G26" i="16"/>
  <c r="H26" s="1"/>
  <c r="O26" i="19" s="1"/>
  <c r="AI25" i="16"/>
  <c r="AJ25" s="1"/>
  <c r="CG25" i="19" s="1"/>
  <c r="S25" i="16"/>
  <c r="T25" s="1"/>
  <c r="AS25" i="19" s="1"/>
  <c r="AE24" i="16"/>
  <c r="AF24" s="1"/>
  <c r="BW24" i="19" s="1"/>
  <c r="O24" i="16"/>
  <c r="P24" s="1"/>
  <c r="AI24" i="19" s="1"/>
  <c r="AQ23" i="16"/>
  <c r="AR23" s="1"/>
  <c r="DA23" i="19" s="1"/>
  <c r="AA23" i="16"/>
  <c r="AB23" s="1"/>
  <c r="BM23" i="19" s="1"/>
  <c r="K23" i="16"/>
  <c r="L23" s="1"/>
  <c r="Y23" i="19" s="1"/>
  <c r="AM22" i="16"/>
  <c r="AN22" s="1"/>
  <c r="CQ22" i="19" s="1"/>
  <c r="W22" i="16"/>
  <c r="X22" s="1"/>
  <c r="BC22" i="19" s="1"/>
  <c r="G22" i="16"/>
  <c r="H22" s="1"/>
  <c r="O22" i="19" s="1"/>
  <c r="AI21" i="16"/>
  <c r="AJ21" s="1"/>
  <c r="CG21" i="19" s="1"/>
  <c r="S21" i="16"/>
  <c r="T21" s="1"/>
  <c r="AS21" i="19" s="1"/>
  <c r="AE20" i="16"/>
  <c r="AF20" s="1"/>
  <c r="BW20" i="19" s="1"/>
  <c r="O20" i="16"/>
  <c r="P20" s="1"/>
  <c r="AI20" i="19" s="1"/>
  <c r="AQ19" i="16"/>
  <c r="AR19" s="1"/>
  <c r="DA19" i="19" s="1"/>
  <c r="AA19" i="16"/>
  <c r="AB19" s="1"/>
  <c r="BM19" i="19" s="1"/>
  <c r="K19" i="16"/>
  <c r="L19" s="1"/>
  <c r="Y19" i="19" s="1"/>
  <c r="AM18" i="16"/>
  <c r="AN18" s="1"/>
  <c r="CQ18" i="19" s="1"/>
  <c r="W18" i="16"/>
  <c r="X18" s="1"/>
  <c r="BC18" i="19" s="1"/>
  <c r="G18" i="16"/>
  <c r="H18" s="1"/>
  <c r="O18" i="19" s="1"/>
  <c r="AI17" i="16"/>
  <c r="AJ17" s="1"/>
  <c r="CG17" i="19" s="1"/>
  <c r="S17" i="16"/>
  <c r="T17" s="1"/>
  <c r="AS17" i="19" s="1"/>
  <c r="AE16" i="16"/>
  <c r="AF16" s="1"/>
  <c r="BW16" i="19" s="1"/>
  <c r="O16" i="16"/>
  <c r="P16" s="1"/>
  <c r="AI16" i="19" s="1"/>
  <c r="AQ15" i="16"/>
  <c r="AR15" s="1"/>
  <c r="DA15" i="19" s="1"/>
  <c r="AA15" i="16"/>
  <c r="AB15" s="1"/>
  <c r="BM15" i="19" s="1"/>
  <c r="K15" i="16"/>
  <c r="L15" s="1"/>
  <c r="Y15" i="19" s="1"/>
  <c r="AM14" i="16"/>
  <c r="AN14" s="1"/>
  <c r="CQ14" i="19" s="1"/>
  <c r="W14" i="16"/>
  <c r="X14" s="1"/>
  <c r="BC14" i="19" s="1"/>
  <c r="G14" i="16"/>
  <c r="H14" s="1"/>
  <c r="O14" i="19" s="1"/>
  <c r="AI13" i="16"/>
  <c r="AJ13" s="1"/>
  <c r="CG13" i="19" s="1"/>
  <c r="S13" i="16"/>
  <c r="T13" s="1"/>
  <c r="AS13" i="19" s="1"/>
  <c r="AE12" i="16"/>
  <c r="AF12" s="1"/>
  <c r="BW12" i="19" s="1"/>
  <c r="O12" i="16"/>
  <c r="P12" s="1"/>
  <c r="AI12" i="19" s="1"/>
  <c r="AQ11" i="16"/>
  <c r="AR11" s="1"/>
  <c r="DA11" i="19" s="1"/>
  <c r="AA11" i="16"/>
  <c r="AB11" s="1"/>
  <c r="BM11" i="19" s="1"/>
  <c r="K11" i="16"/>
  <c r="L11" s="1"/>
  <c r="Y11" i="19" s="1"/>
  <c r="AM10" i="16"/>
  <c r="AN10" s="1"/>
  <c r="CQ10" i="19" s="1"/>
  <c r="W10" i="16"/>
  <c r="X10" s="1"/>
  <c r="BC10" i="19" s="1"/>
  <c r="G10" i="16"/>
  <c r="H10" s="1"/>
  <c r="O10" i="19" s="1"/>
  <c r="AA30" i="16"/>
  <c r="AB30" s="1"/>
  <c r="BM30" i="19" s="1"/>
  <c r="AA29" i="16"/>
  <c r="AB29" s="1"/>
  <c r="BM29" i="19" s="1"/>
  <c r="AM28" i="16"/>
  <c r="AN28" s="1"/>
  <c r="CQ28" i="19" s="1"/>
  <c r="AI27" i="16"/>
  <c r="AJ27" s="1"/>
  <c r="CG27" i="19" s="1"/>
  <c r="AQ25" i="16"/>
  <c r="AR25" s="1"/>
  <c r="DA25" i="19" s="1"/>
  <c r="K25" i="16"/>
  <c r="L25" s="1"/>
  <c r="Y25" i="19" s="1"/>
  <c r="W24" i="16"/>
  <c r="X24" s="1"/>
  <c r="BC24" i="19" s="1"/>
  <c r="G24" i="16"/>
  <c r="H24" s="1"/>
  <c r="O24" i="19" s="1"/>
  <c r="S23" i="16"/>
  <c r="T23" s="1"/>
  <c r="AS23" i="19" s="1"/>
  <c r="AE22" i="16"/>
  <c r="AF22" s="1"/>
  <c r="BW22" i="19" s="1"/>
  <c r="AQ21" i="16"/>
  <c r="AR21" s="1"/>
  <c r="DA21" i="19" s="1"/>
  <c r="K21" i="16"/>
  <c r="L21" s="1"/>
  <c r="Y21" i="19" s="1"/>
  <c r="W20" i="16"/>
  <c r="X20" s="1"/>
  <c r="BC20" i="19" s="1"/>
  <c r="AI19" i="16"/>
  <c r="AJ19" s="1"/>
  <c r="CG19" i="19" s="1"/>
  <c r="O18" i="16"/>
  <c r="P18" s="1"/>
  <c r="AI18" i="19" s="1"/>
  <c r="AA17" i="16"/>
  <c r="AB17" s="1"/>
  <c r="BM17" i="19" s="1"/>
  <c r="AM16" i="16"/>
  <c r="AN16" s="1"/>
  <c r="CQ16" i="19" s="1"/>
  <c r="W16" i="16"/>
  <c r="X16" s="1"/>
  <c r="BC16" i="19" s="1"/>
  <c r="AI15" i="16"/>
  <c r="AJ15" s="1"/>
  <c r="CG15" i="19" s="1"/>
  <c r="S15" i="16"/>
  <c r="T15" s="1"/>
  <c r="AS15" i="19" s="1"/>
  <c r="AE14" i="16"/>
  <c r="AF14" s="1"/>
  <c r="BW14" i="19" s="1"/>
  <c r="AQ13" i="16"/>
  <c r="AR13" s="1"/>
  <c r="DA13" i="19" s="1"/>
  <c r="K13" i="16"/>
  <c r="L13" s="1"/>
  <c r="Y13" i="19" s="1"/>
  <c r="W12" i="16"/>
  <c r="X12" s="1"/>
  <c r="BC12" i="19" s="1"/>
  <c r="AI11" i="16"/>
  <c r="AJ11" s="1"/>
  <c r="CG11" i="19" s="1"/>
  <c r="S11" i="16"/>
  <c r="T11" s="1"/>
  <c r="AS11" i="19" s="1"/>
  <c r="O10" i="16"/>
  <c r="P10" s="1"/>
  <c r="AI10" i="19" s="1"/>
  <c r="O29" i="16"/>
  <c r="P29" s="1"/>
  <c r="AI29" i="19" s="1"/>
  <c r="AA28" i="16"/>
  <c r="AB28" s="1"/>
  <c r="BM28" i="19" s="1"/>
  <c r="AM27" i="16"/>
  <c r="AN27" s="1"/>
  <c r="CQ27" i="19" s="1"/>
  <c r="G27" i="16"/>
  <c r="H27" s="1"/>
  <c r="O27" i="19" s="1"/>
  <c r="O25" i="16"/>
  <c r="P25" s="1"/>
  <c r="AI25" i="19" s="1"/>
  <c r="AA24" i="16"/>
  <c r="AB24" s="1"/>
  <c r="BM24" i="19" s="1"/>
  <c r="W23" i="16"/>
  <c r="X23" s="1"/>
  <c r="BC23" i="19" s="1"/>
  <c r="AI22" i="16"/>
  <c r="AJ22" s="1"/>
  <c r="CG22" i="19" s="1"/>
  <c r="O21" i="16"/>
  <c r="P21" s="1"/>
  <c r="AI21" i="19" s="1"/>
  <c r="AA20" i="16"/>
  <c r="AB20" s="1"/>
  <c r="BM20" i="19" s="1"/>
  <c r="AM19" i="16"/>
  <c r="AN19" s="1"/>
  <c r="CQ19" i="19" s="1"/>
  <c r="W19" i="16"/>
  <c r="X19" s="1"/>
  <c r="BC19" i="19" s="1"/>
  <c r="AI18" i="16"/>
  <c r="AJ18" s="1"/>
  <c r="CG18" i="19" s="1"/>
  <c r="S18" i="16"/>
  <c r="T18" s="1"/>
  <c r="AS18" i="19" s="1"/>
  <c r="O17" i="16"/>
  <c r="P17" s="1"/>
  <c r="AI17" i="19" s="1"/>
  <c r="AA16" i="16"/>
  <c r="AB16" s="1"/>
  <c r="BM16" i="19" s="1"/>
  <c r="K16" i="16"/>
  <c r="L16" s="1"/>
  <c r="Y16" i="19" s="1"/>
  <c r="W15" i="16"/>
  <c r="X15" s="1"/>
  <c r="BC15" i="19" s="1"/>
  <c r="AI14" i="16"/>
  <c r="AJ14" s="1"/>
  <c r="CG14" i="19" s="1"/>
  <c r="S14" i="16"/>
  <c r="T14" s="1"/>
  <c r="AS14" i="19" s="1"/>
  <c r="AE13" i="16"/>
  <c r="AF13" s="1"/>
  <c r="BW13" i="19" s="1"/>
  <c r="AQ12" i="16"/>
  <c r="AR12" s="1"/>
  <c r="DA12" i="19" s="1"/>
  <c r="K12" i="16"/>
  <c r="L12" s="1"/>
  <c r="Y12" i="19" s="1"/>
  <c r="W11" i="16"/>
  <c r="X11" s="1"/>
  <c r="BC11" i="19" s="1"/>
  <c r="AI10" i="16"/>
  <c r="AJ10" s="1"/>
  <c r="CG10" i="19" s="1"/>
  <c r="AI7" i="16"/>
  <c r="AJ7" s="1"/>
  <c r="CG7" i="19" s="1"/>
  <c r="S30" i="16"/>
  <c r="T30" s="1"/>
  <c r="AS30" i="19" s="1"/>
  <c r="AM29" i="16"/>
  <c r="AN29" s="1"/>
  <c r="CQ29" i="19" s="1"/>
  <c r="W29" i="16"/>
  <c r="X29" s="1"/>
  <c r="BC29" i="19" s="1"/>
  <c r="G29" i="16"/>
  <c r="H29" s="1"/>
  <c r="O29" i="19" s="1"/>
  <c r="AI28" i="16"/>
  <c r="AJ28" s="1"/>
  <c r="CG28" i="19" s="1"/>
  <c r="S28" i="16"/>
  <c r="T28" s="1"/>
  <c r="AS28" i="19" s="1"/>
  <c r="AE27" i="16"/>
  <c r="AF27" s="1"/>
  <c r="BW27" i="19" s="1"/>
  <c r="O27" i="16"/>
  <c r="P27" s="1"/>
  <c r="AI27" i="19" s="1"/>
  <c r="AQ26" i="16"/>
  <c r="AR26" s="1"/>
  <c r="DA26" i="19" s="1"/>
  <c r="AA26" i="16"/>
  <c r="AB26" s="1"/>
  <c r="BM26" i="19" s="1"/>
  <c r="K26" i="16"/>
  <c r="L26" s="1"/>
  <c r="Y26" i="19" s="1"/>
  <c r="AM25" i="16"/>
  <c r="AN25" s="1"/>
  <c r="CQ25" i="19" s="1"/>
  <c r="W25" i="16"/>
  <c r="X25" s="1"/>
  <c r="BC25" i="19" s="1"/>
  <c r="G25" i="16"/>
  <c r="H25" s="1"/>
  <c r="O25" i="19" s="1"/>
  <c r="AI24" i="16"/>
  <c r="AJ24" s="1"/>
  <c r="CG24" i="19" s="1"/>
  <c r="S24" i="16"/>
  <c r="T24" s="1"/>
  <c r="AS24" i="19" s="1"/>
  <c r="AE23" i="16"/>
  <c r="AF23" s="1"/>
  <c r="BW23" i="19" s="1"/>
  <c r="O23" i="16"/>
  <c r="P23" s="1"/>
  <c r="AI23" i="19" s="1"/>
  <c r="AQ22" i="16"/>
  <c r="AR22" s="1"/>
  <c r="DA22" i="19" s="1"/>
  <c r="AA22" i="16"/>
  <c r="AB22" s="1"/>
  <c r="BM22" i="19" s="1"/>
  <c r="K22" i="16"/>
  <c r="L22" s="1"/>
  <c r="Y22" i="19" s="1"/>
  <c r="AM21" i="16"/>
  <c r="AN21" s="1"/>
  <c r="CQ21" i="19" s="1"/>
  <c r="W21" i="16"/>
  <c r="X21" s="1"/>
  <c r="BC21" i="19" s="1"/>
  <c r="G21" i="16"/>
  <c r="H21" s="1"/>
  <c r="O21" i="19" s="1"/>
  <c r="AI20" i="16"/>
  <c r="AJ20" s="1"/>
  <c r="CG20" i="19" s="1"/>
  <c r="S20" i="16"/>
  <c r="T20" s="1"/>
  <c r="AS20" i="19" s="1"/>
  <c r="AE19" i="16"/>
  <c r="AF19" s="1"/>
  <c r="BW19" i="19" s="1"/>
  <c r="O19" i="16"/>
  <c r="P19" s="1"/>
  <c r="AI19" i="19" s="1"/>
  <c r="AQ18" i="16"/>
  <c r="AR18" s="1"/>
  <c r="DA18" i="19" s="1"/>
  <c r="AA18" i="16"/>
  <c r="AB18" s="1"/>
  <c r="BM18" i="19" s="1"/>
  <c r="K18" i="16"/>
  <c r="L18" s="1"/>
  <c r="Y18" i="19" s="1"/>
  <c r="AM17" i="16"/>
  <c r="AN17" s="1"/>
  <c r="CQ17" i="19" s="1"/>
  <c r="W17" i="16"/>
  <c r="X17" s="1"/>
  <c r="BC17" i="19" s="1"/>
  <c r="G17" i="16"/>
  <c r="H17" s="1"/>
  <c r="O17" i="19" s="1"/>
  <c r="AI16" i="16"/>
  <c r="AJ16" s="1"/>
  <c r="CG16" i="19" s="1"/>
  <c r="S16" i="16"/>
  <c r="T16" s="1"/>
  <c r="AS16" i="19" s="1"/>
  <c r="AE15" i="16"/>
  <c r="AF15" s="1"/>
  <c r="BW15" i="19" s="1"/>
  <c r="O15" i="16"/>
  <c r="P15" s="1"/>
  <c r="AI15" i="19" s="1"/>
  <c r="AQ14" i="16"/>
  <c r="AR14" s="1"/>
  <c r="DA14" i="19" s="1"/>
  <c r="AA14" i="16"/>
  <c r="AB14" s="1"/>
  <c r="BM14" i="19" s="1"/>
  <c r="K14" i="16"/>
  <c r="L14" s="1"/>
  <c r="Y14" i="19" s="1"/>
  <c r="AM13" i="16"/>
  <c r="AN13" s="1"/>
  <c r="CQ13" i="19" s="1"/>
  <c r="W13" i="16"/>
  <c r="X13" s="1"/>
  <c r="BC13" i="19" s="1"/>
  <c r="G13" i="16"/>
  <c r="H13" s="1"/>
  <c r="O13" i="19" s="1"/>
  <c r="AI12" i="16"/>
  <c r="AJ12" s="1"/>
  <c r="CG12" i="19" s="1"/>
  <c r="S12" i="16"/>
  <c r="T12" s="1"/>
  <c r="AS12" i="19" s="1"/>
  <c r="AE11" i="16"/>
  <c r="AF11" s="1"/>
  <c r="BW11" i="19" s="1"/>
  <c r="O11" i="16"/>
  <c r="P11" s="1"/>
  <c r="AI11" i="19" s="1"/>
  <c r="AQ10" i="16"/>
  <c r="AR10" s="1"/>
  <c r="DA10" i="19" s="1"/>
  <c r="AA10" i="16"/>
  <c r="AB10" s="1"/>
  <c r="BM10" i="19" s="1"/>
  <c r="K10" i="16"/>
  <c r="L10" s="1"/>
  <c r="Y10" i="19" s="1"/>
  <c r="W8" i="16"/>
  <c r="X8" s="1"/>
  <c r="BC8" i="19" s="1"/>
  <c r="AH14" i="64"/>
  <c r="AI14" s="1"/>
  <c r="AD14"/>
  <c r="AE14" s="1"/>
  <c r="V14"/>
  <c r="W14" s="1"/>
  <c r="N14"/>
  <c r="O14" s="1"/>
  <c r="AL14"/>
  <c r="AM14" s="1"/>
  <c r="Z14"/>
  <c r="AA14" s="1"/>
  <c r="R14"/>
  <c r="S14" s="1"/>
  <c r="B23" i="5"/>
  <c r="CN28" i="58"/>
  <c r="CN16"/>
  <c r="AA25" i="5"/>
  <c r="U22"/>
  <c r="CX31" i="58"/>
  <c r="AP30"/>
  <c r="BJ25"/>
  <c r="CX24"/>
  <c r="CD17"/>
  <c r="AA21" i="5"/>
  <c r="CD21" i="58"/>
  <c r="Y26" i="5"/>
  <c r="CN23" i="58"/>
  <c r="O32" i="5"/>
  <c r="AA28"/>
  <c r="AC16"/>
  <c r="G25" i="41"/>
  <c r="BB30" i="29"/>
  <c r="BC30" s="1"/>
  <c r="X24" i="15"/>
  <c r="Z24" s="1"/>
  <c r="AA24" s="1"/>
  <c r="L20"/>
  <c r="N20" s="1"/>
  <c r="O20" s="1"/>
  <c r="X19" i="19" s="1"/>
  <c r="X12" i="15"/>
  <c r="Z12" s="1"/>
  <c r="AA12" s="1"/>
  <c r="AR12"/>
  <c r="AT12" s="1"/>
  <c r="AU12" s="1"/>
  <c r="L8"/>
  <c r="N8" s="1"/>
  <c r="O8" s="1"/>
  <c r="X7" i="19" s="1"/>
  <c r="P17" i="15"/>
  <c r="R17" s="1"/>
  <c r="S17" s="1"/>
  <c r="T17"/>
  <c r="V17" s="1"/>
  <c r="W17" s="1"/>
  <c r="H17"/>
  <c r="J17" s="1"/>
  <c r="K17" s="1"/>
  <c r="AF9"/>
  <c r="AH9" s="1"/>
  <c r="AI9" s="1"/>
  <c r="AN22"/>
  <c r="AP22" s="1"/>
  <c r="AQ22" s="1"/>
  <c r="AB18"/>
  <c r="AD18" s="1"/>
  <c r="AE18" s="1"/>
  <c r="AB10"/>
  <c r="AD10" s="1"/>
  <c r="AE10" s="1"/>
  <c r="L16"/>
  <c r="N16" s="1"/>
  <c r="O16" s="1"/>
  <c r="T21"/>
  <c r="V21" s="1"/>
  <c r="W21" s="1"/>
  <c r="AR20" i="19" s="1"/>
  <c r="H21" i="15"/>
  <c r="J21" s="1"/>
  <c r="K21" s="1"/>
  <c r="H13"/>
  <c r="J13" s="1"/>
  <c r="K13" s="1"/>
  <c r="P13"/>
  <c r="R13" s="1"/>
  <c r="S13" s="1"/>
  <c r="H23"/>
  <c r="J23" s="1"/>
  <c r="K23" s="1"/>
  <c r="P23"/>
  <c r="R23" s="1"/>
  <c r="S23" s="1"/>
  <c r="AJ19"/>
  <c r="AL19" s="1"/>
  <c r="AM19" s="1"/>
  <c r="AF19"/>
  <c r="AH19" s="1"/>
  <c r="AI19" s="1"/>
  <c r="AJ15"/>
  <c r="AL15" s="1"/>
  <c r="AM15" s="1"/>
  <c r="AF15"/>
  <c r="AH15" s="1"/>
  <c r="AI15" s="1"/>
  <c r="AF11"/>
  <c r="AH11" s="1"/>
  <c r="AI11" s="1"/>
  <c r="AZ24" i="58"/>
  <c r="BJ20"/>
  <c r="CX19"/>
  <c r="AC28" i="5"/>
  <c r="CX23" i="58"/>
  <c r="W31" i="5"/>
  <c r="S29"/>
  <c r="BX36" i="2"/>
  <c r="BX37" s="1"/>
  <c r="BX38" s="1"/>
  <c r="BX39" s="1"/>
  <c r="BX40" s="1"/>
  <c r="BX41" s="1"/>
  <c r="CD35"/>
  <c r="F14" i="6"/>
  <c r="G14" s="1"/>
  <c r="Y12" i="58" s="1"/>
  <c r="K6" i="72"/>
  <c r="K11" i="73"/>
  <c r="K11" i="74"/>
  <c r="K11" i="75"/>
  <c r="K6"/>
  <c r="E20" i="41"/>
  <c r="E21" s="1"/>
  <c r="AP31" i="253"/>
  <c r="AQ30"/>
  <c r="AW29"/>
  <c r="AV30"/>
  <c r="BN31"/>
  <c r="BO30"/>
  <c r="BI30"/>
  <c r="BH31"/>
  <c r="Y29"/>
  <c r="X30"/>
  <c r="R30"/>
  <c r="S29"/>
  <c r="G17" i="79"/>
  <c r="E23" i="74"/>
  <c r="E23" i="77"/>
  <c r="E30" i="76"/>
  <c r="H12" i="74"/>
  <c r="I12" s="1"/>
  <c r="H7"/>
  <c r="I7" s="1"/>
  <c r="H12" i="72"/>
  <c r="I12" s="1"/>
  <c r="E30"/>
  <c r="I30" s="1"/>
  <c r="H12" i="75"/>
  <c r="I12" s="1"/>
  <c r="H7"/>
  <c r="I7" s="1"/>
  <c r="CN19" i="58"/>
  <c r="CN15"/>
  <c r="CD13"/>
  <c r="Y30" i="5"/>
  <c r="U29"/>
  <c r="BJ12" i="58"/>
  <c r="CN30"/>
  <c r="AA15" i="5"/>
  <c r="BJ24" i="58"/>
  <c r="BJ16"/>
  <c r="V12" i="6"/>
  <c r="W12" s="1"/>
  <c r="DA10" i="58" s="1"/>
  <c r="E25" i="77"/>
  <c r="E24"/>
  <c r="E30" i="73"/>
  <c r="E23" i="75"/>
  <c r="E30" i="77"/>
  <c r="F12"/>
  <c r="G12" s="1"/>
  <c r="E23" i="73"/>
  <c r="BR25" i="7"/>
  <c r="BS25" s="1"/>
  <c r="CP24" i="58" s="1"/>
  <c r="AP25" i="7"/>
  <c r="AQ25" s="1"/>
  <c r="BB24" i="58" s="1"/>
  <c r="BY24" i="7"/>
  <c r="BZ24" s="1"/>
  <c r="CZ23" i="58" s="1"/>
  <c r="AW24" i="7"/>
  <c r="AX24" s="1"/>
  <c r="BL23" i="58" s="1"/>
  <c r="U24" i="7"/>
  <c r="V24" s="1"/>
  <c r="X23" i="58" s="1"/>
  <c r="BR23" i="7"/>
  <c r="BS23" s="1"/>
  <c r="CP22" i="58" s="1"/>
  <c r="AB23" i="7"/>
  <c r="AC23" s="1"/>
  <c r="AH22" i="58" s="1"/>
  <c r="BY22" i="7"/>
  <c r="BZ22" s="1"/>
  <c r="CZ21" i="58" s="1"/>
  <c r="BK22" i="7"/>
  <c r="BL22" s="1"/>
  <c r="CF21" i="58" s="1"/>
  <c r="AI22" i="7"/>
  <c r="AJ22" s="1"/>
  <c r="AR21" i="58" s="1"/>
  <c r="BD25" i="7"/>
  <c r="BE25" s="1"/>
  <c r="BV24" i="58" s="1"/>
  <c r="AB25" i="7"/>
  <c r="AC25" s="1"/>
  <c r="AH24" i="58" s="1"/>
  <c r="N25" i="7"/>
  <c r="O25" s="1"/>
  <c r="N24" i="58" s="1"/>
  <c r="BK24" i="7"/>
  <c r="BL24" s="1"/>
  <c r="CF23" i="58" s="1"/>
  <c r="AI24" i="7"/>
  <c r="AJ24" s="1"/>
  <c r="AR23" i="58" s="1"/>
  <c r="G24" i="7"/>
  <c r="H24" s="1"/>
  <c r="D23" i="58" s="1"/>
  <c r="BD23" i="7"/>
  <c r="BE23" s="1"/>
  <c r="BV22" i="58" s="1"/>
  <c r="AP23" i="7"/>
  <c r="AQ23" s="1"/>
  <c r="BB22" i="58" s="1"/>
  <c r="N23" i="7"/>
  <c r="O23" s="1"/>
  <c r="N22" i="58" s="1"/>
  <c r="AW22" i="7"/>
  <c r="AX22" s="1"/>
  <c r="BL21" i="58" s="1"/>
  <c r="AP6" i="19"/>
  <c r="AP46" s="1"/>
  <c r="AL6" i="16"/>
  <c r="AL46" s="1"/>
  <c r="L9" i="41"/>
  <c r="H9"/>
  <c r="D9"/>
  <c r="G17" i="77"/>
  <c r="G17" i="78"/>
  <c r="G17" i="76"/>
  <c r="BW30" i="29"/>
  <c r="D20" i="41"/>
  <c r="D21" s="1"/>
  <c r="S16" i="5"/>
  <c r="U19"/>
  <c r="CN22" i="58"/>
  <c r="V6"/>
  <c r="V46" s="1"/>
  <c r="U24" i="5"/>
  <c r="BT20" i="58"/>
  <c r="CX6"/>
  <c r="CX46" s="1"/>
  <c r="K16" i="77"/>
  <c r="CX10" i="58"/>
  <c r="S11" i="5"/>
  <c r="R12" i="6"/>
  <c r="S12" s="1"/>
  <c r="CG10" i="58" s="1"/>
  <c r="K11" i="80"/>
  <c r="K25" i="41"/>
  <c r="CD30" i="2"/>
  <c r="CC30" s="1"/>
  <c r="AS29" i="37" s="1"/>
  <c r="BL30" i="2"/>
  <c r="BE30" s="1"/>
  <c r="AF29" i="37" s="1"/>
  <c r="AT30" i="2"/>
  <c r="AO30" s="1"/>
  <c r="W29" i="37" s="1"/>
  <c r="J30" i="2"/>
  <c r="C30" s="1"/>
  <c r="B29" i="37" s="1"/>
  <c r="CM29" i="2"/>
  <c r="CL29" s="1"/>
  <c r="AX28" i="37" s="1"/>
  <c r="BC29" i="2"/>
  <c r="BB29" s="1"/>
  <c r="AD28" i="37" s="1"/>
  <c r="CV28" i="2"/>
  <c r="CQ28" s="1"/>
  <c r="BA27" i="37" s="1"/>
  <c r="BL28" i="2"/>
  <c r="BK28" s="1"/>
  <c r="AI27" i="37" s="1"/>
  <c r="AT28" i="2"/>
  <c r="AM28" s="1"/>
  <c r="V27" i="37" s="1"/>
  <c r="AB28" i="2"/>
  <c r="Y28" s="1"/>
  <c r="N27" i="37" s="1"/>
  <c r="J28" i="2"/>
  <c r="G28" s="1"/>
  <c r="D27" i="37" s="1"/>
  <c r="CM27" i="2"/>
  <c r="CJ27" s="1"/>
  <c r="AW26" i="37" s="1"/>
  <c r="BU27" i="2"/>
  <c r="BP27" s="1"/>
  <c r="AL26" i="37" s="1"/>
  <c r="BC27" i="2"/>
  <c r="AX27" s="1"/>
  <c r="AB26" i="37" s="1"/>
  <c r="S27" i="2"/>
  <c r="P27" s="1"/>
  <c r="I26" i="37" s="1"/>
  <c r="CV26" i="2"/>
  <c r="CQ26" s="1"/>
  <c r="BA25" i="37" s="1"/>
  <c r="CD26" i="2"/>
  <c r="CA26" s="1"/>
  <c r="AR25" i="37" s="1"/>
  <c r="AT26" i="2"/>
  <c r="AO26" s="1"/>
  <c r="W25" i="37" s="1"/>
  <c r="J26" i="2"/>
  <c r="I26" s="1"/>
  <c r="E25" i="37" s="1"/>
  <c r="BU25" i="2"/>
  <c r="BR25" s="1"/>
  <c r="AM24" i="37" s="1"/>
  <c r="BC25" i="2"/>
  <c r="BB25" s="1"/>
  <c r="AD24" i="37" s="1"/>
  <c r="AK25" i="2"/>
  <c r="AJ25" s="1"/>
  <c r="T24" i="37" s="1"/>
  <c r="S25" i="2"/>
  <c r="R25" s="1"/>
  <c r="J24" i="37" s="1"/>
  <c r="CV24" i="2"/>
  <c r="CU24" s="1"/>
  <c r="BC23" i="37" s="1"/>
  <c r="BL24" i="2"/>
  <c r="BK24" s="1"/>
  <c r="AI23" i="37" s="1"/>
  <c r="AT24" i="2"/>
  <c r="AS24" s="1"/>
  <c r="Y23" i="37" s="1"/>
  <c r="AB24" i="2"/>
  <c r="AA24" s="1"/>
  <c r="O23" i="37" s="1"/>
  <c r="J24" i="2"/>
  <c r="AK23"/>
  <c r="AJ23" s="1"/>
  <c r="T22" i="37" s="1"/>
  <c r="S23" i="2"/>
  <c r="R23" s="1"/>
  <c r="J22" i="37" s="1"/>
  <c r="CV22" i="2"/>
  <c r="CU22" s="1"/>
  <c r="BC21" i="37" s="1"/>
  <c r="CD22" i="2"/>
  <c r="CC22" s="1"/>
  <c r="AS21" i="37" s="1"/>
  <c r="BL22" i="2"/>
  <c r="BE22" s="1"/>
  <c r="AF21" i="37" s="1"/>
  <c r="AT22" i="2"/>
  <c r="AS22" s="1"/>
  <c r="Y21" i="37" s="1"/>
  <c r="J22" i="2"/>
  <c r="E22" s="1"/>
  <c r="C21" i="37" s="1"/>
  <c r="CM21" i="2"/>
  <c r="CL21" s="1"/>
  <c r="AX20" i="37" s="1"/>
  <c r="BC21" i="2"/>
  <c r="AX21" s="1"/>
  <c r="AB20" i="37" s="1"/>
  <c r="AK21" i="2"/>
  <c r="AH21" s="1"/>
  <c r="S20" i="37" s="1"/>
  <c r="S21" i="2"/>
  <c r="R21" s="1"/>
  <c r="J20" i="37" s="1"/>
  <c r="BL20" i="2"/>
  <c r="BK20" s="1"/>
  <c r="AI19" i="37" s="1"/>
  <c r="AB20" i="2"/>
  <c r="AA20" s="1"/>
  <c r="O19" i="37" s="1"/>
  <c r="CM19" i="2"/>
  <c r="CF19" s="1"/>
  <c r="AU18" i="37" s="1"/>
  <c r="BU19" i="2"/>
  <c r="BT19" s="1"/>
  <c r="AN18" i="37" s="1"/>
  <c r="AK19" i="2"/>
  <c r="AD19" s="1"/>
  <c r="Q18" i="37" s="1"/>
  <c r="S19" i="2"/>
  <c r="N19" s="1"/>
  <c r="H18" i="37" s="1"/>
  <c r="CV18" i="2"/>
  <c r="CS18" s="1"/>
  <c r="BB17" i="37" s="1"/>
  <c r="CD18" i="2"/>
  <c r="CC18" s="1"/>
  <c r="AS17" i="37" s="1"/>
  <c r="BL18" i="2"/>
  <c r="BK18" s="1"/>
  <c r="AI17" i="37" s="1"/>
  <c r="AT18" i="2"/>
  <c r="AS18" s="1"/>
  <c r="Y17" i="37" s="1"/>
  <c r="J18" i="2"/>
  <c r="G18" s="1"/>
  <c r="D17" i="37" s="1"/>
  <c r="CM17" i="2"/>
  <c r="CL17" s="1"/>
  <c r="AX16" i="37" s="1"/>
  <c r="BU17" i="2"/>
  <c r="BT17" s="1"/>
  <c r="AN16" i="37" s="1"/>
  <c r="BC17" i="2"/>
  <c r="AX17" s="1"/>
  <c r="AB16" i="37" s="1"/>
  <c r="AK17" i="2"/>
  <c r="AH17" s="1"/>
  <c r="S16" i="37" s="1"/>
  <c r="S17" i="2"/>
  <c r="L17" s="1"/>
  <c r="G16" i="37" s="1"/>
  <c r="AT16" i="2"/>
  <c r="AO16" s="1"/>
  <c r="W15" i="37" s="1"/>
  <c r="AB16" i="2"/>
  <c r="AA16" s="1"/>
  <c r="O15" i="37" s="1"/>
  <c r="J16" i="2"/>
  <c r="C16" s="1"/>
  <c r="B15" i="37" s="1"/>
  <c r="CM15" i="2"/>
  <c r="CL15" s="1"/>
  <c r="AX14" i="37" s="1"/>
  <c r="BU15" i="2"/>
  <c r="BP15" s="1"/>
  <c r="AL14" i="37" s="1"/>
  <c r="AK15" i="2"/>
  <c r="AF15" s="1"/>
  <c r="R14" i="37" s="1"/>
  <c r="S15" i="2"/>
  <c r="R15" s="1"/>
  <c r="J14" i="37" s="1"/>
  <c r="CV14" i="2"/>
  <c r="CQ14" s="1"/>
  <c r="BA13" i="37" s="1"/>
  <c r="CD14" i="2"/>
  <c r="CC14" s="1"/>
  <c r="AS13" i="37" s="1"/>
  <c r="BL14" i="2"/>
  <c r="BE14" s="1"/>
  <c r="AF13" i="37" s="1"/>
  <c r="AT14" i="2"/>
  <c r="AS14" s="1"/>
  <c r="Y13" i="37" s="1"/>
  <c r="J14" i="2"/>
  <c r="I14" s="1"/>
  <c r="E13" i="37" s="1"/>
  <c r="CM13" i="2"/>
  <c r="CJ13" s="1"/>
  <c r="AW12" i="37" s="1"/>
  <c r="BU13" i="2"/>
  <c r="BT13" s="1"/>
  <c r="AN12" i="37" s="1"/>
  <c r="AK13" i="2"/>
  <c r="AJ13" s="1"/>
  <c r="T12" i="37" s="1"/>
  <c r="S13" i="2"/>
  <c r="N13" s="1"/>
  <c r="H12" i="37" s="1"/>
  <c r="CV12" i="2"/>
  <c r="CU12" s="1"/>
  <c r="BC11" i="37" s="1"/>
  <c r="J12" i="2"/>
  <c r="E12" s="1"/>
  <c r="C11" i="37" s="1"/>
  <c r="CM11" i="2"/>
  <c r="CL11" s="1"/>
  <c r="AX10" i="37" s="1"/>
  <c r="BU11" i="2"/>
  <c r="BP11" s="1"/>
  <c r="AL10" i="37" s="1"/>
  <c r="BC11" i="2"/>
  <c r="BB11" s="1"/>
  <c r="AD10" i="37" s="1"/>
  <c r="CD10" i="2"/>
  <c r="CC10" s="1"/>
  <c r="AS9" i="37" s="1"/>
  <c r="AT10" i="2"/>
  <c r="AQ10" s="1"/>
  <c r="X9" i="37" s="1"/>
  <c r="BU9" i="2"/>
  <c r="BT9" s="1"/>
  <c r="AN8" i="37" s="1"/>
  <c r="AK9" i="2"/>
  <c r="AJ9" s="1"/>
  <c r="T8" i="37" s="1"/>
  <c r="CD8" i="2"/>
  <c r="BY8" s="1"/>
  <c r="AQ7" i="37" s="1"/>
  <c r="BC7" i="2"/>
  <c r="BB7" s="1"/>
  <c r="AD6" i="37" s="1"/>
  <c r="AT6" i="2"/>
  <c r="AS6" s="1"/>
  <c r="Y5" i="37" s="1"/>
  <c r="J6" i="2"/>
  <c r="I6" s="1"/>
  <c r="E5" i="37" s="1"/>
  <c r="S29" i="2"/>
  <c r="N29" s="1"/>
  <c r="H28" i="37" s="1"/>
  <c r="L11" i="28"/>
  <c r="BW13" i="29" s="1"/>
  <c r="BX13" s="1"/>
  <c r="BO30"/>
  <c r="R30"/>
  <c r="T30" s="1"/>
  <c r="K30"/>
  <c r="T9" i="6"/>
  <c r="U9" s="1"/>
  <c r="CQ7" i="58" s="1"/>
  <c r="E30" i="79"/>
  <c r="T16" i="6"/>
  <c r="U16" s="1"/>
  <c r="CQ14" i="58" s="1"/>
  <c r="E30" i="75"/>
  <c r="F7" i="79"/>
  <c r="G7" s="1"/>
  <c r="K15" i="80"/>
  <c r="T13" i="6"/>
  <c r="U13" s="1"/>
  <c r="CQ11" i="58" s="1"/>
  <c r="T17" i="6"/>
  <c r="U17" s="1"/>
  <c r="CQ15" i="58" s="1"/>
  <c r="N18" i="6"/>
  <c r="O18" s="1"/>
  <c r="BM16" i="58" s="1"/>
  <c r="N10" i="6"/>
  <c r="O10" s="1"/>
  <c r="BM8" i="58" s="1"/>
  <c r="N8" i="6"/>
  <c r="O8" s="1"/>
  <c r="BM6" i="58" s="1"/>
  <c r="N14" i="6"/>
  <c r="O14" s="1"/>
  <c r="BM12" i="58" s="1"/>
  <c r="D45" i="73"/>
  <c r="D45" i="78"/>
  <c r="F7"/>
  <c r="G7" s="1"/>
  <c r="F7" i="80"/>
  <c r="G7" s="1"/>
  <c r="D46" i="71"/>
  <c r="D45" i="74"/>
  <c r="D45" i="75"/>
  <c r="D45" i="76"/>
  <c r="F7"/>
  <c r="G7" s="1"/>
  <c r="D45" i="80"/>
  <c r="B15" i="6"/>
  <c r="C15" s="1"/>
  <c r="E13" i="58" s="1"/>
  <c r="CN31"/>
  <c r="K7" i="79"/>
  <c r="K12" i="80"/>
  <c r="BC28" i="2"/>
  <c r="BB28" s="1"/>
  <c r="AD27" i="37" s="1"/>
  <c r="BL27" i="2"/>
  <c r="BK27" s="1"/>
  <c r="AI26" i="37" s="1"/>
  <c r="AB23" i="2"/>
  <c r="U23" s="1"/>
  <c r="L22" i="37" s="1"/>
  <c r="BU22" i="2"/>
  <c r="BT22" s="1"/>
  <c r="AN21" i="37" s="1"/>
  <c r="CV21" i="2"/>
  <c r="CU21" s="1"/>
  <c r="BC20" i="37" s="1"/>
  <c r="CM18" i="2"/>
  <c r="CL18" s="1"/>
  <c r="AX17" i="37" s="1"/>
  <c r="BC16" i="2"/>
  <c r="BB16" s="1"/>
  <c r="AD15" i="37" s="1"/>
  <c r="CV9" i="2"/>
  <c r="CO9" s="1"/>
  <c r="AZ8" i="37" s="1"/>
  <c r="S8" i="2"/>
  <c r="R8" s="1"/>
  <c r="J7" i="37" s="1"/>
  <c r="CM6" i="2"/>
  <c r="CL6" s="1"/>
  <c r="AX5" i="37" s="1"/>
  <c r="AK6" i="2"/>
  <c r="AJ6" s="1"/>
  <c r="T5" i="37" s="1"/>
  <c r="N11" i="6"/>
  <c r="O11" s="1"/>
  <c r="BM9" i="58" s="1"/>
  <c r="R17" i="6"/>
  <c r="S17" s="1"/>
  <c r="CG15" i="58" s="1"/>
  <c r="CV29" i="2"/>
  <c r="CS29" s="1"/>
  <c r="BB28" i="37" s="1"/>
  <c r="BC26" i="2"/>
  <c r="AX26" s="1"/>
  <c r="AB25" i="37" s="1"/>
  <c r="CV25" i="2"/>
  <c r="CO25" s="1"/>
  <c r="AZ24" i="37" s="1"/>
  <c r="CM24" i="2"/>
  <c r="CJ24" s="1"/>
  <c r="AW23" i="37" s="1"/>
  <c r="AK24" i="2"/>
  <c r="AJ24" s="1"/>
  <c r="T23" i="37" s="1"/>
  <c r="AT17" i="2"/>
  <c r="AS17" s="1"/>
  <c r="Y16" i="37" s="1"/>
  <c r="BU14" i="2"/>
  <c r="BT14" s="1"/>
  <c r="AN13" i="37" s="1"/>
  <c r="S12" i="2"/>
  <c r="R12" s="1"/>
  <c r="J11" i="37" s="1"/>
  <c r="BL11" i="2"/>
  <c r="BE11" s="1"/>
  <c r="AF10" i="37" s="1"/>
  <c r="J11" i="2"/>
  <c r="I11" s="1"/>
  <c r="E10" i="37" s="1"/>
  <c r="BC10" i="2"/>
  <c r="BB10" s="1"/>
  <c r="AD9" i="37" s="1"/>
  <c r="AT9" i="2"/>
  <c r="AS9" s="1"/>
  <c r="Y8" i="37" s="1"/>
  <c r="K11" i="79"/>
  <c r="K16" i="80"/>
  <c r="AB29" i="2"/>
  <c r="W29" s="1"/>
  <c r="M28" i="37" s="1"/>
  <c r="CD6" i="58"/>
  <c r="CD46" s="1"/>
  <c r="BJ6"/>
  <c r="BJ46" s="1"/>
  <c r="AP6"/>
  <c r="AP46" s="1"/>
  <c r="BT31"/>
  <c r="BJ29"/>
  <c r="CX20"/>
  <c r="U18" i="5"/>
  <c r="S17"/>
  <c r="AA10"/>
  <c r="AZ29" i="58"/>
  <c r="BJ13"/>
  <c r="M31" i="5"/>
  <c r="AP29" i="58"/>
  <c r="AZ21"/>
  <c r="AC29" i="5"/>
  <c r="Q18"/>
  <c r="AZ25" i="58"/>
  <c r="CD22"/>
  <c r="CX16"/>
  <c r="BJ10"/>
  <c r="L8"/>
  <c r="N9" i="6"/>
  <c r="O9" s="1"/>
  <c r="BM7" i="58" s="1"/>
  <c r="K11" i="77"/>
  <c r="K15" i="78"/>
  <c r="K5" i="75"/>
  <c r="N16" i="6"/>
  <c r="O16" s="1"/>
  <c r="BM14" i="58" s="1"/>
  <c r="K16" i="79"/>
  <c r="T8" i="6"/>
  <c r="K10" i="80"/>
  <c r="K8" i="79"/>
  <c r="F13" i="6"/>
  <c r="G13" s="1"/>
  <c r="Y11" i="58" s="1"/>
  <c r="J8" i="6"/>
  <c r="K16" i="75"/>
  <c r="P13" i="6"/>
  <c r="Q13" s="1"/>
  <c r="BW11" i="58" s="1"/>
  <c r="K16" i="78"/>
  <c r="R15" i="6"/>
  <c r="S15" s="1"/>
  <c r="CG13" i="58" s="1"/>
  <c r="K9" i="79"/>
  <c r="V16" i="6"/>
  <c r="W16" s="1"/>
  <c r="DA14" i="58" s="1"/>
  <c r="B14" i="6"/>
  <c r="C14" s="1"/>
  <c r="E12" i="58" s="1"/>
  <c r="K14" i="76"/>
  <c r="N13" i="6"/>
  <c r="O13" s="1"/>
  <c r="BM11" i="58" s="1"/>
  <c r="K14" i="77"/>
  <c r="K6"/>
  <c r="R11" i="6"/>
  <c r="S11" s="1"/>
  <c r="CG9" i="58" s="1"/>
  <c r="V9" i="6"/>
  <c r="W9" s="1"/>
  <c r="DA7" i="58" s="1"/>
  <c r="CX6" i="19"/>
  <c r="CX46" s="1"/>
  <c r="R10" i="6"/>
  <c r="S10" s="1"/>
  <c r="CG8" i="58" s="1"/>
  <c r="K16" i="73"/>
  <c r="K10" i="74"/>
  <c r="K15" i="77"/>
  <c r="K7"/>
  <c r="K11" i="78"/>
  <c r="B19" i="6"/>
  <c r="C19" s="1"/>
  <c r="E17" i="58" s="1"/>
  <c r="CD31" i="2"/>
  <c r="BY31" s="1"/>
  <c r="AQ30" i="37" s="1"/>
  <c r="AT31" i="2"/>
  <c r="AM31" s="1"/>
  <c r="V30" i="37" s="1"/>
  <c r="CM30" i="2"/>
  <c r="CL30" s="1"/>
  <c r="AX29" i="37" s="1"/>
  <c r="BC30" i="2"/>
  <c r="AX30" s="1"/>
  <c r="AB29" i="37" s="1"/>
  <c r="BL29" i="2"/>
  <c r="BE29" s="1"/>
  <c r="AF28" i="37" s="1"/>
  <c r="AT29" i="2"/>
  <c r="AO29" s="1"/>
  <c r="W28" i="37" s="1"/>
  <c r="J29" i="2"/>
  <c r="E29" s="1"/>
  <c r="C28" i="37" s="1"/>
  <c r="CM28" i="2"/>
  <c r="CH28" s="1"/>
  <c r="AV27" i="37" s="1"/>
  <c r="CV27" i="2"/>
  <c r="CU27" s="1"/>
  <c r="BC26" i="37" s="1"/>
  <c r="AT27" i="2"/>
  <c r="AO27" s="1"/>
  <c r="W26" i="37" s="1"/>
  <c r="AB27" i="2"/>
  <c r="AA27" s="1"/>
  <c r="O26" i="37" s="1"/>
  <c r="J27" i="2"/>
  <c r="CM26"/>
  <c r="CL26" s="1"/>
  <c r="AX25" i="37" s="1"/>
  <c r="BU26" i="2"/>
  <c r="BN26" s="1"/>
  <c r="AK25" i="37" s="1"/>
  <c r="AK26" i="2"/>
  <c r="AJ26" s="1"/>
  <c r="T25" i="37" s="1"/>
  <c r="CD25" i="2"/>
  <c r="CC25" s="1"/>
  <c r="AS24" i="37" s="1"/>
  <c r="BL25" i="2"/>
  <c r="BI25" s="1"/>
  <c r="AH24" i="37" s="1"/>
  <c r="AT25" i="2"/>
  <c r="AO25" s="1"/>
  <c r="W24" i="37" s="1"/>
  <c r="AB25" i="2"/>
  <c r="U25" s="1"/>
  <c r="L24" i="37" s="1"/>
  <c r="J25" i="2"/>
  <c r="G25" s="1"/>
  <c r="D24" i="37" s="1"/>
  <c r="BU24" i="2"/>
  <c r="BT24" s="1"/>
  <c r="AN23" i="37" s="1"/>
  <c r="CV23" i="2"/>
  <c r="CO23" s="1"/>
  <c r="AZ22" i="37" s="1"/>
  <c r="BL23" i="2"/>
  <c r="BI23" s="1"/>
  <c r="AH22" i="37" s="1"/>
  <c r="J23" i="2"/>
  <c r="C23" s="1"/>
  <c r="B22" i="37" s="1"/>
  <c r="CM22" i="2"/>
  <c r="CL22" s="1"/>
  <c r="AX21" i="37" s="1"/>
  <c r="BC22" i="2"/>
  <c r="AZ22" s="1"/>
  <c r="AC21" i="37" s="1"/>
  <c r="AK22" i="2"/>
  <c r="AH22" s="1"/>
  <c r="S21" i="37" s="1"/>
  <c r="BL21" i="2"/>
  <c r="BK21" s="1"/>
  <c r="AI20" i="37" s="1"/>
  <c r="AT21" i="2"/>
  <c r="AM21" s="1"/>
  <c r="V20" i="37" s="1"/>
  <c r="CM20" i="2"/>
  <c r="CF20" s="1"/>
  <c r="AU19" i="37" s="1"/>
  <c r="BU20" i="2"/>
  <c r="BN20" s="1"/>
  <c r="AK19" i="37" s="1"/>
  <c r="AK20" i="2"/>
  <c r="AD20" s="1"/>
  <c r="Q19" i="37" s="1"/>
  <c r="CV19" i="2"/>
  <c r="CQ19" s="1"/>
  <c r="BA18" i="37" s="1"/>
  <c r="BL19" i="2"/>
  <c r="BK19" s="1"/>
  <c r="AI18" i="37" s="1"/>
  <c r="AT19" i="2"/>
  <c r="AQ19" s="1"/>
  <c r="X18" i="37" s="1"/>
  <c r="AB19" i="2"/>
  <c r="AA19" s="1"/>
  <c r="O18" i="37" s="1"/>
  <c r="J19" i="2"/>
  <c r="I19" s="1"/>
  <c r="E18" i="37" s="1"/>
  <c r="BU18" i="2"/>
  <c r="BP18" s="1"/>
  <c r="AL17" i="37" s="1"/>
  <c r="BC18" i="2"/>
  <c r="BB18" s="1"/>
  <c r="AD17" i="37" s="1"/>
  <c r="AK18" i="2"/>
  <c r="AJ18" s="1"/>
  <c r="T17" i="37" s="1"/>
  <c r="CV17" i="2"/>
  <c r="CU17" s="1"/>
  <c r="BC16" i="37" s="1"/>
  <c r="BL17" i="2"/>
  <c r="BK17" s="1"/>
  <c r="AI16" i="37" s="1"/>
  <c r="J17" i="2"/>
  <c r="I17" s="1"/>
  <c r="E16" i="37" s="1"/>
  <c r="CM16" i="2"/>
  <c r="CL16" s="1"/>
  <c r="AX15" i="37" s="1"/>
  <c r="BU16" i="2"/>
  <c r="BN16" s="1"/>
  <c r="AK15" i="37" s="1"/>
  <c r="AK16" i="2"/>
  <c r="AH16" s="1"/>
  <c r="S15" i="37" s="1"/>
  <c r="CV15" i="2"/>
  <c r="CU15" s="1"/>
  <c r="BC14" i="37" s="1"/>
  <c r="BL15" i="2"/>
  <c r="BI15" s="1"/>
  <c r="AH14" i="37" s="1"/>
  <c r="AT15" i="2"/>
  <c r="AS15" s="1"/>
  <c r="Y14" i="37" s="1"/>
  <c r="J15" i="2"/>
  <c r="I15" s="1"/>
  <c r="E14" i="37" s="1"/>
  <c r="CM14" i="2"/>
  <c r="CL14" s="1"/>
  <c r="AX13" i="37" s="1"/>
  <c r="AK14" i="2"/>
  <c r="AF14" s="1"/>
  <c r="R13" i="37" s="1"/>
  <c r="CV13" i="2"/>
  <c r="CU13" s="1"/>
  <c r="BC12" i="37" s="1"/>
  <c r="BL13" i="2"/>
  <c r="BK13" s="1"/>
  <c r="AI12" i="37" s="1"/>
  <c r="AT13" i="2"/>
  <c r="AS13" s="1"/>
  <c r="Y12" i="37" s="1"/>
  <c r="CM12" i="2"/>
  <c r="CJ12" s="1"/>
  <c r="AW11" i="37" s="1"/>
  <c r="AK12" i="2"/>
  <c r="AH12" s="1"/>
  <c r="S11" i="37" s="1"/>
  <c r="CV11" i="2"/>
  <c r="CS11" s="1"/>
  <c r="BB10" i="37" s="1"/>
  <c r="CD11" i="2"/>
  <c r="CC11" s="1"/>
  <c r="AS10" i="37" s="1"/>
  <c r="AT11" i="2"/>
  <c r="AS11" s="1"/>
  <c r="Y10" i="37" s="1"/>
  <c r="AB11" i="2"/>
  <c r="AA11" s="1"/>
  <c r="O10" i="37" s="1"/>
  <c r="CM10" i="2"/>
  <c r="CL10" s="1"/>
  <c r="AX9" i="37" s="1"/>
  <c r="BU10" i="2"/>
  <c r="BT10" s="1"/>
  <c r="AN9" i="37" s="1"/>
  <c r="AK10" i="2"/>
  <c r="AJ10" s="1"/>
  <c r="T9" i="37" s="1"/>
  <c r="S10" i="2"/>
  <c r="R10" s="1"/>
  <c r="J9" i="37" s="1"/>
  <c r="CD9" i="2"/>
  <c r="CC9" s="1"/>
  <c r="AS8" i="37" s="1"/>
  <c r="BL9" i="2"/>
  <c r="BK9" s="1"/>
  <c r="AI8" i="37" s="1"/>
  <c r="J9" i="2"/>
  <c r="I9" s="1"/>
  <c r="E8" i="37" s="1"/>
  <c r="CM8" i="2"/>
  <c r="CL8" s="1"/>
  <c r="AX7" i="37" s="1"/>
  <c r="BU8" i="2"/>
  <c r="BT8" s="1"/>
  <c r="AN7" i="37" s="1"/>
  <c r="BC8" i="2"/>
  <c r="BB8" s="1"/>
  <c r="AD7" i="37" s="1"/>
  <c r="AK8" i="2"/>
  <c r="AJ8" s="1"/>
  <c r="T7" i="37" s="1"/>
  <c r="CV7" i="2"/>
  <c r="CQ7" s="1"/>
  <c r="BA6" i="37" s="1"/>
  <c r="BL7" i="2"/>
  <c r="BE7" s="1"/>
  <c r="AF6" i="37" s="1"/>
  <c r="AB7" i="2"/>
  <c r="U7" s="1"/>
  <c r="L6" i="37" s="1"/>
  <c r="J7" i="2"/>
  <c r="G7" s="1"/>
  <c r="D6" i="37" s="1"/>
  <c r="BU6" i="2"/>
  <c r="BT6" s="1"/>
  <c r="AN5" i="37" s="1"/>
  <c r="BC6" i="2"/>
  <c r="BB6" s="1"/>
  <c r="AD5" i="37" s="1"/>
  <c r="S6" i="2"/>
  <c r="R6" s="1"/>
  <c r="J5" i="37" s="1"/>
  <c r="D13" i="6"/>
  <c r="E13" s="1"/>
  <c r="O11" i="58" s="1"/>
  <c r="N12" i="6"/>
  <c r="O12" s="1"/>
  <c r="BM10" i="58" s="1"/>
  <c r="T15" i="6"/>
  <c r="U15" s="1"/>
  <c r="CQ13" i="58" s="1"/>
  <c r="B10" i="6"/>
  <c r="C10" s="1"/>
  <c r="E8" i="58" s="1"/>
  <c r="AT7" i="2"/>
  <c r="AS7" s="1"/>
  <c r="Y6" i="37" s="1"/>
  <c r="J13" i="2"/>
  <c r="I13" s="1"/>
  <c r="E12" i="37" s="1"/>
  <c r="AB15" i="2"/>
  <c r="AA15" s="1"/>
  <c r="O14" i="37" s="1"/>
  <c r="BC20" i="2"/>
  <c r="BB20" s="1"/>
  <c r="AD19" i="37" s="1"/>
  <c r="J21" i="2"/>
  <c r="C21" s="1"/>
  <c r="B20" i="37" s="1"/>
  <c r="CD29" i="2"/>
  <c r="CA29" s="1"/>
  <c r="AR28" i="37" s="1"/>
  <c r="CN6" i="19"/>
  <c r="CN46" s="1"/>
  <c r="K10" i="73"/>
  <c r="N19" i="6"/>
  <c r="O19" s="1"/>
  <c r="BM17" i="58" s="1"/>
  <c r="N15" i="6"/>
  <c r="O15" s="1"/>
  <c r="BM13" i="58" s="1"/>
  <c r="K9" i="77"/>
  <c r="R13" i="6"/>
  <c r="S13" s="1"/>
  <c r="CG11" i="58" s="1"/>
  <c r="V11" i="6"/>
  <c r="W11" s="1"/>
  <c r="DA9" i="58" s="1"/>
  <c r="CD7" i="2"/>
  <c r="BY7" s="1"/>
  <c r="AQ6" i="37" s="1"/>
  <c r="BC24" i="2"/>
  <c r="BB24" s="1"/>
  <c r="AD23" i="37" s="1"/>
  <c r="H20" i="41"/>
  <c r="K13" i="77"/>
  <c r="R9" i="6"/>
  <c r="S9" s="1"/>
  <c r="CG7" i="58" s="1"/>
  <c r="T18" i="6"/>
  <c r="U18" s="1"/>
  <c r="CQ16" i="58" s="1"/>
  <c r="BC14" i="2"/>
  <c r="AX14" s="1"/>
  <c r="AB13" i="37" s="1"/>
  <c r="AZ6" i="19"/>
  <c r="AZ46" s="1"/>
  <c r="K10" i="75"/>
  <c r="E24" i="73"/>
  <c r="D45" i="77"/>
  <c r="E24" i="78"/>
  <c r="J11" i="41"/>
  <c r="J12" s="1"/>
  <c r="J13" s="1"/>
  <c r="J42" s="1"/>
  <c r="AK11" i="2"/>
  <c r="AJ11" s="1"/>
  <c r="T10" i="37" s="1"/>
  <c r="BL10" i="2"/>
  <c r="BK10" s="1"/>
  <c r="AI9" i="37" s="1"/>
  <c r="AB10" i="2"/>
  <c r="W10" s="1"/>
  <c r="M9" i="37" s="1"/>
  <c r="BC9" i="2"/>
  <c r="AV9" s="1"/>
  <c r="AA8" i="37" s="1"/>
  <c r="BL8" i="2"/>
  <c r="BG8" s="1"/>
  <c r="AG7" i="37" s="1"/>
  <c r="AT8" i="2"/>
  <c r="AM8" s="1"/>
  <c r="V7" i="37" s="1"/>
  <c r="J8" i="2"/>
  <c r="E8" s="1"/>
  <c r="C7" i="37" s="1"/>
  <c r="CM7" i="2"/>
  <c r="CL7" s="1"/>
  <c r="AX6" i="37" s="1"/>
  <c r="BU7" i="2"/>
  <c r="BP7" s="1"/>
  <c r="AL6" i="37" s="1"/>
  <c r="AK7" i="2"/>
  <c r="AF7" s="1"/>
  <c r="R6" i="37" s="1"/>
  <c r="BL6" i="2"/>
  <c r="BK6" s="1"/>
  <c r="AI5" i="37" s="1"/>
  <c r="AB6" i="2"/>
  <c r="Y6" s="1"/>
  <c r="N5" i="37" s="1"/>
  <c r="J25" i="41"/>
  <c r="B25"/>
  <c r="B26" s="1"/>
  <c r="B27" s="1"/>
  <c r="E31" i="80"/>
  <c r="F12" i="76"/>
  <c r="G12" s="1"/>
  <c r="BX29" i="29"/>
  <c r="F20" i="15"/>
  <c r="G20" s="1"/>
  <c r="BR29" i="7"/>
  <c r="BS29" s="1"/>
  <c r="CP28" i="58" s="1"/>
  <c r="BD29" i="7"/>
  <c r="BE29" s="1"/>
  <c r="BV28" i="58" s="1"/>
  <c r="AP29" i="7"/>
  <c r="AQ29" s="1"/>
  <c r="BB28" i="58" s="1"/>
  <c r="AB29" i="7"/>
  <c r="AC29" s="1"/>
  <c r="AH28" i="58" s="1"/>
  <c r="N29" i="7"/>
  <c r="O29" s="1"/>
  <c r="N28" i="58" s="1"/>
  <c r="BY28" i="7"/>
  <c r="BZ28" s="1"/>
  <c r="CZ27" i="58" s="1"/>
  <c r="BK28" i="7"/>
  <c r="BL28" s="1"/>
  <c r="CF27" i="58" s="1"/>
  <c r="AW28" i="7"/>
  <c r="AX28" s="1"/>
  <c r="BL27" i="58" s="1"/>
  <c r="AI28" i="7"/>
  <c r="AJ28" s="1"/>
  <c r="AR27" i="58" s="1"/>
  <c r="U28" i="7"/>
  <c r="V28" s="1"/>
  <c r="X27" i="58" s="1"/>
  <c r="G28" i="7"/>
  <c r="H28" s="1"/>
  <c r="D27" i="58" s="1"/>
  <c r="BR27" i="7"/>
  <c r="BS27" s="1"/>
  <c r="CP26" i="58" s="1"/>
  <c r="BD27" i="7"/>
  <c r="BE27" s="1"/>
  <c r="BV26" i="58" s="1"/>
  <c r="AP27" i="7"/>
  <c r="AQ27" s="1"/>
  <c r="BB26" i="58" s="1"/>
  <c r="AB27" i="7"/>
  <c r="AC27" s="1"/>
  <c r="AH26" i="58" s="1"/>
  <c r="N27" i="7"/>
  <c r="O27" s="1"/>
  <c r="N26" i="58" s="1"/>
  <c r="BY26" i="7"/>
  <c r="BZ26" s="1"/>
  <c r="CZ25" i="58" s="1"/>
  <c r="BK26" i="7"/>
  <c r="BL26" s="1"/>
  <c r="CF25" i="58" s="1"/>
  <c r="AW26" i="7"/>
  <c r="AX26" s="1"/>
  <c r="BL25" i="58" s="1"/>
  <c r="AI26" i="7"/>
  <c r="AJ26" s="1"/>
  <c r="AR25" i="58" s="1"/>
  <c r="U26" i="7"/>
  <c r="V26" s="1"/>
  <c r="G26"/>
  <c r="H26" s="1"/>
  <c r="D25" i="58" s="1"/>
  <c r="J30" i="41"/>
  <c r="F30"/>
  <c r="AH27" i="29"/>
  <c r="BC26"/>
  <c r="T29"/>
  <c r="AA30"/>
  <c r="AV29"/>
  <c r="AO28"/>
  <c r="BJ6" i="19"/>
  <c r="BJ46" s="1"/>
  <c r="BF12" i="13"/>
  <c r="BJ27" i="29"/>
  <c r="D45" i="72"/>
  <c r="F12" i="80"/>
  <c r="G12" s="1"/>
  <c r="BQ28" i="29"/>
  <c r="M28"/>
  <c r="AU13"/>
  <c r="AV13" s="1"/>
  <c r="K11" i="28"/>
  <c r="F27" i="29"/>
  <c r="I30" i="5"/>
  <c r="O18"/>
  <c r="M17"/>
  <c r="B14" i="58"/>
  <c r="I15" i="5"/>
  <c r="S13"/>
  <c r="K13"/>
  <c r="L12" i="58"/>
  <c r="E54" i="69"/>
  <c r="H54"/>
  <c r="I54"/>
  <c r="G54"/>
  <c r="E12" i="19"/>
  <c r="R9" i="16"/>
  <c r="F7"/>
  <c r="G7" s="1"/>
  <c r="I10" i="41"/>
  <c r="I11" s="1"/>
  <c r="BO31" i="29"/>
  <c r="BQ31" s="1"/>
  <c r="K31"/>
  <c r="M31" s="1"/>
  <c r="F19" i="41"/>
  <c r="AF30" i="29"/>
  <c r="BA29"/>
  <c r="BV28"/>
  <c r="R28"/>
  <c r="AM27"/>
  <c r="BH26"/>
  <c r="D26"/>
  <c r="Y25"/>
  <c r="AT24"/>
  <c r="BO23"/>
  <c r="K23"/>
  <c r="AF22"/>
  <c r="BA21"/>
  <c r="AT20"/>
  <c r="BO19"/>
  <c r="K19"/>
  <c r="AF18"/>
  <c r="BA17"/>
  <c r="AT16"/>
  <c r="BO15"/>
  <c r="K15"/>
  <c r="AF14"/>
  <c r="BA13"/>
  <c r="BV12"/>
  <c r="R12"/>
  <c r="BO11"/>
  <c r="K11"/>
  <c r="AF10"/>
  <c r="BA9"/>
  <c r="BV8"/>
  <c r="R8"/>
  <c r="AM7"/>
  <c r="BH6"/>
  <c r="D6"/>
  <c r="Y5"/>
  <c r="Y45" s="1"/>
  <c r="AA29" i="35"/>
  <c r="AD29" s="1"/>
  <c r="E25" i="75"/>
  <c r="V29" i="58"/>
  <c r="O30" i="5"/>
  <c r="S31"/>
  <c r="AZ30" i="58"/>
  <c r="AZ22"/>
  <c r="S23" i="5"/>
  <c r="U27"/>
  <c r="U23"/>
  <c r="Y28"/>
  <c r="CD27" i="58"/>
  <c r="Y20" i="5"/>
  <c r="AA26"/>
  <c r="CN25" i="58"/>
  <c r="CN17"/>
  <c r="AA18" i="5"/>
  <c r="CX29" i="58"/>
  <c r="AC30" i="5"/>
  <c r="CX25" i="58"/>
  <c r="CX17"/>
  <c r="AC14" i="5"/>
  <c r="CZ33" i="58"/>
  <c r="H9" i="28"/>
  <c r="S13" i="29"/>
  <c r="T13" s="1"/>
  <c r="AU12"/>
  <c r="Q28" i="5"/>
  <c r="AP27" i="58"/>
  <c r="I28" i="5"/>
  <c r="K25"/>
  <c r="L24" i="58"/>
  <c r="Q21" i="5"/>
  <c r="AP20" i="58"/>
  <c r="I21" i="5"/>
  <c r="B20" i="58"/>
  <c r="W14" i="5"/>
  <c r="O14"/>
  <c r="AF13" i="58"/>
  <c r="M9" i="5"/>
  <c r="V8" i="58"/>
  <c r="BB32"/>
  <c r="CX29" i="19"/>
  <c r="BJ28"/>
  <c r="BJ27"/>
  <c r="BJ26"/>
  <c r="BJ25"/>
  <c r="BJ24"/>
  <c r="BJ22"/>
  <c r="CX20"/>
  <c r="CX19"/>
  <c r="CX17"/>
  <c r="CX15"/>
  <c r="CX12"/>
  <c r="CX11"/>
  <c r="CX10"/>
  <c r="BJ10"/>
  <c r="BJ9"/>
  <c r="BJ8"/>
  <c r="J9" i="16"/>
  <c r="E23" i="72"/>
  <c r="I23" s="1"/>
  <c r="F8" i="6"/>
  <c r="K13" i="78"/>
  <c r="R16" i="6"/>
  <c r="S16" s="1"/>
  <c r="CG14" i="58" s="1"/>
  <c r="P15" i="6"/>
  <c r="Q15" s="1"/>
  <c r="BW13" i="58" s="1"/>
  <c r="K12" i="77"/>
  <c r="Q35" i="58"/>
  <c r="L5" i="32"/>
  <c r="G11" i="28"/>
  <c r="I31" i="5"/>
  <c r="W27"/>
  <c r="BT26" i="58"/>
  <c r="Q24" i="5"/>
  <c r="AP23" i="58"/>
  <c r="M24" i="5"/>
  <c r="V23" i="58"/>
  <c r="I24" i="5"/>
  <c r="B23" i="58"/>
  <c r="BT19"/>
  <c r="W20" i="5"/>
  <c r="S19"/>
  <c r="AZ18" i="58"/>
  <c r="O19" i="5"/>
  <c r="AF18" i="58"/>
  <c r="K19" i="5"/>
  <c r="L18" i="58"/>
  <c r="S15" i="5"/>
  <c r="AZ14" i="58"/>
  <c r="O15" i="5"/>
  <c r="K15"/>
  <c r="W12"/>
  <c r="BT11" i="58"/>
  <c r="Q11" i="5"/>
  <c r="M11"/>
  <c r="I11"/>
  <c r="B10" i="58"/>
  <c r="Q8" i="5"/>
  <c r="M8"/>
  <c r="V7" i="58"/>
  <c r="I8" i="5"/>
  <c r="B7" i="58"/>
  <c r="CN6"/>
  <c r="CN46" s="1"/>
  <c r="BT6"/>
  <c r="BT46" s="1"/>
  <c r="AZ6"/>
  <c r="AZ46" s="1"/>
  <c r="AF6"/>
  <c r="AF46" s="1"/>
  <c r="AK32" i="3"/>
  <c r="U32"/>
  <c r="AG31"/>
  <c r="Q31"/>
  <c r="AS30"/>
  <c r="AC30"/>
  <c r="M30"/>
  <c r="AO29"/>
  <c r="Y29"/>
  <c r="I29"/>
  <c r="AK28"/>
  <c r="U28"/>
  <c r="E28"/>
  <c r="AG27"/>
  <c r="Q27"/>
  <c r="AS26"/>
  <c r="AC26"/>
  <c r="M26"/>
  <c r="AO25"/>
  <c r="Y25"/>
  <c r="I25"/>
  <c r="AK24"/>
  <c r="U24"/>
  <c r="E24"/>
  <c r="AG23"/>
  <c r="Q23"/>
  <c r="AS22"/>
  <c r="AC22"/>
  <c r="M22"/>
  <c r="AO21"/>
  <c r="Y21"/>
  <c r="I21"/>
  <c r="AK20"/>
  <c r="U20"/>
  <c r="E20"/>
  <c r="AG19"/>
  <c r="Q19"/>
  <c r="AS18"/>
  <c r="AC18"/>
  <c r="M18"/>
  <c r="AO17"/>
  <c r="Y17"/>
  <c r="I17"/>
  <c r="AK16"/>
  <c r="U16"/>
  <c r="E16"/>
  <c r="AG15"/>
  <c r="Q15"/>
  <c r="AS14"/>
  <c r="AC14"/>
  <c r="M14"/>
  <c r="AO13"/>
  <c r="Y13"/>
  <c r="I13"/>
  <c r="AK12"/>
  <c r="U12"/>
  <c r="E12"/>
  <c r="AG11"/>
  <c r="Q11"/>
  <c r="AS10"/>
  <c r="AC10"/>
  <c r="M10"/>
  <c r="AO9"/>
  <c r="Y9"/>
  <c r="I9"/>
  <c r="AK8"/>
  <c r="U8"/>
  <c r="E8"/>
  <c r="C23" i="5"/>
  <c r="M8" i="6"/>
  <c r="BC6" i="58" s="1"/>
  <c r="BV32"/>
  <c r="CP31"/>
  <c r="B31" i="19"/>
  <c r="BT30"/>
  <c r="B29"/>
  <c r="B26"/>
  <c r="BT25"/>
  <c r="B25"/>
  <c r="BT24"/>
  <c r="B24"/>
  <c r="BT23"/>
  <c r="B23"/>
  <c r="BT22"/>
  <c r="B22"/>
  <c r="B21"/>
  <c r="BT20"/>
  <c r="BT19"/>
  <c r="BT18"/>
  <c r="BT15"/>
  <c r="B15"/>
  <c r="BT14"/>
  <c r="B14"/>
  <c r="BT13"/>
  <c r="BT12"/>
  <c r="B12"/>
  <c r="BT10"/>
  <c r="B10"/>
  <c r="B9"/>
  <c r="B8"/>
  <c r="BT7"/>
  <c r="B7"/>
  <c r="BT6"/>
  <c r="BT46" s="1"/>
  <c r="B6"/>
  <c r="B46" s="1"/>
  <c r="BF41" i="13"/>
  <c r="Z10"/>
  <c r="AA11"/>
  <c r="E23" i="19"/>
  <c r="E20"/>
  <c r="AP8" i="16"/>
  <c r="N9"/>
  <c r="H24" i="69"/>
  <c r="F54"/>
  <c r="CX13" i="58"/>
  <c r="AZ12"/>
  <c r="CX30" i="19"/>
  <c r="CX21"/>
  <c r="BJ21"/>
  <c r="CX18"/>
  <c r="BJ16"/>
  <c r="BJ15"/>
  <c r="CX13"/>
  <c r="CX8"/>
  <c r="CX7"/>
  <c r="F10" i="41"/>
  <c r="F11" s="1"/>
  <c r="F12" s="1"/>
  <c r="F13" s="1"/>
  <c r="F42" s="1"/>
  <c r="AC18" i="5"/>
  <c r="D8" i="6"/>
  <c r="P11"/>
  <c r="Q11" s="1"/>
  <c r="BW9" i="58" s="1"/>
  <c r="K7" i="80"/>
  <c r="G12" i="13"/>
  <c r="BW12" i="29"/>
  <c r="C11" i="28"/>
  <c r="K18" i="5"/>
  <c r="L17" i="58"/>
  <c r="Q17" i="5"/>
  <c r="I17"/>
  <c r="B16" i="58"/>
  <c r="W13" i="5"/>
  <c r="BT12" i="58"/>
  <c r="O13" i="5"/>
  <c r="AF12" i="58"/>
  <c r="BA41" i="13"/>
  <c r="E34" i="69"/>
  <c r="H34"/>
  <c r="I34"/>
  <c r="E14"/>
  <c r="H14"/>
  <c r="I14"/>
  <c r="G14"/>
  <c r="E30" i="19"/>
  <c r="E18"/>
  <c r="E11"/>
  <c r="D10" i="41"/>
  <c r="D11" s="1"/>
  <c r="AM31" i="29"/>
  <c r="AO31" s="1"/>
  <c r="J19" i="41"/>
  <c r="BH30" i="29"/>
  <c r="B19" i="41"/>
  <c r="D30" i="29"/>
  <c r="Y29"/>
  <c r="AT28"/>
  <c r="BO27"/>
  <c r="K27"/>
  <c r="AF26"/>
  <c r="BA25"/>
  <c r="BV24"/>
  <c r="R24"/>
  <c r="AM23"/>
  <c r="BH22"/>
  <c r="D22"/>
  <c r="Y21"/>
  <c r="BV20"/>
  <c r="R20"/>
  <c r="AM19"/>
  <c r="BH18"/>
  <c r="D18"/>
  <c r="Y17"/>
  <c r="BV16"/>
  <c r="R16"/>
  <c r="AM15"/>
  <c r="BH14"/>
  <c r="D14"/>
  <c r="Y13"/>
  <c r="AT12"/>
  <c r="AM11"/>
  <c r="BH10"/>
  <c r="D10"/>
  <c r="Y9"/>
  <c r="AT8"/>
  <c r="BO7"/>
  <c r="K7"/>
  <c r="AF6"/>
  <c r="BA5"/>
  <c r="BA45" s="1"/>
  <c r="AP30" i="35"/>
  <c r="AS30" s="1"/>
  <c r="J31" i="41"/>
  <c r="AU29" i="35"/>
  <c r="AX29" s="1"/>
  <c r="AF28" i="58"/>
  <c r="O29" i="5"/>
  <c r="Q32"/>
  <c r="AP31" i="58"/>
  <c r="AZ26"/>
  <c r="BJ30"/>
  <c r="U15" i="5"/>
  <c r="Y32"/>
  <c r="CD23" i="58"/>
  <c r="Y16" i="5"/>
  <c r="CD15" i="58"/>
  <c r="AA30" i="5"/>
  <c r="AA22"/>
  <c r="CN13" i="58"/>
  <c r="AC22" i="5"/>
  <c r="BL33" i="58"/>
  <c r="D9" i="28"/>
  <c r="H5" i="32"/>
  <c r="M28" i="5"/>
  <c r="W25"/>
  <c r="BT24" i="58"/>
  <c r="O25" i="5"/>
  <c r="AF24" i="58"/>
  <c r="M21" i="5"/>
  <c r="V20" i="58"/>
  <c r="W16" i="5"/>
  <c r="W15"/>
  <c r="S14"/>
  <c r="AZ13" i="58"/>
  <c r="K14" i="5"/>
  <c r="L13" i="58"/>
  <c r="AP8"/>
  <c r="Q9" i="5"/>
  <c r="BV31" i="58"/>
  <c r="BJ29" i="19"/>
  <c r="CX26"/>
  <c r="CX25"/>
  <c r="CX24"/>
  <c r="CX23"/>
  <c r="BJ19"/>
  <c r="BJ17"/>
  <c r="BJ14"/>
  <c r="BJ11"/>
  <c r="E7"/>
  <c r="E29" i="41"/>
  <c r="E30" s="1"/>
  <c r="B16" i="6"/>
  <c r="C16" s="1"/>
  <c r="E14" i="58" s="1"/>
  <c r="K32" i="5"/>
  <c r="L31" i="58"/>
  <c r="O27" i="5"/>
  <c r="AF26" i="58"/>
  <c r="K27" i="5"/>
  <c r="W23"/>
  <c r="BT22" i="58"/>
  <c r="Q22" i="5"/>
  <c r="M22"/>
  <c r="I22"/>
  <c r="M10"/>
  <c r="I10"/>
  <c r="B9" i="58"/>
  <c r="AA9" i="5"/>
  <c r="W9"/>
  <c r="S9"/>
  <c r="AZ8" i="58"/>
  <c r="AO32" i="3"/>
  <c r="Y32"/>
  <c r="I32"/>
  <c r="AK31"/>
  <c r="U31"/>
  <c r="E31"/>
  <c r="AG30"/>
  <c r="Q30"/>
  <c r="AS29"/>
  <c r="AC29"/>
  <c r="M29"/>
  <c r="AO28"/>
  <c r="Y28"/>
  <c r="I28"/>
  <c r="AK27"/>
  <c r="U27"/>
  <c r="E27"/>
  <c r="AG26"/>
  <c r="Q26"/>
  <c r="AS25"/>
  <c r="AC25"/>
  <c r="M25"/>
  <c r="AO24"/>
  <c r="Y24"/>
  <c r="I24"/>
  <c r="AK23"/>
  <c r="U23"/>
  <c r="E23"/>
  <c r="AG22"/>
  <c r="Q22"/>
  <c r="AS21"/>
  <c r="AC21"/>
  <c r="M21"/>
  <c r="AO20"/>
  <c r="Y20"/>
  <c r="I20"/>
  <c r="AK19"/>
  <c r="U19"/>
  <c r="E19"/>
  <c r="AG18"/>
  <c r="Q18"/>
  <c r="AS17"/>
  <c r="AC17"/>
  <c r="M17"/>
  <c r="AO16"/>
  <c r="Y16"/>
  <c r="I16"/>
  <c r="AK15"/>
  <c r="U15"/>
  <c r="E15"/>
  <c r="AG14"/>
  <c r="Q14"/>
  <c r="AS13"/>
  <c r="AC13"/>
  <c r="M13"/>
  <c r="AO12"/>
  <c r="Y12"/>
  <c r="I12"/>
  <c r="AK11"/>
  <c r="U11"/>
  <c r="E11"/>
  <c r="AG10"/>
  <c r="Q10"/>
  <c r="AS9"/>
  <c r="AC9"/>
  <c r="M9"/>
  <c r="AO8"/>
  <c r="Y8"/>
  <c r="I8"/>
  <c r="E22" i="5"/>
  <c r="E23" s="1"/>
  <c r="E24" s="1"/>
  <c r="E25" s="1"/>
  <c r="E26" s="1"/>
  <c r="E27" s="1"/>
  <c r="E28" s="1"/>
  <c r="E29" s="1"/>
  <c r="E30" s="1"/>
  <c r="E31" s="1"/>
  <c r="E32" s="1"/>
  <c r="E33" s="1"/>
  <c r="H9" i="6"/>
  <c r="I9" s="1"/>
  <c r="AI7" i="58" s="1"/>
  <c r="H7" i="73"/>
  <c r="I7" s="1"/>
  <c r="W8" i="6"/>
  <c r="DA6" i="58" s="1"/>
  <c r="E22" i="19"/>
  <c r="E19"/>
  <c r="E13"/>
  <c r="Z9" i="16"/>
  <c r="B30" i="35"/>
  <c r="E30" s="1"/>
  <c r="AP29"/>
  <c r="AS29" s="1"/>
  <c r="AE29" i="2"/>
  <c r="AE30" s="1"/>
  <c r="AK28"/>
  <c r="AF28" s="1"/>
  <c r="R27" i="37" s="1"/>
  <c r="AA14" i="5"/>
  <c r="G34" i="69"/>
  <c r="AF29" i="58"/>
  <c r="C4" i="32"/>
  <c r="J14" i="69"/>
  <c r="F34"/>
  <c r="H44"/>
  <c r="F8" i="16"/>
  <c r="E24" i="75"/>
  <c r="CD31" i="58"/>
  <c r="AF17"/>
  <c r="BT15"/>
  <c r="CD11"/>
  <c r="CX27" i="19"/>
  <c r="BJ12"/>
  <c r="BJ7"/>
  <c r="V30" i="35"/>
  <c r="Y30" s="1"/>
  <c r="BT32" i="58"/>
  <c r="U31" i="5"/>
  <c r="S27"/>
  <c r="AC26"/>
  <c r="K16" i="72"/>
  <c r="K16" i="74"/>
  <c r="E12" i="28"/>
  <c r="AG30" i="29"/>
  <c r="F20" i="41"/>
  <c r="BB29" i="29"/>
  <c r="BW28"/>
  <c r="AU28"/>
  <c r="BP27"/>
  <c r="L27"/>
  <c r="AG26"/>
  <c r="BB25"/>
  <c r="BW24"/>
  <c r="S24"/>
  <c r="AN23"/>
  <c r="BI22"/>
  <c r="E22"/>
  <c r="Z21"/>
  <c r="AU20"/>
  <c r="BP19"/>
  <c r="L19"/>
  <c r="E18"/>
  <c r="Z17"/>
  <c r="AU16"/>
  <c r="BP15"/>
  <c r="L15"/>
  <c r="L25" i="41"/>
  <c r="D25"/>
  <c r="AF29" i="35"/>
  <c r="AI29" s="1"/>
  <c r="L28"/>
  <c r="O28" s="1"/>
  <c r="AA27"/>
  <c r="AD27" s="1"/>
  <c r="AP26"/>
  <c r="AS26" s="1"/>
  <c r="B26"/>
  <c r="E26" s="1"/>
  <c r="Q25"/>
  <c r="T25" s="1"/>
  <c r="AF24"/>
  <c r="AI24" s="1"/>
  <c r="AU23"/>
  <c r="AX23" s="1"/>
  <c r="G23"/>
  <c r="J23" s="1"/>
  <c r="V22"/>
  <c r="Y22" s="1"/>
  <c r="AK21"/>
  <c r="AN21" s="1"/>
  <c r="AZ20"/>
  <c r="BC20" s="1"/>
  <c r="L20"/>
  <c r="O20" s="1"/>
  <c r="AA19"/>
  <c r="AD19" s="1"/>
  <c r="AP18"/>
  <c r="AS18" s="1"/>
  <c r="B18"/>
  <c r="E18" s="1"/>
  <c r="Q17"/>
  <c r="T17" s="1"/>
  <c r="AF16"/>
  <c r="AI16" s="1"/>
  <c r="AU15"/>
  <c r="AX15" s="1"/>
  <c r="G15"/>
  <c r="J15" s="1"/>
  <c r="B14"/>
  <c r="E14" s="1"/>
  <c r="AK13"/>
  <c r="AN13" s="1"/>
  <c r="AZ12"/>
  <c r="BC12" s="1"/>
  <c r="L12"/>
  <c r="O12" s="1"/>
  <c r="G11"/>
  <c r="J11" s="1"/>
  <c r="V10"/>
  <c r="Y10" s="1"/>
  <c r="AK9"/>
  <c r="AN9" s="1"/>
  <c r="AZ8"/>
  <c r="BC8" s="1"/>
  <c r="AU7"/>
  <c r="AX7" s="1"/>
  <c r="AP6"/>
  <c r="AS6" s="1"/>
  <c r="I12" i="28"/>
  <c r="BI30" i="29"/>
  <c r="J20" i="41"/>
  <c r="E30" i="29"/>
  <c r="B20" i="41"/>
  <c r="Z29" i="29"/>
  <c r="S28"/>
  <c r="AN27"/>
  <c r="BI26"/>
  <c r="E26"/>
  <c r="Z25"/>
  <c r="AU24"/>
  <c r="BP23"/>
  <c r="L23"/>
  <c r="AG22"/>
  <c r="BB21"/>
  <c r="BW20"/>
  <c r="S20"/>
  <c r="AN19"/>
  <c r="BI18"/>
  <c r="AG18"/>
  <c r="BB17"/>
  <c r="BW16"/>
  <c r="S16"/>
  <c r="AN15"/>
  <c r="H25" i="41"/>
  <c r="L29" i="35"/>
  <c r="O29" s="1"/>
  <c r="AZ28"/>
  <c r="BC28" s="1"/>
  <c r="AF28"/>
  <c r="AI28" s="1"/>
  <c r="AU27"/>
  <c r="AX27" s="1"/>
  <c r="G27"/>
  <c r="J27" s="1"/>
  <c r="V26"/>
  <c r="Y26" s="1"/>
  <c r="AK25"/>
  <c r="AN25" s="1"/>
  <c r="AZ24"/>
  <c r="BC24" s="1"/>
  <c r="L24"/>
  <c r="O24" s="1"/>
  <c r="AA23"/>
  <c r="AD23" s="1"/>
  <c r="AP22"/>
  <c r="AS22" s="1"/>
  <c r="B22"/>
  <c r="E22" s="1"/>
  <c r="Q21"/>
  <c r="T21" s="1"/>
  <c r="AF20"/>
  <c r="AI20" s="1"/>
  <c r="AU19"/>
  <c r="AX19" s="1"/>
  <c r="G19"/>
  <c r="J19" s="1"/>
  <c r="V18"/>
  <c r="Y18" s="1"/>
  <c r="AK17"/>
  <c r="AN17" s="1"/>
  <c r="AZ16"/>
  <c r="BC16" s="1"/>
  <c r="L16"/>
  <c r="O16" s="1"/>
  <c r="AA15"/>
  <c r="AD15" s="1"/>
  <c r="AP14"/>
  <c r="AS14" s="1"/>
  <c r="V14"/>
  <c r="Y14" s="1"/>
  <c r="Q13"/>
  <c r="T13" s="1"/>
  <c r="AF12"/>
  <c r="AI12" s="1"/>
  <c r="AU11"/>
  <c r="AX11" s="1"/>
  <c r="AA11"/>
  <c r="AD11" s="1"/>
  <c r="AP10"/>
  <c r="AS10" s="1"/>
  <c r="B10"/>
  <c r="E10" s="1"/>
  <c r="Q9"/>
  <c r="T9" s="1"/>
  <c r="AF8"/>
  <c r="AI8" s="1"/>
  <c r="L8"/>
  <c r="O8" s="1"/>
  <c r="AA7"/>
  <c r="AD7" s="1"/>
  <c r="G7"/>
  <c r="J7" s="1"/>
  <c r="V6"/>
  <c r="Y6" s="1"/>
  <c r="B6"/>
  <c r="E6" s="1"/>
  <c r="CV30" i="2"/>
  <c r="CU30" s="1"/>
  <c r="BC29" i="37" s="1"/>
  <c r="AB30" i="2"/>
  <c r="AA30" s="1"/>
  <c r="O29" i="37" s="1"/>
  <c r="AK27" i="2"/>
  <c r="BL26"/>
  <c r="AB26"/>
  <c r="U26" s="1"/>
  <c r="L25" i="37" s="1"/>
  <c r="CM25" i="2"/>
  <c r="CF25" s="1"/>
  <c r="AU24" i="37" s="1"/>
  <c r="CM23" i="2"/>
  <c r="BU21"/>
  <c r="BN21" s="1"/>
  <c r="AK20" i="37" s="1"/>
  <c r="CV20" i="2"/>
  <c r="CU20" s="1"/>
  <c r="BC19" i="37" s="1"/>
  <c r="AT20" i="2"/>
  <c r="AM20" s="1"/>
  <c r="V19" i="37" s="1"/>
  <c r="J20" i="2"/>
  <c r="C20" s="1"/>
  <c r="B19" i="37" s="1"/>
  <c r="BC19" i="2"/>
  <c r="AV19" s="1"/>
  <c r="AA18" i="37" s="1"/>
  <c r="CV16" i="2"/>
  <c r="CU16" s="1"/>
  <c r="BC15" i="37" s="1"/>
  <c r="BC15" i="2"/>
  <c r="BB15" s="1"/>
  <c r="AD14" i="37" s="1"/>
  <c r="BC13" i="2"/>
  <c r="AV13" s="1"/>
  <c r="AA12" i="37" s="1"/>
  <c r="CV10" i="2"/>
  <c r="CO10" s="1"/>
  <c r="AZ9" i="37" s="1"/>
  <c r="CM9" i="2"/>
  <c r="CL9" s="1"/>
  <c r="AX8" i="37" s="1"/>
  <c r="CV8" i="2"/>
  <c r="CO8" s="1"/>
  <c r="AZ7" i="37" s="1"/>
  <c r="CV6" i="2"/>
  <c r="CO6" s="1"/>
  <c r="AZ5" i="37" s="1"/>
  <c r="BO29" i="2"/>
  <c r="BU28"/>
  <c r="BR28" s="1"/>
  <c r="AM27" i="37" s="1"/>
  <c r="E23" i="79"/>
  <c r="E23" i="76"/>
  <c r="E24" i="74"/>
  <c r="S12" i="29"/>
  <c r="E32" i="19"/>
  <c r="W29" i="5"/>
  <c r="K29"/>
  <c r="Q26"/>
  <c r="M26"/>
  <c r="V25" i="58"/>
  <c r="I26" i="5"/>
  <c r="B25" i="58"/>
  <c r="O23" i="5"/>
  <c r="K23"/>
  <c r="S20"/>
  <c r="AZ19" i="58"/>
  <c r="O20" i="5"/>
  <c r="AF19" i="58"/>
  <c r="K20" i="5"/>
  <c r="L19" i="58"/>
  <c r="W17" i="5"/>
  <c r="BT16" i="58"/>
  <c r="Q16" i="5"/>
  <c r="AP15" i="58"/>
  <c r="M16" i="5"/>
  <c r="V15" i="58"/>
  <c r="I16" i="5"/>
  <c r="S12"/>
  <c r="O12"/>
  <c r="AF11" i="58"/>
  <c r="K12" i="5"/>
  <c r="L11" i="58"/>
  <c r="Y11" i="5"/>
  <c r="CD10" i="58"/>
  <c r="Y10" i="5"/>
  <c r="CD9" i="58"/>
  <c r="U10" i="5"/>
  <c r="Q10"/>
  <c r="I9"/>
  <c r="B8" i="58"/>
  <c r="AA8" i="5"/>
  <c r="W8"/>
  <c r="S8"/>
  <c r="AZ7" i="58"/>
  <c r="J9" i="6"/>
  <c r="K9" s="1"/>
  <c r="AS7" i="58" s="1"/>
  <c r="K6" i="74"/>
  <c r="E39" i="69"/>
  <c r="G39"/>
  <c r="H39"/>
  <c r="E19"/>
  <c r="G19"/>
  <c r="H19"/>
  <c r="J4"/>
  <c r="F4"/>
  <c r="G4"/>
  <c r="AD9" i="16"/>
  <c r="L31" i="41"/>
  <c r="AF30" i="35"/>
  <c r="AI30" s="1"/>
  <c r="D31" i="41"/>
  <c r="CP32" i="2"/>
  <c r="CP33" s="1"/>
  <c r="CP34" s="1"/>
  <c r="CP35" s="1"/>
  <c r="CV31"/>
  <c r="CU31" s="1"/>
  <c r="BC30" i="37" s="1"/>
  <c r="BF31" i="2"/>
  <c r="V31"/>
  <c r="AK35" i="58"/>
  <c r="CD6" i="2"/>
  <c r="BY6" s="1"/>
  <c r="AQ5" i="37" s="1"/>
  <c r="J10" i="2"/>
  <c r="I10" s="1"/>
  <c r="E9" i="37" s="1"/>
  <c r="BL16" i="2"/>
  <c r="BK16" s="1"/>
  <c r="AI15" i="37" s="1"/>
  <c r="R31" i="29"/>
  <c r="T31" s="1"/>
  <c r="CD20" i="58"/>
  <c r="Y13" i="5"/>
  <c r="AS34" i="35"/>
  <c r="J34"/>
  <c r="K31" i="5"/>
  <c r="W30"/>
  <c r="K30"/>
  <c r="M27"/>
  <c r="I27"/>
  <c r="W26"/>
  <c r="O26"/>
  <c r="K26"/>
  <c r="O24"/>
  <c r="K24"/>
  <c r="Q23"/>
  <c r="M23"/>
  <c r="I23"/>
  <c r="W22"/>
  <c r="O22"/>
  <c r="K22"/>
  <c r="Q20"/>
  <c r="M20"/>
  <c r="I20"/>
  <c r="W19"/>
  <c r="W18"/>
  <c r="S18"/>
  <c r="K17"/>
  <c r="K16"/>
  <c r="M15"/>
  <c r="Q13"/>
  <c r="M13"/>
  <c r="I13"/>
  <c r="AA12"/>
  <c r="O11"/>
  <c r="K11"/>
  <c r="AC10"/>
  <c r="K10"/>
  <c r="AC9"/>
  <c r="Y9"/>
  <c r="U9"/>
  <c r="AC8"/>
  <c r="Y8"/>
  <c r="U8"/>
  <c r="AS32" i="3"/>
  <c r="AC32"/>
  <c r="M32"/>
  <c r="AO31"/>
  <c r="Y31"/>
  <c r="I31"/>
  <c r="AK30"/>
  <c r="U30"/>
  <c r="AG29"/>
  <c r="Q29"/>
  <c r="AS28"/>
  <c r="AC28"/>
  <c r="M28"/>
  <c r="AO27"/>
  <c r="Y27"/>
  <c r="I27"/>
  <c r="AK26"/>
  <c r="U26"/>
  <c r="E26"/>
  <c r="AG25"/>
  <c r="Q25"/>
  <c r="AS24"/>
  <c r="AC24"/>
  <c r="M24"/>
  <c r="AO23"/>
  <c r="Y23"/>
  <c r="I23"/>
  <c r="AK22"/>
  <c r="U22"/>
  <c r="E22"/>
  <c r="AG21"/>
  <c r="Q21"/>
  <c r="AS20"/>
  <c r="AC20"/>
  <c r="M20"/>
  <c r="AO19"/>
  <c r="Y19"/>
  <c r="I19"/>
  <c r="AK18"/>
  <c r="U18"/>
  <c r="E18"/>
  <c r="AG17"/>
  <c r="Q17"/>
  <c r="AS16"/>
  <c r="AC16"/>
  <c r="M16"/>
  <c r="AO15"/>
  <c r="Y15"/>
  <c r="I15"/>
  <c r="AK14"/>
  <c r="U14"/>
  <c r="E14"/>
  <c r="AG13"/>
  <c r="Q13"/>
  <c r="AS12"/>
  <c r="AC12"/>
  <c r="M12"/>
  <c r="AO11"/>
  <c r="Y11"/>
  <c r="I11"/>
  <c r="AK10"/>
  <c r="U10"/>
  <c r="E10"/>
  <c r="AG9"/>
  <c r="Q9"/>
  <c r="AS8"/>
  <c r="AC8"/>
  <c r="M8"/>
  <c r="CD28" i="19"/>
  <c r="CD27"/>
  <c r="CD26"/>
  <c r="CD23"/>
  <c r="CD22"/>
  <c r="CD20"/>
  <c r="CD17"/>
  <c r="CD15"/>
  <c r="CD14"/>
  <c r="BA31" i="29"/>
  <c r="BC31" s="1"/>
  <c r="Y31"/>
  <c r="AA31" s="1"/>
  <c r="B32" i="19"/>
  <c r="X33" i="58"/>
  <c r="E30" i="74"/>
  <c r="BJ31" i="58"/>
  <c r="V31"/>
  <c r="AZ23"/>
  <c r="BJ15"/>
  <c r="CX14"/>
  <c r="BP30" i="29"/>
  <c r="AN30"/>
  <c r="AO30" s="1"/>
  <c r="L30"/>
  <c r="BI29"/>
  <c r="BJ29" s="1"/>
  <c r="AG29"/>
  <c r="AH29" s="1"/>
  <c r="E29"/>
  <c r="BB28"/>
  <c r="BC28" s="1"/>
  <c r="Z28"/>
  <c r="AA28" s="1"/>
  <c r="BW27"/>
  <c r="BX27" s="1"/>
  <c r="AU27"/>
  <c r="AV27" s="1"/>
  <c r="S27"/>
  <c r="T27" s="1"/>
  <c r="BP26"/>
  <c r="BQ26" s="1"/>
  <c r="AN26"/>
  <c r="AO26" s="1"/>
  <c r="L26"/>
  <c r="M26" s="1"/>
  <c r="BI25"/>
  <c r="BJ25" s="1"/>
  <c r="AG25"/>
  <c r="AH25" s="1"/>
  <c r="E25"/>
  <c r="BB24"/>
  <c r="BC24" s="1"/>
  <c r="Z24"/>
  <c r="AA24" s="1"/>
  <c r="BW23"/>
  <c r="BX23" s="1"/>
  <c r="AU23"/>
  <c r="AV23" s="1"/>
  <c r="S23"/>
  <c r="T23" s="1"/>
  <c r="BP22"/>
  <c r="BQ22" s="1"/>
  <c r="AN22"/>
  <c r="AO22" s="1"/>
  <c r="L22"/>
  <c r="M22" s="1"/>
  <c r="BI21"/>
  <c r="BJ21" s="1"/>
  <c r="AG21"/>
  <c r="AH21" s="1"/>
  <c r="E21"/>
  <c r="F21" s="1"/>
  <c r="BB20"/>
  <c r="BC20" s="1"/>
  <c r="Z20"/>
  <c r="AA20" s="1"/>
  <c r="BW19"/>
  <c r="BX19" s="1"/>
  <c r="AU19"/>
  <c r="AV19" s="1"/>
  <c r="S19"/>
  <c r="T19" s="1"/>
  <c r="BP18"/>
  <c r="BQ18" s="1"/>
  <c r="AN18"/>
  <c r="AO18" s="1"/>
  <c r="L18"/>
  <c r="M18" s="1"/>
  <c r="BI17"/>
  <c r="BJ17" s="1"/>
  <c r="AG17"/>
  <c r="AH17" s="1"/>
  <c r="E17"/>
  <c r="BB16"/>
  <c r="BC16" s="1"/>
  <c r="Z16"/>
  <c r="AA16" s="1"/>
  <c r="BW15"/>
  <c r="BX15" s="1"/>
  <c r="AU15"/>
  <c r="AV15" s="1"/>
  <c r="S15"/>
  <c r="T15" s="1"/>
  <c r="L30" i="41"/>
  <c r="H30"/>
  <c r="D30"/>
  <c r="O31" i="5"/>
  <c r="S24"/>
  <c r="AC23"/>
  <c r="Y21"/>
  <c r="U20"/>
  <c r="AA19"/>
  <c r="U16"/>
  <c r="AC15"/>
  <c r="H8" i="6"/>
  <c r="F6" i="75"/>
  <c r="G6" s="1"/>
  <c r="P8" i="6"/>
  <c r="N33" i="7"/>
  <c r="O33" s="1"/>
  <c r="BY29"/>
  <c r="BZ29" s="1"/>
  <c r="BK29"/>
  <c r="BL29" s="1"/>
  <c r="AW29"/>
  <c r="AX29" s="1"/>
  <c r="AI29"/>
  <c r="AJ29" s="1"/>
  <c r="U29"/>
  <c r="V29" s="1"/>
  <c r="G29"/>
  <c r="H29" s="1"/>
  <c r="BR28"/>
  <c r="BS28" s="1"/>
  <c r="BD28"/>
  <c r="BE28" s="1"/>
  <c r="AP28"/>
  <c r="AQ28" s="1"/>
  <c r="AB28"/>
  <c r="AC28" s="1"/>
  <c r="N28"/>
  <c r="O28" s="1"/>
  <c r="BY27"/>
  <c r="BZ27" s="1"/>
  <c r="BK27"/>
  <c r="BL27" s="1"/>
  <c r="AW27"/>
  <c r="AX27" s="1"/>
  <c r="AI27"/>
  <c r="AJ27" s="1"/>
  <c r="U27"/>
  <c r="V27" s="1"/>
  <c r="G27"/>
  <c r="H27" s="1"/>
  <c r="BR26"/>
  <c r="BS26" s="1"/>
  <c r="BD26"/>
  <c r="BE26" s="1"/>
  <c r="AP26"/>
  <c r="AQ26" s="1"/>
  <c r="AB26"/>
  <c r="AC26" s="1"/>
  <c r="N26"/>
  <c r="O26" s="1"/>
  <c r="BY25"/>
  <c r="BZ25" s="1"/>
  <c r="BK25"/>
  <c r="BL25" s="1"/>
  <c r="AW25"/>
  <c r="AX25" s="1"/>
  <c r="AI25"/>
  <c r="AJ25" s="1"/>
  <c r="U25"/>
  <c r="V25" s="1"/>
  <c r="G25"/>
  <c r="H25" s="1"/>
  <c r="BR24"/>
  <c r="BS24" s="1"/>
  <c r="BD24"/>
  <c r="BE24" s="1"/>
  <c r="AP24"/>
  <c r="AQ24" s="1"/>
  <c r="AB24"/>
  <c r="AC24" s="1"/>
  <c r="N24"/>
  <c r="O24" s="1"/>
  <c r="BY23"/>
  <c r="BZ23" s="1"/>
  <c r="BK23"/>
  <c r="BL23" s="1"/>
  <c r="AW23"/>
  <c r="AX23" s="1"/>
  <c r="AI23"/>
  <c r="AJ23" s="1"/>
  <c r="U23"/>
  <c r="V23" s="1"/>
  <c r="G23"/>
  <c r="H23" s="1"/>
  <c r="BR22"/>
  <c r="BS22" s="1"/>
  <c r="BD22"/>
  <c r="BE22" s="1"/>
  <c r="AP22"/>
  <c r="AQ22" s="1"/>
  <c r="E30" i="80"/>
  <c r="BV31" i="29"/>
  <c r="BX31" s="1"/>
  <c r="AT31"/>
  <c r="AV31" s="1"/>
  <c r="Y25" i="5"/>
  <c r="Y17"/>
  <c r="AR33" i="58"/>
  <c r="BC34" i="35"/>
  <c r="O34"/>
  <c r="AD34"/>
  <c r="Q29" i="5"/>
  <c r="M29"/>
  <c r="I29"/>
  <c r="W28"/>
  <c r="O28"/>
  <c r="K28"/>
  <c r="Q25"/>
  <c r="M25"/>
  <c r="I25"/>
  <c r="S21"/>
  <c r="O21"/>
  <c r="K21"/>
  <c r="Q19"/>
  <c r="M19"/>
  <c r="M18"/>
  <c r="I18"/>
  <c r="Q14"/>
  <c r="M14"/>
  <c r="I14"/>
  <c r="AA13"/>
  <c r="Q12"/>
  <c r="M12"/>
  <c r="I12"/>
  <c r="AA11"/>
  <c r="W11"/>
  <c r="W10"/>
  <c r="S10"/>
  <c r="O10"/>
  <c r="O9"/>
  <c r="O8"/>
  <c r="K8"/>
  <c r="AG32" i="3"/>
  <c r="Q32"/>
  <c r="AS31"/>
  <c r="AC31"/>
  <c r="M31"/>
  <c r="AO30"/>
  <c r="Y30"/>
  <c r="AK29"/>
  <c r="U29"/>
  <c r="AG28"/>
  <c r="Q28"/>
  <c r="AS27"/>
  <c r="AC27"/>
  <c r="M27"/>
  <c r="AO26"/>
  <c r="Y26"/>
  <c r="I26"/>
  <c r="AK25"/>
  <c r="U25"/>
  <c r="E25"/>
  <c r="AG24"/>
  <c r="Q24"/>
  <c r="AS23"/>
  <c r="AC23"/>
  <c r="M23"/>
  <c r="AO22"/>
  <c r="Y22"/>
  <c r="I22"/>
  <c r="AK21"/>
  <c r="U21"/>
  <c r="E21"/>
  <c r="AG20"/>
  <c r="Q20"/>
  <c r="AS19"/>
  <c r="AC19"/>
  <c r="M19"/>
  <c r="AO18"/>
  <c r="Y18"/>
  <c r="I18"/>
  <c r="AK17"/>
  <c r="U17"/>
  <c r="E17"/>
  <c r="AG16"/>
  <c r="Q16"/>
  <c r="AS15"/>
  <c r="AC15"/>
  <c r="M15"/>
  <c r="AO14"/>
  <c r="Y14"/>
  <c r="I14"/>
  <c r="AK13"/>
  <c r="U13"/>
  <c r="E13"/>
  <c r="AG12"/>
  <c r="Q12"/>
  <c r="AS11"/>
  <c r="AC11"/>
  <c r="M11"/>
  <c r="AO10"/>
  <c r="Y10"/>
  <c r="I10"/>
  <c r="AK9"/>
  <c r="U9"/>
  <c r="E9"/>
  <c r="AG8"/>
  <c r="Q8"/>
  <c r="D29" i="58"/>
  <c r="F13" i="64"/>
  <c r="G13" s="1"/>
  <c r="BH31" i="29"/>
  <c r="BJ31" s="1"/>
  <c r="AF31"/>
  <c r="AH31" s="1"/>
  <c r="D31"/>
  <c r="Q29" i="35"/>
  <c r="T29" s="1"/>
  <c r="Y31" i="5"/>
  <c r="CD26" i="58"/>
  <c r="CD18"/>
  <c r="Y15" i="5"/>
  <c r="CF33" i="58"/>
  <c r="T34" i="35"/>
  <c r="AI34"/>
  <c r="AN34"/>
  <c r="AX34"/>
  <c r="BY35" i="58"/>
  <c r="AZ31"/>
  <c r="CX30"/>
  <c r="AF30"/>
  <c r="CD28"/>
  <c r="BJ27"/>
  <c r="CN26"/>
  <c r="CX22"/>
  <c r="CX18"/>
  <c r="BJ11"/>
  <c r="BI14" i="29"/>
  <c r="AG14"/>
  <c r="E14"/>
  <c r="K20" i="41"/>
  <c r="K21" s="1"/>
  <c r="G20"/>
  <c r="C20"/>
  <c r="C21" s="1"/>
  <c r="L11"/>
  <c r="H11"/>
  <c r="U32" i="5"/>
  <c r="M32"/>
  <c r="AC31"/>
  <c r="Y29"/>
  <c r="S28"/>
  <c r="AC27"/>
  <c r="Q27"/>
  <c r="W24"/>
  <c r="I19"/>
  <c r="O17"/>
  <c r="O16"/>
  <c r="Q15"/>
  <c r="U12"/>
  <c r="CD34" i="2"/>
  <c r="CG6" i="58"/>
  <c r="AC7" i="5"/>
  <c r="AC47" s="1"/>
  <c r="AA7"/>
  <c r="AA47" s="1"/>
  <c r="W7"/>
  <c r="W47" s="1"/>
  <c r="U7"/>
  <c r="U47" s="1"/>
  <c r="S7"/>
  <c r="S47" s="1"/>
  <c r="Q7"/>
  <c r="Q47" s="1"/>
  <c r="O7"/>
  <c r="O47" s="1"/>
  <c r="M7"/>
  <c r="M47" s="1"/>
  <c r="K7"/>
  <c r="I7"/>
  <c r="I47" s="1"/>
  <c r="CA33" i="18"/>
  <c r="CC33" s="1"/>
  <c r="O33"/>
  <c r="Q33" s="1"/>
  <c r="D31" i="35"/>
  <c r="C32"/>
  <c r="CG33" i="2"/>
  <c r="CG34" s="1"/>
  <c r="CG35" s="1"/>
  <c r="CM32"/>
  <c r="CH32" s="1"/>
  <c r="AV31" i="37" s="1"/>
  <c r="AW33" i="2"/>
  <c r="AW34" s="1"/>
  <c r="AW35" s="1"/>
  <c r="BC32"/>
  <c r="AX32" s="1"/>
  <c r="AB31" i="37" s="1"/>
  <c r="M33" i="2"/>
  <c r="M34" s="1"/>
  <c r="M35" s="1"/>
  <c r="S32"/>
  <c r="N32" s="1"/>
  <c r="H31" i="37" s="1"/>
  <c r="AN33" i="2"/>
  <c r="AN34" s="1"/>
  <c r="AN35" s="1"/>
  <c r="AT32"/>
  <c r="AO32" s="1"/>
  <c r="W31" i="37" s="1"/>
  <c r="E32" i="80"/>
  <c r="E31" i="79"/>
  <c r="E31" i="77"/>
  <c r="E31" i="76"/>
  <c r="E31" i="75"/>
  <c r="E31" i="74"/>
  <c r="E31" i="73"/>
  <c r="E31" i="72"/>
  <c r="I31" s="1"/>
  <c r="H32" i="35"/>
  <c r="I31"/>
  <c r="M32"/>
  <c r="N31"/>
  <c r="R32"/>
  <c r="T32" s="1"/>
  <c r="W32"/>
  <c r="AC31"/>
  <c r="AH31"/>
  <c r="AM31"/>
  <c r="AR31"/>
  <c r="AV32"/>
  <c r="AR35" i="16"/>
  <c r="AN35"/>
  <c r="H35"/>
  <c r="N31" i="7"/>
  <c r="O31" s="1"/>
  <c r="N30" i="58" s="1"/>
  <c r="N30" i="7"/>
  <c r="O30" s="1"/>
  <c r="F16" i="29"/>
  <c r="CD28" i="2"/>
  <c r="CC28" s="1"/>
  <c r="AS27" i="37" s="1"/>
  <c r="CD27" i="2"/>
  <c r="BW27" s="1"/>
  <c r="AP26" i="37" s="1"/>
  <c r="CD24" i="2"/>
  <c r="BW24" s="1"/>
  <c r="AP23" i="37" s="1"/>
  <c r="CD21" i="2"/>
  <c r="BW21" s="1"/>
  <c r="AP20" i="37" s="1"/>
  <c r="CD20" i="2"/>
  <c r="CC20" s="1"/>
  <c r="AS19" i="37" s="1"/>
  <c r="CD19" i="2"/>
  <c r="BY19" s="1"/>
  <c r="AQ18" i="37" s="1"/>
  <c r="CD17" i="2"/>
  <c r="CC17" s="1"/>
  <c r="AS16" i="37" s="1"/>
  <c r="CD16" i="2"/>
  <c r="CA16" s="1"/>
  <c r="AR15" i="37" s="1"/>
  <c r="CD15" i="2"/>
  <c r="CA15" s="1"/>
  <c r="AR14" i="37" s="1"/>
  <c r="AA26" i="29"/>
  <c r="BX25"/>
  <c r="AV25"/>
  <c r="T25"/>
  <c r="AO24"/>
  <c r="M24"/>
  <c r="CD32" i="2"/>
  <c r="AG32" i="35"/>
  <c r="AL32"/>
  <c r="BB31"/>
  <c r="AW31"/>
  <c r="AN7" i="3"/>
  <c r="AN47" s="1"/>
  <c r="AF7"/>
  <c r="AF47" s="1"/>
  <c r="X7"/>
  <c r="X47" s="1"/>
  <c r="P7"/>
  <c r="P47" s="1"/>
  <c r="H7"/>
  <c r="H47" s="1"/>
  <c r="AS28" i="35"/>
  <c r="Y28"/>
  <c r="E28"/>
  <c r="AN27"/>
  <c r="T27"/>
  <c r="BC26"/>
  <c r="AI26"/>
  <c r="O26"/>
  <c r="AX25"/>
  <c r="AD25"/>
  <c r="AR7" i="3"/>
  <c r="AR47" s="1"/>
  <c r="AJ7"/>
  <c r="AJ47" s="1"/>
  <c r="AB7"/>
  <c r="AB47" s="1"/>
  <c r="T7"/>
  <c r="T47" s="1"/>
  <c r="E29" i="35"/>
  <c r="AX28"/>
  <c r="AN28"/>
  <c r="AD28"/>
  <c r="T28"/>
  <c r="J28"/>
  <c r="BC27"/>
  <c r="AS27"/>
  <c r="AI27"/>
  <c r="Y27"/>
  <c r="O27"/>
  <c r="E27"/>
  <c r="AX26"/>
  <c r="AN26"/>
  <c r="AD26"/>
  <c r="T26"/>
  <c r="J26"/>
  <c r="BC25"/>
  <c r="AS25"/>
  <c r="AI25"/>
  <c r="Y25"/>
  <c r="O25"/>
  <c r="CD13" i="2"/>
  <c r="CC13" s="1"/>
  <c r="AS12" i="37" s="1"/>
  <c r="BA42" i="13"/>
  <c r="V41"/>
  <c r="BF42"/>
  <c r="AU41"/>
  <c r="AA41"/>
  <c r="S30" i="2"/>
  <c r="L30" s="1"/>
  <c r="G29" i="37" s="1"/>
  <c r="S28" i="2"/>
  <c r="R28" s="1"/>
  <c r="J27" i="37" s="1"/>
  <c r="S11" i="2"/>
  <c r="P11" s="1"/>
  <c r="I10" i="37" s="1"/>
  <c r="Y7" i="5"/>
  <c r="Y47" s="1"/>
  <c r="CD24" i="58"/>
  <c r="CD16"/>
  <c r="CD14"/>
  <c r="CD12"/>
  <c r="AB22" i="7"/>
  <c r="AC22" s="1"/>
  <c r="U22"/>
  <c r="V22" s="1"/>
  <c r="N22"/>
  <c r="O22" s="1"/>
  <c r="G22"/>
  <c r="H22" s="1"/>
  <c r="BY21"/>
  <c r="BZ21" s="1"/>
  <c r="BR21"/>
  <c r="BS21" s="1"/>
  <c r="BK21"/>
  <c r="BL21" s="1"/>
  <c r="BD21"/>
  <c r="BE21" s="1"/>
  <c r="AW21"/>
  <c r="AX21" s="1"/>
  <c r="AP21"/>
  <c r="AQ21" s="1"/>
  <c r="AI21"/>
  <c r="AJ21" s="1"/>
  <c r="AB21"/>
  <c r="AC21" s="1"/>
  <c r="U21"/>
  <c r="V21" s="1"/>
  <c r="N21"/>
  <c r="O21" s="1"/>
  <c r="G21"/>
  <c r="H21" s="1"/>
  <c r="BY20"/>
  <c r="BZ20" s="1"/>
  <c r="BR20"/>
  <c r="BS20" s="1"/>
  <c r="BK20"/>
  <c r="BL20" s="1"/>
  <c r="BD20"/>
  <c r="BE20" s="1"/>
  <c r="AW20"/>
  <c r="AX20" s="1"/>
  <c r="AP20"/>
  <c r="AQ20" s="1"/>
  <c r="AI20"/>
  <c r="AJ20" s="1"/>
  <c r="AB20"/>
  <c r="AC20" s="1"/>
  <c r="U20"/>
  <c r="V20" s="1"/>
  <c r="N20"/>
  <c r="O20" s="1"/>
  <c r="G20"/>
  <c r="H20" s="1"/>
  <c r="BY19"/>
  <c r="BZ19" s="1"/>
  <c r="BR19"/>
  <c r="BS19" s="1"/>
  <c r="BK19"/>
  <c r="BL19" s="1"/>
  <c r="BD19"/>
  <c r="BE19" s="1"/>
  <c r="AW19"/>
  <c r="AX19" s="1"/>
  <c r="AP19"/>
  <c r="AQ19" s="1"/>
  <c r="AI19"/>
  <c r="AJ19" s="1"/>
  <c r="AB19"/>
  <c r="AC19" s="1"/>
  <c r="U19"/>
  <c r="V19" s="1"/>
  <c r="N19"/>
  <c r="O19" s="1"/>
  <c r="G19"/>
  <c r="H19" s="1"/>
  <c r="BY18"/>
  <c r="BZ18" s="1"/>
  <c r="BR18"/>
  <c r="BS18" s="1"/>
  <c r="BK18"/>
  <c r="BL18" s="1"/>
  <c r="BD18"/>
  <c r="BE18" s="1"/>
  <c r="AW18"/>
  <c r="AX18" s="1"/>
  <c r="AP18"/>
  <c r="AQ18" s="1"/>
  <c r="AI18"/>
  <c r="AJ18" s="1"/>
  <c r="AB18"/>
  <c r="AC18" s="1"/>
  <c r="U18"/>
  <c r="V18" s="1"/>
  <c r="N18"/>
  <c r="O18" s="1"/>
  <c r="G18"/>
  <c r="H18" s="1"/>
  <c r="BY17"/>
  <c r="BZ17" s="1"/>
  <c r="BR17"/>
  <c r="BS17" s="1"/>
  <c r="BK17"/>
  <c r="BL17" s="1"/>
  <c r="BD17"/>
  <c r="BE17" s="1"/>
  <c r="AW17"/>
  <c r="AX17" s="1"/>
  <c r="AP17"/>
  <c r="AQ17" s="1"/>
  <c r="AI17"/>
  <c r="AJ17" s="1"/>
  <c r="AB17"/>
  <c r="AC17" s="1"/>
  <c r="U17"/>
  <c r="V17" s="1"/>
  <c r="N17"/>
  <c r="O17" s="1"/>
  <c r="G17"/>
  <c r="H17" s="1"/>
  <c r="BY16"/>
  <c r="BZ16" s="1"/>
  <c r="BR16"/>
  <c r="BS16" s="1"/>
  <c r="BK16"/>
  <c r="BL16" s="1"/>
  <c r="BD16"/>
  <c r="BE16" s="1"/>
  <c r="AW16"/>
  <c r="AX16" s="1"/>
  <c r="AP16"/>
  <c r="AQ16" s="1"/>
  <c r="AI16"/>
  <c r="AJ16" s="1"/>
  <c r="AB16"/>
  <c r="AC16" s="1"/>
  <c r="U16"/>
  <c r="V16" s="1"/>
  <c r="N16"/>
  <c r="O16" s="1"/>
  <c r="G16"/>
  <c r="H16" s="1"/>
  <c r="BY15"/>
  <c r="BZ15" s="1"/>
  <c r="BR15"/>
  <c r="BS15" s="1"/>
  <c r="BK15"/>
  <c r="BL15" s="1"/>
  <c r="BD15"/>
  <c r="BE15" s="1"/>
  <c r="AW15"/>
  <c r="AX15" s="1"/>
  <c r="AP15"/>
  <c r="AQ15" s="1"/>
  <c r="AI15"/>
  <c r="AJ15" s="1"/>
  <c r="AB15"/>
  <c r="AC15" s="1"/>
  <c r="U15"/>
  <c r="V15" s="1"/>
  <c r="N15"/>
  <c r="O15" s="1"/>
  <c r="H15"/>
  <c r="BY14"/>
  <c r="BZ14" s="1"/>
  <c r="BR14"/>
  <c r="BS14" s="1"/>
  <c r="BK14"/>
  <c r="BL14" s="1"/>
  <c r="BD14"/>
  <c r="BE14" s="1"/>
  <c r="AW14"/>
  <c r="AX14" s="1"/>
  <c r="AP14"/>
  <c r="AQ14" s="1"/>
  <c r="AI14"/>
  <c r="AJ14" s="1"/>
  <c r="AB14"/>
  <c r="AC14" s="1"/>
  <c r="U14"/>
  <c r="V14" s="1"/>
  <c r="N14"/>
  <c r="O14" s="1"/>
  <c r="G14"/>
  <c r="H14" s="1"/>
  <c r="BY13"/>
  <c r="BZ13" s="1"/>
  <c r="BR13"/>
  <c r="BS13" s="1"/>
  <c r="BK13"/>
  <c r="BL13" s="1"/>
  <c r="BD13"/>
  <c r="BE13" s="1"/>
  <c r="AW13"/>
  <c r="AX13" s="1"/>
  <c r="AP13"/>
  <c r="AQ13" s="1"/>
  <c r="AI13"/>
  <c r="AJ13" s="1"/>
  <c r="AB13"/>
  <c r="AC13" s="1"/>
  <c r="U13"/>
  <c r="V13" s="1"/>
  <c r="N13"/>
  <c r="O13" s="1"/>
  <c r="G13"/>
  <c r="H13" s="1"/>
  <c r="BY12"/>
  <c r="BZ12" s="1"/>
  <c r="BR12"/>
  <c r="BS12" s="1"/>
  <c r="BK12"/>
  <c r="BL12" s="1"/>
  <c r="BD12"/>
  <c r="BE12" s="1"/>
  <c r="AW12"/>
  <c r="AX12" s="1"/>
  <c r="AP12"/>
  <c r="AQ12" s="1"/>
  <c r="AI12"/>
  <c r="AJ12" s="1"/>
  <c r="AB12"/>
  <c r="AC12" s="1"/>
  <c r="U12"/>
  <c r="V12" s="1"/>
  <c r="N12"/>
  <c r="O12" s="1"/>
  <c r="G12"/>
  <c r="H12" s="1"/>
  <c r="BY11"/>
  <c r="BZ11" s="1"/>
  <c r="BR11"/>
  <c r="BS11" s="1"/>
  <c r="BK11"/>
  <c r="BL11" s="1"/>
  <c r="BD11"/>
  <c r="BE11" s="1"/>
  <c r="AW11"/>
  <c r="AX11" s="1"/>
  <c r="AP11"/>
  <c r="AQ11" s="1"/>
  <c r="AI11"/>
  <c r="AJ11" s="1"/>
  <c r="AB11"/>
  <c r="AC11" s="1"/>
  <c r="U11"/>
  <c r="V11" s="1"/>
  <c r="N11"/>
  <c r="O11" s="1"/>
  <c r="G11"/>
  <c r="H11" s="1"/>
  <c r="BY10"/>
  <c r="BZ10" s="1"/>
  <c r="BR10"/>
  <c r="BS10" s="1"/>
  <c r="BK10"/>
  <c r="BL10" s="1"/>
  <c r="BR30"/>
  <c r="BS30" s="1"/>
  <c r="BD30"/>
  <c r="BE30" s="1"/>
  <c r="I21" i="41"/>
  <c r="F11" i="73"/>
  <c r="G11" s="1"/>
  <c r="G17"/>
  <c r="BJ23" i="29"/>
  <c r="AH23"/>
  <c r="F23"/>
  <c r="E34" i="5"/>
  <c r="E35" s="1"/>
  <c r="E36" s="1"/>
  <c r="E37" s="1"/>
  <c r="E38" s="1"/>
  <c r="E39" s="1"/>
  <c r="E40" s="1"/>
  <c r="E41" s="1"/>
  <c r="E42" s="1"/>
  <c r="E43" s="1"/>
  <c r="E44" s="1"/>
  <c r="E47" s="1"/>
  <c r="V31" i="19"/>
  <c r="CX31"/>
  <c r="AB32" i="9"/>
  <c r="S22" i="2"/>
  <c r="N22" s="1"/>
  <c r="H21" i="37" s="1"/>
  <c r="S20" i="2"/>
  <c r="R20" s="1"/>
  <c r="J19" i="37" s="1"/>
  <c r="S18" i="2"/>
  <c r="P18" s="1"/>
  <c r="I17" i="37" s="1"/>
  <c r="BP5" i="34"/>
  <c r="BB5"/>
  <c r="AN5"/>
  <c r="Z5"/>
  <c r="L5"/>
  <c r="BW5"/>
  <c r="BI5"/>
  <c r="AU5"/>
  <c r="AG5"/>
  <c r="S5"/>
  <c r="E5"/>
  <c r="D5" i="32"/>
  <c r="G11" i="13"/>
  <c r="D10"/>
  <c r="N47" i="7"/>
  <c r="D32" i="3"/>
  <c r="D30"/>
  <c r="D6" i="16"/>
  <c r="D46" s="1"/>
  <c r="F11" i="74"/>
  <c r="G11" s="1"/>
  <c r="F11" i="75"/>
  <c r="G11" s="1"/>
  <c r="H30" i="3"/>
  <c r="D29"/>
  <c r="L7"/>
  <c r="L47" s="1"/>
  <c r="B5" i="2"/>
  <c r="B45" s="1"/>
  <c r="L21" i="41"/>
  <c r="C37"/>
  <c r="C38" s="1"/>
  <c r="G37"/>
  <c r="G38" s="1"/>
  <c r="K37"/>
  <c r="K38" s="1"/>
  <c r="E37"/>
  <c r="E38" s="1"/>
  <c r="I37"/>
  <c r="I38" s="1"/>
  <c r="D37"/>
  <c r="D38" s="1"/>
  <c r="F37"/>
  <c r="F38" s="1"/>
  <c r="H37"/>
  <c r="H38" s="1"/>
  <c r="J37"/>
  <c r="J38" s="1"/>
  <c r="L37"/>
  <c r="L38" s="1"/>
  <c r="CM31" i="2"/>
  <c r="CJ31" s="1"/>
  <c r="AW30" i="37" s="1"/>
  <c r="BC31" i="2"/>
  <c r="AZ31" s="1"/>
  <c r="AC30" i="37" s="1"/>
  <c r="D31" i="2"/>
  <c r="J31" s="1"/>
  <c r="G31" s="1"/>
  <c r="S31"/>
  <c r="N31" s="1"/>
  <c r="H30" i="37" s="1"/>
  <c r="S26" i="2"/>
  <c r="R26" s="1"/>
  <c r="J25" i="37" s="1"/>
  <c r="S9" i="2"/>
  <c r="N9" s="1"/>
  <c r="H8" i="37" s="1"/>
  <c r="S7" i="2"/>
  <c r="L7" s="1"/>
  <c r="G6" i="37" s="1"/>
  <c r="X31" i="35"/>
  <c r="K30" i="41"/>
  <c r="I30"/>
  <c r="G30"/>
  <c r="C30"/>
  <c r="E11"/>
  <c r="BC29" i="35"/>
  <c r="Y29"/>
  <c r="BC30"/>
  <c r="O30"/>
  <c r="AN29"/>
  <c r="J29"/>
  <c r="FE6" i="18"/>
  <c r="FC10"/>
  <c r="FE10" s="1"/>
  <c r="FC12"/>
  <c r="FE12" s="1"/>
  <c r="FC14"/>
  <c r="FE14" s="1"/>
  <c r="FC16"/>
  <c r="FE16" s="1"/>
  <c r="FC20"/>
  <c r="FE20" s="1"/>
  <c r="FC22"/>
  <c r="FE22" s="1"/>
  <c r="FC28"/>
  <c r="FE28" s="1"/>
  <c r="FC30"/>
  <c r="FE30" s="1"/>
  <c r="FC7"/>
  <c r="FE7" s="1"/>
  <c r="FC11"/>
  <c r="FE11" s="1"/>
  <c r="FC13"/>
  <c r="FE13" s="1"/>
  <c r="FC15"/>
  <c r="FE15" s="1"/>
  <c r="FC19"/>
  <c r="FE19" s="1"/>
  <c r="FC21"/>
  <c r="FE21" s="1"/>
  <c r="FC23"/>
  <c r="FE23" s="1"/>
  <c r="FC27"/>
  <c r="FE27" s="1"/>
  <c r="FC29"/>
  <c r="FE29" s="1"/>
  <c r="FC31"/>
  <c r="FE31" s="1"/>
  <c r="CQ6"/>
  <c r="CS6" s="1"/>
  <c r="CQ8"/>
  <c r="CS8" s="1"/>
  <c r="CQ10"/>
  <c r="CS10" s="1"/>
  <c r="CQ14"/>
  <c r="CS14" s="1"/>
  <c r="CQ16"/>
  <c r="CS16" s="1"/>
  <c r="CQ18"/>
  <c r="CS18" s="1"/>
  <c r="CQ20"/>
  <c r="CS20" s="1"/>
  <c r="CQ24"/>
  <c r="CS24" s="1"/>
  <c r="CQ26"/>
  <c r="CS26" s="1"/>
  <c r="CQ9"/>
  <c r="CS9" s="1"/>
  <c r="CQ11"/>
  <c r="CS11" s="1"/>
  <c r="CQ17"/>
  <c r="CS17" s="1"/>
  <c r="CQ19"/>
  <c r="CS19" s="1"/>
  <c r="CQ21"/>
  <c r="CS21" s="1"/>
  <c r="CQ23"/>
  <c r="CS23" s="1"/>
  <c r="CQ25"/>
  <c r="CS25" s="1"/>
  <c r="CQ27"/>
  <c r="CS27" s="1"/>
  <c r="C8" i="6"/>
  <c r="F12" i="79"/>
  <c r="G12" s="1"/>
  <c r="F6" i="73"/>
  <c r="G6" s="1"/>
  <c r="F6" i="74"/>
  <c r="G6" s="1"/>
  <c r="F12" i="78"/>
  <c r="G12" s="1"/>
  <c r="G17" i="75"/>
  <c r="F7" i="77"/>
  <c r="G7" s="1"/>
  <c r="H15" i="5"/>
  <c r="H12"/>
  <c r="H11"/>
  <c r="S16" i="2"/>
  <c r="R16" s="1"/>
  <c r="J15" i="37" s="1"/>
  <c r="S14" i="2"/>
  <c r="L14" s="1"/>
  <c r="G13" i="37" s="1"/>
  <c r="S24" i="2"/>
  <c r="R24" s="1"/>
  <c r="J23" i="37" s="1"/>
  <c r="AT23" i="2"/>
  <c r="AQ23" s="1"/>
  <c r="X22" i="37" s="1"/>
  <c r="CT5" i="2"/>
  <c r="CT45" s="1"/>
  <c r="CK5"/>
  <c r="CK45" s="1"/>
  <c r="CB5"/>
  <c r="CB45" s="1"/>
  <c r="BS5"/>
  <c r="BS45" s="1"/>
  <c r="BJ5"/>
  <c r="BJ45" s="1"/>
  <c r="BA5"/>
  <c r="BA45" s="1"/>
  <c r="AR5"/>
  <c r="AR45" s="1"/>
  <c r="AI5"/>
  <c r="AI45" s="1"/>
  <c r="Z5"/>
  <c r="Z45" s="1"/>
  <c r="AB22"/>
  <c r="AA22" s="1"/>
  <c r="O21" i="37" s="1"/>
  <c r="AB21" i="2"/>
  <c r="AA21" s="1"/>
  <c r="O20" i="37" s="1"/>
  <c r="AB18" i="2"/>
  <c r="U18" s="1"/>
  <c r="L17" i="37" s="1"/>
  <c r="AB17" i="2"/>
  <c r="AA17" s="1"/>
  <c r="O16" i="37" s="1"/>
  <c r="AB14" i="2"/>
  <c r="W14" s="1"/>
  <c r="M13" i="37" s="1"/>
  <c r="AB13" i="2"/>
  <c r="AA13" s="1"/>
  <c r="O12" i="37" s="1"/>
  <c r="AB12" i="2"/>
  <c r="Y12" s="1"/>
  <c r="N11" i="37" s="1"/>
  <c r="AB9" i="2"/>
  <c r="AA9" s="1"/>
  <c r="O8" i="37" s="1"/>
  <c r="AB8" i="2"/>
  <c r="Y8" s="1"/>
  <c r="N7" i="37" s="1"/>
  <c r="Q5" i="2"/>
  <c r="Q45" s="1"/>
  <c r="H5"/>
  <c r="H45" s="1"/>
  <c r="CN5"/>
  <c r="CN45" s="1"/>
  <c r="CE5"/>
  <c r="CE45" s="1"/>
  <c r="BV5"/>
  <c r="BV45" s="1"/>
  <c r="BM5"/>
  <c r="BM45" s="1"/>
  <c r="BU23"/>
  <c r="BP23" s="1"/>
  <c r="AL22" i="37" s="1"/>
  <c r="BD5" i="2"/>
  <c r="BD45" s="1"/>
  <c r="AU5"/>
  <c r="AU45" s="1"/>
  <c r="AL5"/>
  <c r="AL45" s="1"/>
  <c r="AC5"/>
  <c r="AC45" s="1"/>
  <c r="T5"/>
  <c r="T45" s="1"/>
  <c r="K5"/>
  <c r="K45" s="1"/>
  <c r="AT12"/>
  <c r="CD23"/>
  <c r="K31" i="41"/>
  <c r="AU30" i="35"/>
  <c r="AX30" s="1"/>
  <c r="I31" i="41"/>
  <c r="AK30" i="35"/>
  <c r="AN30" s="1"/>
  <c r="AA30"/>
  <c r="AD30" s="1"/>
  <c r="G31" i="41"/>
  <c r="E31"/>
  <c r="Q30" i="35"/>
  <c r="T30" s="1"/>
  <c r="G30"/>
  <c r="J30" s="1"/>
  <c r="C31" i="41"/>
  <c r="B31"/>
  <c r="BJ24" i="29"/>
  <c r="AH24"/>
  <c r="F24"/>
  <c r="BX22"/>
  <c r="AV22"/>
  <c r="T22"/>
  <c r="BQ21"/>
  <c r="AO21"/>
  <c r="M21"/>
  <c r="BJ20"/>
  <c r="AH20"/>
  <c r="F20"/>
  <c r="BC19"/>
  <c r="AA19"/>
  <c r="BX18"/>
  <c r="AV18"/>
  <c r="T18"/>
  <c r="BQ17"/>
  <c r="AO17"/>
  <c r="M17"/>
  <c r="BJ16"/>
  <c r="AH16"/>
  <c r="BC15"/>
  <c r="AA15"/>
  <c r="BX14"/>
  <c r="AV14"/>
  <c r="T14"/>
  <c r="B12" i="41"/>
  <c r="B13" s="1"/>
  <c r="B42" s="1"/>
  <c r="I9"/>
  <c r="E9"/>
  <c r="BF11" i="13"/>
  <c r="BE10"/>
  <c r="BA19"/>
  <c r="BA59" s="1"/>
  <c r="AA12"/>
  <c r="V12"/>
  <c r="V11"/>
  <c r="U10"/>
  <c r="CP30" i="58"/>
  <c r="BB30"/>
  <c r="BK30" i="7"/>
  <c r="BL30" s="1"/>
  <c r="BV30" i="58"/>
  <c r="AH30"/>
  <c r="BY30" i="7"/>
  <c r="BZ30" s="1"/>
  <c r="AW30"/>
  <c r="AX30" s="1"/>
  <c r="AP30"/>
  <c r="AQ30" s="1"/>
  <c r="AI30"/>
  <c r="AJ30" s="1"/>
  <c r="AB30"/>
  <c r="AC30" s="1"/>
  <c r="U30"/>
  <c r="V30" s="1"/>
  <c r="BD10"/>
  <c r="BE10" s="1"/>
  <c r="AW10"/>
  <c r="AX10" s="1"/>
  <c r="AP10"/>
  <c r="AQ10" s="1"/>
  <c r="AI10"/>
  <c r="AJ10" s="1"/>
  <c r="AB10"/>
  <c r="AC10" s="1"/>
  <c r="U10"/>
  <c r="V10" s="1"/>
  <c r="N10"/>
  <c r="O10" s="1"/>
  <c r="G10"/>
  <c r="H10" s="1"/>
  <c r="BY9"/>
  <c r="BZ9" s="1"/>
  <c r="BR9"/>
  <c r="BS9" s="1"/>
  <c r="BK9"/>
  <c r="BL9" s="1"/>
  <c r="BD9"/>
  <c r="BE9" s="1"/>
  <c r="AW9"/>
  <c r="AX9" s="1"/>
  <c r="AP9"/>
  <c r="AQ9" s="1"/>
  <c r="AI9"/>
  <c r="AJ9" s="1"/>
  <c r="AB9"/>
  <c r="AC9" s="1"/>
  <c r="U9"/>
  <c r="V9" s="1"/>
  <c r="N9"/>
  <c r="O9" s="1"/>
  <c r="G9"/>
  <c r="H9" s="1"/>
  <c r="BY8"/>
  <c r="BZ8" s="1"/>
  <c r="BR8"/>
  <c r="BS8" s="1"/>
  <c r="BK8"/>
  <c r="BL8" s="1"/>
  <c r="BD8"/>
  <c r="BE8" s="1"/>
  <c r="AW8"/>
  <c r="AX8" s="1"/>
  <c r="AP8"/>
  <c r="AQ8" s="1"/>
  <c r="AI8"/>
  <c r="AJ8" s="1"/>
  <c r="AB8"/>
  <c r="AC8" s="1"/>
  <c r="U8"/>
  <c r="V8" s="1"/>
  <c r="N8"/>
  <c r="O8" s="1"/>
  <c r="G8"/>
  <c r="H8" s="1"/>
  <c r="BR7"/>
  <c r="BR47" s="1"/>
  <c r="BD7"/>
  <c r="BD47" s="1"/>
  <c r="AP7"/>
  <c r="AP47" s="1"/>
  <c r="AB7"/>
  <c r="AB47" s="1"/>
  <c r="D32" i="58"/>
  <c r="BU12" i="2"/>
  <c r="BL12"/>
  <c r="BE12" s="1"/>
  <c r="AF11" i="37" s="1"/>
  <c r="BC12" i="2"/>
  <c r="AV12" s="1"/>
  <c r="AA11" i="37" s="1"/>
  <c r="BC23" i="2"/>
  <c r="H17" i="5"/>
  <c r="H13"/>
  <c r="B31" i="58"/>
  <c r="B29"/>
  <c r="CD12" i="2"/>
  <c r="CC12" s="1"/>
  <c r="AS11" i="37" s="1"/>
  <c r="H16" i="5"/>
  <c r="BJ31" i="19"/>
  <c r="H19" i="5"/>
  <c r="H18"/>
  <c r="H14"/>
  <c r="H9"/>
  <c r="H8"/>
  <c r="J5" i="32"/>
  <c r="F5"/>
  <c r="DC32" i="58"/>
  <c r="CI32"/>
  <c r="BO32"/>
  <c r="AU32"/>
  <c r="AA32"/>
  <c r="G32"/>
  <c r="AV30" i="29"/>
  <c r="BQ29"/>
  <c r="AO29"/>
  <c r="M29"/>
  <c r="BJ28"/>
  <c r="AH28"/>
  <c r="F28"/>
  <c r="BC27"/>
  <c r="AA27"/>
  <c r="BX26"/>
  <c r="AV26"/>
  <c r="T26"/>
  <c r="BQ25"/>
  <c r="AO25"/>
  <c r="M25"/>
  <c r="BC23"/>
  <c r="AA23"/>
  <c r="J25" i="35"/>
  <c r="AS24"/>
  <c r="Y24"/>
  <c r="E24"/>
  <c r="AN23"/>
  <c r="T23"/>
  <c r="BC22"/>
  <c r="AI22"/>
  <c r="O22"/>
  <c r="AX21"/>
  <c r="AD21"/>
  <c r="J21"/>
  <c r="AS20"/>
  <c r="Y20"/>
  <c r="E20"/>
  <c r="AN19"/>
  <c r="T19"/>
  <c r="BC18"/>
  <c r="AI18"/>
  <c r="O18"/>
  <c r="AX17"/>
  <c r="AD17"/>
  <c r="J17"/>
  <c r="AS16"/>
  <c r="Y16"/>
  <c r="E16"/>
  <c r="AN15"/>
  <c r="T15"/>
  <c r="BC14"/>
  <c r="AI14"/>
  <c r="O14"/>
  <c r="AX13"/>
  <c r="AD13"/>
  <c r="J13"/>
  <c r="AS12"/>
  <c r="Y12"/>
  <c r="E12"/>
  <c r="AN11"/>
  <c r="T11"/>
  <c r="BC10"/>
  <c r="AI10"/>
  <c r="O10"/>
  <c r="AX9"/>
  <c r="AD9"/>
  <c r="J9"/>
  <c r="AS8"/>
  <c r="Y8"/>
  <c r="E8"/>
  <c r="AN7"/>
  <c r="T7"/>
  <c r="BC6"/>
  <c r="AI6"/>
  <c r="O6"/>
  <c r="CX32" i="58"/>
  <c r="AC33" i="5"/>
  <c r="CD32" i="58"/>
  <c r="Y33" i="5"/>
  <c r="BJ32" i="58"/>
  <c r="U33" i="5"/>
  <c r="AP32" i="58"/>
  <c r="Q33" i="5"/>
  <c r="V32" i="58"/>
  <c r="M33" i="5"/>
  <c r="B32" i="58"/>
  <c r="I33" i="5"/>
  <c r="BQ24" i="29"/>
  <c r="BC22"/>
  <c r="AA22"/>
  <c r="BX21"/>
  <c r="AV21"/>
  <c r="T21"/>
  <c r="BQ20"/>
  <c r="AO20"/>
  <c r="M20"/>
  <c r="BJ19"/>
  <c r="AH19"/>
  <c r="F19"/>
  <c r="BC18"/>
  <c r="AA18"/>
  <c r="BX17"/>
  <c r="AV17"/>
  <c r="T17"/>
  <c r="BQ16"/>
  <c r="AO16"/>
  <c r="M16"/>
  <c r="BJ15"/>
  <c r="AH15"/>
  <c r="F15"/>
  <c r="BQ14"/>
  <c r="AO14"/>
  <c r="M14"/>
  <c r="E25" i="35"/>
  <c r="AX24"/>
  <c r="AN24"/>
  <c r="AD24"/>
  <c r="T24"/>
  <c r="J24"/>
  <c r="BC23"/>
  <c r="AS23"/>
  <c r="AI23"/>
  <c r="Y23"/>
  <c r="O23"/>
  <c r="E23"/>
  <c r="AX22"/>
  <c r="AN22"/>
  <c r="AD22"/>
  <c r="T22"/>
  <c r="J22"/>
  <c r="BC21"/>
  <c r="AS21"/>
  <c r="AI21"/>
  <c r="Y21"/>
  <c r="O21"/>
  <c r="E21"/>
  <c r="AX20"/>
  <c r="AN20"/>
  <c r="AD20"/>
  <c r="T20"/>
  <c r="J20"/>
  <c r="BC19"/>
  <c r="AS19"/>
  <c r="AI19"/>
  <c r="Y19"/>
  <c r="O19"/>
  <c r="E19"/>
  <c r="AX18"/>
  <c r="AN18"/>
  <c r="AD18"/>
  <c r="T18"/>
  <c r="J18"/>
  <c r="BC17"/>
  <c r="AS17"/>
  <c r="AI17"/>
  <c r="Y17"/>
  <c r="O17"/>
  <c r="E17"/>
  <c r="AX16"/>
  <c r="AN16"/>
  <c r="AD16"/>
  <c r="T16"/>
  <c r="J16"/>
  <c r="BC15"/>
  <c r="AS15"/>
  <c r="AI15"/>
  <c r="Y15"/>
  <c r="O15"/>
  <c r="E15"/>
  <c r="AX14"/>
  <c r="AN14"/>
  <c r="AD14"/>
  <c r="T14"/>
  <c r="J14"/>
  <c r="BC13"/>
  <c r="AS13"/>
  <c r="AI13"/>
  <c r="Y13"/>
  <c r="O13"/>
  <c r="E13"/>
  <c r="AX12"/>
  <c r="AN12"/>
  <c r="AD12"/>
  <c r="T12"/>
  <c r="J12"/>
  <c r="BC11"/>
  <c r="AS11"/>
  <c r="AI11"/>
  <c r="Y11"/>
  <c r="O11"/>
  <c r="E11"/>
  <c r="AX10"/>
  <c r="AN10"/>
  <c r="AD10"/>
  <c r="T10"/>
  <c r="J10"/>
  <c r="BC9"/>
  <c r="AS9"/>
  <c r="AI9"/>
  <c r="Y9"/>
  <c r="O9"/>
  <c r="E9"/>
  <c r="AX8"/>
  <c r="AN8"/>
  <c r="AD8"/>
  <c r="T8"/>
  <c r="J8"/>
  <c r="BC7"/>
  <c r="AS7"/>
  <c r="AI7"/>
  <c r="Y7"/>
  <c r="O7"/>
  <c r="E7"/>
  <c r="AX6"/>
  <c r="AN6"/>
  <c r="AD6"/>
  <c r="T6"/>
  <c r="J6"/>
  <c r="AA33" i="5"/>
  <c r="W33"/>
  <c r="S33"/>
  <c r="O33"/>
  <c r="K33"/>
  <c r="H20"/>
  <c r="H12" i="73"/>
  <c r="I12" s="1"/>
  <c r="D45" i="79"/>
  <c r="H10" i="5"/>
  <c r="H7" i="72"/>
  <c r="I7" s="1"/>
  <c r="BY7" i="7"/>
  <c r="BY47" s="1"/>
  <c r="BK7"/>
  <c r="BK47" s="1"/>
  <c r="AW7"/>
  <c r="AW47" s="1"/>
  <c r="AI7"/>
  <c r="AI47" s="1"/>
  <c r="U7"/>
  <c r="G7"/>
  <c r="CN31" i="19"/>
  <c r="BT31"/>
  <c r="AZ31"/>
  <c r="AF31"/>
  <c r="L31"/>
  <c r="AE7" i="18"/>
  <c r="AG7" s="1"/>
  <c r="AE9"/>
  <c r="AG9" s="1"/>
  <c r="AE13"/>
  <c r="AG13" s="1"/>
  <c r="AE21"/>
  <c r="AG21" s="1"/>
  <c r="AE29"/>
  <c r="AG29" s="1"/>
  <c r="AE10"/>
  <c r="AG10" s="1"/>
  <c r="AE12"/>
  <c r="AG12" s="1"/>
  <c r="AE20"/>
  <c r="AG20" s="1"/>
  <c r="AE26"/>
  <c r="AG26" s="1"/>
  <c r="AE28"/>
  <c r="AG28" s="1"/>
  <c r="O17"/>
  <c r="Q17" s="1"/>
  <c r="O22"/>
  <c r="Q22" s="1"/>
  <c r="AK31" i="35"/>
  <c r="Q31"/>
  <c r="AU31"/>
  <c r="AA31"/>
  <c r="G31"/>
  <c r="AL9" i="16"/>
  <c r="AH9"/>
  <c r="F9"/>
  <c r="C31" i="35"/>
  <c r="H31"/>
  <c r="M31"/>
  <c r="R31"/>
  <c r="W31"/>
  <c r="AB31"/>
  <c r="AG31"/>
  <c r="AL31"/>
  <c r="AQ31"/>
  <c r="BA31"/>
  <c r="AV31"/>
  <c r="K11" i="41"/>
  <c r="G11"/>
  <c r="C11"/>
  <c r="K9"/>
  <c r="G9"/>
  <c r="C9"/>
  <c r="G18" i="73" l="1"/>
  <c r="F17"/>
  <c r="K47" i="5"/>
  <c r="G18" i="78"/>
  <c r="F17"/>
  <c r="AJ31" i="253"/>
  <c r="AK30"/>
  <c r="E19" i="77"/>
  <c r="E20" s="1"/>
  <c r="E21" s="1"/>
  <c r="E19" i="74"/>
  <c r="O7" i="7"/>
  <c r="O45" s="1"/>
  <c r="N45"/>
  <c r="E19" i="76"/>
  <c r="G18" i="75"/>
  <c r="F17"/>
  <c r="G18" i="77"/>
  <c r="F18" s="1"/>
  <c r="F17"/>
  <c r="I17" i="73"/>
  <c r="I17" i="75"/>
  <c r="G18" i="79"/>
  <c r="F17"/>
  <c r="G18" i="74"/>
  <c r="F17"/>
  <c r="H17" s="1"/>
  <c r="BV47" i="29"/>
  <c r="E19" i="73"/>
  <c r="I18"/>
  <c r="E18" i="78"/>
  <c r="I17"/>
  <c r="E19" i="75"/>
  <c r="J7" i="5"/>
  <c r="L7" s="1"/>
  <c r="E18" i="72"/>
  <c r="I17"/>
  <c r="G18" i="76"/>
  <c r="I18" s="1"/>
  <c r="F17"/>
  <c r="E18" i="79"/>
  <c r="I17"/>
  <c r="I17" i="77"/>
  <c r="I17" i="74"/>
  <c r="I17" i="76"/>
  <c r="G18" i="80"/>
  <c r="G47" i="7"/>
  <c r="H7"/>
  <c r="U47"/>
  <c r="V7"/>
  <c r="V47" s="1"/>
  <c r="F23" i="5"/>
  <c r="H23" s="1"/>
  <c r="F22"/>
  <c r="H22" s="1"/>
  <c r="F21" i="58" s="1"/>
  <c r="BX42" i="2"/>
  <c r="CD41"/>
  <c r="BY41" s="1"/>
  <c r="AQ40" i="37" s="1"/>
  <c r="Z42" i="34"/>
  <c r="Y45"/>
  <c r="BB42"/>
  <c r="BA45"/>
  <c r="AU42"/>
  <c r="AT45"/>
  <c r="BW42"/>
  <c r="BV45"/>
  <c r="E41"/>
  <c r="B41" i="35" s="1"/>
  <c r="E41" s="1"/>
  <c r="D42" i="34"/>
  <c r="AN42"/>
  <c r="AM45"/>
  <c r="AF45"/>
  <c r="AG42"/>
  <c r="BI42"/>
  <c r="BH45"/>
  <c r="L41"/>
  <c r="G41" i="35" s="1"/>
  <c r="J41" s="1"/>
  <c r="K42" i="34"/>
  <c r="BP41"/>
  <c r="BO42"/>
  <c r="S41"/>
  <c r="L41" i="35" s="1"/>
  <c r="O41" s="1"/>
  <c r="R42" i="34"/>
  <c r="BX30" i="29"/>
  <c r="AU41" i="35"/>
  <c r="AX41" s="1"/>
  <c r="D44" i="5"/>
  <c r="D47" s="1"/>
  <c r="CD40" i="2"/>
  <c r="CV32"/>
  <c r="CQ32" s="1"/>
  <c r="BA31" i="37" s="1"/>
  <c r="E40" i="35"/>
  <c r="N41" i="19"/>
  <c r="AS39" i="35"/>
  <c r="BC39"/>
  <c r="G39"/>
  <c r="Y39"/>
  <c r="AD39"/>
  <c r="AU39"/>
  <c r="AI39"/>
  <c r="E38" i="34"/>
  <c r="AN39" i="35"/>
  <c r="T39"/>
  <c r="L39"/>
  <c r="CD39" i="2"/>
  <c r="BY39" s="1"/>
  <c r="AE30" i="253"/>
  <c r="AD31"/>
  <c r="BC31"/>
  <c r="BB32"/>
  <c r="L31"/>
  <c r="M30"/>
  <c r="H21" i="41"/>
  <c r="G21"/>
  <c r="Z13" i="64"/>
  <c r="AA13" s="1"/>
  <c r="L38" i="35"/>
  <c r="CO14" i="2"/>
  <c r="AZ13" i="37" s="1"/>
  <c r="G38" i="35"/>
  <c r="J38" s="1"/>
  <c r="AP39" i="16"/>
  <c r="AU38" i="35"/>
  <c r="AX38" s="1"/>
  <c r="F32" i="253"/>
  <c r="G31"/>
  <c r="CD38" i="2"/>
  <c r="BY38" s="1"/>
  <c r="I27"/>
  <c r="E26" i="37" s="1"/>
  <c r="G27" i="2"/>
  <c r="D26" i="37" s="1"/>
  <c r="I24" i="2"/>
  <c r="E23" i="37" s="1"/>
  <c r="G24" i="2"/>
  <c r="D23" i="37" s="1"/>
  <c r="CD37" i="2"/>
  <c r="BY37" s="1"/>
  <c r="AQ36" i="37" s="1"/>
  <c r="F23" i="14"/>
  <c r="C25" i="15" s="1"/>
  <c r="D25" s="1"/>
  <c r="F25" s="1"/>
  <c r="G25" s="1"/>
  <c r="D24" i="19" s="1"/>
  <c r="D15" i="15"/>
  <c r="F15" s="1"/>
  <c r="G15" s="1"/>
  <c r="D14" i="19" s="1"/>
  <c r="H13" i="74"/>
  <c r="D14" i="15"/>
  <c r="F14" s="1"/>
  <c r="G14" s="1"/>
  <c r="D13" i="19" s="1"/>
  <c r="D12" i="41"/>
  <c r="D13" s="1"/>
  <c r="D42" s="1"/>
  <c r="G8" i="16"/>
  <c r="H8" s="1"/>
  <c r="O8" i="19" s="1"/>
  <c r="AM6" i="16"/>
  <c r="AM46" s="1"/>
  <c r="AE9"/>
  <c r="AF9" s="1"/>
  <c r="BW9" i="19" s="1"/>
  <c r="G9" i="16"/>
  <c r="H9" s="1"/>
  <c r="O9" i="19" s="1"/>
  <c r="H7" i="16"/>
  <c r="O7" i="19" s="1"/>
  <c r="AA9" i="16"/>
  <c r="AB9" s="1"/>
  <c r="BM9" i="19" s="1"/>
  <c r="O9" i="16"/>
  <c r="P9" s="1"/>
  <c r="AI9" i="19" s="1"/>
  <c r="AM9" i="16"/>
  <c r="AN9" s="1"/>
  <c r="CQ9" i="19" s="1"/>
  <c r="AI9" i="16"/>
  <c r="AJ9" s="1"/>
  <c r="CG9" i="19" s="1"/>
  <c r="AQ8" i="16"/>
  <c r="AR8" s="1"/>
  <c r="DA8" i="19" s="1"/>
  <c r="K9" i="16"/>
  <c r="L9" s="1"/>
  <c r="Y9" i="19" s="1"/>
  <c r="S9" i="16"/>
  <c r="T9" s="1"/>
  <c r="AS9" i="19" s="1"/>
  <c r="D26" i="41"/>
  <c r="D27" s="1"/>
  <c r="I26"/>
  <c r="I27" s="1"/>
  <c r="AJ7" i="15"/>
  <c r="AJ47" s="1"/>
  <c r="T7"/>
  <c r="T47" s="1"/>
  <c r="AP13" i="64"/>
  <c r="AQ13" s="1"/>
  <c r="J13"/>
  <c r="K13" s="1"/>
  <c r="B24" i="5"/>
  <c r="AS23" i="2"/>
  <c r="Y22" i="37" s="1"/>
  <c r="L9" i="6"/>
  <c r="M9" s="1"/>
  <c r="BC7" i="58" s="1"/>
  <c r="H14" i="6"/>
  <c r="I14" s="1"/>
  <c r="AI12" i="58" s="1"/>
  <c r="F24" i="14"/>
  <c r="C26" i="15" s="1"/>
  <c r="D26" s="1"/>
  <c r="F26" s="1"/>
  <c r="G26" s="1"/>
  <c r="D25" i="19" s="1"/>
  <c r="D9" i="6"/>
  <c r="E9" s="1"/>
  <c r="O7" i="58" s="1"/>
  <c r="CD36" i="2"/>
  <c r="AW36"/>
  <c r="AW37" s="1"/>
  <c r="AW38" s="1"/>
  <c r="AW39" s="1"/>
  <c r="AW40" s="1"/>
  <c r="AW41" s="1"/>
  <c r="BC35"/>
  <c r="CA35"/>
  <c r="AR34" i="37" s="1"/>
  <c r="CC35" i="2"/>
  <c r="AS34" i="37" s="1"/>
  <c r="BW35" i="2"/>
  <c r="AP34" i="37" s="1"/>
  <c r="BY35" i="2"/>
  <c r="AQ34" i="37" s="1"/>
  <c r="CP36" i="2"/>
  <c r="CP37" s="1"/>
  <c r="CP38" s="1"/>
  <c r="CP39" s="1"/>
  <c r="CP40" s="1"/>
  <c r="CP41" s="1"/>
  <c r="CV35"/>
  <c r="AN36"/>
  <c r="AN37" s="1"/>
  <c r="AN38" s="1"/>
  <c r="AN39" s="1"/>
  <c r="AN40" s="1"/>
  <c r="AN41" s="1"/>
  <c r="AT35"/>
  <c r="AO35" s="1"/>
  <c r="W34" i="37" s="1"/>
  <c r="M36" i="2"/>
  <c r="M37" s="1"/>
  <c r="M38" s="1"/>
  <c r="M39" s="1"/>
  <c r="M40" s="1"/>
  <c r="S35"/>
  <c r="N35" s="1"/>
  <c r="H34" i="37" s="1"/>
  <c r="CG36" i="2"/>
  <c r="CG37" s="1"/>
  <c r="CG38" s="1"/>
  <c r="CG39" s="1"/>
  <c r="CG40" s="1"/>
  <c r="CG41" s="1"/>
  <c r="CM35"/>
  <c r="H12" i="41"/>
  <c r="H13" s="1"/>
  <c r="H42" s="1"/>
  <c r="L14" i="6"/>
  <c r="M14" s="1"/>
  <c r="BC12" i="58" s="1"/>
  <c r="F9" i="6"/>
  <c r="G9" s="1"/>
  <c r="Y7" i="58" s="1"/>
  <c r="H8" i="75"/>
  <c r="I8" s="1"/>
  <c r="K12" i="72"/>
  <c r="K11"/>
  <c r="F12" i="73"/>
  <c r="G12" s="1"/>
  <c r="J14" i="6"/>
  <c r="K14" s="1"/>
  <c r="AS12" i="58" s="1"/>
  <c r="K7" i="74"/>
  <c r="K12" i="75"/>
  <c r="E31" i="78"/>
  <c r="F26" i="29"/>
  <c r="BP8" i="2"/>
  <c r="AL7" i="37" s="1"/>
  <c r="CS12" i="2"/>
  <c r="BB11" i="37" s="1"/>
  <c r="BT25" i="2"/>
  <c r="AN24" i="37" s="1"/>
  <c r="G6" i="2"/>
  <c r="D5" i="37" s="1"/>
  <c r="X31" i="253"/>
  <c r="Y30"/>
  <c r="R31"/>
  <c r="S30"/>
  <c r="BO31"/>
  <c r="BN32"/>
  <c r="AQ31"/>
  <c r="AP32"/>
  <c r="AV31"/>
  <c r="AW30"/>
  <c r="BH32"/>
  <c r="BI31"/>
  <c r="H13" i="72"/>
  <c r="I13" s="1"/>
  <c r="H8" i="74"/>
  <c r="I8" s="1"/>
  <c r="E25" i="73"/>
  <c r="H13" i="75"/>
  <c r="I13" s="1"/>
  <c r="O47" i="7"/>
  <c r="E24" i="2"/>
  <c r="C23" i="37" s="1"/>
  <c r="AS16" i="2"/>
  <c r="Y15" i="37" s="1"/>
  <c r="AX11" i="2"/>
  <c r="AB10" i="37" s="1"/>
  <c r="BW14" i="2"/>
  <c r="AP13" i="37" s="1"/>
  <c r="CU26" i="2"/>
  <c r="BC25" i="37" s="1"/>
  <c r="CF13" i="2"/>
  <c r="AU12" i="37" s="1"/>
  <c r="E6" i="2"/>
  <c r="C5" i="37" s="1"/>
  <c r="BP25" i="2"/>
  <c r="AL24" i="37" s="1"/>
  <c r="CL13" i="2"/>
  <c r="AX12" i="37" s="1"/>
  <c r="CA14" i="2"/>
  <c r="AR13" i="37" s="1"/>
  <c r="CJ21" i="2"/>
  <c r="AW20" i="37" s="1"/>
  <c r="CF27" i="2"/>
  <c r="AU26" i="37" s="1"/>
  <c r="BG18" i="2"/>
  <c r="AG17" i="37" s="1"/>
  <c r="BE28" i="2"/>
  <c r="AF27" i="37" s="1"/>
  <c r="CS24" i="2"/>
  <c r="BB23" i="37" s="1"/>
  <c r="CF21" i="2"/>
  <c r="AU20" i="37" s="1"/>
  <c r="AV11" i="2"/>
  <c r="AA10" i="37" s="1"/>
  <c r="CH13" i="2"/>
  <c r="AV12" i="37" s="1"/>
  <c r="AF19" i="2"/>
  <c r="R18" i="37" s="1"/>
  <c r="F13" i="77"/>
  <c r="G13" s="1"/>
  <c r="C26" i="41"/>
  <c r="C27" s="1"/>
  <c r="E26"/>
  <c r="E27" s="1"/>
  <c r="L26"/>
  <c r="L27" s="1"/>
  <c r="G26"/>
  <c r="G27" s="1"/>
  <c r="H26"/>
  <c r="H27" s="1"/>
  <c r="AV16" i="29"/>
  <c r="BQ19"/>
  <c r="V7" i="16"/>
  <c r="AO23" i="29"/>
  <c r="AH26"/>
  <c r="F8" i="76"/>
  <c r="G8" s="1"/>
  <c r="L12" i="41"/>
  <c r="L13" s="1"/>
  <c r="L42" s="1"/>
  <c r="AH18" i="29"/>
  <c r="BC21"/>
  <c r="AO27"/>
  <c r="AH30"/>
  <c r="AH6" i="16"/>
  <c r="AH46" s="1"/>
  <c r="H17" i="78"/>
  <c r="AH13" i="64"/>
  <c r="AI13" s="1"/>
  <c r="R13"/>
  <c r="S13" s="1"/>
  <c r="N13"/>
  <c r="O13" s="1"/>
  <c r="AD13"/>
  <c r="AE13" s="1"/>
  <c r="J12"/>
  <c r="K12" s="1"/>
  <c r="V13"/>
  <c r="W13" s="1"/>
  <c r="AL13"/>
  <c r="AM13" s="1"/>
  <c r="AO15" i="29"/>
  <c r="BX20"/>
  <c r="T12"/>
  <c r="K26" i="41"/>
  <c r="K27" s="1"/>
  <c r="CA10" i="2"/>
  <c r="AR9" i="37" s="1"/>
  <c r="BY30" i="2"/>
  <c r="AQ29" i="37" s="1"/>
  <c r="BW10" i="2"/>
  <c r="AP9" i="37" s="1"/>
  <c r="AD23" i="2"/>
  <c r="Q22" i="37" s="1"/>
  <c r="AZ21" i="2"/>
  <c r="AC20" i="37" s="1"/>
  <c r="AZ17" i="2"/>
  <c r="AC16" i="37" s="1"/>
  <c r="BG14" i="2"/>
  <c r="AG13" i="37" s="1"/>
  <c r="BK14" i="2"/>
  <c r="AI13" i="37" s="1"/>
  <c r="C12" i="2"/>
  <c r="B11" i="37" s="1"/>
  <c r="AF23" i="2"/>
  <c r="R22" i="37" s="1"/>
  <c r="R19" i="2"/>
  <c r="J18" i="37" s="1"/>
  <c r="W20" i="2"/>
  <c r="M19" i="37" s="1"/>
  <c r="BG24" i="2"/>
  <c r="AG23" i="37" s="1"/>
  <c r="BB17" i="2"/>
  <c r="AD16" i="37" s="1"/>
  <c r="CC8" i="2"/>
  <c r="AS7" i="37" s="1"/>
  <c r="AQ18" i="2"/>
  <c r="X17" i="37" s="1"/>
  <c r="BR27" i="2"/>
  <c r="AM26" i="37" s="1"/>
  <c r="W16" i="2"/>
  <c r="M15" i="37" s="1"/>
  <c r="AS28" i="2"/>
  <c r="Y27" i="37" s="1"/>
  <c r="BY10" i="2"/>
  <c r="AQ9" i="37" s="1"/>
  <c r="Y16" i="2"/>
  <c r="N15" i="37" s="1"/>
  <c r="AD15" i="2"/>
  <c r="Q14" i="37" s="1"/>
  <c r="BR13" i="2"/>
  <c r="AM12" i="37" s="1"/>
  <c r="I12" i="2"/>
  <c r="E11" i="37" s="1"/>
  <c r="G12" i="2"/>
  <c r="D11" i="37" s="1"/>
  <c r="AO18" i="2"/>
  <c r="W17" i="37" s="1"/>
  <c r="BN27" i="2"/>
  <c r="AK26" i="37" s="1"/>
  <c r="BP9" i="2"/>
  <c r="AL8" i="37" s="1"/>
  <c r="I22" i="2"/>
  <c r="E21" i="37" s="1"/>
  <c r="BY14" i="2"/>
  <c r="AQ13" i="37" s="1"/>
  <c r="BG20" i="2"/>
  <c r="AG19" i="37" s="1"/>
  <c r="CO24" i="2"/>
  <c r="AZ23" i="37" s="1"/>
  <c r="BR17" i="2"/>
  <c r="AM16" i="37" s="1"/>
  <c r="CO12" i="2"/>
  <c r="AZ11" i="37" s="1"/>
  <c r="BN25" i="2"/>
  <c r="AK24" i="37" s="1"/>
  <c r="CL27" i="2"/>
  <c r="AX26" i="37" s="1"/>
  <c r="G30" i="2"/>
  <c r="D29" i="37" s="1"/>
  <c r="AM16" i="2"/>
  <c r="V15" i="37" s="1"/>
  <c r="BP13" i="2"/>
  <c r="AL12" i="37" s="1"/>
  <c r="L19" i="2"/>
  <c r="G18" i="37" s="1"/>
  <c r="AD9" i="2"/>
  <c r="Q8" i="37" s="1"/>
  <c r="C6" i="2"/>
  <c r="B5" i="37" s="1"/>
  <c r="AH9" i="2"/>
  <c r="S8" i="37" s="1"/>
  <c r="E15" i="2"/>
  <c r="C14" i="37" s="1"/>
  <c r="AZ25" i="2"/>
  <c r="AC24" i="37" s="1"/>
  <c r="BE24" i="2"/>
  <c r="AF23" i="37" s="1"/>
  <c r="BY26" i="2"/>
  <c r="AQ25" i="37" s="1"/>
  <c r="BW30" i="2"/>
  <c r="AP29" i="37" s="1"/>
  <c r="AQ16" i="2"/>
  <c r="X15" i="37" s="1"/>
  <c r="BR15" i="2"/>
  <c r="AM14" i="37" s="1"/>
  <c r="BY22" i="2"/>
  <c r="AQ21" i="37" s="1"/>
  <c r="CH27" i="2"/>
  <c r="AV26" i="37" s="1"/>
  <c r="BN15" i="2"/>
  <c r="AK14" i="37" s="1"/>
  <c r="AV25" i="2"/>
  <c r="AA24" i="37" s="1"/>
  <c r="AM18" i="2"/>
  <c r="V17" i="37" s="1"/>
  <c r="BW8" i="2"/>
  <c r="AP7" i="37" s="1"/>
  <c r="P19" i="2"/>
  <c r="I18" i="37" s="1"/>
  <c r="CS26" i="2"/>
  <c r="BB25" i="37" s="1"/>
  <c r="U20" i="2"/>
  <c r="L19" i="37" s="1"/>
  <c r="AH23" i="2"/>
  <c r="S22" i="37" s="1"/>
  <c r="I30" i="2"/>
  <c r="E29" i="37" s="1"/>
  <c r="BK22" i="2"/>
  <c r="AI21" i="37" s="1"/>
  <c r="BI14" i="2"/>
  <c r="AH13" i="37" s="1"/>
  <c r="BI18" i="2"/>
  <c r="AH17" i="37" s="1"/>
  <c r="CC26" i="2"/>
  <c r="AS25" i="37" s="1"/>
  <c r="BE18" i="2"/>
  <c r="AF17" i="37" s="1"/>
  <c r="BI28" i="2"/>
  <c r="AH27" i="37" s="1"/>
  <c r="E30" i="2"/>
  <c r="C29" i="37" s="1"/>
  <c r="BT15" i="2"/>
  <c r="AN14" i="37" s="1"/>
  <c r="BG28" i="2"/>
  <c r="AG27" i="37" s="1"/>
  <c r="BN17" i="2"/>
  <c r="AK16" i="37" s="1"/>
  <c r="CO26" i="2"/>
  <c r="AZ25" i="37" s="1"/>
  <c r="C24" i="2"/>
  <c r="B23" i="37" s="1"/>
  <c r="AF9" i="2"/>
  <c r="R8" i="37" s="1"/>
  <c r="CQ12" i="2"/>
  <c r="BA11" i="37" s="1"/>
  <c r="BP17" i="2"/>
  <c r="AL16" i="37" s="1"/>
  <c r="Y20" i="2"/>
  <c r="N19" i="37" s="1"/>
  <c r="CA8" i="2"/>
  <c r="AR7" i="37" s="1"/>
  <c r="AZ11" i="2"/>
  <c r="AC10" i="37" s="1"/>
  <c r="CQ24" i="2"/>
  <c r="BA23" i="37" s="1"/>
  <c r="U16" i="2"/>
  <c r="L15" i="37" s="1"/>
  <c r="CA22" i="2"/>
  <c r="AR21" i="37" s="1"/>
  <c r="BW26" i="2"/>
  <c r="AP25" i="37" s="1"/>
  <c r="AJ15" i="2"/>
  <c r="T14" i="37" s="1"/>
  <c r="AH15" i="2"/>
  <c r="S14" i="37" s="1"/>
  <c r="BG22" i="2"/>
  <c r="AG21" i="37" s="1"/>
  <c r="AX25" i="2"/>
  <c r="AB24" i="37" s="1"/>
  <c r="BW22" i="2"/>
  <c r="AP21" i="37" s="1"/>
  <c r="BT27" i="2"/>
  <c r="AN26" i="37" s="1"/>
  <c r="BN13" i="2"/>
  <c r="AK12" i="37" s="1"/>
  <c r="AV21" i="2"/>
  <c r="AA20" i="37" s="1"/>
  <c r="BI20" i="2"/>
  <c r="AH19" i="37" s="1"/>
  <c r="AH19" i="2"/>
  <c r="S18" i="37" s="1"/>
  <c r="BE20" i="2"/>
  <c r="AF19" i="37" s="1"/>
  <c r="BB21" i="2"/>
  <c r="AD20" i="37" s="1"/>
  <c r="BI22" i="2"/>
  <c r="AH21" i="37" s="1"/>
  <c r="AJ19" i="2"/>
  <c r="T18" i="37" s="1"/>
  <c r="AV17" i="2"/>
  <c r="AA16" i="37" s="1"/>
  <c r="CH21" i="2"/>
  <c r="AV20" i="37" s="1"/>
  <c r="BI24" i="2"/>
  <c r="AH23" i="37" s="1"/>
  <c r="AO6" i="2"/>
  <c r="W5" i="37" s="1"/>
  <c r="L21" i="2"/>
  <c r="G20" i="37" s="1"/>
  <c r="CS25" i="2"/>
  <c r="BB24" i="37" s="1"/>
  <c r="AO10" i="2"/>
  <c r="W9" i="37" s="1"/>
  <c r="N17" i="2"/>
  <c r="H16" i="37" s="1"/>
  <c r="AX7" i="2"/>
  <c r="AB6" i="37" s="1"/>
  <c r="N25" i="2"/>
  <c r="H24" i="37" s="1"/>
  <c r="BI19" i="2"/>
  <c r="AH18" i="37" s="1"/>
  <c r="BW18" i="2"/>
  <c r="AP17" i="37" s="1"/>
  <c r="E16" i="2"/>
  <c r="C15" i="37" s="1"/>
  <c r="N27" i="2"/>
  <c r="H26" i="37" s="1"/>
  <c r="AM22" i="2"/>
  <c r="V21" i="37" s="1"/>
  <c r="CH15" i="2"/>
  <c r="AV14" i="37" s="1"/>
  <c r="AA10" i="2"/>
  <c r="O9" i="37" s="1"/>
  <c r="Y23" i="2"/>
  <c r="N22" i="37" s="1"/>
  <c r="AQ6" i="2"/>
  <c r="X5" i="37" s="1"/>
  <c r="AS30" i="2"/>
  <c r="Y29" i="37" s="1"/>
  <c r="Y24" i="2"/>
  <c r="N23" i="37" s="1"/>
  <c r="CU9" i="2"/>
  <c r="BC8" i="37" s="1"/>
  <c r="CS22" i="2"/>
  <c r="BB21" i="37" s="1"/>
  <c r="AS26" i="2"/>
  <c r="Y25" i="37" s="1"/>
  <c r="I28" i="2"/>
  <c r="E27" i="37" s="1"/>
  <c r="CH29" i="2"/>
  <c r="AV28" i="37" s="1"/>
  <c r="CJ29" i="2"/>
  <c r="AW28" i="37" s="1"/>
  <c r="CF29" i="2"/>
  <c r="AU28" i="37" s="1"/>
  <c r="CA30" i="2"/>
  <c r="AR29" i="37" s="1"/>
  <c r="CQ8" i="2"/>
  <c r="BA7" i="37" s="1"/>
  <c r="E14" i="2"/>
  <c r="C13" i="37" s="1"/>
  <c r="U24" i="2"/>
  <c r="L23" i="37" s="1"/>
  <c r="BR11" i="2"/>
  <c r="AM10" i="37" s="1"/>
  <c r="L13" i="2"/>
  <c r="G12" i="37" s="1"/>
  <c r="L25" i="2"/>
  <c r="G24" i="37" s="1"/>
  <c r="AH13" i="2"/>
  <c r="S12" i="37" s="1"/>
  <c r="CQ9" i="2"/>
  <c r="BA8" i="37" s="1"/>
  <c r="P25" i="2"/>
  <c r="I24" i="37" s="1"/>
  <c r="CO17" i="2"/>
  <c r="AZ16" i="37" s="1"/>
  <c r="G14" i="2"/>
  <c r="D13" i="37" s="1"/>
  <c r="CS14" i="2"/>
  <c r="BB13" i="37" s="1"/>
  <c r="CJ19" i="2"/>
  <c r="AW18" i="37" s="1"/>
  <c r="R17" i="2"/>
  <c r="J16" i="37" s="1"/>
  <c r="CO18" i="2"/>
  <c r="AZ17" i="37" s="1"/>
  <c r="BP19" i="2"/>
  <c r="AL18" i="37" s="1"/>
  <c r="CU18" i="2"/>
  <c r="BC17" i="37" s="1"/>
  <c r="BN9" i="2"/>
  <c r="AK8" i="37" s="1"/>
  <c r="R27" i="2"/>
  <c r="J26" i="37" s="1"/>
  <c r="L27" i="2"/>
  <c r="G26" i="37" s="1"/>
  <c r="BR19" i="2"/>
  <c r="AM18" i="37" s="1"/>
  <c r="CH19" i="2"/>
  <c r="AV18" i="37" s="1"/>
  <c r="CQ27" i="2"/>
  <c r="BA26" i="37" s="1"/>
  <c r="AO14" i="2"/>
  <c r="W13" i="37" s="1"/>
  <c r="U28" i="2"/>
  <c r="L27" i="37" s="1"/>
  <c r="BR14" i="2"/>
  <c r="AM13" i="37" s="1"/>
  <c r="BR9" i="2"/>
  <c r="AM8" i="37" s="1"/>
  <c r="AO24" i="2"/>
  <c r="W23" i="37" s="1"/>
  <c r="AH25" i="2"/>
  <c r="S24" i="37" s="1"/>
  <c r="AD6" i="2"/>
  <c r="Q5" i="37" s="1"/>
  <c r="AQ14" i="2"/>
  <c r="X13" i="37" s="1"/>
  <c r="AV7" i="2"/>
  <c r="AA6" i="37" s="1"/>
  <c r="BT11" i="2"/>
  <c r="AN10" i="37" s="1"/>
  <c r="CJ17" i="2"/>
  <c r="AW16" i="37" s="1"/>
  <c r="P17" i="2"/>
  <c r="I16" i="37" s="1"/>
  <c r="G22" i="2"/>
  <c r="D21" i="37" s="1"/>
  <c r="E28" i="2"/>
  <c r="C27" i="37" s="1"/>
  <c r="AS27" i="2"/>
  <c r="Y26" i="37" s="1"/>
  <c r="AZ16" i="2"/>
  <c r="AC15" i="37" s="1"/>
  <c r="BN19" i="2"/>
  <c r="AK18" i="37" s="1"/>
  <c r="C22" i="2"/>
  <c r="B21" i="37" s="1"/>
  <c r="AO28" i="2"/>
  <c r="W27" i="37" s="1"/>
  <c r="AQ28" i="2"/>
  <c r="X27" i="37" s="1"/>
  <c r="CH11" i="2"/>
  <c r="AV10" i="37" s="1"/>
  <c r="P15" i="2"/>
  <c r="I14" i="37" s="1"/>
  <c r="AV29" i="2"/>
  <c r="AA28" i="37" s="1"/>
  <c r="I16" i="2"/>
  <c r="E15" i="37" s="1"/>
  <c r="AD21" i="2"/>
  <c r="Q20" i="37" s="1"/>
  <c r="C18" i="2"/>
  <c r="B17" i="37" s="1"/>
  <c r="AJ17" i="2"/>
  <c r="T16" i="37" s="1"/>
  <c r="AM26" i="2"/>
  <c r="V25" i="37" s="1"/>
  <c r="AX29" i="2"/>
  <c r="AB28" i="37" s="1"/>
  <c r="AF13" i="2"/>
  <c r="R12" i="37" s="1"/>
  <c r="AF17" i="2"/>
  <c r="R16" i="37" s="1"/>
  <c r="N21" i="2"/>
  <c r="H20" i="37" s="1"/>
  <c r="W24" i="2"/>
  <c r="M23" i="37" s="1"/>
  <c r="L15" i="2"/>
  <c r="G14" i="37" s="1"/>
  <c r="L23" i="2"/>
  <c r="G22" i="37" s="1"/>
  <c r="CU14" i="2"/>
  <c r="BC13" i="37" s="1"/>
  <c r="P29" i="2"/>
  <c r="I28" i="37" s="1"/>
  <c r="CF11" i="2"/>
  <c r="AU10" i="37" s="1"/>
  <c r="AM24" i="2"/>
  <c r="V23" i="37" s="1"/>
  <c r="C14" i="2"/>
  <c r="B13" i="37" s="1"/>
  <c r="CU28" i="2"/>
  <c r="BC27" i="37" s="1"/>
  <c r="G11" i="2"/>
  <c r="D10" i="37" s="1"/>
  <c r="AD17" i="2"/>
  <c r="Q16" i="37" s="1"/>
  <c r="CH17" i="2"/>
  <c r="AV16" i="37" s="1"/>
  <c r="BY18" i="2"/>
  <c r="AQ17" i="37" s="1"/>
  <c r="AF21" i="2"/>
  <c r="R20" i="37" s="1"/>
  <c r="P23" i="2"/>
  <c r="I22" i="37" s="1"/>
  <c r="BI30" i="2"/>
  <c r="AH29" i="37" s="1"/>
  <c r="AQ24" i="2"/>
  <c r="X23" i="37" s="1"/>
  <c r="E18" i="2"/>
  <c r="C17" i="37" s="1"/>
  <c r="CL19" i="2"/>
  <c r="AX18" i="37" s="1"/>
  <c r="AQ30" i="2"/>
  <c r="X29" i="37" s="1"/>
  <c r="AM30" i="2"/>
  <c r="V29" i="37" s="1"/>
  <c r="AZ27" i="2"/>
  <c r="AC26" i="37" s="1"/>
  <c r="AF25" i="2"/>
  <c r="R24" i="37" s="1"/>
  <c r="P13" i="2"/>
  <c r="I12" i="37" s="1"/>
  <c r="AO22" i="2"/>
  <c r="W21" i="37" s="1"/>
  <c r="AV16" i="2"/>
  <c r="AA15" i="37" s="1"/>
  <c r="AQ22" i="2"/>
  <c r="X21" i="37" s="1"/>
  <c r="AV27" i="2"/>
  <c r="AA26" i="37" s="1"/>
  <c r="G16" i="2"/>
  <c r="D15" i="37" s="1"/>
  <c r="AJ21" i="2"/>
  <c r="T20" i="37" s="1"/>
  <c r="AA28" i="2"/>
  <c r="O27" i="37" s="1"/>
  <c r="AM10" i="2"/>
  <c r="V9" i="37" s="1"/>
  <c r="CQ18" i="2"/>
  <c r="BA17" i="37" s="1"/>
  <c r="AS10" i="2"/>
  <c r="Y9" i="37" s="1"/>
  <c r="AQ26" i="2"/>
  <c r="X25" i="37" s="1"/>
  <c r="N15" i="2"/>
  <c r="H14" i="37" s="1"/>
  <c r="R13" i="2"/>
  <c r="J12" i="37" s="1"/>
  <c r="N23" i="2"/>
  <c r="H22" i="37" s="1"/>
  <c r="W28" i="2"/>
  <c r="M27" i="37" s="1"/>
  <c r="BN11" i="2"/>
  <c r="AK10" i="37" s="1"/>
  <c r="P21" i="2"/>
  <c r="I20" i="37" s="1"/>
  <c r="AD13" i="2"/>
  <c r="Q12" i="37" s="1"/>
  <c r="E26" i="2"/>
  <c r="C25" i="37" s="1"/>
  <c r="AZ29" i="2"/>
  <c r="AC28" i="37" s="1"/>
  <c r="CO28" i="2"/>
  <c r="AZ27" i="37" s="1"/>
  <c r="CA18" i="2"/>
  <c r="AR17" i="37" s="1"/>
  <c r="AZ7" i="2"/>
  <c r="AC6" i="37" s="1"/>
  <c r="AM14" i="2"/>
  <c r="V13" i="37" s="1"/>
  <c r="CJ11" i="2"/>
  <c r="AW10" i="37" s="1"/>
  <c r="CQ22" i="2"/>
  <c r="BA21" i="37" s="1"/>
  <c r="G26" i="2"/>
  <c r="D25" i="37" s="1"/>
  <c r="AD25" i="2"/>
  <c r="Q24" i="37" s="1"/>
  <c r="C28" i="2"/>
  <c r="B27" i="37" s="1"/>
  <c r="BB27" i="2"/>
  <c r="AD26" i="37" s="1"/>
  <c r="CF15" i="2"/>
  <c r="AU14" i="37" s="1"/>
  <c r="CO22" i="2"/>
  <c r="AZ21" i="37" s="1"/>
  <c r="BG30" i="2"/>
  <c r="AG29" i="37" s="1"/>
  <c r="AF6" i="2"/>
  <c r="R5" i="37" s="1"/>
  <c r="BK30" i="2"/>
  <c r="AI29" i="37" s="1"/>
  <c r="CJ15" i="2"/>
  <c r="AW14" i="37" s="1"/>
  <c r="C26" i="2"/>
  <c r="B25" i="37" s="1"/>
  <c r="AV26" i="2"/>
  <c r="AA25" i="37" s="1"/>
  <c r="I18" i="2"/>
  <c r="E17" i="37" s="1"/>
  <c r="AM6" i="2"/>
  <c r="V5" i="37" s="1"/>
  <c r="CS28" i="2"/>
  <c r="BB27" i="37" s="1"/>
  <c r="CF17" i="2"/>
  <c r="AU16" i="37" s="1"/>
  <c r="R29" i="2"/>
  <c r="J28" i="37" s="1"/>
  <c r="L29" i="2"/>
  <c r="G28" i="37" s="1"/>
  <c r="BN14" i="2"/>
  <c r="AK13" i="37" s="1"/>
  <c r="CJ8" i="2"/>
  <c r="AW7" i="37" s="1"/>
  <c r="CF22" i="2"/>
  <c r="AU21" i="37" s="1"/>
  <c r="E19" i="2"/>
  <c r="C18" i="37" s="1"/>
  <c r="AD12" i="2"/>
  <c r="Q11" i="37" s="1"/>
  <c r="CQ25" i="2"/>
  <c r="BA24" i="37" s="1"/>
  <c r="CS9" i="2"/>
  <c r="BB8" i="37" s="1"/>
  <c r="L8" i="2"/>
  <c r="G7" i="37" s="1"/>
  <c r="BI27" i="2"/>
  <c r="AH26" i="37" s="1"/>
  <c r="CH24" i="2"/>
  <c r="AV23" i="37" s="1"/>
  <c r="N8" i="2"/>
  <c r="H7" i="37" s="1"/>
  <c r="AO9" i="2"/>
  <c r="W8" i="37" s="1"/>
  <c r="CJ18" i="2"/>
  <c r="AW17" i="37" s="1"/>
  <c r="BG11" i="2"/>
  <c r="AG10" i="37" s="1"/>
  <c r="CF12" i="2"/>
  <c r="AU11" i="37" s="1"/>
  <c r="N12" i="2"/>
  <c r="H11" i="37" s="1"/>
  <c r="CO31" i="2"/>
  <c r="AZ30" i="37" s="1"/>
  <c r="CC16" i="2"/>
  <c r="AS15" i="37" s="1"/>
  <c r="AH24" i="2"/>
  <c r="S23" i="37" s="1"/>
  <c r="F18" i="29"/>
  <c r="T20"/>
  <c r="BJ26"/>
  <c r="BC29"/>
  <c r="J21" i="41"/>
  <c r="F14" i="29"/>
  <c r="BX16"/>
  <c r="AO19"/>
  <c r="F22"/>
  <c r="BX24"/>
  <c r="BQ27"/>
  <c r="B21" i="41"/>
  <c r="B22" s="1"/>
  <c r="BJ18" i="29"/>
  <c r="AH22"/>
  <c r="AA29"/>
  <c r="BQ30"/>
  <c r="M23"/>
  <c r="AA17"/>
  <c r="BX28"/>
  <c r="M30"/>
  <c r="AA25"/>
  <c r="T28"/>
  <c r="I12" i="41"/>
  <c r="I13" s="1"/>
  <c r="I42" s="1"/>
  <c r="F8" i="79"/>
  <c r="G8" s="1"/>
  <c r="F8" i="78"/>
  <c r="G8" s="1"/>
  <c r="F8" i="80"/>
  <c r="G8" s="1"/>
  <c r="CO29" i="2"/>
  <c r="AZ28" i="37" s="1"/>
  <c r="BW31" i="2"/>
  <c r="AP30" i="37" s="1"/>
  <c r="C11" i="2"/>
  <c r="B10" i="37" s="1"/>
  <c r="E11" i="2"/>
  <c r="C10" i="37" s="1"/>
  <c r="W23" i="2"/>
  <c r="M22" i="37" s="1"/>
  <c r="AZ26" i="2"/>
  <c r="AC25" i="37" s="1"/>
  <c r="AV10" i="2"/>
  <c r="AA9" i="37" s="1"/>
  <c r="BN22" i="2"/>
  <c r="AK21" i="37" s="1"/>
  <c r="AV30" i="2"/>
  <c r="AA29" i="37" s="1"/>
  <c r="AZ10" i="2"/>
  <c r="AC9" i="37" s="1"/>
  <c r="AA23" i="2"/>
  <c r="O22" i="37" s="1"/>
  <c r="AX9" i="2"/>
  <c r="AB8" i="37" s="1"/>
  <c r="J11" i="5"/>
  <c r="N11" s="1"/>
  <c r="Z10" i="58" s="1"/>
  <c r="BB26" i="2"/>
  <c r="AD25" i="37" s="1"/>
  <c r="U8" i="6"/>
  <c r="CQ6" i="58" s="1"/>
  <c r="AO17" i="2"/>
  <c r="W16" i="37" s="1"/>
  <c r="AM17" i="2"/>
  <c r="V16" i="37" s="1"/>
  <c r="BP22" i="2"/>
  <c r="AL21" i="37" s="1"/>
  <c r="AH6" i="2"/>
  <c r="S5" i="37" s="1"/>
  <c r="AX10" i="2"/>
  <c r="AB9" i="37" s="1"/>
  <c r="AQ17" i="2"/>
  <c r="X16" i="37" s="1"/>
  <c r="BR22" i="2"/>
  <c r="AM21" i="37" s="1"/>
  <c r="AD18" i="2"/>
  <c r="Q17" i="37" s="1"/>
  <c r="CU25" i="2"/>
  <c r="BC24" i="37" s="1"/>
  <c r="AX16" i="2"/>
  <c r="AB15" i="37" s="1"/>
  <c r="BP14" i="2"/>
  <c r="AL13" i="37" s="1"/>
  <c r="AZ28" i="2"/>
  <c r="AC27" i="37" s="1"/>
  <c r="AV28" i="2"/>
  <c r="AA27" i="37" s="1"/>
  <c r="CF24" i="2"/>
  <c r="AU23" i="37" s="1"/>
  <c r="P12" i="2"/>
  <c r="I11" i="37" s="1"/>
  <c r="CH6" i="2"/>
  <c r="AV5" i="37" s="1"/>
  <c r="CQ21" i="2"/>
  <c r="BA20" i="37" s="1"/>
  <c r="CF6" i="2"/>
  <c r="AU5" i="37" s="1"/>
  <c r="CO21" i="2"/>
  <c r="AZ20" i="37" s="1"/>
  <c r="CJ6" i="2"/>
  <c r="AW5" i="37" s="1"/>
  <c r="CH18" i="2"/>
  <c r="AV17" i="37" s="1"/>
  <c r="BK11" i="2"/>
  <c r="AI10" i="37" s="1"/>
  <c r="U29" i="2"/>
  <c r="L28" i="37" s="1"/>
  <c r="CS21" i="2"/>
  <c r="BB20" i="37" s="1"/>
  <c r="AA7" i="2"/>
  <c r="O6" i="37" s="1"/>
  <c r="AF24" i="2"/>
  <c r="R23" i="37" s="1"/>
  <c r="CH16" i="2"/>
  <c r="AV15" i="37" s="1"/>
  <c r="U19" i="2"/>
  <c r="L18" i="37" s="1"/>
  <c r="AM9" i="2"/>
  <c r="V8" i="37" s="1"/>
  <c r="AA29" i="2"/>
  <c r="O28" i="37" s="1"/>
  <c r="AQ9" i="2"/>
  <c r="X8" i="37" s="1"/>
  <c r="P8" i="2"/>
  <c r="I7" i="37" s="1"/>
  <c r="L12" i="2"/>
  <c r="G11" i="37" s="1"/>
  <c r="BI11" i="2"/>
  <c r="AH10" i="37" s="1"/>
  <c r="BG27" i="2"/>
  <c r="AG26" i="37" s="1"/>
  <c r="CF18" i="2"/>
  <c r="AU17" i="37" s="1"/>
  <c r="AX28" i="2"/>
  <c r="AB27" i="37" s="1"/>
  <c r="AD24" i="2"/>
  <c r="Q23" i="37" s="1"/>
  <c r="BE27" i="2"/>
  <c r="AF26" i="37" s="1"/>
  <c r="Y29" i="2"/>
  <c r="N28" i="37" s="1"/>
  <c r="CL24" i="2"/>
  <c r="AX23" i="37" s="1"/>
  <c r="CU29" i="2"/>
  <c r="BC28" i="37" s="1"/>
  <c r="CQ29" i="2"/>
  <c r="BA28" i="37" s="1"/>
  <c r="CO15" i="2"/>
  <c r="AZ14" i="37" s="1"/>
  <c r="Y7" i="2"/>
  <c r="N6" i="37" s="1"/>
  <c r="C29" i="2"/>
  <c r="B28" i="37" s="1"/>
  <c r="Y10" i="2"/>
  <c r="N9" i="37" s="1"/>
  <c r="BP10" i="2"/>
  <c r="AL9" i="37" s="1"/>
  <c r="W27" i="2"/>
  <c r="M26" i="37" s="1"/>
  <c r="C8" i="2"/>
  <c r="B7" i="37" s="1"/>
  <c r="AD22" i="2"/>
  <c r="Q21" i="37" s="1"/>
  <c r="AF10" i="2"/>
  <c r="R9" i="37" s="1"/>
  <c r="I7" i="2"/>
  <c r="E6" i="37" s="1"/>
  <c r="CL12" i="2"/>
  <c r="AX11" i="37" s="1"/>
  <c r="AO7" i="2"/>
  <c r="W6" i="37" s="1"/>
  <c r="AD26" i="2"/>
  <c r="Q25" i="37" s="1"/>
  <c r="BE23" i="2"/>
  <c r="AF22" i="37" s="1"/>
  <c r="I23" i="2"/>
  <c r="E22" i="37" s="1"/>
  <c r="W25" i="2"/>
  <c r="M24" i="37" s="1"/>
  <c r="BN10" i="2"/>
  <c r="AK9" i="37" s="1"/>
  <c r="CJ14" i="2"/>
  <c r="AW13" i="37" s="1"/>
  <c r="CH30" i="2"/>
  <c r="AV29" i="37" s="1"/>
  <c r="AD10" i="2"/>
  <c r="Q9" i="37" s="1"/>
  <c r="BW25" i="2"/>
  <c r="AP24" i="37" s="1"/>
  <c r="CQ15" i="2"/>
  <c r="BA14" i="37" s="1"/>
  <c r="BP20" i="2"/>
  <c r="AL19" i="37" s="1"/>
  <c r="AF26" i="2"/>
  <c r="R25" i="37" s="1"/>
  <c r="AJ20" i="2"/>
  <c r="T19" i="37" s="1"/>
  <c r="P6" i="2"/>
  <c r="I5" i="37" s="1"/>
  <c r="C25" i="2"/>
  <c r="B24" i="37" s="1"/>
  <c r="BR20" i="2"/>
  <c r="AM19" i="37" s="1"/>
  <c r="AQ11" i="2"/>
  <c r="X10" i="37" s="1"/>
  <c r="AA25" i="2"/>
  <c r="O24" i="37" s="1"/>
  <c r="K8" i="6"/>
  <c r="AS6" i="58" s="1"/>
  <c r="Y15" i="2"/>
  <c r="N14" i="37" s="1"/>
  <c r="L10" i="2"/>
  <c r="G9" i="37" s="1"/>
  <c r="CJ22" i="2"/>
  <c r="AW21" i="37" s="1"/>
  <c r="C19" i="2"/>
  <c r="B18" i="37" s="1"/>
  <c r="CS13" i="2"/>
  <c r="BB12" i="37" s="1"/>
  <c r="AJ12" i="2"/>
  <c r="T11" i="37" s="1"/>
  <c r="CH7" i="2"/>
  <c r="AV6" i="37" s="1"/>
  <c r="BN6" i="2"/>
  <c r="AK5" i="37" s="1"/>
  <c r="AV22" i="2"/>
  <c r="AA21" i="37" s="1"/>
  <c r="AX20" i="2"/>
  <c r="AB19" i="37" s="1"/>
  <c r="AQ15" i="2"/>
  <c r="X14" i="37" s="1"/>
  <c r="BG25" i="2"/>
  <c r="AG24" i="37" s="1"/>
  <c r="BR16" i="2"/>
  <c r="AM15" i="37" s="1"/>
  <c r="CC31" i="2"/>
  <c r="AS30" i="37" s="1"/>
  <c r="BP24" i="2"/>
  <c r="AL23" i="37" s="1"/>
  <c r="CJ20" i="2"/>
  <c r="AW19" i="37" s="1"/>
  <c r="CS7" i="2"/>
  <c r="BB6" i="37" s="1"/>
  <c r="BN24" i="2"/>
  <c r="AK23" i="37" s="1"/>
  <c r="CF26" i="2"/>
  <c r="AU25" i="37" s="1"/>
  <c r="BT16" i="2"/>
  <c r="AN15" i="37" s="1"/>
  <c r="AA6" i="2"/>
  <c r="O5" i="37" s="1"/>
  <c r="CJ26" i="2"/>
  <c r="AW25" i="37" s="1"/>
  <c r="W6" i="2"/>
  <c r="M5" i="37" s="1"/>
  <c r="BK29" i="2"/>
  <c r="AI28" i="37" s="1"/>
  <c r="CO7" i="2"/>
  <c r="AZ6" i="37" s="1"/>
  <c r="CO27" i="2"/>
  <c r="AZ26" i="37" s="1"/>
  <c r="BG29" i="2"/>
  <c r="AG28" i="37" s="1"/>
  <c r="AS21" i="2"/>
  <c r="Y20" i="37" s="1"/>
  <c r="CU19" i="2"/>
  <c r="BC18" i="37" s="1"/>
  <c r="AS8" i="2"/>
  <c r="Y7" i="37" s="1"/>
  <c r="E13" i="2"/>
  <c r="C12" i="37" s="1"/>
  <c r="BG13" i="2"/>
  <c r="AG12" i="37" s="1"/>
  <c r="AS25" i="2"/>
  <c r="Y24" i="37" s="1"/>
  <c r="N6" i="2"/>
  <c r="H5" i="37" s="1"/>
  <c r="W7" i="2"/>
  <c r="M6" i="37" s="1"/>
  <c r="P28" i="2"/>
  <c r="I27" i="37" s="1"/>
  <c r="AD16" i="2"/>
  <c r="Q15" i="37" s="1"/>
  <c r="I8" i="2"/>
  <c r="E7" i="37" s="1"/>
  <c r="AX8" i="2"/>
  <c r="AB7" i="37" s="1"/>
  <c r="BG17" i="2"/>
  <c r="AG16" i="37" s="1"/>
  <c r="BE9" i="2"/>
  <c r="AF8" i="37" s="1"/>
  <c r="BW16" i="2"/>
  <c r="AP15" i="37" s="1"/>
  <c r="AD7" i="2"/>
  <c r="Q6" i="37" s="1"/>
  <c r="AQ13" i="2"/>
  <c r="X12" i="37" s="1"/>
  <c r="BI17" i="2"/>
  <c r="AH16" i="37" s="1"/>
  <c r="AJ16" i="2"/>
  <c r="T15" i="37" s="1"/>
  <c r="C17" i="2"/>
  <c r="B16" i="37" s="1"/>
  <c r="AS19" i="2"/>
  <c r="Y18" i="37" s="1"/>
  <c r="BK23" i="2"/>
  <c r="AI22" i="37" s="1"/>
  <c r="BW9" i="2"/>
  <c r="AP8" i="37" s="1"/>
  <c r="CC21" i="2"/>
  <c r="AS20" i="37" s="1"/>
  <c r="AJ7" i="2"/>
  <c r="T6" i="37" s="1"/>
  <c r="K6" i="73"/>
  <c r="N28" i="2"/>
  <c r="H27" i="37" s="1"/>
  <c r="U10" i="2"/>
  <c r="L9" i="37" s="1"/>
  <c r="G8" i="2"/>
  <c r="D7" i="37" s="1"/>
  <c r="BI9" i="2"/>
  <c r="AH8" i="37" s="1"/>
  <c r="AH26" i="2"/>
  <c r="S25" i="37" s="1"/>
  <c r="BW11" i="2"/>
  <c r="AP10" i="37" s="1"/>
  <c r="AZ18" i="2"/>
  <c r="AC17" i="37" s="1"/>
  <c r="CJ30" i="2"/>
  <c r="AW29" i="37" s="1"/>
  <c r="G15" i="2"/>
  <c r="D14" i="37" s="1"/>
  <c r="AO19" i="2"/>
  <c r="W18" i="37" s="1"/>
  <c r="G13" i="2"/>
  <c r="D12" i="37" s="1"/>
  <c r="BT20" i="2"/>
  <c r="AN19" i="37" s="1"/>
  <c r="I29" i="2"/>
  <c r="E28" i="37" s="1"/>
  <c r="BG23" i="2"/>
  <c r="AG22" i="37" s="1"/>
  <c r="AO31" i="2"/>
  <c r="W30" i="37" s="1"/>
  <c r="Y30" i="2"/>
  <c r="N29" i="37" s="1"/>
  <c r="BN7" i="2"/>
  <c r="AK6" i="37" s="1"/>
  <c r="J15" i="5"/>
  <c r="L15" s="1"/>
  <c r="P14" i="58" s="1"/>
  <c r="BG7" i="2"/>
  <c r="AG6" i="37" s="1"/>
  <c r="AH11" i="2"/>
  <c r="S10" i="37" s="1"/>
  <c r="BY21" i="2"/>
  <c r="AQ20" i="37" s="1"/>
  <c r="CS23" i="2"/>
  <c r="BB22" i="37" s="1"/>
  <c r="CA21" i="2"/>
  <c r="AR20" i="37" s="1"/>
  <c r="AX6" i="2"/>
  <c r="AB5" i="37" s="1"/>
  <c r="CH10" i="2"/>
  <c r="AV9" i="37" s="1"/>
  <c r="BB22" i="2"/>
  <c r="AD21" i="37" s="1"/>
  <c r="CU23" i="2"/>
  <c r="BC22" i="37" s="1"/>
  <c r="CU11" i="2"/>
  <c r="BC10" i="37" s="1"/>
  <c r="BK7" i="2"/>
  <c r="AI6" i="37" s="1"/>
  <c r="AQ25" i="2"/>
  <c r="X24" i="37" s="1"/>
  <c r="Y13" i="2"/>
  <c r="N12" i="37" s="1"/>
  <c r="L6" i="2"/>
  <c r="G5" i="37" s="1"/>
  <c r="BI10" i="2"/>
  <c r="AH9" i="37" s="1"/>
  <c r="CQ11" i="2"/>
  <c r="BA10" i="37" s="1"/>
  <c r="BI13" i="2"/>
  <c r="AH12" i="37" s="1"/>
  <c r="CS15" i="2"/>
  <c r="BB14" i="37" s="1"/>
  <c r="BR18" i="2"/>
  <c r="AM17" i="37" s="1"/>
  <c r="AX22" i="2"/>
  <c r="AB21" i="37" s="1"/>
  <c r="CH25" i="2"/>
  <c r="AV24" i="37" s="1"/>
  <c r="BR26" i="2"/>
  <c r="AM25" i="37" s="1"/>
  <c r="AV6" i="2"/>
  <c r="AA5" i="37" s="1"/>
  <c r="C15" i="2"/>
  <c r="B14" i="37" s="1"/>
  <c r="BE17" i="2"/>
  <c r="AF16" i="37" s="1"/>
  <c r="BN18" i="2"/>
  <c r="AK17" i="37" s="1"/>
  <c r="CF30" i="2"/>
  <c r="AU29" i="37" s="1"/>
  <c r="BY16" i="2"/>
  <c r="AQ15" i="37" s="1"/>
  <c r="BG9" i="2"/>
  <c r="AG8" i="37" s="1"/>
  <c r="Y27" i="2"/>
  <c r="N26" i="37" s="1"/>
  <c r="BN8" i="2"/>
  <c r="AK7" i="37" s="1"/>
  <c r="BE13" i="2"/>
  <c r="AF12" i="37" s="1"/>
  <c r="AM27" i="2"/>
  <c r="V26" i="37" s="1"/>
  <c r="CO11" i="2"/>
  <c r="AZ10" i="37" s="1"/>
  <c r="AS31" i="2"/>
  <c r="Y30" i="37" s="1"/>
  <c r="CQ23" i="2"/>
  <c r="BA22" i="37" s="1"/>
  <c r="AM19" i="2"/>
  <c r="V18" i="37" s="1"/>
  <c r="BY11" i="2"/>
  <c r="AQ10" i="37" s="1"/>
  <c r="AM25" i="2"/>
  <c r="V24" i="37" s="1"/>
  <c r="BI7" i="2"/>
  <c r="AH6" i="37" s="1"/>
  <c r="BT26" i="2"/>
  <c r="AN25" i="37" s="1"/>
  <c r="G29" i="2"/>
  <c r="D28" i="37" s="1"/>
  <c r="CH20" i="2"/>
  <c r="AV19" i="37" s="1"/>
  <c r="AJ22" i="2"/>
  <c r="T21" i="37" s="1"/>
  <c r="Y25" i="2"/>
  <c r="N24" i="37" s="1"/>
  <c r="AQ29" i="2"/>
  <c r="X28" i="37" s="1"/>
  <c r="R11" i="2"/>
  <c r="J10" i="37" s="1"/>
  <c r="AF16" i="2"/>
  <c r="R15" i="37" s="1"/>
  <c r="BT18" i="2"/>
  <c r="AN17" i="37" s="1"/>
  <c r="AQ31" i="2"/>
  <c r="X30" i="37" s="1"/>
  <c r="BE19" i="2"/>
  <c r="AF18" i="37" s="1"/>
  <c r="AM29" i="2"/>
  <c r="V28" i="37" s="1"/>
  <c r="AQ27" i="2"/>
  <c r="X26" i="37" s="1"/>
  <c r="CL20" i="2"/>
  <c r="AX19" i="37" s="1"/>
  <c r="AS29" i="2"/>
  <c r="Y28" i="37" s="1"/>
  <c r="BR10" i="2"/>
  <c r="AM9" i="37" s="1"/>
  <c r="CA11" i="2"/>
  <c r="AR10" i="37" s="1"/>
  <c r="AZ6" i="2"/>
  <c r="AC5" i="37" s="1"/>
  <c r="BR8" i="2"/>
  <c r="AM7" i="37" s="1"/>
  <c r="CA9" i="2"/>
  <c r="AR8" i="37" s="1"/>
  <c r="CJ10" i="2"/>
  <c r="AW9" i="37" s="1"/>
  <c r="AO13" i="2"/>
  <c r="W12" i="37" s="1"/>
  <c r="BY15" i="2"/>
  <c r="AQ14" i="37" s="1"/>
  <c r="AX18" i="2"/>
  <c r="AB17" i="37" s="1"/>
  <c r="AO20" i="2"/>
  <c r="W19" i="37" s="1"/>
  <c r="AF22" i="2"/>
  <c r="R21" i="37" s="1"/>
  <c r="CF10" i="2"/>
  <c r="AU9" i="37" s="1"/>
  <c r="CF14" i="2"/>
  <c r="AU13" i="37" s="1"/>
  <c r="AV18" i="2"/>
  <c r="AA17" i="37" s="1"/>
  <c r="AZ8" i="2"/>
  <c r="AC7" i="37" s="1"/>
  <c r="AV8" i="2"/>
  <c r="AA7" i="37" s="1"/>
  <c r="E17" i="2"/>
  <c r="C16" i="37" s="1"/>
  <c r="BG19" i="2"/>
  <c r="AG18" i="37" s="1"/>
  <c r="AX24" i="2"/>
  <c r="AB23" i="37" s="1"/>
  <c r="BP26" i="2"/>
  <c r="AL25" i="37" s="1"/>
  <c r="AM13" i="2"/>
  <c r="V12" i="37" s="1"/>
  <c r="U27" i="2"/>
  <c r="L26" i="37" s="1"/>
  <c r="G17" i="2"/>
  <c r="D16" i="37" s="1"/>
  <c r="E21" i="2"/>
  <c r="C20" i="37" s="1"/>
  <c r="AQ8" i="2"/>
  <c r="X7" i="37" s="1"/>
  <c r="BY9" i="2"/>
  <c r="AQ8" i="37" s="1"/>
  <c r="CH14" i="2"/>
  <c r="AV13" i="37" s="1"/>
  <c r="W19" i="2"/>
  <c r="M18" i="37" s="1"/>
  <c r="BY25" i="2"/>
  <c r="AQ24" i="37" s="1"/>
  <c r="AF8" i="2"/>
  <c r="R7" i="37" s="1"/>
  <c r="G9" i="2"/>
  <c r="D8" i="37" s="1"/>
  <c r="AF20" i="2"/>
  <c r="R19" i="37" s="1"/>
  <c r="CH12" i="2"/>
  <c r="AV11" i="37" s="1"/>
  <c r="E23" i="2"/>
  <c r="C22" i="37" s="1"/>
  <c r="BB30" i="2"/>
  <c r="AD29" i="37" s="1"/>
  <c r="BK15" i="2"/>
  <c r="AI14" i="37" s="1"/>
  <c r="N10" i="2"/>
  <c r="H9" i="37" s="1"/>
  <c r="W11" i="2"/>
  <c r="M10" i="37" s="1"/>
  <c r="AA8" i="2"/>
  <c r="O7" i="37" s="1"/>
  <c r="BR6" i="2"/>
  <c r="AM5" i="37" s="1"/>
  <c r="U11" i="2"/>
  <c r="L10" i="37" s="1"/>
  <c r="BI8" i="2"/>
  <c r="AH7" i="37" s="1"/>
  <c r="AO11" i="2"/>
  <c r="W10" i="37" s="1"/>
  <c r="P10" i="2"/>
  <c r="I9" i="37" s="1"/>
  <c r="AF12" i="2"/>
  <c r="R11" i="37" s="1"/>
  <c r="AH14" i="2"/>
  <c r="S13" i="37" s="1"/>
  <c r="AO15" i="2"/>
  <c r="W14" i="37" s="1"/>
  <c r="CS16" i="2"/>
  <c r="BB15" i="37" s="1"/>
  <c r="AF18" i="2"/>
  <c r="R17" i="37" s="1"/>
  <c r="G19" i="2"/>
  <c r="D18" i="37" s="1"/>
  <c r="CS19" i="2"/>
  <c r="BB18" i="37" s="1"/>
  <c r="AO21" i="2"/>
  <c r="W20" i="37" s="1"/>
  <c r="C7" i="2"/>
  <c r="B6" i="37" s="1"/>
  <c r="BE15" i="2"/>
  <c r="AF14" i="37" s="1"/>
  <c r="BE21" i="2"/>
  <c r="AF20" i="37" s="1"/>
  <c r="CJ16" i="2"/>
  <c r="AW15" i="37" s="1"/>
  <c r="CH26" i="2"/>
  <c r="AV25" i="37" s="1"/>
  <c r="AD8" i="2"/>
  <c r="Q7" i="37" s="1"/>
  <c r="CH8" i="2"/>
  <c r="AV7" i="37" s="1"/>
  <c r="AH20" i="2"/>
  <c r="S19" i="37" s="1"/>
  <c r="BI21" i="2"/>
  <c r="AH20" i="37" s="1"/>
  <c r="E27" i="2"/>
  <c r="C26" i="37" s="1"/>
  <c r="C9" i="2"/>
  <c r="B8" i="37" s="1"/>
  <c r="W30" i="2"/>
  <c r="M29" i="37" s="1"/>
  <c r="BI29" i="2"/>
  <c r="AH28" i="37" s="1"/>
  <c r="BK25" i="2"/>
  <c r="AI24" i="37" s="1"/>
  <c r="BP16" i="2"/>
  <c r="AL15" i="37" s="1"/>
  <c r="AJ14" i="2"/>
  <c r="T13" i="37" s="1"/>
  <c r="CU7" i="2"/>
  <c r="BC6" i="37" s="1"/>
  <c r="E25" i="2"/>
  <c r="C24" i="37" s="1"/>
  <c r="CO19" i="2"/>
  <c r="AZ18" i="37" s="1"/>
  <c r="CF16" i="2"/>
  <c r="AU15" i="37" s="1"/>
  <c r="C13" i="2"/>
  <c r="B12" i="37" s="1"/>
  <c r="BG21" i="2"/>
  <c r="AG20" i="37" s="1"/>
  <c r="I25" i="2"/>
  <c r="E24" i="37" s="1"/>
  <c r="CA25" i="2"/>
  <c r="AR24" i="37" s="1"/>
  <c r="CJ28" i="2"/>
  <c r="AW27" i="37" s="1"/>
  <c r="AZ30" i="2"/>
  <c r="AC29" i="37" s="1"/>
  <c r="CA31" i="2"/>
  <c r="AR30" i="37" s="1"/>
  <c r="BG15" i="2"/>
  <c r="AG14" i="37" s="1"/>
  <c r="AQ21" i="2"/>
  <c r="X20" i="37" s="1"/>
  <c r="BR7" i="2"/>
  <c r="AM6" i="37" s="1"/>
  <c r="E7" i="2"/>
  <c r="C6" i="37" s="1"/>
  <c r="AH10" i="2"/>
  <c r="S9" i="37" s="1"/>
  <c r="AZ20" i="2"/>
  <c r="AC19" i="37" s="1"/>
  <c r="CF28" i="2"/>
  <c r="AU27" i="37" s="1"/>
  <c r="CL28" i="2"/>
  <c r="AX27" i="37" s="1"/>
  <c r="AM11" i="2"/>
  <c r="V10" i="37" s="1"/>
  <c r="AV24" i="2"/>
  <c r="AA23" i="37" s="1"/>
  <c r="N30" i="2"/>
  <c r="H29" i="37" s="1"/>
  <c r="Y19" i="2"/>
  <c r="N18" i="37" s="1"/>
  <c r="Y26" i="2"/>
  <c r="N25" i="37" s="1"/>
  <c r="BT7" i="2"/>
  <c r="AN6" i="37" s="1"/>
  <c r="AQ7" i="2"/>
  <c r="X6" i="37" s="1"/>
  <c r="Y11" i="2"/>
  <c r="N10" i="37" s="1"/>
  <c r="BP6" i="2"/>
  <c r="AL5" i="37" s="1"/>
  <c r="AH8" i="2"/>
  <c r="S7" i="37" s="1"/>
  <c r="E9" i="2"/>
  <c r="C8" i="37" s="1"/>
  <c r="CQ13" i="2"/>
  <c r="BA12" i="37" s="1"/>
  <c r="CQ17" i="2"/>
  <c r="BA16" i="37" s="1"/>
  <c r="CA19" i="2"/>
  <c r="AR18" i="37" s="1"/>
  <c r="CQ20" i="2"/>
  <c r="BA19" i="37" s="1"/>
  <c r="G23" i="2"/>
  <c r="D22" i="37" s="1"/>
  <c r="CS27" i="2"/>
  <c r="BB26" i="37" s="1"/>
  <c r="AM15" i="2"/>
  <c r="V14" i="37" s="1"/>
  <c r="CA28" i="2"/>
  <c r="AR27" i="37" s="1"/>
  <c r="AH7" i="2"/>
  <c r="S6" i="37" s="1"/>
  <c r="CS17" i="2"/>
  <c r="BB16" i="37" s="1"/>
  <c r="CS20" i="2"/>
  <c r="BB19" i="37" s="1"/>
  <c r="BR24" i="2"/>
  <c r="AM23" i="37" s="1"/>
  <c r="CF8" i="2"/>
  <c r="AU7" i="37" s="1"/>
  <c r="C27" i="2"/>
  <c r="B26" i="37" s="1"/>
  <c r="CH22" i="2"/>
  <c r="AV21" i="37" s="1"/>
  <c r="AH18" i="2"/>
  <c r="S17" i="37" s="1"/>
  <c r="BE25" i="2"/>
  <c r="AF24" i="37" s="1"/>
  <c r="AD14" i="2"/>
  <c r="Q13" i="37" s="1"/>
  <c r="AO8" i="2"/>
  <c r="W7" i="37" s="1"/>
  <c r="AZ24" i="2"/>
  <c r="AC23" i="37" s="1"/>
  <c r="CO13" i="2"/>
  <c r="AZ12" i="37" s="1"/>
  <c r="BB14" i="2"/>
  <c r="AD13" i="37" s="1"/>
  <c r="AZ14" i="2"/>
  <c r="AC13" i="37" s="1"/>
  <c r="CC7" i="2"/>
  <c r="AS6" i="37" s="1"/>
  <c r="CA7" i="2"/>
  <c r="AR6" i="37" s="1"/>
  <c r="U15" i="2"/>
  <c r="L14" i="37" s="1"/>
  <c r="N11" i="2"/>
  <c r="H10" i="37" s="1"/>
  <c r="L11" i="2"/>
  <c r="G10" i="37" s="1"/>
  <c r="U6" i="2"/>
  <c r="L5" i="37" s="1"/>
  <c r="BB9" i="2"/>
  <c r="AD8" i="37" s="1"/>
  <c r="BW17" i="2"/>
  <c r="AP16" i="37" s="1"/>
  <c r="E20" i="2"/>
  <c r="C19" i="37" s="1"/>
  <c r="AZ9" i="2"/>
  <c r="AC8" i="37" s="1"/>
  <c r="AV24" i="29"/>
  <c r="AV14" i="2"/>
  <c r="AA13" i="37" s="1"/>
  <c r="AV20" i="2"/>
  <c r="AA19" i="37" s="1"/>
  <c r="I21" i="2"/>
  <c r="E20" i="37" s="1"/>
  <c r="G21" i="2"/>
  <c r="D20" i="37" s="1"/>
  <c r="L9" i="2"/>
  <c r="G8" i="37" s="1"/>
  <c r="Y18" i="2"/>
  <c r="N17" i="37" s="1"/>
  <c r="CJ7" i="2"/>
  <c r="AW6" i="37" s="1"/>
  <c r="CF7" i="2"/>
  <c r="AU6" i="37" s="1"/>
  <c r="BW7" i="2"/>
  <c r="AP6" i="37" s="1"/>
  <c r="CC29" i="2"/>
  <c r="AS28" i="37" s="1"/>
  <c r="BY29" i="2"/>
  <c r="AQ28" i="37" s="1"/>
  <c r="H17" i="73"/>
  <c r="R9" i="2"/>
  <c r="J8" i="37" s="1"/>
  <c r="N20" i="2"/>
  <c r="H19" i="37" s="1"/>
  <c r="U14" i="2"/>
  <c r="L13" i="37" s="1"/>
  <c r="F12" i="74"/>
  <c r="G12" s="1"/>
  <c r="W15" i="2"/>
  <c r="M14" i="37" s="1"/>
  <c r="BY13" i="2"/>
  <c r="AQ12" i="37" s="1"/>
  <c r="CA20" i="2"/>
  <c r="AR19" i="37" s="1"/>
  <c r="M15" i="29"/>
  <c r="BW29" i="2"/>
  <c r="AP28" i="37" s="1"/>
  <c r="AM7" i="2"/>
  <c r="V6" i="37" s="1"/>
  <c r="F26" i="41"/>
  <c r="F27" s="1"/>
  <c r="J26"/>
  <c r="J27" s="1"/>
  <c r="F23" i="19"/>
  <c r="F18"/>
  <c r="P29"/>
  <c r="P21"/>
  <c r="P11"/>
  <c r="P22"/>
  <c r="P10"/>
  <c r="BD26"/>
  <c r="BD22"/>
  <c r="BD18"/>
  <c r="BD10"/>
  <c r="BD27"/>
  <c r="BD21"/>
  <c r="BD17"/>
  <c r="BD11"/>
  <c r="BD7"/>
  <c r="CR30"/>
  <c r="CR24"/>
  <c r="CR20"/>
  <c r="CR14"/>
  <c r="CR8"/>
  <c r="CR29"/>
  <c r="CR21"/>
  <c r="CR15"/>
  <c r="CR11"/>
  <c r="F34"/>
  <c r="P27"/>
  <c r="P13"/>
  <c r="P30"/>
  <c r="P14"/>
  <c r="P8"/>
  <c r="BD28"/>
  <c r="BD24"/>
  <c r="BD20"/>
  <c r="BD12"/>
  <c r="BD25"/>
  <c r="BD19"/>
  <c r="BD15"/>
  <c r="BD9"/>
  <c r="CR32"/>
  <c r="CR28"/>
  <c r="CR22"/>
  <c r="CR16"/>
  <c r="CR12"/>
  <c r="CR31"/>
  <c r="CR23"/>
  <c r="CR17"/>
  <c r="CR13"/>
  <c r="CR7"/>
  <c r="AT34"/>
  <c r="BG10" i="2"/>
  <c r="AG9" i="37" s="1"/>
  <c r="BE10" i="2"/>
  <c r="AF9" i="37" s="1"/>
  <c r="BG6" i="2"/>
  <c r="AG5" i="37" s="1"/>
  <c r="BI6" i="2"/>
  <c r="AH5" i="37" s="1"/>
  <c r="BE6" i="2"/>
  <c r="AF5" i="37" s="1"/>
  <c r="BK8" i="2"/>
  <c r="AI7" i="37" s="1"/>
  <c r="BE8" i="2"/>
  <c r="AF7" i="37" s="1"/>
  <c r="AF11" i="2"/>
  <c r="R10" i="37" s="1"/>
  <c r="AD11" i="2"/>
  <c r="Q10" i="37" s="1"/>
  <c r="E10" i="2"/>
  <c r="C9" i="37" s="1"/>
  <c r="L26" i="2"/>
  <c r="G25" i="37" s="1"/>
  <c r="P7" i="2"/>
  <c r="I6" i="37" s="1"/>
  <c r="P14" i="2"/>
  <c r="I13" i="37" s="1"/>
  <c r="R22" i="2"/>
  <c r="J21" i="37" s="1"/>
  <c r="U12" i="2"/>
  <c r="L11" i="37" s="1"/>
  <c r="AA12" i="2"/>
  <c r="O11" i="37" s="1"/>
  <c r="Y14" i="2"/>
  <c r="N13" i="37" s="1"/>
  <c r="W18" i="2"/>
  <c r="M17" i="37" s="1"/>
  <c r="P26" i="2"/>
  <c r="I25" i="37" s="1"/>
  <c r="P30" i="2"/>
  <c r="I29" i="37" s="1"/>
  <c r="G10" i="2"/>
  <c r="D9" i="37" s="1"/>
  <c r="CA13" i="2"/>
  <c r="AR12" i="37" s="1"/>
  <c r="BY20" i="2"/>
  <c r="AQ19" i="37" s="1"/>
  <c r="CC15" i="2"/>
  <c r="AS14" i="37" s="1"/>
  <c r="BY17" i="2"/>
  <c r="AQ16" i="37" s="1"/>
  <c r="CA24" i="2"/>
  <c r="AR23" i="37" s="1"/>
  <c r="H17" i="75"/>
  <c r="F13" i="76"/>
  <c r="G13" s="1"/>
  <c r="H17"/>
  <c r="O30" i="18"/>
  <c r="Q30" s="1"/>
  <c r="O25"/>
  <c r="Q25" s="1"/>
  <c r="Q9"/>
  <c r="N26" i="2"/>
  <c r="H25" i="37" s="1"/>
  <c r="L28" i="2"/>
  <c r="G27" i="37" s="1"/>
  <c r="N18" i="2"/>
  <c r="H17" i="37" s="1"/>
  <c r="P22" i="2"/>
  <c r="I21" i="37" s="1"/>
  <c r="W21" i="2"/>
  <c r="M20" i="37" s="1"/>
  <c r="CA17" i="2"/>
  <c r="AR16" i="37" s="1"/>
  <c r="BY24" i="2"/>
  <c r="AQ23" i="37" s="1"/>
  <c r="BY28" i="2"/>
  <c r="AQ27" i="37" s="1"/>
  <c r="BW15" i="2"/>
  <c r="AP14" i="37" s="1"/>
  <c r="BW28" i="2"/>
  <c r="AP27" i="37" s="1"/>
  <c r="BW20" i="2"/>
  <c r="AP19" i="37" s="1"/>
  <c r="CC24" i="2"/>
  <c r="AS23" i="37" s="1"/>
  <c r="F25" i="29"/>
  <c r="EM33" i="18"/>
  <c r="EO33" s="1"/>
  <c r="D19" i="19"/>
  <c r="X25" i="58"/>
  <c r="P24" i="2"/>
  <c r="I23" i="37" s="1"/>
  <c r="R30" i="2"/>
  <c r="J29" i="37" s="1"/>
  <c r="F13" i="80"/>
  <c r="G13" s="1"/>
  <c r="CO20" i="2"/>
  <c r="AZ19" i="37" s="1"/>
  <c r="BJ14" i="29"/>
  <c r="T16"/>
  <c r="AA21"/>
  <c r="BJ22"/>
  <c r="T24"/>
  <c r="BC25"/>
  <c r="M27"/>
  <c r="AV28"/>
  <c r="F21" i="41"/>
  <c r="E12"/>
  <c r="E13" s="1"/>
  <c r="E42" s="1"/>
  <c r="C10" i="2"/>
  <c r="B9" i="37" s="1"/>
  <c r="BJ30" i="29"/>
  <c r="AH14"/>
  <c r="BQ15"/>
  <c r="BC17"/>
  <c r="M19"/>
  <c r="AV20"/>
  <c r="BQ23"/>
  <c r="BV11" i="19"/>
  <c r="N16"/>
  <c r="AH21"/>
  <c r="AR8"/>
  <c r="N10"/>
  <c r="H17" i="79"/>
  <c r="BL8" i="19"/>
  <c r="BL23"/>
  <c r="BB15"/>
  <c r="BL21"/>
  <c r="X14"/>
  <c r="CZ18"/>
  <c r="BV10"/>
  <c r="BV14"/>
  <c r="BV18"/>
  <c r="BV22"/>
  <c r="BV23"/>
  <c r="F16" i="58"/>
  <c r="BB7"/>
  <c r="X8"/>
  <c r="CZ8"/>
  <c r="BV9"/>
  <c r="AH29"/>
  <c r="N8" i="19"/>
  <c r="BB7"/>
  <c r="CP9" i="58"/>
  <c r="BL10"/>
  <c r="AH11"/>
  <c r="D12"/>
  <c r="CF12"/>
  <c r="BB13"/>
  <c r="X14"/>
  <c r="CZ14"/>
  <c r="BV15"/>
  <c r="AR16"/>
  <c r="N17"/>
  <c r="CP17"/>
  <c r="BL18"/>
  <c r="AH19"/>
  <c r="D20"/>
  <c r="CF20"/>
  <c r="AR12" i="19"/>
  <c r="CZ11"/>
  <c r="BL22"/>
  <c r="BL16"/>
  <c r="BB21" i="58"/>
  <c r="CZ22"/>
  <c r="AR24"/>
  <c r="CP25"/>
  <c r="AH27"/>
  <c r="CF28"/>
  <c r="CZ19" i="19"/>
  <c r="BF32" i="2"/>
  <c r="BL31"/>
  <c r="DW13" i="18"/>
  <c r="DY13" s="1"/>
  <c r="DW8"/>
  <c r="DY8" s="1"/>
  <c r="DW12"/>
  <c r="DY12" s="1"/>
  <c r="BO30" i="2"/>
  <c r="BU29"/>
  <c r="BP29" s="1"/>
  <c r="AL28" i="37" s="1"/>
  <c r="CL23" i="2"/>
  <c r="AX22" i="37" s="1"/>
  <c r="CH23" i="2"/>
  <c r="AV22" i="37" s="1"/>
  <c r="I11" i="28"/>
  <c r="E11"/>
  <c r="CF23" i="19"/>
  <c r="L10" i="6"/>
  <c r="M10" s="1"/>
  <c r="BC8" i="58" s="1"/>
  <c r="K7" i="75"/>
  <c r="BV13" i="19"/>
  <c r="X20"/>
  <c r="D22"/>
  <c r="G10" i="28"/>
  <c r="E26" i="75"/>
  <c r="BB8" i="19"/>
  <c r="BB12"/>
  <c r="BB16"/>
  <c r="BB20"/>
  <c r="BB23"/>
  <c r="F12" i="58"/>
  <c r="AR7"/>
  <c r="N8"/>
  <c r="CP8"/>
  <c r="BL9"/>
  <c r="X29"/>
  <c r="CF29"/>
  <c r="N18" i="19"/>
  <c r="AH7"/>
  <c r="N10" i="58"/>
  <c r="CP10"/>
  <c r="BL11"/>
  <c r="AH12"/>
  <c r="D13"/>
  <c r="CF13"/>
  <c r="BB14"/>
  <c r="X15"/>
  <c r="CZ15"/>
  <c r="BV16"/>
  <c r="AR17"/>
  <c r="N18"/>
  <c r="CP18"/>
  <c r="BL19"/>
  <c r="AH20"/>
  <c r="D21"/>
  <c r="X12" i="19"/>
  <c r="BL11"/>
  <c r="BL18"/>
  <c r="B4" i="32"/>
  <c r="B3"/>
  <c r="BL12" i="19"/>
  <c r="CF22" i="58"/>
  <c r="X24"/>
  <c r="BV25"/>
  <c r="N27"/>
  <c r="BL28"/>
  <c r="I8" i="6"/>
  <c r="AI6" i="58" s="1"/>
  <c r="X9" i="19"/>
  <c r="AD8" i="16"/>
  <c r="BT28" i="2"/>
  <c r="AN27" i="37" s="1"/>
  <c r="BN28" i="2"/>
  <c r="AK27" i="37" s="1"/>
  <c r="AX13" i="2"/>
  <c r="AB12" i="37" s="1"/>
  <c r="AZ13" i="2"/>
  <c r="AC12" i="37" s="1"/>
  <c r="BB13" i="2"/>
  <c r="AD12" i="37" s="1"/>
  <c r="BL10" i="19"/>
  <c r="D18"/>
  <c r="N23"/>
  <c r="AH13"/>
  <c r="CZ14"/>
  <c r="L3" i="32"/>
  <c r="L4"/>
  <c r="F46" i="16"/>
  <c r="K10" i="28"/>
  <c r="AH8" i="19"/>
  <c r="AH10"/>
  <c r="AH12"/>
  <c r="AH14"/>
  <c r="AH16"/>
  <c r="AH18"/>
  <c r="AH20"/>
  <c r="AH22"/>
  <c r="AH23"/>
  <c r="F17" i="58"/>
  <c r="AH7"/>
  <c r="BV7"/>
  <c r="D8"/>
  <c r="AR8"/>
  <c r="CF8"/>
  <c r="N9"/>
  <c r="BB9"/>
  <c r="BB29"/>
  <c r="N14" i="19"/>
  <c r="CP7"/>
  <c r="F14" i="58"/>
  <c r="I30" i="3"/>
  <c r="E32"/>
  <c r="CP29" i="58"/>
  <c r="D10"/>
  <c r="AR10"/>
  <c r="CF10"/>
  <c r="N11"/>
  <c r="BB11"/>
  <c r="CP11"/>
  <c r="X12"/>
  <c r="BL12"/>
  <c r="CZ12"/>
  <c r="AH13"/>
  <c r="BV13"/>
  <c r="D14"/>
  <c r="AR14"/>
  <c r="CF14"/>
  <c r="N15"/>
  <c r="BB15"/>
  <c r="CP15"/>
  <c r="X16"/>
  <c r="BL16"/>
  <c r="CZ16"/>
  <c r="AH17"/>
  <c r="BV17"/>
  <c r="D18"/>
  <c r="AR18"/>
  <c r="CF18"/>
  <c r="N19"/>
  <c r="BB19"/>
  <c r="CP19"/>
  <c r="X20"/>
  <c r="BL20"/>
  <c r="CZ20"/>
  <c r="AH21"/>
  <c r="X21" i="19"/>
  <c r="X11"/>
  <c r="AH15"/>
  <c r="CZ17"/>
  <c r="F4" i="32"/>
  <c r="F3"/>
  <c r="E24" i="80"/>
  <c r="AH9" i="19"/>
  <c r="CP11"/>
  <c r="AH19"/>
  <c r="CP21" i="58"/>
  <c r="BL22"/>
  <c r="AH23"/>
  <c r="D24"/>
  <c r="CF24"/>
  <c r="BB25"/>
  <c r="X26"/>
  <c r="CZ26"/>
  <c r="BV27"/>
  <c r="AR28"/>
  <c r="N32"/>
  <c r="F7" i="75"/>
  <c r="G7" s="1"/>
  <c r="F11" i="28"/>
  <c r="BL14" i="19"/>
  <c r="CC6" i="2"/>
  <c r="AS5" i="37" s="1"/>
  <c r="CA6" i="2"/>
  <c r="AR5" i="37" s="1"/>
  <c r="V32" i="2"/>
  <c r="AB31"/>
  <c r="AR16" i="19"/>
  <c r="E24" i="76"/>
  <c r="CH9" i="2"/>
  <c r="AV8" i="37" s="1"/>
  <c r="CJ9" i="2"/>
  <c r="AW8" i="37" s="1"/>
  <c r="I20" i="2"/>
  <c r="E19" i="37" s="1"/>
  <c r="G20" i="2"/>
  <c r="D19" i="37" s="1"/>
  <c r="BK26" i="2"/>
  <c r="AI25" i="37" s="1"/>
  <c r="BG26" i="2"/>
  <c r="AG25" i="37" s="1"/>
  <c r="BI26" i="2"/>
  <c r="AH25" i="37" s="1"/>
  <c r="AH27" i="2"/>
  <c r="S26" i="37" s="1"/>
  <c r="AJ27" i="2"/>
  <c r="T26" i="37" s="1"/>
  <c r="AF27" i="2"/>
  <c r="R26" i="37" s="1"/>
  <c r="CS30" i="2"/>
  <c r="BB29" i="37" s="1"/>
  <c r="CQ30" i="2"/>
  <c r="BA29" i="37" s="1"/>
  <c r="X10" i="19"/>
  <c r="EM14" i="18"/>
  <c r="EO14" s="1"/>
  <c r="EM29"/>
  <c r="EO29" s="1"/>
  <c r="EM24"/>
  <c r="EO24" s="1"/>
  <c r="EM12"/>
  <c r="EO12" s="1"/>
  <c r="EM19"/>
  <c r="EO19" s="1"/>
  <c r="EM23"/>
  <c r="EO23" s="1"/>
  <c r="EM28"/>
  <c r="EO28" s="1"/>
  <c r="L9" i="28"/>
  <c r="Z8" i="16"/>
  <c r="D8" i="28"/>
  <c r="AR10" i="19"/>
  <c r="J15" i="6"/>
  <c r="K15" s="1"/>
  <c r="AS13" i="58" s="1"/>
  <c r="K12" i="74"/>
  <c r="BB19" i="19"/>
  <c r="CF22"/>
  <c r="CA11" i="18"/>
  <c r="CC11" s="1"/>
  <c r="CA15"/>
  <c r="CC15" s="1"/>
  <c r="CA27"/>
  <c r="CC27" s="1"/>
  <c r="CA10"/>
  <c r="CC10" s="1"/>
  <c r="CA14"/>
  <c r="CC14" s="1"/>
  <c r="CA16"/>
  <c r="CC16" s="1"/>
  <c r="CA17"/>
  <c r="CC17" s="1"/>
  <c r="CA28"/>
  <c r="CC28" s="1"/>
  <c r="N8" i="16"/>
  <c r="CF14" i="19"/>
  <c r="C24" i="5"/>
  <c r="E24" i="72"/>
  <c r="I24" s="1"/>
  <c r="J8" i="16"/>
  <c r="H8" i="28"/>
  <c r="R8" i="16"/>
  <c r="BP13" i="29"/>
  <c r="BQ13" s="1"/>
  <c r="DW10" i="18"/>
  <c r="DY10" s="1"/>
  <c r="CA25"/>
  <c r="CC25" s="1"/>
  <c r="EM21"/>
  <c r="EO21" s="1"/>
  <c r="EM20"/>
  <c r="EO20" s="1"/>
  <c r="BE16" i="2"/>
  <c r="AF15" i="37" s="1"/>
  <c r="O19" i="18"/>
  <c r="Q19" s="1"/>
  <c r="O11"/>
  <c r="Q11" s="1"/>
  <c r="AE14"/>
  <c r="AG14" s="1"/>
  <c r="AX15" i="2"/>
  <c r="AB14" i="37" s="1"/>
  <c r="P20" i="2"/>
  <c r="I19" i="37" s="1"/>
  <c r="CA19" i="18"/>
  <c r="CC19" s="1"/>
  <c r="CA18"/>
  <c r="CC18" s="1"/>
  <c r="EM7"/>
  <c r="EO7" s="1"/>
  <c r="EM22"/>
  <c r="EO22" s="1"/>
  <c r="BI16" i="2"/>
  <c r="AH15" i="37" s="1"/>
  <c r="O32" i="18"/>
  <c r="Q32" s="1"/>
  <c r="BX12" i="29"/>
  <c r="AE24" i="18"/>
  <c r="AG24" s="1"/>
  <c r="AE16"/>
  <c r="AG16" s="1"/>
  <c r="AE8"/>
  <c r="AG8" s="1"/>
  <c r="AE25"/>
  <c r="AG25" s="1"/>
  <c r="AE17"/>
  <c r="AG17" s="1"/>
  <c r="F17" i="29"/>
  <c r="F30"/>
  <c r="B5" i="32"/>
  <c r="N29" i="58"/>
  <c r="L32" i="41"/>
  <c r="L33" s="1"/>
  <c r="L34" s="1"/>
  <c r="N7" i="2"/>
  <c r="H6" i="37" s="1"/>
  <c r="BG16" i="2"/>
  <c r="AG15" i="37" s="1"/>
  <c r="R7" i="2"/>
  <c r="J6" i="37" s="1"/>
  <c r="N16" i="2"/>
  <c r="H15" i="37" s="1"/>
  <c r="L20" i="2"/>
  <c r="G19" i="37" s="1"/>
  <c r="Y22" i="2"/>
  <c r="N21" i="37" s="1"/>
  <c r="P31" i="2"/>
  <c r="I30" i="37" s="1"/>
  <c r="CQ29" i="18"/>
  <c r="CS29" s="1"/>
  <c r="CQ13"/>
  <c r="CS13" s="1"/>
  <c r="CQ28"/>
  <c r="CS28" s="1"/>
  <c r="CQ12"/>
  <c r="CS12" s="1"/>
  <c r="DW7"/>
  <c r="DY7" s="1"/>
  <c r="DW6"/>
  <c r="DY6" s="1"/>
  <c r="FC25"/>
  <c r="FE25" s="1"/>
  <c r="FC17"/>
  <c r="FE17" s="1"/>
  <c r="FC9"/>
  <c r="FE9" s="1"/>
  <c r="FC24"/>
  <c r="FE24" s="1"/>
  <c r="FC8"/>
  <c r="FE8" s="1"/>
  <c r="CA29"/>
  <c r="CC29" s="1"/>
  <c r="CA21"/>
  <c r="CC21" s="1"/>
  <c r="CA13"/>
  <c r="CC13" s="1"/>
  <c r="CA20"/>
  <c r="CC20" s="1"/>
  <c r="CA12"/>
  <c r="CC12" s="1"/>
  <c r="EM25"/>
  <c r="EO25" s="1"/>
  <c r="EM17"/>
  <c r="EO17" s="1"/>
  <c r="EM9"/>
  <c r="EO9" s="1"/>
  <c r="EM16"/>
  <c r="EO16" s="1"/>
  <c r="EM8"/>
  <c r="EO8" s="1"/>
  <c r="CA27" i="2"/>
  <c r="AR26" i="37" s="1"/>
  <c r="BW19" i="2"/>
  <c r="AP18" i="37" s="1"/>
  <c r="CC19" i="2"/>
  <c r="AS18" i="37" s="1"/>
  <c r="BY27" i="2"/>
  <c r="AQ26" i="37" s="1"/>
  <c r="AZ15" i="2"/>
  <c r="AC14" i="37" s="1"/>
  <c r="AE33" i="18"/>
  <c r="AG33" s="1"/>
  <c r="BK33"/>
  <c r="BM33" s="1"/>
  <c r="CQ33"/>
  <c r="CS33" s="1"/>
  <c r="FC33"/>
  <c r="FE33" s="1"/>
  <c r="DW33"/>
  <c r="DY33" s="1"/>
  <c r="DG33"/>
  <c r="DI33" s="1"/>
  <c r="AU33"/>
  <c r="AW33" s="1"/>
  <c r="BW6" i="2"/>
  <c r="AP5" i="37" s="1"/>
  <c r="BP28" i="2"/>
  <c r="AL27" i="37" s="1"/>
  <c r="AK29" i="2"/>
  <c r="AV12" i="29"/>
  <c r="BV8" i="19"/>
  <c r="BV12"/>
  <c r="BV16"/>
  <c r="BV20"/>
  <c r="N7" i="58"/>
  <c r="CP7"/>
  <c r="BL8"/>
  <c r="AH9"/>
  <c r="CZ29"/>
  <c r="N22" i="19"/>
  <c r="F10" i="58"/>
  <c r="X10"/>
  <c r="CZ10"/>
  <c r="BV11"/>
  <c r="AR12"/>
  <c r="N13"/>
  <c r="CP13"/>
  <c r="BL14"/>
  <c r="AH15"/>
  <c r="D16"/>
  <c r="CF16"/>
  <c r="BB17"/>
  <c r="X18"/>
  <c r="CZ18"/>
  <c r="BV19"/>
  <c r="AR20"/>
  <c r="N21"/>
  <c r="N15" i="19"/>
  <c r="CA34" i="2"/>
  <c r="BL7" i="19"/>
  <c r="X17"/>
  <c r="AR19"/>
  <c r="N11"/>
  <c r="CP21"/>
  <c r="X22" i="58"/>
  <c r="BV23"/>
  <c r="N25"/>
  <c r="BL26"/>
  <c r="D28"/>
  <c r="BL9" i="19"/>
  <c r="BT21" i="2"/>
  <c r="AN20" i="37" s="1"/>
  <c r="BP21" i="2"/>
  <c r="AL20" i="37" s="1"/>
  <c r="BR21" i="2"/>
  <c r="AM20" i="37" s="1"/>
  <c r="AA26" i="2"/>
  <c r="O25" i="37" s="1"/>
  <c r="W26" i="2"/>
  <c r="M25" i="37" s="1"/>
  <c r="AJ28" i="2"/>
  <c r="T27" i="37" s="1"/>
  <c r="AD28" i="2"/>
  <c r="Q27" i="37" s="1"/>
  <c r="H8" i="73"/>
  <c r="I8" s="1"/>
  <c r="H4" i="32"/>
  <c r="H3"/>
  <c r="CZ10" i="19"/>
  <c r="C10" i="28"/>
  <c r="X16" i="19"/>
  <c r="CF18"/>
  <c r="G8" i="6"/>
  <c r="Y6" i="58" s="1"/>
  <c r="BB10" i="19"/>
  <c r="BB14"/>
  <c r="BB18"/>
  <c r="BB22"/>
  <c r="F7" i="58"/>
  <c r="D7"/>
  <c r="CF7"/>
  <c r="BB8"/>
  <c r="X9"/>
  <c r="BL29"/>
  <c r="N20" i="19"/>
  <c r="N7"/>
  <c r="F20" i="58"/>
  <c r="CF9"/>
  <c r="BB10"/>
  <c r="X11"/>
  <c r="CZ11"/>
  <c r="BV12"/>
  <c r="AR13"/>
  <c r="N14"/>
  <c r="CP14"/>
  <c r="BL15"/>
  <c r="AH16"/>
  <c r="D17"/>
  <c r="CF17"/>
  <c r="BB18"/>
  <c r="X19"/>
  <c r="CZ19"/>
  <c r="BV20"/>
  <c r="BB21" i="19"/>
  <c r="BV15"/>
  <c r="CZ21"/>
  <c r="BV9"/>
  <c r="BV19"/>
  <c r="D22" i="58"/>
  <c r="BB23"/>
  <c r="CZ24"/>
  <c r="AR26"/>
  <c r="CP27"/>
  <c r="B11" i="28"/>
  <c r="BL19" i="19"/>
  <c r="E5" i="32"/>
  <c r="CQ6" i="2"/>
  <c r="BA5" i="37" s="1"/>
  <c r="CU6" i="2"/>
  <c r="BC5" i="37" s="1"/>
  <c r="CQ10" i="2"/>
  <c r="BA9" i="37" s="1"/>
  <c r="CU10" i="2"/>
  <c r="BC9" i="37" s="1"/>
  <c r="CS10" i="2"/>
  <c r="BB9" i="37" s="1"/>
  <c r="BV21" i="19"/>
  <c r="CP15"/>
  <c r="CP19"/>
  <c r="E8" i="6"/>
  <c r="O6" i="58" s="1"/>
  <c r="CZ8" i="19"/>
  <c r="AP7" i="16"/>
  <c r="AR18" i="19"/>
  <c r="CP8"/>
  <c r="CP10"/>
  <c r="CP12"/>
  <c r="CP14"/>
  <c r="CP16"/>
  <c r="CP18"/>
  <c r="CP20"/>
  <c r="CP22"/>
  <c r="CP23"/>
  <c r="F13" i="58"/>
  <c r="F15"/>
  <c r="X7"/>
  <c r="BL7"/>
  <c r="CZ7"/>
  <c r="AH8"/>
  <c r="BV8"/>
  <c r="D9"/>
  <c r="AR9"/>
  <c r="AR29"/>
  <c r="N12" i="19"/>
  <c r="CZ23"/>
  <c r="BV7"/>
  <c r="F11" i="58"/>
  <c r="E29" i="3"/>
  <c r="E30"/>
  <c r="BV29" i="58"/>
  <c r="CZ9"/>
  <c r="AH10"/>
  <c r="BV10"/>
  <c r="D11"/>
  <c r="AR11"/>
  <c r="CF11"/>
  <c r="N12"/>
  <c r="BB12"/>
  <c r="CP12"/>
  <c r="X13"/>
  <c r="BL13"/>
  <c r="CZ13"/>
  <c r="AH14"/>
  <c r="BV14"/>
  <c r="D15"/>
  <c r="AR15"/>
  <c r="CF15"/>
  <c r="N16"/>
  <c r="BB16"/>
  <c r="CP16"/>
  <c r="X17"/>
  <c r="BL17"/>
  <c r="CZ17"/>
  <c r="AH18"/>
  <c r="BV18"/>
  <c r="D19"/>
  <c r="AR19"/>
  <c r="CF19"/>
  <c r="N20"/>
  <c r="BB20"/>
  <c r="CP20"/>
  <c r="X21"/>
  <c r="N21" i="19"/>
  <c r="X15"/>
  <c r="BL17"/>
  <c r="CF19"/>
  <c r="J4" i="32"/>
  <c r="J3"/>
  <c r="F31" i="29"/>
  <c r="X8" i="19"/>
  <c r="BB11"/>
  <c r="X18"/>
  <c r="X22"/>
  <c r="BV21" i="58"/>
  <c r="AR22"/>
  <c r="N23"/>
  <c r="CP23"/>
  <c r="BL24"/>
  <c r="AH25"/>
  <c r="D26"/>
  <c r="CF26"/>
  <c r="BB27"/>
  <c r="X28"/>
  <c r="CZ28"/>
  <c r="Q8" i="6"/>
  <c r="BW6" i="58" s="1"/>
  <c r="F29" i="29"/>
  <c r="J11" i="28"/>
  <c r="CZ9" i="19"/>
  <c r="X23"/>
  <c r="CQ31" i="2"/>
  <c r="BA30" i="37" s="1"/>
  <c r="CS31" i="2"/>
  <c r="BB30" i="37" s="1"/>
  <c r="BK30" i="18"/>
  <c r="BM30" s="1"/>
  <c r="BK9"/>
  <c r="BM9" s="1"/>
  <c r="BK25"/>
  <c r="BM25" s="1"/>
  <c r="BK15"/>
  <c r="BM15" s="1"/>
  <c r="BK23"/>
  <c r="BM23" s="1"/>
  <c r="BK8"/>
  <c r="BM8" s="1"/>
  <c r="BK24"/>
  <c r="BM24" s="1"/>
  <c r="DW14"/>
  <c r="DY14" s="1"/>
  <c r="DW18"/>
  <c r="DY18" s="1"/>
  <c r="DW22"/>
  <c r="DY22" s="1"/>
  <c r="DW26"/>
  <c r="DY26" s="1"/>
  <c r="DW30"/>
  <c r="DY30" s="1"/>
  <c r="DW21"/>
  <c r="DY21" s="1"/>
  <c r="DW29"/>
  <c r="DY29" s="1"/>
  <c r="DW15"/>
  <c r="DY15" s="1"/>
  <c r="DW23"/>
  <c r="DY23" s="1"/>
  <c r="DW31"/>
  <c r="DY31" s="1"/>
  <c r="DW28"/>
  <c r="DY28" s="1"/>
  <c r="DW16"/>
  <c r="DY16" s="1"/>
  <c r="DW19"/>
  <c r="DY19" s="1"/>
  <c r="E25" i="74"/>
  <c r="E24" i="79"/>
  <c r="CU8" i="2"/>
  <c r="BC7" i="37" s="1"/>
  <c r="CS8" i="2"/>
  <c r="BB7" i="37" s="1"/>
  <c r="BB19" i="2"/>
  <c r="AD18" i="37" s="1"/>
  <c r="AZ19" i="2"/>
  <c r="AC18" i="37" s="1"/>
  <c r="AX19" i="2"/>
  <c r="AB18" i="37" s="1"/>
  <c r="AS20" i="2"/>
  <c r="Y19" i="37" s="1"/>
  <c r="AQ20" i="2"/>
  <c r="X19" i="37" s="1"/>
  <c r="CL25" i="2"/>
  <c r="AX24" i="37" s="1"/>
  <c r="CJ25" i="2"/>
  <c r="AW24" i="37" s="1"/>
  <c r="BB14" i="29"/>
  <c r="BC14" s="1"/>
  <c r="Z14"/>
  <c r="AA14" s="1"/>
  <c r="I3" i="32"/>
  <c r="I4"/>
  <c r="AE31" i="2"/>
  <c r="AK30"/>
  <c r="S11" i="29"/>
  <c r="T11" s="1"/>
  <c r="E26" i="73"/>
  <c r="AU6" i="18"/>
  <c r="AW6" s="1"/>
  <c r="AU17"/>
  <c r="AW17" s="1"/>
  <c r="AU8"/>
  <c r="AW8" s="1"/>
  <c r="AU31"/>
  <c r="AW31" s="1"/>
  <c r="DG16"/>
  <c r="DI16" s="1"/>
  <c r="DG13"/>
  <c r="DI13" s="1"/>
  <c r="DG26"/>
  <c r="DI26" s="1"/>
  <c r="L13" i="29"/>
  <c r="M13" s="1"/>
  <c r="AR14" i="19"/>
  <c r="N19"/>
  <c r="BL20"/>
  <c r="AR21"/>
  <c r="FS7" i="18"/>
  <c r="FU7" s="1"/>
  <c r="FS11"/>
  <c r="FU11" s="1"/>
  <c r="FS19"/>
  <c r="FU19" s="1"/>
  <c r="FS27"/>
  <c r="FU27" s="1"/>
  <c r="FS9"/>
  <c r="FU9" s="1"/>
  <c r="FS17"/>
  <c r="FU17" s="1"/>
  <c r="AA10" i="13"/>
  <c r="Z9"/>
  <c r="D14" i="6"/>
  <c r="E14" s="1"/>
  <c r="O12" i="58" s="1"/>
  <c r="AN13" i="29"/>
  <c r="AO13" s="1"/>
  <c r="AU11"/>
  <c r="AV11" s="1"/>
  <c r="FS18" i="18"/>
  <c r="FU18" s="1"/>
  <c r="FS30"/>
  <c r="FU30" s="1"/>
  <c r="BK7"/>
  <c r="BM7" s="1"/>
  <c r="BK22"/>
  <c r="BM22" s="1"/>
  <c r="BK6"/>
  <c r="BM6" s="1"/>
  <c r="DW27"/>
  <c r="DY27" s="1"/>
  <c r="DW11"/>
  <c r="DY11" s="1"/>
  <c r="AU23"/>
  <c r="AW23" s="1"/>
  <c r="CA9"/>
  <c r="CC9" s="1"/>
  <c r="CA24"/>
  <c r="CC24" s="1"/>
  <c r="CA8"/>
  <c r="CC8" s="1"/>
  <c r="DG11"/>
  <c r="DI11" s="1"/>
  <c r="EM13"/>
  <c r="EO13" s="1"/>
  <c r="FS15"/>
  <c r="FU15" s="1"/>
  <c r="O6"/>
  <c r="Q6" s="1"/>
  <c r="O16"/>
  <c r="Q16" s="1"/>
  <c r="O27"/>
  <c r="Q27" s="1"/>
  <c r="AE30"/>
  <c r="AG30" s="1"/>
  <c r="AE22"/>
  <c r="AG22" s="1"/>
  <c r="AE6"/>
  <c r="AG6" s="1"/>
  <c r="AE23"/>
  <c r="AG23" s="1"/>
  <c r="AE15"/>
  <c r="AG15" s="1"/>
  <c r="CQ16" i="2"/>
  <c r="BA15" i="37" s="1"/>
  <c r="P16" i="2"/>
  <c r="I15" i="37" s="1"/>
  <c r="BK17" i="18"/>
  <c r="BM17" s="1"/>
  <c r="BK16"/>
  <c r="BM16" s="1"/>
  <c r="DW20"/>
  <c r="DY20" s="1"/>
  <c r="AU24"/>
  <c r="AW24" s="1"/>
  <c r="CA26"/>
  <c r="CC26" s="1"/>
  <c r="DG28"/>
  <c r="DI28" s="1"/>
  <c r="EM31"/>
  <c r="EO31" s="1"/>
  <c r="EM15"/>
  <c r="EO15" s="1"/>
  <c r="EM30"/>
  <c r="EO30" s="1"/>
  <c r="EM6"/>
  <c r="EO6" s="1"/>
  <c r="FS24"/>
  <c r="FU24" s="1"/>
  <c r="CC27" i="2"/>
  <c r="AS26" i="37" s="1"/>
  <c r="AH28" i="2"/>
  <c r="S27" i="37" s="1"/>
  <c r="BY34" i="2"/>
  <c r="AV15"/>
  <c r="AA14" i="37" s="1"/>
  <c r="CO16" i="2"/>
  <c r="AZ15" i="37" s="1"/>
  <c r="CF23" i="2"/>
  <c r="AU22" i="37" s="1"/>
  <c r="O28" i="18"/>
  <c r="Q28" s="1"/>
  <c r="O20"/>
  <c r="Q20" s="1"/>
  <c r="O12"/>
  <c r="Q12" s="1"/>
  <c r="AE18"/>
  <c r="AG18" s="1"/>
  <c r="AE27"/>
  <c r="AG27" s="1"/>
  <c r="AE19"/>
  <c r="AG19" s="1"/>
  <c r="AE11"/>
  <c r="AG11" s="1"/>
  <c r="BT23" i="2"/>
  <c r="AN22" i="37" s="1"/>
  <c r="J21" i="5"/>
  <c r="R21" s="1"/>
  <c r="W8" i="2"/>
  <c r="M7" i="37" s="1"/>
  <c r="R14" i="2"/>
  <c r="J13" i="37" s="1"/>
  <c r="R18" i="2"/>
  <c r="J17" i="37" s="1"/>
  <c r="W17" i="2"/>
  <c r="M16" i="37" s="1"/>
  <c r="W22" i="2"/>
  <c r="M21" i="37" s="1"/>
  <c r="R31" i="2"/>
  <c r="J30" i="37" s="1"/>
  <c r="F13" i="79"/>
  <c r="G13" s="1"/>
  <c r="F12" i="75"/>
  <c r="G12" s="1"/>
  <c r="BK29" i="18"/>
  <c r="BM29" s="1"/>
  <c r="BK21"/>
  <c r="BM21" s="1"/>
  <c r="BK28"/>
  <c r="BM28" s="1"/>
  <c r="CQ31"/>
  <c r="CS31" s="1"/>
  <c r="CQ15"/>
  <c r="CS15" s="1"/>
  <c r="CQ7"/>
  <c r="CS7" s="1"/>
  <c r="CQ30"/>
  <c r="CS30" s="1"/>
  <c r="CQ22"/>
  <c r="CS22" s="1"/>
  <c r="DW25"/>
  <c r="DY25" s="1"/>
  <c r="DW9"/>
  <c r="DY9" s="1"/>
  <c r="FC26"/>
  <c r="FE26" s="1"/>
  <c r="FC18"/>
  <c r="FE18" s="1"/>
  <c r="AU29"/>
  <c r="AW29" s="1"/>
  <c r="AU21"/>
  <c r="AW21" s="1"/>
  <c r="AU28"/>
  <c r="AW28" s="1"/>
  <c r="AU20"/>
  <c r="AW20" s="1"/>
  <c r="CA31"/>
  <c r="CC31" s="1"/>
  <c r="CA23"/>
  <c r="CC23" s="1"/>
  <c r="CA7"/>
  <c r="CC7" s="1"/>
  <c r="CA30"/>
  <c r="CC30" s="1"/>
  <c r="CA22"/>
  <c r="CC22" s="1"/>
  <c r="CA6"/>
  <c r="CC6" s="1"/>
  <c r="DG25"/>
  <c r="DI25" s="1"/>
  <c r="DG17"/>
  <c r="DI17" s="1"/>
  <c r="DG24"/>
  <c r="DI24" s="1"/>
  <c r="EM27"/>
  <c r="EO27" s="1"/>
  <c r="EM11"/>
  <c r="EO11" s="1"/>
  <c r="EM26"/>
  <c r="EO26" s="1"/>
  <c r="EM18"/>
  <c r="EO18" s="1"/>
  <c r="EM10"/>
  <c r="EO10" s="1"/>
  <c r="FS29"/>
  <c r="FU29" s="1"/>
  <c r="FS13"/>
  <c r="FU13" s="1"/>
  <c r="FS20"/>
  <c r="FU20" s="1"/>
  <c r="CS6" i="2"/>
  <c r="BB5" i="37" s="1"/>
  <c r="BW13" i="2"/>
  <c r="AP12" i="37" s="1"/>
  <c r="CJ23" i="2"/>
  <c r="AW22" i="37" s="1"/>
  <c r="FS33" i="18"/>
  <c r="FU33" s="1"/>
  <c r="CF9" i="2"/>
  <c r="AU8" i="37" s="1"/>
  <c r="BE26" i="2"/>
  <c r="AF25" i="37" s="1"/>
  <c r="AD27" i="2"/>
  <c r="Q26" i="37" s="1"/>
  <c r="U30" i="2"/>
  <c r="L29" i="37" s="1"/>
  <c r="CO30" i="2"/>
  <c r="AZ29" i="37" s="1"/>
  <c r="AS7" i="3"/>
  <c r="AS47" s="1"/>
  <c r="Y7"/>
  <c r="Y47" s="1"/>
  <c r="AC7"/>
  <c r="AC47" s="1"/>
  <c r="I7"/>
  <c r="I47" s="1"/>
  <c r="AO7"/>
  <c r="AO47" s="1"/>
  <c r="AG7"/>
  <c r="AG47" s="1"/>
  <c r="AK7"/>
  <c r="AK47" s="1"/>
  <c r="Q7"/>
  <c r="Q47" s="1"/>
  <c r="U7"/>
  <c r="U47" s="1"/>
  <c r="AT34" i="2"/>
  <c r="AO34" s="1"/>
  <c r="CV34"/>
  <c r="CQ34" s="1"/>
  <c r="S34"/>
  <c r="BC34"/>
  <c r="CM34"/>
  <c r="CC34"/>
  <c r="BW34"/>
  <c r="X32" i="35"/>
  <c r="Y32" s="1"/>
  <c r="O35" i="19"/>
  <c r="CQ35"/>
  <c r="DA35"/>
  <c r="AR32" i="35"/>
  <c r="AQ32"/>
  <c r="AM32"/>
  <c r="AN32" s="1"/>
  <c r="AH32"/>
  <c r="AI32" s="1"/>
  <c r="AC32"/>
  <c r="AB32"/>
  <c r="N32"/>
  <c r="O32" s="1"/>
  <c r="I32"/>
  <c r="J32" s="1"/>
  <c r="E32" i="72"/>
  <c r="I32" s="1"/>
  <c r="E32" i="73"/>
  <c r="E32" i="74"/>
  <c r="E32" i="75"/>
  <c r="E32" i="76"/>
  <c r="E32" i="77"/>
  <c r="E32" i="78"/>
  <c r="E32" i="79"/>
  <c r="E33" i="80"/>
  <c r="AS32" i="2"/>
  <c r="Y31" i="37" s="1"/>
  <c r="AM32" i="2"/>
  <c r="V31" i="37" s="1"/>
  <c r="L32" i="2"/>
  <c r="G31" i="37" s="1"/>
  <c r="R32" i="2"/>
  <c r="J31" i="37" s="1"/>
  <c r="AV32" i="2"/>
  <c r="AA31" i="37" s="1"/>
  <c r="BB32" i="2"/>
  <c r="AD31" i="37" s="1"/>
  <c r="CL32" i="2"/>
  <c r="AX31" i="37" s="1"/>
  <c r="CF32" i="2"/>
  <c r="AU31" i="37" s="1"/>
  <c r="D32" i="35"/>
  <c r="E32" s="1"/>
  <c r="O34" i="18"/>
  <c r="Q34" s="1"/>
  <c r="AE34"/>
  <c r="AU34"/>
  <c r="BK34"/>
  <c r="CA34"/>
  <c r="CQ34"/>
  <c r="DG34"/>
  <c r="DW34"/>
  <c r="EM34"/>
  <c r="FC34"/>
  <c r="FS34"/>
  <c r="P32" i="2"/>
  <c r="I31" i="37" s="1"/>
  <c r="AZ32" i="2"/>
  <c r="AC31" i="37" s="1"/>
  <c r="CJ32" i="2"/>
  <c r="AW31" i="37" s="1"/>
  <c r="AQ32" i="2"/>
  <c r="X31" i="37" s="1"/>
  <c r="W12" i="2"/>
  <c r="M11" i="37" s="1"/>
  <c r="U8" i="2"/>
  <c r="L7" i="37" s="1"/>
  <c r="AA14" i="2"/>
  <c r="O13" i="37" s="1"/>
  <c r="AA18" i="2"/>
  <c r="O17" i="37" s="1"/>
  <c r="U22" i="2"/>
  <c r="L21" i="37" s="1"/>
  <c r="AW32" i="35"/>
  <c r="BY32" i="2"/>
  <c r="AQ31" i="37" s="1"/>
  <c r="CC32" i="2"/>
  <c r="AS31" i="37" s="1"/>
  <c r="BW32" i="2"/>
  <c r="AP31" i="37" s="1"/>
  <c r="CA32" i="2"/>
  <c r="AR31" i="37" s="1"/>
  <c r="BB32" i="35"/>
  <c r="BA32"/>
  <c r="E7" i="3"/>
  <c r="AA42" i="13"/>
  <c r="AU42"/>
  <c r="BF43"/>
  <c r="V42"/>
  <c r="BA43"/>
  <c r="DW5" i="18"/>
  <c r="DW45" s="1"/>
  <c r="AU5"/>
  <c r="AU45" s="1"/>
  <c r="O5"/>
  <c r="Q5" s="1"/>
  <c r="AG5"/>
  <c r="CQ5"/>
  <c r="CQ45" s="1"/>
  <c r="EM5"/>
  <c r="EM45" s="1"/>
  <c r="V32" i="19"/>
  <c r="BR23" i="2"/>
  <c r="AM22" i="37" s="1"/>
  <c r="N24" i="2"/>
  <c r="H23" i="37" s="1"/>
  <c r="L24" i="2"/>
  <c r="G23" i="37" s="1"/>
  <c r="L31" i="2"/>
  <c r="G30" i="37" s="1"/>
  <c r="P9" i="2"/>
  <c r="I8" i="37" s="1"/>
  <c r="N14" i="2"/>
  <c r="H13" i="37" s="1"/>
  <c r="L18" i="2"/>
  <c r="G17" i="37" s="1"/>
  <c r="L22" i="2"/>
  <c r="G21" i="37" s="1"/>
  <c r="W9" i="2"/>
  <c r="M8" i="37" s="1"/>
  <c r="W13" i="2"/>
  <c r="M12" i="37" s="1"/>
  <c r="Y17" i="2"/>
  <c r="N16" i="37" s="1"/>
  <c r="Y21" i="2"/>
  <c r="N20" i="37" s="1"/>
  <c r="AF32" i="19"/>
  <c r="L16" i="2"/>
  <c r="G15" i="37" s="1"/>
  <c r="U9" i="2"/>
  <c r="L8" i="37" s="1"/>
  <c r="Y9" i="2"/>
  <c r="N8" i="37" s="1"/>
  <c r="U13" i="2"/>
  <c r="L12" i="37" s="1"/>
  <c r="U17" i="2"/>
  <c r="L16" i="37" s="1"/>
  <c r="U21" i="2"/>
  <c r="L20" i="37" s="1"/>
  <c r="AM23" i="2"/>
  <c r="V22" i="37" s="1"/>
  <c r="AP31" i="19"/>
  <c r="AB33" i="9"/>
  <c r="CD31" i="19"/>
  <c r="B5" i="35"/>
  <c r="L5"/>
  <c r="V5"/>
  <c r="AF5"/>
  <c r="AP5"/>
  <c r="AZ5"/>
  <c r="G5"/>
  <c r="Q5"/>
  <c r="AA5"/>
  <c r="AK5"/>
  <c r="AU5"/>
  <c r="D9" i="13"/>
  <c r="G10"/>
  <c r="G12" i="41"/>
  <c r="G13" s="1"/>
  <c r="G42" s="1"/>
  <c r="AO23" i="2"/>
  <c r="W22" i="37" s="1"/>
  <c r="M7" i="3"/>
  <c r="M47" s="1"/>
  <c r="E6" i="19"/>
  <c r="E46" s="1"/>
  <c r="D32" i="2"/>
  <c r="AX31"/>
  <c r="AB30" i="37" s="1"/>
  <c r="BB31" i="2"/>
  <c r="AD30" i="37" s="1"/>
  <c r="AV31" i="2"/>
  <c r="AA30" i="37" s="1"/>
  <c r="CH31" i="2"/>
  <c r="AV30" i="37" s="1"/>
  <c r="CL31" i="2"/>
  <c r="AX30" i="37" s="1"/>
  <c r="CF31" i="2"/>
  <c r="AU30" i="37" s="1"/>
  <c r="C12" i="41"/>
  <c r="C13" s="1"/>
  <c r="C42" s="1"/>
  <c r="K12"/>
  <c r="K13" s="1"/>
  <c r="K42" s="1"/>
  <c r="J31" i="35"/>
  <c r="AE32" i="18"/>
  <c r="BK32"/>
  <c r="DW32"/>
  <c r="AU32"/>
  <c r="DG32"/>
  <c r="CQ32"/>
  <c r="FC32"/>
  <c r="CA32"/>
  <c r="EM32"/>
  <c r="L32" i="19"/>
  <c r="AZ32"/>
  <c r="CN32"/>
  <c r="BT32"/>
  <c r="BJ32"/>
  <c r="CX32"/>
  <c r="E6" i="58"/>
  <c r="F7" i="74"/>
  <c r="G7" s="1"/>
  <c r="F13" i="78"/>
  <c r="G13" s="1"/>
  <c r="F7" i="73"/>
  <c r="G7" s="1"/>
  <c r="F8" i="77"/>
  <c r="G8" s="1"/>
  <c r="J17" i="5"/>
  <c r="X17" s="1"/>
  <c r="J12"/>
  <c r="BN23" i="2"/>
  <c r="AK22" i="37" s="1"/>
  <c r="J5" i="2"/>
  <c r="CV5"/>
  <c r="CM5"/>
  <c r="CD5"/>
  <c r="BU5"/>
  <c r="BL5"/>
  <c r="BC5"/>
  <c r="AT5"/>
  <c r="AK5"/>
  <c r="AB5"/>
  <c r="S5"/>
  <c r="BY23"/>
  <c r="AQ22" i="37" s="1"/>
  <c r="BW23" i="2"/>
  <c r="AP22" i="37" s="1"/>
  <c r="CA23" i="2"/>
  <c r="AR22" i="37" s="1"/>
  <c r="AO12" i="2"/>
  <c r="W11" i="37" s="1"/>
  <c r="AQ12" i="2"/>
  <c r="X11" i="37" s="1"/>
  <c r="AM12" i="2"/>
  <c r="V11" i="37" s="1"/>
  <c r="CC23" i="2"/>
  <c r="AS22" i="37" s="1"/>
  <c r="AS12" i="2"/>
  <c r="Y11" i="37" s="1"/>
  <c r="BW31" i="34"/>
  <c r="BI31"/>
  <c r="AU31"/>
  <c r="AG31"/>
  <c r="S31"/>
  <c r="E31"/>
  <c r="D32" i="41"/>
  <c r="D33" s="1"/>
  <c r="D34" s="1"/>
  <c r="H32"/>
  <c r="H33" s="1"/>
  <c r="H34" s="1"/>
  <c r="B32"/>
  <c r="B33" s="1"/>
  <c r="B34" s="1"/>
  <c r="C32"/>
  <c r="C33" s="1"/>
  <c r="C34" s="1"/>
  <c r="G32"/>
  <c r="G33" s="1"/>
  <c r="G34" s="1"/>
  <c r="K32"/>
  <c r="K33" s="1"/>
  <c r="K34" s="1"/>
  <c r="E32"/>
  <c r="E33" s="1"/>
  <c r="E34" s="1"/>
  <c r="I32"/>
  <c r="I33" s="1"/>
  <c r="I34" s="1"/>
  <c r="F32"/>
  <c r="F33" s="1"/>
  <c r="F34" s="1"/>
  <c r="J32"/>
  <c r="J33" s="1"/>
  <c r="J34" s="1"/>
  <c r="H47" i="15"/>
  <c r="BF10" i="13"/>
  <c r="BE9"/>
  <c r="X7" i="15"/>
  <c r="X47" s="1"/>
  <c r="AN7"/>
  <c r="AN47" s="1"/>
  <c r="P7"/>
  <c r="P47" s="1"/>
  <c r="AF7"/>
  <c r="AF47" s="1"/>
  <c r="AB7"/>
  <c r="AB47" s="1"/>
  <c r="L7"/>
  <c r="L47" s="1"/>
  <c r="AR7"/>
  <c r="AR47" s="1"/>
  <c r="U9" i="13"/>
  <c r="V10"/>
  <c r="X32" i="58"/>
  <c r="BL32"/>
  <c r="CZ32"/>
  <c r="AC7" i="7"/>
  <c r="AC47" s="1"/>
  <c r="BE7"/>
  <c r="BE47" s="1"/>
  <c r="AR32" i="58"/>
  <c r="CF32"/>
  <c r="AQ7" i="7"/>
  <c r="AQ47" s="1"/>
  <c r="BS7"/>
  <c r="BS47" s="1"/>
  <c r="BT12" i="2"/>
  <c r="AN11" i="37" s="1"/>
  <c r="BP12" i="2"/>
  <c r="AL11" i="37" s="1"/>
  <c r="BR12" i="2"/>
  <c r="AM11" i="37" s="1"/>
  <c r="BN12" i="2"/>
  <c r="AK11" i="37" s="1"/>
  <c r="BI12" i="2"/>
  <c r="AH11" i="37" s="1"/>
  <c r="BK12" i="2"/>
  <c r="AI11" i="37" s="1"/>
  <c r="BG12" i="2"/>
  <c r="AG11" i="37" s="1"/>
  <c r="BB23" i="2"/>
  <c r="AD22" i="37" s="1"/>
  <c r="AZ23" i="2"/>
  <c r="AC22" i="37" s="1"/>
  <c r="AX23" i="2"/>
  <c r="AB22" i="37" s="1"/>
  <c r="BB12" i="2"/>
  <c r="AD11" i="37" s="1"/>
  <c r="AZ12" i="2"/>
  <c r="AC11" i="37" s="1"/>
  <c r="AX12" i="2"/>
  <c r="AB11" i="37" s="1"/>
  <c r="AV23" i="2"/>
  <c r="AA22" i="37" s="1"/>
  <c r="J16" i="5"/>
  <c r="R16" s="1"/>
  <c r="J13"/>
  <c r="R13" s="1"/>
  <c r="BY12" i="2"/>
  <c r="AQ11" i="37" s="1"/>
  <c r="CA12" i="2"/>
  <c r="AR11" i="37" s="1"/>
  <c r="BW12" i="2"/>
  <c r="AP11" i="37" s="1"/>
  <c r="J19" i="5"/>
  <c r="F18" i="58"/>
  <c r="J8" i="5"/>
  <c r="J9"/>
  <c r="F8" i="58"/>
  <c r="J14" i="5"/>
  <c r="J18"/>
  <c r="F30" i="16"/>
  <c r="V30"/>
  <c r="AL30"/>
  <c r="CG31" i="19"/>
  <c r="AX7" i="7"/>
  <c r="AX47" s="1"/>
  <c r="BZ7"/>
  <c r="BZ47" s="1"/>
  <c r="H8" i="72"/>
  <c r="I8" s="1"/>
  <c r="J10" i="5"/>
  <c r="F9" i="58"/>
  <c r="H13" i="73"/>
  <c r="I13" s="1"/>
  <c r="AD31" i="35"/>
  <c r="AX31"/>
  <c r="AI30" i="19"/>
  <c r="AD30" i="16"/>
  <c r="Y31" i="19"/>
  <c r="BM31"/>
  <c r="DA31"/>
  <c r="AE31" i="18"/>
  <c r="H47" i="7"/>
  <c r="AJ7"/>
  <c r="AJ47" s="1"/>
  <c r="BL7"/>
  <c r="BL47" s="1"/>
  <c r="J20" i="5"/>
  <c r="F19" i="58"/>
  <c r="T31" i="35"/>
  <c r="AN31"/>
  <c r="D55" i="29"/>
  <c r="D56" s="1"/>
  <c r="D57" s="1"/>
  <c r="E19" i="78" l="1"/>
  <c r="I18"/>
  <c r="R21" i="6" s="1"/>
  <c r="S21" s="1"/>
  <c r="CG19" i="58" s="1"/>
  <c r="G19" i="75"/>
  <c r="F18"/>
  <c r="H18" s="1"/>
  <c r="G19" i="78"/>
  <c r="F18"/>
  <c r="H18" s="1"/>
  <c r="I18" i="75"/>
  <c r="K18" s="1"/>
  <c r="G19" i="74"/>
  <c r="F18"/>
  <c r="H18" s="1"/>
  <c r="I18"/>
  <c r="H14"/>
  <c r="I14" s="1"/>
  <c r="I13"/>
  <c r="E19" i="79"/>
  <c r="I18"/>
  <c r="E20" i="75"/>
  <c r="E20" i="73"/>
  <c r="E20" i="76"/>
  <c r="E20" i="74"/>
  <c r="AK31" i="253"/>
  <c r="AJ32"/>
  <c r="G19" i="76"/>
  <c r="F18"/>
  <c r="H18" s="1"/>
  <c r="E19" i="72"/>
  <c r="I18"/>
  <c r="G19" i="79"/>
  <c r="F18"/>
  <c r="H18" s="1"/>
  <c r="G19" i="77"/>
  <c r="I19" s="1"/>
  <c r="I18"/>
  <c r="G19" i="73"/>
  <c r="F18"/>
  <c r="H18" s="1"/>
  <c r="AE45" i="18"/>
  <c r="G19" i="80"/>
  <c r="I18"/>
  <c r="F18"/>
  <c r="O45" i="18"/>
  <c r="F24" i="5"/>
  <c r="S42" i="34"/>
  <c r="R45"/>
  <c r="L42"/>
  <c r="K45"/>
  <c r="V42" i="35"/>
  <c r="Y42" s="1"/>
  <c r="AG45" i="34"/>
  <c r="AZ42" i="35"/>
  <c r="BC42" s="1"/>
  <c r="BW45" i="34"/>
  <c r="AK42" i="35"/>
  <c r="AN42" s="1"/>
  <c r="BB45" i="34"/>
  <c r="CG42" i="2"/>
  <c r="CM41"/>
  <c r="CH41" s="1"/>
  <c r="AV40" i="37" s="1"/>
  <c r="AN42" i="2"/>
  <c r="AT41"/>
  <c r="AO41" s="1"/>
  <c r="W40" i="37" s="1"/>
  <c r="AW42" i="2"/>
  <c r="BC41"/>
  <c r="AX41" s="1"/>
  <c r="AB40" i="37" s="1"/>
  <c r="D45" i="34"/>
  <c r="E42"/>
  <c r="BP42"/>
  <c r="BO45"/>
  <c r="AF42" i="35"/>
  <c r="AI42" s="1"/>
  <c r="AU45" i="34"/>
  <c r="Q42" i="35"/>
  <c r="T42" s="1"/>
  <c r="Z45" i="34"/>
  <c r="CC41" i="2"/>
  <c r="AS40" i="37" s="1"/>
  <c r="BW41" i="2"/>
  <c r="AP40" i="37" s="1"/>
  <c r="CA41" i="2"/>
  <c r="AR40" i="37" s="1"/>
  <c r="CP42" i="2"/>
  <c r="CV41"/>
  <c r="CQ41" s="1"/>
  <c r="BA40" i="37" s="1"/>
  <c r="AP42" i="35"/>
  <c r="AS42" s="1"/>
  <c r="BI45" i="34"/>
  <c r="AA42" i="35"/>
  <c r="AD42" s="1"/>
  <c r="AN45" i="34"/>
  <c r="BX45" i="2"/>
  <c r="CD42"/>
  <c r="BY42" s="1"/>
  <c r="AQ41" i="37" s="1"/>
  <c r="CE43" i="58"/>
  <c r="BK43"/>
  <c r="AQ43"/>
  <c r="C43"/>
  <c r="CO43"/>
  <c r="W43"/>
  <c r="E47" i="3"/>
  <c r="BU43" i="58"/>
  <c r="BA43"/>
  <c r="CY43"/>
  <c r="M43"/>
  <c r="AG43"/>
  <c r="C42"/>
  <c r="BU42"/>
  <c r="CE42"/>
  <c r="CO42"/>
  <c r="BA42"/>
  <c r="AG42"/>
  <c r="CY42"/>
  <c r="W42"/>
  <c r="M42"/>
  <c r="AQ42"/>
  <c r="BK42"/>
  <c r="CS32" i="2"/>
  <c r="BB31" i="37" s="1"/>
  <c r="CO32" i="2"/>
  <c r="AZ31" i="37" s="1"/>
  <c r="CU32" i="2"/>
  <c r="BC31" i="37" s="1"/>
  <c r="CV40" i="2"/>
  <c r="CC40"/>
  <c r="AS39" i="37" s="1"/>
  <c r="BW40" i="2"/>
  <c r="AP39" i="37" s="1"/>
  <c r="CA40" i="2"/>
  <c r="AR39" i="37" s="1"/>
  <c r="CM40" i="2"/>
  <c r="CH40" s="1"/>
  <c r="AV39" i="37" s="1"/>
  <c r="BY40" i="2"/>
  <c r="AQ39" i="37" s="1"/>
  <c r="M41" i="2"/>
  <c r="M42" s="1"/>
  <c r="BC40"/>
  <c r="AX40" s="1"/>
  <c r="AB39" i="37" s="1"/>
  <c r="CY41" i="58"/>
  <c r="AG41"/>
  <c r="BU41"/>
  <c r="BK41"/>
  <c r="W41"/>
  <c r="BA41"/>
  <c r="CO41"/>
  <c r="M41"/>
  <c r="C41"/>
  <c r="AQ41"/>
  <c r="CE41"/>
  <c r="S40" i="2"/>
  <c r="AT40"/>
  <c r="W40" i="58"/>
  <c r="CE40"/>
  <c r="CY40"/>
  <c r="AQ40"/>
  <c r="BK40"/>
  <c r="C40"/>
  <c r="CO40"/>
  <c r="BA40"/>
  <c r="M40"/>
  <c r="BU40"/>
  <c r="AG40"/>
  <c r="S39" i="2"/>
  <c r="CV39"/>
  <c r="AX39" i="35"/>
  <c r="CM39" i="2"/>
  <c r="AT39"/>
  <c r="AO39" s="1"/>
  <c r="BC39"/>
  <c r="AX39" s="1"/>
  <c r="CA39"/>
  <c r="BW39"/>
  <c r="CC39"/>
  <c r="J39" i="35"/>
  <c r="AQ38" i="37"/>
  <c r="E39" i="34"/>
  <c r="F11" i="64"/>
  <c r="G11" s="1"/>
  <c r="AE31" i="253"/>
  <c r="AD32"/>
  <c r="F13" i="74"/>
  <c r="G13" s="1"/>
  <c r="M31" i="253"/>
  <c r="L32"/>
  <c r="BB33"/>
  <c r="BC32"/>
  <c r="F22" i="41"/>
  <c r="AQ37" i="37"/>
  <c r="S38" i="2"/>
  <c r="CV38"/>
  <c r="CQ38" s="1"/>
  <c r="B38" i="35"/>
  <c r="E38" s="1"/>
  <c r="CM38" i="2"/>
  <c r="AT38"/>
  <c r="AO38" s="1"/>
  <c r="BC38"/>
  <c r="AX38" s="1"/>
  <c r="CA38"/>
  <c r="BW38"/>
  <c r="CC38"/>
  <c r="G32" i="253"/>
  <c r="F33"/>
  <c r="AQ39" i="16"/>
  <c r="AR39" s="1"/>
  <c r="DA39" i="19" s="1"/>
  <c r="BU39" i="58"/>
  <c r="CE39"/>
  <c r="CO39"/>
  <c r="BA39"/>
  <c r="CY39"/>
  <c r="BK39"/>
  <c r="M39"/>
  <c r="C39"/>
  <c r="AQ39"/>
  <c r="AG39"/>
  <c r="W39"/>
  <c r="CM37" i="2"/>
  <c r="S37"/>
  <c r="N37" s="1"/>
  <c r="H36" i="37" s="1"/>
  <c r="AT37" i="2"/>
  <c r="AO37" s="1"/>
  <c r="W36" i="37" s="1"/>
  <c r="CV37" i="2"/>
  <c r="CQ37" s="1"/>
  <c r="BA36" i="37" s="1"/>
  <c r="BC37" i="2"/>
  <c r="CC37"/>
  <c r="AS36" i="37" s="1"/>
  <c r="BW37" i="2"/>
  <c r="AP36" i="37" s="1"/>
  <c r="CA37" i="2"/>
  <c r="AR36" i="37" s="1"/>
  <c r="V7" i="15"/>
  <c r="V47" s="1"/>
  <c r="I24" i="14"/>
  <c r="P26" i="15" s="1"/>
  <c r="R26" s="1"/>
  <c r="S26" s="1"/>
  <c r="AH25" i="19" s="1"/>
  <c r="K24" i="14"/>
  <c r="X26" i="15" s="1"/>
  <c r="Z26" s="1"/>
  <c r="AA26" s="1"/>
  <c r="BB25" i="19" s="1"/>
  <c r="M24" i="14"/>
  <c r="AF26" i="15" s="1"/>
  <c r="AH26" s="1"/>
  <c r="AI26" s="1"/>
  <c r="BV25" i="19" s="1"/>
  <c r="O24" i="14"/>
  <c r="AN26" i="15" s="1"/>
  <c r="AP26" s="1"/>
  <c r="AQ26" s="1"/>
  <c r="CP25" i="19" s="1"/>
  <c r="G24" i="14"/>
  <c r="H26" i="15" s="1"/>
  <c r="J26" s="1"/>
  <c r="K26" s="1"/>
  <c r="N25" i="19" s="1"/>
  <c r="H24" i="14"/>
  <c r="L26" i="15" s="1"/>
  <c r="N26" s="1"/>
  <c r="O26" s="1"/>
  <c r="X25" i="19" s="1"/>
  <c r="J24" i="14"/>
  <c r="L24"/>
  <c r="AB26" i="15" s="1"/>
  <c r="AD26" s="1"/>
  <c r="AE26" s="1"/>
  <c r="BL25" i="19" s="1"/>
  <c r="N24" i="14"/>
  <c r="AJ26" i="15" s="1"/>
  <c r="AL26" s="1"/>
  <c r="AM26" s="1"/>
  <c r="CF25" i="19" s="1"/>
  <c r="P24" i="14"/>
  <c r="AR26" i="15" s="1"/>
  <c r="AT26" s="1"/>
  <c r="AU26" s="1"/>
  <c r="CZ25" i="19" s="1"/>
  <c r="H23" i="14"/>
  <c r="L25" i="15" s="1"/>
  <c r="N25" s="1"/>
  <c r="O25" s="1"/>
  <c r="X24" i="19" s="1"/>
  <c r="J23" i="14"/>
  <c r="T25" i="15" s="1"/>
  <c r="V25" s="1"/>
  <c r="W25" s="1"/>
  <c r="AR24" i="19" s="1"/>
  <c r="L23" i="14"/>
  <c r="AB25" i="15" s="1"/>
  <c r="AD25" s="1"/>
  <c r="AE25" s="1"/>
  <c r="BL24" i="19" s="1"/>
  <c r="N23" i="14"/>
  <c r="AJ25" i="15" s="1"/>
  <c r="AL25" s="1"/>
  <c r="AM25" s="1"/>
  <c r="CF24" i="19" s="1"/>
  <c r="P23" i="14"/>
  <c r="AR25" i="15" s="1"/>
  <c r="AT25" s="1"/>
  <c r="AU25" s="1"/>
  <c r="CZ24" i="19" s="1"/>
  <c r="I23" i="14"/>
  <c r="P25" i="15" s="1"/>
  <c r="R25" s="1"/>
  <c r="S25" s="1"/>
  <c r="AH24" i="19" s="1"/>
  <c r="K23" i="14"/>
  <c r="X25" i="15" s="1"/>
  <c r="Z25" s="1"/>
  <c r="AA25" s="1"/>
  <c r="BB24" i="19" s="1"/>
  <c r="M23" i="14"/>
  <c r="AF25" i="15" s="1"/>
  <c r="AH25" s="1"/>
  <c r="AI25" s="1"/>
  <c r="BV24" i="19" s="1"/>
  <c r="O23" i="14"/>
  <c r="AN25" i="15" s="1"/>
  <c r="AP25" s="1"/>
  <c r="AQ25" s="1"/>
  <c r="CP24" i="19" s="1"/>
  <c r="G23" i="14"/>
  <c r="H25" i="15" s="1"/>
  <c r="J25" s="1"/>
  <c r="K25" s="1"/>
  <c r="N24" i="19" s="1"/>
  <c r="C53" i="33"/>
  <c r="C54" s="1"/>
  <c r="C55" s="1"/>
  <c r="H9" i="75"/>
  <c r="K14" i="74"/>
  <c r="H15"/>
  <c r="J16" i="6"/>
  <c r="K16" s="1"/>
  <c r="AS14" i="58" s="1"/>
  <c r="J22" i="5"/>
  <c r="N22" s="1"/>
  <c r="D13" i="15"/>
  <c r="F13" s="1"/>
  <c r="G13" s="1"/>
  <c r="D12" i="19" s="1"/>
  <c r="AQ38" i="58"/>
  <c r="AG38"/>
  <c r="M38"/>
  <c r="BK38"/>
  <c r="CO38"/>
  <c r="W38"/>
  <c r="CY38"/>
  <c r="CE38"/>
  <c r="BA38"/>
  <c r="BU38"/>
  <c r="AL7" i="15"/>
  <c r="AL47" s="1"/>
  <c r="AN6" i="16"/>
  <c r="AN46" s="1"/>
  <c r="AQ7"/>
  <c r="AR7" s="1"/>
  <c r="DA7" i="19" s="1"/>
  <c r="S8" i="16"/>
  <c r="T8" s="1"/>
  <c r="AS8" i="19" s="1"/>
  <c r="O8" i="16"/>
  <c r="P8" s="1"/>
  <c r="AI8" i="19" s="1"/>
  <c r="W30" i="16"/>
  <c r="X30" s="1"/>
  <c r="BC30" i="19" s="1"/>
  <c r="G46" i="16"/>
  <c r="AI6"/>
  <c r="AI46" s="1"/>
  <c r="W7"/>
  <c r="X7" s="1"/>
  <c r="BC7" i="19" s="1"/>
  <c r="AE30" i="16"/>
  <c r="AF30" s="1"/>
  <c r="BW30" i="19" s="1"/>
  <c r="K8" i="16"/>
  <c r="L8" s="1"/>
  <c r="Y8" i="19" s="1"/>
  <c r="AA8" i="16"/>
  <c r="AB8" s="1"/>
  <c r="BM8" i="19" s="1"/>
  <c r="AE8" i="16"/>
  <c r="AF8" s="1"/>
  <c r="BW8" i="19" s="1"/>
  <c r="G30" i="16"/>
  <c r="H30" s="1"/>
  <c r="O30" i="19" s="1"/>
  <c r="AM30" i="16"/>
  <c r="AN30" s="1"/>
  <c r="CQ30" i="19" s="1"/>
  <c r="H14" i="72"/>
  <c r="I14" s="1"/>
  <c r="B25" i="5"/>
  <c r="F25" i="14"/>
  <c r="C27" i="15" s="1"/>
  <c r="D27" s="1"/>
  <c r="F27" s="1"/>
  <c r="G27" s="1"/>
  <c r="D26" i="19" s="1"/>
  <c r="T26" i="15"/>
  <c r="V26" s="1"/>
  <c r="W26" s="1"/>
  <c r="AR25" i="19" s="1"/>
  <c r="H22" i="41"/>
  <c r="K22"/>
  <c r="L22"/>
  <c r="E22"/>
  <c r="I22"/>
  <c r="D22"/>
  <c r="G22"/>
  <c r="C22"/>
  <c r="AT36" i="2"/>
  <c r="BB35"/>
  <c r="AD34" i="37" s="1"/>
  <c r="AZ35" i="2"/>
  <c r="AC34" i="37" s="1"/>
  <c r="AV35" i="2"/>
  <c r="AA34" i="37" s="1"/>
  <c r="L35" i="2"/>
  <c r="G34" i="37" s="1"/>
  <c r="R35" i="2"/>
  <c r="J34" i="37" s="1"/>
  <c r="P35" i="2"/>
  <c r="I34" i="37" s="1"/>
  <c r="BW36" i="2"/>
  <c r="AP35" i="37" s="1"/>
  <c r="CC36" i="2"/>
  <c r="AS35" i="37" s="1"/>
  <c r="CA36" i="2"/>
  <c r="AR35" i="37" s="1"/>
  <c r="CM36" i="2"/>
  <c r="AQ35"/>
  <c r="X34" i="37" s="1"/>
  <c r="AM35" i="2"/>
  <c r="V34" i="37" s="1"/>
  <c r="AS35" i="2"/>
  <c r="Y34" i="37" s="1"/>
  <c r="CV36" i="2"/>
  <c r="BY36"/>
  <c r="AQ35" i="37" s="1"/>
  <c r="CH35" i="2"/>
  <c r="AV34" i="37" s="1"/>
  <c r="CF35" i="2"/>
  <c r="AU34" i="37" s="1"/>
  <c r="CL35" i="2"/>
  <c r="AX34" i="37" s="1"/>
  <c r="CJ35" i="2"/>
  <c r="AW34" i="37" s="1"/>
  <c r="S36" i="2"/>
  <c r="CQ35"/>
  <c r="BA34" i="37" s="1"/>
  <c r="CS35" i="2"/>
  <c r="BB34" i="37" s="1"/>
  <c r="CU35" i="2"/>
  <c r="BC34" i="37" s="1"/>
  <c r="CO35" i="2"/>
  <c r="AZ34" i="37" s="1"/>
  <c r="BC36" i="2"/>
  <c r="AX35"/>
  <c r="AB34" i="37" s="1"/>
  <c r="K8" i="75"/>
  <c r="L11" i="6"/>
  <c r="M11" s="1"/>
  <c r="BC9" i="58" s="1"/>
  <c r="J10" i="6"/>
  <c r="K10" s="1"/>
  <c r="AS8" i="58" s="1"/>
  <c r="F15" i="6"/>
  <c r="G15" s="1"/>
  <c r="Y13" i="58" s="1"/>
  <c r="H20" i="6"/>
  <c r="I20" s="1"/>
  <c r="AI18" i="58" s="1"/>
  <c r="F13" i="73"/>
  <c r="G13" s="1"/>
  <c r="J20" i="6"/>
  <c r="K20" s="1"/>
  <c r="AS18" i="58" s="1"/>
  <c r="J11" i="6"/>
  <c r="K11" s="1"/>
  <c r="AS9" i="58" s="1"/>
  <c r="K13" i="75"/>
  <c r="L15" i="6"/>
  <c r="M15" s="1"/>
  <c r="BC13" i="58" s="1"/>
  <c r="L20" i="6"/>
  <c r="M20" s="1"/>
  <c r="BC18" i="58" s="1"/>
  <c r="F9" i="76"/>
  <c r="G9" s="1"/>
  <c r="K17"/>
  <c r="E26" i="77"/>
  <c r="F14" i="78"/>
  <c r="G14" s="1"/>
  <c r="R20" i="6"/>
  <c r="S20" s="1"/>
  <c r="CG18" i="58" s="1"/>
  <c r="K17" i="79"/>
  <c r="F14"/>
  <c r="G14" s="1"/>
  <c r="AW31" i="253"/>
  <c r="AV32"/>
  <c r="X32"/>
  <c r="Y31"/>
  <c r="BN33"/>
  <c r="BO32"/>
  <c r="BH33"/>
  <c r="BI32"/>
  <c r="S31"/>
  <c r="R32"/>
  <c r="AP33"/>
  <c r="AQ32"/>
  <c r="H9" i="74"/>
  <c r="I9" s="1"/>
  <c r="E25" i="78"/>
  <c r="H14" i="75"/>
  <c r="I14" s="1"/>
  <c r="BK37" i="58"/>
  <c r="CE37"/>
  <c r="W37"/>
  <c r="CO37"/>
  <c r="AQ37"/>
  <c r="BU37"/>
  <c r="BA37"/>
  <c r="AG37"/>
  <c r="M37"/>
  <c r="CY37"/>
  <c r="N6"/>
  <c r="AS32" i="35"/>
  <c r="V12" i="64"/>
  <c r="W12" s="1"/>
  <c r="E35" i="80"/>
  <c r="F14" i="77"/>
  <c r="G14" s="1"/>
  <c r="V6" i="16"/>
  <c r="V46" s="1"/>
  <c r="N12" i="64"/>
  <c r="O12" s="1"/>
  <c r="Z12"/>
  <c r="AA12" s="1"/>
  <c r="F12"/>
  <c r="G12" s="1"/>
  <c r="AL12"/>
  <c r="AM12" s="1"/>
  <c r="AP12"/>
  <c r="AQ12" s="1"/>
  <c r="R12"/>
  <c r="S12" s="1"/>
  <c r="AD12"/>
  <c r="AE12" s="1"/>
  <c r="AH12"/>
  <c r="AI12" s="1"/>
  <c r="Z11" i="5"/>
  <c r="CH10" i="58" s="1"/>
  <c r="V11" i="5"/>
  <c r="BN10" i="58" s="1"/>
  <c r="T11" i="5"/>
  <c r="BD10" i="58" s="1"/>
  <c r="AD11" i="5"/>
  <c r="DB10" i="58" s="1"/>
  <c r="AD15" i="5"/>
  <c r="DB14" i="58" s="1"/>
  <c r="AB11" i="5"/>
  <c r="CR10" i="58" s="1"/>
  <c r="V15" i="5"/>
  <c r="BN14" i="58" s="1"/>
  <c r="J22" i="41"/>
  <c r="F9" i="79"/>
  <c r="G9" s="1"/>
  <c r="F9" i="78"/>
  <c r="G9" s="1"/>
  <c r="F9" i="80"/>
  <c r="G9" s="1"/>
  <c r="F13" i="75"/>
  <c r="G13" s="1"/>
  <c r="L11" i="5"/>
  <c r="P10" i="58" s="1"/>
  <c r="P11" i="5"/>
  <c r="AJ10" i="58" s="1"/>
  <c r="R7" i="5"/>
  <c r="R11"/>
  <c r="AT10" i="58" s="1"/>
  <c r="X11" i="5"/>
  <c r="BX10" i="58" s="1"/>
  <c r="N17" i="5"/>
  <c r="Z16" i="58" s="1"/>
  <c r="P21" i="5"/>
  <c r="AJ20" i="58" s="1"/>
  <c r="P17" i="5"/>
  <c r="AJ16" i="58" s="1"/>
  <c r="AB17" i="5"/>
  <c r="CR16" i="58" s="1"/>
  <c r="R15" i="5"/>
  <c r="AT14" i="58" s="1"/>
  <c r="Z17" i="5"/>
  <c r="CH16" i="58" s="1"/>
  <c r="V17" i="5"/>
  <c r="BN16" i="58" s="1"/>
  <c r="N15" i="5"/>
  <c r="Z14" i="58" s="1"/>
  <c r="X15" i="5"/>
  <c r="BX14" i="58" s="1"/>
  <c r="AD21" i="5"/>
  <c r="DB20" i="58" s="1"/>
  <c r="T15" i="5"/>
  <c r="BD14" i="58" s="1"/>
  <c r="Z15" i="5"/>
  <c r="CH14" i="58" s="1"/>
  <c r="P15" i="5"/>
  <c r="AJ14" i="58" s="1"/>
  <c r="T21" i="5"/>
  <c r="BD20" i="58" s="1"/>
  <c r="AB15" i="5"/>
  <c r="CR14" i="58" s="1"/>
  <c r="Z16" i="5"/>
  <c r="CH15" i="58" s="1"/>
  <c r="X21" i="5"/>
  <c r="BX20" i="58" s="1"/>
  <c r="V21" i="5"/>
  <c r="BN20" i="58" s="1"/>
  <c r="AB13" i="5"/>
  <c r="CR12" i="58" s="1"/>
  <c r="Q45" i="18"/>
  <c r="X16" i="5"/>
  <c r="BX15" i="58" s="1"/>
  <c r="V13" i="5"/>
  <c r="BN12" i="58" s="1"/>
  <c r="V16" i="5"/>
  <c r="BN15" i="58" s="1"/>
  <c r="R17" i="5"/>
  <c r="AT16" i="58" s="1"/>
  <c r="L17" i="5"/>
  <c r="P16" i="58" s="1"/>
  <c r="T17" i="5"/>
  <c r="BD16" i="58" s="1"/>
  <c r="AD17" i="5"/>
  <c r="DB16" i="58" s="1"/>
  <c r="W36"/>
  <c r="BK36"/>
  <c r="CY36"/>
  <c r="AG36"/>
  <c r="BU36"/>
  <c r="C36"/>
  <c r="AQ36"/>
  <c r="CE36"/>
  <c r="M36"/>
  <c r="BA36"/>
  <c r="CO36"/>
  <c r="DB34" i="19"/>
  <c r="DB21"/>
  <c r="DB30"/>
  <c r="CH19"/>
  <c r="CH12"/>
  <c r="BN25"/>
  <c r="BN26"/>
  <c r="AT23"/>
  <c r="AT8"/>
  <c r="AT32"/>
  <c r="Z29"/>
  <c r="Z22"/>
  <c r="CR27"/>
  <c r="BX26"/>
  <c r="BD31"/>
  <c r="BD16"/>
  <c r="AJ29"/>
  <c r="AJ22"/>
  <c r="P20"/>
  <c r="P19"/>
  <c r="F21"/>
  <c r="CH7"/>
  <c r="CH16"/>
  <c r="BN29"/>
  <c r="Z25"/>
  <c r="BX21"/>
  <c r="AJ17"/>
  <c r="AJ18"/>
  <c r="P16"/>
  <c r="P7"/>
  <c r="P31"/>
  <c r="F17"/>
  <c r="CH14"/>
  <c r="AT9"/>
  <c r="AT10"/>
  <c r="BX12"/>
  <c r="AJ7"/>
  <c r="AJ8"/>
  <c r="DB19"/>
  <c r="DB10"/>
  <c r="DB20"/>
  <c r="DB8"/>
  <c r="BN27"/>
  <c r="BN14"/>
  <c r="BN17"/>
  <c r="Z9"/>
  <c r="Z7"/>
  <c r="BX17"/>
  <c r="BX32"/>
  <c r="BX16"/>
  <c r="BX22"/>
  <c r="BX31"/>
  <c r="BX23"/>
  <c r="BX15"/>
  <c r="AJ25"/>
  <c r="AJ24"/>
  <c r="AJ26"/>
  <c r="BN34"/>
  <c r="CR34"/>
  <c r="AJ34"/>
  <c r="CH17"/>
  <c r="CH18"/>
  <c r="AT21"/>
  <c r="AT22"/>
  <c r="CR9"/>
  <c r="CR18"/>
  <c r="BX7"/>
  <c r="BD13"/>
  <c r="BD14"/>
  <c r="P26"/>
  <c r="P17"/>
  <c r="F33"/>
  <c r="CH8"/>
  <c r="AT19"/>
  <c r="AT20"/>
  <c r="F12"/>
  <c r="CH22"/>
  <c r="AT26"/>
  <c r="AT29"/>
  <c r="AT15"/>
  <c r="AT28"/>
  <c r="AT12"/>
  <c r="CH24"/>
  <c r="CH13"/>
  <c r="CH15"/>
  <c r="BX13"/>
  <c r="BX14"/>
  <c r="CH34"/>
  <c r="F26"/>
  <c r="F31"/>
  <c r="DB14"/>
  <c r="CH11"/>
  <c r="CH27"/>
  <c r="CH28"/>
  <c r="BN18"/>
  <c r="AT7"/>
  <c r="AT31"/>
  <c r="AT24"/>
  <c r="Z21"/>
  <c r="Z30"/>
  <c r="CR19"/>
  <c r="BX10"/>
  <c r="BD23"/>
  <c r="BD8"/>
  <c r="BD32"/>
  <c r="AJ30"/>
  <c r="P12"/>
  <c r="P28"/>
  <c r="F13"/>
  <c r="F29"/>
  <c r="DB25"/>
  <c r="CH31"/>
  <c r="CH32"/>
  <c r="AT27"/>
  <c r="P24"/>
  <c r="P23"/>
  <c r="F28"/>
  <c r="F7"/>
  <c r="DB16"/>
  <c r="BN12"/>
  <c r="AT25"/>
  <c r="Z24"/>
  <c r="BX28"/>
  <c r="AJ23"/>
  <c r="DB31"/>
  <c r="DB18"/>
  <c r="DB28"/>
  <c r="DB12"/>
  <c r="Z32"/>
  <c r="Z18"/>
  <c r="BX20"/>
  <c r="BX29"/>
  <c r="BX24"/>
  <c r="BX30"/>
  <c r="BX27"/>
  <c r="BX19"/>
  <c r="AJ9"/>
  <c r="AJ16"/>
  <c r="AJ10"/>
  <c r="AJ31"/>
  <c r="Z34"/>
  <c r="BX34"/>
  <c r="BD34"/>
  <c r="P34"/>
  <c r="CH9"/>
  <c r="CH10"/>
  <c r="CH26"/>
  <c r="AT13"/>
  <c r="AT14"/>
  <c r="AT30"/>
  <c r="CR25"/>
  <c r="CR10"/>
  <c r="CR26"/>
  <c r="BX8"/>
  <c r="BD29"/>
  <c r="BD30"/>
  <c r="P18"/>
  <c r="P9"/>
  <c r="P25"/>
  <c r="CH23"/>
  <c r="P15"/>
  <c r="F20"/>
  <c r="CH21"/>
  <c r="BX11"/>
  <c r="AT18"/>
  <c r="AT17"/>
  <c r="AT11"/>
  <c r="AT16"/>
  <c r="CH29"/>
  <c r="CH20"/>
  <c r="CH25"/>
  <c r="CH30"/>
  <c r="BX9"/>
  <c r="F10"/>
  <c r="F15"/>
  <c r="FS5" i="18"/>
  <c r="FS45" s="1"/>
  <c r="F14" i="76"/>
  <c r="G14" s="1"/>
  <c r="DG14" i="18"/>
  <c r="DI14" s="1"/>
  <c r="F14" i="80"/>
  <c r="G14" s="1"/>
  <c r="O23" i="18"/>
  <c r="Q23" s="1"/>
  <c r="FS6"/>
  <c r="FU6" s="1"/>
  <c r="FS26"/>
  <c r="FU26" s="1"/>
  <c r="FS10"/>
  <c r="FU10" s="1"/>
  <c r="FS28"/>
  <c r="FU28" s="1"/>
  <c r="DG8"/>
  <c r="DI8" s="1"/>
  <c r="DG20"/>
  <c r="DI20" s="1"/>
  <c r="DG19"/>
  <c r="DI19" s="1"/>
  <c r="DG9"/>
  <c r="DI9" s="1"/>
  <c r="DG18"/>
  <c r="DI18" s="1"/>
  <c r="DG10"/>
  <c r="DI10" s="1"/>
  <c r="FS32"/>
  <c r="FU32" s="1"/>
  <c r="AU26"/>
  <c r="AW26" s="1"/>
  <c r="AU27"/>
  <c r="AW27" s="1"/>
  <c r="BK11"/>
  <c r="BM11" s="1"/>
  <c r="AU25"/>
  <c r="AW25" s="1"/>
  <c r="AU9"/>
  <c r="AW9" s="1"/>
  <c r="DG27"/>
  <c r="DI27" s="1"/>
  <c r="BK31"/>
  <c r="BM31" s="1"/>
  <c r="FS12"/>
  <c r="FU12" s="1"/>
  <c r="FS8"/>
  <c r="FU8" s="1"/>
  <c r="FS21"/>
  <c r="FU21" s="1"/>
  <c r="DG12"/>
  <c r="DI12" s="1"/>
  <c r="AU15"/>
  <c r="AW15" s="1"/>
  <c r="AU16"/>
  <c r="AW16" s="1"/>
  <c r="DW17"/>
  <c r="DY17" s="1"/>
  <c r="O31"/>
  <c r="Q31" s="1"/>
  <c r="FS22"/>
  <c r="FU22" s="1"/>
  <c r="FS14"/>
  <c r="FU14" s="1"/>
  <c r="FS16"/>
  <c r="FU16" s="1"/>
  <c r="FS31"/>
  <c r="FU31" s="1"/>
  <c r="FS23"/>
  <c r="FU23" s="1"/>
  <c r="FS25"/>
  <c r="FU25" s="1"/>
  <c r="DG31"/>
  <c r="DI31" s="1"/>
  <c r="DG23"/>
  <c r="DI23" s="1"/>
  <c r="DG7"/>
  <c r="DI7" s="1"/>
  <c r="DG15"/>
  <c r="DI15" s="1"/>
  <c r="DG21"/>
  <c r="DI21" s="1"/>
  <c r="DG5"/>
  <c r="DG45" s="1"/>
  <c r="DG30"/>
  <c r="DI30" s="1"/>
  <c r="DG22"/>
  <c r="DI22" s="1"/>
  <c r="DG6"/>
  <c r="DI6" s="1"/>
  <c r="O13"/>
  <c r="Q13" s="1"/>
  <c r="O8"/>
  <c r="Q8" s="1"/>
  <c r="AU30"/>
  <c r="AW30" s="1"/>
  <c r="AU14"/>
  <c r="AW14" s="1"/>
  <c r="DG29"/>
  <c r="DI29" s="1"/>
  <c r="BK14"/>
  <c r="BM14" s="1"/>
  <c r="AU22"/>
  <c r="AW22" s="1"/>
  <c r="AU7"/>
  <c r="AW7" s="1"/>
  <c r="DW24"/>
  <c r="DY24" s="1"/>
  <c r="W33" i="37"/>
  <c r="CJ34" i="2"/>
  <c r="BA33" i="37"/>
  <c r="E28" i="73"/>
  <c r="E27"/>
  <c r="AJ30" i="2"/>
  <c r="T29" i="37" s="1"/>
  <c r="AD30" i="2"/>
  <c r="Q29" i="37" s="1"/>
  <c r="AF30" i="2"/>
  <c r="R29" i="37" s="1"/>
  <c r="AH30" i="2"/>
  <c r="S29" i="37" s="1"/>
  <c r="E3" i="32"/>
  <c r="E4"/>
  <c r="AU10" i="29"/>
  <c r="AV10" s="1"/>
  <c r="F22" i="58"/>
  <c r="J23" i="5"/>
  <c r="Z7" i="16"/>
  <c r="K9" i="28"/>
  <c r="AD7" i="16"/>
  <c r="I10" i="28"/>
  <c r="BG31" i="2"/>
  <c r="AG30" i="37" s="1"/>
  <c r="BK31" i="2"/>
  <c r="AI30" i="37" s="1"/>
  <c r="BI31" i="2"/>
  <c r="AH30" i="37" s="1"/>
  <c r="BE31" i="2"/>
  <c r="AF30" i="37" s="1"/>
  <c r="P34" i="2"/>
  <c r="H17" i="77"/>
  <c r="E26" i="78"/>
  <c r="H10" i="6"/>
  <c r="I10" s="1"/>
  <c r="AI8" i="58" s="1"/>
  <c r="K7" i="73"/>
  <c r="AR33" i="37"/>
  <c r="V33" i="2"/>
  <c r="V34" s="1"/>
  <c r="V35" s="1"/>
  <c r="AB32"/>
  <c r="W32" s="1"/>
  <c r="M31" i="37" s="1"/>
  <c r="E28" i="75"/>
  <c r="E27"/>
  <c r="Z13" i="29"/>
  <c r="AA13" s="1"/>
  <c r="BX16" i="58"/>
  <c r="AQ33" i="37"/>
  <c r="E25" i="79"/>
  <c r="BI13" i="29"/>
  <c r="BJ13" s="1"/>
  <c r="AP6" i="16"/>
  <c r="AP46" s="1"/>
  <c r="L12" i="29"/>
  <c r="M12" s="1"/>
  <c r="H9" i="73"/>
  <c r="I9" s="1"/>
  <c r="N7" i="16"/>
  <c r="D7" i="28"/>
  <c r="W31" i="2"/>
  <c r="M30" i="37" s="1"/>
  <c r="Y31" i="2"/>
  <c r="N30" i="37" s="1"/>
  <c r="AA31" i="2"/>
  <c r="O30" i="37" s="1"/>
  <c r="U31" i="2"/>
  <c r="L30" i="37" s="1"/>
  <c r="F8" i="75"/>
  <c r="G8" s="1"/>
  <c r="E25" i="80"/>
  <c r="AN12" i="29"/>
  <c r="AO12" s="1"/>
  <c r="E10" i="28"/>
  <c r="O10" i="18"/>
  <c r="Q10" s="1"/>
  <c r="CH34" i="2"/>
  <c r="O29" i="18"/>
  <c r="Q29" s="1"/>
  <c r="Z13" i="5"/>
  <c r="BK5" i="18"/>
  <c r="BK45" s="1"/>
  <c r="AD32" i="35"/>
  <c r="N34" i="2"/>
  <c r="AU12" i="18"/>
  <c r="AW12" s="1"/>
  <c r="AU13"/>
  <c r="AW13" s="1"/>
  <c r="BK20"/>
  <c r="BM20" s="1"/>
  <c r="O15"/>
  <c r="Q15" s="1"/>
  <c r="AU10"/>
  <c r="AW10" s="1"/>
  <c r="AU11"/>
  <c r="AW11" s="1"/>
  <c r="BK26"/>
  <c r="BM26" s="1"/>
  <c r="BK27"/>
  <c r="BM27" s="1"/>
  <c r="O21"/>
  <c r="Q21" s="1"/>
  <c r="O26"/>
  <c r="Q26" s="1"/>
  <c r="AS33" i="37"/>
  <c r="E26" i="74"/>
  <c r="B10" i="28"/>
  <c r="AJ29" i="2"/>
  <c r="T28" i="37" s="1"/>
  <c r="AF29" i="2"/>
  <c r="R28" i="37" s="1"/>
  <c r="AD29" i="2"/>
  <c r="Q28" i="37" s="1"/>
  <c r="AH29" i="2"/>
  <c r="S28" i="37" s="1"/>
  <c r="E25" i="72"/>
  <c r="I25" s="1"/>
  <c r="BW11" i="29"/>
  <c r="BX11" s="1"/>
  <c r="AG13"/>
  <c r="AH13" s="1"/>
  <c r="BT29" i="2"/>
  <c r="AN28" i="37" s="1"/>
  <c r="BR29" i="2"/>
  <c r="AM28" i="37" s="1"/>
  <c r="BN29" i="2"/>
  <c r="AK28" i="37" s="1"/>
  <c r="AT12" i="58"/>
  <c r="AP33" i="37"/>
  <c r="AZ34" i="2"/>
  <c r="AQ34"/>
  <c r="E13" i="29"/>
  <c r="C9" i="28"/>
  <c r="R7" i="16"/>
  <c r="H7" i="28"/>
  <c r="S10" i="29"/>
  <c r="T10" s="1"/>
  <c r="BP12"/>
  <c r="BQ12" s="1"/>
  <c r="G9" i="28"/>
  <c r="AT15" i="58"/>
  <c r="AT20"/>
  <c r="AB34" i="9"/>
  <c r="AB35" s="1"/>
  <c r="CS34" i="2"/>
  <c r="Z21" i="5"/>
  <c r="N21"/>
  <c r="AB21"/>
  <c r="L21"/>
  <c r="AA9" i="13"/>
  <c r="Z8"/>
  <c r="AA8" s="1"/>
  <c r="AE32" i="2"/>
  <c r="AK31"/>
  <c r="J10" i="28"/>
  <c r="D15" i="6"/>
  <c r="E15" s="1"/>
  <c r="O13" i="58" s="1"/>
  <c r="J7" i="16"/>
  <c r="C25" i="5"/>
  <c r="H24"/>
  <c r="L8" i="28"/>
  <c r="E25" i="76"/>
  <c r="F10" i="28"/>
  <c r="E28" i="77"/>
  <c r="E27"/>
  <c r="BB13" i="29"/>
  <c r="BC13" s="1"/>
  <c r="BO31" i="2"/>
  <c r="BU30"/>
  <c r="BF33"/>
  <c r="BF34" s="1"/>
  <c r="BF35" s="1"/>
  <c r="BL32"/>
  <c r="BK10" i="18"/>
  <c r="BM10" s="1"/>
  <c r="AU18"/>
  <c r="AW18" s="1"/>
  <c r="AU19"/>
  <c r="AW19" s="1"/>
  <c r="CA5"/>
  <c r="CA45" s="1"/>
  <c r="BK12"/>
  <c r="BM12" s="1"/>
  <c r="BK13"/>
  <c r="BM13" s="1"/>
  <c r="O7"/>
  <c r="Q7" s="1"/>
  <c r="BK18"/>
  <c r="BM18" s="1"/>
  <c r="BK19"/>
  <c r="BM19" s="1"/>
  <c r="O18"/>
  <c r="Q18" s="1"/>
  <c r="O24"/>
  <c r="Q24" s="1"/>
  <c r="AG35" i="58"/>
  <c r="CO35"/>
  <c r="BU35"/>
  <c r="CY35"/>
  <c r="C35"/>
  <c r="W35"/>
  <c r="M35"/>
  <c r="BK35"/>
  <c r="BA35"/>
  <c r="AQ35"/>
  <c r="CE35"/>
  <c r="CL34" i="2"/>
  <c r="CF34"/>
  <c r="BB34"/>
  <c r="AV34"/>
  <c r="R34"/>
  <c r="L34"/>
  <c r="CU34"/>
  <c r="CO34"/>
  <c r="AS34"/>
  <c r="AM34"/>
  <c r="AX34"/>
  <c r="E34" i="80"/>
  <c r="E33" i="79"/>
  <c r="E33" i="78"/>
  <c r="E33" i="77"/>
  <c r="E33" i="76"/>
  <c r="E33" i="75"/>
  <c r="E33" i="74"/>
  <c r="E33" i="73"/>
  <c r="E33" i="72"/>
  <c r="I33" s="1"/>
  <c r="D33" i="2"/>
  <c r="D34" s="1"/>
  <c r="D35" s="1"/>
  <c r="J32"/>
  <c r="E32" s="1"/>
  <c r="C31" i="37" s="1"/>
  <c r="C29" i="58"/>
  <c r="FU34" i="18"/>
  <c r="FE34"/>
  <c r="EO34"/>
  <c r="DY34"/>
  <c r="DI34"/>
  <c r="CS34"/>
  <c r="CC34"/>
  <c r="BM34"/>
  <c r="AW34"/>
  <c r="AG34"/>
  <c r="BK6" i="58"/>
  <c r="CY6"/>
  <c r="CY33"/>
  <c r="CO33"/>
  <c r="BK33"/>
  <c r="M33"/>
  <c r="BU33"/>
  <c r="BA33"/>
  <c r="AG33"/>
  <c r="W33"/>
  <c r="CE33"/>
  <c r="C33"/>
  <c r="AQ33"/>
  <c r="BC32" i="35"/>
  <c r="AX32"/>
  <c r="C6" i="58"/>
  <c r="W7"/>
  <c r="AQ7"/>
  <c r="W8"/>
  <c r="AG9"/>
  <c r="CE9"/>
  <c r="AG10"/>
  <c r="AQ10"/>
  <c r="M11"/>
  <c r="AG13"/>
  <c r="BU13"/>
  <c r="AQ14"/>
  <c r="CE14"/>
  <c r="BA15"/>
  <c r="W16"/>
  <c r="AQ18"/>
  <c r="CE18"/>
  <c r="BA19"/>
  <c r="W20"/>
  <c r="AG21"/>
  <c r="C22"/>
  <c r="M23"/>
  <c r="W24"/>
  <c r="AG25"/>
  <c r="C26"/>
  <c r="BA27"/>
  <c r="W28"/>
  <c r="CY28"/>
  <c r="BA29"/>
  <c r="C30"/>
  <c r="W30"/>
  <c r="CY30"/>
  <c r="W31"/>
  <c r="AG31"/>
  <c r="AQ31"/>
  <c r="C7"/>
  <c r="H7" s="1"/>
  <c r="M7"/>
  <c r="BA7"/>
  <c r="BK7"/>
  <c r="CE7"/>
  <c r="CO7"/>
  <c r="CY7"/>
  <c r="M8"/>
  <c r="AG8"/>
  <c r="BA8"/>
  <c r="BK8"/>
  <c r="BU8"/>
  <c r="CO8"/>
  <c r="CY8"/>
  <c r="C9"/>
  <c r="H9" s="1"/>
  <c r="W9"/>
  <c r="AQ9"/>
  <c r="BK9"/>
  <c r="BU9"/>
  <c r="CY9"/>
  <c r="C10"/>
  <c r="H10" s="1"/>
  <c r="M10"/>
  <c r="BA10"/>
  <c r="CE10"/>
  <c r="BA11"/>
  <c r="CO11"/>
  <c r="W12"/>
  <c r="BK12"/>
  <c r="CY12"/>
  <c r="C14"/>
  <c r="H14" s="1"/>
  <c r="M15"/>
  <c r="CO15"/>
  <c r="BK16"/>
  <c r="CY16"/>
  <c r="AG17"/>
  <c r="BU17"/>
  <c r="C18"/>
  <c r="M19"/>
  <c r="CO19"/>
  <c r="BK20"/>
  <c r="CY20"/>
  <c r="BU21"/>
  <c r="AQ22"/>
  <c r="BA23"/>
  <c r="CO23"/>
  <c r="BK24"/>
  <c r="CY24"/>
  <c r="BU25"/>
  <c r="AQ26"/>
  <c r="CE26"/>
  <c r="M27"/>
  <c r="CO27"/>
  <c r="BK28"/>
  <c r="AG29"/>
  <c r="BU29"/>
  <c r="AQ30"/>
  <c r="BK31"/>
  <c r="BU31"/>
  <c r="CE31"/>
  <c r="CY31"/>
  <c r="CE30"/>
  <c r="CE28"/>
  <c r="BU27"/>
  <c r="CY26"/>
  <c r="BU23"/>
  <c r="CY22"/>
  <c r="BK22"/>
  <c r="CO21"/>
  <c r="M21"/>
  <c r="CO17"/>
  <c r="M17"/>
  <c r="AQ16"/>
  <c r="BU15"/>
  <c r="CY14"/>
  <c r="W14"/>
  <c r="CY10"/>
  <c r="W10"/>
  <c r="BA9"/>
  <c r="CE8"/>
  <c r="C8"/>
  <c r="H8" s="1"/>
  <c r="AG7"/>
  <c r="CO31"/>
  <c r="M31"/>
  <c r="BK26"/>
  <c r="CO25"/>
  <c r="M25"/>
  <c r="AQ24"/>
  <c r="AQ20"/>
  <c r="BU19"/>
  <c r="CY18"/>
  <c r="BA13"/>
  <c r="CE12"/>
  <c r="C12"/>
  <c r="H12" s="1"/>
  <c r="AG11"/>
  <c r="CY32"/>
  <c r="M32"/>
  <c r="BU30"/>
  <c r="CY29"/>
  <c r="W29"/>
  <c r="BA28"/>
  <c r="CE27"/>
  <c r="C27"/>
  <c r="AG26"/>
  <c r="BK25"/>
  <c r="CO24"/>
  <c r="M24"/>
  <c r="AQ23"/>
  <c r="BU22"/>
  <c r="CY21"/>
  <c r="W21"/>
  <c r="BA20"/>
  <c r="CE19"/>
  <c r="C19"/>
  <c r="AG18"/>
  <c r="BK17"/>
  <c r="CO16"/>
  <c r="M16"/>
  <c r="AQ15"/>
  <c r="BU14"/>
  <c r="CY13"/>
  <c r="W13"/>
  <c r="BA12"/>
  <c r="CE11"/>
  <c r="C11"/>
  <c r="H11" s="1"/>
  <c r="CO30"/>
  <c r="M30"/>
  <c r="AQ29"/>
  <c r="AG28"/>
  <c r="BK27"/>
  <c r="CO26"/>
  <c r="M26"/>
  <c r="AQ25"/>
  <c r="BU24"/>
  <c r="CY23"/>
  <c r="W23"/>
  <c r="BA22"/>
  <c r="CE21"/>
  <c r="C21"/>
  <c r="AG20"/>
  <c r="BK19"/>
  <c r="CO18"/>
  <c r="M18"/>
  <c r="AQ17"/>
  <c r="BU16"/>
  <c r="CY15"/>
  <c r="W15"/>
  <c r="BA14"/>
  <c r="CE13"/>
  <c r="C13"/>
  <c r="H13" s="1"/>
  <c r="AG12"/>
  <c r="BK11"/>
  <c r="CO10"/>
  <c r="CE32"/>
  <c r="AQ32"/>
  <c r="CO29"/>
  <c r="AQ28"/>
  <c r="AG27"/>
  <c r="C24"/>
  <c r="AG23"/>
  <c r="CE22"/>
  <c r="W22"/>
  <c r="BA21"/>
  <c r="W18"/>
  <c r="BA17"/>
  <c r="CE16"/>
  <c r="C16"/>
  <c r="H16" s="1"/>
  <c r="AG15"/>
  <c r="BK14"/>
  <c r="CO13"/>
  <c r="BK10"/>
  <c r="CO9"/>
  <c r="M9"/>
  <c r="AQ8"/>
  <c r="BU7"/>
  <c r="BA31"/>
  <c r="BK30"/>
  <c r="W26"/>
  <c r="BA25"/>
  <c r="CE24"/>
  <c r="CE20"/>
  <c r="C20"/>
  <c r="AG19"/>
  <c r="BK18"/>
  <c r="M13"/>
  <c r="AQ12"/>
  <c r="BU11"/>
  <c r="W32"/>
  <c r="BA32"/>
  <c r="AG30"/>
  <c r="BK29"/>
  <c r="CO28"/>
  <c r="M28"/>
  <c r="AQ27"/>
  <c r="BU26"/>
  <c r="CY25"/>
  <c r="W25"/>
  <c r="BA24"/>
  <c r="CE23"/>
  <c r="C23"/>
  <c r="AG22"/>
  <c r="BK21"/>
  <c r="CO20"/>
  <c r="M20"/>
  <c r="AQ19"/>
  <c r="BU18"/>
  <c r="CY17"/>
  <c r="W17"/>
  <c r="BA16"/>
  <c r="CE15"/>
  <c r="C15"/>
  <c r="H15" s="1"/>
  <c r="AG14"/>
  <c r="BK13"/>
  <c r="CO12"/>
  <c r="M12"/>
  <c r="AQ11"/>
  <c r="BU10"/>
  <c r="BA30"/>
  <c r="CE29"/>
  <c r="BU28"/>
  <c r="CY27"/>
  <c r="W27"/>
  <c r="BA26"/>
  <c r="CE25"/>
  <c r="C25"/>
  <c r="AG24"/>
  <c r="BK23"/>
  <c r="CO22"/>
  <c r="M22"/>
  <c r="AQ21"/>
  <c r="BU20"/>
  <c r="CY19"/>
  <c r="W19"/>
  <c r="BA18"/>
  <c r="CE17"/>
  <c r="C17"/>
  <c r="H17" s="1"/>
  <c r="AG16"/>
  <c r="BK15"/>
  <c r="CO14"/>
  <c r="M14"/>
  <c r="AQ13"/>
  <c r="BU12"/>
  <c r="CY11"/>
  <c r="W11"/>
  <c r="BK32"/>
  <c r="C32"/>
  <c r="CO32"/>
  <c r="AG32"/>
  <c r="BU32"/>
  <c r="BU6"/>
  <c r="AG6"/>
  <c r="C31"/>
  <c r="AQ6"/>
  <c r="CE6"/>
  <c r="M29"/>
  <c r="CO6"/>
  <c r="BA6"/>
  <c r="M6"/>
  <c r="C28"/>
  <c r="BF44" i="13"/>
  <c r="AA43"/>
  <c r="BA44"/>
  <c r="V43"/>
  <c r="AU43"/>
  <c r="AM5" i="2"/>
  <c r="BE5"/>
  <c r="AW5" i="18"/>
  <c r="AW45" s="1"/>
  <c r="DY5"/>
  <c r="DY45" s="1"/>
  <c r="CF5" i="2"/>
  <c r="EO5" i="18"/>
  <c r="EO45" s="1"/>
  <c r="FE5"/>
  <c r="FE45" s="1"/>
  <c r="CS5"/>
  <c r="CS45" s="1"/>
  <c r="AG45"/>
  <c r="Z32" i="16"/>
  <c r="J32"/>
  <c r="AH32"/>
  <c r="R32"/>
  <c r="CD32" i="19"/>
  <c r="AP32"/>
  <c r="P13" i="5"/>
  <c r="AD13"/>
  <c r="N13"/>
  <c r="T13"/>
  <c r="AX5" i="35"/>
  <c r="AN5"/>
  <c r="AN45" s="1"/>
  <c r="AD5"/>
  <c r="AD45" s="1"/>
  <c r="T5"/>
  <c r="J5"/>
  <c r="BC5"/>
  <c r="AS5"/>
  <c r="AS45" s="1"/>
  <c r="AI5"/>
  <c r="AI45" s="1"/>
  <c r="Y5"/>
  <c r="Y45" s="1"/>
  <c r="O5"/>
  <c r="E5"/>
  <c r="D8" i="13"/>
  <c r="G8" s="1"/>
  <c r="G9"/>
  <c r="AS31" i="19"/>
  <c r="N7" i="15"/>
  <c r="N47" s="1"/>
  <c r="U5" i="2"/>
  <c r="W6" i="58"/>
  <c r="AT7" i="15"/>
  <c r="AT47" s="1"/>
  <c r="AD7"/>
  <c r="AD47" s="1"/>
  <c r="AH7"/>
  <c r="AH47" s="1"/>
  <c r="R7"/>
  <c r="R47" s="1"/>
  <c r="AP7"/>
  <c r="AP47" s="1"/>
  <c r="Z7"/>
  <c r="Z47" s="1"/>
  <c r="J47"/>
  <c r="N16" i="5"/>
  <c r="P16"/>
  <c r="AD5" i="2"/>
  <c r="I31"/>
  <c r="E30" i="37" s="1"/>
  <c r="D30"/>
  <c r="C31" i="2"/>
  <c r="B30" i="37" s="1"/>
  <c r="E31" i="2"/>
  <c r="C30" i="37" s="1"/>
  <c r="D58" i="29"/>
  <c r="D59" s="1"/>
  <c r="BN36" s="1"/>
  <c r="EO32" i="18"/>
  <c r="FE32"/>
  <c r="CS32"/>
  <c r="DI32"/>
  <c r="AW32"/>
  <c r="DY32"/>
  <c r="BM32"/>
  <c r="CC32"/>
  <c r="AG32"/>
  <c r="D10" i="6"/>
  <c r="E10" s="1"/>
  <c r="O8" i="58" s="1"/>
  <c r="F8" i="73"/>
  <c r="G8" s="1"/>
  <c r="F8" i="74"/>
  <c r="G8" s="1"/>
  <c r="F9" i="77"/>
  <c r="G9" s="1"/>
  <c r="X12" i="5"/>
  <c r="P12"/>
  <c r="AD12"/>
  <c r="V12"/>
  <c r="N12"/>
  <c r="AB12"/>
  <c r="T12"/>
  <c r="L12"/>
  <c r="Z12"/>
  <c r="R12"/>
  <c r="I5" i="2"/>
  <c r="C5"/>
  <c r="E5"/>
  <c r="G5"/>
  <c r="CU5"/>
  <c r="CQ5"/>
  <c r="CS5"/>
  <c r="CO5"/>
  <c r="CH5"/>
  <c r="CL5"/>
  <c r="CJ5"/>
  <c r="CC5"/>
  <c r="CA5"/>
  <c r="BY5"/>
  <c r="BW5"/>
  <c r="BT5"/>
  <c r="BR5"/>
  <c r="BP5"/>
  <c r="BN5"/>
  <c r="BK5"/>
  <c r="BG5"/>
  <c r="BI5"/>
  <c r="AX5"/>
  <c r="BB5"/>
  <c r="AZ5"/>
  <c r="AV5"/>
  <c r="AS5"/>
  <c r="AQ5"/>
  <c r="AO5"/>
  <c r="AJ5"/>
  <c r="AH5"/>
  <c r="AF5"/>
  <c r="AA5"/>
  <c r="W5"/>
  <c r="Y5"/>
  <c r="P5"/>
  <c r="N5"/>
  <c r="R5"/>
  <c r="L5"/>
  <c r="AZ31" i="35"/>
  <c r="AP31"/>
  <c r="AF31"/>
  <c r="V31"/>
  <c r="L31"/>
  <c r="B31"/>
  <c r="E31" s="1"/>
  <c r="BF9" i="13"/>
  <c r="BE8"/>
  <c r="BF8" s="1"/>
  <c r="V9"/>
  <c r="U8"/>
  <c r="V8" s="1"/>
  <c r="J11" i="64"/>
  <c r="K11" s="1"/>
  <c r="CP6" i="58"/>
  <c r="CP46" s="1"/>
  <c r="BB6"/>
  <c r="BB46" s="1"/>
  <c r="BV6"/>
  <c r="BV46" s="1"/>
  <c r="AH6"/>
  <c r="AH46" s="1"/>
  <c r="X13" i="5"/>
  <c r="L13"/>
  <c r="AD16"/>
  <c r="T16"/>
  <c r="AB16"/>
  <c r="L16"/>
  <c r="AB7"/>
  <c r="Z7"/>
  <c r="N7"/>
  <c r="X7"/>
  <c r="P7"/>
  <c r="T7"/>
  <c r="AD7"/>
  <c r="V7"/>
  <c r="Z18"/>
  <c r="R18"/>
  <c r="AB18"/>
  <c r="T18"/>
  <c r="L18"/>
  <c r="AD18"/>
  <c r="V18"/>
  <c r="N18"/>
  <c r="X18"/>
  <c r="P18"/>
  <c r="Z14"/>
  <c r="R14"/>
  <c r="X14"/>
  <c r="P14"/>
  <c r="AD14"/>
  <c r="V14"/>
  <c r="N14"/>
  <c r="AB14"/>
  <c r="T14"/>
  <c r="L14"/>
  <c r="AD8"/>
  <c r="V8"/>
  <c r="N8"/>
  <c r="X8"/>
  <c r="P8"/>
  <c r="Z8"/>
  <c r="R8"/>
  <c r="AB8"/>
  <c r="T8"/>
  <c r="L8"/>
  <c r="AB19"/>
  <c r="T19"/>
  <c r="L19"/>
  <c r="Z19"/>
  <c r="R19"/>
  <c r="X19"/>
  <c r="P19"/>
  <c r="AD19"/>
  <c r="V19"/>
  <c r="N19"/>
  <c r="X9"/>
  <c r="P9"/>
  <c r="AD9"/>
  <c r="V9"/>
  <c r="N9"/>
  <c r="AB9"/>
  <c r="T9"/>
  <c r="L9"/>
  <c r="Z9"/>
  <c r="R9"/>
  <c r="AG31" i="18"/>
  <c r="BW31" i="19"/>
  <c r="AI31"/>
  <c r="H15" i="6"/>
  <c r="I15" s="1"/>
  <c r="AI13" i="58" s="1"/>
  <c r="K12" i="73"/>
  <c r="AD10" i="5"/>
  <c r="V10"/>
  <c r="N10"/>
  <c r="X10"/>
  <c r="P10"/>
  <c r="Z10"/>
  <c r="R10"/>
  <c r="AB10"/>
  <c r="T10"/>
  <c r="L10"/>
  <c r="F10" i="6"/>
  <c r="G10" s="1"/>
  <c r="Y8" i="58" s="1"/>
  <c r="K7" i="72"/>
  <c r="CZ6" i="58"/>
  <c r="CZ46" s="1"/>
  <c r="BL6"/>
  <c r="BL46" s="1"/>
  <c r="X6"/>
  <c r="X46" s="1"/>
  <c r="Z20" i="5"/>
  <c r="R20"/>
  <c r="AB20"/>
  <c r="T20"/>
  <c r="L20"/>
  <c r="AD20"/>
  <c r="V20"/>
  <c r="N20"/>
  <c r="X20"/>
  <c r="P20"/>
  <c r="F16" i="6"/>
  <c r="G16" s="1"/>
  <c r="Y14" i="58" s="1"/>
  <c r="K13" i="72"/>
  <c r="CF6" i="58"/>
  <c r="CF46" s="1"/>
  <c r="AR6"/>
  <c r="AR46" s="1"/>
  <c r="D6"/>
  <c r="D46" s="1"/>
  <c r="H14" i="73"/>
  <c r="I14" s="1"/>
  <c r="H9" i="72"/>
  <c r="I9" s="1"/>
  <c r="CQ31" i="19"/>
  <c r="BC31"/>
  <c r="O31"/>
  <c r="H21" i="6"/>
  <c r="I21" s="1"/>
  <c r="AI19" i="58" s="1"/>
  <c r="K18" i="73"/>
  <c r="J21" i="6"/>
  <c r="K21" s="1"/>
  <c r="AS19" i="58" s="1"/>
  <c r="K18" i="74"/>
  <c r="L21" i="6"/>
  <c r="M21" s="1"/>
  <c r="BC19" i="58" s="1"/>
  <c r="N21" i="6"/>
  <c r="O21" s="1"/>
  <c r="BM19" i="58" s="1"/>
  <c r="K18" i="76"/>
  <c r="K18" i="78"/>
  <c r="T21" i="6"/>
  <c r="U21" s="1"/>
  <c r="CQ19" i="58" s="1"/>
  <c r="K18" i="79"/>
  <c r="BC45" i="35" l="1"/>
  <c r="G20" i="75"/>
  <c r="I20" s="1"/>
  <c r="F19"/>
  <c r="H19" s="1"/>
  <c r="G20" i="73"/>
  <c r="I20" s="1"/>
  <c r="F19"/>
  <c r="H19" s="1"/>
  <c r="G20" i="79"/>
  <c r="F19"/>
  <c r="H19" s="1"/>
  <c r="G20" i="76"/>
  <c r="I20" s="1"/>
  <c r="F19"/>
  <c r="H19" s="1"/>
  <c r="AK32" i="253"/>
  <c r="AJ33"/>
  <c r="I19" i="76"/>
  <c r="N22" i="6" s="1"/>
  <c r="O22" s="1"/>
  <c r="BM20" i="58" s="1"/>
  <c r="BP20" s="1"/>
  <c r="I19" i="75"/>
  <c r="K19" s="1"/>
  <c r="I9"/>
  <c r="L12" i="6" s="1"/>
  <c r="M12" s="1"/>
  <c r="BC10" i="58" s="1"/>
  <c r="BF10" s="1"/>
  <c r="BH10" s="1"/>
  <c r="G20" i="74"/>
  <c r="I20" s="1"/>
  <c r="F19"/>
  <c r="H19" s="1"/>
  <c r="T45" i="35"/>
  <c r="J18" i="6"/>
  <c r="K18" s="1"/>
  <c r="AS16" i="58" s="1"/>
  <c r="AV16" s="1"/>
  <c r="AX16" s="1"/>
  <c r="I15" i="74"/>
  <c r="E21" i="76"/>
  <c r="E21" i="75"/>
  <c r="G20" i="78"/>
  <c r="F19"/>
  <c r="H19" s="1"/>
  <c r="E20"/>
  <c r="I19"/>
  <c r="K19" s="1"/>
  <c r="E21" i="74"/>
  <c r="E21" i="73"/>
  <c r="E20" i="79"/>
  <c r="I19"/>
  <c r="K19" s="1"/>
  <c r="G20" i="77"/>
  <c r="F19"/>
  <c r="E20" i="72"/>
  <c r="I19"/>
  <c r="I19" i="74"/>
  <c r="I19" i="73"/>
  <c r="H22" i="6" s="1"/>
  <c r="I22" s="1"/>
  <c r="AI20" i="58" s="1"/>
  <c r="AL20" s="1"/>
  <c r="N46"/>
  <c r="G20" i="80"/>
  <c r="F19"/>
  <c r="I19"/>
  <c r="C46" i="58"/>
  <c r="V45" i="35"/>
  <c r="BY45" i="2"/>
  <c r="AZ45" i="35"/>
  <c r="F25" i="5"/>
  <c r="H25" s="1"/>
  <c r="AU42" i="35"/>
  <c r="BP45" i="34"/>
  <c r="Q45" i="35"/>
  <c r="AV41" i="2"/>
  <c r="AA40" i="37" s="1"/>
  <c r="BB41" i="2"/>
  <c r="AD40" i="37" s="1"/>
  <c r="AZ41" i="2"/>
  <c r="AC40" i="37" s="1"/>
  <c r="AN45" i="2"/>
  <c r="AT42"/>
  <c r="AO42" s="1"/>
  <c r="AK45" i="35"/>
  <c r="BW42" i="2"/>
  <c r="AP41" i="37" s="1"/>
  <c r="CA42" i="2"/>
  <c r="AR41" i="37" s="1"/>
  <c r="CC42" i="2"/>
  <c r="AS41" i="37" s="1"/>
  <c r="CD45" i="2"/>
  <c r="AW45"/>
  <c r="BC42"/>
  <c r="AP45" i="35"/>
  <c r="G42"/>
  <c r="L45" i="34"/>
  <c r="M45" i="2"/>
  <c r="S42"/>
  <c r="N42" s="1"/>
  <c r="H41" i="37" s="1"/>
  <c r="CU41" i="2"/>
  <c r="BC40" i="37" s="1"/>
  <c r="CO41" i="2"/>
  <c r="AZ40" i="37" s="1"/>
  <c r="CS41" i="2"/>
  <c r="BB40" i="37" s="1"/>
  <c r="CL41" i="2"/>
  <c r="AX40" i="37" s="1"/>
  <c r="CJ41" i="2"/>
  <c r="AW40" i="37" s="1"/>
  <c r="CF41" i="2"/>
  <c r="AU40" i="37" s="1"/>
  <c r="AA45" i="35"/>
  <c r="CP45" i="2"/>
  <c r="CV42"/>
  <c r="CQ42" s="1"/>
  <c r="AF45" i="35"/>
  <c r="B42"/>
  <c r="E45" i="34"/>
  <c r="AS41" i="2"/>
  <c r="Y40" i="37" s="1"/>
  <c r="AQ41" i="2"/>
  <c r="X40" i="37" s="1"/>
  <c r="AM41" i="2"/>
  <c r="V40" i="37" s="1"/>
  <c r="CG45" i="2"/>
  <c r="CM42"/>
  <c r="CH42" s="1"/>
  <c r="AV41" i="37" s="1"/>
  <c r="L42" i="35"/>
  <c r="S45" i="34"/>
  <c r="CE46" i="58"/>
  <c r="CE48"/>
  <c r="CY48"/>
  <c r="CY46"/>
  <c r="W48"/>
  <c r="W46"/>
  <c r="BK48"/>
  <c r="BK46"/>
  <c r="CO48"/>
  <c r="CO46"/>
  <c r="M48"/>
  <c r="M46"/>
  <c r="AQ46"/>
  <c r="AQ48"/>
  <c r="BA48"/>
  <c r="BA46"/>
  <c r="AG48"/>
  <c r="AG46"/>
  <c r="BU48"/>
  <c r="BU46"/>
  <c r="C48"/>
  <c r="X42" i="29"/>
  <c r="AE42"/>
  <c r="BG42"/>
  <c r="AS42"/>
  <c r="AL42"/>
  <c r="C42"/>
  <c r="AZ42"/>
  <c r="Q42"/>
  <c r="J42"/>
  <c r="BU42"/>
  <c r="BN42"/>
  <c r="P6" i="19"/>
  <c r="P46" s="1"/>
  <c r="W7" i="15"/>
  <c r="W47" s="1"/>
  <c r="BG41" i="29"/>
  <c r="Q41"/>
  <c r="X41"/>
  <c r="AS41"/>
  <c r="BN41"/>
  <c r="AE41"/>
  <c r="BU41"/>
  <c r="AL41"/>
  <c r="AZ41"/>
  <c r="J41"/>
  <c r="C41"/>
  <c r="S41" i="2"/>
  <c r="AV40"/>
  <c r="AA39" i="37" s="1"/>
  <c r="AZ40" i="2"/>
  <c r="AC39" i="37" s="1"/>
  <c r="BB40" i="2"/>
  <c r="AD39" i="37" s="1"/>
  <c r="CQ40" i="2"/>
  <c r="BA39" i="37" s="1"/>
  <c r="CS40" i="2"/>
  <c r="BB39" i="37" s="1"/>
  <c r="CO40" i="2"/>
  <c r="AZ39" i="37" s="1"/>
  <c r="CU40" i="2"/>
  <c r="BC39" i="37" s="1"/>
  <c r="CF40" i="2"/>
  <c r="AU39" i="37" s="1"/>
  <c r="CJ40" i="2"/>
  <c r="AW39" i="37" s="1"/>
  <c r="CL40" i="2"/>
  <c r="AX39" i="37" s="1"/>
  <c r="BU40" i="29"/>
  <c r="BN40"/>
  <c r="AE40"/>
  <c r="C40"/>
  <c r="AL40"/>
  <c r="AS40"/>
  <c r="X40"/>
  <c r="J40"/>
  <c r="Q40"/>
  <c r="BG40"/>
  <c r="AZ40"/>
  <c r="N40" i="2"/>
  <c r="AO40"/>
  <c r="L40"/>
  <c r="P40"/>
  <c r="R40"/>
  <c r="AS40"/>
  <c r="AQ40"/>
  <c r="AM40"/>
  <c r="AR38" i="37"/>
  <c r="W38"/>
  <c r="CL39" i="2"/>
  <c r="CJ39"/>
  <c r="CF39"/>
  <c r="CS39"/>
  <c r="CU39"/>
  <c r="CO39"/>
  <c r="R39"/>
  <c r="L39"/>
  <c r="P39"/>
  <c r="CH39"/>
  <c r="CQ39"/>
  <c r="B39" i="35"/>
  <c r="AP38" i="37"/>
  <c r="BB39" i="2"/>
  <c r="AV39"/>
  <c r="AZ39"/>
  <c r="N39"/>
  <c r="AS38" i="37"/>
  <c r="AB38"/>
  <c r="AQ39" i="2"/>
  <c r="AM39"/>
  <c r="AS39"/>
  <c r="BN39" i="29"/>
  <c r="X39"/>
  <c r="AZ39"/>
  <c r="AE39"/>
  <c r="Q39"/>
  <c r="BU39"/>
  <c r="J39"/>
  <c r="AL39"/>
  <c r="C39"/>
  <c r="BG39"/>
  <c r="AS39"/>
  <c r="AH11" i="64"/>
  <c r="AI11" s="1"/>
  <c r="AL11"/>
  <c r="AM11" s="1"/>
  <c r="R11"/>
  <c r="S11" s="1"/>
  <c r="N11"/>
  <c r="O11" s="1"/>
  <c r="AP11"/>
  <c r="AQ11" s="1"/>
  <c r="V11"/>
  <c r="W11" s="1"/>
  <c r="AD11"/>
  <c r="AE11" s="1"/>
  <c r="Z11"/>
  <c r="AA11" s="1"/>
  <c r="AE32" i="253"/>
  <c r="AD33"/>
  <c r="M32"/>
  <c r="L33"/>
  <c r="BB34"/>
  <c r="BC33"/>
  <c r="W37" i="37"/>
  <c r="F34" i="253"/>
  <c r="G33"/>
  <c r="AR37" i="37"/>
  <c r="AB37"/>
  <c r="CJ38" i="2"/>
  <c r="CF38"/>
  <c r="CL38"/>
  <c r="P38"/>
  <c r="R38"/>
  <c r="L38"/>
  <c r="AP37" i="37"/>
  <c r="BA37"/>
  <c r="AS37"/>
  <c r="AZ38" i="2"/>
  <c r="AV38"/>
  <c r="BB38"/>
  <c r="CH38"/>
  <c r="AQ38"/>
  <c r="AS38"/>
  <c r="AM38"/>
  <c r="CU38"/>
  <c r="CS38"/>
  <c r="CO38"/>
  <c r="N38"/>
  <c r="Q38" i="29"/>
  <c r="BU38"/>
  <c r="AE38"/>
  <c r="AZ38"/>
  <c r="AL38"/>
  <c r="J38"/>
  <c r="AS38"/>
  <c r="C38"/>
  <c r="BG38"/>
  <c r="BN38"/>
  <c r="X38"/>
  <c r="W6" i="16"/>
  <c r="W46" s="1"/>
  <c r="BB37" i="2"/>
  <c r="AD36" i="37" s="1"/>
  <c r="AV37" i="2"/>
  <c r="AA36" i="37" s="1"/>
  <c r="AZ37" i="2"/>
  <c r="AC36" i="37" s="1"/>
  <c r="CO37" i="2"/>
  <c r="AZ36" i="37" s="1"/>
  <c r="CU37" i="2"/>
  <c r="BC36" i="37" s="1"/>
  <c r="CS37" i="2"/>
  <c r="BB36" i="37" s="1"/>
  <c r="AS37" i="2"/>
  <c r="Y36" i="37" s="1"/>
  <c r="AM37" i="2"/>
  <c r="V36" i="37" s="1"/>
  <c r="AQ37" i="2"/>
  <c r="X36" i="37" s="1"/>
  <c r="R37" i="2"/>
  <c r="J36" i="37" s="1"/>
  <c r="L37" i="2"/>
  <c r="G36" i="37" s="1"/>
  <c r="P37" i="2"/>
  <c r="I36" i="37" s="1"/>
  <c r="CH37" i="2"/>
  <c r="AV36" i="37" s="1"/>
  <c r="CF37" i="2"/>
  <c r="AU36" i="37" s="1"/>
  <c r="CL37" i="2"/>
  <c r="AX36" i="37" s="1"/>
  <c r="CJ37" i="2"/>
  <c r="AW36" i="37" s="1"/>
  <c r="AX37" i="2"/>
  <c r="AB36" i="37" s="1"/>
  <c r="H25" i="14"/>
  <c r="L27" i="15" s="1"/>
  <c r="N27" s="1"/>
  <c r="O27" s="1"/>
  <c r="X26" i="19" s="1"/>
  <c r="J25" i="14"/>
  <c r="T27" i="15" s="1"/>
  <c r="V27" s="1"/>
  <c r="W27" s="1"/>
  <c r="AR26" i="19" s="1"/>
  <c r="L25" i="14"/>
  <c r="AB27" i="15" s="1"/>
  <c r="AD27" s="1"/>
  <c r="AE27" s="1"/>
  <c r="BL26" i="19" s="1"/>
  <c r="N25" i="14"/>
  <c r="AJ27" i="15" s="1"/>
  <c r="AL27" s="1"/>
  <c r="AM27" s="1"/>
  <c r="CF26" i="19" s="1"/>
  <c r="P25" i="14"/>
  <c r="AR27" i="15" s="1"/>
  <c r="AT27" s="1"/>
  <c r="AU27" s="1"/>
  <c r="CZ26" i="19" s="1"/>
  <c r="I25" i="14"/>
  <c r="P27" i="15" s="1"/>
  <c r="R27" s="1"/>
  <c r="S27" s="1"/>
  <c r="AH26" i="19" s="1"/>
  <c r="K25" i="14"/>
  <c r="X27" i="15" s="1"/>
  <c r="Z27" s="1"/>
  <c r="AA27" s="1"/>
  <c r="BB26" i="19" s="1"/>
  <c r="M25" i="14"/>
  <c r="AF27" i="15" s="1"/>
  <c r="AH27" s="1"/>
  <c r="AI27" s="1"/>
  <c r="BV26" i="19" s="1"/>
  <c r="O25" i="14"/>
  <c r="AN27" i="15" s="1"/>
  <c r="AP27" s="1"/>
  <c r="AQ27" s="1"/>
  <c r="CP26" i="19" s="1"/>
  <c r="G25" i="14"/>
  <c r="H27" i="15" s="1"/>
  <c r="J27" s="1"/>
  <c r="K27" s="1"/>
  <c r="N26" i="19" s="1"/>
  <c r="AM7" i="15"/>
  <c r="AM47" s="1"/>
  <c r="K15" i="74"/>
  <c r="K13"/>
  <c r="J17" i="6"/>
  <c r="K17" s="1"/>
  <c r="AS15" i="58" s="1"/>
  <c r="AV15" s="1"/>
  <c r="AB22" i="5"/>
  <c r="CR21" i="58" s="1"/>
  <c r="X22" i="5"/>
  <c r="BX21" i="58" s="1"/>
  <c r="T22" i="5"/>
  <c r="BD21" i="58" s="1"/>
  <c r="P22" i="5"/>
  <c r="AJ21" i="58" s="1"/>
  <c r="AD22" i="5"/>
  <c r="DB21" i="58" s="1"/>
  <c r="L22" i="5"/>
  <c r="P21" i="58" s="1"/>
  <c r="Z22" i="5"/>
  <c r="CH21" i="58" s="1"/>
  <c r="V22" i="5"/>
  <c r="BN21" i="58" s="1"/>
  <c r="R22" i="5"/>
  <c r="AT21" i="58" s="1"/>
  <c r="D12" i="15"/>
  <c r="F12" s="1"/>
  <c r="G12" s="1"/>
  <c r="D11" i="19" s="1"/>
  <c r="AL37" i="29"/>
  <c r="AZ37"/>
  <c r="BG37"/>
  <c r="C37"/>
  <c r="Q37"/>
  <c r="X37"/>
  <c r="BU37"/>
  <c r="AS37"/>
  <c r="J37"/>
  <c r="AE37"/>
  <c r="BN37"/>
  <c r="CQ6" i="19"/>
  <c r="CQ46" s="1"/>
  <c r="K32" i="16"/>
  <c r="L32" s="1"/>
  <c r="AA7"/>
  <c r="AB7" s="1"/>
  <c r="BM7" i="19" s="1"/>
  <c r="AI32" i="16"/>
  <c r="AJ32" s="1"/>
  <c r="S7"/>
  <c r="T7" s="1"/>
  <c r="AS7" i="19" s="1"/>
  <c r="AE7" i="16"/>
  <c r="AF7" s="1"/>
  <c r="BW7" i="19" s="1"/>
  <c r="S32" i="16"/>
  <c r="T32" s="1"/>
  <c r="O7"/>
  <c r="P7" s="1"/>
  <c r="AI7" i="19" s="1"/>
  <c r="AQ6" i="16"/>
  <c r="AQ46" s="1"/>
  <c r="AA32"/>
  <c r="AB32" s="1"/>
  <c r="K7"/>
  <c r="L7" s="1"/>
  <c r="Y7" i="19" s="1"/>
  <c r="DI5" i="18"/>
  <c r="DI45" s="1"/>
  <c r="E36" i="80"/>
  <c r="H15" i="72"/>
  <c r="F15" i="79"/>
  <c r="G15" s="1"/>
  <c r="F14" i="73"/>
  <c r="G14" s="1"/>
  <c r="B26" i="5"/>
  <c r="F26" i="14"/>
  <c r="C28" i="15" s="1"/>
  <c r="D28" s="1"/>
  <c r="F28" s="1"/>
  <c r="G28" s="1"/>
  <c r="D27" i="19" s="1"/>
  <c r="F15" i="78"/>
  <c r="G15" s="1"/>
  <c r="N20" i="6"/>
  <c r="O20" s="1"/>
  <c r="BM18" i="58" s="1"/>
  <c r="CQ36" i="2"/>
  <c r="BA35" i="37" s="1"/>
  <c r="D36" i="2"/>
  <c r="D37" s="1"/>
  <c r="J35"/>
  <c r="BF36"/>
  <c r="BF37" s="1"/>
  <c r="BF38" s="1"/>
  <c r="BF39" s="1"/>
  <c r="BF40" s="1"/>
  <c r="BF41" s="1"/>
  <c r="BL35"/>
  <c r="V36"/>
  <c r="V37" s="1"/>
  <c r="V38" s="1"/>
  <c r="V39" s="1"/>
  <c r="V40" s="1"/>
  <c r="AB35"/>
  <c r="W35" s="1"/>
  <c r="M34" i="37" s="1"/>
  <c r="CJ36" i="2"/>
  <c r="AW35" i="37" s="1"/>
  <c r="CL36" i="2"/>
  <c r="AX35" i="37" s="1"/>
  <c r="CF36" i="2"/>
  <c r="AU35" i="37" s="1"/>
  <c r="AQ36" i="2"/>
  <c r="X35" i="37" s="1"/>
  <c r="AM36" i="2"/>
  <c r="V35" i="37" s="1"/>
  <c r="AS36" i="2"/>
  <c r="Y35" i="37" s="1"/>
  <c r="L36" i="2"/>
  <c r="G35" i="37" s="1"/>
  <c r="R36" i="2"/>
  <c r="J35" i="37" s="1"/>
  <c r="P36" i="2"/>
  <c r="I35" i="37" s="1"/>
  <c r="AX36" i="2"/>
  <c r="AB35" i="37" s="1"/>
  <c r="CH36" i="2"/>
  <c r="AV35" i="37" s="1"/>
  <c r="AO36" i="2"/>
  <c r="W35" i="37" s="1"/>
  <c r="AZ36" i="2"/>
  <c r="AC35" i="37" s="1"/>
  <c r="BB36" i="2"/>
  <c r="AD35" i="37" s="1"/>
  <c r="AV36" i="2"/>
  <c r="AA35" i="37" s="1"/>
  <c r="CU36" i="2"/>
  <c r="BC35" i="37" s="1"/>
  <c r="CO36" i="2"/>
  <c r="AZ35" i="37" s="1"/>
  <c r="CS36" i="2"/>
  <c r="BB35" i="37" s="1"/>
  <c r="N36" i="2"/>
  <c r="H35" i="37" s="1"/>
  <c r="L16" i="6"/>
  <c r="M16" s="1"/>
  <c r="BC14" i="58" s="1"/>
  <c r="BF14" s="1"/>
  <c r="BH14" s="1"/>
  <c r="T20" i="6"/>
  <c r="U20" s="1"/>
  <c r="CQ18" i="58" s="1"/>
  <c r="K17" i="73"/>
  <c r="K17" i="75"/>
  <c r="K17" i="78"/>
  <c r="K17" i="74"/>
  <c r="J12" i="6"/>
  <c r="K12" s="1"/>
  <c r="AS10" i="58" s="1"/>
  <c r="AV10" s="1"/>
  <c r="AX10" s="1"/>
  <c r="K8" i="74"/>
  <c r="H15" i="75"/>
  <c r="I15" s="1"/>
  <c r="L17" i="6"/>
  <c r="M17" s="1"/>
  <c r="BC15" i="58" s="1"/>
  <c r="F14" i="75"/>
  <c r="G14" s="1"/>
  <c r="BN34" i="253"/>
  <c r="BO33"/>
  <c r="X33"/>
  <c r="Y32"/>
  <c r="R33"/>
  <c r="S32"/>
  <c r="AP34"/>
  <c r="AQ33"/>
  <c r="BI33"/>
  <c r="BH34"/>
  <c r="AW32"/>
  <c r="AV33"/>
  <c r="CC5" i="18"/>
  <c r="CC45" s="1"/>
  <c r="BG36" i="29"/>
  <c r="AS36"/>
  <c r="C36"/>
  <c r="AE36"/>
  <c r="X36"/>
  <c r="AL36"/>
  <c r="Q36"/>
  <c r="BU36"/>
  <c r="J36"/>
  <c r="AZ36"/>
  <c r="F15" i="77"/>
  <c r="G15" s="1"/>
  <c r="BM5" i="18"/>
  <c r="BM45" s="1"/>
  <c r="FU5"/>
  <c r="FU45" s="1"/>
  <c r="AJ6" i="16"/>
  <c r="AJ46" s="1"/>
  <c r="CJ10" i="58"/>
  <c r="CL10" s="1"/>
  <c r="C56" i="33"/>
  <c r="C57" s="1"/>
  <c r="W34" s="1"/>
  <c r="AT6" i="58"/>
  <c r="BU30" i="29"/>
  <c r="L17" i="41" s="1"/>
  <c r="AZ12" i="29"/>
  <c r="AE5"/>
  <c r="D56" i="21"/>
  <c r="D57" s="1"/>
  <c r="F14" i="74"/>
  <c r="G14" s="1"/>
  <c r="BP10" i="58"/>
  <c r="BR10" s="1"/>
  <c r="DD14"/>
  <c r="DF14" s="1"/>
  <c r="CJ14"/>
  <c r="CL14" s="1"/>
  <c r="V4" i="37"/>
  <c r="CT10" i="58"/>
  <c r="CV10" s="1"/>
  <c r="CT14"/>
  <c r="CV14" s="1"/>
  <c r="DD16"/>
  <c r="DF16" s="1"/>
  <c r="AV14"/>
  <c r="AX14" s="1"/>
  <c r="CJ15"/>
  <c r="CL15" s="1"/>
  <c r="BG9" i="29"/>
  <c r="CT16" i="58"/>
  <c r="CV16" s="1"/>
  <c r="BP12"/>
  <c r="BR12" s="1"/>
  <c r="AE21" i="29"/>
  <c r="X8"/>
  <c r="AL18"/>
  <c r="BN6"/>
  <c r="AS15"/>
  <c r="E34" i="72"/>
  <c r="I34" s="1"/>
  <c r="E34" i="73"/>
  <c r="E34" i="74"/>
  <c r="E34" i="75"/>
  <c r="E34" i="76"/>
  <c r="E34" i="77"/>
  <c r="E34" i="78"/>
  <c r="E34" i="79"/>
  <c r="F32" i="19"/>
  <c r="P32"/>
  <c r="DB33"/>
  <c r="AJ33"/>
  <c r="Z33"/>
  <c r="BD33"/>
  <c r="CH33"/>
  <c r="CR6"/>
  <c r="CR46" s="1"/>
  <c r="CH6"/>
  <c r="CH46" s="1"/>
  <c r="Z6"/>
  <c r="Z46" s="1"/>
  <c r="P35"/>
  <c r="AJ35"/>
  <c r="BD35"/>
  <c r="BX35"/>
  <c r="CR35"/>
  <c r="F25"/>
  <c r="AJ20"/>
  <c r="F8"/>
  <c r="AJ13"/>
  <c r="Z20"/>
  <c r="F22"/>
  <c r="AJ27"/>
  <c r="Z11"/>
  <c r="AJ21"/>
  <c r="Z13"/>
  <c r="F30"/>
  <c r="BX25"/>
  <c r="Z23"/>
  <c r="BN30"/>
  <c r="Z31"/>
  <c r="F14"/>
  <c r="BN23"/>
  <c r="BN16"/>
  <c r="BN8"/>
  <c r="BN32"/>
  <c r="DB26"/>
  <c r="DB32"/>
  <c r="DB23"/>
  <c r="BX18"/>
  <c r="Z16"/>
  <c r="DB22"/>
  <c r="DB13"/>
  <c r="AJ32"/>
  <c r="Z10"/>
  <c r="Z28"/>
  <c r="BN19"/>
  <c r="BN21"/>
  <c r="DB29"/>
  <c r="DB11"/>
  <c r="DB7"/>
  <c r="BN15"/>
  <c r="P33"/>
  <c r="AT33"/>
  <c r="BX33"/>
  <c r="BN33"/>
  <c r="CR33"/>
  <c r="F6"/>
  <c r="F46" s="1"/>
  <c r="BD6"/>
  <c r="BD46" s="1"/>
  <c r="BX6"/>
  <c r="BX46" s="1"/>
  <c r="F35"/>
  <c r="Z35"/>
  <c r="AT35"/>
  <c r="BN35"/>
  <c r="CH35"/>
  <c r="DB35"/>
  <c r="F19"/>
  <c r="AJ19"/>
  <c r="AJ14"/>
  <c r="Z19"/>
  <c r="AJ11"/>
  <c r="F27"/>
  <c r="AJ28"/>
  <c r="Z12"/>
  <c r="F16"/>
  <c r="Z14"/>
  <c r="F11"/>
  <c r="Z8"/>
  <c r="AJ15"/>
  <c r="Z15"/>
  <c r="F9"/>
  <c r="BN7"/>
  <c r="BN31"/>
  <c r="BN22"/>
  <c r="BN24"/>
  <c r="DB24"/>
  <c r="DB17"/>
  <c r="DB15"/>
  <c r="Z17"/>
  <c r="BN13"/>
  <c r="DB9"/>
  <c r="BN28"/>
  <c r="Z26"/>
  <c r="AJ12"/>
  <c r="Z27"/>
  <c r="BN11"/>
  <c r="BN10"/>
  <c r="BN20"/>
  <c r="BN9"/>
  <c r="DB27"/>
  <c r="F24"/>
  <c r="C35" i="29"/>
  <c r="AS35"/>
  <c r="AZ35"/>
  <c r="BG35"/>
  <c r="X35"/>
  <c r="BU35"/>
  <c r="AL35"/>
  <c r="Q35"/>
  <c r="BN35"/>
  <c r="AE35"/>
  <c r="J35"/>
  <c r="L4" i="37"/>
  <c r="Q11" i="29"/>
  <c r="J14"/>
  <c r="C17"/>
  <c r="BU19"/>
  <c r="BN22"/>
  <c r="AU4" i="37"/>
  <c r="AF4"/>
  <c r="AV12" i="58"/>
  <c r="AX12" s="1"/>
  <c r="CJ16"/>
  <c r="CL16" s="1"/>
  <c r="F15" i="76"/>
  <c r="G15" s="1"/>
  <c r="BG5" i="29"/>
  <c r="Q7"/>
  <c r="AZ8"/>
  <c r="J10"/>
  <c r="AS11"/>
  <c r="C13"/>
  <c r="AL14"/>
  <c r="BU15"/>
  <c r="AE17"/>
  <c r="BN18"/>
  <c r="X20"/>
  <c r="BG21"/>
  <c r="Q23"/>
  <c r="CD33" i="19"/>
  <c r="X24" i="29"/>
  <c r="AZ24"/>
  <c r="BP16" i="58"/>
  <c r="BR16" s="1"/>
  <c r="BP15"/>
  <c r="BR15" s="1"/>
  <c r="BZ15"/>
  <c r="CB15" s="1"/>
  <c r="CT12"/>
  <c r="CV12" s="1"/>
  <c r="F15" i="80"/>
  <c r="G15" s="1"/>
  <c r="BD19" i="58"/>
  <c r="BF19" s="1"/>
  <c r="BX9"/>
  <c r="BZ9" s="1"/>
  <c r="Z8"/>
  <c r="AB8" s="1"/>
  <c r="AT18"/>
  <c r="AV18" s="1"/>
  <c r="AT7"/>
  <c r="AV7" s="1"/>
  <c r="BD13"/>
  <c r="BF13" s="1"/>
  <c r="CH13"/>
  <c r="CJ13" s="1"/>
  <c r="CR17"/>
  <c r="CT17" s="1"/>
  <c r="BD15"/>
  <c r="BN11"/>
  <c r="BP11" s="1"/>
  <c r="AB33" i="37"/>
  <c r="J33"/>
  <c r="AX33"/>
  <c r="BL34" i="2"/>
  <c r="BW10" i="29"/>
  <c r="BX10" s="1"/>
  <c r="CH20" i="58"/>
  <c r="BB33" i="37"/>
  <c r="R6" i="16"/>
  <c r="R46" s="1"/>
  <c r="E26" i="72"/>
  <c r="I26" s="1"/>
  <c r="AV33" i="37"/>
  <c r="D16" i="6"/>
  <c r="E16" s="1"/>
  <c r="O14" i="58" s="1"/>
  <c r="R14" s="1"/>
  <c r="BX19"/>
  <c r="CH19"/>
  <c r="CJ19" s="1"/>
  <c r="AJ9"/>
  <c r="DB9"/>
  <c r="DD9" s="1"/>
  <c r="AT8"/>
  <c r="AV8" s="1"/>
  <c r="AJ8"/>
  <c r="AL8" s="1"/>
  <c r="Z18"/>
  <c r="BD18"/>
  <c r="BF18" s="1"/>
  <c r="BX7"/>
  <c r="BZ7" s="1"/>
  <c r="BN13"/>
  <c r="BP13" s="1"/>
  <c r="Z17"/>
  <c r="AB17" s="1"/>
  <c r="BX12"/>
  <c r="BZ12" s="1"/>
  <c r="CH11"/>
  <c r="CJ11" s="1"/>
  <c r="Z11"/>
  <c r="AB11" s="1"/>
  <c r="AJ15"/>
  <c r="AA33" i="37"/>
  <c r="BK32" i="2"/>
  <c r="AI31" i="37" s="1"/>
  <c r="BI32" i="2"/>
  <c r="AH31" i="37" s="1"/>
  <c r="BG32" i="2"/>
  <c r="AG31" i="37" s="1"/>
  <c r="BE32" i="2"/>
  <c r="AF31" i="37" s="1"/>
  <c r="BO32" i="2"/>
  <c r="BU31"/>
  <c r="BP31" s="1"/>
  <c r="AL30" i="37" s="1"/>
  <c r="E26" i="76"/>
  <c r="S9" i="29"/>
  <c r="T9" s="1"/>
  <c r="H12" i="6"/>
  <c r="I12" s="1"/>
  <c r="AI10" i="58" s="1"/>
  <c r="AL10" s="1"/>
  <c r="K9" i="73"/>
  <c r="AB34" i="2"/>
  <c r="W34" s="1"/>
  <c r="AB23" i="5"/>
  <c r="P23"/>
  <c r="AD23"/>
  <c r="R23"/>
  <c r="T23"/>
  <c r="N23"/>
  <c r="X23"/>
  <c r="Z23"/>
  <c r="L23"/>
  <c r="V23"/>
  <c r="AJ19" i="58"/>
  <c r="AL19" s="1"/>
  <c r="DB19"/>
  <c r="AT19"/>
  <c r="AV19" s="1"/>
  <c r="P9"/>
  <c r="CH9"/>
  <c r="CJ9" s="1"/>
  <c r="BN9"/>
  <c r="BP9" s="1"/>
  <c r="BD8"/>
  <c r="BF8" s="1"/>
  <c r="DB8"/>
  <c r="DD8" s="1"/>
  <c r="AJ18"/>
  <c r="AL18" s="1"/>
  <c r="P18"/>
  <c r="BD7"/>
  <c r="BF7" s="1"/>
  <c r="AJ7"/>
  <c r="AL7" s="1"/>
  <c r="DB7"/>
  <c r="DD7" s="1"/>
  <c r="Z13"/>
  <c r="AB13" s="1"/>
  <c r="BX13"/>
  <c r="BZ13" s="1"/>
  <c r="BX17"/>
  <c r="BZ17" s="1"/>
  <c r="P17"/>
  <c r="R17" s="1"/>
  <c r="CH17"/>
  <c r="CJ17" s="1"/>
  <c r="Z21"/>
  <c r="P15"/>
  <c r="P12"/>
  <c r="R12" s="1"/>
  <c r="AT11"/>
  <c r="AV11" s="1"/>
  <c r="CR11"/>
  <c r="CT11" s="1"/>
  <c r="AJ11"/>
  <c r="AL11" s="1"/>
  <c r="Z12"/>
  <c r="AB12" s="1"/>
  <c r="BC33" i="37"/>
  <c r="BT30" i="2"/>
  <c r="AN29" i="37" s="1"/>
  <c r="BR30" i="2"/>
  <c r="AM29" i="37" s="1"/>
  <c r="BN30" i="2"/>
  <c r="AK29" i="37" s="1"/>
  <c r="J24" i="5"/>
  <c r="F23" i="58"/>
  <c r="BI12" i="29"/>
  <c r="BJ12" s="1"/>
  <c r="CR20" i="58"/>
  <c r="G8" i="28"/>
  <c r="AU9" i="29"/>
  <c r="AV9" s="1"/>
  <c r="L11"/>
  <c r="M11" s="1"/>
  <c r="X33" i="37"/>
  <c r="B9" i="28"/>
  <c r="E28" i="74"/>
  <c r="E27"/>
  <c r="H33" i="37"/>
  <c r="E9" i="28"/>
  <c r="H46" i="16"/>
  <c r="E26" i="80"/>
  <c r="F9" i="75"/>
  <c r="G9" s="1"/>
  <c r="D6" i="28"/>
  <c r="V20" i="6"/>
  <c r="W20" s="1"/>
  <c r="DA18" i="58" s="1"/>
  <c r="K17" i="80"/>
  <c r="E27" i="78"/>
  <c r="E28"/>
  <c r="I9" i="28"/>
  <c r="K8"/>
  <c r="AW33" i="37"/>
  <c r="C5" i="29"/>
  <c r="AL6"/>
  <c r="BU7"/>
  <c r="AE9"/>
  <c r="BN10"/>
  <c r="X12"/>
  <c r="BG13"/>
  <c r="Q15"/>
  <c r="AZ16"/>
  <c r="J18"/>
  <c r="AS19"/>
  <c r="C21"/>
  <c r="AL22"/>
  <c r="BU23"/>
  <c r="AL26"/>
  <c r="BZ10" i="58"/>
  <c r="BP14"/>
  <c r="BZ16"/>
  <c r="DD10"/>
  <c r="Z19"/>
  <c r="CR9"/>
  <c r="CT9" s="1"/>
  <c r="CH8"/>
  <c r="CJ8" s="1"/>
  <c r="BX8"/>
  <c r="BZ8" s="1"/>
  <c r="BN18"/>
  <c r="CR18"/>
  <c r="Z7"/>
  <c r="AB7" s="1"/>
  <c r="DB13"/>
  <c r="DD13" s="1"/>
  <c r="BN17"/>
  <c r="BP17" s="1"/>
  <c r="P11"/>
  <c r="R11" s="1"/>
  <c r="Z15"/>
  <c r="AJ12"/>
  <c r="AL12" s="1"/>
  <c r="AB36" i="9"/>
  <c r="CD35" i="19" s="1"/>
  <c r="Y33" i="37"/>
  <c r="AD33"/>
  <c r="AG12" i="29"/>
  <c r="AH12" s="1"/>
  <c r="AE33" i="2"/>
  <c r="AE34" s="1"/>
  <c r="AE35" s="1"/>
  <c r="AK32"/>
  <c r="AF32" s="1"/>
  <c r="R31" i="37" s="1"/>
  <c r="AC33"/>
  <c r="N6" i="16"/>
  <c r="N46" s="1"/>
  <c r="H11" i="6"/>
  <c r="I11" s="1"/>
  <c r="AI9" i="58" s="1"/>
  <c r="K8" i="73"/>
  <c r="H18" i="77"/>
  <c r="AD6" i="16"/>
  <c r="AD46" s="1"/>
  <c r="P19" i="58"/>
  <c r="BD9"/>
  <c r="BF9" s="1"/>
  <c r="CR8"/>
  <c r="CT8" s="1"/>
  <c r="BX18"/>
  <c r="CR7"/>
  <c r="CT7" s="1"/>
  <c r="P13"/>
  <c r="R13" s="1"/>
  <c r="AT13"/>
  <c r="AV13" s="1"/>
  <c r="BD17"/>
  <c r="BF17" s="1"/>
  <c r="CR15"/>
  <c r="CT15" s="1"/>
  <c r="BX11"/>
  <c r="BZ11" s="1"/>
  <c r="DB12"/>
  <c r="DD12" s="1"/>
  <c r="V33" i="37"/>
  <c r="G33"/>
  <c r="AU33"/>
  <c r="C26" i="5"/>
  <c r="AF31" i="2"/>
  <c r="R30" i="37" s="1"/>
  <c r="AH31" i="2"/>
  <c r="S30" i="37" s="1"/>
  <c r="AD31" i="2"/>
  <c r="Q30" i="37" s="1"/>
  <c r="AJ31" i="2"/>
  <c r="T30" i="37" s="1"/>
  <c r="Z20" i="58"/>
  <c r="H6" i="28"/>
  <c r="C8"/>
  <c r="E26" i="79"/>
  <c r="BN19" i="58"/>
  <c r="BP19" s="1"/>
  <c r="BR19" s="1"/>
  <c r="CR19"/>
  <c r="CT19" s="1"/>
  <c r="AT9"/>
  <c r="AV9" s="1"/>
  <c r="Z9"/>
  <c r="P8"/>
  <c r="R8" s="1"/>
  <c r="BN8"/>
  <c r="BP8" s="1"/>
  <c r="DB18"/>
  <c r="CH18"/>
  <c r="CJ18" s="1"/>
  <c r="P7"/>
  <c r="R7" s="1"/>
  <c r="CH7"/>
  <c r="CJ7" s="1"/>
  <c r="BN7"/>
  <c r="BP7" s="1"/>
  <c r="CR13"/>
  <c r="CT13" s="1"/>
  <c r="AJ13"/>
  <c r="AL13" s="1"/>
  <c r="AJ17"/>
  <c r="AL17" s="1"/>
  <c r="DB17"/>
  <c r="DD17" s="1"/>
  <c r="AT17"/>
  <c r="AV17" s="1"/>
  <c r="DB15"/>
  <c r="DD15" s="1"/>
  <c r="BD11"/>
  <c r="BF11" s="1"/>
  <c r="DB11"/>
  <c r="DD11" s="1"/>
  <c r="BD12"/>
  <c r="BF12" s="1"/>
  <c r="AZ33" i="37"/>
  <c r="F9" i="28"/>
  <c r="L7"/>
  <c r="J6" i="16"/>
  <c r="J46" s="1"/>
  <c r="J9" i="28"/>
  <c r="P20" i="58"/>
  <c r="AN11" i="29"/>
  <c r="AO11" s="1"/>
  <c r="F13"/>
  <c r="E12"/>
  <c r="CH12" i="58"/>
  <c r="CJ12" s="1"/>
  <c r="Z12" i="29"/>
  <c r="AA12" s="1"/>
  <c r="H18" i="80"/>
  <c r="AA32" i="2"/>
  <c r="O31" i="37" s="1"/>
  <c r="Y32" i="2"/>
  <c r="N31" i="37" s="1"/>
  <c r="U32" i="2"/>
  <c r="L31" i="37" s="1"/>
  <c r="P20" i="6"/>
  <c r="Q20" s="1"/>
  <c r="BW18" i="58" s="1"/>
  <c r="K17" i="77"/>
  <c r="I33" i="37"/>
  <c r="BB12" i="29"/>
  <c r="BC12" s="1"/>
  <c r="BP11"/>
  <c r="BQ11" s="1"/>
  <c r="Z6" i="16"/>
  <c r="Z46" s="1"/>
  <c r="BZ14" i="58"/>
  <c r="J6" i="29"/>
  <c r="AS7"/>
  <c r="C9"/>
  <c r="AL10"/>
  <c r="BU11"/>
  <c r="AE13"/>
  <c r="BN14"/>
  <c r="X16"/>
  <c r="BG17"/>
  <c r="Q19"/>
  <c r="AZ20"/>
  <c r="J22"/>
  <c r="AS23"/>
  <c r="C25"/>
  <c r="BP30" i="2"/>
  <c r="AL29" i="37" s="1"/>
  <c r="AB14" i="58"/>
  <c r="J16"/>
  <c r="J14"/>
  <c r="J9"/>
  <c r="J17"/>
  <c r="J11"/>
  <c r="J15"/>
  <c r="J13"/>
  <c r="J12"/>
  <c r="J10"/>
  <c r="J7"/>
  <c r="J34" i="2"/>
  <c r="C34" s="1"/>
  <c r="C32"/>
  <c r="B31" i="37" s="1"/>
  <c r="I32" i="2"/>
  <c r="E31" i="37" s="1"/>
  <c r="G32" i="2"/>
  <c r="D31" i="37" s="1"/>
  <c r="BU34" i="29"/>
  <c r="BN34"/>
  <c r="BG34"/>
  <c r="AZ34"/>
  <c r="AS34"/>
  <c r="AL34"/>
  <c r="AE34"/>
  <c r="X34"/>
  <c r="Q34"/>
  <c r="J34"/>
  <c r="C34"/>
  <c r="J32"/>
  <c r="AL32"/>
  <c r="BN32"/>
  <c r="Q32"/>
  <c r="AS32"/>
  <c r="BU32"/>
  <c r="X32"/>
  <c r="AZ32"/>
  <c r="C32"/>
  <c r="AE32"/>
  <c r="BG32"/>
  <c r="J8" i="58"/>
  <c r="AE33" i="29"/>
  <c r="C33"/>
  <c r="BU33"/>
  <c r="AZ33"/>
  <c r="X33"/>
  <c r="Q33"/>
  <c r="BG33"/>
  <c r="AS33"/>
  <c r="BN33"/>
  <c r="AL33"/>
  <c r="J33"/>
  <c r="Q5"/>
  <c r="AS5"/>
  <c r="BU5"/>
  <c r="X6"/>
  <c r="AZ6"/>
  <c r="C7"/>
  <c r="AE7"/>
  <c r="BG7"/>
  <c r="J8"/>
  <c r="AL8"/>
  <c r="BN8"/>
  <c r="Q9"/>
  <c r="AS9"/>
  <c r="BU9"/>
  <c r="X10"/>
  <c r="AZ10"/>
  <c r="C11"/>
  <c r="AE11"/>
  <c r="BG11"/>
  <c r="J12"/>
  <c r="AL12"/>
  <c r="BN12"/>
  <c r="Q13"/>
  <c r="AS13"/>
  <c r="BU13"/>
  <c r="X14"/>
  <c r="AZ14"/>
  <c r="C15"/>
  <c r="AE15"/>
  <c r="BG15"/>
  <c r="J16"/>
  <c r="AL16"/>
  <c r="BN16"/>
  <c r="Q17"/>
  <c r="AS17"/>
  <c r="BU17"/>
  <c r="X18"/>
  <c r="AZ18"/>
  <c r="C19"/>
  <c r="AE19"/>
  <c r="BG19"/>
  <c r="J20"/>
  <c r="AL20"/>
  <c r="BN20"/>
  <c r="Q21"/>
  <c r="AS21"/>
  <c r="BU21"/>
  <c r="X22"/>
  <c r="AZ22"/>
  <c r="C23"/>
  <c r="AE23"/>
  <c r="BG23"/>
  <c r="J24"/>
  <c r="AL24"/>
  <c r="BN24"/>
  <c r="BG25"/>
  <c r="Q27"/>
  <c r="BN6" i="58"/>
  <c r="BD6"/>
  <c r="AJ6"/>
  <c r="Z6"/>
  <c r="CR6"/>
  <c r="DB6"/>
  <c r="P6"/>
  <c r="BX6"/>
  <c r="CH6"/>
  <c r="AU44" i="13"/>
  <c r="V44"/>
  <c r="BA45"/>
  <c r="AA44"/>
  <c r="BF45"/>
  <c r="AE25" i="29"/>
  <c r="J26"/>
  <c r="BN26"/>
  <c r="AS27"/>
  <c r="V32" i="16"/>
  <c r="AD32"/>
  <c r="Q25" i="29"/>
  <c r="AS25"/>
  <c r="BU25"/>
  <c r="X26"/>
  <c r="AZ26"/>
  <c r="C27"/>
  <c r="AE27"/>
  <c r="BG27"/>
  <c r="BU27"/>
  <c r="J28"/>
  <c r="X28"/>
  <c r="AL28"/>
  <c r="AZ28"/>
  <c r="BN28"/>
  <c r="Q4" i="37"/>
  <c r="C29" i="29"/>
  <c r="O7" i="15"/>
  <c r="O47" s="1"/>
  <c r="K7"/>
  <c r="K47" s="1"/>
  <c r="AA7"/>
  <c r="AA47" s="1"/>
  <c r="AQ7"/>
  <c r="AQ47" s="1"/>
  <c r="S7"/>
  <c r="S47" s="1"/>
  <c r="AI7"/>
  <c r="AI47" s="1"/>
  <c r="AE7"/>
  <c r="AE47" s="1"/>
  <c r="AU7"/>
  <c r="AU47" s="1"/>
  <c r="Q29" i="29"/>
  <c r="BU31"/>
  <c r="BN31"/>
  <c r="BG31"/>
  <c r="AZ31"/>
  <c r="AE29"/>
  <c r="AS31"/>
  <c r="AS29"/>
  <c r="AL31"/>
  <c r="BG29"/>
  <c r="AE31"/>
  <c r="X31"/>
  <c r="BU29"/>
  <c r="Q31"/>
  <c r="J30"/>
  <c r="C17" i="41" s="1"/>
  <c r="X30" i="29"/>
  <c r="E17" i="41" s="1"/>
  <c r="J31" i="29"/>
  <c r="AL30"/>
  <c r="G17" i="41" s="1"/>
  <c r="C31" i="29"/>
  <c r="AZ30"/>
  <c r="I17" i="41" s="1"/>
  <c r="D11" i="6"/>
  <c r="E11" s="1"/>
  <c r="O9" i="58" s="1"/>
  <c r="D12" i="6"/>
  <c r="E12" s="1"/>
  <c r="O10" i="58" s="1"/>
  <c r="R10" s="1"/>
  <c r="F9" i="74"/>
  <c r="G9" s="1"/>
  <c r="F9" i="73"/>
  <c r="G9" s="1"/>
  <c r="D4" i="37"/>
  <c r="C4"/>
  <c r="E4"/>
  <c r="B4"/>
  <c r="AZ4"/>
  <c r="BB4"/>
  <c r="BC4"/>
  <c r="BA4"/>
  <c r="AW4"/>
  <c r="AV4"/>
  <c r="AX4"/>
  <c r="AP4"/>
  <c r="AQ4"/>
  <c r="AQ44" s="1"/>
  <c r="AS4"/>
  <c r="AS44" s="1"/>
  <c r="AR4"/>
  <c r="AK4"/>
  <c r="AN4"/>
  <c r="AL4"/>
  <c r="AM4"/>
  <c r="AI4"/>
  <c r="AH4"/>
  <c r="AG4"/>
  <c r="AA4"/>
  <c r="AD4"/>
  <c r="AB4"/>
  <c r="AC4"/>
  <c r="Y4"/>
  <c r="W4"/>
  <c r="X4"/>
  <c r="T4"/>
  <c r="R4"/>
  <c r="S4"/>
  <c r="M4"/>
  <c r="O4"/>
  <c r="N4"/>
  <c r="G4"/>
  <c r="I4"/>
  <c r="J4"/>
  <c r="H4"/>
  <c r="BC31" i="35"/>
  <c r="AS31"/>
  <c r="AI31"/>
  <c r="Y31"/>
  <c r="O31"/>
  <c r="F9" i="64"/>
  <c r="G9" s="1"/>
  <c r="R10"/>
  <c r="S10" s="1"/>
  <c r="AH10"/>
  <c r="AI10" s="1"/>
  <c r="F10"/>
  <c r="G10" s="1"/>
  <c r="J10"/>
  <c r="K10" s="1"/>
  <c r="N10"/>
  <c r="O10" s="1"/>
  <c r="V10"/>
  <c r="W10" s="1"/>
  <c r="Z10"/>
  <c r="AA10" s="1"/>
  <c r="AD10"/>
  <c r="AE10" s="1"/>
  <c r="AL10"/>
  <c r="AM10" s="1"/>
  <c r="AP10"/>
  <c r="AQ10" s="1"/>
  <c r="F32" i="16"/>
  <c r="F12" i="6"/>
  <c r="G12" s="1"/>
  <c r="Y10" i="58" s="1"/>
  <c r="AB10" s="1"/>
  <c r="K9" i="72"/>
  <c r="H15" i="73"/>
  <c r="I15" s="1"/>
  <c r="BN30" i="29"/>
  <c r="K17" i="41" s="1"/>
  <c r="F11" i="6"/>
  <c r="G11" s="1"/>
  <c r="Y9" i="58" s="1"/>
  <c r="K8" i="72"/>
  <c r="H16" i="6"/>
  <c r="I16" s="1"/>
  <c r="AI14" i="58" s="1"/>
  <c r="AL14" s="1"/>
  <c r="K13" i="73"/>
  <c r="H6" i="58"/>
  <c r="F17" i="6"/>
  <c r="G17" s="1"/>
  <c r="Y15" i="58" s="1"/>
  <c r="K14" i="72"/>
  <c r="R22" i="6"/>
  <c r="S22" s="1"/>
  <c r="CG20" i="58" s="1"/>
  <c r="X5" i="29"/>
  <c r="AZ5"/>
  <c r="C6"/>
  <c r="AE6"/>
  <c r="BG6"/>
  <c r="J7"/>
  <c r="AL7"/>
  <c r="BN7"/>
  <c r="Q8"/>
  <c r="AS8"/>
  <c r="BU8"/>
  <c r="X9"/>
  <c r="AZ9"/>
  <c r="C10"/>
  <c r="AE10"/>
  <c r="BG10"/>
  <c r="J11"/>
  <c r="AL11"/>
  <c r="BN11"/>
  <c r="Q12"/>
  <c r="AS12"/>
  <c r="BU12"/>
  <c r="X13"/>
  <c r="AZ13"/>
  <c r="C14"/>
  <c r="AE14"/>
  <c r="BG14"/>
  <c r="J15"/>
  <c r="AL15"/>
  <c r="BN15"/>
  <c r="Q16"/>
  <c r="AS16"/>
  <c r="BU16"/>
  <c r="X17"/>
  <c r="AZ17"/>
  <c r="C18"/>
  <c r="AE18"/>
  <c r="BG18"/>
  <c r="J19"/>
  <c r="AL19"/>
  <c r="BN19"/>
  <c r="Q20"/>
  <c r="AS20"/>
  <c r="BU20"/>
  <c r="X21"/>
  <c r="AZ21"/>
  <c r="C22"/>
  <c r="AE22"/>
  <c r="BG22"/>
  <c r="J23"/>
  <c r="AL23"/>
  <c r="BN23"/>
  <c r="Q24"/>
  <c r="AS24"/>
  <c r="BU24"/>
  <c r="X25"/>
  <c r="AZ25"/>
  <c r="C26"/>
  <c r="AE26"/>
  <c r="BG26"/>
  <c r="J27"/>
  <c r="AL27"/>
  <c r="BN27"/>
  <c r="Q28"/>
  <c r="AS28"/>
  <c r="BU28"/>
  <c r="X29"/>
  <c r="AZ29"/>
  <c r="C30"/>
  <c r="AE30"/>
  <c r="BG30"/>
  <c r="K19" i="76"/>
  <c r="J22" i="6"/>
  <c r="K22" s="1"/>
  <c r="AS20" i="58" s="1"/>
  <c r="AV20" s="1"/>
  <c r="K19" i="74"/>
  <c r="J5" i="29"/>
  <c r="AL5"/>
  <c r="BN5"/>
  <c r="Q6"/>
  <c r="AS6"/>
  <c r="BU6"/>
  <c r="X7"/>
  <c r="AZ7"/>
  <c r="C8"/>
  <c r="AE8"/>
  <c r="BG8"/>
  <c r="J9"/>
  <c r="AL9"/>
  <c r="BN9"/>
  <c r="Q10"/>
  <c r="AS10"/>
  <c r="BU10"/>
  <c r="X11"/>
  <c r="AZ11"/>
  <c r="C12"/>
  <c r="AE12"/>
  <c r="BG12"/>
  <c r="J13"/>
  <c r="AL13"/>
  <c r="BN13"/>
  <c r="Q14"/>
  <c r="AS14"/>
  <c r="BU14"/>
  <c r="X15"/>
  <c r="AZ15"/>
  <c r="C16"/>
  <c r="AE16"/>
  <c r="BG16"/>
  <c r="J17"/>
  <c r="AL17"/>
  <c r="BN17"/>
  <c r="Q18"/>
  <c r="AS18"/>
  <c r="BU18"/>
  <c r="X19"/>
  <c r="AZ19"/>
  <c r="C20"/>
  <c r="AE20"/>
  <c r="BG20"/>
  <c r="J21"/>
  <c r="AL21"/>
  <c r="BN21"/>
  <c r="Q22"/>
  <c r="AS22"/>
  <c r="BU22"/>
  <c r="X23"/>
  <c r="AZ23"/>
  <c r="C24"/>
  <c r="AE24"/>
  <c r="BG24"/>
  <c r="J25"/>
  <c r="AL25"/>
  <c r="BN25"/>
  <c r="Q26"/>
  <c r="AS26"/>
  <c r="BU26"/>
  <c r="X27"/>
  <c r="AZ27"/>
  <c r="C28"/>
  <c r="AE28"/>
  <c r="BG28"/>
  <c r="J29"/>
  <c r="AL29"/>
  <c r="BN29"/>
  <c r="Q30"/>
  <c r="AS30"/>
  <c r="L22" i="6" l="1"/>
  <c r="M22" s="1"/>
  <c r="BC20" i="58" s="1"/>
  <c r="BF20" s="1"/>
  <c r="BH20" s="1"/>
  <c r="AP44" i="37"/>
  <c r="E21" i="79"/>
  <c r="I21" s="1"/>
  <c r="I20"/>
  <c r="T23" i="6" s="1"/>
  <c r="U23" s="1"/>
  <c r="CQ21" i="58" s="1"/>
  <c r="CT21" s="1"/>
  <c r="AJ34" i="253"/>
  <c r="AK33"/>
  <c r="K19" i="73"/>
  <c r="T22" i="6"/>
  <c r="U22" s="1"/>
  <c r="CQ20" i="58" s="1"/>
  <c r="CT20" s="1"/>
  <c r="CV20" s="1"/>
  <c r="K9" i="75"/>
  <c r="I15" i="72"/>
  <c r="K15" s="1"/>
  <c r="G21" i="77"/>
  <c r="I20"/>
  <c r="F20"/>
  <c r="G21" i="78"/>
  <c r="F20"/>
  <c r="H20" s="1"/>
  <c r="G21" i="79"/>
  <c r="F20"/>
  <c r="H20" s="1"/>
  <c r="G21" i="75"/>
  <c r="F20"/>
  <c r="H20" s="1"/>
  <c r="E21" i="72"/>
  <c r="I21" s="1"/>
  <c r="I20"/>
  <c r="E21" i="78"/>
  <c r="I20"/>
  <c r="R23" i="6" s="1"/>
  <c r="S23" s="1"/>
  <c r="CG21" i="58" s="1"/>
  <c r="CJ21" s="1"/>
  <c r="G21" i="74"/>
  <c r="F20"/>
  <c r="H20" s="1"/>
  <c r="G21" i="76"/>
  <c r="F20"/>
  <c r="H20" s="1"/>
  <c r="G21" i="73"/>
  <c r="F20"/>
  <c r="H20" s="1"/>
  <c r="AR44" i="37"/>
  <c r="R6" i="58"/>
  <c r="T6" s="1"/>
  <c r="G21" i="80"/>
  <c r="F20"/>
  <c r="I20"/>
  <c r="CC45" i="2"/>
  <c r="BW45"/>
  <c r="H44" i="37"/>
  <c r="F26" i="5"/>
  <c r="H26" s="1"/>
  <c r="W41" i="37"/>
  <c r="W44" s="1"/>
  <c r="AO45" i="2"/>
  <c r="BA41" i="37"/>
  <c r="BA44" s="1"/>
  <c r="CQ45" i="2"/>
  <c r="O42" i="35"/>
  <c r="O45" s="1"/>
  <c r="L45"/>
  <c r="E42"/>
  <c r="E45" s="1"/>
  <c r="B45"/>
  <c r="J42"/>
  <c r="J45" s="1"/>
  <c r="G45"/>
  <c r="N45" i="2"/>
  <c r="CH45"/>
  <c r="CL42"/>
  <c r="CF42"/>
  <c r="CJ42"/>
  <c r="CM45"/>
  <c r="R42"/>
  <c r="L42"/>
  <c r="P42"/>
  <c r="S45"/>
  <c r="AV42"/>
  <c r="BB42"/>
  <c r="AZ42"/>
  <c r="BC45"/>
  <c r="CA45"/>
  <c r="AX42" i="35"/>
  <c r="AX45" s="1"/>
  <c r="AU45"/>
  <c r="BF42" i="2"/>
  <c r="BL41"/>
  <c r="BG41" s="1"/>
  <c r="AG40" i="37" s="1"/>
  <c r="CO42" i="2"/>
  <c r="CU42"/>
  <c r="CS42"/>
  <c r="CV45"/>
  <c r="AX42"/>
  <c r="AS42"/>
  <c r="AM42"/>
  <c r="AQ42"/>
  <c r="AT45"/>
  <c r="AV46" i="37"/>
  <c r="AV44"/>
  <c r="W41" i="33"/>
  <c r="O41"/>
  <c r="C41"/>
  <c r="Q41"/>
  <c r="G41"/>
  <c r="U41"/>
  <c r="I41"/>
  <c r="M41"/>
  <c r="S41"/>
  <c r="E41"/>
  <c r="K41"/>
  <c r="J47" i="29"/>
  <c r="J45"/>
  <c r="AL47"/>
  <c r="AL45"/>
  <c r="X45"/>
  <c r="X47"/>
  <c r="BU47"/>
  <c r="BU45"/>
  <c r="C45"/>
  <c r="C47"/>
  <c r="AE45"/>
  <c r="AE47"/>
  <c r="BN47"/>
  <c r="BN45"/>
  <c r="AZ45"/>
  <c r="AZ47"/>
  <c r="BG45"/>
  <c r="BG47"/>
  <c r="Q47"/>
  <c r="Q45"/>
  <c r="AS47"/>
  <c r="AS45"/>
  <c r="AR6" i="19"/>
  <c r="AR46" s="1"/>
  <c r="N41" i="2"/>
  <c r="Q40" i="33"/>
  <c r="C40"/>
  <c r="I40"/>
  <c r="E40"/>
  <c r="K40"/>
  <c r="W40"/>
  <c r="U40"/>
  <c r="S40"/>
  <c r="G40"/>
  <c r="O40"/>
  <c r="M40"/>
  <c r="BL40" i="2"/>
  <c r="BG40" s="1"/>
  <c r="V41"/>
  <c r="V42" s="1"/>
  <c r="P41"/>
  <c r="L41"/>
  <c r="R41"/>
  <c r="K39" i="33"/>
  <c r="E39"/>
  <c r="U39"/>
  <c r="G39"/>
  <c r="W39"/>
  <c r="Q39"/>
  <c r="C39"/>
  <c r="S39"/>
  <c r="M39"/>
  <c r="O39"/>
  <c r="I39"/>
  <c r="Y39" i="37"/>
  <c r="X39"/>
  <c r="G39"/>
  <c r="V39"/>
  <c r="I39"/>
  <c r="W39"/>
  <c r="H39"/>
  <c r="J39"/>
  <c r="AB40" i="2"/>
  <c r="D59" i="21"/>
  <c r="D58"/>
  <c r="Y38" i="37"/>
  <c r="H38"/>
  <c r="E39" i="35"/>
  <c r="J38" i="37"/>
  <c r="AB39" i="2"/>
  <c r="X38" i="37"/>
  <c r="AD38"/>
  <c r="BA38"/>
  <c r="BC38"/>
  <c r="AW38"/>
  <c r="AA38"/>
  <c r="G38"/>
  <c r="AZ38"/>
  <c r="AU38"/>
  <c r="BL39" i="2"/>
  <c r="V38" i="37"/>
  <c r="AC38"/>
  <c r="AV38"/>
  <c r="I38"/>
  <c r="BB38"/>
  <c r="AX38"/>
  <c r="C38" i="33"/>
  <c r="G38"/>
  <c r="K38"/>
  <c r="O38"/>
  <c r="S38"/>
  <c r="W38"/>
  <c r="E38"/>
  <c r="I38"/>
  <c r="M38"/>
  <c r="Q38"/>
  <c r="U38"/>
  <c r="AD34" i="253"/>
  <c r="AE33"/>
  <c r="BC34"/>
  <c r="BB35"/>
  <c r="L34"/>
  <c r="M33"/>
  <c r="H37" i="37"/>
  <c r="I37"/>
  <c r="AW37"/>
  <c r="BL38" i="2"/>
  <c r="BG38" s="1"/>
  <c r="BB37" i="37"/>
  <c r="Y37"/>
  <c r="AA37"/>
  <c r="AZ37"/>
  <c r="V37"/>
  <c r="AD37"/>
  <c r="J37"/>
  <c r="AU37"/>
  <c r="F35" i="253"/>
  <c r="G34"/>
  <c r="AB38" i="2"/>
  <c r="BC37" i="37"/>
  <c r="X37"/>
  <c r="AV37"/>
  <c r="AC37"/>
  <c r="G37"/>
  <c r="AX37"/>
  <c r="D38" i="2"/>
  <c r="J37"/>
  <c r="C37" s="1"/>
  <c r="E37" i="33"/>
  <c r="U37"/>
  <c r="O37"/>
  <c r="I37"/>
  <c r="C37"/>
  <c r="S37"/>
  <c r="M37"/>
  <c r="G37"/>
  <c r="W37"/>
  <c r="Q37"/>
  <c r="K37"/>
  <c r="AB37" i="2"/>
  <c r="W37" s="1"/>
  <c r="BL37"/>
  <c r="BG37" s="1"/>
  <c r="J36"/>
  <c r="E36" s="1"/>
  <c r="I26" i="14"/>
  <c r="P28" i="15" s="1"/>
  <c r="R28" s="1"/>
  <c r="S28" s="1"/>
  <c r="AH27" i="19" s="1"/>
  <c r="K26" i="14"/>
  <c r="X28" i="15" s="1"/>
  <c r="Z28" s="1"/>
  <c r="AA28" s="1"/>
  <c r="BB27" i="19" s="1"/>
  <c r="M26" i="14"/>
  <c r="AF28" i="15" s="1"/>
  <c r="AH28" s="1"/>
  <c r="AI28" s="1"/>
  <c r="BV27" i="19" s="1"/>
  <c r="O26" i="14"/>
  <c r="AN28" i="15" s="1"/>
  <c r="AP28" s="1"/>
  <c r="AQ28" s="1"/>
  <c r="CP27" i="19" s="1"/>
  <c r="G26" i="14"/>
  <c r="H28" i="15" s="1"/>
  <c r="J28" s="1"/>
  <c r="K28" s="1"/>
  <c r="N27" i="19" s="1"/>
  <c r="H26" i="14"/>
  <c r="L28" i="15" s="1"/>
  <c r="N28" s="1"/>
  <c r="O28" s="1"/>
  <c r="X27" i="19" s="1"/>
  <c r="J26" i="14"/>
  <c r="T28" i="15" s="1"/>
  <c r="V28" s="1"/>
  <c r="W28" s="1"/>
  <c r="AR27" i="19" s="1"/>
  <c r="L26" i="14"/>
  <c r="AB28" i="15" s="1"/>
  <c r="AD28" s="1"/>
  <c r="AE28" s="1"/>
  <c r="BL27" i="19" s="1"/>
  <c r="N26" i="14"/>
  <c r="AJ28" i="15" s="1"/>
  <c r="AL28" s="1"/>
  <c r="AM28" s="1"/>
  <c r="CF27" i="19" s="1"/>
  <c r="P26" i="14"/>
  <c r="AR28" i="15" s="1"/>
  <c r="AT28" s="1"/>
  <c r="AU28" s="1"/>
  <c r="CZ27" i="19" s="1"/>
  <c r="CF6"/>
  <c r="CF46" s="1"/>
  <c r="E37" i="80"/>
  <c r="E37" i="74"/>
  <c r="D11" i="15"/>
  <c r="F11" s="1"/>
  <c r="G11" s="1"/>
  <c r="D10" i="19" s="1"/>
  <c r="Q36" i="33"/>
  <c r="K36"/>
  <c r="I36"/>
  <c r="M36"/>
  <c r="W36"/>
  <c r="C36"/>
  <c r="G36"/>
  <c r="S36"/>
  <c r="E36"/>
  <c r="O36"/>
  <c r="U36"/>
  <c r="J36" i="16"/>
  <c r="K36" s="1"/>
  <c r="L36" s="1"/>
  <c r="Y36" i="19" s="1"/>
  <c r="Z36" i="16"/>
  <c r="AA36" s="1"/>
  <c r="AB36" s="1"/>
  <c r="BM36" i="19" s="1"/>
  <c r="AH36" i="16"/>
  <c r="AI36" s="1"/>
  <c r="AJ36" s="1"/>
  <c r="CG36" i="19" s="1"/>
  <c r="R36" i="16"/>
  <c r="S36" s="1"/>
  <c r="T36" s="1"/>
  <c r="AS36" i="19" s="1"/>
  <c r="K6" i="16"/>
  <c r="K46" s="1"/>
  <c r="G32"/>
  <c r="H32" s="1"/>
  <c r="AE32"/>
  <c r="AF32" s="1"/>
  <c r="S6"/>
  <c r="S46" s="1"/>
  <c r="W32"/>
  <c r="X32" s="1"/>
  <c r="AA6"/>
  <c r="AA46" s="1"/>
  <c r="AE6"/>
  <c r="AE46" s="1"/>
  <c r="O6"/>
  <c r="O46" s="1"/>
  <c r="BN6" i="19"/>
  <c r="BN46" s="1"/>
  <c r="AT6"/>
  <c r="AT46" s="1"/>
  <c r="F15" i="73"/>
  <c r="G15" s="1"/>
  <c r="B27" i="5"/>
  <c r="F27" i="14"/>
  <c r="C29" i="15" s="1"/>
  <c r="D29" s="1"/>
  <c r="F29" s="1"/>
  <c r="G29" s="1"/>
  <c r="D28" i="19" s="1"/>
  <c r="BP18" i="58"/>
  <c r="BR18" s="1"/>
  <c r="I35" i="2"/>
  <c r="E34" i="37" s="1"/>
  <c r="G35" i="2"/>
  <c r="D34" i="37" s="1"/>
  <c r="C35" i="2"/>
  <c r="B34" i="37" s="1"/>
  <c r="AE36" i="2"/>
  <c r="AE37" s="1"/>
  <c r="AE38" s="1"/>
  <c r="AE39" s="1"/>
  <c r="AE40" s="1"/>
  <c r="AE41" s="1"/>
  <c r="AK35"/>
  <c r="AF35" s="1"/>
  <c r="R34" i="37" s="1"/>
  <c r="AB36" i="2"/>
  <c r="W36" s="1"/>
  <c r="E35"/>
  <c r="C34" i="37" s="1"/>
  <c r="BE35" i="2"/>
  <c r="AF34" i="37" s="1"/>
  <c r="BI35" i="2"/>
  <c r="AH34" i="37" s="1"/>
  <c r="BK35" i="2"/>
  <c r="AI34" i="37" s="1"/>
  <c r="AA35" i="2"/>
  <c r="O34" i="37" s="1"/>
  <c r="U35" i="2"/>
  <c r="L34" i="37" s="1"/>
  <c r="Y35" i="2"/>
  <c r="N34" i="37" s="1"/>
  <c r="BL36" i="2"/>
  <c r="BG35"/>
  <c r="AG34" i="37" s="1"/>
  <c r="E6" i="33"/>
  <c r="F15" i="75"/>
  <c r="G15" s="1"/>
  <c r="CT18" i="58"/>
  <c r="CV18" s="1"/>
  <c r="BF15"/>
  <c r="BH15" s="1"/>
  <c r="K9" i="74"/>
  <c r="F15"/>
  <c r="G15" s="1"/>
  <c r="L18" i="6"/>
  <c r="M18" s="1"/>
  <c r="BC16" i="58" s="1"/>
  <c r="BF16" s="1"/>
  <c r="BH16" s="1"/>
  <c r="K14" i="75"/>
  <c r="K18" i="80"/>
  <c r="AQ34" i="253"/>
  <c r="AP35"/>
  <c r="X34"/>
  <c r="Y33"/>
  <c r="AV34"/>
  <c r="AW33"/>
  <c r="R34"/>
  <c r="S33"/>
  <c r="BO34"/>
  <c r="BN35"/>
  <c r="BI34"/>
  <c r="BH35"/>
  <c r="U35" i="33"/>
  <c r="K35"/>
  <c r="C35"/>
  <c r="Q35"/>
  <c r="M35"/>
  <c r="S35"/>
  <c r="E35"/>
  <c r="G35"/>
  <c r="I35"/>
  <c r="W35"/>
  <c r="O35"/>
  <c r="AJ6" i="19"/>
  <c r="AJ46" s="1"/>
  <c r="DB6"/>
  <c r="DB46" s="1"/>
  <c r="E35" i="78"/>
  <c r="E35" i="76"/>
  <c r="E35" i="74"/>
  <c r="E36"/>
  <c r="E35" i="72"/>
  <c r="I35" s="1"/>
  <c r="E35" i="79"/>
  <c r="E35" i="77"/>
  <c r="E35" i="75"/>
  <c r="E35" i="73"/>
  <c r="E36"/>
  <c r="E8" i="33"/>
  <c r="W16"/>
  <c r="C4"/>
  <c r="Q27"/>
  <c r="S22"/>
  <c r="W13"/>
  <c r="W30"/>
  <c r="G7"/>
  <c r="I27"/>
  <c r="O33"/>
  <c r="E11"/>
  <c r="O25"/>
  <c r="C16"/>
  <c r="O29"/>
  <c r="I5"/>
  <c r="O28"/>
  <c r="S19"/>
  <c r="K4"/>
  <c r="U18"/>
  <c r="M18"/>
  <c r="I19"/>
  <c r="Q31"/>
  <c r="G6"/>
  <c r="Q9"/>
  <c r="M15"/>
  <c r="I21"/>
  <c r="E27"/>
  <c r="Q6"/>
  <c r="M12"/>
  <c r="I18"/>
  <c r="E24"/>
  <c r="E29"/>
  <c r="E13"/>
  <c r="S24"/>
  <c r="I4"/>
  <c r="W15"/>
  <c r="O27"/>
  <c r="M21"/>
  <c r="Q12"/>
  <c r="Q7"/>
  <c r="E22"/>
  <c r="E9"/>
  <c r="K32"/>
  <c r="G33"/>
  <c r="G8"/>
  <c r="C14"/>
  <c r="U19"/>
  <c r="Q25"/>
  <c r="G5"/>
  <c r="C11"/>
  <c r="U16"/>
  <c r="Q22"/>
  <c r="M28"/>
  <c r="G10"/>
  <c r="U21"/>
  <c r="C13"/>
  <c r="Q24"/>
  <c r="Q15"/>
  <c r="U6"/>
  <c r="W29"/>
  <c r="M10"/>
  <c r="Q20"/>
  <c r="S20"/>
  <c r="S17"/>
  <c r="S6"/>
  <c r="O12"/>
  <c r="K18"/>
  <c r="G24"/>
  <c r="O9"/>
  <c r="K15"/>
  <c r="G21"/>
  <c r="C27"/>
  <c r="G30"/>
  <c r="I7"/>
  <c r="W18"/>
  <c r="E10"/>
  <c r="S21"/>
  <c r="U9"/>
  <c r="I24"/>
  <c r="I31"/>
  <c r="G32"/>
  <c r="W33"/>
  <c r="X6" i="16"/>
  <c r="X46" s="1"/>
  <c r="CG6" i="19"/>
  <c r="CG46" s="1"/>
  <c r="M34" i="33"/>
  <c r="S34"/>
  <c r="I34"/>
  <c r="K6"/>
  <c r="I9"/>
  <c r="G12"/>
  <c r="E15"/>
  <c r="C18"/>
  <c r="W20"/>
  <c r="U23"/>
  <c r="S26"/>
  <c r="I6"/>
  <c r="G9"/>
  <c r="E12"/>
  <c r="C15"/>
  <c r="W17"/>
  <c r="U20"/>
  <c r="S23"/>
  <c r="Q26"/>
  <c r="M29"/>
  <c r="K30"/>
  <c r="O6"/>
  <c r="K12"/>
  <c r="G18"/>
  <c r="C24"/>
  <c r="K9"/>
  <c r="G15"/>
  <c r="C21"/>
  <c r="U26"/>
  <c r="I29"/>
  <c r="K8"/>
  <c r="C20"/>
  <c r="G11"/>
  <c r="U22"/>
  <c r="Q28"/>
  <c r="K16"/>
  <c r="O7"/>
  <c r="G29"/>
  <c r="M31"/>
  <c r="U14"/>
  <c r="O23"/>
  <c r="I32"/>
  <c r="U32"/>
  <c r="U33"/>
  <c r="Q29"/>
  <c r="U34"/>
  <c r="O4"/>
  <c r="C6"/>
  <c r="M7"/>
  <c r="W8"/>
  <c r="K10"/>
  <c r="U11"/>
  <c r="I13"/>
  <c r="S14"/>
  <c r="G16"/>
  <c r="Q17"/>
  <c r="E19"/>
  <c r="O20"/>
  <c r="C22"/>
  <c r="M23"/>
  <c r="W24"/>
  <c r="K26"/>
  <c r="U27"/>
  <c r="M4"/>
  <c r="W5"/>
  <c r="K7"/>
  <c r="U8"/>
  <c r="I10"/>
  <c r="S11"/>
  <c r="G13"/>
  <c r="Q14"/>
  <c r="E16"/>
  <c r="O17"/>
  <c r="C19"/>
  <c r="M20"/>
  <c r="W21"/>
  <c r="K23"/>
  <c r="U24"/>
  <c r="I26"/>
  <c r="S27"/>
  <c r="U29"/>
  <c r="K29"/>
  <c r="O30"/>
  <c r="U5"/>
  <c r="S8"/>
  <c r="Q11"/>
  <c r="O14"/>
  <c r="M17"/>
  <c r="K20"/>
  <c r="I23"/>
  <c r="G26"/>
  <c r="S5"/>
  <c r="Q8"/>
  <c r="O11"/>
  <c r="M14"/>
  <c r="K17"/>
  <c r="I20"/>
  <c r="G23"/>
  <c r="E26"/>
  <c r="C29"/>
  <c r="Q30"/>
  <c r="W6"/>
  <c r="S12"/>
  <c r="O18"/>
  <c r="K24"/>
  <c r="S9"/>
  <c r="O15"/>
  <c r="K21"/>
  <c r="G27"/>
  <c r="E30"/>
  <c r="M13"/>
  <c r="E25"/>
  <c r="Q4"/>
  <c r="I16"/>
  <c r="W27"/>
  <c r="E31"/>
  <c r="U31"/>
  <c r="C31"/>
  <c r="G31"/>
  <c r="U17"/>
  <c r="C9"/>
  <c r="W11"/>
  <c r="C32"/>
  <c r="S32"/>
  <c r="O32"/>
  <c r="C33"/>
  <c r="K33"/>
  <c r="S33"/>
  <c r="G34"/>
  <c r="C34"/>
  <c r="W4"/>
  <c r="U7"/>
  <c r="S10"/>
  <c r="Q13"/>
  <c r="O16"/>
  <c r="M19"/>
  <c r="K22"/>
  <c r="I25"/>
  <c r="G28"/>
  <c r="U4"/>
  <c r="S7"/>
  <c r="Q10"/>
  <c r="O13"/>
  <c r="M16"/>
  <c r="K19"/>
  <c r="I22"/>
  <c r="G25"/>
  <c r="E28"/>
  <c r="M9"/>
  <c r="I15"/>
  <c r="E21"/>
  <c r="W26"/>
  <c r="M6"/>
  <c r="I12"/>
  <c r="E18"/>
  <c r="W23"/>
  <c r="I30"/>
  <c r="G14"/>
  <c r="U25"/>
  <c r="K5"/>
  <c r="C17"/>
  <c r="S4"/>
  <c r="C28"/>
  <c r="G19"/>
  <c r="K31"/>
  <c r="S31"/>
  <c r="Q23"/>
  <c r="M30"/>
  <c r="O26"/>
  <c r="W32"/>
  <c r="E33"/>
  <c r="M33"/>
  <c r="Q34"/>
  <c r="G4"/>
  <c r="Q5"/>
  <c r="E7"/>
  <c r="O8"/>
  <c r="C10"/>
  <c r="M11"/>
  <c r="W12"/>
  <c r="K14"/>
  <c r="U15"/>
  <c r="I17"/>
  <c r="S18"/>
  <c r="G20"/>
  <c r="Q21"/>
  <c r="E23"/>
  <c r="O24"/>
  <c r="C26"/>
  <c r="M27"/>
  <c r="W28"/>
  <c r="E4"/>
  <c r="O5"/>
  <c r="C7"/>
  <c r="M8"/>
  <c r="W9"/>
  <c r="K11"/>
  <c r="U12"/>
  <c r="I14"/>
  <c r="S15"/>
  <c r="G17"/>
  <c r="Q18"/>
  <c r="E20"/>
  <c r="O21"/>
  <c r="C23"/>
  <c r="M24"/>
  <c r="W25"/>
  <c r="K27"/>
  <c r="U28"/>
  <c r="S29"/>
  <c r="S30"/>
  <c r="E5"/>
  <c r="C8"/>
  <c r="W10"/>
  <c r="U13"/>
  <c r="S16"/>
  <c r="Q19"/>
  <c r="O22"/>
  <c r="M25"/>
  <c r="K28"/>
  <c r="C5"/>
  <c r="W7"/>
  <c r="U10"/>
  <c r="S13"/>
  <c r="Q16"/>
  <c r="O19"/>
  <c r="M22"/>
  <c r="K25"/>
  <c r="I28"/>
  <c r="C30"/>
  <c r="M5"/>
  <c r="I11"/>
  <c r="E17"/>
  <c r="W22"/>
  <c r="S28"/>
  <c r="I8"/>
  <c r="E14"/>
  <c r="W19"/>
  <c r="S25"/>
  <c r="U30"/>
  <c r="O10"/>
  <c r="G22"/>
  <c r="K13"/>
  <c r="C25"/>
  <c r="O31"/>
  <c r="W31"/>
  <c r="C12"/>
  <c r="M26"/>
  <c r="W14"/>
  <c r="M32"/>
  <c r="Q32"/>
  <c r="E32"/>
  <c r="I33"/>
  <c r="Q33"/>
  <c r="O34"/>
  <c r="E34"/>
  <c r="K34"/>
  <c r="AV6" i="58"/>
  <c r="AB15"/>
  <c r="AD15" s="1"/>
  <c r="R9"/>
  <c r="T9" s="1"/>
  <c r="DD18"/>
  <c r="DF18" s="1"/>
  <c r="AL9"/>
  <c r="AN9" s="1"/>
  <c r="CJ6"/>
  <c r="AB9"/>
  <c r="AD9" s="1"/>
  <c r="AB6"/>
  <c r="BF6"/>
  <c r="BZ6"/>
  <c r="DD6"/>
  <c r="CT6"/>
  <c r="AL6"/>
  <c r="BP6"/>
  <c r="AB37" i="9"/>
  <c r="AB38" s="1"/>
  <c r="AB39" s="1"/>
  <c r="AB40" s="1"/>
  <c r="AB41" s="1"/>
  <c r="AB42" s="1"/>
  <c r="AB43" s="1"/>
  <c r="AB44" s="1"/>
  <c r="BH12" i="58"/>
  <c r="M33" i="37"/>
  <c r="AN17" i="58"/>
  <c r="CL18"/>
  <c r="DF13"/>
  <c r="CV9"/>
  <c r="AN10"/>
  <c r="CL11"/>
  <c r="CV19"/>
  <c r="AX13"/>
  <c r="CV7"/>
  <c r="BH9"/>
  <c r="CV11"/>
  <c r="CL17"/>
  <c r="BR9"/>
  <c r="AN19"/>
  <c r="CL19"/>
  <c r="CL13"/>
  <c r="AD8"/>
  <c r="BH19"/>
  <c r="AD12"/>
  <c r="CB7"/>
  <c r="T11"/>
  <c r="DF17"/>
  <c r="DF8"/>
  <c r="CB8"/>
  <c r="H19" i="80"/>
  <c r="CL12" i="58"/>
  <c r="BH11"/>
  <c r="C27" i="5"/>
  <c r="DF10" i="58"/>
  <c r="BB11" i="29"/>
  <c r="BC11" s="1"/>
  <c r="BD22" i="58"/>
  <c r="BH18"/>
  <c r="DF9"/>
  <c r="AD10"/>
  <c r="AS33" i="19"/>
  <c r="AX11" i="58"/>
  <c r="AN18"/>
  <c r="AD17"/>
  <c r="AN12"/>
  <c r="CL9"/>
  <c r="CB17"/>
  <c r="T14"/>
  <c r="F12" i="29"/>
  <c r="CV13" i="58"/>
  <c r="AX9"/>
  <c r="AU8" i="29"/>
  <c r="AV8" s="1"/>
  <c r="CV8" i="58"/>
  <c r="S8" i="29"/>
  <c r="T8" s="1"/>
  <c r="E11"/>
  <c r="N24" i="5"/>
  <c r="Z24"/>
  <c r="AB24"/>
  <c r="V24"/>
  <c r="L24"/>
  <c r="P24"/>
  <c r="AD24"/>
  <c r="T24"/>
  <c r="X24"/>
  <c r="R24"/>
  <c r="AN7" i="58"/>
  <c r="Z22"/>
  <c r="AX15"/>
  <c r="DF11"/>
  <c r="T7"/>
  <c r="CB14"/>
  <c r="J8" i="28"/>
  <c r="L6"/>
  <c r="C7"/>
  <c r="P21" i="6"/>
  <c r="Q21" s="1"/>
  <c r="BW19" i="58" s="1"/>
  <c r="BZ19" s="1"/>
  <c r="K18" i="77"/>
  <c r="BR14" i="58"/>
  <c r="BP10" i="29"/>
  <c r="BQ10" s="1"/>
  <c r="E8" i="28"/>
  <c r="AN10" i="29"/>
  <c r="AO10" s="1"/>
  <c r="D17" i="6"/>
  <c r="E17" s="1"/>
  <c r="O15" i="58" s="1"/>
  <c r="R15" s="1"/>
  <c r="BX22"/>
  <c r="DB22"/>
  <c r="BO33" i="2"/>
  <c r="BO34" s="1"/>
  <c r="BO35" s="1"/>
  <c r="BU32"/>
  <c r="BP32" s="1"/>
  <c r="AL31" i="37" s="1"/>
  <c r="AX8" i="58"/>
  <c r="CJ20"/>
  <c r="T8"/>
  <c r="AN13"/>
  <c r="G34" i="2"/>
  <c r="T12" i="58"/>
  <c r="DF7"/>
  <c r="CB11"/>
  <c r="CB9"/>
  <c r="BR8"/>
  <c r="AD14"/>
  <c r="CB13"/>
  <c r="F8" i="28"/>
  <c r="E28" i="79"/>
  <c r="E27"/>
  <c r="H5" i="28"/>
  <c r="DF12" i="58"/>
  <c r="D5" i="28"/>
  <c r="B8"/>
  <c r="P22" i="58"/>
  <c r="CR22"/>
  <c r="CB12"/>
  <c r="BR13"/>
  <c r="AN8"/>
  <c r="BI34" i="2"/>
  <c r="BE34"/>
  <c r="BK34"/>
  <c r="AN14" i="58"/>
  <c r="AX19"/>
  <c r="Y33" i="19"/>
  <c r="T17" i="58"/>
  <c r="CV17"/>
  <c r="CL8"/>
  <c r="AX17"/>
  <c r="AX7"/>
  <c r="AG11" i="29"/>
  <c r="AH11" s="1"/>
  <c r="CL7" i="58"/>
  <c r="F24"/>
  <c r="J25" i="5"/>
  <c r="AH32" i="2"/>
  <c r="S31" i="37" s="1"/>
  <c r="AJ32" i="2"/>
  <c r="T31" i="37" s="1"/>
  <c r="AD32" i="2"/>
  <c r="Q31" i="37" s="1"/>
  <c r="CB10" i="58"/>
  <c r="I8" i="28"/>
  <c r="O46" i="19"/>
  <c r="G7" i="28"/>
  <c r="AD13" i="58"/>
  <c r="BN22"/>
  <c r="AJ22"/>
  <c r="Y34" i="2"/>
  <c r="U34"/>
  <c r="AA34"/>
  <c r="E28" i="76"/>
  <c r="E27"/>
  <c r="T10" i="58"/>
  <c r="BM33" i="19"/>
  <c r="CG33"/>
  <c r="AN11" i="58"/>
  <c r="BH7"/>
  <c r="AD11"/>
  <c r="BH8"/>
  <c r="BI11" i="29"/>
  <c r="BJ11" s="1"/>
  <c r="BW9"/>
  <c r="BX9" s="1"/>
  <c r="DF15" i="58"/>
  <c r="BR7"/>
  <c r="L10" i="29"/>
  <c r="M10" s="1"/>
  <c r="CV15" i="58"/>
  <c r="BH17"/>
  <c r="T13"/>
  <c r="H19" i="77"/>
  <c r="AK34" i="2"/>
  <c r="AF34" s="1"/>
  <c r="BR17" i="58"/>
  <c r="AD7"/>
  <c r="CB16"/>
  <c r="K7" i="28"/>
  <c r="E27" i="80"/>
  <c r="E28"/>
  <c r="Z11" i="29"/>
  <c r="AA11" s="1"/>
  <c r="D18" i="6"/>
  <c r="E18" s="1"/>
  <c r="O16" i="58" s="1"/>
  <c r="R16" s="1"/>
  <c r="CH22"/>
  <c r="AT22"/>
  <c r="AR6" i="16"/>
  <c r="AR46" s="1"/>
  <c r="BT31" i="2"/>
  <c r="AN30" i="37" s="1"/>
  <c r="BN31" i="2"/>
  <c r="AK30" i="37" s="1"/>
  <c r="BR31" i="2"/>
  <c r="AM30" i="37" s="1"/>
  <c r="E28" i="72"/>
  <c r="I28" s="1"/>
  <c r="E27"/>
  <c r="I27" s="1"/>
  <c r="BR11" i="58"/>
  <c r="BH13"/>
  <c r="AX18"/>
  <c r="E34" i="2"/>
  <c r="BG34"/>
  <c r="BZ18" i="58"/>
  <c r="I34" i="2"/>
  <c r="BA46" i="13"/>
  <c r="Z35" i="16"/>
  <c r="AA35" s="1"/>
  <c r="J35"/>
  <c r="K35" s="1"/>
  <c r="AH35"/>
  <c r="AI35" s="1"/>
  <c r="R35"/>
  <c r="S35" s="1"/>
  <c r="BF46" i="13"/>
  <c r="AA45"/>
  <c r="V45"/>
  <c r="AU45"/>
  <c r="X6" i="19"/>
  <c r="X46" s="1"/>
  <c r="J6" i="58"/>
  <c r="CZ6" i="19"/>
  <c r="CZ46" s="1"/>
  <c r="BL6"/>
  <c r="BL46" s="1"/>
  <c r="BV6"/>
  <c r="BV46" s="1"/>
  <c r="AH6"/>
  <c r="AH46" s="1"/>
  <c r="CP6"/>
  <c r="CP46" s="1"/>
  <c r="BB6"/>
  <c r="BB46" s="1"/>
  <c r="N6"/>
  <c r="N46" s="1"/>
  <c r="J9" i="64"/>
  <c r="K9" s="1"/>
  <c r="N9"/>
  <c r="O9" s="1"/>
  <c r="V9"/>
  <c r="W9" s="1"/>
  <c r="Z9"/>
  <c r="AA9" s="1"/>
  <c r="AD9"/>
  <c r="AE9" s="1"/>
  <c r="AL9"/>
  <c r="AM9" s="1"/>
  <c r="AP9"/>
  <c r="AQ9" s="1"/>
  <c r="R9"/>
  <c r="S9" s="1"/>
  <c r="AH9"/>
  <c r="AI9" s="1"/>
  <c r="K14" i="73"/>
  <c r="H17" i="6"/>
  <c r="I17" s="1"/>
  <c r="AI15" i="58" s="1"/>
  <c r="AL15" s="1"/>
  <c r="H18" i="6"/>
  <c r="I18" s="1"/>
  <c r="AI16" i="58" s="1"/>
  <c r="AL16" s="1"/>
  <c r="K15" i="73"/>
  <c r="D17" i="41"/>
  <c r="J17"/>
  <c r="B17"/>
  <c r="B18" s="1"/>
  <c r="B23" s="1"/>
  <c r="B43" s="1"/>
  <c r="H17"/>
  <c r="AN20" i="58"/>
  <c r="AX20"/>
  <c r="BR20"/>
  <c r="K20" i="79"/>
  <c r="F17" i="41"/>
  <c r="H23" i="6"/>
  <c r="I23" s="1"/>
  <c r="AI21" i="58" s="1"/>
  <c r="AL21" s="1"/>
  <c r="K20" i="73"/>
  <c r="J23" i="6"/>
  <c r="K23" s="1"/>
  <c r="AS21" i="58" s="1"/>
  <c r="AV21" s="1"/>
  <c r="K20" i="74"/>
  <c r="L23" i="6"/>
  <c r="M23" s="1"/>
  <c r="BC21" i="58" s="1"/>
  <c r="BF21" s="1"/>
  <c r="K20" i="75"/>
  <c r="N23" i="6"/>
  <c r="O23" s="1"/>
  <c r="BM21" i="58" s="1"/>
  <c r="BP21" s="1"/>
  <c r="K20" i="76"/>
  <c r="G22" i="73" l="1"/>
  <c r="F21"/>
  <c r="H21" s="1"/>
  <c r="G22" i="74"/>
  <c r="F21"/>
  <c r="H21" s="1"/>
  <c r="G22" i="75"/>
  <c r="F21"/>
  <c r="H21" s="1"/>
  <c r="G22" i="77"/>
  <c r="I21"/>
  <c r="F21"/>
  <c r="K20" i="78"/>
  <c r="F18" i="6"/>
  <c r="G18" s="1"/>
  <c r="Y16" i="58" s="1"/>
  <c r="AB16" s="1"/>
  <c r="AD16" s="1"/>
  <c r="G22" i="76"/>
  <c r="F21"/>
  <c r="H21" s="1"/>
  <c r="I21" i="78"/>
  <c r="K21" s="1"/>
  <c r="G22" i="79"/>
  <c r="F21"/>
  <c r="H21" s="1"/>
  <c r="AK34" i="253"/>
  <c r="AJ35"/>
  <c r="G22" i="78"/>
  <c r="F21"/>
  <c r="H21" s="1"/>
  <c r="I21" i="75"/>
  <c r="I21" i="73"/>
  <c r="I21" i="76"/>
  <c r="I21" i="74"/>
  <c r="K21" s="1"/>
  <c r="G22" i="80"/>
  <c r="I21"/>
  <c r="F21"/>
  <c r="F27" i="5"/>
  <c r="H27" s="1"/>
  <c r="V41" i="37"/>
  <c r="V44" s="1"/>
  <c r="AM45" i="2"/>
  <c r="BB41" i="37"/>
  <c r="BB44" s="1"/>
  <c r="CS45" i="2"/>
  <c r="AC41" i="37"/>
  <c r="AC44" s="1"/>
  <c r="AZ45" i="2"/>
  <c r="I41" i="37"/>
  <c r="I44" s="1"/>
  <c r="P45" i="2"/>
  <c r="AW41" i="37"/>
  <c r="AW44" s="1"/>
  <c r="CJ45" i="2"/>
  <c r="AE42"/>
  <c r="AK41"/>
  <c r="AF41" s="1"/>
  <c r="R40" i="37" s="1"/>
  <c r="V45" i="2"/>
  <c r="AB42"/>
  <c r="W42" s="1"/>
  <c r="Y41" i="37"/>
  <c r="Y44" s="1"/>
  <c r="AS45" i="2"/>
  <c r="BC41" i="37"/>
  <c r="BC44" s="1"/>
  <c r="CU45" i="2"/>
  <c r="BI41"/>
  <c r="AH40" i="37" s="1"/>
  <c r="BE41" i="2"/>
  <c r="AF40" i="37" s="1"/>
  <c r="BK41" i="2"/>
  <c r="AI40" i="37" s="1"/>
  <c r="AD41"/>
  <c r="AD44" s="1"/>
  <c r="BB45" i="2"/>
  <c r="G41" i="37"/>
  <c r="G44" s="1"/>
  <c r="L45" i="2"/>
  <c r="AU41" i="37"/>
  <c r="AU44" s="1"/>
  <c r="CF45" i="2"/>
  <c r="AB41" i="37"/>
  <c r="AB44" s="1"/>
  <c r="AX45" i="2"/>
  <c r="AZ41" i="37"/>
  <c r="AZ44" s="1"/>
  <c r="CO45" i="2"/>
  <c r="AA41" i="37"/>
  <c r="AA44" s="1"/>
  <c r="AV45" i="2"/>
  <c r="J41" i="37"/>
  <c r="J44" s="1"/>
  <c r="R45" i="2"/>
  <c r="AX41" i="37"/>
  <c r="AX44" s="1"/>
  <c r="CL45" i="2"/>
  <c r="X41" i="37"/>
  <c r="X44" s="1"/>
  <c r="AQ45" i="2"/>
  <c r="BF45"/>
  <c r="BL42"/>
  <c r="BG42" s="1"/>
  <c r="CD43" i="19"/>
  <c r="AB47" i="9"/>
  <c r="E44" i="33"/>
  <c r="U44"/>
  <c r="O44"/>
  <c r="K44"/>
  <c r="I44"/>
  <c r="C44"/>
  <c r="M44"/>
  <c r="Q44"/>
  <c r="S44"/>
  <c r="G44"/>
  <c r="W44"/>
  <c r="H40" i="37"/>
  <c r="I40"/>
  <c r="G40"/>
  <c r="CD42" i="19"/>
  <c r="J40" i="37"/>
  <c r="AG39"/>
  <c r="BE40" i="2"/>
  <c r="BK40"/>
  <c r="BI40"/>
  <c r="AB41"/>
  <c r="CD41" i="19"/>
  <c r="Y40" i="2"/>
  <c r="U40"/>
  <c r="AA40"/>
  <c r="AK40"/>
  <c r="W40"/>
  <c r="D60" i="21"/>
  <c r="U40" s="1"/>
  <c r="E38" i="80"/>
  <c r="E39"/>
  <c r="Y39" i="2"/>
  <c r="U39"/>
  <c r="AA39"/>
  <c r="W39"/>
  <c r="CD40" i="19"/>
  <c r="AK39" i="2"/>
  <c r="E38" i="74"/>
  <c r="E39"/>
  <c r="BK39" i="2"/>
  <c r="BI39"/>
  <c r="BE39"/>
  <c r="D39"/>
  <c r="J38"/>
  <c r="BG39"/>
  <c r="M34" i="253"/>
  <c r="L35"/>
  <c r="AE34"/>
  <c r="AD35"/>
  <c r="BB36"/>
  <c r="BC35"/>
  <c r="AH39" i="16"/>
  <c r="Y38" i="2"/>
  <c r="U38"/>
  <c r="AA38"/>
  <c r="AG37" i="37"/>
  <c r="AK38" i="2"/>
  <c r="R39" i="16"/>
  <c r="Z39"/>
  <c r="G35" i="253"/>
  <c r="F36"/>
  <c r="BK38" i="2"/>
  <c r="BI38"/>
  <c r="BE38"/>
  <c r="W38"/>
  <c r="E37"/>
  <c r="CD39" i="19"/>
  <c r="R38" i="16"/>
  <c r="AH38"/>
  <c r="Z38"/>
  <c r="BR6" i="58"/>
  <c r="CV6"/>
  <c r="CB6"/>
  <c r="AD6"/>
  <c r="DF6"/>
  <c r="BH6"/>
  <c r="CL6"/>
  <c r="AX6"/>
  <c r="M36" i="37"/>
  <c r="AK37" i="2"/>
  <c r="AF37" s="1"/>
  <c r="BE37"/>
  <c r="BK37"/>
  <c r="BI37"/>
  <c r="I36"/>
  <c r="C36"/>
  <c r="G36"/>
  <c r="AG36" i="37"/>
  <c r="AA37" i="2"/>
  <c r="U37"/>
  <c r="Y37"/>
  <c r="H27" i="14"/>
  <c r="L29" i="15" s="1"/>
  <c r="N29" s="1"/>
  <c r="O29" s="1"/>
  <c r="X28" i="19" s="1"/>
  <c r="J27" i="14"/>
  <c r="T29" i="15" s="1"/>
  <c r="V29" s="1"/>
  <c r="W29" s="1"/>
  <c r="AR28" i="19" s="1"/>
  <c r="L27" i="14"/>
  <c r="AB29" i="15" s="1"/>
  <c r="AD29" s="1"/>
  <c r="AE29" s="1"/>
  <c r="BL28" i="19" s="1"/>
  <c r="N27" i="14"/>
  <c r="AJ29" i="15" s="1"/>
  <c r="AL29" s="1"/>
  <c r="AM29" s="1"/>
  <c r="CF28" i="19" s="1"/>
  <c r="P27" i="14"/>
  <c r="AR29" i="15" s="1"/>
  <c r="AT29" s="1"/>
  <c r="AU29" s="1"/>
  <c r="CZ28" i="19" s="1"/>
  <c r="I27" i="14"/>
  <c r="P29" i="15" s="1"/>
  <c r="R29" s="1"/>
  <c r="S29" s="1"/>
  <c r="AH28" i="19" s="1"/>
  <c r="K27" i="14"/>
  <c r="X29" i="15" s="1"/>
  <c r="Z29" s="1"/>
  <c r="AA29" s="1"/>
  <c r="BB28" i="19" s="1"/>
  <c r="M27" i="14"/>
  <c r="AF29" i="15" s="1"/>
  <c r="AH29" s="1"/>
  <c r="AI29" s="1"/>
  <c r="BV28" i="19" s="1"/>
  <c r="O27" i="14"/>
  <c r="AN29" i="15" s="1"/>
  <c r="AP29" s="1"/>
  <c r="AQ29" s="1"/>
  <c r="CP28" i="19" s="1"/>
  <c r="G27" i="14"/>
  <c r="H29" i="15" s="1"/>
  <c r="J29" s="1"/>
  <c r="K29" s="1"/>
  <c r="N28" i="19" s="1"/>
  <c r="E36" i="76"/>
  <c r="E36" i="72"/>
  <c r="I36" s="1"/>
  <c r="CD38" i="19"/>
  <c r="D10" i="15"/>
  <c r="F10" s="1"/>
  <c r="G10" s="1"/>
  <c r="D9" i="19" s="1"/>
  <c r="J37" i="16"/>
  <c r="AH37"/>
  <c r="V36"/>
  <c r="W36" s="1"/>
  <c r="X36" s="1"/>
  <c r="BC36" i="19" s="1"/>
  <c r="R37" i="16"/>
  <c r="AD36"/>
  <c r="AE36" s="1"/>
  <c r="AF36" s="1"/>
  <c r="BW36" i="19" s="1"/>
  <c r="Z37" i="16"/>
  <c r="E36" i="79"/>
  <c r="E36" i="78"/>
  <c r="E36" i="77"/>
  <c r="E36" i="75"/>
  <c r="B28" i="5"/>
  <c r="F28" i="14"/>
  <c r="C30" i="15" s="1"/>
  <c r="D30" s="1"/>
  <c r="F30" s="1"/>
  <c r="G30" s="1"/>
  <c r="D29" i="19" s="1"/>
  <c r="BO36" i="2"/>
  <c r="BO37" s="1"/>
  <c r="BO38" s="1"/>
  <c r="BO39" s="1"/>
  <c r="BO40" s="1"/>
  <c r="BO41" s="1"/>
  <c r="BU35"/>
  <c r="BP35" s="1"/>
  <c r="AL34" i="37" s="1"/>
  <c r="BI36" i="2"/>
  <c r="BE36"/>
  <c r="BK36"/>
  <c r="Y36"/>
  <c r="AA36"/>
  <c r="U36"/>
  <c r="AK36"/>
  <c r="AF36" s="1"/>
  <c r="BG36"/>
  <c r="M35" i="37"/>
  <c r="AJ35" i="2"/>
  <c r="T34" i="37" s="1"/>
  <c r="AD35" i="2"/>
  <c r="Q34" i="37" s="1"/>
  <c r="AH35" i="2"/>
  <c r="S34" i="37" s="1"/>
  <c r="K15" i="75"/>
  <c r="V21" i="6"/>
  <c r="W21" s="1"/>
  <c r="DA19" i="58" s="1"/>
  <c r="DD19" s="1"/>
  <c r="DF19" s="1"/>
  <c r="BO35" i="253"/>
  <c r="BN36"/>
  <c r="S34"/>
  <c r="R35"/>
  <c r="AV35"/>
  <c r="AW34"/>
  <c r="X35"/>
  <c r="Y34"/>
  <c r="BH36"/>
  <c r="BI35"/>
  <c r="AQ35"/>
  <c r="AP36"/>
  <c r="CD37" i="19"/>
  <c r="AN6" i="58"/>
  <c r="BC6" i="19"/>
  <c r="BC46" s="1"/>
  <c r="T6" i="16"/>
  <c r="T46" s="1"/>
  <c r="AB6"/>
  <c r="AB46" s="1"/>
  <c r="AF6"/>
  <c r="AF46" s="1"/>
  <c r="L6"/>
  <c r="L46" s="1"/>
  <c r="BF49" i="13"/>
  <c r="BA49"/>
  <c r="CD36" i="19"/>
  <c r="CL20" i="58"/>
  <c r="AN16"/>
  <c r="BW33" i="19"/>
  <c r="AG33" i="37"/>
  <c r="T16" i="58"/>
  <c r="BP9" i="29"/>
  <c r="BQ9" s="1"/>
  <c r="R33" i="37"/>
  <c r="P6" i="16"/>
  <c r="P46" s="1"/>
  <c r="L33" i="37"/>
  <c r="AH33"/>
  <c r="B7" i="28"/>
  <c r="BD23" i="58"/>
  <c r="V22" i="6"/>
  <c r="W22" s="1"/>
  <c r="DA20" i="58" s="1"/>
  <c r="DD20" s="1"/>
  <c r="K19" i="80"/>
  <c r="DA6" i="19"/>
  <c r="DA46" s="1"/>
  <c r="H20" i="77"/>
  <c r="O33" i="37"/>
  <c r="I7" i="28"/>
  <c r="D4"/>
  <c r="AG10" i="29"/>
  <c r="AH10" s="1"/>
  <c r="BW8"/>
  <c r="BX8" s="1"/>
  <c r="P23" i="58"/>
  <c r="BC33" i="19"/>
  <c r="E33" i="37"/>
  <c r="N33"/>
  <c r="G6" i="28"/>
  <c r="BB10" i="29"/>
  <c r="BC10" s="1"/>
  <c r="AF33" i="37"/>
  <c r="S7" i="29"/>
  <c r="T7" s="1"/>
  <c r="F7" i="28"/>
  <c r="BU34" i="2"/>
  <c r="BP34" s="1"/>
  <c r="Z10" i="29"/>
  <c r="AA10" s="1"/>
  <c r="CB19" i="58"/>
  <c r="C6" i="28"/>
  <c r="J7"/>
  <c r="AT23" i="58"/>
  <c r="AJ23"/>
  <c r="CH23"/>
  <c r="C28" i="5"/>
  <c r="CB18" i="58"/>
  <c r="P22" i="6"/>
  <c r="Q22" s="1"/>
  <c r="BW20" i="58" s="1"/>
  <c r="BZ20" s="1"/>
  <c r="K19" i="77"/>
  <c r="AU7" i="29"/>
  <c r="AV7" s="1"/>
  <c r="L5" i="28"/>
  <c r="BN23" i="58"/>
  <c r="C33" i="37"/>
  <c r="D33"/>
  <c r="T15" i="58"/>
  <c r="E7" i="28"/>
  <c r="BX23" i="58"/>
  <c r="Z23"/>
  <c r="H20" i="80"/>
  <c r="AN15" i="58"/>
  <c r="B33" i="37"/>
  <c r="K6" i="28"/>
  <c r="AH34" i="2"/>
  <c r="AD34"/>
  <c r="AJ34"/>
  <c r="AN9" i="29"/>
  <c r="AO9" s="1"/>
  <c r="AD25" i="5"/>
  <c r="R25"/>
  <c r="T25"/>
  <c r="P25"/>
  <c r="V25"/>
  <c r="N25"/>
  <c r="AB25"/>
  <c r="X25"/>
  <c r="Z25"/>
  <c r="L25"/>
  <c r="AI33" i="37"/>
  <c r="E10" i="29"/>
  <c r="H4" i="28"/>
  <c r="BR32" i="2"/>
  <c r="AM31" i="37" s="1"/>
  <c r="BN32" i="2"/>
  <c r="AK31" i="37" s="1"/>
  <c r="BT32" i="2"/>
  <c r="AN31" i="37" s="1"/>
  <c r="L9" i="29"/>
  <c r="M9" s="1"/>
  <c r="BI10"/>
  <c r="BJ10" s="1"/>
  <c r="DB23" i="58"/>
  <c r="CR23"/>
  <c r="F11" i="29"/>
  <c r="J26" i="5"/>
  <c r="F25" i="58"/>
  <c r="AU46" i="13"/>
  <c r="BF48"/>
  <c r="V35" i="16"/>
  <c r="W35" s="1"/>
  <c r="AD35"/>
  <c r="AE35" s="1"/>
  <c r="BA48" i="13"/>
  <c r="AA46"/>
  <c r="E18" i="41"/>
  <c r="E23" s="1"/>
  <c r="E43" s="1"/>
  <c r="L18"/>
  <c r="L23" s="1"/>
  <c r="L43" s="1"/>
  <c r="G18"/>
  <c r="G23" s="1"/>
  <c r="G43" s="1"/>
  <c r="I18"/>
  <c r="I23" s="1"/>
  <c r="I43" s="1"/>
  <c r="F18"/>
  <c r="F23" s="1"/>
  <c r="F43" s="1"/>
  <c r="H18"/>
  <c r="H23" s="1"/>
  <c r="H43" s="1"/>
  <c r="C18"/>
  <c r="C23" s="1"/>
  <c r="C43" s="1"/>
  <c r="K18"/>
  <c r="K23" s="1"/>
  <c r="K43" s="1"/>
  <c r="R8" i="64"/>
  <c r="S8" s="1"/>
  <c r="AH8"/>
  <c r="AI8" s="1"/>
  <c r="F8"/>
  <c r="G8" s="1"/>
  <c r="J8"/>
  <c r="K8" s="1"/>
  <c r="N8"/>
  <c r="O8" s="1"/>
  <c r="V8"/>
  <c r="W8" s="1"/>
  <c r="Z8"/>
  <c r="AA8" s="1"/>
  <c r="AD8"/>
  <c r="AE8" s="1"/>
  <c r="AL8"/>
  <c r="AM8" s="1"/>
  <c r="AP8"/>
  <c r="AQ8" s="1"/>
  <c r="Y32" i="19"/>
  <c r="AS32"/>
  <c r="CG32"/>
  <c r="BM32"/>
  <c r="DA32"/>
  <c r="T24" i="6"/>
  <c r="U24" s="1"/>
  <c r="CQ22" i="58" s="1"/>
  <c r="CT22" s="1"/>
  <c r="K21" i="79"/>
  <c r="R24" i="6"/>
  <c r="S24" s="1"/>
  <c r="CG22" i="58" s="1"/>
  <c r="CJ22" s="1"/>
  <c r="J18" i="41"/>
  <c r="J23" s="1"/>
  <c r="J43" s="1"/>
  <c r="D18"/>
  <c r="D23" s="1"/>
  <c r="D43" s="1"/>
  <c r="BR21" i="58"/>
  <c r="BH21"/>
  <c r="AX21"/>
  <c r="AN21"/>
  <c r="CV21"/>
  <c r="CL21"/>
  <c r="N24" i="6"/>
  <c r="O24" s="1"/>
  <c r="BM22" i="58" s="1"/>
  <c r="BP22" s="1"/>
  <c r="K21" i="76"/>
  <c r="L24" i="6"/>
  <c r="M24" s="1"/>
  <c r="BC22" i="58" s="1"/>
  <c r="BF22" s="1"/>
  <c r="K21" i="75"/>
  <c r="J24" i="6"/>
  <c r="K24" s="1"/>
  <c r="AS22" i="58" s="1"/>
  <c r="AV22" s="1"/>
  <c r="H24" i="6"/>
  <c r="I24" s="1"/>
  <c r="AI22" i="58" s="1"/>
  <c r="AL22" s="1"/>
  <c r="K21" i="73"/>
  <c r="G23" i="76" l="1"/>
  <c r="F22"/>
  <c r="H22" s="1"/>
  <c r="I22"/>
  <c r="G23" i="74"/>
  <c r="F22"/>
  <c r="H22" s="1"/>
  <c r="I22"/>
  <c r="J25" i="6" s="1"/>
  <c r="K25" s="1"/>
  <c r="AS23" i="58" s="1"/>
  <c r="AV23" s="1"/>
  <c r="AK35" i="253"/>
  <c r="AJ36"/>
  <c r="G23" i="78"/>
  <c r="F22"/>
  <c r="H22" s="1"/>
  <c r="I22"/>
  <c r="G23" i="79"/>
  <c r="F22"/>
  <c r="H22" s="1"/>
  <c r="I22"/>
  <c r="G23" i="77"/>
  <c r="F22"/>
  <c r="I22"/>
  <c r="G23" i="75"/>
  <c r="F22"/>
  <c r="H22" s="1"/>
  <c r="I22"/>
  <c r="L25" i="6" s="1"/>
  <c r="M25" s="1"/>
  <c r="BC23" i="58" s="1"/>
  <c r="BF23" s="1"/>
  <c r="G23" i="73"/>
  <c r="F22"/>
  <c r="H22" s="1"/>
  <c r="I22"/>
  <c r="G23" i="80"/>
  <c r="I22"/>
  <c r="F22"/>
  <c r="F28" i="5"/>
  <c r="H28" s="1"/>
  <c r="BI42" i="2"/>
  <c r="BK42"/>
  <c r="BE42"/>
  <c r="BL45"/>
  <c r="AA42"/>
  <c r="U42"/>
  <c r="Y42"/>
  <c r="AB45"/>
  <c r="AE45"/>
  <c r="AK42"/>
  <c r="BO42"/>
  <c r="BU41"/>
  <c r="BP41" s="1"/>
  <c r="AL40" i="37" s="1"/>
  <c r="AG41"/>
  <c r="AG44" s="1"/>
  <c r="BG45" i="2"/>
  <c r="M41" i="37"/>
  <c r="M44" s="1"/>
  <c r="W45" i="2"/>
  <c r="AD41"/>
  <c r="Q40" i="37" s="1"/>
  <c r="AH41" i="2"/>
  <c r="S40" i="37" s="1"/>
  <c r="AJ41" i="2"/>
  <c r="T40" i="37" s="1"/>
  <c r="CD46" i="19"/>
  <c r="M42" i="21"/>
  <c r="I42" i="22" s="1"/>
  <c r="J42" s="1"/>
  <c r="AS42" i="21"/>
  <c r="AG42" i="22" s="1"/>
  <c r="AH42" s="1"/>
  <c r="AO42" i="21"/>
  <c r="AD42" i="22" s="1"/>
  <c r="AE42" s="1"/>
  <c r="E42" i="21"/>
  <c r="C42" i="22" s="1"/>
  <c r="D42" s="1"/>
  <c r="AK42" i="21"/>
  <c r="AA42" i="22" s="1"/>
  <c r="AB42" s="1"/>
  <c r="AG42" i="21"/>
  <c r="X42" i="22" s="1"/>
  <c r="Y42" s="1"/>
  <c r="Q42" i="21"/>
  <c r="L42" i="22" s="1"/>
  <c r="M42" s="1"/>
  <c r="AC42" i="21"/>
  <c r="U42" i="22" s="1"/>
  <c r="V42" s="1"/>
  <c r="Y42" i="21"/>
  <c r="R42" i="22" s="1"/>
  <c r="S42" s="1"/>
  <c r="U42" i="21"/>
  <c r="O42" i="22" s="1"/>
  <c r="P42" s="1"/>
  <c r="I42" i="21"/>
  <c r="F42" i="22" s="1"/>
  <c r="G42" s="1"/>
  <c r="AA41" i="2"/>
  <c r="Y41"/>
  <c r="U41"/>
  <c r="W41"/>
  <c r="AH39" i="37"/>
  <c r="BU40" i="2"/>
  <c r="BP40" s="1"/>
  <c r="AI39" i="37"/>
  <c r="AF39"/>
  <c r="M41" i="21"/>
  <c r="Q41"/>
  <c r="AG41"/>
  <c r="AO41"/>
  <c r="U41"/>
  <c r="AK41"/>
  <c r="AS41"/>
  <c r="Y41"/>
  <c r="AC41"/>
  <c r="I36"/>
  <c r="F36" i="22" s="1"/>
  <c r="AK40" i="21"/>
  <c r="AA40" i="22" s="1"/>
  <c r="AB40" s="1"/>
  <c r="E41" i="21"/>
  <c r="AG40"/>
  <c r="I41"/>
  <c r="O40" i="22"/>
  <c r="P40" s="1"/>
  <c r="AS40" i="21"/>
  <c r="AO40"/>
  <c r="M39" i="37"/>
  <c r="N39"/>
  <c r="L39"/>
  <c r="O39"/>
  <c r="AH40" i="2"/>
  <c r="AJ40"/>
  <c r="AD40"/>
  <c r="D40"/>
  <c r="J39"/>
  <c r="E39" s="1"/>
  <c r="AF40"/>
  <c r="AC40" i="21"/>
  <c r="Y40"/>
  <c r="Q40"/>
  <c r="I40"/>
  <c r="M40"/>
  <c r="E40"/>
  <c r="U39"/>
  <c r="E39"/>
  <c r="AH38" i="37"/>
  <c r="N38"/>
  <c r="I39" i="21"/>
  <c r="Y39"/>
  <c r="Q39"/>
  <c r="AF38" i="37"/>
  <c r="AK39" i="21"/>
  <c r="AJ39" i="2"/>
  <c r="AH39"/>
  <c r="AD39"/>
  <c r="M38" i="37"/>
  <c r="L38"/>
  <c r="AS39" i="21"/>
  <c r="BU39" i="2"/>
  <c r="BP39" s="1"/>
  <c r="AG38" i="37"/>
  <c r="AI38"/>
  <c r="O38"/>
  <c r="AF39" i="2"/>
  <c r="AC39" i="21"/>
  <c r="AO39"/>
  <c r="AG39"/>
  <c r="M39"/>
  <c r="J7" i="64"/>
  <c r="K7" s="1"/>
  <c r="BC36" i="253"/>
  <c r="BB37"/>
  <c r="L36"/>
  <c r="M35"/>
  <c r="AD36"/>
  <c r="AE35"/>
  <c r="V39" i="16"/>
  <c r="F37" i="253"/>
  <c r="G36"/>
  <c r="AH38" i="2"/>
  <c r="AJ38"/>
  <c r="AD38"/>
  <c r="O37" i="37"/>
  <c r="G38" i="2"/>
  <c r="I38"/>
  <c r="C38"/>
  <c r="AI39" i="16"/>
  <c r="BU38" i="2"/>
  <c r="BP38" s="1"/>
  <c r="AH37" i="37"/>
  <c r="S39" i="16"/>
  <c r="N37" i="37"/>
  <c r="M37"/>
  <c r="AF37"/>
  <c r="AF38" i="2"/>
  <c r="E38"/>
  <c r="AD39" i="16"/>
  <c r="AI37" i="37"/>
  <c r="AA39" i="16"/>
  <c r="L37" i="37"/>
  <c r="AS38" i="21"/>
  <c r="AO38"/>
  <c r="AK38"/>
  <c r="AG35"/>
  <c r="AG31"/>
  <c r="X31" i="22" s="1"/>
  <c r="AG27" i="21"/>
  <c r="X27" i="22" s="1"/>
  <c r="AG23" i="21"/>
  <c r="X23" i="22" s="1"/>
  <c r="AG19" i="21"/>
  <c r="X19" i="22" s="1"/>
  <c r="AG15" i="21"/>
  <c r="X15" i="22" s="1"/>
  <c r="AG11" i="21"/>
  <c r="X11" i="22" s="1"/>
  <c r="AG7" i="21"/>
  <c r="X7" i="22" s="1"/>
  <c r="AG37" i="21"/>
  <c r="AG33"/>
  <c r="X33" i="22" s="1"/>
  <c r="AG29" i="21"/>
  <c r="X29" i="22" s="1"/>
  <c r="AG25" i="21"/>
  <c r="X25" i="22" s="1"/>
  <c r="AG21" i="21"/>
  <c r="X21" i="22" s="1"/>
  <c r="AG17" i="21"/>
  <c r="X17" i="22" s="1"/>
  <c r="AG13" i="21"/>
  <c r="X13" i="22" s="1"/>
  <c r="AG9" i="21"/>
  <c r="X9" i="22" s="1"/>
  <c r="AG38" i="21"/>
  <c r="AG36"/>
  <c r="AG34"/>
  <c r="X34" i="22" s="1"/>
  <c r="AG32" i="21"/>
  <c r="X32" i="22" s="1"/>
  <c r="AG30" i="21"/>
  <c r="X30" i="22" s="1"/>
  <c r="AG28" i="21"/>
  <c r="X28" i="22" s="1"/>
  <c r="AG26" i="21"/>
  <c r="X26" i="22" s="1"/>
  <c r="AG24" i="21"/>
  <c r="X24" i="22" s="1"/>
  <c r="AG22" i="21"/>
  <c r="X22" i="22" s="1"/>
  <c r="AG20" i="21"/>
  <c r="X20" i="22" s="1"/>
  <c r="AG18" i="21"/>
  <c r="X18" i="22" s="1"/>
  <c r="AG16" i="21"/>
  <c r="X16" i="22" s="1"/>
  <c r="AG14" i="21"/>
  <c r="X14" i="22" s="1"/>
  <c r="AG12" i="21"/>
  <c r="X12" i="22" s="1"/>
  <c r="AG10" i="21"/>
  <c r="X10" i="22" s="1"/>
  <c r="AG8" i="21"/>
  <c r="X8" i="22" s="1"/>
  <c r="AG6" i="21"/>
  <c r="X6" i="22" s="1"/>
  <c r="AC38" i="21"/>
  <c r="AC36"/>
  <c r="AC34"/>
  <c r="U34" i="22" s="1"/>
  <c r="AC32" i="21"/>
  <c r="U32" i="22" s="1"/>
  <c r="AC30" i="21"/>
  <c r="U30" i="22" s="1"/>
  <c r="AC28" i="21"/>
  <c r="U28" i="22" s="1"/>
  <c r="AC26" i="21"/>
  <c r="U26" i="22" s="1"/>
  <c r="AC24" i="21"/>
  <c r="U24" i="22" s="1"/>
  <c r="AC22" i="21"/>
  <c r="U22" i="22" s="1"/>
  <c r="AC20" i="21"/>
  <c r="U20" i="22" s="1"/>
  <c r="AC18" i="21"/>
  <c r="U18" i="22" s="1"/>
  <c r="AC16" i="21"/>
  <c r="U16" i="22" s="1"/>
  <c r="AC14" i="21"/>
  <c r="U14" i="22" s="1"/>
  <c r="AC12" i="21"/>
  <c r="U12" i="22" s="1"/>
  <c r="AC10" i="21"/>
  <c r="U10" i="22" s="1"/>
  <c r="AC8" i="21"/>
  <c r="U8" i="22" s="1"/>
  <c r="AC6" i="21"/>
  <c r="U6" i="22" s="1"/>
  <c r="AC37" i="21"/>
  <c r="AC35"/>
  <c r="AC33"/>
  <c r="U33" i="22" s="1"/>
  <c r="AC31" i="21"/>
  <c r="U31" i="22" s="1"/>
  <c r="AC29" i="21"/>
  <c r="U29" i="22" s="1"/>
  <c r="AC27" i="21"/>
  <c r="U27" i="22" s="1"/>
  <c r="AC25" i="21"/>
  <c r="U25" i="22" s="1"/>
  <c r="AC23" i="21"/>
  <c r="U23" i="22" s="1"/>
  <c r="AC21" i="21"/>
  <c r="U21" i="22" s="1"/>
  <c r="AC19" i="21"/>
  <c r="U19" i="22" s="1"/>
  <c r="AC17" i="21"/>
  <c r="U17" i="22" s="1"/>
  <c r="AC15" i="21"/>
  <c r="U15" i="22" s="1"/>
  <c r="AC13" i="21"/>
  <c r="U13" i="22" s="1"/>
  <c r="AC11" i="21"/>
  <c r="U11" i="22" s="1"/>
  <c r="AC9" i="21"/>
  <c r="U9" i="22" s="1"/>
  <c r="AC7" i="21"/>
  <c r="U7" i="22" s="1"/>
  <c r="Y38" i="21"/>
  <c r="Y34"/>
  <c r="R34" i="22" s="1"/>
  <c r="Y30" i="21"/>
  <c r="R30" i="22" s="1"/>
  <c r="Y26" i="21"/>
  <c r="R26" i="22" s="1"/>
  <c r="Y22" i="21"/>
  <c r="R22" i="22" s="1"/>
  <c r="Y18" i="21"/>
  <c r="R18" i="22" s="1"/>
  <c r="Y14" i="21"/>
  <c r="R14" i="22" s="1"/>
  <c r="Y10" i="21"/>
  <c r="R10" i="22" s="1"/>
  <c r="Y6" i="21"/>
  <c r="R6" i="22" s="1"/>
  <c r="Y35" i="21"/>
  <c r="Y31"/>
  <c r="R31" i="22" s="1"/>
  <c r="Y27" i="21"/>
  <c r="R27" i="22" s="1"/>
  <c r="Y23" i="21"/>
  <c r="R23" i="22" s="1"/>
  <c r="Y19" i="21"/>
  <c r="R19" i="22" s="1"/>
  <c r="Y15" i="21"/>
  <c r="R15" i="22" s="1"/>
  <c r="Y11" i="21"/>
  <c r="R11" i="22" s="1"/>
  <c r="Y7" i="21"/>
  <c r="R7" i="22" s="1"/>
  <c r="Y36" i="21"/>
  <c r="Y32"/>
  <c r="R32" i="22" s="1"/>
  <c r="Y28" i="21"/>
  <c r="R28" i="22" s="1"/>
  <c r="Y24" i="21"/>
  <c r="R24" i="22" s="1"/>
  <c r="Y20" i="21"/>
  <c r="R20" i="22" s="1"/>
  <c r="Y16" i="21"/>
  <c r="R16" i="22" s="1"/>
  <c r="Y12" i="21"/>
  <c r="R12" i="22" s="1"/>
  <c r="Y8" i="21"/>
  <c r="R8" i="22" s="1"/>
  <c r="Y37" i="21"/>
  <c r="Y33"/>
  <c r="R33" i="22" s="1"/>
  <c r="Y29" i="21"/>
  <c r="R29" i="22" s="1"/>
  <c r="Y25" i="21"/>
  <c r="R25" i="22" s="1"/>
  <c r="Y21" i="21"/>
  <c r="R21" i="22" s="1"/>
  <c r="Y17" i="21"/>
  <c r="R17" i="22" s="1"/>
  <c r="Y13" i="21"/>
  <c r="R13" i="22" s="1"/>
  <c r="Y9" i="21"/>
  <c r="R9" i="22" s="1"/>
  <c r="U35" i="21"/>
  <c r="U31"/>
  <c r="O31" i="22" s="1"/>
  <c r="U27" i="21"/>
  <c r="O27" i="22" s="1"/>
  <c r="U23" i="21"/>
  <c r="O23" i="22" s="1"/>
  <c r="U19" i="21"/>
  <c r="O19" i="22" s="1"/>
  <c r="U15" i="21"/>
  <c r="O15" i="22" s="1"/>
  <c r="U11" i="21"/>
  <c r="O11" i="22" s="1"/>
  <c r="U7" i="21"/>
  <c r="O7" i="22" s="1"/>
  <c r="U37" i="21"/>
  <c r="U33"/>
  <c r="O33" i="22" s="1"/>
  <c r="U29" i="21"/>
  <c r="O29" i="22" s="1"/>
  <c r="U25" i="21"/>
  <c r="O25" i="22" s="1"/>
  <c r="U21" i="21"/>
  <c r="O21" i="22" s="1"/>
  <c r="U17" i="21"/>
  <c r="U13"/>
  <c r="O13" i="22" s="1"/>
  <c r="U9" i="21"/>
  <c r="O9" i="22" s="1"/>
  <c r="U38" i="21"/>
  <c r="U36"/>
  <c r="U34"/>
  <c r="O34" i="22" s="1"/>
  <c r="U32" i="21"/>
  <c r="O32" i="22" s="1"/>
  <c r="U30" i="21"/>
  <c r="O30" i="22" s="1"/>
  <c r="U28" i="21"/>
  <c r="O28" i="22" s="1"/>
  <c r="U26" i="21"/>
  <c r="O26" i="22" s="1"/>
  <c r="U24" i="21"/>
  <c r="O24" i="22" s="1"/>
  <c r="U22" i="21"/>
  <c r="O22" i="22" s="1"/>
  <c r="U20" i="21"/>
  <c r="O20" i="22" s="1"/>
  <c r="U18" i="21"/>
  <c r="O18" i="22" s="1"/>
  <c r="U16" i="21"/>
  <c r="O16" i="22" s="1"/>
  <c r="U14" i="21"/>
  <c r="O14" i="22" s="1"/>
  <c r="U12" i="21"/>
  <c r="O12" i="22" s="1"/>
  <c r="U10" i="21"/>
  <c r="O10" i="22" s="1"/>
  <c r="U8" i="21"/>
  <c r="O8" i="22" s="1"/>
  <c r="U6" i="21"/>
  <c r="O6" i="22" s="1"/>
  <c r="Q38" i="21"/>
  <c r="M38"/>
  <c r="I38"/>
  <c r="E5"/>
  <c r="C5" i="22" s="1"/>
  <c r="E38" i="21"/>
  <c r="AK37"/>
  <c r="E37"/>
  <c r="AO37"/>
  <c r="I37"/>
  <c r="AS37"/>
  <c r="M37"/>
  <c r="Q37"/>
  <c r="V38" i="16"/>
  <c r="AA38"/>
  <c r="AI38"/>
  <c r="S38"/>
  <c r="AD38"/>
  <c r="C36" i="37"/>
  <c r="R36"/>
  <c r="BU37" i="2"/>
  <c r="BP37" s="1"/>
  <c r="L36" i="37"/>
  <c r="AH36"/>
  <c r="AF36"/>
  <c r="N36"/>
  <c r="O36"/>
  <c r="AI36"/>
  <c r="I37" i="2"/>
  <c r="G37"/>
  <c r="AD37"/>
  <c r="AJ37"/>
  <c r="AH37"/>
  <c r="I28" i="14"/>
  <c r="P30" i="15" s="1"/>
  <c r="R30" s="1"/>
  <c r="S30" s="1"/>
  <c r="AH29" i="19" s="1"/>
  <c r="K28" i="14"/>
  <c r="X30" i="15" s="1"/>
  <c r="Z30" s="1"/>
  <c r="AA30" s="1"/>
  <c r="BB29" i="19" s="1"/>
  <c r="M28" i="14"/>
  <c r="AF30" i="15" s="1"/>
  <c r="AH30" s="1"/>
  <c r="AI30" s="1"/>
  <c r="BV29" i="19" s="1"/>
  <c r="O28" i="14"/>
  <c r="AN30" i="15" s="1"/>
  <c r="AP30" s="1"/>
  <c r="AQ30" s="1"/>
  <c r="CP29" i="19" s="1"/>
  <c r="G28" i="14"/>
  <c r="H30" i="15" s="1"/>
  <c r="J30" s="1"/>
  <c r="K30" s="1"/>
  <c r="N29" i="19" s="1"/>
  <c r="H28" i="14"/>
  <c r="L30" i="15" s="1"/>
  <c r="N30" s="1"/>
  <c r="O30" s="1"/>
  <c r="X29" i="19" s="1"/>
  <c r="J28" i="14"/>
  <c r="T30" i="15" s="1"/>
  <c r="V30" s="1"/>
  <c r="W30" s="1"/>
  <c r="AR29" i="19" s="1"/>
  <c r="L28" i="14"/>
  <c r="AB30" i="15" s="1"/>
  <c r="AD30" s="1"/>
  <c r="AE30" s="1"/>
  <c r="BL29" i="19" s="1"/>
  <c r="N28" i="14"/>
  <c r="AJ30" i="15" s="1"/>
  <c r="AL30" s="1"/>
  <c r="AM30" s="1"/>
  <c r="CF29" i="19" s="1"/>
  <c r="P28" i="14"/>
  <c r="AR30" i="15" s="1"/>
  <c r="AT30" s="1"/>
  <c r="AU30" s="1"/>
  <c r="CZ29" i="19" s="1"/>
  <c r="E37" i="79"/>
  <c r="E37" i="78"/>
  <c r="E37" i="77"/>
  <c r="E37" i="76"/>
  <c r="E37" i="75"/>
  <c r="E37" i="73"/>
  <c r="E37" i="72"/>
  <c r="I37" s="1"/>
  <c r="D9" i="15"/>
  <c r="F9" s="1"/>
  <c r="G9" s="1"/>
  <c r="D8" i="19" s="1"/>
  <c r="C35" i="37"/>
  <c r="K37" i="16"/>
  <c r="AD37"/>
  <c r="V37"/>
  <c r="AI37"/>
  <c r="AA37"/>
  <c r="S37"/>
  <c r="B29" i="5"/>
  <c r="AS36" i="21"/>
  <c r="AO36"/>
  <c r="AK36"/>
  <c r="F29" i="14"/>
  <c r="C31" i="15" s="1"/>
  <c r="D31" s="1"/>
  <c r="F31" s="1"/>
  <c r="G31" s="1"/>
  <c r="D30" i="19" s="1"/>
  <c r="AG35" i="37"/>
  <c r="D35"/>
  <c r="N35"/>
  <c r="AH35"/>
  <c r="E35"/>
  <c r="AH36" i="2"/>
  <c r="AD36"/>
  <c r="AJ36"/>
  <c r="O35" i="37"/>
  <c r="AF35"/>
  <c r="BU36" i="2"/>
  <c r="BP36" s="1"/>
  <c r="B35" i="37"/>
  <c r="R35"/>
  <c r="L35"/>
  <c r="AI35"/>
  <c r="BR35" i="2"/>
  <c r="AM34" i="37" s="1"/>
  <c r="BN35" i="2"/>
  <c r="AK34" i="37" s="1"/>
  <c r="BT35" i="2"/>
  <c r="AN34" i="37" s="1"/>
  <c r="AP37" i="253"/>
  <c r="AQ36"/>
  <c r="S35"/>
  <c r="R36"/>
  <c r="BH37"/>
  <c r="BI36"/>
  <c r="AW35"/>
  <c r="AV36"/>
  <c r="BN37"/>
  <c r="BO36"/>
  <c r="Y35"/>
  <c r="X36"/>
  <c r="BM6" i="19"/>
  <c r="BM46" s="1"/>
  <c r="AS6"/>
  <c r="AS46" s="1"/>
  <c r="BW6"/>
  <c r="BW46" s="1"/>
  <c r="Y6"/>
  <c r="Y46" s="1"/>
  <c r="Q36" i="21"/>
  <c r="E36"/>
  <c r="M36"/>
  <c r="E30"/>
  <c r="C30" i="22" s="1"/>
  <c r="Q35" i="21"/>
  <c r="M35"/>
  <c r="Q16"/>
  <c r="L16" i="22" s="1"/>
  <c r="AK26" i="21"/>
  <c r="AA26" i="22" s="1"/>
  <c r="M7" i="21"/>
  <c r="I7" i="22" s="1"/>
  <c r="E34" i="21"/>
  <c r="C34" i="22" s="1"/>
  <c r="AK34" i="21"/>
  <c r="AA34" i="22" s="1"/>
  <c r="Q33" i="21"/>
  <c r="L33" i="22" s="1"/>
  <c r="E33" i="21"/>
  <c r="C33" i="22" s="1"/>
  <c r="AK33" i="21"/>
  <c r="AA33" i="22" s="1"/>
  <c r="AO15" i="21"/>
  <c r="AD15" i="22" s="1"/>
  <c r="E10" i="21"/>
  <c r="C10" i="22" s="1"/>
  <c r="M5" i="21"/>
  <c r="I5" i="22" s="1"/>
  <c r="I45" s="1"/>
  <c r="Q24" i="21"/>
  <c r="L24" i="22" s="1"/>
  <c r="AK5" i="21"/>
  <c r="AA5" i="22" s="1"/>
  <c r="AO32" i="21"/>
  <c r="AD32" i="22" s="1"/>
  <c r="M32" i="21"/>
  <c r="I32" i="22" s="1"/>
  <c r="E31" i="21"/>
  <c r="C31" i="22" s="1"/>
  <c r="AO6" i="21"/>
  <c r="AD6" i="22" s="1"/>
  <c r="M31" i="21"/>
  <c r="I31" i="22" s="1"/>
  <c r="M29" i="21"/>
  <c r="I29" i="22" s="1"/>
  <c r="AK27" i="21"/>
  <c r="AA27" i="22" s="1"/>
  <c r="Q26" i="21"/>
  <c r="L26" i="22" s="1"/>
  <c r="AO24" i="21"/>
  <c r="AD24" i="22" s="1"/>
  <c r="AS21" i="21"/>
  <c r="AG21" i="22" s="1"/>
  <c r="E19" i="21"/>
  <c r="C19" i="22" s="1"/>
  <c r="I16" i="21"/>
  <c r="F16" i="22" s="1"/>
  <c r="E13" i="21"/>
  <c r="C13" i="22" s="1"/>
  <c r="I10" i="21"/>
  <c r="F10" i="22" s="1"/>
  <c r="Q6" i="21"/>
  <c r="L6" i="22" s="1"/>
  <c r="Y5" i="21"/>
  <c r="R5" i="22" s="1"/>
  <c r="AS6" i="21"/>
  <c r="AG6" i="22" s="1"/>
  <c r="AO9" i="21"/>
  <c r="AD9" i="22" s="1"/>
  <c r="Q11" i="21"/>
  <c r="L11" i="22" s="1"/>
  <c r="AK12" i="21"/>
  <c r="AA12" i="22" s="1"/>
  <c r="M14" i="21"/>
  <c r="I14" i="22" s="1"/>
  <c r="I17" i="21"/>
  <c r="F17" i="22" s="1"/>
  <c r="E20" i="21"/>
  <c r="C20" i="22" s="1"/>
  <c r="AS22" i="21"/>
  <c r="AG22" i="22" s="1"/>
  <c r="AO25" i="21"/>
  <c r="AD25" i="22" s="1"/>
  <c r="Q27" i="21"/>
  <c r="L27" i="22" s="1"/>
  <c r="AK28" i="21"/>
  <c r="AA28" i="22" s="1"/>
  <c r="M30" i="21"/>
  <c r="I30" i="22" s="1"/>
  <c r="I27" i="21"/>
  <c r="F27" i="22" s="1"/>
  <c r="M24" i="21"/>
  <c r="I24" i="22" s="1"/>
  <c r="Q21" i="21"/>
  <c r="L21" i="22" s="1"/>
  <c r="AK6" i="21"/>
  <c r="AA6" i="22" s="1"/>
  <c r="AK13" i="21"/>
  <c r="AA13" i="22" s="1"/>
  <c r="Q28" i="21"/>
  <c r="L28" i="22" s="1"/>
  <c r="Q30" i="21"/>
  <c r="L30" i="22" s="1"/>
  <c r="I8" i="21"/>
  <c r="F8" i="22" s="1"/>
  <c r="M12" i="21"/>
  <c r="I12" i="22" s="1"/>
  <c r="I22" i="21"/>
  <c r="F22" i="22" s="1"/>
  <c r="Q25" i="21"/>
  <c r="L25" i="22" s="1"/>
  <c r="AO14" i="21"/>
  <c r="AD14" i="22" s="1"/>
  <c r="Q9" i="21"/>
  <c r="L9" i="22" s="1"/>
  <c r="Q34" i="21"/>
  <c r="L34" i="22" s="1"/>
  <c r="I33" i="21"/>
  <c r="F33" i="22" s="1"/>
  <c r="AO33" i="21"/>
  <c r="AD33" i="22" s="1"/>
  <c r="AS28" i="21"/>
  <c r="AG28" i="22" s="1"/>
  <c r="I23" i="21"/>
  <c r="F23" i="22" s="1"/>
  <c r="Q17" i="21"/>
  <c r="L17" i="22" s="1"/>
  <c r="AG5" i="21"/>
  <c r="X5" i="22" s="1"/>
  <c r="X45" s="1"/>
  <c r="E11" i="21"/>
  <c r="C11" i="22" s="1"/>
  <c r="E17" i="21"/>
  <c r="C17" i="22" s="1"/>
  <c r="AO22" i="21"/>
  <c r="AD22" i="22" s="1"/>
  <c r="AS32" i="21"/>
  <c r="AG32" i="22" s="1"/>
  <c r="I30" i="21"/>
  <c r="F30" i="22" s="1"/>
  <c r="AS31" i="21"/>
  <c r="AG31" i="22" s="1"/>
  <c r="I28" i="21"/>
  <c r="F28" i="22" s="1"/>
  <c r="M25" i="21"/>
  <c r="I25" i="22" s="1"/>
  <c r="Q22" i="21"/>
  <c r="L22" i="22" s="1"/>
  <c r="AO20" i="21"/>
  <c r="AD20" i="22" s="1"/>
  <c r="AS17" i="21"/>
  <c r="AG17" i="22" s="1"/>
  <c r="E15" i="21"/>
  <c r="C15" i="22" s="1"/>
  <c r="E9" i="21"/>
  <c r="C9" i="22" s="1"/>
  <c r="AK31" i="21"/>
  <c r="AA31" i="22" s="1"/>
  <c r="AS30" i="21"/>
  <c r="AG30" i="22" s="1"/>
  <c r="E8" i="21"/>
  <c r="C8" i="22" s="1"/>
  <c r="AS10" i="21"/>
  <c r="AG10" i="22" s="1"/>
  <c r="Q15" i="21"/>
  <c r="L15" i="22" s="1"/>
  <c r="M18" i="21"/>
  <c r="I18" i="22" s="1"/>
  <c r="AS26" i="21"/>
  <c r="AG26" i="22" s="1"/>
  <c r="AO29" i="21"/>
  <c r="AD29" i="22" s="1"/>
  <c r="AS24" i="21"/>
  <c r="AG24" i="22" s="1"/>
  <c r="E22" i="21"/>
  <c r="C22" i="22" s="1"/>
  <c r="M16" i="21"/>
  <c r="I16" i="22" s="1"/>
  <c r="Q13" i="21"/>
  <c r="L13" i="22" s="1"/>
  <c r="AS9" i="21"/>
  <c r="AG9" i="22" s="1"/>
  <c r="AO12" i="21"/>
  <c r="AD12" i="22" s="1"/>
  <c r="AO18" i="21"/>
  <c r="AD18" i="22" s="1"/>
  <c r="AK21" i="21"/>
  <c r="AA21" i="22" s="1"/>
  <c r="AO35" i="21"/>
  <c r="AK35"/>
  <c r="AO23"/>
  <c r="AD23" i="22" s="1"/>
  <c r="Q10" i="21"/>
  <c r="L10" i="22" s="1"/>
  <c r="AO7" i="21"/>
  <c r="AD7" i="22" s="1"/>
  <c r="AO8" i="21"/>
  <c r="AD8" i="22" s="1"/>
  <c r="I15" i="21"/>
  <c r="F15" i="22" s="1"/>
  <c r="E25" i="21"/>
  <c r="C25" i="22" s="1"/>
  <c r="I35" i="21"/>
  <c r="E35"/>
  <c r="AS35"/>
  <c r="E18"/>
  <c r="C18" i="22" s="1"/>
  <c r="AS27" i="21"/>
  <c r="AG27" i="22" s="1"/>
  <c r="AS20" i="21"/>
  <c r="AG20" i="22" s="1"/>
  <c r="M19" i="21"/>
  <c r="I19" i="22" s="1"/>
  <c r="I34" i="21"/>
  <c r="F34" i="22" s="1"/>
  <c r="AO34" i="21"/>
  <c r="AD34" i="22" s="1"/>
  <c r="M33" i="21"/>
  <c r="I33" i="22" s="1"/>
  <c r="AS33" i="21"/>
  <c r="AG33" i="22" s="1"/>
  <c r="E26" i="21"/>
  <c r="C26" i="22" s="1"/>
  <c r="M20" i="21"/>
  <c r="I20" i="22" s="1"/>
  <c r="AS7" i="21"/>
  <c r="AG7" i="22" s="1"/>
  <c r="I14" i="21"/>
  <c r="F14" i="22" s="1"/>
  <c r="AS19" i="21"/>
  <c r="AG19" i="22" s="1"/>
  <c r="AK25" i="21"/>
  <c r="AA25" i="22" s="1"/>
  <c r="AK32" i="21"/>
  <c r="AA32" i="22" s="1"/>
  <c r="I32" i="21"/>
  <c r="F32" i="22" s="1"/>
  <c r="E32" i="21"/>
  <c r="C32" i="22" s="1"/>
  <c r="I6" i="21"/>
  <c r="F6" i="22" s="1"/>
  <c r="AO28" i="21"/>
  <c r="AD28" i="22" s="1"/>
  <c r="AS25" i="21"/>
  <c r="AG25" i="22" s="1"/>
  <c r="E23" i="21"/>
  <c r="C23" i="22" s="1"/>
  <c r="I20" i="21"/>
  <c r="F20" i="22" s="1"/>
  <c r="M17" i="21"/>
  <c r="I17" i="22" s="1"/>
  <c r="AK15" i="21"/>
  <c r="AA15" i="22" s="1"/>
  <c r="Q14" i="21"/>
  <c r="L14" i="22" s="1"/>
  <c r="M11" i="21"/>
  <c r="I11" i="22" s="1"/>
  <c r="AK9" i="21"/>
  <c r="AA9" i="22" s="1"/>
  <c r="Q8" i="21"/>
  <c r="L8" i="22" s="1"/>
  <c r="AC5" i="21"/>
  <c r="U5" i="22" s="1"/>
  <c r="AO31" i="21"/>
  <c r="AD31" i="22" s="1"/>
  <c r="AO5" i="21"/>
  <c r="AD5" i="22" s="1"/>
  <c r="Q7" i="21"/>
  <c r="L7" i="22" s="1"/>
  <c r="AK8" i="21"/>
  <c r="AA8" i="22" s="1"/>
  <c r="M10" i="21"/>
  <c r="I10" i="22" s="1"/>
  <c r="I13" i="21"/>
  <c r="F13" i="22" s="1"/>
  <c r="E16" i="21"/>
  <c r="C16" i="22" s="1"/>
  <c r="AS18" i="21"/>
  <c r="AG18" i="22" s="1"/>
  <c r="AO21" i="21"/>
  <c r="AD21" i="22" s="1"/>
  <c r="Q23" i="21"/>
  <c r="L23" i="22" s="1"/>
  <c r="AK24" i="21"/>
  <c r="AA24" i="22" s="1"/>
  <c r="M26" i="21"/>
  <c r="I26" i="22" s="1"/>
  <c r="I29" i="21"/>
  <c r="F29" i="22" s="1"/>
  <c r="Q29" i="21"/>
  <c r="L29" i="22" s="1"/>
  <c r="AK14" i="21"/>
  <c r="AA14" i="22" s="1"/>
  <c r="AO11" i="21"/>
  <c r="AD11" i="22" s="1"/>
  <c r="AS8" i="21"/>
  <c r="AG8" i="22" s="1"/>
  <c r="E6" i="21"/>
  <c r="C6" i="22" s="1"/>
  <c r="O17"/>
  <c r="Q20" i="21"/>
  <c r="L20" i="22" s="1"/>
  <c r="M23" i="21"/>
  <c r="I23" i="22" s="1"/>
  <c r="I26" i="21"/>
  <c r="F26" i="22" s="1"/>
  <c r="E29" i="21"/>
  <c r="C29" i="22" s="1"/>
  <c r="AK23" i="21"/>
  <c r="AA23" i="22" s="1"/>
  <c r="AS11" i="21"/>
  <c r="AG11" i="22" s="1"/>
  <c r="E7" i="21"/>
  <c r="C7" i="22" s="1"/>
  <c r="I5" i="21"/>
  <c r="F5" i="22" s="1"/>
  <c r="AO13" i="21"/>
  <c r="AD13" i="22" s="1"/>
  <c r="AK16" i="21"/>
  <c r="AA16" i="22" s="1"/>
  <c r="I21" i="21"/>
  <c r="F21" i="22" s="1"/>
  <c r="E24" i="21"/>
  <c r="C24" i="22" s="1"/>
  <c r="AO27" i="21"/>
  <c r="AD27" i="22" s="1"/>
  <c r="I19" i="21"/>
  <c r="F19" i="22" s="1"/>
  <c r="Q31" i="21"/>
  <c r="L31" i="22" s="1"/>
  <c r="AS5" i="21"/>
  <c r="AG5" i="22" s="1"/>
  <c r="AS15" i="21"/>
  <c r="AG15" i="22" s="1"/>
  <c r="AK10" i="21"/>
  <c r="AA10" i="22" s="1"/>
  <c r="M34" i="21"/>
  <c r="I34" i="22" s="1"/>
  <c r="AS12" i="21"/>
  <c r="AG12" i="22" s="1"/>
  <c r="M27" i="21"/>
  <c r="I27" i="22" s="1"/>
  <c r="Q32" i="21"/>
  <c r="L32" i="22" s="1"/>
  <c r="AO16" i="21"/>
  <c r="AD16" i="22" s="1"/>
  <c r="AO10" i="21"/>
  <c r="AD10" i="22" s="1"/>
  <c r="M6" i="21"/>
  <c r="I6" i="22" s="1"/>
  <c r="E12" i="21"/>
  <c r="C12" i="22" s="1"/>
  <c r="AO17" i="21"/>
  <c r="AD17" i="22" s="1"/>
  <c r="AO19" i="21"/>
  <c r="AD19" i="22" s="1"/>
  <c r="M8" i="21"/>
  <c r="I8" i="22" s="1"/>
  <c r="M9" i="21"/>
  <c r="I9" i="22" s="1"/>
  <c r="E21" i="21"/>
  <c r="C21" i="22" s="1"/>
  <c r="M15" i="21"/>
  <c r="I15" i="22" s="1"/>
  <c r="AS29" i="21"/>
  <c r="AG29" i="22" s="1"/>
  <c r="AK18" i="21"/>
  <c r="AA18" i="22" s="1"/>
  <c r="U5" i="21"/>
  <c r="O5" i="22" s="1"/>
  <c r="O45" s="1"/>
  <c r="I24" i="21"/>
  <c r="F24" i="22" s="1"/>
  <c r="Q18" i="21"/>
  <c r="L18" i="22" s="1"/>
  <c r="Q12" i="21"/>
  <c r="L12" i="22" s="1"/>
  <c r="AO30" i="21"/>
  <c r="AD30" i="22" s="1"/>
  <c r="M22" i="21"/>
  <c r="I22" i="22" s="1"/>
  <c r="E28" i="21"/>
  <c r="C28" i="22" s="1"/>
  <c r="AK22" i="21"/>
  <c r="AA22" i="22" s="1"/>
  <c r="I11" i="21"/>
  <c r="F11" i="22" s="1"/>
  <c r="I18" i="21"/>
  <c r="F18" i="22" s="1"/>
  <c r="AS34" i="21"/>
  <c r="AG34" i="22" s="1"/>
  <c r="M13" i="21"/>
  <c r="I13" i="22" s="1"/>
  <c r="AK19" i="21"/>
  <c r="AA19" i="22" s="1"/>
  <c r="AS13" i="21"/>
  <c r="AG13" i="22" s="1"/>
  <c r="AK7" i="21"/>
  <c r="AA7" i="22" s="1"/>
  <c r="AK30" i="21"/>
  <c r="AA30" i="22" s="1"/>
  <c r="I9" i="21"/>
  <c r="F9" i="22" s="1"/>
  <c r="AS14" i="21"/>
  <c r="AG14" i="22" s="1"/>
  <c r="AK20" i="21"/>
  <c r="AA20" i="22" s="1"/>
  <c r="E14" i="21"/>
  <c r="C14" i="22" s="1"/>
  <c r="AO26" i="21"/>
  <c r="AD26" i="22" s="1"/>
  <c r="I7" i="21"/>
  <c r="F7" i="22" s="1"/>
  <c r="I31" i="21"/>
  <c r="F31" i="22" s="1"/>
  <c r="E27" i="21"/>
  <c r="C27" i="22" s="1"/>
  <c r="M21" i="21"/>
  <c r="I21" i="22" s="1"/>
  <c r="Q19" i="21"/>
  <c r="L19" i="22" s="1"/>
  <c r="I25" i="21"/>
  <c r="F25" i="22" s="1"/>
  <c r="AS16" i="21"/>
  <c r="AG16" i="22" s="1"/>
  <c r="Q5" i="21"/>
  <c r="L5" i="22" s="1"/>
  <c r="AK29" i="21"/>
  <c r="AA29" i="22" s="1"/>
  <c r="I12" i="21"/>
  <c r="F12" i="22" s="1"/>
  <c r="AS23" i="21"/>
  <c r="AG23" i="22" s="1"/>
  <c r="AK11" i="21"/>
  <c r="AA11" i="22" s="1"/>
  <c r="M28" i="21"/>
  <c r="I28" i="22" s="1"/>
  <c r="AK17" i="21"/>
  <c r="AA17" i="22" s="1"/>
  <c r="AU49" i="13"/>
  <c r="AA49"/>
  <c r="P24" i="58"/>
  <c r="AT24"/>
  <c r="C29" i="5"/>
  <c r="E9" i="29"/>
  <c r="AU6"/>
  <c r="AV6" s="1"/>
  <c r="BD24" i="58"/>
  <c r="E6" i="28"/>
  <c r="CB20" i="58"/>
  <c r="J27" i="5"/>
  <c r="F26" i="58"/>
  <c r="AL33" i="37"/>
  <c r="P26" i="5"/>
  <c r="AB26"/>
  <c r="R26"/>
  <c r="L26"/>
  <c r="AD26"/>
  <c r="X26"/>
  <c r="N26"/>
  <c r="V26"/>
  <c r="Z26"/>
  <c r="T26"/>
  <c r="H3" i="28"/>
  <c r="H43" s="1"/>
  <c r="BX24" i="58"/>
  <c r="AJ24"/>
  <c r="Z9" i="29"/>
  <c r="AA9" s="1"/>
  <c r="BI9"/>
  <c r="BJ9" s="1"/>
  <c r="C5" i="28"/>
  <c r="BR34" i="2"/>
  <c r="BN34"/>
  <c r="BT34"/>
  <c r="AG9" i="29"/>
  <c r="AH9" s="1"/>
  <c r="D3" i="28"/>
  <c r="D43" s="1"/>
  <c r="I6"/>
  <c r="H21" i="77"/>
  <c r="AI6" i="19"/>
  <c r="AI46" s="1"/>
  <c r="Z24" i="58"/>
  <c r="T33" i="37"/>
  <c r="K5" i="28"/>
  <c r="V23" i="6"/>
  <c r="W23" s="1"/>
  <c r="DA21" i="58" s="1"/>
  <c r="DD21" s="1"/>
  <c r="K20" i="80"/>
  <c r="L4" i="28"/>
  <c r="G5"/>
  <c r="CR24" i="58"/>
  <c r="S33" i="37"/>
  <c r="F6" i="28"/>
  <c r="S6" i="29"/>
  <c r="T6" s="1"/>
  <c r="BB9"/>
  <c r="BC9" s="1"/>
  <c r="P23" i="6"/>
  <c r="Q23" s="1"/>
  <c r="BW21" i="58" s="1"/>
  <c r="BZ21" s="1"/>
  <c r="K20" i="77"/>
  <c r="F10" i="29"/>
  <c r="CH24" i="58"/>
  <c r="BN24"/>
  <c r="DB24"/>
  <c r="Q33" i="37"/>
  <c r="BP8" i="29"/>
  <c r="BQ8" s="1"/>
  <c r="H21" i="80"/>
  <c r="BW7" i="29"/>
  <c r="BX7" s="1"/>
  <c r="J6" i="28"/>
  <c r="L8" i="29"/>
  <c r="M8" s="1"/>
  <c r="AN8"/>
  <c r="AO8" s="1"/>
  <c r="DF20" i="58"/>
  <c r="B6" i="28"/>
  <c r="AA48" i="13"/>
  <c r="AB35" i="16"/>
  <c r="L35"/>
  <c r="AJ35"/>
  <c r="T35"/>
  <c r="AU48" i="13"/>
  <c r="N7" i="64"/>
  <c r="O7" s="1"/>
  <c r="AD7"/>
  <c r="AE7" s="1"/>
  <c r="F7"/>
  <c r="G7" s="1"/>
  <c r="R7"/>
  <c r="S7" s="1"/>
  <c r="V7"/>
  <c r="W7" s="1"/>
  <c r="Z7"/>
  <c r="AA7" s="1"/>
  <c r="AH7"/>
  <c r="AI7" s="1"/>
  <c r="AL7"/>
  <c r="AM7" s="1"/>
  <c r="AP7"/>
  <c r="AQ7" s="1"/>
  <c r="BW32" i="19"/>
  <c r="CQ32"/>
  <c r="BC32"/>
  <c r="O32"/>
  <c r="T25" i="6"/>
  <c r="U25" s="1"/>
  <c r="CQ23" i="58" s="1"/>
  <c r="CT23" s="1"/>
  <c r="K22" i="79"/>
  <c r="H25" i="6"/>
  <c r="I25" s="1"/>
  <c r="AI23" i="58" s="1"/>
  <c r="AL23" s="1"/>
  <c r="K22" i="73"/>
  <c r="K22" i="74"/>
  <c r="K22" i="75"/>
  <c r="N25" i="6"/>
  <c r="O25" s="1"/>
  <c r="BM23" i="58" s="1"/>
  <c r="BP23" s="1"/>
  <c r="K22" i="76"/>
  <c r="R25" i="6"/>
  <c r="S25" s="1"/>
  <c r="CG23" i="58" s="1"/>
  <c r="CJ23" s="1"/>
  <c r="K22" i="78"/>
  <c r="AN22" i="58"/>
  <c r="AX22"/>
  <c r="BH22"/>
  <c r="BR22"/>
  <c r="CL22"/>
  <c r="CV22"/>
  <c r="AG45" i="22" l="1"/>
  <c r="U45"/>
  <c r="R45"/>
  <c r="AA45"/>
  <c r="G24" i="75"/>
  <c r="F23"/>
  <c r="H23" s="1"/>
  <c r="I23"/>
  <c r="L26" i="6" s="1"/>
  <c r="M26" s="1"/>
  <c r="BC24" i="58" s="1"/>
  <c r="BF24" s="1"/>
  <c r="G24" i="78"/>
  <c r="F23"/>
  <c r="H23" s="1"/>
  <c r="I23"/>
  <c r="K23" s="1"/>
  <c r="G24" i="73"/>
  <c r="F23"/>
  <c r="H23" s="1"/>
  <c r="I23"/>
  <c r="K23" s="1"/>
  <c r="I23" i="77"/>
  <c r="G24"/>
  <c r="F23"/>
  <c r="G24" i="74"/>
  <c r="F23"/>
  <c r="H23" s="1"/>
  <c r="I23"/>
  <c r="J26" i="6" s="1"/>
  <c r="K26" s="1"/>
  <c r="AS24" i="58" s="1"/>
  <c r="AV24" s="1"/>
  <c r="G24" i="79"/>
  <c r="F23"/>
  <c r="H23" s="1"/>
  <c r="I23"/>
  <c r="T26" i="6" s="1"/>
  <c r="U26" s="1"/>
  <c r="CQ24" i="58" s="1"/>
  <c r="CT24" s="1"/>
  <c r="AK36" i="253"/>
  <c r="AJ37"/>
  <c r="G24" i="76"/>
  <c r="F23"/>
  <c r="H23" s="1"/>
  <c r="I23"/>
  <c r="K23" s="1"/>
  <c r="C45" i="22"/>
  <c r="G24" i="80"/>
  <c r="I23"/>
  <c r="F23"/>
  <c r="F45" i="22"/>
  <c r="L45"/>
  <c r="AD45"/>
  <c r="F29" i="5"/>
  <c r="N42" i="38"/>
  <c r="N42" i="193"/>
  <c r="N42" i="192"/>
  <c r="N42" i="191"/>
  <c r="N42" i="62"/>
  <c r="AD42" i="191"/>
  <c r="AD42" i="193"/>
  <c r="AD42" i="62"/>
  <c r="AD42" i="38"/>
  <c r="AD42" i="192"/>
  <c r="BZ42"/>
  <c r="BZ42" i="62"/>
  <c r="BZ42" i="38"/>
  <c r="BZ42" i="191"/>
  <c r="BZ42" i="193"/>
  <c r="BO45" i="2"/>
  <c r="BU42"/>
  <c r="BP42" s="1"/>
  <c r="N41" i="37"/>
  <c r="N44" s="1"/>
  <c r="Y45" i="2"/>
  <c r="AF41" i="37"/>
  <c r="AF44" s="1"/>
  <c r="BE45" i="2"/>
  <c r="AL42" i="193"/>
  <c r="AL42" i="38"/>
  <c r="AL42" i="191"/>
  <c r="AL42" i="192"/>
  <c r="AL42" i="62"/>
  <c r="BJ42" i="191"/>
  <c r="BJ42" i="192"/>
  <c r="BJ42" i="62"/>
  <c r="BJ42" i="38"/>
  <c r="BJ42" i="193"/>
  <c r="CH42"/>
  <c r="CH42" i="191"/>
  <c r="CH42" i="38"/>
  <c r="CH42" i="192"/>
  <c r="CH42" i="62"/>
  <c r="AF42" i="2"/>
  <c r="AD42"/>
  <c r="AH42"/>
  <c r="AJ42"/>
  <c r="AK45"/>
  <c r="L41" i="37"/>
  <c r="L44" s="1"/>
  <c r="U45" i="2"/>
  <c r="AI41" i="37"/>
  <c r="AI44" s="1"/>
  <c r="BK45" i="2"/>
  <c r="AT42" i="192"/>
  <c r="AT42" i="62"/>
  <c r="AT42" i="38"/>
  <c r="AT42" i="191"/>
  <c r="AT42" i="193"/>
  <c r="BR42" i="62"/>
  <c r="BR42" i="192"/>
  <c r="BR42" i="193"/>
  <c r="BR42" i="38"/>
  <c r="BR42" i="191"/>
  <c r="V42" i="193"/>
  <c r="V42" i="38"/>
  <c r="V42" i="192"/>
  <c r="V42" i="191"/>
  <c r="V42" i="62"/>
  <c r="O41" i="37"/>
  <c r="O44" s="1"/>
  <c r="AA45" i="2"/>
  <c r="AH41" i="37"/>
  <c r="AH44" s="1"/>
  <c r="BI45" i="2"/>
  <c r="BB42" i="193"/>
  <c r="BB42" i="38"/>
  <c r="BB42" i="191"/>
  <c r="BB42" i="62"/>
  <c r="BB42" i="192"/>
  <c r="F42" i="193"/>
  <c r="F42" i="38"/>
  <c r="F42" i="192"/>
  <c r="F42" i="62"/>
  <c r="F42" i="191"/>
  <c r="BT41" i="2"/>
  <c r="AN40" i="37" s="1"/>
  <c r="BR41" i="2"/>
  <c r="AM40" i="37" s="1"/>
  <c r="BN41" i="2"/>
  <c r="AK40" i="37" s="1"/>
  <c r="Y47" i="21"/>
  <c r="Y45"/>
  <c r="AK47"/>
  <c r="AK45"/>
  <c r="M45"/>
  <c r="M47"/>
  <c r="U47"/>
  <c r="U45"/>
  <c r="AG45"/>
  <c r="AG47"/>
  <c r="AS45"/>
  <c r="AS47"/>
  <c r="I47"/>
  <c r="I45"/>
  <c r="Q45"/>
  <c r="Q47"/>
  <c r="AO47"/>
  <c r="AO45"/>
  <c r="AC45"/>
  <c r="AC47"/>
  <c r="E47"/>
  <c r="E45"/>
  <c r="L40" i="37"/>
  <c r="M40"/>
  <c r="O40"/>
  <c r="N40"/>
  <c r="F41" i="22"/>
  <c r="AA41"/>
  <c r="L41"/>
  <c r="AG41"/>
  <c r="X41"/>
  <c r="C41"/>
  <c r="R41"/>
  <c r="AD41"/>
  <c r="U41"/>
  <c r="O41"/>
  <c r="I41"/>
  <c r="AL39" i="37"/>
  <c r="D41" i="2"/>
  <c r="D42" s="1"/>
  <c r="BR40"/>
  <c r="BN40"/>
  <c r="BT40"/>
  <c r="C40" i="22"/>
  <c r="D40" s="1"/>
  <c r="R40"/>
  <c r="S40" s="1"/>
  <c r="AD40"/>
  <c r="AE40" s="1"/>
  <c r="L40"/>
  <c r="M40" s="1"/>
  <c r="BR40" i="192"/>
  <c r="BR40" i="38"/>
  <c r="O27" i="254" s="1"/>
  <c r="BR40" i="193"/>
  <c r="BR40" i="191"/>
  <c r="BR40" i="62"/>
  <c r="F40" i="22"/>
  <c r="G40" s="1"/>
  <c r="AL40" i="193"/>
  <c r="AL40" i="62"/>
  <c r="AL40" i="191"/>
  <c r="AL40" i="38"/>
  <c r="O23" i="254" s="1"/>
  <c r="AL40" i="192"/>
  <c r="I40" i="22"/>
  <c r="J40" s="1"/>
  <c r="U40"/>
  <c r="V40" s="1"/>
  <c r="AG40"/>
  <c r="X40"/>
  <c r="Y40" s="1"/>
  <c r="S39" i="37"/>
  <c r="R39"/>
  <c r="T39"/>
  <c r="Q39"/>
  <c r="C39" i="2"/>
  <c r="I39"/>
  <c r="J40"/>
  <c r="E38" i="72"/>
  <c r="I38" s="1"/>
  <c r="E39"/>
  <c r="I39" s="1"/>
  <c r="X39" i="22"/>
  <c r="G39" i="2"/>
  <c r="O39" i="22"/>
  <c r="F39"/>
  <c r="E38" i="76"/>
  <c r="E39"/>
  <c r="E38" i="78"/>
  <c r="E39"/>
  <c r="I39" i="22"/>
  <c r="R38" i="37"/>
  <c r="S38"/>
  <c r="C39" i="22"/>
  <c r="R39"/>
  <c r="E38" i="73"/>
  <c r="E39"/>
  <c r="U39" i="22"/>
  <c r="AL38" i="37"/>
  <c r="Q38"/>
  <c r="AA39" i="22"/>
  <c r="L39"/>
  <c r="E38" i="75"/>
  <c r="E39"/>
  <c r="E38" i="77"/>
  <c r="E39"/>
  <c r="E38" i="79"/>
  <c r="E39"/>
  <c r="AD39" i="22"/>
  <c r="BN39" i="2"/>
  <c r="BR39"/>
  <c r="BT39"/>
  <c r="AG39" i="22"/>
  <c r="T38" i="37"/>
  <c r="J6" i="64"/>
  <c r="K6" s="1"/>
  <c r="K46" s="1"/>
  <c r="AD37" i="253"/>
  <c r="AE36"/>
  <c r="BB38"/>
  <c r="BC37"/>
  <c r="M36"/>
  <c r="L37"/>
  <c r="F38" i="22"/>
  <c r="R38"/>
  <c r="AD38"/>
  <c r="R37" i="37"/>
  <c r="E37"/>
  <c r="S37"/>
  <c r="O38" i="22"/>
  <c r="AA38"/>
  <c r="C37" i="37"/>
  <c r="AL37"/>
  <c r="B37"/>
  <c r="W39" i="16"/>
  <c r="C38" i="22"/>
  <c r="L38"/>
  <c r="X38"/>
  <c r="AB39" i="16"/>
  <c r="T39"/>
  <c r="AJ39"/>
  <c r="T37" i="37"/>
  <c r="F38" i="253"/>
  <c r="G37"/>
  <c r="I38" i="22"/>
  <c r="U38"/>
  <c r="AG38"/>
  <c r="AE39" i="16"/>
  <c r="BR38" i="2"/>
  <c r="BT38"/>
  <c r="BN38"/>
  <c r="D37" i="37"/>
  <c r="Q37"/>
  <c r="O37" i="22"/>
  <c r="I37"/>
  <c r="F37"/>
  <c r="AD37"/>
  <c r="R37"/>
  <c r="L37"/>
  <c r="X37"/>
  <c r="AG37"/>
  <c r="U37"/>
  <c r="C37"/>
  <c r="AA37"/>
  <c r="AE38" i="16"/>
  <c r="T38"/>
  <c r="AJ38"/>
  <c r="AB38"/>
  <c r="W38"/>
  <c r="T36" i="37"/>
  <c r="E36"/>
  <c r="AL36"/>
  <c r="S36"/>
  <c r="Q36"/>
  <c r="D36"/>
  <c r="B36"/>
  <c r="BT37" i="2"/>
  <c r="BN37"/>
  <c r="BR37"/>
  <c r="H29" i="14"/>
  <c r="L31" i="15" s="1"/>
  <c r="N31" s="1"/>
  <c r="O31" s="1"/>
  <c r="X30" i="19" s="1"/>
  <c r="J29" i="14"/>
  <c r="T31" i="15" s="1"/>
  <c r="V31" s="1"/>
  <c r="W31" s="1"/>
  <c r="AR30" i="19" s="1"/>
  <c r="L29" i="14"/>
  <c r="AB31" i="15" s="1"/>
  <c r="AD31" s="1"/>
  <c r="AE31" s="1"/>
  <c r="BL30" i="19" s="1"/>
  <c r="N29" i="14"/>
  <c r="AJ31" i="15" s="1"/>
  <c r="AL31" s="1"/>
  <c r="AM31" s="1"/>
  <c r="CF30" i="19" s="1"/>
  <c r="P29" i="14"/>
  <c r="AR31" i="15" s="1"/>
  <c r="AT31" s="1"/>
  <c r="AU31" s="1"/>
  <c r="CZ30" i="19" s="1"/>
  <c r="I29" i="14"/>
  <c r="P31" i="15" s="1"/>
  <c r="R31" s="1"/>
  <c r="S31" s="1"/>
  <c r="AH30" i="19" s="1"/>
  <c r="K29" i="14"/>
  <c r="X31" i="15" s="1"/>
  <c r="Z31" s="1"/>
  <c r="AA31" s="1"/>
  <c r="BB30" i="19" s="1"/>
  <c r="M29" i="14"/>
  <c r="AF31" i="15" s="1"/>
  <c r="AH31" s="1"/>
  <c r="AI31" s="1"/>
  <c r="BV30" i="19" s="1"/>
  <c r="O29" i="14"/>
  <c r="AN31" i="15" s="1"/>
  <c r="AP31" s="1"/>
  <c r="AQ31" s="1"/>
  <c r="CP30" i="19" s="1"/>
  <c r="G29" i="14"/>
  <c r="H31" i="15" s="1"/>
  <c r="J31" s="1"/>
  <c r="K31" s="1"/>
  <c r="N30" i="19" s="1"/>
  <c r="D8" i="15"/>
  <c r="F8" s="1"/>
  <c r="G8" s="1"/>
  <c r="D7" i="19" s="1"/>
  <c r="T37" i="16"/>
  <c r="L37"/>
  <c r="AE37"/>
  <c r="AB37"/>
  <c r="W37"/>
  <c r="AJ37"/>
  <c r="H29" i="5"/>
  <c r="B30"/>
  <c r="X36" i="22"/>
  <c r="AA36"/>
  <c r="L36"/>
  <c r="R36"/>
  <c r="AG36"/>
  <c r="I36"/>
  <c r="U36"/>
  <c r="C36"/>
  <c r="O36"/>
  <c r="AD36"/>
  <c r="F30" i="14"/>
  <c r="C32" i="15" s="1"/>
  <c r="D32" s="1"/>
  <c r="F32" s="1"/>
  <c r="G32" s="1"/>
  <c r="D31" i="19" s="1"/>
  <c r="T35" i="37"/>
  <c r="S35"/>
  <c r="AL35"/>
  <c r="BR36" i="2"/>
  <c r="BN36"/>
  <c r="BT36"/>
  <c r="Q35" i="37"/>
  <c r="BI37" i="253"/>
  <c r="BH38"/>
  <c r="BN38"/>
  <c r="BO37"/>
  <c r="AP38"/>
  <c r="AQ37"/>
  <c r="AW36"/>
  <c r="AV37"/>
  <c r="Y36"/>
  <c r="X37"/>
  <c r="R37"/>
  <c r="S36"/>
  <c r="C35" i="22"/>
  <c r="AD35"/>
  <c r="L35"/>
  <c r="AA35"/>
  <c r="O35"/>
  <c r="I35"/>
  <c r="U35"/>
  <c r="AG35"/>
  <c r="R35"/>
  <c r="F35"/>
  <c r="X35"/>
  <c r="AG8" i="29"/>
  <c r="AH8" s="1"/>
  <c r="S5"/>
  <c r="S45" s="1"/>
  <c r="AM33" i="37"/>
  <c r="BD25" i="58"/>
  <c r="CR25"/>
  <c r="E8" i="29"/>
  <c r="BI8"/>
  <c r="BJ8" s="1"/>
  <c r="H22" i="80"/>
  <c r="I5" i="28"/>
  <c r="AU5" i="29"/>
  <c r="AU45" s="1"/>
  <c r="Z25" i="58"/>
  <c r="AT25"/>
  <c r="F9" i="29"/>
  <c r="B5" i="28"/>
  <c r="J5"/>
  <c r="K21" i="80"/>
  <c r="V24" i="6"/>
  <c r="W24" s="1"/>
  <c r="DA22" i="58" s="1"/>
  <c r="DD22" s="1"/>
  <c r="G4" i="28"/>
  <c r="BP7" i="29"/>
  <c r="BQ7" s="1"/>
  <c r="BB8"/>
  <c r="BC8" s="1"/>
  <c r="AK33" i="37"/>
  <c r="L7" i="29"/>
  <c r="M7" s="1"/>
  <c r="BN25" i="58"/>
  <c r="P25"/>
  <c r="E5" i="28"/>
  <c r="C30" i="5"/>
  <c r="L3" i="28"/>
  <c r="L43" s="1"/>
  <c r="K21" i="77"/>
  <c r="P24" i="6"/>
  <c r="Q24" s="1"/>
  <c r="BW22" i="58" s="1"/>
  <c r="BZ22" s="1"/>
  <c r="BX25"/>
  <c r="CB21"/>
  <c r="AN7" i="29"/>
  <c r="AO7" s="1"/>
  <c r="K4" i="28"/>
  <c r="R27" i="5"/>
  <c r="AD27"/>
  <c r="P27"/>
  <c r="AB27"/>
  <c r="V27"/>
  <c r="Z27"/>
  <c r="L27"/>
  <c r="X27"/>
  <c r="T27"/>
  <c r="N27"/>
  <c r="F5" i="28"/>
  <c r="BW6" i="29"/>
  <c r="BX6" s="1"/>
  <c r="DF21" i="58"/>
  <c r="H22" i="77"/>
  <c r="AN33" i="37"/>
  <c r="C4" i="28"/>
  <c r="CH25" i="58"/>
  <c r="DB25"/>
  <c r="AJ25"/>
  <c r="Z8" i="29"/>
  <c r="AA8" s="1"/>
  <c r="J28" i="5"/>
  <c r="F27" i="58"/>
  <c r="X35" i="16"/>
  <c r="AF35"/>
  <c r="AS35" i="19"/>
  <c r="CG35"/>
  <c r="Y35"/>
  <c r="BM35"/>
  <c r="R6" i="64"/>
  <c r="S6" s="1"/>
  <c r="S46" s="1"/>
  <c r="Z6"/>
  <c r="AA6" s="1"/>
  <c r="AA46" s="1"/>
  <c r="AH6"/>
  <c r="AI6" s="1"/>
  <c r="AI46" s="1"/>
  <c r="AP6"/>
  <c r="AQ6" s="1"/>
  <c r="AQ46" s="1"/>
  <c r="G6"/>
  <c r="G46" s="1"/>
  <c r="N6"/>
  <c r="O6" s="1"/>
  <c r="V6"/>
  <c r="W6" s="1"/>
  <c r="W46" s="1"/>
  <c r="AL6"/>
  <c r="AM6" s="1"/>
  <c r="AM46" s="1"/>
  <c r="N26" i="6"/>
  <c r="O26" s="1"/>
  <c r="BM24" i="58" s="1"/>
  <c r="BP24" s="1"/>
  <c r="K23" i="75"/>
  <c r="BH23" i="58"/>
  <c r="AN23"/>
  <c r="R26" i="6"/>
  <c r="S26" s="1"/>
  <c r="CG24" i="58" s="1"/>
  <c r="CJ24" s="1"/>
  <c r="K23" i="74"/>
  <c r="BR23" i="58"/>
  <c r="AX23"/>
  <c r="K23" i="79"/>
  <c r="CL23" i="58"/>
  <c r="CV23"/>
  <c r="H26" i="6" l="1"/>
  <c r="I26" s="1"/>
  <c r="AI24" i="58" s="1"/>
  <c r="AL24" s="1"/>
  <c r="AN24" s="1"/>
  <c r="G25" i="76"/>
  <c r="F24"/>
  <c r="H24" s="1"/>
  <c r="I24"/>
  <c r="N27" i="6" s="1"/>
  <c r="O27" s="1"/>
  <c r="BM25" i="58" s="1"/>
  <c r="BP25" s="1"/>
  <c r="G25" i="74"/>
  <c r="F24"/>
  <c r="H24" s="1"/>
  <c r="I24"/>
  <c r="J27" i="6" s="1"/>
  <c r="K27" s="1"/>
  <c r="AS25" i="58" s="1"/>
  <c r="AV25" s="1"/>
  <c r="G25" i="75"/>
  <c r="F24"/>
  <c r="H24" s="1"/>
  <c r="I24"/>
  <c r="L27" i="6" s="1"/>
  <c r="M27" s="1"/>
  <c r="BC25" i="58" s="1"/>
  <c r="BF25" s="1"/>
  <c r="P41" i="64"/>
  <c r="Q41" s="1"/>
  <c r="AK41" i="19" s="1"/>
  <c r="O46" i="64"/>
  <c r="P20"/>
  <c r="Q20" s="1"/>
  <c r="AK20" i="19" s="1"/>
  <c r="P36" i="64"/>
  <c r="Q36" s="1"/>
  <c r="AK36" i="19" s="1"/>
  <c r="P10" i="64"/>
  <c r="Q10" s="1"/>
  <c r="AK10" i="19" s="1"/>
  <c r="P27" i="64"/>
  <c r="Q27" s="1"/>
  <c r="AK27" i="19" s="1"/>
  <c r="P43" i="64"/>
  <c r="Q43" s="1"/>
  <c r="P22"/>
  <c r="Q22" s="1"/>
  <c r="AK22" i="19" s="1"/>
  <c r="P38" i="64"/>
  <c r="Q38" s="1"/>
  <c r="AK38" i="19" s="1"/>
  <c r="P17" i="64"/>
  <c r="Q17" s="1"/>
  <c r="AK17" i="19" s="1"/>
  <c r="P33" i="64"/>
  <c r="Q33" s="1"/>
  <c r="AK33" i="19" s="1"/>
  <c r="P26" i="64"/>
  <c r="Q26" s="1"/>
  <c r="AK26" i="19" s="1"/>
  <c r="P21" i="64"/>
  <c r="Q21" s="1"/>
  <c r="AK21" i="19" s="1"/>
  <c r="P37" i="64"/>
  <c r="Q37" s="1"/>
  <c r="AK37" i="19" s="1"/>
  <c r="P14" i="64"/>
  <c r="Q14" s="1"/>
  <c r="AK14" i="19" s="1"/>
  <c r="P25" i="64"/>
  <c r="Q25" s="1"/>
  <c r="AK25" i="19" s="1"/>
  <c r="P32" i="64"/>
  <c r="Q32" s="1"/>
  <c r="AK32" i="19" s="1"/>
  <c r="P39" i="64"/>
  <c r="Q39" s="1"/>
  <c r="AK39" i="19" s="1"/>
  <c r="P7" i="64"/>
  <c r="Q7" s="1"/>
  <c r="AK7" i="19" s="1"/>
  <c r="P24" i="64"/>
  <c r="Q24" s="1"/>
  <c r="AK24" i="19" s="1"/>
  <c r="P40" i="64"/>
  <c r="Q40" s="1"/>
  <c r="AK40" i="19" s="1"/>
  <c r="P15" i="64"/>
  <c r="Q15" s="1"/>
  <c r="AK15" i="19" s="1"/>
  <c r="P31" i="64"/>
  <c r="Q31" s="1"/>
  <c r="AK31" i="19" s="1"/>
  <c r="P9" i="64"/>
  <c r="Q9" s="1"/>
  <c r="AK9" i="19" s="1"/>
  <c r="P42" i="64"/>
  <c r="Q42" s="1"/>
  <c r="AK42" i="19" s="1"/>
  <c r="P35" i="64"/>
  <c r="Q35" s="1"/>
  <c r="AK35" i="19" s="1"/>
  <c r="P8" i="64"/>
  <c r="Q8" s="1"/>
  <c r="AK8" i="19" s="1"/>
  <c r="P6" i="64"/>
  <c r="Q6" s="1"/>
  <c r="AK6" i="19" s="1"/>
  <c r="P18" i="64"/>
  <c r="Q18" s="1"/>
  <c r="AK18" i="19" s="1"/>
  <c r="P29" i="64"/>
  <c r="Q29" s="1"/>
  <c r="AK29" i="19" s="1"/>
  <c r="P12" i="64"/>
  <c r="Q12" s="1"/>
  <c r="AK12" i="19" s="1"/>
  <c r="P28" i="64"/>
  <c r="Q28" s="1"/>
  <c r="AK28" i="19" s="1"/>
  <c r="P11" i="64"/>
  <c r="Q11" s="1"/>
  <c r="AK11" i="19" s="1"/>
  <c r="P19" i="64"/>
  <c r="Q19" s="1"/>
  <c r="AK19" i="19" s="1"/>
  <c r="P30" i="64"/>
  <c r="Q30" s="1"/>
  <c r="AK30" i="19" s="1"/>
  <c r="P16" i="64"/>
  <c r="Q16" s="1"/>
  <c r="AK16" i="19" s="1"/>
  <c r="P23" i="64"/>
  <c r="Q23" s="1"/>
  <c r="AK23" i="19" s="1"/>
  <c r="P34" i="64"/>
  <c r="Q34" s="1"/>
  <c r="AK34" i="19" s="1"/>
  <c r="P13" i="64"/>
  <c r="Q13" s="1"/>
  <c r="AK13" i="19" s="1"/>
  <c r="AJ38" i="253"/>
  <c r="AK37"/>
  <c r="G25" i="79"/>
  <c r="F24"/>
  <c r="H24" s="1"/>
  <c r="I24"/>
  <c r="T27" i="6" s="1"/>
  <c r="U27" s="1"/>
  <c r="CQ25" i="58" s="1"/>
  <c r="CT25" s="1"/>
  <c r="G25" i="78"/>
  <c r="F24"/>
  <c r="H24" s="1"/>
  <c r="I24"/>
  <c r="G25" i="77"/>
  <c r="I24"/>
  <c r="F24"/>
  <c r="G25" i="73"/>
  <c r="F24"/>
  <c r="H24" s="1"/>
  <c r="I24"/>
  <c r="G25" i="80"/>
  <c r="F24"/>
  <c r="I24"/>
  <c r="Z41" i="40"/>
  <c r="M7" i="256"/>
  <c r="AG41" i="40"/>
  <c r="M4" i="256"/>
  <c r="AA41" i="40"/>
  <c r="M14" i="256"/>
  <c r="Y41" i="40"/>
  <c r="M11" i="256"/>
  <c r="AD41" i="40"/>
  <c r="M10" i="256"/>
  <c r="AF41" i="40"/>
  <c r="M13" i="256"/>
  <c r="AH41" i="40"/>
  <c r="M6" i="256"/>
  <c r="AE41" i="40"/>
  <c r="M12" i="256"/>
  <c r="X41" i="40"/>
  <c r="M9" i="256"/>
  <c r="AB41" i="40"/>
  <c r="M5" i="256"/>
  <c r="AC41" i="40"/>
  <c r="M8" i="256"/>
  <c r="F30" i="5"/>
  <c r="H30" s="1"/>
  <c r="AL41" i="37"/>
  <c r="AL44" s="1"/>
  <c r="BP45" i="2"/>
  <c r="AL46" i="64"/>
  <c r="F46"/>
  <c r="R46"/>
  <c r="S41" i="37"/>
  <c r="S44" s="1"/>
  <c r="AH45" i="2"/>
  <c r="AD46" i="64"/>
  <c r="AP46"/>
  <c r="J46"/>
  <c r="Q41" i="37"/>
  <c r="Q44" s="1"/>
  <c r="AD45" i="2"/>
  <c r="V46" i="64"/>
  <c r="AH46"/>
  <c r="D45" i="2"/>
  <c r="J42"/>
  <c r="E42" s="1"/>
  <c r="R41" i="37"/>
  <c r="R44" s="1"/>
  <c r="AF45" i="2"/>
  <c r="N46" i="64"/>
  <c r="Z46"/>
  <c r="T41" i="37"/>
  <c r="T44" s="1"/>
  <c r="AJ45" i="2"/>
  <c r="BR42"/>
  <c r="BT42"/>
  <c r="BN42"/>
  <c r="BU45"/>
  <c r="AE41" i="22"/>
  <c r="D41"/>
  <c r="AB41"/>
  <c r="V41"/>
  <c r="M41"/>
  <c r="J41"/>
  <c r="S41"/>
  <c r="Y41"/>
  <c r="G41"/>
  <c r="P41"/>
  <c r="AH41"/>
  <c r="AM39" i="37"/>
  <c r="J41" i="2"/>
  <c r="AK39" i="37"/>
  <c r="AN39"/>
  <c r="BJ40" i="193"/>
  <c r="BJ40" i="62"/>
  <c r="BJ40" i="38"/>
  <c r="O26" i="254" s="1"/>
  <c r="BJ40" i="192"/>
  <c r="BJ40" i="191"/>
  <c r="BB40" i="38"/>
  <c r="O25" i="254" s="1"/>
  <c r="BB40" i="193"/>
  <c r="BB40" i="191"/>
  <c r="BB40" i="192"/>
  <c r="BB40" i="62"/>
  <c r="AD40" i="192"/>
  <c r="AD40" i="191"/>
  <c r="AD40" i="193"/>
  <c r="AD40" i="62"/>
  <c r="AD40" i="38"/>
  <c r="O22" i="254" s="1"/>
  <c r="BZ40" i="62"/>
  <c r="BZ40" i="192"/>
  <c r="BZ40" i="191"/>
  <c r="BZ40" i="193"/>
  <c r="BZ40" i="38"/>
  <c r="O28" i="254" s="1"/>
  <c r="F40" i="38"/>
  <c r="O19" i="254" s="1"/>
  <c r="F40" i="192"/>
  <c r="F40" i="191"/>
  <c r="F40" i="193"/>
  <c r="F40" i="62"/>
  <c r="AH40" i="22"/>
  <c r="V40" i="191"/>
  <c r="V40" i="62"/>
  <c r="V40" i="38"/>
  <c r="O21" i="254" s="1"/>
  <c r="V40" i="192"/>
  <c r="V40" i="193"/>
  <c r="AB39" i="40"/>
  <c r="N40" i="62"/>
  <c r="N40" i="192"/>
  <c r="N40" i="191"/>
  <c r="N40" i="193"/>
  <c r="N40" i="38"/>
  <c r="O20" i="254" s="1"/>
  <c r="AF39" i="40"/>
  <c r="AT40" i="191"/>
  <c r="AT40" i="193"/>
  <c r="AT40" i="62"/>
  <c r="AT40" i="38"/>
  <c r="O24" i="254" s="1"/>
  <c r="AT40" i="192"/>
  <c r="G40" i="2"/>
  <c r="I40"/>
  <c r="C40"/>
  <c r="E40"/>
  <c r="AK38" i="37"/>
  <c r="B38"/>
  <c r="AM38"/>
  <c r="E38"/>
  <c r="AN38"/>
  <c r="C38"/>
  <c r="D38"/>
  <c r="AE37" i="253"/>
  <c r="AD38"/>
  <c r="BB39"/>
  <c r="BC38"/>
  <c r="M37"/>
  <c r="L38"/>
  <c r="AM37" i="37"/>
  <c r="G38" i="253"/>
  <c r="F39"/>
  <c r="CG39" i="19"/>
  <c r="AN37" i="37"/>
  <c r="AF39" i="16"/>
  <c r="AS39" i="19"/>
  <c r="BM39"/>
  <c r="AK37" i="37"/>
  <c r="X39" i="16"/>
  <c r="X38"/>
  <c r="BM38" i="19"/>
  <c r="CG38"/>
  <c r="AS38"/>
  <c r="AF38" i="16"/>
  <c r="AM36" i="37"/>
  <c r="AN36"/>
  <c r="AK36"/>
  <c r="I30" i="14"/>
  <c r="P32" i="15" s="1"/>
  <c r="R32" s="1"/>
  <c r="S32" s="1"/>
  <c r="AH31" i="19" s="1"/>
  <c r="K30" i="14"/>
  <c r="X32" i="15" s="1"/>
  <c r="Z32" s="1"/>
  <c r="AA32" s="1"/>
  <c r="BB31" i="19" s="1"/>
  <c r="M30" i="14"/>
  <c r="AF32" i="15" s="1"/>
  <c r="AH32" s="1"/>
  <c r="AI32" s="1"/>
  <c r="BV31" i="19" s="1"/>
  <c r="O30" i="14"/>
  <c r="AN32" i="15" s="1"/>
  <c r="AP32" s="1"/>
  <c r="AQ32" s="1"/>
  <c r="CP31" i="19" s="1"/>
  <c r="G30" i="14"/>
  <c r="H32" i="15" s="1"/>
  <c r="J32" s="1"/>
  <c r="K32" s="1"/>
  <c r="N31" i="19" s="1"/>
  <c r="H30" i="14"/>
  <c r="L32" i="15" s="1"/>
  <c r="N32" s="1"/>
  <c r="O32" s="1"/>
  <c r="X31" i="19" s="1"/>
  <c r="J30" i="14"/>
  <c r="T32" i="15" s="1"/>
  <c r="V32" s="1"/>
  <c r="W32" s="1"/>
  <c r="AR31" i="19" s="1"/>
  <c r="L30" i="14"/>
  <c r="AB32" i="15" s="1"/>
  <c r="AD32" s="1"/>
  <c r="AE32" s="1"/>
  <c r="BL31" i="19" s="1"/>
  <c r="N30" i="14"/>
  <c r="AJ32" i="15" s="1"/>
  <c r="AL32" s="1"/>
  <c r="AM32" s="1"/>
  <c r="CF31" i="19" s="1"/>
  <c r="P30" i="14"/>
  <c r="AR32" i="15" s="1"/>
  <c r="AT32" s="1"/>
  <c r="AU32" s="1"/>
  <c r="CZ31" i="19" s="1"/>
  <c r="D7" i="15"/>
  <c r="D47" s="1"/>
  <c r="AS37" i="19"/>
  <c r="CG37"/>
  <c r="BM37"/>
  <c r="X37" i="16"/>
  <c r="AF37"/>
  <c r="Y37" i="19"/>
  <c r="B31" i="5"/>
  <c r="F31" i="14"/>
  <c r="C33" i="15" s="1"/>
  <c r="D33" s="1"/>
  <c r="F33" s="1"/>
  <c r="G33" s="1"/>
  <c r="D32" i="19" s="1"/>
  <c r="AN35" i="37"/>
  <c r="AM35"/>
  <c r="AK35"/>
  <c r="R38" i="253"/>
  <c r="S37"/>
  <c r="AQ38"/>
  <c r="AP39"/>
  <c r="X38"/>
  <c r="Y37"/>
  <c r="BI38"/>
  <c r="BH39"/>
  <c r="BO38"/>
  <c r="BN39"/>
  <c r="AV38"/>
  <c r="AW37"/>
  <c r="BD26" i="58"/>
  <c r="AT26"/>
  <c r="P25" i="6"/>
  <c r="Q25" s="1"/>
  <c r="BW23" i="58" s="1"/>
  <c r="BZ23" s="1"/>
  <c r="K22" i="77"/>
  <c r="Z26" i="58"/>
  <c r="DB26"/>
  <c r="C31" i="5"/>
  <c r="G3" i="28"/>
  <c r="G43" s="1"/>
  <c r="J4"/>
  <c r="E7" i="29"/>
  <c r="K22" i="80"/>
  <c r="V25" i="6"/>
  <c r="W25" s="1"/>
  <c r="DA23" i="58" s="1"/>
  <c r="DD23" s="1"/>
  <c r="P26"/>
  <c r="AJ26"/>
  <c r="BP6" i="29"/>
  <c r="BQ6" s="1"/>
  <c r="F28" i="58"/>
  <c r="J29" i="5"/>
  <c r="Z7" i="29"/>
  <c r="AA7" s="1"/>
  <c r="BI7"/>
  <c r="BJ7" s="1"/>
  <c r="B4" i="28"/>
  <c r="AV5" i="29"/>
  <c r="AV45" s="1"/>
  <c r="I4" i="28"/>
  <c r="F8" i="29"/>
  <c r="L6"/>
  <c r="M6" s="1"/>
  <c r="H23" i="77"/>
  <c r="F4" i="28"/>
  <c r="BN26" i="58"/>
  <c r="BW5" i="29"/>
  <c r="BW45" s="1"/>
  <c r="AN6"/>
  <c r="AO6" s="1"/>
  <c r="H23" i="80"/>
  <c r="C3" i="28"/>
  <c r="C43" s="1"/>
  <c r="CH26" i="58"/>
  <c r="K3" i="28"/>
  <c r="K43" s="1"/>
  <c r="X28" i="5"/>
  <c r="L28"/>
  <c r="AD28"/>
  <c r="R28"/>
  <c r="Z28"/>
  <c r="AB28"/>
  <c r="V28"/>
  <c r="T28"/>
  <c r="N28"/>
  <c r="P28"/>
  <c r="AG7" i="29"/>
  <c r="AH7" s="1"/>
  <c r="BX26" i="58"/>
  <c r="CR26"/>
  <c r="CB22"/>
  <c r="E4" i="28"/>
  <c r="DF22" i="58"/>
  <c r="BB7" i="29"/>
  <c r="BC7" s="1"/>
  <c r="T5"/>
  <c r="T45" s="1"/>
  <c r="BW35" i="19"/>
  <c r="BC35"/>
  <c r="R27" i="6"/>
  <c r="S27" s="1"/>
  <c r="CG25" i="58" s="1"/>
  <c r="CJ25" s="1"/>
  <c r="K24" i="78"/>
  <c r="H27" i="6"/>
  <c r="I27" s="1"/>
  <c r="AI25" i="58" s="1"/>
  <c r="AL25" s="1"/>
  <c r="K24" i="73"/>
  <c r="K24" i="74"/>
  <c r="K24" i="75"/>
  <c r="K24" i="76"/>
  <c r="CL24" i="58"/>
  <c r="BH24"/>
  <c r="BR24"/>
  <c r="CV24"/>
  <c r="AX24"/>
  <c r="G26" i="77" l="1"/>
  <c r="I25"/>
  <c r="F25"/>
  <c r="G26" i="76"/>
  <c r="F25"/>
  <c r="H25" s="1"/>
  <c r="I25"/>
  <c r="G26" i="73"/>
  <c r="F25"/>
  <c r="H25" s="1"/>
  <c r="I25"/>
  <c r="Q46" i="64"/>
  <c r="AK43" i="19"/>
  <c r="G26" i="74"/>
  <c r="F25"/>
  <c r="H25" s="1"/>
  <c r="I25"/>
  <c r="J28" i="6" s="1"/>
  <c r="K28" s="1"/>
  <c r="AS26" i="58" s="1"/>
  <c r="AV26" s="1"/>
  <c r="K24" i="79"/>
  <c r="G26" i="78"/>
  <c r="F25"/>
  <c r="H25" s="1"/>
  <c r="I25"/>
  <c r="AK38" i="253"/>
  <c r="AJ39"/>
  <c r="G26" i="75"/>
  <c r="F25"/>
  <c r="H25" s="1"/>
  <c r="I25"/>
  <c r="K25" s="1"/>
  <c r="G26" i="79"/>
  <c r="F25"/>
  <c r="H25" s="1"/>
  <c r="I25"/>
  <c r="K25" s="1"/>
  <c r="G26" i="80"/>
  <c r="F25"/>
  <c r="I25"/>
  <c r="F31" i="5"/>
  <c r="H31" s="1"/>
  <c r="AK41" i="37"/>
  <c r="AK44" s="1"/>
  <c r="BN45" i="2"/>
  <c r="C42"/>
  <c r="G42"/>
  <c r="I42"/>
  <c r="J45"/>
  <c r="X7" i="64"/>
  <c r="Y7" s="1"/>
  <c r="X18"/>
  <c r="Y18" s="1"/>
  <c r="X6"/>
  <c r="Y6" s="1"/>
  <c r="X32"/>
  <c r="Y32" s="1"/>
  <c r="X14"/>
  <c r="Y14" s="1"/>
  <c r="X39"/>
  <c r="Y39" s="1"/>
  <c r="X8"/>
  <c r="Y8" s="1"/>
  <c r="X19"/>
  <c r="Y19" s="1"/>
  <c r="X17"/>
  <c r="Y17" s="1"/>
  <c r="X43"/>
  <c r="X25"/>
  <c r="Y25" s="1"/>
  <c r="X21"/>
  <c r="Y21" s="1"/>
  <c r="X24"/>
  <c r="Y24" s="1"/>
  <c r="X22"/>
  <c r="Y22" s="1"/>
  <c r="X33"/>
  <c r="Y33" s="1"/>
  <c r="X10"/>
  <c r="Y10" s="1"/>
  <c r="X34"/>
  <c r="Y34" s="1"/>
  <c r="X26"/>
  <c r="Y26" s="1"/>
  <c r="X37"/>
  <c r="Y37" s="1"/>
  <c r="X40"/>
  <c r="Y40" s="1"/>
  <c r="X38"/>
  <c r="Y38" s="1"/>
  <c r="X20"/>
  <c r="Y20" s="1"/>
  <c r="X16"/>
  <c r="Y16" s="1"/>
  <c r="X11"/>
  <c r="Y11" s="1"/>
  <c r="X12"/>
  <c r="Y12" s="1"/>
  <c r="X13"/>
  <c r="Y13" s="1"/>
  <c r="X42"/>
  <c r="Y42" s="1"/>
  <c r="X31"/>
  <c r="Y31" s="1"/>
  <c r="X23"/>
  <c r="Y23" s="1"/>
  <c r="X28"/>
  <c r="Y28" s="1"/>
  <c r="X30"/>
  <c r="Y30" s="1"/>
  <c r="X27"/>
  <c r="Y27" s="1"/>
  <c r="X36"/>
  <c r="Y36" s="1"/>
  <c r="X41"/>
  <c r="Y41" s="1"/>
  <c r="X15"/>
  <c r="Y15" s="1"/>
  <c r="X9"/>
  <c r="Y9" s="1"/>
  <c r="X29"/>
  <c r="Y29" s="1"/>
  <c r="X35"/>
  <c r="Y35" s="1"/>
  <c r="L16"/>
  <c r="M16" s="1"/>
  <c r="L32"/>
  <c r="M32" s="1"/>
  <c r="L9"/>
  <c r="M9" s="1"/>
  <c r="L11"/>
  <c r="M11" s="1"/>
  <c r="L27"/>
  <c r="M27" s="1"/>
  <c r="L43"/>
  <c r="L14"/>
  <c r="M14" s="1"/>
  <c r="L30"/>
  <c r="M30" s="1"/>
  <c r="L13"/>
  <c r="M13" s="1"/>
  <c r="L6"/>
  <c r="M6" s="1"/>
  <c r="L20"/>
  <c r="M20" s="1"/>
  <c r="L36"/>
  <c r="M36" s="1"/>
  <c r="L21"/>
  <c r="M21" s="1"/>
  <c r="L15"/>
  <c r="M15" s="1"/>
  <c r="L31"/>
  <c r="M31" s="1"/>
  <c r="L17"/>
  <c r="M17" s="1"/>
  <c r="L18"/>
  <c r="M18" s="1"/>
  <c r="L34"/>
  <c r="M34" s="1"/>
  <c r="L29"/>
  <c r="M29" s="1"/>
  <c r="L12"/>
  <c r="M12" s="1"/>
  <c r="L7"/>
  <c r="M7" s="1"/>
  <c r="L39"/>
  <c r="M39" s="1"/>
  <c r="L26"/>
  <c r="M26" s="1"/>
  <c r="L25"/>
  <c r="M25" s="1"/>
  <c r="L8"/>
  <c r="M8" s="1"/>
  <c r="L24"/>
  <c r="M24" s="1"/>
  <c r="L40"/>
  <c r="M40" s="1"/>
  <c r="L37"/>
  <c r="M37" s="1"/>
  <c r="L19"/>
  <c r="M19" s="1"/>
  <c r="L35"/>
  <c r="M35" s="1"/>
  <c r="L33"/>
  <c r="M33" s="1"/>
  <c r="L22"/>
  <c r="M22" s="1"/>
  <c r="L38"/>
  <c r="M38" s="1"/>
  <c r="L41"/>
  <c r="M41" s="1"/>
  <c r="L28"/>
  <c r="M28" s="1"/>
  <c r="L23"/>
  <c r="M23" s="1"/>
  <c r="L10"/>
  <c r="M10" s="1"/>
  <c r="L42"/>
  <c r="M42" s="1"/>
  <c r="AF18"/>
  <c r="AG18" s="1"/>
  <c r="AF34"/>
  <c r="AG34" s="1"/>
  <c r="AF9"/>
  <c r="AG9" s="1"/>
  <c r="AF25"/>
  <c r="AG25" s="1"/>
  <c r="AF41"/>
  <c r="AG41" s="1"/>
  <c r="AF16"/>
  <c r="AG16" s="1"/>
  <c r="AF32"/>
  <c r="AG32" s="1"/>
  <c r="AF11"/>
  <c r="AG11" s="1"/>
  <c r="AF31"/>
  <c r="AG31" s="1"/>
  <c r="AF15"/>
  <c r="AG15" s="1"/>
  <c r="AF36"/>
  <c r="AG36" s="1"/>
  <c r="AF35"/>
  <c r="AG35" s="1"/>
  <c r="AF22"/>
  <c r="AG22" s="1"/>
  <c r="AF38"/>
  <c r="AG38" s="1"/>
  <c r="AF13"/>
  <c r="AG13" s="1"/>
  <c r="AF29"/>
  <c r="AG29" s="1"/>
  <c r="AF20"/>
  <c r="AG20" s="1"/>
  <c r="AF19"/>
  <c r="AG19" s="1"/>
  <c r="AF10"/>
  <c r="AG10" s="1"/>
  <c r="AF26"/>
  <c r="AG26" s="1"/>
  <c r="AF42"/>
  <c r="AG42" s="1"/>
  <c r="AF17"/>
  <c r="AG17" s="1"/>
  <c r="AF33"/>
  <c r="AG33" s="1"/>
  <c r="AF8"/>
  <c r="AG8" s="1"/>
  <c r="AF24"/>
  <c r="AG24" s="1"/>
  <c r="AF40"/>
  <c r="AG40" s="1"/>
  <c r="AF23"/>
  <c r="AG23" s="1"/>
  <c r="AF39"/>
  <c r="AG39" s="1"/>
  <c r="AF30"/>
  <c r="AG30" s="1"/>
  <c r="AF12"/>
  <c r="AG12" s="1"/>
  <c r="AF43"/>
  <c r="AF7"/>
  <c r="AG7" s="1"/>
  <c r="AF27"/>
  <c r="AG27" s="1"/>
  <c r="AF28"/>
  <c r="AG28" s="1"/>
  <c r="AF14"/>
  <c r="AG14" s="1"/>
  <c r="AF21"/>
  <c r="AG21" s="1"/>
  <c r="AF6"/>
  <c r="AG6" s="1"/>
  <c r="AF37"/>
  <c r="AG37" s="1"/>
  <c r="T8"/>
  <c r="U8" s="1"/>
  <c r="T24"/>
  <c r="U24" s="1"/>
  <c r="T40"/>
  <c r="U40" s="1"/>
  <c r="T37"/>
  <c r="U37" s="1"/>
  <c r="T19"/>
  <c r="U19" s="1"/>
  <c r="T35"/>
  <c r="U35" s="1"/>
  <c r="T33"/>
  <c r="U33" s="1"/>
  <c r="T22"/>
  <c r="U22" s="1"/>
  <c r="T38"/>
  <c r="U38" s="1"/>
  <c r="T41"/>
  <c r="U41" s="1"/>
  <c r="T12"/>
  <c r="U12" s="1"/>
  <c r="T28"/>
  <c r="U28" s="1"/>
  <c r="T6"/>
  <c r="U6" s="1"/>
  <c r="T7"/>
  <c r="U7" s="1"/>
  <c r="T23"/>
  <c r="U23" s="1"/>
  <c r="T39"/>
  <c r="U39" s="1"/>
  <c r="T10"/>
  <c r="U10" s="1"/>
  <c r="T26"/>
  <c r="U26" s="1"/>
  <c r="T42"/>
  <c r="U42" s="1"/>
  <c r="T21"/>
  <c r="U21" s="1"/>
  <c r="T16"/>
  <c r="U16" s="1"/>
  <c r="T32"/>
  <c r="U32" s="1"/>
  <c r="T17"/>
  <c r="U17" s="1"/>
  <c r="T11"/>
  <c r="U11" s="1"/>
  <c r="T27"/>
  <c r="U27" s="1"/>
  <c r="T43"/>
  <c r="T14"/>
  <c r="U14" s="1"/>
  <c r="T30"/>
  <c r="U30" s="1"/>
  <c r="T13"/>
  <c r="U13" s="1"/>
  <c r="T36"/>
  <c r="U36" s="1"/>
  <c r="T9"/>
  <c r="U9" s="1"/>
  <c r="T25"/>
  <c r="U25" s="1"/>
  <c r="T18"/>
  <c r="U18" s="1"/>
  <c r="T15"/>
  <c r="U15" s="1"/>
  <c r="T34"/>
  <c r="U34" s="1"/>
  <c r="T20"/>
  <c r="U20" s="1"/>
  <c r="T31"/>
  <c r="U31" s="1"/>
  <c r="T29"/>
  <c r="U29" s="1"/>
  <c r="AN16"/>
  <c r="AO16" s="1"/>
  <c r="AN32"/>
  <c r="AO32" s="1"/>
  <c r="AN7"/>
  <c r="AO7" s="1"/>
  <c r="AN23"/>
  <c r="AO23" s="1"/>
  <c r="AN39"/>
  <c r="AO39" s="1"/>
  <c r="AN18"/>
  <c r="AO18" s="1"/>
  <c r="AN34"/>
  <c r="AO34" s="1"/>
  <c r="AN13"/>
  <c r="AO13" s="1"/>
  <c r="AN29"/>
  <c r="AO29" s="1"/>
  <c r="AN20"/>
  <c r="AO20" s="1"/>
  <c r="AN36"/>
  <c r="AO36" s="1"/>
  <c r="AN11"/>
  <c r="AO11" s="1"/>
  <c r="AN27"/>
  <c r="AO27" s="1"/>
  <c r="AN43"/>
  <c r="AN22"/>
  <c r="AO22" s="1"/>
  <c r="AN38"/>
  <c r="AO38" s="1"/>
  <c r="AN17"/>
  <c r="AO17" s="1"/>
  <c r="AN33"/>
  <c r="AO33" s="1"/>
  <c r="AN8"/>
  <c r="AO8" s="1"/>
  <c r="AN24"/>
  <c r="AO24" s="1"/>
  <c r="AN40"/>
  <c r="AO40" s="1"/>
  <c r="AN15"/>
  <c r="AO15" s="1"/>
  <c r="AN31"/>
  <c r="AO31" s="1"/>
  <c r="AN10"/>
  <c r="AO10" s="1"/>
  <c r="AN26"/>
  <c r="AO26" s="1"/>
  <c r="AN42"/>
  <c r="AO42" s="1"/>
  <c r="AN21"/>
  <c r="AO21" s="1"/>
  <c r="AN37"/>
  <c r="AO37" s="1"/>
  <c r="AN19"/>
  <c r="AO19" s="1"/>
  <c r="AN9"/>
  <c r="AO9" s="1"/>
  <c r="AN12"/>
  <c r="AO12" s="1"/>
  <c r="AN35"/>
  <c r="AO35" s="1"/>
  <c r="AN25"/>
  <c r="AO25" s="1"/>
  <c r="AN28"/>
  <c r="AO28" s="1"/>
  <c r="AN14"/>
  <c r="AO14" s="1"/>
  <c r="AN41"/>
  <c r="AO41" s="1"/>
  <c r="AN6"/>
  <c r="AO6" s="1"/>
  <c r="AN30"/>
  <c r="AO30" s="1"/>
  <c r="AN41" i="37"/>
  <c r="AN44" s="1"/>
  <c r="BT45" i="2"/>
  <c r="AB8" i="64"/>
  <c r="AC8" s="1"/>
  <c r="AB24"/>
  <c r="AC24" s="1"/>
  <c r="AB40"/>
  <c r="AC40" s="1"/>
  <c r="AB15"/>
  <c r="AC15" s="1"/>
  <c r="AB31"/>
  <c r="AC31" s="1"/>
  <c r="AB10"/>
  <c r="AC10" s="1"/>
  <c r="AB26"/>
  <c r="AC26" s="1"/>
  <c r="AB42"/>
  <c r="AC42" s="1"/>
  <c r="AB17"/>
  <c r="AC17" s="1"/>
  <c r="AB33"/>
  <c r="AC33" s="1"/>
  <c r="AB12"/>
  <c r="AC12" s="1"/>
  <c r="AB28"/>
  <c r="AC28" s="1"/>
  <c r="AB6"/>
  <c r="AC6" s="1"/>
  <c r="AB19"/>
  <c r="AC19" s="1"/>
  <c r="AB35"/>
  <c r="AC35" s="1"/>
  <c r="AB14"/>
  <c r="AC14" s="1"/>
  <c r="AB30"/>
  <c r="AC30" s="1"/>
  <c r="AB41"/>
  <c r="AC41" s="1"/>
  <c r="AB21"/>
  <c r="AC21" s="1"/>
  <c r="AB37"/>
  <c r="AC37" s="1"/>
  <c r="AB16"/>
  <c r="AC16" s="1"/>
  <c r="AB32"/>
  <c r="AC32" s="1"/>
  <c r="AB7"/>
  <c r="AC7" s="1"/>
  <c r="AB23"/>
  <c r="AC23" s="1"/>
  <c r="AB39"/>
  <c r="AC39" s="1"/>
  <c r="AB18"/>
  <c r="AC18" s="1"/>
  <c r="AB34"/>
  <c r="AC34" s="1"/>
  <c r="AB9"/>
  <c r="AC9" s="1"/>
  <c r="AB25"/>
  <c r="AC25" s="1"/>
  <c r="AB20"/>
  <c r="AC20" s="1"/>
  <c r="AB43"/>
  <c r="AB29"/>
  <c r="AC29" s="1"/>
  <c r="AB36"/>
  <c r="AC36" s="1"/>
  <c r="AB22"/>
  <c r="AC22" s="1"/>
  <c r="AB11"/>
  <c r="AC11" s="1"/>
  <c r="AB38"/>
  <c r="AC38" s="1"/>
  <c r="AB27"/>
  <c r="AC27" s="1"/>
  <c r="AB13"/>
  <c r="AC13" s="1"/>
  <c r="AM41" i="37"/>
  <c r="AM44" s="1"/>
  <c r="BR45" i="2"/>
  <c r="AJ10" i="64"/>
  <c r="AK10" s="1"/>
  <c r="AJ26"/>
  <c r="AK26" s="1"/>
  <c r="AJ42"/>
  <c r="AK42" s="1"/>
  <c r="AJ21"/>
  <c r="AK21" s="1"/>
  <c r="AJ37"/>
  <c r="AK37" s="1"/>
  <c r="AJ16"/>
  <c r="AK16" s="1"/>
  <c r="AJ32"/>
  <c r="AK32" s="1"/>
  <c r="AJ7"/>
  <c r="AK7" s="1"/>
  <c r="AJ23"/>
  <c r="AK23" s="1"/>
  <c r="AJ39"/>
  <c r="AK39" s="1"/>
  <c r="AJ14"/>
  <c r="AK14" s="1"/>
  <c r="AJ30"/>
  <c r="AK30" s="1"/>
  <c r="AJ9"/>
  <c r="AK9" s="1"/>
  <c r="AJ25"/>
  <c r="AK25" s="1"/>
  <c r="AJ41"/>
  <c r="AK41" s="1"/>
  <c r="AJ20"/>
  <c r="AK20" s="1"/>
  <c r="AJ36"/>
  <c r="AK36" s="1"/>
  <c r="AJ11"/>
  <c r="AK11" s="1"/>
  <c r="AJ27"/>
  <c r="AK27" s="1"/>
  <c r="AJ43"/>
  <c r="AJ18"/>
  <c r="AK18" s="1"/>
  <c r="AJ34"/>
  <c r="AK34" s="1"/>
  <c r="AJ13"/>
  <c r="AK13" s="1"/>
  <c r="AJ29"/>
  <c r="AK29" s="1"/>
  <c r="AJ8"/>
  <c r="AK8" s="1"/>
  <c r="AJ24"/>
  <c r="AK24" s="1"/>
  <c r="AJ40"/>
  <c r="AK40" s="1"/>
  <c r="AJ15"/>
  <c r="AK15" s="1"/>
  <c r="AJ31"/>
  <c r="AK31" s="1"/>
  <c r="AJ38"/>
  <c r="AK38" s="1"/>
  <c r="AJ28"/>
  <c r="AK28" s="1"/>
  <c r="AJ17"/>
  <c r="AK17" s="1"/>
  <c r="AJ6"/>
  <c r="AK6" s="1"/>
  <c r="AJ33"/>
  <c r="AK33" s="1"/>
  <c r="AJ19"/>
  <c r="AK19" s="1"/>
  <c r="AJ22"/>
  <c r="AK22" s="1"/>
  <c r="AJ12"/>
  <c r="AK12" s="1"/>
  <c r="AJ35"/>
  <c r="AK35" s="1"/>
  <c r="AR18"/>
  <c r="AS18" s="1"/>
  <c r="AR34"/>
  <c r="AS34" s="1"/>
  <c r="AR13"/>
  <c r="AS13" s="1"/>
  <c r="AR29"/>
  <c r="AS29" s="1"/>
  <c r="AR8"/>
  <c r="AS8" s="1"/>
  <c r="AR24"/>
  <c r="AS24" s="1"/>
  <c r="AR40"/>
  <c r="AS40" s="1"/>
  <c r="AR15"/>
  <c r="AS15" s="1"/>
  <c r="AR31"/>
  <c r="AS31" s="1"/>
  <c r="AR22"/>
  <c r="AS22" s="1"/>
  <c r="AR38"/>
  <c r="AS38" s="1"/>
  <c r="AR17"/>
  <c r="AS17" s="1"/>
  <c r="AR33"/>
  <c r="AS33" s="1"/>
  <c r="AR12"/>
  <c r="AS12" s="1"/>
  <c r="AR28"/>
  <c r="AS28" s="1"/>
  <c r="AR6"/>
  <c r="AS6" s="1"/>
  <c r="AR19"/>
  <c r="AS19" s="1"/>
  <c r="AR35"/>
  <c r="AS35" s="1"/>
  <c r="AR10"/>
  <c r="AS10" s="1"/>
  <c r="AR26"/>
  <c r="AS26" s="1"/>
  <c r="AR42"/>
  <c r="AS42" s="1"/>
  <c r="AR21"/>
  <c r="AS21" s="1"/>
  <c r="AR37"/>
  <c r="AS37" s="1"/>
  <c r="AR16"/>
  <c r="AS16" s="1"/>
  <c r="AR32"/>
  <c r="AS32" s="1"/>
  <c r="AR7"/>
  <c r="AS7" s="1"/>
  <c r="AR23"/>
  <c r="AS23" s="1"/>
  <c r="AR39"/>
  <c r="AS39" s="1"/>
  <c r="AR25"/>
  <c r="AS25" s="1"/>
  <c r="AR11"/>
  <c r="AS11" s="1"/>
  <c r="AR14"/>
  <c r="AS14" s="1"/>
  <c r="AR41"/>
  <c r="AS41" s="1"/>
  <c r="AR27"/>
  <c r="AS27" s="1"/>
  <c r="AR30"/>
  <c r="AS30" s="1"/>
  <c r="AR20"/>
  <c r="AS20" s="1"/>
  <c r="AR43"/>
  <c r="AR9"/>
  <c r="AS9" s="1"/>
  <c r="AR36"/>
  <c r="AS36" s="1"/>
  <c r="H42"/>
  <c r="I42" s="1"/>
  <c r="H12"/>
  <c r="I12" s="1"/>
  <c r="H17"/>
  <c r="I17" s="1"/>
  <c r="H35"/>
  <c r="I35" s="1"/>
  <c r="H26"/>
  <c r="I26" s="1"/>
  <c r="H8"/>
  <c r="I8" s="1"/>
  <c r="H28"/>
  <c r="I28" s="1"/>
  <c r="H19"/>
  <c r="I19" s="1"/>
  <c r="H6"/>
  <c r="I6" s="1"/>
  <c r="H33"/>
  <c r="I33" s="1"/>
  <c r="H7"/>
  <c r="I7" s="1"/>
  <c r="H36"/>
  <c r="I36" s="1"/>
  <c r="H27"/>
  <c r="I27" s="1"/>
  <c r="H14"/>
  <c r="I14" s="1"/>
  <c r="H32"/>
  <c r="I32" s="1"/>
  <c r="H39"/>
  <c r="I39" s="1"/>
  <c r="H24"/>
  <c r="I24" s="1"/>
  <c r="H9"/>
  <c r="I9" s="1"/>
  <c r="H13"/>
  <c r="I13" s="1"/>
  <c r="H25"/>
  <c r="I25" s="1"/>
  <c r="H18"/>
  <c r="I18" s="1"/>
  <c r="H43"/>
  <c r="H29"/>
  <c r="I29" s="1"/>
  <c r="H21"/>
  <c r="I21" s="1"/>
  <c r="H10"/>
  <c r="I10" s="1"/>
  <c r="H22"/>
  <c r="I22" s="1"/>
  <c r="H41"/>
  <c r="I41" s="1"/>
  <c r="H34"/>
  <c r="I34" s="1"/>
  <c r="H40"/>
  <c r="I40" s="1"/>
  <c r="H37"/>
  <c r="I37" s="1"/>
  <c r="H30"/>
  <c r="I30" s="1"/>
  <c r="H23"/>
  <c r="I23" s="1"/>
  <c r="H31"/>
  <c r="I31" s="1"/>
  <c r="H38"/>
  <c r="I38" s="1"/>
  <c r="H20"/>
  <c r="I20" s="1"/>
  <c r="H16"/>
  <c r="I16" s="1"/>
  <c r="H11"/>
  <c r="I11" s="1"/>
  <c r="H15"/>
  <c r="I15" s="1"/>
  <c r="C41" i="37"/>
  <c r="C44" s="1"/>
  <c r="E45" i="2"/>
  <c r="E46" i="64"/>
  <c r="E41" i="2"/>
  <c r="BJ41" i="38"/>
  <c r="BJ41" i="62"/>
  <c r="BJ41" i="191"/>
  <c r="BJ41" i="192"/>
  <c r="BJ41" i="193"/>
  <c r="AL41" i="38"/>
  <c r="AL41" i="62"/>
  <c r="AL41" i="191"/>
  <c r="AL41" i="192"/>
  <c r="AL41" i="193"/>
  <c r="AD41" i="38"/>
  <c r="AD41" i="62"/>
  <c r="AD41" i="193"/>
  <c r="AD41" i="191"/>
  <c r="AD41" i="192"/>
  <c r="BR41" i="62"/>
  <c r="BR41" i="38"/>
  <c r="BR41" i="191"/>
  <c r="BR41" i="192"/>
  <c r="BR41" i="193"/>
  <c r="BZ41" i="191"/>
  <c r="BZ41" i="62"/>
  <c r="BZ41" i="38"/>
  <c r="BZ41" i="193"/>
  <c r="BZ41" i="192"/>
  <c r="CH41" i="62"/>
  <c r="CH41" i="38"/>
  <c r="CH41" i="193"/>
  <c r="CH41" i="191"/>
  <c r="CH41" i="192"/>
  <c r="N41" i="62"/>
  <c r="N41" i="38"/>
  <c r="N41" i="192"/>
  <c r="N41" i="193"/>
  <c r="N41" i="191"/>
  <c r="AT41" i="62"/>
  <c r="AT41" i="38"/>
  <c r="AT41" i="193"/>
  <c r="AT41" i="191"/>
  <c r="AT41" i="192"/>
  <c r="BB41" i="62"/>
  <c r="BB41" i="38"/>
  <c r="BB41" i="191"/>
  <c r="BB41" i="192"/>
  <c r="BB41" i="193"/>
  <c r="V41" i="62"/>
  <c r="V41" i="38"/>
  <c r="V41" i="193"/>
  <c r="V41" i="191"/>
  <c r="V41" i="192"/>
  <c r="F41" i="62"/>
  <c r="F41" i="38"/>
  <c r="F41" i="192"/>
  <c r="F41" i="193"/>
  <c r="F41" i="191"/>
  <c r="G41" i="2"/>
  <c r="C41"/>
  <c r="I41"/>
  <c r="AC39" i="40"/>
  <c r="AA39"/>
  <c r="AE39"/>
  <c r="Z39"/>
  <c r="AG39"/>
  <c r="Y39"/>
  <c r="CH40" i="192"/>
  <c r="CH40" i="193"/>
  <c r="CH40" i="191"/>
  <c r="CH40" i="62"/>
  <c r="CH40" i="38"/>
  <c r="O29" i="254" s="1"/>
  <c r="P29" s="1"/>
  <c r="X39" i="40"/>
  <c r="AD39"/>
  <c r="B39" i="37"/>
  <c r="C39"/>
  <c r="D39"/>
  <c r="E39"/>
  <c r="AD39" i="253"/>
  <c r="AE38"/>
  <c r="BB40"/>
  <c r="BC39"/>
  <c r="M38"/>
  <c r="L39"/>
  <c r="BW39" i="19"/>
  <c r="BC39"/>
  <c r="G39" i="253"/>
  <c r="F40"/>
  <c r="BW38" i="19"/>
  <c r="BC38"/>
  <c r="H31" i="14"/>
  <c r="L33" i="15" s="1"/>
  <c r="N33" s="1"/>
  <c r="O33" s="1"/>
  <c r="X32" i="19" s="1"/>
  <c r="J31" i="14"/>
  <c r="T33" i="15" s="1"/>
  <c r="V33" s="1"/>
  <c r="W33" s="1"/>
  <c r="AR32" i="19" s="1"/>
  <c r="L31" i="14"/>
  <c r="AB33" i="15" s="1"/>
  <c r="AD33" s="1"/>
  <c r="AE33" s="1"/>
  <c r="BL32" i="19" s="1"/>
  <c r="N31" i="14"/>
  <c r="AJ33" i="15" s="1"/>
  <c r="AL33" s="1"/>
  <c r="AM33" s="1"/>
  <c r="CF32" i="19" s="1"/>
  <c r="P31" i="14"/>
  <c r="AR33" i="15" s="1"/>
  <c r="AT33" s="1"/>
  <c r="AU33" s="1"/>
  <c r="CZ32" i="19" s="1"/>
  <c r="I31" i="14"/>
  <c r="P33" i="15" s="1"/>
  <c r="R33" s="1"/>
  <c r="S33" s="1"/>
  <c r="AH32" i="19" s="1"/>
  <c r="K31" i="14"/>
  <c r="X33" i="15" s="1"/>
  <c r="Z33" s="1"/>
  <c r="AA33" s="1"/>
  <c r="BB32" i="19" s="1"/>
  <c r="M31" i="14"/>
  <c r="AF33" i="15" s="1"/>
  <c r="AH33" s="1"/>
  <c r="AI33" s="1"/>
  <c r="BV32" i="19" s="1"/>
  <c r="O31" i="14"/>
  <c r="AN33" i="15" s="1"/>
  <c r="AP33" s="1"/>
  <c r="AQ33" s="1"/>
  <c r="CP32" i="19" s="1"/>
  <c r="G31" i="14"/>
  <c r="H33" i="15" s="1"/>
  <c r="J33" s="1"/>
  <c r="K33" s="1"/>
  <c r="N32" i="19" s="1"/>
  <c r="F7" i="15"/>
  <c r="F47" s="1"/>
  <c r="BW37" i="19"/>
  <c r="BC37"/>
  <c r="B32" i="5"/>
  <c r="F32" i="14"/>
  <c r="C34" i="15" s="1"/>
  <c r="D34" s="1"/>
  <c r="F34" s="1"/>
  <c r="G34" s="1"/>
  <c r="D33" i="19" s="1"/>
  <c r="AV39" i="253"/>
  <c r="AW38"/>
  <c r="S38"/>
  <c r="R39"/>
  <c r="BO39"/>
  <c r="BN40"/>
  <c r="BH40"/>
  <c r="BI39"/>
  <c r="X39"/>
  <c r="Y38"/>
  <c r="AQ39"/>
  <c r="AP40"/>
  <c r="Z27" i="58"/>
  <c r="BX27"/>
  <c r="CB23"/>
  <c r="Z6" i="29"/>
  <c r="AA6" s="1"/>
  <c r="P27" i="58"/>
  <c r="DF23"/>
  <c r="AN5" i="29"/>
  <c r="AN45" s="1"/>
  <c r="F29" i="58"/>
  <c r="J30" i="5"/>
  <c r="E3" i="28"/>
  <c r="E43" s="1"/>
  <c r="BN27" i="58"/>
  <c r="DB27"/>
  <c r="BP5" i="29"/>
  <c r="BP45" s="1"/>
  <c r="H24" i="80"/>
  <c r="AG6" i="29"/>
  <c r="AH6" s="1"/>
  <c r="P26" i="6"/>
  <c r="Q26" s="1"/>
  <c r="BW24" i="58" s="1"/>
  <c r="BZ24" s="1"/>
  <c r="K23" i="77"/>
  <c r="BB6" i="29"/>
  <c r="BC6" s="1"/>
  <c r="P29" i="5"/>
  <c r="AD29"/>
  <c r="R29"/>
  <c r="V29"/>
  <c r="N29"/>
  <c r="L29"/>
  <c r="AB29"/>
  <c r="T29"/>
  <c r="Z29"/>
  <c r="X29"/>
  <c r="BI6" i="29"/>
  <c r="BJ6" s="1"/>
  <c r="CH27" i="58"/>
  <c r="B3" i="28"/>
  <c r="B43" s="1"/>
  <c r="F7" i="29"/>
  <c r="C32" i="5"/>
  <c r="AJ27" i="58"/>
  <c r="CR27"/>
  <c r="F3" i="28"/>
  <c r="F43" s="1"/>
  <c r="H24" i="77"/>
  <c r="BD27" i="58"/>
  <c r="AT27"/>
  <c r="L5" i="29"/>
  <c r="L45" s="1"/>
  <c r="K23" i="80"/>
  <c r="V26" i="6"/>
  <c r="W26" s="1"/>
  <c r="DA24" i="58" s="1"/>
  <c r="DD24" s="1"/>
  <c r="BX5" i="29"/>
  <c r="BX45" s="1"/>
  <c r="I3" i="28"/>
  <c r="I43" s="1"/>
  <c r="E6" i="29"/>
  <c r="J3" i="28"/>
  <c r="J43" s="1"/>
  <c r="BR25" i="58"/>
  <c r="BH25"/>
  <c r="AX25"/>
  <c r="AN25"/>
  <c r="CV25"/>
  <c r="CL25"/>
  <c r="N28" i="6"/>
  <c r="O28" s="1"/>
  <c r="BM26" i="58" s="1"/>
  <c r="BP26" s="1"/>
  <c r="K25" i="76"/>
  <c r="L28" i="6"/>
  <c r="M28" s="1"/>
  <c r="BC26" i="58" s="1"/>
  <c r="BF26" s="1"/>
  <c r="K25" i="74"/>
  <c r="H28" i="6"/>
  <c r="I28" s="1"/>
  <c r="AI26" i="58" s="1"/>
  <c r="AL26" s="1"/>
  <c r="K25" i="73"/>
  <c r="T28" i="6"/>
  <c r="U28" s="1"/>
  <c r="CQ26" i="58" s="1"/>
  <c r="CT26" s="1"/>
  <c r="R28" i="6"/>
  <c r="S28" s="1"/>
  <c r="CG26" i="58" s="1"/>
  <c r="CJ26" s="1"/>
  <c r="K25" i="78"/>
  <c r="G27" i="73" l="1"/>
  <c r="F26"/>
  <c r="H26" s="1"/>
  <c r="I26"/>
  <c r="H29" i="6" s="1"/>
  <c r="I29" s="1"/>
  <c r="AI27" i="58" s="1"/>
  <c r="AL27" s="1"/>
  <c r="G27" i="79"/>
  <c r="F26"/>
  <c r="H26" s="1"/>
  <c r="I26"/>
  <c r="AJ40" i="253"/>
  <c r="AK39"/>
  <c r="G27" i="78"/>
  <c r="F26"/>
  <c r="H26" s="1"/>
  <c r="I26"/>
  <c r="R29" i="6" s="1"/>
  <c r="S29" s="1"/>
  <c r="CG27" i="58" s="1"/>
  <c r="CJ27" s="1"/>
  <c r="G27" i="74"/>
  <c r="F26"/>
  <c r="H26" s="1"/>
  <c r="I26"/>
  <c r="J29" i="6" s="1"/>
  <c r="K29" s="1"/>
  <c r="AS27" i="58" s="1"/>
  <c r="AV27" s="1"/>
  <c r="G27" i="76"/>
  <c r="F26"/>
  <c r="H26" s="1"/>
  <c r="I26"/>
  <c r="F32" i="5"/>
  <c r="G27" i="75"/>
  <c r="F26"/>
  <c r="H26" s="1"/>
  <c r="I26"/>
  <c r="G27" i="77"/>
  <c r="F26"/>
  <c r="I26"/>
  <c r="G27" i="80"/>
  <c r="I26"/>
  <c r="F26"/>
  <c r="H46" i="64"/>
  <c r="I43"/>
  <c r="AS43"/>
  <c r="AR46"/>
  <c r="AN46"/>
  <c r="AO43"/>
  <c r="AO46" s="1"/>
  <c r="X46"/>
  <c r="Y43"/>
  <c r="AB46"/>
  <c r="AC43"/>
  <c r="BO43" i="19" s="1"/>
  <c r="BP43" s="1"/>
  <c r="BR43" s="1"/>
  <c r="AF46" i="64"/>
  <c r="AG43"/>
  <c r="AK43"/>
  <c r="AJ46"/>
  <c r="U43"/>
  <c r="T46"/>
  <c r="L46"/>
  <c r="M43"/>
  <c r="M46" s="1"/>
  <c r="AL41" i="19"/>
  <c r="AN41" s="1"/>
  <c r="Q15"/>
  <c r="Q38"/>
  <c r="Q37"/>
  <c r="Q22"/>
  <c r="Q9"/>
  <c r="Q14"/>
  <c r="Q33"/>
  <c r="Q8"/>
  <c r="Q12"/>
  <c r="DC41"/>
  <c r="DD41" s="1"/>
  <c r="DF41" s="1"/>
  <c r="DC39"/>
  <c r="DD39" s="1"/>
  <c r="DF39" s="1"/>
  <c r="DC16"/>
  <c r="DC26"/>
  <c r="DC17"/>
  <c r="DC15"/>
  <c r="DC29"/>
  <c r="CI35"/>
  <c r="CI33"/>
  <c r="CI38"/>
  <c r="CI24"/>
  <c r="CI34"/>
  <c r="CI11"/>
  <c r="CI25"/>
  <c r="CI39"/>
  <c r="CJ39" s="1"/>
  <c r="CL39" s="1"/>
  <c r="CI16"/>
  <c r="CI26"/>
  <c r="BO13"/>
  <c r="BO22"/>
  <c r="BO20"/>
  <c r="BO18"/>
  <c r="BO32"/>
  <c r="BO41"/>
  <c r="BP41" s="1"/>
  <c r="BR41" s="1"/>
  <c r="BO19"/>
  <c r="BO33"/>
  <c r="BO10"/>
  <c r="BO24"/>
  <c r="CS30"/>
  <c r="CS28"/>
  <c r="CS9"/>
  <c r="CS42"/>
  <c r="CT42" s="1"/>
  <c r="CV42" s="1"/>
  <c r="CS15"/>
  <c r="CS33"/>
  <c r="CS20"/>
  <c r="CS18"/>
  <c r="CS32"/>
  <c r="AU20"/>
  <c r="AU25"/>
  <c r="AU30"/>
  <c r="AU11"/>
  <c r="AU21"/>
  <c r="AU39"/>
  <c r="AV39" s="1"/>
  <c r="AX39" s="1"/>
  <c r="AU28"/>
  <c r="AU22"/>
  <c r="AU37"/>
  <c r="BY37"/>
  <c r="BY28"/>
  <c r="BY12"/>
  <c r="BY40"/>
  <c r="BZ40" s="1"/>
  <c r="CB40" s="1"/>
  <c r="BY17"/>
  <c r="BY19"/>
  <c r="BY38"/>
  <c r="BY15"/>
  <c r="BY16"/>
  <c r="BY34"/>
  <c r="AA23"/>
  <c r="AA22"/>
  <c r="AA37"/>
  <c r="AA25"/>
  <c r="AA12"/>
  <c r="AA17"/>
  <c r="AA36"/>
  <c r="AA30"/>
  <c r="AA11"/>
  <c r="BE35"/>
  <c r="BE41"/>
  <c r="BF41" s="1"/>
  <c r="BH41" s="1"/>
  <c r="BE28"/>
  <c r="BE13"/>
  <c r="BE20"/>
  <c r="BE26"/>
  <c r="BE22"/>
  <c r="BE39"/>
  <c r="BF39" s="1"/>
  <c r="BH39" s="1"/>
  <c r="BE18"/>
  <c r="Q11"/>
  <c r="Q31"/>
  <c r="Q40"/>
  <c r="R40" s="1"/>
  <c r="T40" s="1"/>
  <c r="Q10"/>
  <c r="Q18"/>
  <c r="Q24"/>
  <c r="Q27"/>
  <c r="Q26"/>
  <c r="Q42"/>
  <c r="R42" s="1"/>
  <c r="T42" s="1"/>
  <c r="DC20"/>
  <c r="DC14"/>
  <c r="DC23"/>
  <c r="DC37"/>
  <c r="DC10"/>
  <c r="DC28"/>
  <c r="DC38"/>
  <c r="DC40"/>
  <c r="DD40" s="1"/>
  <c r="DF40" s="1"/>
  <c r="DC13"/>
  <c r="CI12"/>
  <c r="CI31"/>
  <c r="CI8"/>
  <c r="CI18"/>
  <c r="CI36"/>
  <c r="CI9"/>
  <c r="CI23"/>
  <c r="CI37"/>
  <c r="CI10"/>
  <c r="BO27"/>
  <c r="BO36"/>
  <c r="BO25"/>
  <c r="BO39"/>
  <c r="BP39" s="1"/>
  <c r="BR39" s="1"/>
  <c r="BO16"/>
  <c r="BO30"/>
  <c r="BO17"/>
  <c r="BO31"/>
  <c r="BO8"/>
  <c r="CS25"/>
  <c r="CS19"/>
  <c r="CS26"/>
  <c r="CS40"/>
  <c r="CT40" s="1"/>
  <c r="CV40" s="1"/>
  <c r="CS17"/>
  <c r="CS27"/>
  <c r="CS29"/>
  <c r="CS39"/>
  <c r="CS16"/>
  <c r="AU34"/>
  <c r="AU9"/>
  <c r="AU14"/>
  <c r="AU17"/>
  <c r="AU42"/>
  <c r="AV42" s="1"/>
  <c r="AX42" s="1"/>
  <c r="AU23"/>
  <c r="AU12"/>
  <c r="AU33"/>
  <c r="AU40"/>
  <c r="AV40" s="1"/>
  <c r="AX40" s="1"/>
  <c r="BY27"/>
  <c r="BY30"/>
  <c r="BY24"/>
  <c r="BY42"/>
  <c r="BZ42" s="1"/>
  <c r="CB42" s="1"/>
  <c r="BY20"/>
  <c r="BY22"/>
  <c r="BY31"/>
  <c r="BY41"/>
  <c r="BZ41" s="1"/>
  <c r="CB41" s="1"/>
  <c r="BY18"/>
  <c r="AA28"/>
  <c r="AA33"/>
  <c r="AA40"/>
  <c r="AA26"/>
  <c r="AA29"/>
  <c r="AA31"/>
  <c r="AA20"/>
  <c r="AA14"/>
  <c r="AA9"/>
  <c r="BE29"/>
  <c r="BE36"/>
  <c r="BE23"/>
  <c r="BE12"/>
  <c r="BE38"/>
  <c r="BE34"/>
  <c r="BE24"/>
  <c r="BE17"/>
  <c r="BE14"/>
  <c r="BE7"/>
  <c r="AL40"/>
  <c r="AN40" s="1"/>
  <c r="Q16"/>
  <c r="Q23"/>
  <c r="Q34"/>
  <c r="Q21"/>
  <c r="Q25"/>
  <c r="Q39"/>
  <c r="R39" s="1"/>
  <c r="T39" s="1"/>
  <c r="Q36"/>
  <c r="Q19"/>
  <c r="Q35"/>
  <c r="DC36"/>
  <c r="DC30"/>
  <c r="DC11"/>
  <c r="DC7"/>
  <c r="DC21"/>
  <c r="DC35"/>
  <c r="DC12"/>
  <c r="DC22"/>
  <c r="DC24"/>
  <c r="DC34"/>
  <c r="CI22"/>
  <c r="CI17"/>
  <c r="CI15"/>
  <c r="CI29"/>
  <c r="CI20"/>
  <c r="CI30"/>
  <c r="CI7"/>
  <c r="CI21"/>
  <c r="BO38"/>
  <c r="BO29"/>
  <c r="BO9"/>
  <c r="BO23"/>
  <c r="BO37"/>
  <c r="BO14"/>
  <c r="BO28"/>
  <c r="BO42"/>
  <c r="BP42" s="1"/>
  <c r="BR42" s="1"/>
  <c r="BO15"/>
  <c r="CS41"/>
  <c r="CT41" s="1"/>
  <c r="CV41" s="1"/>
  <c r="CS35"/>
  <c r="CS37"/>
  <c r="CS10"/>
  <c r="CS24"/>
  <c r="CS38"/>
  <c r="CS11"/>
  <c r="CS13"/>
  <c r="CS23"/>
  <c r="AU29"/>
  <c r="AU15"/>
  <c r="AU36"/>
  <c r="AU32"/>
  <c r="AU26"/>
  <c r="AU7"/>
  <c r="AU41"/>
  <c r="AV41" s="1"/>
  <c r="AX41" s="1"/>
  <c r="AU35"/>
  <c r="AU24"/>
  <c r="BY21"/>
  <c r="BY7"/>
  <c r="BY39"/>
  <c r="BZ39" s="1"/>
  <c r="CB39" s="1"/>
  <c r="BY8"/>
  <c r="BY26"/>
  <c r="BY29"/>
  <c r="BY35"/>
  <c r="BY11"/>
  <c r="BY25"/>
  <c r="AA42"/>
  <c r="AA41"/>
  <c r="AA35"/>
  <c r="AA24"/>
  <c r="AA39"/>
  <c r="AA34"/>
  <c r="AA15"/>
  <c r="AA32"/>
  <c r="BE9"/>
  <c r="BE27"/>
  <c r="BE31"/>
  <c r="BE11"/>
  <c r="BE40"/>
  <c r="BF40" s="1"/>
  <c r="BH40" s="1"/>
  <c r="BE10"/>
  <c r="BE21"/>
  <c r="BE19"/>
  <c r="BE32"/>
  <c r="AL42"/>
  <c r="AN42" s="1"/>
  <c r="Q20"/>
  <c r="Q30"/>
  <c r="Q41"/>
  <c r="R41" s="1"/>
  <c r="T41" s="1"/>
  <c r="Q29"/>
  <c r="Q13"/>
  <c r="Q32"/>
  <c r="Q7"/>
  <c r="Q28"/>
  <c r="Q17"/>
  <c r="DC9"/>
  <c r="DC27"/>
  <c r="DC25"/>
  <c r="DC32"/>
  <c r="DC42"/>
  <c r="DD42" s="1"/>
  <c r="DF42" s="1"/>
  <c r="DC19"/>
  <c r="DC33"/>
  <c r="DC31"/>
  <c r="DC8"/>
  <c r="DC18"/>
  <c r="CI19"/>
  <c r="CI28"/>
  <c r="CI40"/>
  <c r="CJ40" s="1"/>
  <c r="CL40" s="1"/>
  <c r="CI13"/>
  <c r="CI27"/>
  <c r="CI41"/>
  <c r="CJ41" s="1"/>
  <c r="CL41" s="1"/>
  <c r="CI14"/>
  <c r="CI32"/>
  <c r="CI42"/>
  <c r="CJ42" s="1"/>
  <c r="CL42" s="1"/>
  <c r="BO11"/>
  <c r="BO34"/>
  <c r="BO7"/>
  <c r="BO21"/>
  <c r="BO35"/>
  <c r="BO12"/>
  <c r="BO26"/>
  <c r="BO40"/>
  <c r="BP40" s="1"/>
  <c r="BR40" s="1"/>
  <c r="CS14"/>
  <c r="CS12"/>
  <c r="CS21"/>
  <c r="CS31"/>
  <c r="CS8"/>
  <c r="CS22"/>
  <c r="CS36"/>
  <c r="CS34"/>
  <c r="CS7"/>
  <c r="AU31"/>
  <c r="AU18"/>
  <c r="AU13"/>
  <c r="AU27"/>
  <c r="AU16"/>
  <c r="AU10"/>
  <c r="AU38"/>
  <c r="AU19"/>
  <c r="AU8"/>
  <c r="BY14"/>
  <c r="BY23"/>
  <c r="BY33"/>
  <c r="BY10"/>
  <c r="BY13"/>
  <c r="BY36"/>
  <c r="BY32"/>
  <c r="BY9"/>
  <c r="AA10"/>
  <c r="AA38"/>
  <c r="AA19"/>
  <c r="AA8"/>
  <c r="AA7"/>
  <c r="AA18"/>
  <c r="AA21"/>
  <c r="AA13"/>
  <c r="AA27"/>
  <c r="AA16"/>
  <c r="BE15"/>
  <c r="BE30"/>
  <c r="BE42"/>
  <c r="BF42" s="1"/>
  <c r="BH42" s="1"/>
  <c r="BE16"/>
  <c r="BE37"/>
  <c r="BE33"/>
  <c r="BE25"/>
  <c r="BE8"/>
  <c r="Q43"/>
  <c r="R43" s="1"/>
  <c r="T43" s="1"/>
  <c r="DC43"/>
  <c r="DD43" s="1"/>
  <c r="DF43" s="1"/>
  <c r="BE43"/>
  <c r="BF43" s="1"/>
  <c r="BH43" s="1"/>
  <c r="D41" i="37"/>
  <c r="D44" s="1"/>
  <c r="G45" i="2"/>
  <c r="B41" i="37"/>
  <c r="B44" s="1"/>
  <c r="C45" i="2"/>
  <c r="CI43" i="19"/>
  <c r="CJ43" s="1"/>
  <c r="CL43" s="1"/>
  <c r="AU43"/>
  <c r="AV43" s="1"/>
  <c r="AX43" s="1"/>
  <c r="AL43"/>
  <c r="AN43" s="1"/>
  <c r="BY43"/>
  <c r="BZ43" s="1"/>
  <c r="CB43" s="1"/>
  <c r="E41" i="37"/>
  <c r="E44" s="1"/>
  <c r="I45" i="2"/>
  <c r="D40" i="37"/>
  <c r="B40"/>
  <c r="E40"/>
  <c r="C40"/>
  <c r="O4" i="254"/>
  <c r="X40" i="40"/>
  <c r="O13" i="254"/>
  <c r="AG40" i="40"/>
  <c r="O8" i="254"/>
  <c r="AB40" i="40"/>
  <c r="O9" i="254"/>
  <c r="AC40" i="40"/>
  <c r="O14" i="254"/>
  <c r="AH40" i="40"/>
  <c r="O12" i="254"/>
  <c r="AF40" i="40"/>
  <c r="P25" i="254"/>
  <c r="P22"/>
  <c r="P21"/>
  <c r="O11"/>
  <c r="AE40" i="40"/>
  <c r="P19" i="254"/>
  <c r="O6"/>
  <c r="Z40" i="40"/>
  <c r="O7" i="254"/>
  <c r="AA40" i="40"/>
  <c r="O10" i="254"/>
  <c r="AD40" i="40"/>
  <c r="O5" i="254"/>
  <c r="Y40" i="40"/>
  <c r="P26" i="254"/>
  <c r="P27"/>
  <c r="P24"/>
  <c r="P28"/>
  <c r="P23"/>
  <c r="P20"/>
  <c r="AH39" i="40"/>
  <c r="AE39" i="253"/>
  <c r="AD40"/>
  <c r="L40"/>
  <c r="M39"/>
  <c r="BC40"/>
  <c r="BB41"/>
  <c r="F41"/>
  <c r="G40"/>
  <c r="I32" i="14"/>
  <c r="P34" i="15" s="1"/>
  <c r="R34" s="1"/>
  <c r="S34" s="1"/>
  <c r="AH33" i="19" s="1"/>
  <c r="K32" i="14"/>
  <c r="X34" i="15" s="1"/>
  <c r="Z34" s="1"/>
  <c r="AA34" s="1"/>
  <c r="BB33" i="19" s="1"/>
  <c r="M32" i="14"/>
  <c r="AF34" i="15" s="1"/>
  <c r="AH34" s="1"/>
  <c r="AI34" s="1"/>
  <c r="BV33" i="19" s="1"/>
  <c r="O32" i="14"/>
  <c r="AN34" i="15" s="1"/>
  <c r="AP34" s="1"/>
  <c r="AQ34" s="1"/>
  <c r="CP33" i="19" s="1"/>
  <c r="G32" i="14"/>
  <c r="H34" i="15" s="1"/>
  <c r="J34" s="1"/>
  <c r="K34" s="1"/>
  <c r="N33" i="19" s="1"/>
  <c r="H32" i="14"/>
  <c r="L34" i="15" s="1"/>
  <c r="N34" s="1"/>
  <c r="O34" s="1"/>
  <c r="X33" i="19" s="1"/>
  <c r="J32" i="14"/>
  <c r="T34" i="15" s="1"/>
  <c r="V34" s="1"/>
  <c r="W34" s="1"/>
  <c r="AR33" i="19" s="1"/>
  <c r="L32" i="14"/>
  <c r="AB34" i="15" s="1"/>
  <c r="AD34" s="1"/>
  <c r="AE34" s="1"/>
  <c r="BL33" i="19" s="1"/>
  <c r="N32" i="14"/>
  <c r="AJ34" i="15" s="1"/>
  <c r="AL34" s="1"/>
  <c r="AM34" s="1"/>
  <c r="CF33" i="19" s="1"/>
  <c r="P32" i="14"/>
  <c r="AR34" i="15" s="1"/>
  <c r="AT34" s="1"/>
  <c r="AU34" s="1"/>
  <c r="CZ33" i="19" s="1"/>
  <c r="G7" i="15"/>
  <c r="G47" s="1"/>
  <c r="H32" i="5"/>
  <c r="J32" s="1"/>
  <c r="L32" s="1"/>
  <c r="B33"/>
  <c r="F34" i="14"/>
  <c r="C36" i="15" s="1"/>
  <c r="D36" s="1"/>
  <c r="F36" s="1"/>
  <c r="G36" s="1"/>
  <c r="D35" i="19" s="1"/>
  <c r="Y39" i="253"/>
  <c r="X40"/>
  <c r="BH41"/>
  <c r="BI40"/>
  <c r="AW39"/>
  <c r="AV40"/>
  <c r="AP41"/>
  <c r="AQ40"/>
  <c r="BN41"/>
  <c r="BO40"/>
  <c r="S39"/>
  <c r="R40"/>
  <c r="CH28" i="58"/>
  <c r="BI5" i="29"/>
  <c r="BI45" s="1"/>
  <c r="DF24" i="58"/>
  <c r="M5" i="29"/>
  <c r="M45" s="1"/>
  <c r="AG5"/>
  <c r="AG45" s="1"/>
  <c r="V30" i="5"/>
  <c r="AD30"/>
  <c r="R30"/>
  <c r="P30"/>
  <c r="L30"/>
  <c r="T30"/>
  <c r="AB30"/>
  <c r="Z30"/>
  <c r="X30"/>
  <c r="N30"/>
  <c r="H25" i="77"/>
  <c r="CR28" i="58"/>
  <c r="AT28"/>
  <c r="CB24"/>
  <c r="H25" i="80"/>
  <c r="AO5" i="29"/>
  <c r="AO45" s="1"/>
  <c r="BB5"/>
  <c r="BB45" s="1"/>
  <c r="C33" i="5"/>
  <c r="C34" s="1"/>
  <c r="C35" s="1"/>
  <c r="C36" s="1"/>
  <c r="E5" i="29"/>
  <c r="E45" s="1"/>
  <c r="Z28" i="58"/>
  <c r="AJ28"/>
  <c r="F6" i="29"/>
  <c r="J31" i="5"/>
  <c r="F30" i="58"/>
  <c r="BX28"/>
  <c r="P28"/>
  <c r="DB28"/>
  <c r="BQ5" i="29"/>
  <c r="BQ45" s="1"/>
  <c r="Z5"/>
  <c r="Z45" s="1"/>
  <c r="P27" i="6"/>
  <c r="Q27" s="1"/>
  <c r="BW25" i="58" s="1"/>
  <c r="BZ25" s="1"/>
  <c r="K24" i="77"/>
  <c r="BD28" i="58"/>
  <c r="BN28"/>
  <c r="V27" i="6"/>
  <c r="W27" s="1"/>
  <c r="DA25" i="58" s="1"/>
  <c r="DD25" s="1"/>
  <c r="K24" i="80"/>
  <c r="AG46" i="64"/>
  <c r="U46"/>
  <c r="Y46"/>
  <c r="I46"/>
  <c r="K26" i="78"/>
  <c r="T29" i="6"/>
  <c r="U29" s="1"/>
  <c r="CQ27" i="58" s="1"/>
  <c r="CT27" s="1"/>
  <c r="K26" i="79"/>
  <c r="K26" i="73"/>
  <c r="L29" i="6"/>
  <c r="M29" s="1"/>
  <c r="BC27" i="58" s="1"/>
  <c r="BF27" s="1"/>
  <c r="K26" i="75"/>
  <c r="N29" i="6"/>
  <c r="O29" s="1"/>
  <c r="BM27" i="58" s="1"/>
  <c r="BP27" s="1"/>
  <c r="K26" i="76"/>
  <c r="CL26" i="58"/>
  <c r="CV26"/>
  <c r="AN26"/>
  <c r="AX26"/>
  <c r="BH26"/>
  <c r="BR26"/>
  <c r="K26" i="74" l="1"/>
  <c r="AA43" i="19"/>
  <c r="CS43"/>
  <c r="CT43" s="1"/>
  <c r="CV43" s="1"/>
  <c r="I27" i="77"/>
  <c r="G28"/>
  <c r="F27"/>
  <c r="G28" i="74"/>
  <c r="F27"/>
  <c r="H27" s="1"/>
  <c r="I27"/>
  <c r="G28" i="79"/>
  <c r="F27"/>
  <c r="H27" s="1"/>
  <c r="I27"/>
  <c r="G28" i="75"/>
  <c r="F27"/>
  <c r="H27" s="1"/>
  <c r="I27"/>
  <c r="G28" i="76"/>
  <c r="F27"/>
  <c r="H27" s="1"/>
  <c r="I27"/>
  <c r="AK40" i="253"/>
  <c r="AJ41"/>
  <c r="G28" i="78"/>
  <c r="F27"/>
  <c r="H27" s="1"/>
  <c r="I27"/>
  <c r="G28" i="73"/>
  <c r="F27"/>
  <c r="H27" s="1"/>
  <c r="I27"/>
  <c r="K27" s="1"/>
  <c r="G28" i="80"/>
  <c r="F27"/>
  <c r="I27"/>
  <c r="F33" i="5"/>
  <c r="H33" s="1"/>
  <c r="CT39" i="19"/>
  <c r="CV39" s="1"/>
  <c r="AS46" i="64"/>
  <c r="AK46"/>
  <c r="AC46"/>
  <c r="P46"/>
  <c r="C37" i="5"/>
  <c r="C38" s="1"/>
  <c r="C39" s="1"/>
  <c r="C40" s="1"/>
  <c r="C41" s="1"/>
  <c r="C42" s="1"/>
  <c r="C43" s="1"/>
  <c r="P10" i="254"/>
  <c r="P14"/>
  <c r="P8"/>
  <c r="P4"/>
  <c r="P5"/>
  <c r="P7"/>
  <c r="E19"/>
  <c r="P12"/>
  <c r="P9"/>
  <c r="P13"/>
  <c r="P6"/>
  <c r="P11"/>
  <c r="BB42" i="253"/>
  <c r="BC41"/>
  <c r="M40"/>
  <c r="L41"/>
  <c r="AE40"/>
  <c r="AD41"/>
  <c r="F42"/>
  <c r="G41"/>
  <c r="I34" i="14"/>
  <c r="P36" i="15" s="1"/>
  <c r="R36" s="1"/>
  <c r="S36" s="1"/>
  <c r="AH35" i="19" s="1"/>
  <c r="K34" i="14"/>
  <c r="X36" i="15" s="1"/>
  <c r="Z36" s="1"/>
  <c r="AA36" s="1"/>
  <c r="BB35" i="19" s="1"/>
  <c r="M34" i="14"/>
  <c r="AF36" i="15" s="1"/>
  <c r="AH36" s="1"/>
  <c r="AI36" s="1"/>
  <c r="BV35" i="19" s="1"/>
  <c r="O34" i="14"/>
  <c r="AN36" i="15" s="1"/>
  <c r="AP36" s="1"/>
  <c r="AQ36" s="1"/>
  <c r="CP35" i="19" s="1"/>
  <c r="G34" i="14"/>
  <c r="H36" i="15" s="1"/>
  <c r="J36" s="1"/>
  <c r="K36" s="1"/>
  <c r="H34" i="14"/>
  <c r="L36" i="15" s="1"/>
  <c r="N36" s="1"/>
  <c r="O36" s="1"/>
  <c r="X35" i="19" s="1"/>
  <c r="J34" i="14"/>
  <c r="T36" i="15" s="1"/>
  <c r="V36" s="1"/>
  <c r="L34" i="14"/>
  <c r="AB36" i="15" s="1"/>
  <c r="AD36" s="1"/>
  <c r="AE36" s="1"/>
  <c r="BL35" i="19" s="1"/>
  <c r="N34" i="14"/>
  <c r="AJ36" i="15" s="1"/>
  <c r="AL36" s="1"/>
  <c r="P34" i="14"/>
  <c r="AR36" i="15" s="1"/>
  <c r="AT36" s="1"/>
  <c r="AU36" s="1"/>
  <c r="CZ35" i="19" s="1"/>
  <c r="D6"/>
  <c r="D46" s="1"/>
  <c r="B34" i="5"/>
  <c r="F34" s="1"/>
  <c r="F35" i="14"/>
  <c r="C37" i="15" s="1"/>
  <c r="D37" s="1"/>
  <c r="F37" s="1"/>
  <c r="G37" s="1"/>
  <c r="D36" i="19" s="1"/>
  <c r="R41" i="253"/>
  <c r="S40"/>
  <c r="Y40"/>
  <c r="X41"/>
  <c r="BN42"/>
  <c r="BO41"/>
  <c r="BI41"/>
  <c r="BH42"/>
  <c r="AP42"/>
  <c r="AQ41"/>
  <c r="AW40"/>
  <c r="AV41"/>
  <c r="H26" i="80"/>
  <c r="K25" i="77"/>
  <c r="P28" i="6"/>
  <c r="Q28" s="1"/>
  <c r="BW26" i="58" s="1"/>
  <c r="BZ26" s="1"/>
  <c r="AA5" i="29"/>
  <c r="AA45" s="1"/>
  <c r="F31" i="58"/>
  <c r="CH29"/>
  <c r="AJ29"/>
  <c r="AH5" i="29"/>
  <c r="AH45" s="1"/>
  <c r="BC5"/>
  <c r="BC45" s="1"/>
  <c r="Z29" i="58"/>
  <c r="BD29"/>
  <c r="DB29"/>
  <c r="BJ5" i="29"/>
  <c r="BJ45" s="1"/>
  <c r="F5"/>
  <c r="CR29" i="58"/>
  <c r="AT29"/>
  <c r="DF25"/>
  <c r="CB25"/>
  <c r="AD31" i="5"/>
  <c r="N31"/>
  <c r="P31"/>
  <c r="V31"/>
  <c r="X31"/>
  <c r="AB31"/>
  <c r="R31"/>
  <c r="T31"/>
  <c r="Z31"/>
  <c r="L31"/>
  <c r="V28" i="6"/>
  <c r="W28" s="1"/>
  <c r="DA26" i="58" s="1"/>
  <c r="DD26" s="1"/>
  <c r="K25" i="80"/>
  <c r="H26" i="77"/>
  <c r="BX29" i="58"/>
  <c r="P29"/>
  <c r="BN29"/>
  <c r="AA6" i="19"/>
  <c r="AA46" s="1"/>
  <c r="BO6"/>
  <c r="BO46" s="1"/>
  <c r="DC6"/>
  <c r="DC46" s="1"/>
  <c r="Q6"/>
  <c r="Q46" s="1"/>
  <c r="BE6"/>
  <c r="BE46" s="1"/>
  <c r="CS6"/>
  <c r="CS46" s="1"/>
  <c r="AU6"/>
  <c r="AU46" s="1"/>
  <c r="CI6"/>
  <c r="CI46" s="1"/>
  <c r="AK46"/>
  <c r="BY6"/>
  <c r="BY46" s="1"/>
  <c r="J30" i="6"/>
  <c r="K30" s="1"/>
  <c r="AS28" i="58" s="1"/>
  <c r="AV28" s="1"/>
  <c r="K27" i="74"/>
  <c r="T30" i="6"/>
  <c r="U30" s="1"/>
  <c r="CQ28" i="58" s="1"/>
  <c r="CT28" s="1"/>
  <c r="K27" i="79"/>
  <c r="R30" i="6"/>
  <c r="S30" s="1"/>
  <c r="CG28" i="58" s="1"/>
  <c r="CJ28" s="1"/>
  <c r="K27" i="78"/>
  <c r="N30" i="6"/>
  <c r="O30" s="1"/>
  <c r="BM28" i="58" s="1"/>
  <c r="BP28" s="1"/>
  <c r="K27" i="76"/>
  <c r="L30" i="6"/>
  <c r="M30" s="1"/>
  <c r="BC28" i="58" s="1"/>
  <c r="BF28" s="1"/>
  <c r="K27" i="75"/>
  <c r="BR27" i="58"/>
  <c r="BH27"/>
  <c r="AX27"/>
  <c r="AN27"/>
  <c r="CV27"/>
  <c r="CL27"/>
  <c r="H30" i="6" l="1"/>
  <c r="I30" s="1"/>
  <c r="AI28" i="58" s="1"/>
  <c r="AL28" s="1"/>
  <c r="AN28" s="1"/>
  <c r="G29" i="78"/>
  <c r="G45" s="1"/>
  <c r="F28"/>
  <c r="H28" s="1"/>
  <c r="I28"/>
  <c r="G29" i="75"/>
  <c r="G45" s="1"/>
  <c r="F28"/>
  <c r="H28" s="1"/>
  <c r="I28"/>
  <c r="K28" s="1"/>
  <c r="I28" i="77"/>
  <c r="G29"/>
  <c r="F28"/>
  <c r="G29" i="73"/>
  <c r="F28"/>
  <c r="H28" s="1"/>
  <c r="I28"/>
  <c r="H31" i="6" s="1"/>
  <c r="I31" s="1"/>
  <c r="AI29" i="58" s="1"/>
  <c r="AL29" s="1"/>
  <c r="AJ42" i="253"/>
  <c r="AK41"/>
  <c r="G29" i="76"/>
  <c r="F28"/>
  <c r="H28" s="1"/>
  <c r="I28"/>
  <c r="G29" i="74"/>
  <c r="G45" s="1"/>
  <c r="F28"/>
  <c r="H28" s="1"/>
  <c r="I28"/>
  <c r="J31" i="6" s="1"/>
  <c r="K31" s="1"/>
  <c r="AS29" i="58" s="1"/>
  <c r="AV29" s="1"/>
  <c r="G29" i="79"/>
  <c r="F28"/>
  <c r="H28" s="1"/>
  <c r="I28"/>
  <c r="G29" i="80"/>
  <c r="F28"/>
  <c r="I28"/>
  <c r="G53" i="29"/>
  <c r="G54"/>
  <c r="F45"/>
  <c r="C44" i="5"/>
  <c r="C47" s="1"/>
  <c r="E13" i="254"/>
  <c r="E11"/>
  <c r="E9"/>
  <c r="E7"/>
  <c r="E5"/>
  <c r="E4"/>
  <c r="E14"/>
  <c r="E12"/>
  <c r="E10"/>
  <c r="E8"/>
  <c r="E6"/>
  <c r="E27"/>
  <c r="E25"/>
  <c r="E20"/>
  <c r="E23"/>
  <c r="E29"/>
  <c r="E22"/>
  <c r="E21"/>
  <c r="E26"/>
  <c r="E28"/>
  <c r="E24"/>
  <c r="BC42" i="253"/>
  <c r="BB43"/>
  <c r="AD42"/>
  <c r="AE41"/>
  <c r="L42"/>
  <c r="M41"/>
  <c r="G42"/>
  <c r="F43"/>
  <c r="H35" i="14"/>
  <c r="L37" i="15" s="1"/>
  <c r="N37" s="1"/>
  <c r="O37" s="1"/>
  <c r="X36" i="19" s="1"/>
  <c r="J35" i="14"/>
  <c r="T37" i="15" s="1"/>
  <c r="V37" s="1"/>
  <c r="W37" s="1"/>
  <c r="L35" i="14"/>
  <c r="AB37" i="15" s="1"/>
  <c r="AD37" s="1"/>
  <c r="AE37" s="1"/>
  <c r="BL36" i="19" s="1"/>
  <c r="N35" i="14"/>
  <c r="AJ37" i="15" s="1"/>
  <c r="AL37" s="1"/>
  <c r="AM37" s="1"/>
  <c r="P35" i="14"/>
  <c r="AR37" i="15" s="1"/>
  <c r="AT37" s="1"/>
  <c r="AU37" s="1"/>
  <c r="CZ36" i="19" s="1"/>
  <c r="I35" i="14"/>
  <c r="P37" i="15" s="1"/>
  <c r="R37" s="1"/>
  <c r="S37" s="1"/>
  <c r="AH36" i="19" s="1"/>
  <c r="K35" i="14"/>
  <c r="X37" i="15" s="1"/>
  <c r="Z37" s="1"/>
  <c r="AA37" s="1"/>
  <c r="BB36" i="19" s="1"/>
  <c r="M35" i="14"/>
  <c r="AF37" i="15" s="1"/>
  <c r="AH37" s="1"/>
  <c r="AI37" s="1"/>
  <c r="BV36" i="19" s="1"/>
  <c r="O35" i="14"/>
  <c r="AN37" i="15" s="1"/>
  <c r="AP37" s="1"/>
  <c r="AQ37" s="1"/>
  <c r="CP36" i="19" s="1"/>
  <c r="G35" i="14"/>
  <c r="H37" i="15" s="1"/>
  <c r="J37" s="1"/>
  <c r="K37" s="1"/>
  <c r="N36" i="19" s="1"/>
  <c r="F36" i="14"/>
  <c r="C38" i="15" s="1"/>
  <c r="D38" s="1"/>
  <c r="F38" s="1"/>
  <c r="G38" s="1"/>
  <c r="D37" i="19" s="1"/>
  <c r="H34" i="5"/>
  <c r="B35"/>
  <c r="F35" s="1"/>
  <c r="AQ42" i="253"/>
  <c r="AP43"/>
  <c r="BO42"/>
  <c r="BN43"/>
  <c r="R42"/>
  <c r="S41"/>
  <c r="AV42"/>
  <c r="AW41"/>
  <c r="BI42"/>
  <c r="BH43"/>
  <c r="X42"/>
  <c r="Y41"/>
  <c r="CH30" i="58"/>
  <c r="DB30"/>
  <c r="W36" i="15"/>
  <c r="V29" i="6"/>
  <c r="W29" s="1"/>
  <c r="DA27" i="58" s="1"/>
  <c r="DD27" s="1"/>
  <c r="K26" i="80"/>
  <c r="CR30" i="58"/>
  <c r="Z30"/>
  <c r="K26" i="77"/>
  <c r="P29" i="6"/>
  <c r="Q29" s="1"/>
  <c r="BW27" i="58" s="1"/>
  <c r="BZ27" s="1"/>
  <c r="AT30"/>
  <c r="AJ30"/>
  <c r="AM36" i="15"/>
  <c r="DF26" i="58"/>
  <c r="BX30"/>
  <c r="AB32" i="5"/>
  <c r="R32"/>
  <c r="V32"/>
  <c r="P32"/>
  <c r="Z32"/>
  <c r="AD32"/>
  <c r="T32"/>
  <c r="X32"/>
  <c r="N32"/>
  <c r="P30" i="58"/>
  <c r="F32"/>
  <c r="J33" i="5"/>
  <c r="H27" i="80"/>
  <c r="H27" i="77"/>
  <c r="N35" i="19"/>
  <c r="BD30" i="58"/>
  <c r="BN30"/>
  <c r="CB26"/>
  <c r="BH28"/>
  <c r="BR28"/>
  <c r="R31" i="6"/>
  <c r="S31" s="1"/>
  <c r="CG29" i="58" s="1"/>
  <c r="CJ29" s="1"/>
  <c r="K28" i="78"/>
  <c r="T31" i="6"/>
  <c r="U31" s="1"/>
  <c r="CQ29" i="58" s="1"/>
  <c r="CT29" s="1"/>
  <c r="K28" i="79"/>
  <c r="G45" i="73"/>
  <c r="G45" i="76"/>
  <c r="CL28" i="58"/>
  <c r="CV28"/>
  <c r="AX28"/>
  <c r="G45" i="79"/>
  <c r="K28" i="73"/>
  <c r="N31" i="6"/>
  <c r="O31" s="1"/>
  <c r="BM29" i="58" s="1"/>
  <c r="BP29" s="1"/>
  <c r="K28" i="76"/>
  <c r="L31" i="6" l="1"/>
  <c r="M31" s="1"/>
  <c r="BC29" i="58" s="1"/>
  <c r="BF29" s="1"/>
  <c r="BH29" s="1"/>
  <c r="G30" i="77"/>
  <c r="I29"/>
  <c r="F29"/>
  <c r="G30" i="76"/>
  <c r="F29"/>
  <c r="I29"/>
  <c r="K28" i="74"/>
  <c r="G30"/>
  <c r="F29"/>
  <c r="I29"/>
  <c r="G30" i="73"/>
  <c r="F29"/>
  <c r="F45" s="1"/>
  <c r="I29"/>
  <c r="G30" i="75"/>
  <c r="F29"/>
  <c r="H29" s="1"/>
  <c r="I29"/>
  <c r="G30" i="79"/>
  <c r="F29"/>
  <c r="H29" s="1"/>
  <c r="I29"/>
  <c r="AK42" i="253"/>
  <c r="AJ43"/>
  <c r="G30" i="78"/>
  <c r="F29"/>
  <c r="F45" s="1"/>
  <c r="I29"/>
  <c r="G30" i="80"/>
  <c r="I29"/>
  <c r="F29"/>
  <c r="AD43" i="253"/>
  <c r="AE42"/>
  <c r="L43"/>
  <c r="M42"/>
  <c r="BC43"/>
  <c r="BB44"/>
  <c r="G43"/>
  <c r="F44"/>
  <c r="I36" i="14"/>
  <c r="K36"/>
  <c r="M36"/>
  <c r="O36"/>
  <c r="G36"/>
  <c r="H36"/>
  <c r="J36"/>
  <c r="L36"/>
  <c r="N36"/>
  <c r="P36"/>
  <c r="T39" i="15"/>
  <c r="AJ39"/>
  <c r="L39"/>
  <c r="AR39"/>
  <c r="H39"/>
  <c r="AN39"/>
  <c r="P39"/>
  <c r="AF39"/>
  <c r="AB39"/>
  <c r="X39"/>
  <c r="B36" i="5"/>
  <c r="F36" s="1"/>
  <c r="X43" i="253"/>
  <c r="Y42"/>
  <c r="S42"/>
  <c r="R43"/>
  <c r="AQ43"/>
  <c r="AP44"/>
  <c r="AV43"/>
  <c r="AW42"/>
  <c r="BH44"/>
  <c r="BI43"/>
  <c r="BO43"/>
  <c r="BN44"/>
  <c r="AR36" i="19"/>
  <c r="CF36"/>
  <c r="G55" i="29"/>
  <c r="G56" s="1"/>
  <c r="G57" s="1"/>
  <c r="DB31" i="58"/>
  <c r="AT31"/>
  <c r="K27" i="77"/>
  <c r="P30" i="6"/>
  <c r="Q30" s="1"/>
  <c r="BW28" i="58" s="1"/>
  <c r="BZ28" s="1"/>
  <c r="DF27"/>
  <c r="H28" i="77"/>
  <c r="H28" i="80"/>
  <c r="AD33" i="5"/>
  <c r="P33"/>
  <c r="T33"/>
  <c r="V33"/>
  <c r="X33"/>
  <c r="R33"/>
  <c r="L33"/>
  <c r="Z33"/>
  <c r="AB33"/>
  <c r="N33"/>
  <c r="BD31" i="58"/>
  <c r="AJ31"/>
  <c r="F33"/>
  <c r="J34" i="5"/>
  <c r="AR35" i="19"/>
  <c r="Z31" i="58"/>
  <c r="CF35" i="19"/>
  <c r="K27" i="80"/>
  <c r="V30" i="6"/>
  <c r="W30" s="1"/>
  <c r="DA28" i="58" s="1"/>
  <c r="DD28" s="1"/>
  <c r="P31"/>
  <c r="BN31"/>
  <c r="BX31"/>
  <c r="CH31"/>
  <c r="CR31"/>
  <c r="CB27"/>
  <c r="AN29"/>
  <c r="F45" i="76"/>
  <c r="H29"/>
  <c r="F45" i="74"/>
  <c r="H29"/>
  <c r="CV29" i="58"/>
  <c r="CL29"/>
  <c r="BR29"/>
  <c r="AX29"/>
  <c r="F45" i="79"/>
  <c r="F45" i="75"/>
  <c r="H29" i="73" l="1"/>
  <c r="H45" s="1"/>
  <c r="G31" i="76"/>
  <c r="F30"/>
  <c r="H30" s="1"/>
  <c r="I30"/>
  <c r="K30" s="1"/>
  <c r="G31" i="73"/>
  <c r="F30"/>
  <c r="H30" s="1"/>
  <c r="I30"/>
  <c r="H33" i="6" s="1"/>
  <c r="H29" i="78"/>
  <c r="H45" s="1"/>
  <c r="G31"/>
  <c r="F30"/>
  <c r="H30" s="1"/>
  <c r="I30"/>
  <c r="G31" i="75"/>
  <c r="F30"/>
  <c r="H30" s="1"/>
  <c r="I30"/>
  <c r="L33" i="6" s="1"/>
  <c r="G31" i="74"/>
  <c r="F30"/>
  <c r="H30" s="1"/>
  <c r="I30"/>
  <c r="K30" s="1"/>
  <c r="AJ44" i="253"/>
  <c r="AK43"/>
  <c r="G31" i="79"/>
  <c r="F30"/>
  <c r="H30" s="1"/>
  <c r="I30"/>
  <c r="I30" i="77"/>
  <c r="F30"/>
  <c r="G31"/>
  <c r="G31" i="80"/>
  <c r="I30"/>
  <c r="F30"/>
  <c r="AD44" i="253"/>
  <c r="AE43"/>
  <c r="L44"/>
  <c r="M43"/>
  <c r="BC44"/>
  <c r="BB45"/>
  <c r="F45"/>
  <c r="G44"/>
  <c r="J39" i="15"/>
  <c r="Z39"/>
  <c r="AL39"/>
  <c r="R39"/>
  <c r="N39"/>
  <c r="AD39"/>
  <c r="V39"/>
  <c r="AP39"/>
  <c r="AH39"/>
  <c r="AT39"/>
  <c r="B37" i="5"/>
  <c r="H36"/>
  <c r="AF38" i="15"/>
  <c r="H38"/>
  <c r="AB38"/>
  <c r="AJ38"/>
  <c r="AN38"/>
  <c r="L38"/>
  <c r="T38"/>
  <c r="X38"/>
  <c r="P38"/>
  <c r="AR38"/>
  <c r="AW43" i="253"/>
  <c r="AV44"/>
  <c r="Y43"/>
  <c r="X44"/>
  <c r="BN45"/>
  <c r="BO44"/>
  <c r="S43"/>
  <c r="R44"/>
  <c r="BH45"/>
  <c r="BI44"/>
  <c r="AP45"/>
  <c r="AQ44"/>
  <c r="G58" i="29"/>
  <c r="BX32" i="58"/>
  <c r="P31" i="6"/>
  <c r="Q31" s="1"/>
  <c r="BW29" i="58" s="1"/>
  <c r="BZ29" s="1"/>
  <c r="K28" i="77"/>
  <c r="Z32" i="58"/>
  <c r="P32"/>
  <c r="BD32"/>
  <c r="G45" i="80"/>
  <c r="DF28" i="58"/>
  <c r="AD34" i="5"/>
  <c r="T34"/>
  <c r="R34"/>
  <c r="X34"/>
  <c r="V34"/>
  <c r="Z34"/>
  <c r="L34"/>
  <c r="AB34"/>
  <c r="P34"/>
  <c r="N34"/>
  <c r="CR32" i="58"/>
  <c r="DB32"/>
  <c r="AT32"/>
  <c r="AJ32"/>
  <c r="G45" i="77"/>
  <c r="CB28" i="58"/>
  <c r="CH32"/>
  <c r="BN32"/>
  <c r="K28" i="80"/>
  <c r="V31" i="6"/>
  <c r="W31" s="1"/>
  <c r="DA29" i="58" s="1"/>
  <c r="DD29" s="1"/>
  <c r="H45" i="75"/>
  <c r="H45" i="79"/>
  <c r="K30" i="73"/>
  <c r="K30" i="78"/>
  <c r="R33" i="6"/>
  <c r="N33"/>
  <c r="T33"/>
  <c r="K30" i="79"/>
  <c r="H45" i="74"/>
  <c r="H45" i="76"/>
  <c r="K30" i="75" l="1"/>
  <c r="F31" i="77"/>
  <c r="I31"/>
  <c r="G32"/>
  <c r="G32" i="73"/>
  <c r="F31"/>
  <c r="I31"/>
  <c r="G32" i="75"/>
  <c r="F31"/>
  <c r="I31"/>
  <c r="J33" i="6"/>
  <c r="G32" i="74"/>
  <c r="F31"/>
  <c r="H31" s="1"/>
  <c r="I31"/>
  <c r="G32" i="78"/>
  <c r="F31"/>
  <c r="H31" s="1"/>
  <c r="I31"/>
  <c r="G32" i="79"/>
  <c r="F31"/>
  <c r="H31" s="1"/>
  <c r="I31"/>
  <c r="AK44" i="253"/>
  <c r="AJ45"/>
  <c r="G32" i="76"/>
  <c r="F31"/>
  <c r="H31" s="1"/>
  <c r="I31"/>
  <c r="G32" i="80"/>
  <c r="I31"/>
  <c r="F31"/>
  <c r="B38" i="5"/>
  <c r="F38" s="1"/>
  <c r="F37"/>
  <c r="BB46" i="253"/>
  <c r="BC45"/>
  <c r="M44"/>
  <c r="L45"/>
  <c r="AD45"/>
  <c r="AE44"/>
  <c r="F46"/>
  <c r="G45"/>
  <c r="W39" i="15"/>
  <c r="O39"/>
  <c r="AM39"/>
  <c r="AU39"/>
  <c r="AQ39"/>
  <c r="AE39"/>
  <c r="S39"/>
  <c r="AA39"/>
  <c r="AI39"/>
  <c r="K39"/>
  <c r="H37" i="5"/>
  <c r="R38" i="15"/>
  <c r="AP38"/>
  <c r="AD38"/>
  <c r="AT38"/>
  <c r="Z38"/>
  <c r="N38"/>
  <c r="AL38"/>
  <c r="J38"/>
  <c r="V38"/>
  <c r="AH38"/>
  <c r="AP46" i="253"/>
  <c r="AQ45"/>
  <c r="BI45"/>
  <c r="BH46"/>
  <c r="Y44"/>
  <c r="X45"/>
  <c r="BN46"/>
  <c r="BO45"/>
  <c r="R45"/>
  <c r="S44"/>
  <c r="AW44"/>
  <c r="AV45"/>
  <c r="G59" i="29"/>
  <c r="AP21" s="1"/>
  <c r="AQ21" s="1"/>
  <c r="DF29" i="58"/>
  <c r="Z33"/>
  <c r="BD33"/>
  <c r="F35"/>
  <c r="J36" i="5"/>
  <c r="P33" i="58"/>
  <c r="AT33"/>
  <c r="H30" i="77"/>
  <c r="CR33" i="58"/>
  <c r="BX33"/>
  <c r="H30" i="80"/>
  <c r="CB29" i="58"/>
  <c r="H29" i="77"/>
  <c r="F45"/>
  <c r="CH33" i="58"/>
  <c r="H29" i="80"/>
  <c r="F45"/>
  <c r="AJ33" i="58"/>
  <c r="BN33"/>
  <c r="DB33"/>
  <c r="N32" i="6"/>
  <c r="O32" s="1"/>
  <c r="BM30" i="58" s="1"/>
  <c r="BP30" s="1"/>
  <c r="K29" i="76"/>
  <c r="I45"/>
  <c r="H31" i="75"/>
  <c r="J32" i="6"/>
  <c r="K32" s="1"/>
  <c r="AS30" i="58" s="1"/>
  <c r="AV30" s="1"/>
  <c r="K29" i="74"/>
  <c r="I45"/>
  <c r="H31" i="73"/>
  <c r="U33" i="6"/>
  <c r="O33"/>
  <c r="K33"/>
  <c r="T32"/>
  <c r="U32" s="1"/>
  <c r="CQ30" i="58" s="1"/>
  <c r="CT30" s="1"/>
  <c r="K29" i="79"/>
  <c r="I45"/>
  <c r="R32" i="6"/>
  <c r="S32" s="1"/>
  <c r="CG30" i="58" s="1"/>
  <c r="CJ30" s="1"/>
  <c r="K29" i="78"/>
  <c r="I45"/>
  <c r="I45" i="75"/>
  <c r="L32" i="6"/>
  <c r="M32" s="1"/>
  <c r="BC30" i="58" s="1"/>
  <c r="BF30" s="1"/>
  <c r="K29" i="75"/>
  <c r="H32" i="6"/>
  <c r="I32" s="1"/>
  <c r="AI30" i="58" s="1"/>
  <c r="AL30" s="1"/>
  <c r="K29" i="73"/>
  <c r="I45"/>
  <c r="S33" i="6"/>
  <c r="M33"/>
  <c r="I33"/>
  <c r="G33" i="73" l="1"/>
  <c r="F32"/>
  <c r="H32" s="1"/>
  <c r="I32"/>
  <c r="G33" i="74"/>
  <c r="F32"/>
  <c r="H32" s="1"/>
  <c r="I32"/>
  <c r="G33" i="75"/>
  <c r="F32"/>
  <c r="H32" s="1"/>
  <c r="I32"/>
  <c r="I32" i="77"/>
  <c r="G33"/>
  <c r="F32"/>
  <c r="G33" i="76"/>
  <c r="F32"/>
  <c r="H32" s="1"/>
  <c r="I32"/>
  <c r="G33" i="78"/>
  <c r="F32"/>
  <c r="H32" s="1"/>
  <c r="I32"/>
  <c r="B39" i="5"/>
  <c r="F39" s="1"/>
  <c r="AK45" i="253"/>
  <c r="AJ46"/>
  <c r="G33" i="79"/>
  <c r="F32"/>
  <c r="H32" s="1"/>
  <c r="I32"/>
  <c r="G33" i="80"/>
  <c r="F32"/>
  <c r="I32"/>
  <c r="AP42" i="29"/>
  <c r="BY42"/>
  <c r="G41"/>
  <c r="H41" s="1"/>
  <c r="AI42"/>
  <c r="G42"/>
  <c r="BR42"/>
  <c r="BD42"/>
  <c r="AB42"/>
  <c r="BK42"/>
  <c r="N42"/>
  <c r="AW42"/>
  <c r="U42"/>
  <c r="B40" i="5"/>
  <c r="F40" s="1"/>
  <c r="N41" i="29"/>
  <c r="O41" s="1"/>
  <c r="AB41"/>
  <c r="AC41" s="1"/>
  <c r="BD41"/>
  <c r="BE41" s="1"/>
  <c r="AI41"/>
  <c r="AJ41" s="1"/>
  <c r="U41"/>
  <c r="V41" s="1"/>
  <c r="BY41"/>
  <c r="BR41"/>
  <c r="BK41"/>
  <c r="AW41"/>
  <c r="AP41"/>
  <c r="BD40"/>
  <c r="AP40"/>
  <c r="BY40"/>
  <c r="AB40"/>
  <c r="N40"/>
  <c r="AW40"/>
  <c r="G40"/>
  <c r="BK40"/>
  <c r="U40"/>
  <c r="AI40"/>
  <c r="BR40"/>
  <c r="BD39"/>
  <c r="BR39"/>
  <c r="N39"/>
  <c r="AI39"/>
  <c r="AB39"/>
  <c r="U39"/>
  <c r="BY39"/>
  <c r="AP39"/>
  <c r="BK39"/>
  <c r="G39"/>
  <c r="AW39"/>
  <c r="AD46" i="253"/>
  <c r="AD47" s="1"/>
  <c r="AD48" s="1"/>
  <c r="AD49" s="1"/>
  <c r="AD50" s="1"/>
  <c r="AD52" s="1"/>
  <c r="AE45"/>
  <c r="AE46" s="1"/>
  <c r="AE47" s="1"/>
  <c r="AE48" s="1"/>
  <c r="AE49" s="1"/>
  <c r="AE50" s="1"/>
  <c r="AE52" s="1"/>
  <c r="BC46"/>
  <c r="BB47"/>
  <c r="L46"/>
  <c r="M45"/>
  <c r="G46"/>
  <c r="F47"/>
  <c r="AP38" i="29"/>
  <c r="AQ38" s="1"/>
  <c r="BK38"/>
  <c r="BL38" s="1"/>
  <c r="AB38"/>
  <c r="AC38" s="1"/>
  <c r="G38"/>
  <c r="H38" s="1"/>
  <c r="AW38"/>
  <c r="AX38" s="1"/>
  <c r="N38"/>
  <c r="BR38"/>
  <c r="AI38"/>
  <c r="U38"/>
  <c r="BY38"/>
  <c r="BD38"/>
  <c r="BV38" i="19"/>
  <c r="CP38"/>
  <c r="CT38" s="1"/>
  <c r="CF38"/>
  <c r="CJ38" s="1"/>
  <c r="N38"/>
  <c r="BB38"/>
  <c r="BL38"/>
  <c r="CZ38"/>
  <c r="X38"/>
  <c r="AH38"/>
  <c r="AR38"/>
  <c r="G37" i="29"/>
  <c r="H37" s="1"/>
  <c r="AB37"/>
  <c r="AC37" s="1"/>
  <c r="U37"/>
  <c r="V37" s="1"/>
  <c r="AI37"/>
  <c r="BY37"/>
  <c r="N37"/>
  <c r="AP37"/>
  <c r="BD37"/>
  <c r="BR37"/>
  <c r="AW37"/>
  <c r="BK37"/>
  <c r="F36" i="58"/>
  <c r="J37" i="5"/>
  <c r="W38" i="15"/>
  <c r="AA38"/>
  <c r="S38"/>
  <c r="AI38"/>
  <c r="K38"/>
  <c r="O38"/>
  <c r="AU38"/>
  <c r="AQ38"/>
  <c r="AM38"/>
  <c r="AE38"/>
  <c r="R46" i="253"/>
  <c r="S45"/>
  <c r="BO46"/>
  <c r="BN47"/>
  <c r="AQ46"/>
  <c r="AP47"/>
  <c r="AV46"/>
  <c r="AW45"/>
  <c r="X46"/>
  <c r="Y45"/>
  <c r="BI46"/>
  <c r="BH47"/>
  <c r="N36" i="29"/>
  <c r="AW36"/>
  <c r="BR36"/>
  <c r="BS36" s="1"/>
  <c r="AI36"/>
  <c r="AB36"/>
  <c r="G36"/>
  <c r="AP36"/>
  <c r="BD36"/>
  <c r="BY36"/>
  <c r="U36"/>
  <c r="BK36"/>
  <c r="U16"/>
  <c r="V16" s="1"/>
  <c r="AP30"/>
  <c r="AQ30" s="1"/>
  <c r="AB28"/>
  <c r="AC28" s="1"/>
  <c r="BD25"/>
  <c r="BE25" s="1"/>
  <c r="AI28"/>
  <c r="AJ28" s="1"/>
  <c r="BK24"/>
  <c r="BL24" s="1"/>
  <c r="BY6"/>
  <c r="BZ6" s="1"/>
  <c r="G28"/>
  <c r="H28" s="1"/>
  <c r="BD19"/>
  <c r="BE19" s="1"/>
  <c r="BD6"/>
  <c r="BE6" s="1"/>
  <c r="N12"/>
  <c r="O12" s="1"/>
  <c r="G17"/>
  <c r="H17" s="1"/>
  <c r="AI5"/>
  <c r="AJ5" s="1"/>
  <c r="BR10"/>
  <c r="BS10" s="1"/>
  <c r="AP18"/>
  <c r="AQ18" s="1"/>
  <c r="G26"/>
  <c r="H26" s="1"/>
  <c r="AB21"/>
  <c r="AC21" s="1"/>
  <c r="AI7"/>
  <c r="AJ7" s="1"/>
  <c r="AW21"/>
  <c r="AX21" s="1"/>
  <c r="BD24"/>
  <c r="BE24" s="1"/>
  <c r="AP7"/>
  <c r="AQ7" s="1"/>
  <c r="BD9"/>
  <c r="BE9" s="1"/>
  <c r="BD5"/>
  <c r="BE5" s="1"/>
  <c r="AI23"/>
  <c r="AJ23" s="1"/>
  <c r="BR13"/>
  <c r="BS13" s="1"/>
  <c r="N18"/>
  <c r="O18" s="1"/>
  <c r="AW33"/>
  <c r="AX33" s="1"/>
  <c r="BR33"/>
  <c r="BS33" s="1"/>
  <c r="BK35"/>
  <c r="BL35" s="1"/>
  <c r="U26"/>
  <c r="V26" s="1"/>
  <c r="BY10"/>
  <c r="BZ10" s="1"/>
  <c r="AP17"/>
  <c r="AQ17" s="1"/>
  <c r="AP13"/>
  <c r="AQ13" s="1"/>
  <c r="AW14"/>
  <c r="AX14" s="1"/>
  <c r="AW16"/>
  <c r="AX16" s="1"/>
  <c r="BR34"/>
  <c r="BS34" s="1"/>
  <c r="BD27"/>
  <c r="BE27" s="1"/>
  <c r="AW18"/>
  <c r="AX18" s="1"/>
  <c r="BD29"/>
  <c r="BE29" s="1"/>
  <c r="BD31"/>
  <c r="BE31" s="1"/>
  <c r="BK28"/>
  <c r="BL28" s="1"/>
  <c r="AI6"/>
  <c r="AJ6" s="1"/>
  <c r="N11"/>
  <c r="O11" s="1"/>
  <c r="BK6"/>
  <c r="BL6" s="1"/>
  <c r="N23"/>
  <c r="O23" s="1"/>
  <c r="N22"/>
  <c r="O22" s="1"/>
  <c r="AI22"/>
  <c r="AJ22" s="1"/>
  <c r="BK32"/>
  <c r="BL32" s="1"/>
  <c r="AB7"/>
  <c r="AC7" s="1"/>
  <c r="AI9"/>
  <c r="AJ9" s="1"/>
  <c r="AP35"/>
  <c r="AQ35" s="1"/>
  <c r="BR31"/>
  <c r="BS31" s="1"/>
  <c r="AW10"/>
  <c r="AX10" s="1"/>
  <c r="AP33"/>
  <c r="AQ33" s="1"/>
  <c r="BD8"/>
  <c r="BE8" s="1"/>
  <c r="BK13"/>
  <c r="BL13" s="1"/>
  <c r="AI13"/>
  <c r="AJ13" s="1"/>
  <c r="AW22"/>
  <c r="AX22" s="1"/>
  <c r="BK30"/>
  <c r="BL30" s="1"/>
  <c r="BR29"/>
  <c r="BS29" s="1"/>
  <c r="AW9"/>
  <c r="AX9" s="1"/>
  <c r="G23"/>
  <c r="H23" s="1"/>
  <c r="AB26"/>
  <c r="AC26" s="1"/>
  <c r="AB33"/>
  <c r="AC33" s="1"/>
  <c r="BR25"/>
  <c r="BS25" s="1"/>
  <c r="BY13"/>
  <c r="BZ13" s="1"/>
  <c r="U25"/>
  <c r="V25" s="1"/>
  <c r="AI8"/>
  <c r="AJ8" s="1"/>
  <c r="AP29"/>
  <c r="AQ29" s="1"/>
  <c r="G15"/>
  <c r="H15" s="1"/>
  <c r="G27"/>
  <c r="H27" s="1"/>
  <c r="AW6"/>
  <c r="AX6" s="1"/>
  <c r="BD20"/>
  <c r="BE20" s="1"/>
  <c r="AW15"/>
  <c r="AX15" s="1"/>
  <c r="U7"/>
  <c r="V7" s="1"/>
  <c r="N27"/>
  <c r="O27" s="1"/>
  <c r="N5"/>
  <c r="O5" s="1"/>
  <c r="AW12"/>
  <c r="AX12" s="1"/>
  <c r="U27"/>
  <c r="V27" s="1"/>
  <c r="AB30"/>
  <c r="AC30" s="1"/>
  <c r="BR15"/>
  <c r="BS15" s="1"/>
  <c r="BK27"/>
  <c r="BL27" s="1"/>
  <c r="BY23"/>
  <c r="BZ23" s="1"/>
  <c r="U17"/>
  <c r="V17" s="1"/>
  <c r="BR30"/>
  <c r="BS30" s="1"/>
  <c r="AW32"/>
  <c r="AX32" s="1"/>
  <c r="AB18"/>
  <c r="AC18" s="1"/>
  <c r="BD23"/>
  <c r="BE23" s="1"/>
  <c r="U32"/>
  <c r="V32" s="1"/>
  <c r="BY18"/>
  <c r="BZ18" s="1"/>
  <c r="U14"/>
  <c r="V14" s="1"/>
  <c r="BD33"/>
  <c r="BE33" s="1"/>
  <c r="U29"/>
  <c r="V29" s="1"/>
  <c r="G16"/>
  <c r="H16" s="1"/>
  <c r="BY24"/>
  <c r="BZ24" s="1"/>
  <c r="AI19"/>
  <c r="AJ19" s="1"/>
  <c r="AW7"/>
  <c r="AX7" s="1"/>
  <c r="BD30"/>
  <c r="BE30" s="1"/>
  <c r="BK12"/>
  <c r="BL12" s="1"/>
  <c r="BK20"/>
  <c r="BL20" s="1"/>
  <c r="AI26"/>
  <c r="AJ26" s="1"/>
  <c r="AP31"/>
  <c r="AQ31" s="1"/>
  <c r="G19"/>
  <c r="H19" s="1"/>
  <c r="G13"/>
  <c r="H13" s="1"/>
  <c r="BK26"/>
  <c r="BL26" s="1"/>
  <c r="N20"/>
  <c r="O20" s="1"/>
  <c r="BK15"/>
  <c r="BL15" s="1"/>
  <c r="N30"/>
  <c r="O30" s="1"/>
  <c r="BY33"/>
  <c r="BZ33" s="1"/>
  <c r="AP10"/>
  <c r="AQ10" s="1"/>
  <c r="U6"/>
  <c r="V6" s="1"/>
  <c r="BK11"/>
  <c r="BL11" s="1"/>
  <c r="N31"/>
  <c r="O31" s="1"/>
  <c r="AP9"/>
  <c r="AQ9" s="1"/>
  <c r="BK10"/>
  <c r="BL10" s="1"/>
  <c r="BR35"/>
  <c r="BS35" s="1"/>
  <c r="BD35"/>
  <c r="BE35" s="1"/>
  <c r="AP5"/>
  <c r="AQ5" s="1"/>
  <c r="AI29"/>
  <c r="AJ29" s="1"/>
  <c r="AW24"/>
  <c r="AX24" s="1"/>
  <c r="BY30"/>
  <c r="BZ30" s="1"/>
  <c r="BK34"/>
  <c r="BL34" s="1"/>
  <c r="G12"/>
  <c r="H12" s="1"/>
  <c r="AB15"/>
  <c r="AC15" s="1"/>
  <c r="BR24"/>
  <c r="BS24" s="1"/>
  <c r="AI34"/>
  <c r="AJ34" s="1"/>
  <c r="AI14"/>
  <c r="AJ14" s="1"/>
  <c r="N26"/>
  <c r="O26" s="1"/>
  <c r="U21"/>
  <c r="V21" s="1"/>
  <c r="N29"/>
  <c r="O29" s="1"/>
  <c r="BK8"/>
  <c r="BL8" s="1"/>
  <c r="BR28"/>
  <c r="BS28" s="1"/>
  <c r="AB19"/>
  <c r="AC19" s="1"/>
  <c r="N14"/>
  <c r="O14" s="1"/>
  <c r="U31"/>
  <c r="V31" s="1"/>
  <c r="AB20"/>
  <c r="AC20" s="1"/>
  <c r="U15"/>
  <c r="V15" s="1"/>
  <c r="BY28"/>
  <c r="BZ28" s="1"/>
  <c r="G11"/>
  <c r="H11" s="1"/>
  <c r="BY17"/>
  <c r="BZ17" s="1"/>
  <c r="BR14"/>
  <c r="BS14" s="1"/>
  <c r="N34"/>
  <c r="O34" s="1"/>
  <c r="AP11"/>
  <c r="AQ11" s="1"/>
  <c r="U23"/>
  <c r="V23" s="1"/>
  <c r="AW25"/>
  <c r="AX25" s="1"/>
  <c r="N10"/>
  <c r="O10" s="1"/>
  <c r="AB13"/>
  <c r="AC13" s="1"/>
  <c r="BK7"/>
  <c r="BL7" s="1"/>
  <c r="U5"/>
  <c r="V5" s="1"/>
  <c r="AI24"/>
  <c r="AJ24" s="1"/>
  <c r="U19"/>
  <c r="V19" s="1"/>
  <c r="G31"/>
  <c r="H31" s="1"/>
  <c r="BD14"/>
  <c r="BE14" s="1"/>
  <c r="N24"/>
  <c r="O24" s="1"/>
  <c r="AP15"/>
  <c r="AQ15" s="1"/>
  <c r="AP24"/>
  <c r="AQ24" s="1"/>
  <c r="AB12"/>
  <c r="AC12" s="1"/>
  <c r="BR18"/>
  <c r="BS18" s="1"/>
  <c r="U10"/>
  <c r="V10" s="1"/>
  <c r="AW19"/>
  <c r="AX19" s="1"/>
  <c r="BD26"/>
  <c r="BE26" s="1"/>
  <c r="BY11"/>
  <c r="BZ11" s="1"/>
  <c r="N16"/>
  <c r="O16" s="1"/>
  <c r="BD21"/>
  <c r="BE21" s="1"/>
  <c r="BY8"/>
  <c r="BZ8" s="1"/>
  <c r="BD11"/>
  <c r="BE11" s="1"/>
  <c r="BK22"/>
  <c r="BL22" s="1"/>
  <c r="AI10"/>
  <c r="AJ10" s="1"/>
  <c r="BD28"/>
  <c r="BE28" s="1"/>
  <c r="BY29"/>
  <c r="BZ29" s="1"/>
  <c r="BK9"/>
  <c r="BL9" s="1"/>
  <c r="G5"/>
  <c r="H5" s="1"/>
  <c r="AB29"/>
  <c r="AC29" s="1"/>
  <c r="BK31"/>
  <c r="BL31" s="1"/>
  <c r="BK16"/>
  <c r="BL16" s="1"/>
  <c r="BR21"/>
  <c r="BS21" s="1"/>
  <c r="BR27"/>
  <c r="BS27" s="1"/>
  <c r="BD15"/>
  <c r="BE15" s="1"/>
  <c r="BY5"/>
  <c r="BZ5" s="1"/>
  <c r="BR23"/>
  <c r="BS23" s="1"/>
  <c r="BY9"/>
  <c r="BZ9" s="1"/>
  <c r="BY31"/>
  <c r="BZ31" s="1"/>
  <c r="N13"/>
  <c r="O13" s="1"/>
  <c r="BY22"/>
  <c r="BZ22" s="1"/>
  <c r="BK18"/>
  <c r="BL18" s="1"/>
  <c r="AP20"/>
  <c r="AQ20" s="1"/>
  <c r="BY16"/>
  <c r="BZ16" s="1"/>
  <c r="BR22"/>
  <c r="BS22" s="1"/>
  <c r="BR17"/>
  <c r="BS17" s="1"/>
  <c r="BD17"/>
  <c r="BE17" s="1"/>
  <c r="AW17"/>
  <c r="AX17" s="1"/>
  <c r="G22"/>
  <c r="H22" s="1"/>
  <c r="BY27"/>
  <c r="BZ27" s="1"/>
  <c r="G30"/>
  <c r="H30" s="1"/>
  <c r="BR16"/>
  <c r="BS16" s="1"/>
  <c r="U35"/>
  <c r="V35" s="1"/>
  <c r="AB35"/>
  <c r="AW35"/>
  <c r="AX35" s="1"/>
  <c r="AP14"/>
  <c r="AQ14" s="1"/>
  <c r="BR12"/>
  <c r="BS12" s="1"/>
  <c r="BD18"/>
  <c r="BE18" s="1"/>
  <c r="U11"/>
  <c r="V11" s="1"/>
  <c r="AB16"/>
  <c r="AC16" s="1"/>
  <c r="U28"/>
  <c r="V28" s="1"/>
  <c r="BY26"/>
  <c r="BZ26" s="1"/>
  <c r="AB32"/>
  <c r="AC32" s="1"/>
  <c r="N7"/>
  <c r="O7" s="1"/>
  <c r="G33"/>
  <c r="H33" s="1"/>
  <c r="BY20"/>
  <c r="BZ20" s="1"/>
  <c r="BR19"/>
  <c r="BS19" s="1"/>
  <c r="BD7"/>
  <c r="BE7" s="1"/>
  <c r="BK25"/>
  <c r="BL25" s="1"/>
  <c r="G7"/>
  <c r="H7" s="1"/>
  <c r="G29"/>
  <c r="H29" s="1"/>
  <c r="AP23"/>
  <c r="AQ23" s="1"/>
  <c r="BK5"/>
  <c r="BL5" s="1"/>
  <c r="AB25"/>
  <c r="AC25" s="1"/>
  <c r="AW5"/>
  <c r="AX5" s="1"/>
  <c r="U12"/>
  <c r="V12" s="1"/>
  <c r="U33"/>
  <c r="V33" s="1"/>
  <c r="G21"/>
  <c r="H21" s="1"/>
  <c r="U30"/>
  <c r="V30" s="1"/>
  <c r="AP28"/>
  <c r="AQ28" s="1"/>
  <c r="N17"/>
  <c r="O17" s="1"/>
  <c r="N33"/>
  <c r="O33" s="1"/>
  <c r="BK29"/>
  <c r="BL29" s="1"/>
  <c r="AI33"/>
  <c r="AJ33" s="1"/>
  <c r="G32"/>
  <c r="H32" s="1"/>
  <c r="G20"/>
  <c r="H20" s="1"/>
  <c r="BR8"/>
  <c r="BS8" s="1"/>
  <c r="AB22"/>
  <c r="AC22" s="1"/>
  <c r="BK21"/>
  <c r="BL21" s="1"/>
  <c r="AW26"/>
  <c r="AX26" s="1"/>
  <c r="U9"/>
  <c r="V9" s="1"/>
  <c r="AB6"/>
  <c r="AC6" s="1"/>
  <c r="BR9"/>
  <c r="BS9" s="1"/>
  <c r="AB24"/>
  <c r="AC24" s="1"/>
  <c r="BY35"/>
  <c r="BZ35" s="1"/>
  <c r="AW31"/>
  <c r="AX31" s="1"/>
  <c r="AP12"/>
  <c r="AQ12" s="1"/>
  <c r="G24"/>
  <c r="H24" s="1"/>
  <c r="U13"/>
  <c r="V13" s="1"/>
  <c r="BD10"/>
  <c r="BE10" s="1"/>
  <c r="N21"/>
  <c r="O21" s="1"/>
  <c r="AI32"/>
  <c r="AJ32" s="1"/>
  <c r="N8"/>
  <c r="O8" s="1"/>
  <c r="AB9"/>
  <c r="AC9" s="1"/>
  <c r="BD12"/>
  <c r="BE12" s="1"/>
  <c r="G14"/>
  <c r="H14" s="1"/>
  <c r="AI11"/>
  <c r="AJ11" s="1"/>
  <c r="N25"/>
  <c r="O25" s="1"/>
  <c r="BY19"/>
  <c r="BZ19" s="1"/>
  <c r="AW34"/>
  <c r="AX34" s="1"/>
  <c r="G18"/>
  <c r="H18" s="1"/>
  <c r="AI18"/>
  <c r="AJ18" s="1"/>
  <c r="BY12"/>
  <c r="BZ12" s="1"/>
  <c r="BD34"/>
  <c r="BE34" s="1"/>
  <c r="G10"/>
  <c r="H10" s="1"/>
  <c r="AB5"/>
  <c r="AC5" s="1"/>
  <c r="BR11"/>
  <c r="BS11" s="1"/>
  <c r="AW29"/>
  <c r="AX29" s="1"/>
  <c r="AP26"/>
  <c r="AQ26" s="1"/>
  <c r="BD32"/>
  <c r="BE32" s="1"/>
  <c r="BD13"/>
  <c r="BE13" s="1"/>
  <c r="AP22"/>
  <c r="AQ22" s="1"/>
  <c r="N19"/>
  <c r="O19" s="1"/>
  <c r="AW13"/>
  <c r="AX13" s="1"/>
  <c r="G6"/>
  <c r="H6" s="1"/>
  <c r="AI30"/>
  <c r="AJ30" s="1"/>
  <c r="G25"/>
  <c r="H25" s="1"/>
  <c r="U34"/>
  <c r="V34" s="1"/>
  <c r="AB8"/>
  <c r="AC8" s="1"/>
  <c r="AI20"/>
  <c r="AJ20" s="1"/>
  <c r="U24"/>
  <c r="V24" s="1"/>
  <c r="N9"/>
  <c r="O9" s="1"/>
  <c r="AI21"/>
  <c r="AJ21" s="1"/>
  <c r="BK33"/>
  <c r="BL33" s="1"/>
  <c r="BK14"/>
  <c r="BL14" s="1"/>
  <c r="AW23"/>
  <c r="AX23" s="1"/>
  <c r="BY21"/>
  <c r="BZ21" s="1"/>
  <c r="G34"/>
  <c r="H34" s="1"/>
  <c r="AP6"/>
  <c r="AQ6" s="1"/>
  <c r="AP8"/>
  <c r="AQ8" s="1"/>
  <c r="U22"/>
  <c r="V22" s="1"/>
  <c r="BY34"/>
  <c r="BZ34" s="1"/>
  <c r="BR26"/>
  <c r="BS26" s="1"/>
  <c r="AI31"/>
  <c r="AJ31" s="1"/>
  <c r="BD22"/>
  <c r="BE22" s="1"/>
  <c r="BK23"/>
  <c r="BL23" s="1"/>
  <c r="BY32"/>
  <c r="BZ32" s="1"/>
  <c r="BR7"/>
  <c r="BS7" s="1"/>
  <c r="BD16"/>
  <c r="BE16" s="1"/>
  <c r="AB10"/>
  <c r="AC10" s="1"/>
  <c r="AB27"/>
  <c r="AC27" s="1"/>
  <c r="AB31"/>
  <c r="AC31" s="1"/>
  <c r="U8"/>
  <c r="V8" s="1"/>
  <c r="AI27"/>
  <c r="AJ27" s="1"/>
  <c r="AP32"/>
  <c r="AQ32" s="1"/>
  <c r="G8"/>
  <c r="H8" s="1"/>
  <c r="BK17"/>
  <c r="BL17" s="1"/>
  <c r="AP27"/>
  <c r="AQ27" s="1"/>
  <c r="N15"/>
  <c r="O15" s="1"/>
  <c r="AB14"/>
  <c r="AC14" s="1"/>
  <c r="BR32"/>
  <c r="BS32" s="1"/>
  <c r="BY15"/>
  <c r="BZ15" s="1"/>
  <c r="AW8"/>
  <c r="AX8" s="1"/>
  <c r="AP19"/>
  <c r="AQ19" s="1"/>
  <c r="AP16"/>
  <c r="AQ16" s="1"/>
  <c r="N32"/>
  <c r="O32" s="1"/>
  <c r="BY14"/>
  <c r="BZ14" s="1"/>
  <c r="AW20"/>
  <c r="AX20" s="1"/>
  <c r="G35"/>
  <c r="H35" s="1"/>
  <c r="N35"/>
  <c r="O35" s="1"/>
  <c r="AI35"/>
  <c r="AJ35" s="1"/>
  <c r="AW28"/>
  <c r="AX28" s="1"/>
  <c r="AW11"/>
  <c r="AX11" s="1"/>
  <c r="BY7"/>
  <c r="BZ7" s="1"/>
  <c r="AW30"/>
  <c r="AX30" s="1"/>
  <c r="BR6"/>
  <c r="BS6" s="1"/>
  <c r="AI15"/>
  <c r="AJ15" s="1"/>
  <c r="G9"/>
  <c r="H9" s="1"/>
  <c r="U20"/>
  <c r="V20" s="1"/>
  <c r="BY25"/>
  <c r="BZ25" s="1"/>
  <c r="BK19"/>
  <c r="BL19" s="1"/>
  <c r="N6"/>
  <c r="O6" s="1"/>
  <c r="U18"/>
  <c r="V18" s="1"/>
  <c r="AP25"/>
  <c r="AQ25" s="1"/>
  <c r="AB17"/>
  <c r="AC17" s="1"/>
  <c r="N28"/>
  <c r="O28" s="1"/>
  <c r="BR20"/>
  <c r="BS20" s="1"/>
  <c r="AI17"/>
  <c r="AJ17" s="1"/>
  <c r="AI16"/>
  <c r="AJ16" s="1"/>
  <c r="BR5"/>
  <c r="BS5" s="1"/>
  <c r="AB11"/>
  <c r="AC11" s="1"/>
  <c r="AW27"/>
  <c r="AX27" s="1"/>
  <c r="AI25"/>
  <c r="AJ25" s="1"/>
  <c r="AI12"/>
  <c r="AJ12" s="1"/>
  <c r="AB23"/>
  <c r="AC23" s="1"/>
  <c r="AP34"/>
  <c r="AQ34" s="1"/>
  <c r="AB34"/>
  <c r="AC34" s="1"/>
  <c r="K45" i="73"/>
  <c r="K45" i="78"/>
  <c r="V33" i="6"/>
  <c r="W33" s="1"/>
  <c r="DA31" i="58" s="1"/>
  <c r="DD31" s="1"/>
  <c r="K30" i="80"/>
  <c r="H31" i="77"/>
  <c r="K45" i="74"/>
  <c r="K45" i="76"/>
  <c r="H45" i="80"/>
  <c r="H45" i="77"/>
  <c r="H31" i="80"/>
  <c r="Z36" i="5"/>
  <c r="R36"/>
  <c r="AD36"/>
  <c r="V36"/>
  <c r="X36"/>
  <c r="AB36"/>
  <c r="T36"/>
  <c r="L36"/>
  <c r="N36"/>
  <c r="P36"/>
  <c r="K45" i="75"/>
  <c r="K45" i="79"/>
  <c r="P33" i="6"/>
  <c r="Q33" s="1"/>
  <c r="BW31" i="58" s="1"/>
  <c r="BZ31" s="1"/>
  <c r="K30" i="77"/>
  <c r="CG31" i="58"/>
  <c r="CJ31" s="1"/>
  <c r="AN30"/>
  <c r="BH30"/>
  <c r="CV30"/>
  <c r="AX30"/>
  <c r="AI31"/>
  <c r="AL31" s="1"/>
  <c r="BC31"/>
  <c r="BF31" s="1"/>
  <c r="CL30"/>
  <c r="AS31"/>
  <c r="AV31" s="1"/>
  <c r="BM31"/>
  <c r="BP31" s="1"/>
  <c r="CQ31"/>
  <c r="CT31" s="1"/>
  <c r="BR30"/>
  <c r="G34" i="78" l="1"/>
  <c r="F33"/>
  <c r="H33" s="1"/>
  <c r="I33"/>
  <c r="G34" i="74"/>
  <c r="F33"/>
  <c r="H33" s="1"/>
  <c r="I33"/>
  <c r="I33" i="77"/>
  <c r="F33"/>
  <c r="G34"/>
  <c r="G34" i="75"/>
  <c r="F33"/>
  <c r="H33" s="1"/>
  <c r="I33"/>
  <c r="L36" i="6" s="1"/>
  <c r="G34" i="79"/>
  <c r="F33"/>
  <c r="H33" s="1"/>
  <c r="I33"/>
  <c r="AK46" i="253"/>
  <c r="AJ47"/>
  <c r="G34" i="76"/>
  <c r="F33"/>
  <c r="H33" s="1"/>
  <c r="I33"/>
  <c r="K33" s="1"/>
  <c r="G34" i="73"/>
  <c r="F33"/>
  <c r="H33" s="1"/>
  <c r="I33"/>
  <c r="G34" i="80"/>
  <c r="F33"/>
  <c r="I33"/>
  <c r="BK47" i="29"/>
  <c r="BK45"/>
  <c r="BL42"/>
  <c r="G47"/>
  <c r="G45"/>
  <c r="H42"/>
  <c r="H45" s="1"/>
  <c r="AP45"/>
  <c r="AP47"/>
  <c r="AQ42"/>
  <c r="N45"/>
  <c r="N47"/>
  <c r="O42"/>
  <c r="BR45"/>
  <c r="BR47"/>
  <c r="BS42"/>
  <c r="BY47"/>
  <c r="BY45"/>
  <c r="BZ42"/>
  <c r="AW47"/>
  <c r="AW45"/>
  <c r="AX42"/>
  <c r="BD47"/>
  <c r="BD45"/>
  <c r="BE42"/>
  <c r="U45"/>
  <c r="U47"/>
  <c r="V42"/>
  <c r="AB47"/>
  <c r="AB45"/>
  <c r="AC42"/>
  <c r="AI47"/>
  <c r="AI45"/>
  <c r="AJ42"/>
  <c r="B41" i="5"/>
  <c r="F41" s="1"/>
  <c r="AQ41" i="29"/>
  <c r="BZ41"/>
  <c r="BS41"/>
  <c r="BL41"/>
  <c r="AX41"/>
  <c r="V40"/>
  <c r="O40"/>
  <c r="BE40"/>
  <c r="AJ40"/>
  <c r="AX40"/>
  <c r="AQ40"/>
  <c r="BS40"/>
  <c r="H40"/>
  <c r="BZ40"/>
  <c r="BL40"/>
  <c r="AC40"/>
  <c r="BL39"/>
  <c r="AC39"/>
  <c r="BE39"/>
  <c r="H39"/>
  <c r="V39"/>
  <c r="BS39"/>
  <c r="AX39"/>
  <c r="BZ39"/>
  <c r="O39"/>
  <c r="AQ39"/>
  <c r="AJ39"/>
  <c r="L47" i="253"/>
  <c r="M46"/>
  <c r="BC47"/>
  <c r="BB48"/>
  <c r="G47"/>
  <c r="F48"/>
  <c r="BZ38" i="29"/>
  <c r="AJ38"/>
  <c r="O38"/>
  <c r="BE38"/>
  <c r="V38"/>
  <c r="BS38"/>
  <c r="H39" i="5"/>
  <c r="DD38" i="19"/>
  <c r="DF38" s="1"/>
  <c r="BF38"/>
  <c r="BH38" s="1"/>
  <c r="BZ38"/>
  <c r="CB38" s="1"/>
  <c r="AV38"/>
  <c r="AX38" s="1"/>
  <c r="AD38"/>
  <c r="BP38"/>
  <c r="BR38" s="1"/>
  <c r="R38"/>
  <c r="T38" s="1"/>
  <c r="CV38"/>
  <c r="CL38"/>
  <c r="AX37" i="29"/>
  <c r="BL37"/>
  <c r="AQ37"/>
  <c r="BE37"/>
  <c r="AJ37"/>
  <c r="O37"/>
  <c r="BS37"/>
  <c r="BZ37"/>
  <c r="Z37" i="5"/>
  <c r="CH36" i="58" s="1"/>
  <c r="N37" i="5"/>
  <c r="Z36" i="58" s="1"/>
  <c r="R37" i="5"/>
  <c r="AT36" i="58" s="1"/>
  <c r="AB37" i="5"/>
  <c r="CR36" i="58" s="1"/>
  <c r="AD37" i="5"/>
  <c r="DB36" i="58" s="1"/>
  <c r="L37" i="5"/>
  <c r="P36" i="58" s="1"/>
  <c r="V37" i="5"/>
  <c r="BN36" i="58" s="1"/>
  <c r="T37" i="5"/>
  <c r="BD36" i="58" s="1"/>
  <c r="P37" i="5"/>
  <c r="AJ36" i="58" s="1"/>
  <c r="X37" i="5"/>
  <c r="BX36" i="58" s="1"/>
  <c r="H38" i="5"/>
  <c r="CZ37" i="19"/>
  <c r="N37"/>
  <c r="AR37"/>
  <c r="BL37"/>
  <c r="CP37"/>
  <c r="X37"/>
  <c r="BV37"/>
  <c r="BB37"/>
  <c r="CF37"/>
  <c r="AH37"/>
  <c r="X47" i="253"/>
  <c r="Y46"/>
  <c r="AV47"/>
  <c r="AW46"/>
  <c r="S46"/>
  <c r="R47"/>
  <c r="BH48"/>
  <c r="BI47"/>
  <c r="AQ47"/>
  <c r="AP48"/>
  <c r="BO47"/>
  <c r="BN48"/>
  <c r="BZ36" i="29"/>
  <c r="AC36"/>
  <c r="O36"/>
  <c r="V36"/>
  <c r="H36"/>
  <c r="AX36"/>
  <c r="BL36"/>
  <c r="AQ36"/>
  <c r="BE36"/>
  <c r="AJ36"/>
  <c r="AC35"/>
  <c r="AJ35" i="58"/>
  <c r="DB35"/>
  <c r="I45" i="77"/>
  <c r="K29"/>
  <c r="P32" i="6"/>
  <c r="Q32" s="1"/>
  <c r="BW30" i="58" s="1"/>
  <c r="BZ30" s="1"/>
  <c r="BD35"/>
  <c r="BN35"/>
  <c r="V32" i="6"/>
  <c r="W32" s="1"/>
  <c r="DA30" i="58" s="1"/>
  <c r="DD30" s="1"/>
  <c r="K29" i="80"/>
  <c r="I45"/>
  <c r="Z35" i="58"/>
  <c r="BX35"/>
  <c r="AT35"/>
  <c r="CR35"/>
  <c r="P35"/>
  <c r="CH35"/>
  <c r="H32" i="80"/>
  <c r="H32" i="77"/>
  <c r="T36" i="6"/>
  <c r="R36"/>
  <c r="J36"/>
  <c r="H36"/>
  <c r="K33" i="79"/>
  <c r="K33" i="74"/>
  <c r="K33" i="78"/>
  <c r="K33" i="75"/>
  <c r="K33" i="73"/>
  <c r="K32" i="79"/>
  <c r="T35" i="6"/>
  <c r="U35" s="1"/>
  <c r="CQ33" i="58" s="1"/>
  <c r="CT33" s="1"/>
  <c r="K32" i="76"/>
  <c r="N35" i="6"/>
  <c r="O35" s="1"/>
  <c r="BM33" i="58" s="1"/>
  <c r="K32" i="74"/>
  <c r="J35" i="6"/>
  <c r="K35" s="1"/>
  <c r="AS33" i="58" s="1"/>
  <c r="AV33" s="1"/>
  <c r="K32" i="78"/>
  <c r="R35" i="6"/>
  <c r="S35" s="1"/>
  <c r="CG33" i="58" s="1"/>
  <c r="K32" i="75"/>
  <c r="L35" i="6"/>
  <c r="M35" s="1"/>
  <c r="BC33" i="58" s="1"/>
  <c r="K32" i="73"/>
  <c r="H35" i="6"/>
  <c r="I35" s="1"/>
  <c r="AI33" i="58" s="1"/>
  <c r="AL33" s="1"/>
  <c r="K31" i="78"/>
  <c r="R34" i="6"/>
  <c r="S34" s="1"/>
  <c r="CG32" i="58" s="1"/>
  <c r="K31" i="75"/>
  <c r="L34" i="6"/>
  <c r="M34" s="1"/>
  <c r="BC32" i="58" s="1"/>
  <c r="CV31"/>
  <c r="K3" i="41"/>
  <c r="BR31" i="58"/>
  <c r="H3" i="41"/>
  <c r="AX31" i="58"/>
  <c r="F3" i="41"/>
  <c r="J34" i="6"/>
  <c r="K34" s="1"/>
  <c r="AS32" i="58" s="1"/>
  <c r="K31" i="74"/>
  <c r="DF31" i="58"/>
  <c r="L3" i="41"/>
  <c r="CB31" i="58"/>
  <c r="I3" i="41"/>
  <c r="BH31" i="58"/>
  <c r="G3" i="41"/>
  <c r="AN31" i="58"/>
  <c r="E3" i="41"/>
  <c r="V34" i="6"/>
  <c r="W34" s="1"/>
  <c r="DA32" i="58" s="1"/>
  <c r="K31" i="80"/>
  <c r="T34" i="6"/>
  <c r="U34" s="1"/>
  <c r="CQ32" i="58" s="1"/>
  <c r="K31" i="79"/>
  <c r="K31" i="77"/>
  <c r="P34" i="6"/>
  <c r="Q34" s="1"/>
  <c r="BW32" i="58" s="1"/>
  <c r="K31" i="73"/>
  <c r="H34" i="6"/>
  <c r="I34" s="1"/>
  <c r="AI32" i="58" s="1"/>
  <c r="N34" i="6"/>
  <c r="O34" s="1"/>
  <c r="BM32" i="58" s="1"/>
  <c r="K31" i="76"/>
  <c r="CL31" i="58"/>
  <c r="J3" i="41"/>
  <c r="N36" i="6" l="1"/>
  <c r="O36" s="1"/>
  <c r="G35" i="74"/>
  <c r="F34"/>
  <c r="H34" s="1"/>
  <c r="I34"/>
  <c r="K34" s="1"/>
  <c r="G35" i="76"/>
  <c r="F34"/>
  <c r="H34" s="1"/>
  <c r="I34"/>
  <c r="N37" i="6" s="1"/>
  <c r="G35" i="75"/>
  <c r="F34"/>
  <c r="H34" s="1"/>
  <c r="I34"/>
  <c r="L37" i="6" s="1"/>
  <c r="G35" i="73"/>
  <c r="F34"/>
  <c r="H34" s="1"/>
  <c r="I34"/>
  <c r="K34" s="1"/>
  <c r="AK47" i="253"/>
  <c r="AJ48"/>
  <c r="G35" i="79"/>
  <c r="F34"/>
  <c r="H34" s="1"/>
  <c r="I34"/>
  <c r="F34" i="77"/>
  <c r="I34"/>
  <c r="G35"/>
  <c r="G35" i="78"/>
  <c r="F34"/>
  <c r="H34" s="1"/>
  <c r="I34"/>
  <c r="K34" s="1"/>
  <c r="G35" i="80"/>
  <c r="I34"/>
  <c r="F34"/>
  <c r="BS45" i="29"/>
  <c r="V47"/>
  <c r="BL47"/>
  <c r="BZ45"/>
  <c r="H47"/>
  <c r="BZ47"/>
  <c r="AC47"/>
  <c r="AJ47"/>
  <c r="AQ45"/>
  <c r="AX45"/>
  <c r="BS47"/>
  <c r="BE47"/>
  <c r="O45"/>
  <c r="AX47"/>
  <c r="BL45"/>
  <c r="AC45"/>
  <c r="V45"/>
  <c r="AQ47"/>
  <c r="AJ45"/>
  <c r="BE45"/>
  <c r="O47"/>
  <c r="B42" i="5"/>
  <c r="F42" s="1"/>
  <c r="L48" i="253"/>
  <c r="M47"/>
  <c r="BC48"/>
  <c r="BB49"/>
  <c r="F49"/>
  <c r="G48"/>
  <c r="J39" i="5"/>
  <c r="F38" i="58"/>
  <c r="F37"/>
  <c r="J38" i="5"/>
  <c r="P35" i="6"/>
  <c r="Q35" s="1"/>
  <c r="BW33" i="58" s="1"/>
  <c r="BZ33" s="1"/>
  <c r="CB33" s="1"/>
  <c r="V35" i="6"/>
  <c r="W35" s="1"/>
  <c r="DA33" i="58" s="1"/>
  <c r="DD33" s="1"/>
  <c r="DF33" s="1"/>
  <c r="BH49" i="253"/>
  <c r="BI48"/>
  <c r="Y47"/>
  <c r="X48"/>
  <c r="AQ48"/>
  <c r="AP49"/>
  <c r="AW47"/>
  <c r="AV48"/>
  <c r="BN49"/>
  <c r="BO48"/>
  <c r="S47"/>
  <c r="R48"/>
  <c r="K45" i="80"/>
  <c r="CV33" i="58"/>
  <c r="H33" i="80"/>
  <c r="K34" i="75"/>
  <c r="CB30" i="58"/>
  <c r="H33" i="77"/>
  <c r="T37" i="6"/>
  <c r="K34" i="79"/>
  <c r="K34" i="76"/>
  <c r="AN33" i="58"/>
  <c r="AX33"/>
  <c r="R37" i="6"/>
  <c r="DF30" i="58"/>
  <c r="K45" i="77"/>
  <c r="BF33" i="58"/>
  <c r="CJ33"/>
  <c r="BP33"/>
  <c r="K36" i="6"/>
  <c r="S36"/>
  <c r="I36"/>
  <c r="M36"/>
  <c r="U36"/>
  <c r="BZ32" i="58"/>
  <c r="DD32"/>
  <c r="BF32"/>
  <c r="BP32"/>
  <c r="AL32"/>
  <c r="CT32"/>
  <c r="AV32"/>
  <c r="CJ32"/>
  <c r="H37" i="6" l="1"/>
  <c r="I37" s="1"/>
  <c r="J37"/>
  <c r="K37" s="1"/>
  <c r="G36" i="79"/>
  <c r="F35"/>
  <c r="H35" s="1"/>
  <c r="I35"/>
  <c r="G36" i="75"/>
  <c r="F35"/>
  <c r="H35" s="1"/>
  <c r="I35"/>
  <c r="AK48" i="253"/>
  <c r="AJ49"/>
  <c r="G36" i="73"/>
  <c r="F35"/>
  <c r="H35" s="1"/>
  <c r="I35"/>
  <c r="G36" i="78"/>
  <c r="F35"/>
  <c r="H35" s="1"/>
  <c r="I35"/>
  <c r="G36" i="74"/>
  <c r="F35"/>
  <c r="H35" s="1"/>
  <c r="I35"/>
  <c r="I35" i="77"/>
  <c r="G36"/>
  <c r="F35"/>
  <c r="G36" i="76"/>
  <c r="F35"/>
  <c r="H35" s="1"/>
  <c r="I35"/>
  <c r="G36" i="80"/>
  <c r="F35"/>
  <c r="I35"/>
  <c r="B43" i="5"/>
  <c r="F43" s="1"/>
  <c r="H42"/>
  <c r="J42" s="1"/>
  <c r="H41"/>
  <c r="M48" i="253"/>
  <c r="L49"/>
  <c r="BC49"/>
  <c r="BB50"/>
  <c r="G49"/>
  <c r="F50"/>
  <c r="H40" i="5"/>
  <c r="F39" i="58" s="1"/>
  <c r="AD39" i="5"/>
  <c r="V39"/>
  <c r="AB39"/>
  <c r="P39"/>
  <c r="L39"/>
  <c r="X39"/>
  <c r="R39"/>
  <c r="T39"/>
  <c r="N39"/>
  <c r="Z39"/>
  <c r="X38"/>
  <c r="P38"/>
  <c r="L38"/>
  <c r="AD38"/>
  <c r="T38"/>
  <c r="R38"/>
  <c r="AB38"/>
  <c r="Z38"/>
  <c r="V38"/>
  <c r="N38"/>
  <c r="K32" i="77"/>
  <c r="K32" i="80"/>
  <c r="BN50" i="253"/>
  <c r="BO49"/>
  <c r="BI49"/>
  <c r="BH50"/>
  <c r="AP50"/>
  <c r="AQ49"/>
  <c r="Y48"/>
  <c r="X49"/>
  <c r="R49"/>
  <c r="S48"/>
  <c r="AW48"/>
  <c r="AV49"/>
  <c r="H35" i="77"/>
  <c r="H35" i="80"/>
  <c r="K33" i="77"/>
  <c r="P36" i="6"/>
  <c r="Q36" s="1"/>
  <c r="BW34" i="58" s="1"/>
  <c r="M37" i="6"/>
  <c r="U37"/>
  <c r="O37"/>
  <c r="V36"/>
  <c r="W36" s="1"/>
  <c r="DA34" i="58" s="1"/>
  <c r="K33" i="80"/>
  <c r="S37" i="6"/>
  <c r="AI34" i="58"/>
  <c r="CQ34"/>
  <c r="BR33"/>
  <c r="CL33"/>
  <c r="BH33"/>
  <c r="BC34"/>
  <c r="BM34"/>
  <c r="CG34"/>
  <c r="AS34"/>
  <c r="AX32"/>
  <c r="CV32"/>
  <c r="AN32"/>
  <c r="CL32"/>
  <c r="BR32"/>
  <c r="BH32"/>
  <c r="DF32"/>
  <c r="CB32"/>
  <c r="G37" i="78" l="1"/>
  <c r="F36"/>
  <c r="H36" s="1"/>
  <c r="I36"/>
  <c r="G37" i="75"/>
  <c r="F36"/>
  <c r="H36" s="1"/>
  <c r="I36"/>
  <c r="I36" i="77"/>
  <c r="F36"/>
  <c r="H36" s="1"/>
  <c r="G37"/>
  <c r="R38" i="6"/>
  <c r="S38" s="1"/>
  <c r="CG36" i="58" s="1"/>
  <c r="CJ36" s="1"/>
  <c r="K35" i="78"/>
  <c r="K35" i="75"/>
  <c r="L38" i="6"/>
  <c r="M38" s="1"/>
  <c r="BC36" i="58" s="1"/>
  <c r="BF36" s="1"/>
  <c r="AK49" i="253"/>
  <c r="AJ50"/>
  <c r="N38" i="6"/>
  <c r="O38" s="1"/>
  <c r="BM36" i="58" s="1"/>
  <c r="BP36" s="1"/>
  <c r="K35" i="76"/>
  <c r="G37" i="74"/>
  <c r="F36"/>
  <c r="H36" s="1"/>
  <c r="I36"/>
  <c r="K35" i="73"/>
  <c r="H38" i="6"/>
  <c r="I38" s="1"/>
  <c r="AI36" i="58" s="1"/>
  <c r="T38" i="6"/>
  <c r="U38" s="1"/>
  <c r="CQ36" i="58" s="1"/>
  <c r="K35" i="79"/>
  <c r="G37" i="76"/>
  <c r="F36"/>
  <c r="H36" s="1"/>
  <c r="I36"/>
  <c r="K35" i="74"/>
  <c r="J38" i="6"/>
  <c r="K38" s="1"/>
  <c r="AS36" i="58" s="1"/>
  <c r="G37" i="73"/>
  <c r="F36"/>
  <c r="H36" s="1"/>
  <c r="I36"/>
  <c r="G37" i="79"/>
  <c r="F36"/>
  <c r="H36" s="1"/>
  <c r="I36"/>
  <c r="G37" i="80"/>
  <c r="F36"/>
  <c r="H36" s="1"/>
  <c r="I36"/>
  <c r="F41" i="58"/>
  <c r="B44" i="5"/>
  <c r="F44" s="1"/>
  <c r="H43"/>
  <c r="F42" i="58" s="1"/>
  <c r="R42" i="5"/>
  <c r="AT41" i="58" s="1"/>
  <c r="AB42" i="5"/>
  <c r="CR41" i="58" s="1"/>
  <c r="L42" i="5"/>
  <c r="P41" i="58" s="1"/>
  <c r="T42" i="5"/>
  <c r="BD41" i="58" s="1"/>
  <c r="V42" i="5"/>
  <c r="BN41" i="58" s="1"/>
  <c r="N42" i="5"/>
  <c r="Z41" i="58" s="1"/>
  <c r="X42" i="5"/>
  <c r="BX41" i="58" s="1"/>
  <c r="Z42" i="5"/>
  <c r="CH41" i="58" s="1"/>
  <c r="P42" i="5"/>
  <c r="AJ41" i="58" s="1"/>
  <c r="AD42" i="5"/>
  <c r="DB41" i="58" s="1"/>
  <c r="J41" i="5"/>
  <c r="F40" i="58"/>
  <c r="M49" i="253"/>
  <c r="L50"/>
  <c r="BB52"/>
  <c r="BC50"/>
  <c r="BC52" s="1"/>
  <c r="F52"/>
  <c r="G50"/>
  <c r="G52" s="1"/>
  <c r="J40" i="5"/>
  <c r="BD38" i="58"/>
  <c r="Z38"/>
  <c r="P38"/>
  <c r="DB38"/>
  <c r="AJ38"/>
  <c r="CH38"/>
  <c r="BX38"/>
  <c r="BN38"/>
  <c r="AT38"/>
  <c r="CR38"/>
  <c r="BD37"/>
  <c r="Z37"/>
  <c r="AT37"/>
  <c r="CR37"/>
  <c r="P37"/>
  <c r="BN37"/>
  <c r="BX37"/>
  <c r="AJ37"/>
  <c r="CH37"/>
  <c r="DB37"/>
  <c r="AQ50" i="253"/>
  <c r="AQ52" s="1"/>
  <c r="AP52"/>
  <c r="R50"/>
  <c r="S49"/>
  <c r="BO50"/>
  <c r="BO52" s="1"/>
  <c r="BN52"/>
  <c r="AV50"/>
  <c r="AW49"/>
  <c r="X50"/>
  <c r="Y49"/>
  <c r="BH52"/>
  <c r="BI50"/>
  <c r="BI52" s="1"/>
  <c r="BA6" i="19"/>
  <c r="BA46" s="1"/>
  <c r="BA7"/>
  <c r="BF7" s="1"/>
  <c r="BH7" s="1"/>
  <c r="CT36" i="58"/>
  <c r="AV36"/>
  <c r="AL36"/>
  <c r="BM35"/>
  <c r="H34" i="77"/>
  <c r="AS35" i="58"/>
  <c r="BC35"/>
  <c r="H34" i="80"/>
  <c r="AI35" i="58"/>
  <c r="CG35"/>
  <c r="CQ35"/>
  <c r="J39" i="6" l="1"/>
  <c r="K39" s="1"/>
  <c r="AS37" i="58" s="1"/>
  <c r="AV37" s="1"/>
  <c r="AX37" s="1"/>
  <c r="K36" i="74"/>
  <c r="N39" i="6"/>
  <c r="O39" s="1"/>
  <c r="BM37" i="58" s="1"/>
  <c r="K36" i="76"/>
  <c r="K36" i="77"/>
  <c r="P39" i="6"/>
  <c r="Q39" s="1"/>
  <c r="BW37" i="58" s="1"/>
  <c r="BZ37" s="1"/>
  <c r="CB37" s="1"/>
  <c r="G38" i="73"/>
  <c r="F37"/>
  <c r="H37" s="1"/>
  <c r="I37"/>
  <c r="G38" i="74"/>
  <c r="F37"/>
  <c r="H37" s="1"/>
  <c r="I37"/>
  <c r="L39" i="6"/>
  <c r="M39" s="1"/>
  <c r="BC37" i="58" s="1"/>
  <c r="BF37" s="1"/>
  <c r="BH37" s="1"/>
  <c r="K36" i="75"/>
  <c r="H39" i="6"/>
  <c r="I39" s="1"/>
  <c r="AI37" i="58" s="1"/>
  <c r="AL37" s="1"/>
  <c r="AN37" s="1"/>
  <c r="K36" i="73"/>
  <c r="G38" i="75"/>
  <c r="F37"/>
  <c r="H37" s="1"/>
  <c r="I37"/>
  <c r="T39" i="6"/>
  <c r="U39" s="1"/>
  <c r="CQ37" i="58" s="1"/>
  <c r="CT37" s="1"/>
  <c r="CV37" s="1"/>
  <c r="K36" i="79"/>
  <c r="AK50" i="253"/>
  <c r="AK52" s="1"/>
  <c r="AJ52"/>
  <c r="K36" i="78"/>
  <c r="R39" i="6"/>
  <c r="S39" s="1"/>
  <c r="CG37" i="58" s="1"/>
  <c r="CJ37" s="1"/>
  <c r="CL37" s="1"/>
  <c r="BP37"/>
  <c r="BR37" s="1"/>
  <c r="F37" i="79"/>
  <c r="H37" s="1"/>
  <c r="G38"/>
  <c r="I37"/>
  <c r="G38" i="76"/>
  <c r="F37"/>
  <c r="H37" s="1"/>
  <c r="I37"/>
  <c r="F37" i="77"/>
  <c r="H37" s="1"/>
  <c r="G38"/>
  <c r="I37"/>
  <c r="F37" i="78"/>
  <c r="H37" s="1"/>
  <c r="G38"/>
  <c r="I37"/>
  <c r="I37" i="80"/>
  <c r="F37"/>
  <c r="H37" s="1"/>
  <c r="G38"/>
  <c r="V39" i="6"/>
  <c r="W39" s="1"/>
  <c r="DA37" i="58" s="1"/>
  <c r="DD37" s="1"/>
  <c r="DF37" s="1"/>
  <c r="K36" i="80"/>
  <c r="F47" i="5"/>
  <c r="B47"/>
  <c r="H44"/>
  <c r="J43"/>
  <c r="Z41"/>
  <c r="L41"/>
  <c r="AD41"/>
  <c r="P41"/>
  <c r="T41"/>
  <c r="N41"/>
  <c r="AB41"/>
  <c r="V41"/>
  <c r="X41"/>
  <c r="R41"/>
  <c r="L52" i="253"/>
  <c r="M50"/>
  <c r="M52" s="1"/>
  <c r="N40" i="5"/>
  <c r="T40"/>
  <c r="Z40"/>
  <c r="R40"/>
  <c r="AB40"/>
  <c r="L40"/>
  <c r="X40"/>
  <c r="V40"/>
  <c r="AD40"/>
  <c r="P40"/>
  <c r="AV52" i="253"/>
  <c r="AW50"/>
  <c r="AW52" s="1"/>
  <c r="S50"/>
  <c r="S52" s="1"/>
  <c r="R52"/>
  <c r="X52"/>
  <c r="Y50"/>
  <c r="Y52" s="1"/>
  <c r="BF6" i="19"/>
  <c r="BF46" s="1"/>
  <c r="BA8"/>
  <c r="BF8" s="1"/>
  <c r="BH8" s="1"/>
  <c r="AN36" i="58"/>
  <c r="BH36"/>
  <c r="AX36"/>
  <c r="CL36"/>
  <c r="BR36"/>
  <c r="CV36"/>
  <c r="P38" i="6"/>
  <c r="K35" i="77"/>
  <c r="V38" i="6"/>
  <c r="K35" i="80"/>
  <c r="AV35" i="58"/>
  <c r="AQ6" i="19"/>
  <c r="AQ46" s="1"/>
  <c r="CT35" i="58"/>
  <c r="CJ35"/>
  <c r="BF35"/>
  <c r="C46" i="19"/>
  <c r="CE6"/>
  <c r="CE46" s="1"/>
  <c r="AL35" i="58"/>
  <c r="BP35"/>
  <c r="W6" i="19"/>
  <c r="W46" s="1"/>
  <c r="I38" i="77" l="1"/>
  <c r="F38"/>
  <c r="H38" s="1"/>
  <c r="G39"/>
  <c r="L40" i="6"/>
  <c r="M40" s="1"/>
  <c r="BC38" i="58" s="1"/>
  <c r="BF38" s="1"/>
  <c r="BH38" s="1"/>
  <c r="K37" i="75"/>
  <c r="K37" i="74"/>
  <c r="J40" i="6"/>
  <c r="K40" s="1"/>
  <c r="AS38" i="58" s="1"/>
  <c r="AV38" s="1"/>
  <c r="AX38" s="1"/>
  <c r="G39" i="78"/>
  <c r="F38"/>
  <c r="H38" s="1"/>
  <c r="I38"/>
  <c r="T40" i="6"/>
  <c r="U40" s="1"/>
  <c r="CQ38" i="58" s="1"/>
  <c r="CT38" s="1"/>
  <c r="K37" i="79"/>
  <c r="G39" i="73"/>
  <c r="F38"/>
  <c r="H38" s="1"/>
  <c r="I38"/>
  <c r="G39" i="76"/>
  <c r="F38"/>
  <c r="H38" s="1"/>
  <c r="I38"/>
  <c r="N40" i="6"/>
  <c r="O40" s="1"/>
  <c r="BM38" i="58" s="1"/>
  <c r="BP38" s="1"/>
  <c r="BR38" s="1"/>
  <c r="K37" i="76"/>
  <c r="G39" i="79"/>
  <c r="F38"/>
  <c r="H38" s="1"/>
  <c r="I38"/>
  <c r="G39" i="75"/>
  <c r="F38"/>
  <c r="H38" s="1"/>
  <c r="I38"/>
  <c r="G39" i="74"/>
  <c r="F38"/>
  <c r="H38" s="1"/>
  <c r="I38"/>
  <c r="K37" i="78"/>
  <c r="R40" i="6"/>
  <c r="S40" s="1"/>
  <c r="CG38" i="58" s="1"/>
  <c r="CJ38" s="1"/>
  <c r="CL38" s="1"/>
  <c r="K37" i="77"/>
  <c r="P40" i="6"/>
  <c r="Q40" s="1"/>
  <c r="BW38" i="58" s="1"/>
  <c r="BZ38" s="1"/>
  <c r="H40" i="6"/>
  <c r="I40" s="1"/>
  <c r="AI38" i="58" s="1"/>
  <c r="AL38" s="1"/>
  <c r="AN38" s="1"/>
  <c r="K37" i="73"/>
  <c r="K37" i="80"/>
  <c r="V40" i="6"/>
  <c r="W40" s="1"/>
  <c r="DA38" i="58" s="1"/>
  <c r="DD38" s="1"/>
  <c r="DF38" s="1"/>
  <c r="G39" i="80"/>
  <c r="I38"/>
  <c r="F38"/>
  <c r="H38" s="1"/>
  <c r="J44" i="5"/>
  <c r="F43" i="58"/>
  <c r="F46" s="1"/>
  <c r="H47" i="5"/>
  <c r="Z43"/>
  <c r="CH42" i="58" s="1"/>
  <c r="L43" i="5"/>
  <c r="P42" i="58" s="1"/>
  <c r="X43" i="5"/>
  <c r="BX42" i="58" s="1"/>
  <c r="AB43" i="5"/>
  <c r="CR42" i="58" s="1"/>
  <c r="T43" i="5"/>
  <c r="BD42" i="58" s="1"/>
  <c r="P43" i="5"/>
  <c r="AJ42" i="58" s="1"/>
  <c r="N43" i="5"/>
  <c r="Z42" i="58" s="1"/>
  <c r="V43" i="5"/>
  <c r="BN42" i="58" s="1"/>
  <c r="AD43" i="5"/>
  <c r="DB42" i="58" s="1"/>
  <c r="R43" i="5"/>
  <c r="AT42" i="58" s="1"/>
  <c r="BN40"/>
  <c r="AJ40"/>
  <c r="BX40"/>
  <c r="BD40"/>
  <c r="CH40"/>
  <c r="AT40"/>
  <c r="Z40"/>
  <c r="P40"/>
  <c r="CR40"/>
  <c r="DB40"/>
  <c r="DB39"/>
  <c r="BX39"/>
  <c r="CR39"/>
  <c r="CH39"/>
  <c r="Z39"/>
  <c r="AJ39"/>
  <c r="BN39"/>
  <c r="P39"/>
  <c r="AT39"/>
  <c r="BD39"/>
  <c r="CV38"/>
  <c r="CB38"/>
  <c r="BH6" i="19"/>
  <c r="BH46" s="1"/>
  <c r="CO6"/>
  <c r="CO46" s="1"/>
  <c r="AG6"/>
  <c r="AG46" s="1"/>
  <c r="AG7"/>
  <c r="AL7" s="1"/>
  <c r="AN7" s="1"/>
  <c r="CO7"/>
  <c r="CT7" s="1"/>
  <c r="CV7" s="1"/>
  <c r="BA9"/>
  <c r="BF9" s="1"/>
  <c r="BH9" s="1"/>
  <c r="W38" i="6"/>
  <c r="Q38"/>
  <c r="AN35" i="58"/>
  <c r="BK6" i="19"/>
  <c r="BK46" s="1"/>
  <c r="AX35" i="58"/>
  <c r="CE7" i="19"/>
  <c r="CJ7" s="1"/>
  <c r="CY6"/>
  <c r="CY46" s="1"/>
  <c r="M6"/>
  <c r="M46" s="1"/>
  <c r="AQ7"/>
  <c r="AV7" s="1"/>
  <c r="CV35" i="58"/>
  <c r="K34" i="80"/>
  <c r="V37" i="6"/>
  <c r="CL35" i="58"/>
  <c r="BU6" i="19"/>
  <c r="BU46" s="1"/>
  <c r="P37" i="6"/>
  <c r="K34" i="77"/>
  <c r="BR35" i="58"/>
  <c r="AB6" i="19"/>
  <c r="AB46" s="1"/>
  <c r="C7"/>
  <c r="CJ6"/>
  <c r="CJ46" s="1"/>
  <c r="BH35" i="58"/>
  <c r="W7" i="19"/>
  <c r="AB7" s="1"/>
  <c r="AV6"/>
  <c r="AV46" s="1"/>
  <c r="G40" i="75" l="1"/>
  <c r="F39"/>
  <c r="H39" s="1"/>
  <c r="I39"/>
  <c r="G40" i="74"/>
  <c r="F39"/>
  <c r="H39" s="1"/>
  <c r="I39"/>
  <c r="T41" i="6"/>
  <c r="U41" s="1"/>
  <c r="CQ39" i="58" s="1"/>
  <c r="CT39" s="1"/>
  <c r="K38" i="79"/>
  <c r="H41" i="6"/>
  <c r="I41" s="1"/>
  <c r="AI39" i="58" s="1"/>
  <c r="AL39" s="1"/>
  <c r="K38" i="73"/>
  <c r="G40" i="77"/>
  <c r="F39"/>
  <c r="H39" s="1"/>
  <c r="I39"/>
  <c r="G40" i="76"/>
  <c r="F39"/>
  <c r="H39" s="1"/>
  <c r="I39"/>
  <c r="L41" i="6"/>
  <c r="M41" s="1"/>
  <c r="BC39" i="58" s="1"/>
  <c r="BF39" s="1"/>
  <c r="K38" i="75"/>
  <c r="N41" i="6"/>
  <c r="O41" s="1"/>
  <c r="BM39" i="58" s="1"/>
  <c r="BP39" s="1"/>
  <c r="K38" i="76"/>
  <c r="R41" i="6"/>
  <c r="S41" s="1"/>
  <c r="CG39" i="58" s="1"/>
  <c r="CJ39" s="1"/>
  <c r="K38" i="78"/>
  <c r="G40"/>
  <c r="F39"/>
  <c r="H39" s="1"/>
  <c r="I39"/>
  <c r="J41" i="6"/>
  <c r="K41" s="1"/>
  <c r="AS39" i="58" s="1"/>
  <c r="AV39" s="1"/>
  <c r="K38" i="74"/>
  <c r="G40" i="79"/>
  <c r="F39"/>
  <c r="H39" s="1"/>
  <c r="I39"/>
  <c r="G40" i="73"/>
  <c r="F39"/>
  <c r="H39" s="1"/>
  <c r="I39"/>
  <c r="P41" i="6"/>
  <c r="Q41" s="1"/>
  <c r="BW39" i="58" s="1"/>
  <c r="BZ39" s="1"/>
  <c r="K38" i="77"/>
  <c r="G40" i="80"/>
  <c r="I39"/>
  <c r="F39"/>
  <c r="H39" s="1"/>
  <c r="V41" i="6"/>
  <c r="W41" s="1"/>
  <c r="DA39" i="58" s="1"/>
  <c r="K38" i="80"/>
  <c r="J47" i="5"/>
  <c r="L44"/>
  <c r="R44"/>
  <c r="AD44"/>
  <c r="Z44"/>
  <c r="N44"/>
  <c r="X44"/>
  <c r="T44"/>
  <c r="V44"/>
  <c r="P44"/>
  <c r="AB44"/>
  <c r="DD39" i="58"/>
  <c r="AL6" i="19"/>
  <c r="CT6"/>
  <c r="CT46" s="1"/>
  <c r="AG8"/>
  <c r="AL8" s="1"/>
  <c r="AN8" s="1"/>
  <c r="CO8"/>
  <c r="CT8" s="1"/>
  <c r="CV8" s="1"/>
  <c r="BA10"/>
  <c r="BF10" s="1"/>
  <c r="BH10" s="1"/>
  <c r="BW36" i="58"/>
  <c r="DA36"/>
  <c r="M7" i="19"/>
  <c r="R7" s="1"/>
  <c r="CE8"/>
  <c r="CJ8" s="1"/>
  <c r="BP6"/>
  <c r="BP46" s="1"/>
  <c r="AQ8"/>
  <c r="AV8" s="1"/>
  <c r="BK7"/>
  <c r="BP7" s="1"/>
  <c r="R6"/>
  <c r="R46" s="1"/>
  <c r="C8"/>
  <c r="DD6"/>
  <c r="DD46" s="1"/>
  <c r="W8"/>
  <c r="AB8" s="1"/>
  <c r="AX6"/>
  <c r="AX46" s="1"/>
  <c r="CY7"/>
  <c r="DD7" s="1"/>
  <c r="Q37" i="6"/>
  <c r="W37"/>
  <c r="AX7" i="19"/>
  <c r="AD6"/>
  <c r="AD46" s="1"/>
  <c r="CL7"/>
  <c r="AD7"/>
  <c r="CL6"/>
  <c r="CL46" s="1"/>
  <c r="BZ6"/>
  <c r="BZ46" s="1"/>
  <c r="BU7"/>
  <c r="BZ7" s="1"/>
  <c r="N42" i="6" l="1"/>
  <c r="O42" s="1"/>
  <c r="BM40" i="58" s="1"/>
  <c r="BP40" s="1"/>
  <c r="BR40" s="1"/>
  <c r="K39" i="76"/>
  <c r="K39" i="77"/>
  <c r="P42" i="6"/>
  <c r="Q42" s="1"/>
  <c r="BW40" i="58" s="1"/>
  <c r="BZ40" s="1"/>
  <c r="G41" i="74"/>
  <c r="F40"/>
  <c r="H40" s="1"/>
  <c r="I40"/>
  <c r="G41" i="79"/>
  <c r="F40"/>
  <c r="H40" s="1"/>
  <c r="I40"/>
  <c r="G41" i="76"/>
  <c r="F40"/>
  <c r="H40" s="1"/>
  <c r="I40"/>
  <c r="G41" i="77"/>
  <c r="F40"/>
  <c r="H40" s="1"/>
  <c r="I40"/>
  <c r="G41" i="75"/>
  <c r="F40"/>
  <c r="H40" s="1"/>
  <c r="I40"/>
  <c r="T42" i="6"/>
  <c r="U42" s="1"/>
  <c r="CQ40" i="58" s="1"/>
  <c r="CT40" s="1"/>
  <c r="CV40" s="1"/>
  <c r="K39" i="79"/>
  <c r="L42" i="6"/>
  <c r="M42" s="1"/>
  <c r="BC40" i="58" s="1"/>
  <c r="BF40" s="1"/>
  <c r="BH40" s="1"/>
  <c r="K39" i="75"/>
  <c r="K39" i="73"/>
  <c r="H42" i="6"/>
  <c r="I42" s="1"/>
  <c r="AI40" i="58" s="1"/>
  <c r="AL40" s="1"/>
  <c r="AN40" s="1"/>
  <c r="K39" i="78"/>
  <c r="R42" i="6"/>
  <c r="S42" s="1"/>
  <c r="CG40" i="58" s="1"/>
  <c r="CJ40" s="1"/>
  <c r="G41" i="73"/>
  <c r="F40"/>
  <c r="H40" s="1"/>
  <c r="I40"/>
  <c r="G41" i="78"/>
  <c r="F40"/>
  <c r="H40" s="1"/>
  <c r="I40"/>
  <c r="K39" i="74"/>
  <c r="J42" i="6"/>
  <c r="K42" s="1"/>
  <c r="AS40" i="58" s="1"/>
  <c r="AV40" s="1"/>
  <c r="AX40" s="1"/>
  <c r="G41" i="80"/>
  <c r="F40"/>
  <c r="H40" s="1"/>
  <c r="I40"/>
  <c r="V42" i="6"/>
  <c r="W42" s="1"/>
  <c r="DA40" i="58" s="1"/>
  <c r="DD40" s="1"/>
  <c r="DF40" s="1"/>
  <c r="K39" i="80"/>
  <c r="AL46" i="19"/>
  <c r="BN43" i="58"/>
  <c r="V47" i="5"/>
  <c r="CH43" i="58"/>
  <c r="Z47" i="5"/>
  <c r="AJ43" i="58"/>
  <c r="P47" i="5"/>
  <c r="Z43" i="58"/>
  <c r="N47" i="5"/>
  <c r="P43" i="58"/>
  <c r="L47" i="5"/>
  <c r="CR43" i="58"/>
  <c r="AB47" i="5"/>
  <c r="X47"/>
  <c r="BX43" i="58"/>
  <c r="AT43"/>
  <c r="R47" i="5"/>
  <c r="BD43" i="58"/>
  <c r="T47" i="5"/>
  <c r="DB43" i="58"/>
  <c r="AD47" i="5"/>
  <c r="CL40" i="58"/>
  <c r="CB40"/>
  <c r="DF39"/>
  <c r="CB39"/>
  <c r="CV39"/>
  <c r="CL39"/>
  <c r="AN39"/>
  <c r="BR39"/>
  <c r="AX39"/>
  <c r="BH39"/>
  <c r="AN6" i="19"/>
  <c r="AN46" s="1"/>
  <c r="CV6"/>
  <c r="CV46" s="1"/>
  <c r="AG9"/>
  <c r="AL9" s="1"/>
  <c r="AN9" s="1"/>
  <c r="CO9"/>
  <c r="CT9" s="1"/>
  <c r="CV9" s="1"/>
  <c r="BA11"/>
  <c r="BF11" s="1"/>
  <c r="BH11" s="1"/>
  <c r="DD36" i="58"/>
  <c r="BZ36"/>
  <c r="DA35"/>
  <c r="AD8" i="19"/>
  <c r="AQ9"/>
  <c r="AV9" s="1"/>
  <c r="DF6"/>
  <c r="DF46" s="1"/>
  <c r="AX8"/>
  <c r="BK8"/>
  <c r="BP8" s="1"/>
  <c r="BR6"/>
  <c r="BR46" s="1"/>
  <c r="C9"/>
  <c r="CE9"/>
  <c r="CJ9" s="1"/>
  <c r="M8"/>
  <c r="R8" s="1"/>
  <c r="BU8"/>
  <c r="BZ8" s="1"/>
  <c r="CL8"/>
  <c r="T7"/>
  <c r="DF7"/>
  <c r="BR7"/>
  <c r="CB7"/>
  <c r="CY8"/>
  <c r="DD8" s="1"/>
  <c r="W9"/>
  <c r="AB9" s="1"/>
  <c r="CB6"/>
  <c r="CB46" s="1"/>
  <c r="BW35" i="58"/>
  <c r="T6" i="19"/>
  <c r="T46" s="1"/>
  <c r="P43" i="6" l="1"/>
  <c r="Q43" s="1"/>
  <c r="BW41" i="58" s="1"/>
  <c r="BZ41" s="1"/>
  <c r="CB41" s="1"/>
  <c r="K40" i="77"/>
  <c r="G42" i="79"/>
  <c r="F41"/>
  <c r="H41" s="1"/>
  <c r="I41"/>
  <c r="G42" i="78"/>
  <c r="F41"/>
  <c r="H41" s="1"/>
  <c r="I41"/>
  <c r="L43" i="6"/>
  <c r="M43" s="1"/>
  <c r="BC41" i="58" s="1"/>
  <c r="BF41" s="1"/>
  <c r="BH41" s="1"/>
  <c r="K40" i="75"/>
  <c r="G42" i="76"/>
  <c r="F41"/>
  <c r="H41" s="1"/>
  <c r="I41"/>
  <c r="K40" i="74"/>
  <c r="J43" i="6"/>
  <c r="K43" s="1"/>
  <c r="AS41" i="58" s="1"/>
  <c r="AV41" s="1"/>
  <c r="AX41" s="1"/>
  <c r="H43" i="6"/>
  <c r="I43" s="1"/>
  <c r="AI41" i="58" s="1"/>
  <c r="AL41" s="1"/>
  <c r="AN41" s="1"/>
  <c r="K40" i="73"/>
  <c r="F41" i="77"/>
  <c r="H41" s="1"/>
  <c r="I41"/>
  <c r="G42"/>
  <c r="T43" i="6"/>
  <c r="U43" s="1"/>
  <c r="CQ41" i="58" s="1"/>
  <c r="CT41" s="1"/>
  <c r="CV41" s="1"/>
  <c r="K40" i="79"/>
  <c r="G42" i="73"/>
  <c r="F41"/>
  <c r="H41" s="1"/>
  <c r="I41"/>
  <c r="R43" i="6"/>
  <c r="S43" s="1"/>
  <c r="CG41" i="58" s="1"/>
  <c r="CJ41" s="1"/>
  <c r="CL41" s="1"/>
  <c r="K40" i="78"/>
  <c r="G42" i="75"/>
  <c r="F41"/>
  <c r="H41" s="1"/>
  <c r="I41"/>
  <c r="N43" i="6"/>
  <c r="O43" s="1"/>
  <c r="BM41" i="58" s="1"/>
  <c r="BP41" s="1"/>
  <c r="BR41" s="1"/>
  <c r="K40" i="76"/>
  <c r="G42" i="74"/>
  <c r="F41"/>
  <c r="H41" s="1"/>
  <c r="I41"/>
  <c r="G42" i="80"/>
  <c r="I41"/>
  <c r="F41"/>
  <c r="H41" s="1"/>
  <c r="K40"/>
  <c r="V43" i="6"/>
  <c r="W43" s="1"/>
  <c r="DA41" i="58" s="1"/>
  <c r="DD41" s="1"/>
  <c r="DF41" s="1"/>
  <c r="DB46"/>
  <c r="AT46"/>
  <c r="CR46"/>
  <c r="Z46"/>
  <c r="CH46"/>
  <c r="BD46"/>
  <c r="P46"/>
  <c r="AJ46"/>
  <c r="BN46"/>
  <c r="BX46"/>
  <c r="AG10" i="19"/>
  <c r="AL10" s="1"/>
  <c r="CO10"/>
  <c r="CT10" s="1"/>
  <c r="CV10" s="1"/>
  <c r="BA12"/>
  <c r="BF12" s="1"/>
  <c r="BH12" s="1"/>
  <c r="CB36" i="58"/>
  <c r="DF36"/>
  <c r="M9" i="19"/>
  <c r="R9" s="1"/>
  <c r="CL9"/>
  <c r="AD9"/>
  <c r="BR8"/>
  <c r="CY9"/>
  <c r="DD9" s="1"/>
  <c r="CE10"/>
  <c r="CJ10" s="1"/>
  <c r="AQ10"/>
  <c r="AV10" s="1"/>
  <c r="DF8"/>
  <c r="T8"/>
  <c r="AX9"/>
  <c r="BZ35" i="58"/>
  <c r="CB8" i="19"/>
  <c r="BU9"/>
  <c r="BZ9" s="1"/>
  <c r="W10"/>
  <c r="AB10" s="1"/>
  <c r="BK9"/>
  <c r="BP9" s="1"/>
  <c r="C10"/>
  <c r="DD35" i="58"/>
  <c r="F42" i="75" l="1"/>
  <c r="I42"/>
  <c r="G46"/>
  <c r="F42" i="77"/>
  <c r="I42"/>
  <c r="G46"/>
  <c r="K41" i="74"/>
  <c r="J44" i="6"/>
  <c r="K44" s="1"/>
  <c r="AS42" i="58" s="1"/>
  <c r="AV42" s="1"/>
  <c r="AX42" s="1"/>
  <c r="F42" i="73"/>
  <c r="I42"/>
  <c r="G46"/>
  <c r="K41" i="77"/>
  <c r="P44" i="6"/>
  <c r="Q44" s="1"/>
  <c r="BW42" i="58" s="1"/>
  <c r="BZ42" s="1"/>
  <c r="CB42" s="1"/>
  <c r="F42" i="76"/>
  <c r="I42"/>
  <c r="G46"/>
  <c r="F42" i="79"/>
  <c r="I42"/>
  <c r="G46"/>
  <c r="K41" i="75"/>
  <c r="L44" i="6"/>
  <c r="M44" s="1"/>
  <c r="BC42" i="58" s="1"/>
  <c r="BF42" s="1"/>
  <c r="BH42" s="1"/>
  <c r="F42" i="78"/>
  <c r="I42"/>
  <c r="G46"/>
  <c r="K41"/>
  <c r="R44" i="6"/>
  <c r="S44" s="1"/>
  <c r="CG42" i="58" s="1"/>
  <c r="CJ42" s="1"/>
  <c r="CL42" s="1"/>
  <c r="F42" i="74"/>
  <c r="I42"/>
  <c r="G46"/>
  <c r="K41" i="73"/>
  <c r="H44" i="6"/>
  <c r="I44" s="1"/>
  <c r="AI42" i="58" s="1"/>
  <c r="AL42" s="1"/>
  <c r="AN42" s="1"/>
  <c r="K41" i="76"/>
  <c r="N44" i="6"/>
  <c r="O44" s="1"/>
  <c r="BM42" i="58" s="1"/>
  <c r="BP42" s="1"/>
  <c r="BR42" s="1"/>
  <c r="K41" i="79"/>
  <c r="T44" i="6"/>
  <c r="U44" s="1"/>
  <c r="CQ42" i="58" s="1"/>
  <c r="CT42" s="1"/>
  <c r="CV42" s="1"/>
  <c r="I42" i="80"/>
  <c r="F42"/>
  <c r="G46"/>
  <c r="V44" i="6"/>
  <c r="W44" s="1"/>
  <c r="DA42" i="58" s="1"/>
  <c r="DD42" s="1"/>
  <c r="DF42" s="1"/>
  <c r="K41" i="80"/>
  <c r="AN10" i="19"/>
  <c r="AG11"/>
  <c r="AL11" s="1"/>
  <c r="AN11" s="1"/>
  <c r="CO11"/>
  <c r="CT11" s="1"/>
  <c r="CV11" s="1"/>
  <c r="BA13"/>
  <c r="BF13" s="1"/>
  <c r="BH13" s="1"/>
  <c r="AQ11"/>
  <c r="AV11" s="1"/>
  <c r="CL10"/>
  <c r="T9"/>
  <c r="CY10"/>
  <c r="DD10" s="1"/>
  <c r="CE11"/>
  <c r="CJ11" s="1"/>
  <c r="M10"/>
  <c r="R10" s="1"/>
  <c r="CB9"/>
  <c r="CB35" i="58"/>
  <c r="BK10" i="19"/>
  <c r="BP10" s="1"/>
  <c r="W11"/>
  <c r="AB11" s="1"/>
  <c r="AX10"/>
  <c r="AD10"/>
  <c r="DF9"/>
  <c r="DF35" i="58"/>
  <c r="BR9" i="19"/>
  <c r="BU10"/>
  <c r="BZ10" s="1"/>
  <c r="C11"/>
  <c r="H42" i="74" l="1"/>
  <c r="F46"/>
  <c r="I46" i="78"/>
  <c r="R45" i="6"/>
  <c r="K42" i="78"/>
  <c r="K46" s="1"/>
  <c r="I46" i="76"/>
  <c r="K42"/>
  <c r="K46" s="1"/>
  <c r="N45" i="6"/>
  <c r="I46" i="74"/>
  <c r="J45" i="6"/>
  <c r="F46" i="77"/>
  <c r="H42"/>
  <c r="H46" s="1"/>
  <c r="F46" i="78"/>
  <c r="H42"/>
  <c r="H46" s="1"/>
  <c r="T45" i="6"/>
  <c r="I46" i="79"/>
  <c r="K42"/>
  <c r="K46" s="1"/>
  <c r="F46" i="76"/>
  <c r="H42"/>
  <c r="H46" s="1"/>
  <c r="I46" i="73"/>
  <c r="K42"/>
  <c r="K46" s="1"/>
  <c r="H45" i="6"/>
  <c r="L45"/>
  <c r="I46" i="75"/>
  <c r="F46" i="79"/>
  <c r="H42"/>
  <c r="H46" s="1"/>
  <c r="F46" i="73"/>
  <c r="H42"/>
  <c r="H46" s="1"/>
  <c r="P45" i="6"/>
  <c r="I46" i="77"/>
  <c r="K42"/>
  <c r="K46" s="1"/>
  <c r="H42" i="75"/>
  <c r="F46"/>
  <c r="I46" i="80"/>
  <c r="V45" i="6"/>
  <c r="K42" i="80"/>
  <c r="K46" s="1"/>
  <c r="H42"/>
  <c r="H46" s="1"/>
  <c r="F46"/>
  <c r="CO12" i="19"/>
  <c r="CT12" s="1"/>
  <c r="CV12" s="1"/>
  <c r="AG12"/>
  <c r="AL12" s="1"/>
  <c r="BA14"/>
  <c r="BF14" s="1"/>
  <c r="BH14" s="1"/>
  <c r="CB10"/>
  <c r="CY11"/>
  <c r="DD11" s="1"/>
  <c r="C12"/>
  <c r="AD11"/>
  <c r="CL11"/>
  <c r="W12"/>
  <c r="AB12" s="1"/>
  <c r="M11"/>
  <c r="R11" s="1"/>
  <c r="BU11"/>
  <c r="BZ11" s="1"/>
  <c r="AQ12"/>
  <c r="AV12" s="1"/>
  <c r="CE12"/>
  <c r="CJ12" s="1"/>
  <c r="BK11"/>
  <c r="BP11" s="1"/>
  <c r="BR10"/>
  <c r="T10"/>
  <c r="DF10"/>
  <c r="AX11"/>
  <c r="K42" i="75" l="1"/>
  <c r="K46" s="1"/>
  <c r="H46"/>
  <c r="R48" i="6"/>
  <c r="S45"/>
  <c r="U45"/>
  <c r="T48"/>
  <c r="H48"/>
  <c r="I45"/>
  <c r="J48"/>
  <c r="K45"/>
  <c r="N48"/>
  <c r="O45"/>
  <c r="L48"/>
  <c r="M45"/>
  <c r="P48"/>
  <c r="Q45"/>
  <c r="K42" i="74"/>
  <c r="K46" s="1"/>
  <c r="H46"/>
  <c r="W45" i="6"/>
  <c r="V48"/>
  <c r="AN12" i="19"/>
  <c r="CO13"/>
  <c r="CT13" s="1"/>
  <c r="CV13" s="1"/>
  <c r="AG13"/>
  <c r="AL13" s="1"/>
  <c r="AN13" s="1"/>
  <c r="BA15"/>
  <c r="BF15" s="1"/>
  <c r="BH15" s="1"/>
  <c r="C13"/>
  <c r="W13"/>
  <c r="AB13" s="1"/>
  <c r="DF11"/>
  <c r="BR11"/>
  <c r="BK12"/>
  <c r="BP12" s="1"/>
  <c r="AX12"/>
  <c r="AD12"/>
  <c r="CE13"/>
  <c r="CJ13" s="1"/>
  <c r="M12"/>
  <c r="R12" s="1"/>
  <c r="BU12"/>
  <c r="BZ12" s="1"/>
  <c r="CY12"/>
  <c r="DD12" s="1"/>
  <c r="CL12"/>
  <c r="CB11"/>
  <c r="T11"/>
  <c r="AQ13"/>
  <c r="AV13" s="1"/>
  <c r="O48" i="6" l="1"/>
  <c r="BM43" i="58"/>
  <c r="BW43"/>
  <c r="Q48" i="6"/>
  <c r="I48"/>
  <c r="AI43" i="58"/>
  <c r="M48" i="6"/>
  <c r="BC43" i="58"/>
  <c r="K48" i="6"/>
  <c r="AS43" i="58"/>
  <c r="CG43"/>
  <c r="S48" i="6"/>
  <c r="U48"/>
  <c r="CQ43" i="58"/>
  <c r="DA43"/>
  <c r="W48" i="6"/>
  <c r="CO14" i="19"/>
  <c r="CT14" s="1"/>
  <c r="CV14" s="1"/>
  <c r="AG14"/>
  <c r="AL14" s="1"/>
  <c r="BA16"/>
  <c r="BF16" s="1"/>
  <c r="BH16" s="1"/>
  <c r="M13"/>
  <c r="R13" s="1"/>
  <c r="AQ14"/>
  <c r="AV14" s="1"/>
  <c r="W14"/>
  <c r="AB14" s="1"/>
  <c r="AX13"/>
  <c r="C14"/>
  <c r="BU13"/>
  <c r="BZ13" s="1"/>
  <c r="CY13"/>
  <c r="DD13" s="1"/>
  <c r="BK13"/>
  <c r="BP13" s="1"/>
  <c r="AD13"/>
  <c r="CB12"/>
  <c r="DF12"/>
  <c r="T12"/>
  <c r="CL13"/>
  <c r="CE14"/>
  <c r="CJ14" s="1"/>
  <c r="BR12"/>
  <c r="CG46" i="58" l="1"/>
  <c r="CJ43"/>
  <c r="BW46"/>
  <c r="BZ43"/>
  <c r="CQ46"/>
  <c r="CT43"/>
  <c r="AS46"/>
  <c r="AV43"/>
  <c r="AI46"/>
  <c r="AL43"/>
  <c r="BM46"/>
  <c r="BP43"/>
  <c r="BC46"/>
  <c r="BF43"/>
  <c r="DA46"/>
  <c r="DD43"/>
  <c r="AN14" i="19"/>
  <c r="CO15"/>
  <c r="CT15" s="1"/>
  <c r="CV15" s="1"/>
  <c r="AG15"/>
  <c r="AL15" s="1"/>
  <c r="AN15" s="1"/>
  <c r="BA17"/>
  <c r="BF17" s="1"/>
  <c r="BH17" s="1"/>
  <c r="BR13"/>
  <c r="T13"/>
  <c r="BK14"/>
  <c r="BP14" s="1"/>
  <c r="M14"/>
  <c r="R14" s="1"/>
  <c r="CE15"/>
  <c r="CJ15" s="1"/>
  <c r="AQ15"/>
  <c r="AV15" s="1"/>
  <c r="C15"/>
  <c r="CY14"/>
  <c r="DD14" s="1"/>
  <c r="DF13"/>
  <c r="BU14"/>
  <c r="BZ14" s="1"/>
  <c r="AD14"/>
  <c r="AX14"/>
  <c r="CB13"/>
  <c r="CL14"/>
  <c r="W15"/>
  <c r="AB15" s="1"/>
  <c r="BR43" i="58" l="1"/>
  <c r="BR46" s="1"/>
  <c r="BP46"/>
  <c r="BZ46"/>
  <c r="CB43"/>
  <c r="CB46" s="1"/>
  <c r="BH43"/>
  <c r="BH46" s="1"/>
  <c r="BF46"/>
  <c r="AL46"/>
  <c r="AN43"/>
  <c r="AN46" s="1"/>
  <c r="CV43"/>
  <c r="CV46" s="1"/>
  <c r="CT46"/>
  <c r="CJ46"/>
  <c r="CL43"/>
  <c r="CL46" s="1"/>
  <c r="AV46"/>
  <c r="AX43"/>
  <c r="AX46" s="1"/>
  <c r="DF43"/>
  <c r="DF46" s="1"/>
  <c r="DD46"/>
  <c r="CO16" i="19"/>
  <c r="CT16" s="1"/>
  <c r="CV16" s="1"/>
  <c r="AG16"/>
  <c r="AL16" s="1"/>
  <c r="BA18"/>
  <c r="BF18" s="1"/>
  <c r="BH18" s="1"/>
  <c r="AD15"/>
  <c r="AQ16"/>
  <c r="AV16" s="1"/>
  <c r="M15"/>
  <c r="R15" s="1"/>
  <c r="CY15"/>
  <c r="DD15" s="1"/>
  <c r="BK15"/>
  <c r="BP15" s="1"/>
  <c r="AX15"/>
  <c r="T14"/>
  <c r="C16"/>
  <c r="CB14"/>
  <c r="CE16"/>
  <c r="CJ16" s="1"/>
  <c r="DF14"/>
  <c r="CL15"/>
  <c r="BU15"/>
  <c r="BZ15" s="1"/>
  <c r="W16"/>
  <c r="AB16" s="1"/>
  <c r="BR14"/>
  <c r="AN16" l="1"/>
  <c r="CO17"/>
  <c r="CT17" s="1"/>
  <c r="CV17" s="1"/>
  <c r="AG17"/>
  <c r="AL17" s="1"/>
  <c r="AN17" s="1"/>
  <c r="BA19"/>
  <c r="BF19" s="1"/>
  <c r="BH19" s="1"/>
  <c r="CE17"/>
  <c r="CJ17" s="1"/>
  <c r="T15"/>
  <c r="BU16"/>
  <c r="BZ16" s="1"/>
  <c r="CY16"/>
  <c r="DD16" s="1"/>
  <c r="M16"/>
  <c r="R16" s="1"/>
  <c r="AD16"/>
  <c r="CB15"/>
  <c r="AQ17"/>
  <c r="AV17" s="1"/>
  <c r="BK16"/>
  <c r="BP16" s="1"/>
  <c r="W17"/>
  <c r="AB17" s="1"/>
  <c r="DF15"/>
  <c r="AX16"/>
  <c r="C17"/>
  <c r="BR15"/>
  <c r="CL16"/>
  <c r="CO18" l="1"/>
  <c r="CT18" s="1"/>
  <c r="CV18" s="1"/>
  <c r="AG18"/>
  <c r="AL18" s="1"/>
  <c r="BA20"/>
  <c r="BF20" s="1"/>
  <c r="BH20" s="1"/>
  <c r="CB16"/>
  <c r="C18"/>
  <c r="CY17"/>
  <c r="DD17" s="1"/>
  <c r="AQ18"/>
  <c r="AV18" s="1"/>
  <c r="AD17"/>
  <c r="CL17"/>
  <c r="BR16"/>
  <c r="W18"/>
  <c r="AB18" s="1"/>
  <c r="BU17"/>
  <c r="BZ17" s="1"/>
  <c r="T16"/>
  <c r="M17"/>
  <c r="R17" s="1"/>
  <c r="CE18"/>
  <c r="CJ18" s="1"/>
  <c r="AX17"/>
  <c r="DF16"/>
  <c r="BK17"/>
  <c r="BP17" s="1"/>
  <c r="AN18" l="1"/>
  <c r="CO19"/>
  <c r="CT19" s="1"/>
  <c r="CV19" s="1"/>
  <c r="AG19"/>
  <c r="AL19" s="1"/>
  <c r="AN19" s="1"/>
  <c r="BA21"/>
  <c r="BF21" s="1"/>
  <c r="BH21" s="1"/>
  <c r="AQ19"/>
  <c r="AV19" s="1"/>
  <c r="BR17"/>
  <c r="CL18"/>
  <c r="CB17"/>
  <c r="BK18"/>
  <c r="BP18" s="1"/>
  <c r="BU18"/>
  <c r="BZ18" s="1"/>
  <c r="M18"/>
  <c r="R18" s="1"/>
  <c r="W19"/>
  <c r="AB19" s="1"/>
  <c r="AX18"/>
  <c r="CE19"/>
  <c r="CJ19" s="1"/>
  <c r="CY18"/>
  <c r="DD18" s="1"/>
  <c r="DF17"/>
  <c r="T17"/>
  <c r="AD18"/>
  <c r="C19"/>
  <c r="CO20" l="1"/>
  <c r="CT20" s="1"/>
  <c r="CV20" s="1"/>
  <c r="AG20"/>
  <c r="AL20" s="1"/>
  <c r="AN20" s="1"/>
  <c r="BA22"/>
  <c r="BF22" s="1"/>
  <c r="BH22" s="1"/>
  <c r="CL19"/>
  <c r="C20"/>
  <c r="BR18"/>
  <c r="BK19"/>
  <c r="BP19" s="1"/>
  <c r="W20"/>
  <c r="AB20" s="1"/>
  <c r="M19"/>
  <c r="R19" s="1"/>
  <c r="DF18"/>
  <c r="T18"/>
  <c r="AQ20"/>
  <c r="AV20" s="1"/>
  <c r="AX19"/>
  <c r="CY19"/>
  <c r="DD19" s="1"/>
  <c r="CB18"/>
  <c r="CE20"/>
  <c r="CJ20" s="1"/>
  <c r="AD19"/>
  <c r="BU19"/>
  <c r="BZ19" s="1"/>
  <c r="CO21" l="1"/>
  <c r="AG21"/>
  <c r="AL21" s="1"/>
  <c r="AN21" s="1"/>
  <c r="BA23"/>
  <c r="BF23" s="1"/>
  <c r="BH23" s="1"/>
  <c r="CL20"/>
  <c r="BR19"/>
  <c r="AQ21"/>
  <c r="AV21" s="1"/>
  <c r="CY20"/>
  <c r="DD20" s="1"/>
  <c r="W21"/>
  <c r="AB21" s="1"/>
  <c r="AX20"/>
  <c r="AD20"/>
  <c r="CE21"/>
  <c r="CJ21" s="1"/>
  <c r="M20"/>
  <c r="R20" s="1"/>
  <c r="BK20"/>
  <c r="BP20" s="1"/>
  <c r="DF19"/>
  <c r="T19"/>
  <c r="C21"/>
  <c r="CB19"/>
  <c r="BU20"/>
  <c r="BZ20" s="1"/>
  <c r="CT21" l="1"/>
  <c r="CV21" s="1"/>
  <c r="CO22"/>
  <c r="AG22"/>
  <c r="AL22" s="1"/>
  <c r="AN22" s="1"/>
  <c r="BA24"/>
  <c r="BF24" s="1"/>
  <c r="BH24" s="1"/>
  <c r="AD21"/>
  <c r="BU21"/>
  <c r="BZ21" s="1"/>
  <c r="AQ22"/>
  <c r="AV22" s="1"/>
  <c r="CE22"/>
  <c r="CJ22" s="1"/>
  <c r="BR20"/>
  <c r="CL21"/>
  <c r="AX21"/>
  <c r="C22"/>
  <c r="T20"/>
  <c r="DF20"/>
  <c r="CB20"/>
  <c r="BK21"/>
  <c r="BP21" s="1"/>
  <c r="CY21"/>
  <c r="DD21" s="1"/>
  <c r="M21"/>
  <c r="R21" s="1"/>
  <c r="W22"/>
  <c r="AB22" s="1"/>
  <c r="CT22" l="1"/>
  <c r="CV22" s="1"/>
  <c r="CO23"/>
  <c r="AG23"/>
  <c r="AL23" s="1"/>
  <c r="AN23" s="1"/>
  <c r="BA25"/>
  <c r="BF25" s="1"/>
  <c r="BH25" s="1"/>
  <c r="AX22"/>
  <c r="AD22"/>
  <c r="BR21"/>
  <c r="M22"/>
  <c r="R22" s="1"/>
  <c r="CE23"/>
  <c r="CJ23" s="1"/>
  <c r="AQ23"/>
  <c r="AV23" s="1"/>
  <c r="W23"/>
  <c r="CL22"/>
  <c r="CB21"/>
  <c r="BU22"/>
  <c r="BZ22" s="1"/>
  <c r="DF21"/>
  <c r="C23"/>
  <c r="CY22"/>
  <c r="DD22" s="1"/>
  <c r="T21"/>
  <c r="BK22"/>
  <c r="BP22" s="1"/>
  <c r="CT23" l="1"/>
  <c r="CV23" s="1"/>
  <c r="CO24"/>
  <c r="AG24"/>
  <c r="AL24" s="1"/>
  <c r="AN24" s="1"/>
  <c r="BA26"/>
  <c r="BF26" s="1"/>
  <c r="BH26" s="1"/>
  <c r="BU23"/>
  <c r="BZ23" s="1"/>
  <c r="CL23"/>
  <c r="CY23"/>
  <c r="DD23" s="1"/>
  <c r="BR22"/>
  <c r="AQ24"/>
  <c r="AV24" s="1"/>
  <c r="BK23"/>
  <c r="BP23" s="1"/>
  <c r="AX23"/>
  <c r="T22"/>
  <c r="C24"/>
  <c r="CB22"/>
  <c r="M23"/>
  <c r="R23" s="1"/>
  <c r="W24"/>
  <c r="DF22"/>
  <c r="CE24"/>
  <c r="CJ24" s="1"/>
  <c r="CT24" l="1"/>
  <c r="CV24" s="1"/>
  <c r="CO25"/>
  <c r="AG25"/>
  <c r="AL25" s="1"/>
  <c r="AN25" s="1"/>
  <c r="BA27"/>
  <c r="BF27" s="1"/>
  <c r="BH27" s="1"/>
  <c r="AD24"/>
  <c r="M24"/>
  <c r="R24" s="1"/>
  <c r="T23"/>
  <c r="AX24"/>
  <c r="AQ25"/>
  <c r="AV25" s="1"/>
  <c r="BU24"/>
  <c r="BZ24" s="1"/>
  <c r="CE25"/>
  <c r="CJ25" s="1"/>
  <c r="CL24"/>
  <c r="W25"/>
  <c r="CB23"/>
  <c r="CY24"/>
  <c r="DD24" s="1"/>
  <c r="BK24"/>
  <c r="BP24" s="1"/>
  <c r="C25"/>
  <c r="BR23"/>
  <c r="DF23"/>
  <c r="CT25" l="1"/>
  <c r="CV25" s="1"/>
  <c r="CO26"/>
  <c r="AG26"/>
  <c r="AL26" s="1"/>
  <c r="AN26" s="1"/>
  <c r="BA28"/>
  <c r="BF28" s="1"/>
  <c r="BH28" s="1"/>
  <c r="BR24"/>
  <c r="DF24"/>
  <c r="T24"/>
  <c r="C26"/>
  <c r="W26"/>
  <c r="CL25"/>
  <c r="AX25"/>
  <c r="AD25"/>
  <c r="CY25"/>
  <c r="DD25" s="1"/>
  <c r="CB24"/>
  <c r="AQ26"/>
  <c r="AV26" s="1"/>
  <c r="M25"/>
  <c r="R25" s="1"/>
  <c r="CE26"/>
  <c r="CJ26" s="1"/>
  <c r="BU25"/>
  <c r="BZ25" s="1"/>
  <c r="BK25"/>
  <c r="BP25" s="1"/>
  <c r="CT26" l="1"/>
  <c r="CV26" s="1"/>
  <c r="CO27"/>
  <c r="AG27"/>
  <c r="AL27" s="1"/>
  <c r="AN27" s="1"/>
  <c r="BA29"/>
  <c r="BF29" s="1"/>
  <c r="BH29" s="1"/>
  <c r="T25"/>
  <c r="W27"/>
  <c r="AD26"/>
  <c r="AQ27"/>
  <c r="AV27" s="1"/>
  <c r="M26"/>
  <c r="R26" s="1"/>
  <c r="BR25"/>
  <c r="CL26"/>
  <c r="DF25"/>
  <c r="CB25"/>
  <c r="AX26"/>
  <c r="BU26"/>
  <c r="BZ26" s="1"/>
  <c r="CY26"/>
  <c r="DD26" s="1"/>
  <c r="C27"/>
  <c r="BK26"/>
  <c r="BP26" s="1"/>
  <c r="CE27"/>
  <c r="CJ27" s="1"/>
  <c r="CT27" l="1"/>
  <c r="CV27" s="1"/>
  <c r="AG28"/>
  <c r="AL28" s="1"/>
  <c r="AN28" s="1"/>
  <c r="CO28"/>
  <c r="BA30"/>
  <c r="BF30" s="1"/>
  <c r="BH30" s="1"/>
  <c r="BR26"/>
  <c r="M27"/>
  <c r="R27" s="1"/>
  <c r="C28"/>
  <c r="W28"/>
  <c r="CB26"/>
  <c r="CY27"/>
  <c r="DD27" s="1"/>
  <c r="BU27"/>
  <c r="BZ27" s="1"/>
  <c r="AX27"/>
  <c r="AD27"/>
  <c r="CL27"/>
  <c r="CE28"/>
  <c r="CJ28" s="1"/>
  <c r="BK27"/>
  <c r="BP27" s="1"/>
  <c r="DF26"/>
  <c r="AQ28"/>
  <c r="AV28" s="1"/>
  <c r="T26"/>
  <c r="CT28" l="1"/>
  <c r="CV28" s="1"/>
  <c r="CO29"/>
  <c r="AG29"/>
  <c r="AL29" s="1"/>
  <c r="AN29" s="1"/>
  <c r="BA31"/>
  <c r="BF31" s="1"/>
  <c r="BK28"/>
  <c r="BP28" s="1"/>
  <c r="M28"/>
  <c r="R28" s="1"/>
  <c r="DF27"/>
  <c r="C29"/>
  <c r="AX28"/>
  <c r="CL28"/>
  <c r="CB27"/>
  <c r="AD28"/>
  <c r="BR27"/>
  <c r="CY28"/>
  <c r="DD28" s="1"/>
  <c r="BU28"/>
  <c r="BZ28" s="1"/>
  <c r="AQ29"/>
  <c r="AV29" s="1"/>
  <c r="W29"/>
  <c r="CE29"/>
  <c r="CJ29" s="1"/>
  <c r="T27"/>
  <c r="CT29" l="1"/>
  <c r="CV29" s="1"/>
  <c r="CO30"/>
  <c r="AG30"/>
  <c r="AL30" s="1"/>
  <c r="AN30" s="1"/>
  <c r="BA33"/>
  <c r="BF33" s="1"/>
  <c r="BH33" s="1"/>
  <c r="BA32"/>
  <c r="BF32" s="1"/>
  <c r="G5" i="41"/>
  <c r="BH31" i="19"/>
  <c r="AX29"/>
  <c r="DF28"/>
  <c r="M29"/>
  <c r="R29" s="1"/>
  <c r="BR28"/>
  <c r="C30"/>
  <c r="T28"/>
  <c r="AD29"/>
  <c r="CB28"/>
  <c r="BU29"/>
  <c r="BZ29" s="1"/>
  <c r="CL29"/>
  <c r="CY29"/>
  <c r="DD29" s="1"/>
  <c r="BK29"/>
  <c r="BP29" s="1"/>
  <c r="CE30"/>
  <c r="CJ30" s="1"/>
  <c r="W30"/>
  <c r="AQ30"/>
  <c r="AV30" s="1"/>
  <c r="CT30" l="1"/>
  <c r="CV30" s="1"/>
  <c r="CO31"/>
  <c r="CT31" s="1"/>
  <c r="AG31"/>
  <c r="AL31" s="1"/>
  <c r="BU30"/>
  <c r="BZ30" s="1"/>
  <c r="T29"/>
  <c r="AD30"/>
  <c r="M30"/>
  <c r="R30" s="1"/>
  <c r="W31"/>
  <c r="CY30"/>
  <c r="DD30" s="1"/>
  <c r="DF29"/>
  <c r="C31"/>
  <c r="AX30"/>
  <c r="CL30"/>
  <c r="BR29"/>
  <c r="CB29"/>
  <c r="AQ31"/>
  <c r="AV31" s="1"/>
  <c r="CE31"/>
  <c r="CJ31" s="1"/>
  <c r="BK30"/>
  <c r="BP30" s="1"/>
  <c r="BH32"/>
  <c r="CO33" l="1"/>
  <c r="CO32"/>
  <c r="CV31"/>
  <c r="K5" i="41"/>
  <c r="AG33" i="19"/>
  <c r="AG32"/>
  <c r="E5" i="41"/>
  <c r="AN31" i="19"/>
  <c r="BU31"/>
  <c r="BZ31" s="1"/>
  <c r="C33"/>
  <c r="M31"/>
  <c r="R31" s="1"/>
  <c r="D5" i="41"/>
  <c r="AD31" i="19"/>
  <c r="C32"/>
  <c r="BR30"/>
  <c r="F5" i="41"/>
  <c r="AX31" i="19"/>
  <c r="CE33"/>
  <c r="CJ33" s="1"/>
  <c r="T30"/>
  <c r="J5" i="41"/>
  <c r="CL31" i="19"/>
  <c r="CY31"/>
  <c r="DD31" s="1"/>
  <c r="W33"/>
  <c r="BK31"/>
  <c r="BP31" s="1"/>
  <c r="AQ32"/>
  <c r="AV32" s="1"/>
  <c r="W32"/>
  <c r="CE32"/>
  <c r="CJ32" s="1"/>
  <c r="DF30"/>
  <c r="CB30"/>
  <c r="CT32" l="1"/>
  <c r="CV32" s="1"/>
  <c r="CT33"/>
  <c r="CV33" s="1"/>
  <c r="CL32"/>
  <c r="AX32"/>
  <c r="DF31"/>
  <c r="L5" i="41"/>
  <c r="CL33" i="19"/>
  <c r="CY33"/>
  <c r="DD33" s="1"/>
  <c r="H5" i="41"/>
  <c r="BR31" i="19"/>
  <c r="M32"/>
  <c r="R32" s="1"/>
  <c r="C5" i="41"/>
  <c r="T31" i="19"/>
  <c r="I5" i="41"/>
  <c r="CB31" i="19"/>
  <c r="CY32"/>
  <c r="DD32" s="1"/>
  <c r="AD32"/>
  <c r="M33"/>
  <c r="R33" s="1"/>
  <c r="BK33"/>
  <c r="BP33" s="1"/>
  <c r="BU32"/>
  <c r="BZ32" s="1"/>
  <c r="BU33"/>
  <c r="BZ33" s="1"/>
  <c r="AQ33"/>
  <c r="AV33" s="1"/>
  <c r="AD33"/>
  <c r="BK32"/>
  <c r="BP32" s="1"/>
  <c r="AX33" l="1"/>
  <c r="DF32"/>
  <c r="BR32"/>
  <c r="CB33"/>
  <c r="DF33"/>
  <c r="CB32"/>
  <c r="T32"/>
  <c r="BR33"/>
  <c r="T33"/>
  <c r="M5" i="20"/>
  <c r="M45" s="1"/>
  <c r="C5" l="1"/>
  <c r="C45" s="1"/>
  <c r="I39"/>
  <c r="W39"/>
  <c r="U39"/>
  <c r="C38"/>
  <c r="B38" i="22" s="1"/>
  <c r="D38" s="1"/>
  <c r="O39" i="20"/>
  <c r="M39"/>
  <c r="S39"/>
  <c r="G39"/>
  <c r="E39"/>
  <c r="K39"/>
  <c r="Q39"/>
  <c r="W38"/>
  <c r="AF38" i="22" s="1"/>
  <c r="AH38" s="1"/>
  <c r="W30" i="20"/>
  <c r="AF30" i="22" s="1"/>
  <c r="AH30" s="1"/>
  <c r="CH30" i="192" s="1"/>
  <c r="W22" i="20"/>
  <c r="W14"/>
  <c r="AF14" i="22" s="1"/>
  <c r="AH14" s="1"/>
  <c r="CH14" i="193" s="1"/>
  <c r="W6" i="20"/>
  <c r="U31"/>
  <c r="AC31" i="22" s="1"/>
  <c r="AE31" s="1"/>
  <c r="BZ31" i="62" s="1"/>
  <c r="U23" i="20"/>
  <c r="U15"/>
  <c r="AC15" i="22" s="1"/>
  <c r="AE15" s="1"/>
  <c r="BZ15" i="193" s="1"/>
  <c r="U7" i="20"/>
  <c r="AC7" i="22" s="1"/>
  <c r="AE7" s="1"/>
  <c r="BZ7" i="191" s="1"/>
  <c r="S34" i="20"/>
  <c r="S26"/>
  <c r="S18"/>
  <c r="Z18" i="22" s="1"/>
  <c r="AB18" s="1"/>
  <c r="BR18" i="192" s="1"/>
  <c r="S10" i="20"/>
  <c r="Z10" i="22" s="1"/>
  <c r="AB10" s="1"/>
  <c r="BR10" i="38" s="1"/>
  <c r="AF9" i="40" s="1"/>
  <c r="W36" i="20"/>
  <c r="W32"/>
  <c r="W28"/>
  <c r="AF28" i="22" s="1"/>
  <c r="AH28" s="1"/>
  <c r="CH28" i="191" s="1"/>
  <c r="W24" i="20"/>
  <c r="W20"/>
  <c r="AF20" i="22" s="1"/>
  <c r="AH20" s="1"/>
  <c r="CH20" i="38" s="1"/>
  <c r="AH19" i="40" s="1"/>
  <c r="W16" i="20"/>
  <c r="W12"/>
  <c r="AF12" i="22" s="1"/>
  <c r="AH12" s="1"/>
  <c r="CH12" i="62" s="1"/>
  <c r="W8" i="20"/>
  <c r="U37"/>
  <c r="U33"/>
  <c r="U29"/>
  <c r="AC29" i="22" s="1"/>
  <c r="AE29" s="1"/>
  <c r="BZ29" i="192" s="1"/>
  <c r="U25" i="20"/>
  <c r="AC25" i="22" s="1"/>
  <c r="AE25" s="1"/>
  <c r="BZ25" i="191" s="1"/>
  <c r="U21" i="20"/>
  <c r="U17"/>
  <c r="U13"/>
  <c r="AC13" i="22" s="1"/>
  <c r="AE13" s="1"/>
  <c r="BZ13" i="191" s="1"/>
  <c r="U9" i="20"/>
  <c r="U5"/>
  <c r="U45" s="1"/>
  <c r="S36"/>
  <c r="S32"/>
  <c r="Z32" i="22" s="1"/>
  <c r="S28" i="20"/>
  <c r="S24"/>
  <c r="Z24" i="22" s="1"/>
  <c r="AB24" s="1"/>
  <c r="BR24" i="38" s="1"/>
  <c r="AF23" i="40" s="1"/>
  <c r="S20" i="20"/>
  <c r="S16"/>
  <c r="Z16" i="22" s="1"/>
  <c r="AB16" s="1"/>
  <c r="BR16" i="192" s="1"/>
  <c r="S12" i="20"/>
  <c r="Z12" i="22" s="1"/>
  <c r="AB12" s="1"/>
  <c r="BR12" i="192" s="1"/>
  <c r="S8" i="20"/>
  <c r="Z8" i="22" s="1"/>
  <c r="AB8" s="1"/>
  <c r="BR8" i="192" s="1"/>
  <c r="Q37" i="20"/>
  <c r="Q33"/>
  <c r="W33" i="22" s="1"/>
  <c r="Q29" i="20"/>
  <c r="W29" i="22" s="1"/>
  <c r="Y29" s="1"/>
  <c r="BJ29" i="192" s="1"/>
  <c r="Q25" i="20"/>
  <c r="Q21"/>
  <c r="Q17"/>
  <c r="W17" i="22" s="1"/>
  <c r="Y17" s="1"/>
  <c r="BJ17" i="62" s="1"/>
  <c r="Q13" i="20"/>
  <c r="Q9"/>
  <c r="W9" i="22" s="1"/>
  <c r="Y9" s="1"/>
  <c r="BJ9" i="38" s="1"/>
  <c r="Q5" i="20"/>
  <c r="Q45" s="1"/>
  <c r="O36"/>
  <c r="T36" i="22" s="1"/>
  <c r="V36" s="1"/>
  <c r="O32" i="20"/>
  <c r="T32" i="22" s="1"/>
  <c r="O28" i="20"/>
  <c r="T28" i="22" s="1"/>
  <c r="V28" s="1"/>
  <c r="BB28" i="38" s="1"/>
  <c r="AD27" i="40" s="1"/>
  <c r="O24" i="20"/>
  <c r="O20"/>
  <c r="T20" i="22" s="1"/>
  <c r="V20" s="1"/>
  <c r="BB20" i="192" s="1"/>
  <c r="O16" i="20"/>
  <c r="O12"/>
  <c r="O8"/>
  <c r="K37"/>
  <c r="K36"/>
  <c r="K35"/>
  <c r="K34"/>
  <c r="K33"/>
  <c r="N33" i="22" s="1"/>
  <c r="K32" i="20"/>
  <c r="N32" i="22" s="1"/>
  <c r="K31" i="20"/>
  <c r="K30"/>
  <c r="K29"/>
  <c r="N29" i="22" s="1"/>
  <c r="P29" s="1"/>
  <c r="AL29" i="38" s="1"/>
  <c r="AB28" i="40" s="1"/>
  <c r="K28" i="20"/>
  <c r="K27"/>
  <c r="K26"/>
  <c r="K25"/>
  <c r="N25" i="22" s="1"/>
  <c r="P25" s="1"/>
  <c r="AL25" i="38" s="1"/>
  <c r="AB24" i="40" s="1"/>
  <c r="K24" i="20"/>
  <c r="K23"/>
  <c r="K22"/>
  <c r="K21"/>
  <c r="N21" i="22" s="1"/>
  <c r="P21" s="1"/>
  <c r="AL21" i="38" s="1"/>
  <c r="AB20" i="40" s="1"/>
  <c r="K20" i="20"/>
  <c r="N20" i="22" s="1"/>
  <c r="P20" s="1"/>
  <c r="AL20" i="192" s="1"/>
  <c r="K19" i="20"/>
  <c r="K18"/>
  <c r="K17"/>
  <c r="N17" i="22" s="1"/>
  <c r="P17" s="1"/>
  <c r="AL17" i="38" s="1"/>
  <c r="AB16" i="40" s="1"/>
  <c r="K16" i="20"/>
  <c r="N16" i="22" s="1"/>
  <c r="P16" s="1"/>
  <c r="AL16" i="62" s="1"/>
  <c r="K15" i="20"/>
  <c r="N15" i="22" s="1"/>
  <c r="P15" s="1"/>
  <c r="AL15" i="62" s="1"/>
  <c r="K14" i="20"/>
  <c r="K13"/>
  <c r="N13" i="22" s="1"/>
  <c r="P13" s="1"/>
  <c r="AL13" i="193" s="1"/>
  <c r="K12" i="20"/>
  <c r="K11"/>
  <c r="N11" i="22" s="1"/>
  <c r="P11" s="1"/>
  <c r="AL11" i="193" s="1"/>
  <c r="K10" i="20"/>
  <c r="K9"/>
  <c r="N9" i="22" s="1"/>
  <c r="P9" s="1"/>
  <c r="AL9" i="62" s="1"/>
  <c r="K8" i="20"/>
  <c r="N8" i="22" s="1"/>
  <c r="P8" s="1"/>
  <c r="AL8" i="193" s="1"/>
  <c r="K7" i="20"/>
  <c r="K6"/>
  <c r="K5"/>
  <c r="K45" s="1"/>
  <c r="W37"/>
  <c r="W33"/>
  <c r="AF33" i="22" s="1"/>
  <c r="W29" i="20"/>
  <c r="W25"/>
  <c r="AF25" i="22" s="1"/>
  <c r="AH25" s="1"/>
  <c r="CH25" i="191" s="1"/>
  <c r="W21" i="20"/>
  <c r="W17"/>
  <c r="AF17" i="22" s="1"/>
  <c r="AH17" s="1"/>
  <c r="CH17" i="38" s="1"/>
  <c r="AH16" i="40" s="1"/>
  <c r="W13" i="20"/>
  <c r="W9"/>
  <c r="AF9" i="22" s="1"/>
  <c r="AH9" s="1"/>
  <c r="CH9" i="38" s="1"/>
  <c r="AH8" i="40" s="1"/>
  <c r="W5" i="20"/>
  <c r="W45" s="1"/>
  <c r="U36"/>
  <c r="AC36" i="22" s="1"/>
  <c r="AE36" s="1"/>
  <c r="U32" i="20"/>
  <c r="U28"/>
  <c r="AC28" i="22" s="1"/>
  <c r="AE28" s="1"/>
  <c r="BZ28" i="38" s="1"/>
  <c r="AG27" i="40" s="1"/>
  <c r="U24" i="20"/>
  <c r="AC24" i="22" s="1"/>
  <c r="AE24" s="1"/>
  <c r="BZ24" i="192" s="1"/>
  <c r="U20" i="20"/>
  <c r="AC20" i="22" s="1"/>
  <c r="AE20" s="1"/>
  <c r="BZ20" i="38" s="1"/>
  <c r="AG19" i="40" s="1"/>
  <c r="U16" i="20"/>
  <c r="U12"/>
  <c r="AC12" i="22" s="1"/>
  <c r="AE12" s="1"/>
  <c r="BZ12" i="62" s="1"/>
  <c r="U8" i="20"/>
  <c r="S37"/>
  <c r="S33"/>
  <c r="S29"/>
  <c r="Z29" i="22" s="1"/>
  <c r="AB29" s="1"/>
  <c r="BR29" i="38" s="1"/>
  <c r="S25" i="20"/>
  <c r="S21"/>
  <c r="S17"/>
  <c r="S13"/>
  <c r="Z13" i="22" s="1"/>
  <c r="AB13" s="1"/>
  <c r="BR13" i="38" s="1"/>
  <c r="S9" i="20"/>
  <c r="S5"/>
  <c r="S45" s="1"/>
  <c r="Q36"/>
  <c r="Q32"/>
  <c r="W32" i="22" s="1"/>
  <c r="Q28" i="20"/>
  <c r="W28" i="22" s="1"/>
  <c r="Y28" s="1"/>
  <c r="BJ28" i="191" s="1"/>
  <c r="Q24" i="20"/>
  <c r="Q20"/>
  <c r="Q16"/>
  <c r="W16" i="22" s="1"/>
  <c r="Y16" s="1"/>
  <c r="BJ16" i="62" s="1"/>
  <c r="Q12" i="20"/>
  <c r="W12" i="22" s="1"/>
  <c r="Y12" s="1"/>
  <c r="BJ12" i="191" s="1"/>
  <c r="Q8" i="20"/>
  <c r="O37"/>
  <c r="O33"/>
  <c r="T33" i="22" s="1"/>
  <c r="O29" i="20"/>
  <c r="T29" i="22" s="1"/>
  <c r="V29" s="1"/>
  <c r="BB29" i="62" s="1"/>
  <c r="O25" i="20"/>
  <c r="T25" i="22" s="1"/>
  <c r="V25" s="1"/>
  <c r="BB25" i="193" s="1"/>
  <c r="O21" i="20"/>
  <c r="O17"/>
  <c r="T17" i="22" s="1"/>
  <c r="V17" s="1"/>
  <c r="BB17" i="192" s="1"/>
  <c r="O13" i="20"/>
  <c r="O9"/>
  <c r="T9" i="22" s="1"/>
  <c r="V9" s="1"/>
  <c r="BB9" i="62" s="1"/>
  <c r="O5" i="20"/>
  <c r="O45" s="1"/>
  <c r="K38"/>
  <c r="N38" i="22" s="1"/>
  <c r="P38" s="1"/>
  <c r="G38" i="20"/>
  <c r="I37"/>
  <c r="I36"/>
  <c r="I35"/>
  <c r="I34"/>
  <c r="I33"/>
  <c r="K33" i="22" s="1"/>
  <c r="I32" i="20"/>
  <c r="I31"/>
  <c r="K31" i="22" s="1"/>
  <c r="M31" s="1"/>
  <c r="AD31" i="38" s="1"/>
  <c r="AA30" i="40" s="1"/>
  <c r="I30" i="20"/>
  <c r="K30" i="22" s="1"/>
  <c r="M30" s="1"/>
  <c r="AD30" i="38" s="1"/>
  <c r="AA29" i="40" s="1"/>
  <c r="I29" i="20"/>
  <c r="I28"/>
  <c r="I27"/>
  <c r="K27" i="22" s="1"/>
  <c r="M27" s="1"/>
  <c r="AD27" i="193" s="1"/>
  <c r="I26" i="20"/>
  <c r="I25"/>
  <c r="K25" i="22" s="1"/>
  <c r="M25" s="1"/>
  <c r="AD25" i="191" s="1"/>
  <c r="I24" i="20"/>
  <c r="I23"/>
  <c r="K23" i="22" s="1"/>
  <c r="M23" s="1"/>
  <c r="AD23" i="192" s="1"/>
  <c r="I22" i="20"/>
  <c r="I21"/>
  <c r="I20"/>
  <c r="I19"/>
  <c r="K19" i="22" s="1"/>
  <c r="M19" s="1"/>
  <c r="AD19" i="62" s="1"/>
  <c r="I18" i="20"/>
  <c r="I17"/>
  <c r="K17" i="22" s="1"/>
  <c r="M17" s="1"/>
  <c r="AD17" i="192" s="1"/>
  <c r="I16" i="20"/>
  <c r="I15"/>
  <c r="K15" i="22" s="1"/>
  <c r="M15" s="1"/>
  <c r="AD15" i="62" s="1"/>
  <c r="I14" i="20"/>
  <c r="I13"/>
  <c r="K13" i="22" s="1"/>
  <c r="M13" s="1"/>
  <c r="AD13" i="191" s="1"/>
  <c r="I12" i="20"/>
  <c r="I11"/>
  <c r="K11" i="22" s="1"/>
  <c r="M11" s="1"/>
  <c r="AD11" i="38" s="1"/>
  <c r="I10" i="20"/>
  <c r="I9"/>
  <c r="K9" i="22" s="1"/>
  <c r="M9" s="1"/>
  <c r="AD9" i="38" s="1"/>
  <c r="AA8" i="40" s="1"/>
  <c r="I8" i="20"/>
  <c r="I7"/>
  <c r="K7" i="22" s="1"/>
  <c r="M7" s="1"/>
  <c r="AD7" i="62" s="1"/>
  <c r="I6" i="20"/>
  <c r="I5"/>
  <c r="I45" s="1"/>
  <c r="W34"/>
  <c r="W26"/>
  <c r="AF26" i="22" s="1"/>
  <c r="AH26" s="1"/>
  <c r="CH26" i="62" s="1"/>
  <c r="W18" i="20"/>
  <c r="AF18" i="22" s="1"/>
  <c r="AH18" s="1"/>
  <c r="CH18" i="193" s="1"/>
  <c r="W10" i="20"/>
  <c r="U35"/>
  <c r="U27"/>
  <c r="AC27" i="22" s="1"/>
  <c r="AE27" s="1"/>
  <c r="BZ27" i="191" s="1"/>
  <c r="U19" i="20"/>
  <c r="AC19" i="22" s="1"/>
  <c r="AE19" s="1"/>
  <c r="BZ19" i="192" s="1"/>
  <c r="U11" i="20"/>
  <c r="AC11" i="22" s="1"/>
  <c r="AE11" s="1"/>
  <c r="BZ11" i="62" s="1"/>
  <c r="S38" i="20"/>
  <c r="S30"/>
  <c r="Z30" i="22" s="1"/>
  <c r="AB30" s="1"/>
  <c r="BR30" i="191" s="1"/>
  <c r="S22" i="20"/>
  <c r="Z22" i="22" s="1"/>
  <c r="AB22" s="1"/>
  <c r="BR22" i="38" s="1"/>
  <c r="S14" i="20"/>
  <c r="S6"/>
  <c r="Q35"/>
  <c r="Q31"/>
  <c r="W31" i="22" s="1"/>
  <c r="Y31" s="1"/>
  <c r="BJ31" i="38" s="1"/>
  <c r="Q27" i="20"/>
  <c r="W27" i="22" s="1"/>
  <c r="Y27" s="1"/>
  <c r="BJ27" i="38" s="1"/>
  <c r="AE26" i="40" s="1"/>
  <c r="Q23" i="20"/>
  <c r="Q19"/>
  <c r="W19" i="22" s="1"/>
  <c r="Y19" s="1"/>
  <c r="BJ19" i="62" s="1"/>
  <c r="Q15" i="20"/>
  <c r="W15" i="22" s="1"/>
  <c r="Y15" s="1"/>
  <c r="BJ15" i="191" s="1"/>
  <c r="Q11" i="20"/>
  <c r="Q7"/>
  <c r="O38"/>
  <c r="T38" i="22" s="1"/>
  <c r="V38" s="1"/>
  <c r="O34" i="20"/>
  <c r="O30"/>
  <c r="T30" i="22" s="1"/>
  <c r="V30" s="1"/>
  <c r="BB30" i="62" s="1"/>
  <c r="O26" i="20"/>
  <c r="O22"/>
  <c r="T22" i="22" s="1"/>
  <c r="V22" s="1"/>
  <c r="BB22" i="191" s="1"/>
  <c r="O18" i="20"/>
  <c r="T18" i="22" s="1"/>
  <c r="V18" s="1"/>
  <c r="BB18" i="191" s="1"/>
  <c r="O14" i="20"/>
  <c r="T14" i="22" s="1"/>
  <c r="V14" s="1"/>
  <c r="BB14" i="191" s="1"/>
  <c r="O10" i="20"/>
  <c r="O6"/>
  <c r="T6" i="22" s="1"/>
  <c r="V6" s="1"/>
  <c r="BB6" i="192" s="1"/>
  <c r="G37" i="20"/>
  <c r="G36"/>
  <c r="H36" i="22" s="1"/>
  <c r="J36" s="1"/>
  <c r="G35" i="20"/>
  <c r="G34"/>
  <c r="H34" i="22" s="1"/>
  <c r="J34" s="1"/>
  <c r="G33" i="20"/>
  <c r="G32"/>
  <c r="H32" i="22" s="1"/>
  <c r="G31" i="20"/>
  <c r="G30"/>
  <c r="H30" i="22" s="1"/>
  <c r="J30" s="1"/>
  <c r="V30" i="193" s="1"/>
  <c r="G29" i="20"/>
  <c r="G28"/>
  <c r="H28" i="22" s="1"/>
  <c r="J28" s="1"/>
  <c r="V28" i="62" s="1"/>
  <c r="G27" i="20"/>
  <c r="G26"/>
  <c r="H26" i="22" s="1"/>
  <c r="J26" s="1"/>
  <c r="V26" i="38" s="1"/>
  <c r="Z25" i="40" s="1"/>
  <c r="G25" i="20"/>
  <c r="G24"/>
  <c r="H24" i="22" s="1"/>
  <c r="J24" s="1"/>
  <c r="V24" i="192" s="1"/>
  <c r="G23" i="20"/>
  <c r="G22"/>
  <c r="H22" i="22" s="1"/>
  <c r="J22" s="1"/>
  <c r="V22" i="191" s="1"/>
  <c r="G21" i="20"/>
  <c r="H21" i="22" s="1"/>
  <c r="J21" s="1"/>
  <c r="V21" i="193" s="1"/>
  <c r="G20" i="20"/>
  <c r="H20" i="22" s="1"/>
  <c r="J20" s="1"/>
  <c r="V20" i="192" s="1"/>
  <c r="G19" i="20"/>
  <c r="G18"/>
  <c r="H18" i="22" s="1"/>
  <c r="J18" s="1"/>
  <c r="V18" i="191" s="1"/>
  <c r="G17" i="20"/>
  <c r="H17" i="22" s="1"/>
  <c r="J17" s="1"/>
  <c r="V17" i="62" s="1"/>
  <c r="G16" i="20"/>
  <c r="H16" i="22" s="1"/>
  <c r="J16" s="1"/>
  <c r="V16" i="62" s="1"/>
  <c r="G15" i="20"/>
  <c r="G14"/>
  <c r="H14" i="22" s="1"/>
  <c r="J14" s="1"/>
  <c r="V14" i="192" s="1"/>
  <c r="G13" i="20"/>
  <c r="G12"/>
  <c r="H12" i="22" s="1"/>
  <c r="J12" s="1"/>
  <c r="V12" i="62" s="1"/>
  <c r="G11" i="20"/>
  <c r="G10"/>
  <c r="H10" i="22" s="1"/>
  <c r="J10" s="1"/>
  <c r="V10" i="62" s="1"/>
  <c r="G9" i="20"/>
  <c r="H9" i="22" s="1"/>
  <c r="J9" s="1"/>
  <c r="V9" i="192" s="1"/>
  <c r="G8" i="20"/>
  <c r="H8" i="22" s="1"/>
  <c r="J8" s="1"/>
  <c r="V8" i="191" s="1"/>
  <c r="G7" i="20"/>
  <c r="G6"/>
  <c r="H6" i="22" s="1"/>
  <c r="J6" s="1"/>
  <c r="V6" i="191" s="1"/>
  <c r="G5" i="20"/>
  <c r="G45" s="1"/>
  <c r="W35"/>
  <c r="W31"/>
  <c r="W27"/>
  <c r="AF27" i="22" s="1"/>
  <c r="AH27" s="1"/>
  <c r="CH27" i="193" s="1"/>
  <c r="W23" i="20"/>
  <c r="AF23" i="22" s="1"/>
  <c r="AH23" s="1"/>
  <c r="CH23" i="193" s="1"/>
  <c r="W19" i="20"/>
  <c r="AF19" i="22" s="1"/>
  <c r="AH19" s="1"/>
  <c r="CH19" i="192" s="1"/>
  <c r="W15" i="20"/>
  <c r="W11"/>
  <c r="AF11" i="22" s="1"/>
  <c r="AH11" s="1"/>
  <c r="CH11" i="62" s="1"/>
  <c r="W7" i="20"/>
  <c r="U38"/>
  <c r="AC38" i="22" s="1"/>
  <c r="AE38" s="1"/>
  <c r="U34" i="20"/>
  <c r="U30"/>
  <c r="AC30" i="22" s="1"/>
  <c r="AE30" s="1"/>
  <c r="BZ30" i="38" s="1"/>
  <c r="AG29" i="40" s="1"/>
  <c r="U26" i="20"/>
  <c r="U22"/>
  <c r="AC22" i="22" s="1"/>
  <c r="AE22" s="1"/>
  <c r="BZ22" i="192" s="1"/>
  <c r="U18" i="20"/>
  <c r="U14"/>
  <c r="AC14" i="22" s="1"/>
  <c r="AE14" s="1"/>
  <c r="BZ14" i="38" s="1"/>
  <c r="U10" i="20"/>
  <c r="U6"/>
  <c r="AC6" i="22" s="1"/>
  <c r="AE6" s="1"/>
  <c r="BZ6" i="193" s="1"/>
  <c r="S35" i="20"/>
  <c r="S31"/>
  <c r="Z31" i="22" s="1"/>
  <c r="AB31" s="1"/>
  <c r="BR31" i="192" s="1"/>
  <c r="S27" i="20"/>
  <c r="Z27" i="22" s="1"/>
  <c r="AB27" s="1"/>
  <c r="BR27" i="38" s="1"/>
  <c r="AF26" i="40" s="1"/>
  <c r="S23" i="20"/>
  <c r="Z23" i="22" s="1"/>
  <c r="AB23" s="1"/>
  <c r="BR23" i="62" s="1"/>
  <c r="S19" i="20"/>
  <c r="S15"/>
  <c r="Z15" i="22" s="1"/>
  <c r="AB15" s="1"/>
  <c r="BR15" i="38" s="1"/>
  <c r="AF14" i="40" s="1"/>
  <c r="S11" i="20"/>
  <c r="S7"/>
  <c r="Q38"/>
  <c r="Q34"/>
  <c r="W34" i="22" s="1"/>
  <c r="Y34" s="1"/>
  <c r="Q30" i="20"/>
  <c r="Q26"/>
  <c r="W26" i="22" s="1"/>
  <c r="Y26" s="1"/>
  <c r="BJ26" i="193" s="1"/>
  <c r="Q22" i="20"/>
  <c r="Q18"/>
  <c r="W18" i="22" s="1"/>
  <c r="Y18" s="1"/>
  <c r="BJ18" i="191" s="1"/>
  <c r="Q14" i="20"/>
  <c r="Q10"/>
  <c r="W10" i="22" s="1"/>
  <c r="Y10" s="1"/>
  <c r="BJ10" i="192" s="1"/>
  <c r="Q6" i="20"/>
  <c r="O35"/>
  <c r="O31"/>
  <c r="T31" i="22" s="1"/>
  <c r="V31" s="1"/>
  <c r="BB31" i="62" s="1"/>
  <c r="O27" i="20"/>
  <c r="T27" i="22" s="1"/>
  <c r="V27" s="1"/>
  <c r="BB27" i="192" s="1"/>
  <c r="O23" i="20"/>
  <c r="O19"/>
  <c r="T19" i="22" s="1"/>
  <c r="V19" s="1"/>
  <c r="BB19" i="62" s="1"/>
  <c r="O15" i="20"/>
  <c r="T15" i="22" s="1"/>
  <c r="V15" s="1"/>
  <c r="BB15" i="191" s="1"/>
  <c r="O11" i="20"/>
  <c r="T11" i="22" s="1"/>
  <c r="V11" s="1"/>
  <c r="BB11" i="193" s="1"/>
  <c r="O7" i="20"/>
  <c r="M38"/>
  <c r="Q38" i="22" s="1"/>
  <c r="S38" s="1"/>
  <c r="I38" i="20"/>
  <c r="M37"/>
  <c r="M36"/>
  <c r="M35"/>
  <c r="M34"/>
  <c r="Q34" i="22" s="1"/>
  <c r="S34" s="1"/>
  <c r="M33" i="20"/>
  <c r="M32"/>
  <c r="M31"/>
  <c r="Q31" i="22" s="1"/>
  <c r="S31" s="1"/>
  <c r="AT31" i="38" s="1"/>
  <c r="AC30" i="40" s="1"/>
  <c r="M30" i="20"/>
  <c r="Q30" i="22" s="1"/>
  <c r="S30" s="1"/>
  <c r="AT30" i="38" s="1"/>
  <c r="AC29" i="40" s="1"/>
  <c r="M29" i="20"/>
  <c r="Q29" i="22" s="1"/>
  <c r="S29" s="1"/>
  <c r="AT29" i="191" s="1"/>
  <c r="M28" i="20"/>
  <c r="M27"/>
  <c r="Q27" i="22" s="1"/>
  <c r="S27" s="1"/>
  <c r="AT27" i="193" s="1"/>
  <c r="M26" i="20"/>
  <c r="Q26" i="22" s="1"/>
  <c r="S26" s="1"/>
  <c r="AT26" i="192" s="1"/>
  <c r="M25" i="20"/>
  <c r="Q25" i="22" s="1"/>
  <c r="S25" s="1"/>
  <c r="AT25" i="191" s="1"/>
  <c r="M24" i="20"/>
  <c r="M23"/>
  <c r="Q23" i="22" s="1"/>
  <c r="S23" s="1"/>
  <c r="AT23" i="38" s="1"/>
  <c r="AC22" i="40" s="1"/>
  <c r="M22" i="20"/>
  <c r="Q22" i="22" s="1"/>
  <c r="S22" s="1"/>
  <c r="AT22" i="192" s="1"/>
  <c r="M21" i="20"/>
  <c r="Q21" i="22" s="1"/>
  <c r="S21" s="1"/>
  <c r="AT21" i="191" s="1"/>
  <c r="M20" i="20"/>
  <c r="M19"/>
  <c r="Q19" i="22" s="1"/>
  <c r="S19" s="1"/>
  <c r="AT19" i="193" s="1"/>
  <c r="M18" i="20"/>
  <c r="Q18" i="22" s="1"/>
  <c r="S18" s="1"/>
  <c r="AT18" i="62" s="1"/>
  <c r="M17" i="20"/>
  <c r="Q17" i="22" s="1"/>
  <c r="S17" s="1"/>
  <c r="AT17" i="192" s="1"/>
  <c r="M16" i="20"/>
  <c r="M15"/>
  <c r="Q15" i="22" s="1"/>
  <c r="S15" s="1"/>
  <c r="AT15" i="62" s="1"/>
  <c r="M14" i="20"/>
  <c r="Q14" i="22" s="1"/>
  <c r="S14" s="1"/>
  <c r="AT14" i="62" s="1"/>
  <c r="M13" i="20"/>
  <c r="Q13" i="22" s="1"/>
  <c r="S13" s="1"/>
  <c r="AT13" i="192" s="1"/>
  <c r="M12" i="20"/>
  <c r="M11"/>
  <c r="Q11" i="22" s="1"/>
  <c r="S11" s="1"/>
  <c r="AT11" i="193" s="1"/>
  <c r="M10" i="20"/>
  <c r="M9"/>
  <c r="Q9" i="22" s="1"/>
  <c r="S9" s="1"/>
  <c r="AT9" i="62" s="1"/>
  <c r="M8" i="20"/>
  <c r="M7"/>
  <c r="Q7" i="22" s="1"/>
  <c r="S7" s="1"/>
  <c r="AT7" i="193" s="1"/>
  <c r="M6" i="20"/>
  <c r="Q6" i="22" s="1"/>
  <c r="S6" s="1"/>
  <c r="AT6" i="193" s="1"/>
  <c r="AF36" i="22"/>
  <c r="AH36" s="1"/>
  <c r="E38" i="20"/>
  <c r="E38" i="22" s="1"/>
  <c r="G38" s="1"/>
  <c r="K38"/>
  <c r="M38" s="1"/>
  <c r="W38"/>
  <c r="Y38" s="1"/>
  <c r="Z38"/>
  <c r="AB38" s="1"/>
  <c r="AC34"/>
  <c r="AE34" s="1"/>
  <c r="H38"/>
  <c r="J38" s="1"/>
  <c r="AF34"/>
  <c r="AH34" s="1"/>
  <c r="K36"/>
  <c r="M36" s="1"/>
  <c r="Q36"/>
  <c r="S36" s="1"/>
  <c r="Z36"/>
  <c r="AB36" s="1"/>
  <c r="E37" i="20"/>
  <c r="E33"/>
  <c r="E33" i="22" s="1"/>
  <c r="E34" i="20"/>
  <c r="E34" i="22" s="1"/>
  <c r="G34" s="1"/>
  <c r="E35" i="20"/>
  <c r="E31"/>
  <c r="E31" i="22" s="1"/>
  <c r="G31" s="1"/>
  <c r="N31" i="193" s="1"/>
  <c r="E36" i="20"/>
  <c r="E36" i="22" s="1"/>
  <c r="G36" s="1"/>
  <c r="E32" i="20"/>
  <c r="E32" i="22" s="1"/>
  <c r="W36"/>
  <c r="Y36" s="1"/>
  <c r="C36" i="20"/>
  <c r="B36" i="22" s="1"/>
  <c r="D36" s="1"/>
  <c r="N36"/>
  <c r="P36" s="1"/>
  <c r="E11" i="20"/>
  <c r="E11" i="22" s="1"/>
  <c r="G11" s="1"/>
  <c r="N11" i="62" s="1"/>
  <c r="C34" i="20"/>
  <c r="B34" i="22" s="1"/>
  <c r="D34" s="1"/>
  <c r="C37" i="20"/>
  <c r="C35"/>
  <c r="AQ37" i="19"/>
  <c r="AF31" i="22"/>
  <c r="AH31" s="1"/>
  <c r="CH31" i="191" s="1"/>
  <c r="E23" i="20"/>
  <c r="E23" i="22" s="1"/>
  <c r="G23" s="1"/>
  <c r="N23" i="62" s="1"/>
  <c r="H31" i="22"/>
  <c r="J31" s="1"/>
  <c r="V31" i="38" s="1"/>
  <c r="Z30" i="40" s="1"/>
  <c r="AC21" i="22"/>
  <c r="AE21" s="1"/>
  <c r="BZ21" i="38" s="1"/>
  <c r="AG20" i="40" s="1"/>
  <c r="AC10" i="22"/>
  <c r="AE10" s="1"/>
  <c r="BZ10" i="192" s="1"/>
  <c r="K24" i="22"/>
  <c r="M24" s="1"/>
  <c r="AD24" i="62" s="1"/>
  <c r="C25" i="20"/>
  <c r="B25" i="22" s="1"/>
  <c r="D25" s="1"/>
  <c r="F25" i="38" s="1"/>
  <c r="X24" i="40" s="1"/>
  <c r="Z21" i="22"/>
  <c r="AB21" s="1"/>
  <c r="BR21" i="38" s="1"/>
  <c r="AF20" i="40" s="1"/>
  <c r="E22" i="20"/>
  <c r="E22" i="22" s="1"/>
  <c r="G22" s="1"/>
  <c r="N22" i="191" s="1"/>
  <c r="T13" i="22"/>
  <c r="V13" s="1"/>
  <c r="BB13" i="193" s="1"/>
  <c r="E7" i="20"/>
  <c r="E7" i="22" s="1"/>
  <c r="G7" s="1"/>
  <c r="N7" i="62" s="1"/>
  <c r="C19" i="20"/>
  <c r="B19" i="22" s="1"/>
  <c r="D19" s="1"/>
  <c r="F19" i="62" s="1"/>
  <c r="AF8" i="22"/>
  <c r="AH8" s="1"/>
  <c r="CH8" i="38" s="1"/>
  <c r="AH7" i="40" s="1"/>
  <c r="H33" i="22"/>
  <c r="N10"/>
  <c r="P10" s="1"/>
  <c r="AL10" i="62" s="1"/>
  <c r="Z28" i="22"/>
  <c r="AB28" s="1"/>
  <c r="BR28" i="62" s="1"/>
  <c r="Q12" i="22"/>
  <c r="S12" s="1"/>
  <c r="AT12" i="62" s="1"/>
  <c r="T10" i="22"/>
  <c r="V10" s="1"/>
  <c r="BB10" i="62" s="1"/>
  <c r="AC26" i="22"/>
  <c r="AE26" s="1"/>
  <c r="BZ26" i="191" s="1"/>
  <c r="E25" i="20"/>
  <c r="E25" i="22" s="1"/>
  <c r="G25" s="1"/>
  <c r="N25" i="191" s="1"/>
  <c r="N30" i="22"/>
  <c r="P30" s="1"/>
  <c r="AL30" i="62" s="1"/>
  <c r="Z5" i="22"/>
  <c r="Z45" s="1"/>
  <c r="N26"/>
  <c r="P26" s="1"/>
  <c r="AL26" i="38" s="1"/>
  <c r="AB25" i="40" s="1"/>
  <c r="AC33" i="22"/>
  <c r="Z11"/>
  <c r="AB11" s="1"/>
  <c r="BR11" i="193" s="1"/>
  <c r="E30" i="20"/>
  <c r="E30" i="22" s="1"/>
  <c r="G30" s="1"/>
  <c r="N30" i="62" s="1"/>
  <c r="E9" i="20"/>
  <c r="E9" i="22" s="1"/>
  <c r="G9" s="1"/>
  <c r="N9" i="38" s="1"/>
  <c r="Y8" i="40" s="1"/>
  <c r="C26" i="20"/>
  <c r="B26" i="22" s="1"/>
  <c r="D26" s="1"/>
  <c r="F26" i="62" s="1"/>
  <c r="H7" i="22"/>
  <c r="J7" s="1"/>
  <c r="V7" i="38" s="1"/>
  <c r="Z6" i="40" s="1"/>
  <c r="Q10" i="22"/>
  <c r="S10" s="1"/>
  <c r="AT10" i="38" s="1"/>
  <c r="AC9" i="40" s="1"/>
  <c r="W5" i="22"/>
  <c r="W45" s="1"/>
  <c r="Q20"/>
  <c r="S20" s="1"/>
  <c r="AT20" i="62" s="1"/>
  <c r="W13" i="22"/>
  <c r="Y13" s="1"/>
  <c r="BJ13" i="62" s="1"/>
  <c r="E18" i="20"/>
  <c r="E18" i="22" s="1"/>
  <c r="G18" s="1"/>
  <c r="N18" i="62" s="1"/>
  <c r="Q16" i="22"/>
  <c r="S16" s="1"/>
  <c r="AT16" i="193" s="1"/>
  <c r="K32" i="22"/>
  <c r="N12"/>
  <c r="P12" s="1"/>
  <c r="AL12" i="192" s="1"/>
  <c r="E5" i="20"/>
  <c r="E45" s="1"/>
  <c r="K26" i="22"/>
  <c r="M26" s="1"/>
  <c r="AD26" i="62" s="1"/>
  <c r="W8" i="22"/>
  <c r="Y8" s="1"/>
  <c r="BJ8" i="38" s="1"/>
  <c r="AE7" i="40" s="1"/>
  <c r="E26" i="20"/>
  <c r="E26" i="22" s="1"/>
  <c r="G26" s="1"/>
  <c r="N26" i="38" s="1"/>
  <c r="Y25" i="40" s="1"/>
  <c r="H11" i="22"/>
  <c r="J11" s="1"/>
  <c r="V11" i="192" s="1"/>
  <c r="N18" i="22"/>
  <c r="P18" s="1"/>
  <c r="AL18" i="192" s="1"/>
  <c r="N6" i="22"/>
  <c r="P6" s="1"/>
  <c r="AL6" i="191" s="1"/>
  <c r="AC9" i="22"/>
  <c r="AE9" s="1"/>
  <c r="BZ9" i="193" s="1"/>
  <c r="N19" i="22"/>
  <c r="P19" s="1"/>
  <c r="AL19" i="38" s="1"/>
  <c r="AB18" i="40" s="1"/>
  <c r="AF5" i="22"/>
  <c r="AF45" s="1"/>
  <c r="C21" i="20"/>
  <c r="B21" i="22" s="1"/>
  <c r="D21" s="1"/>
  <c r="F21" i="38" s="1"/>
  <c r="X20" i="40" s="1"/>
  <c r="Z26" i="22"/>
  <c r="AB26" s="1"/>
  <c r="BR26" i="38" s="1"/>
  <c r="AF25" i="40" s="1"/>
  <c r="H15" i="22"/>
  <c r="J15" s="1"/>
  <c r="V15" i="62" s="1"/>
  <c r="C8" i="20"/>
  <c r="B8" i="22" s="1"/>
  <c r="D8" s="1"/>
  <c r="F8" i="38" s="1"/>
  <c r="X7" i="40" s="1"/>
  <c r="Q28" i="22"/>
  <c r="S28" s="1"/>
  <c r="AT28" i="38" s="1"/>
  <c r="AC27" i="40" s="1"/>
  <c r="W11" i="22"/>
  <c r="Y11" s="1"/>
  <c r="BJ11" i="193" s="1"/>
  <c r="T7" i="22"/>
  <c r="V7" s="1"/>
  <c r="BB7" i="192" s="1"/>
  <c r="AC32" i="22"/>
  <c r="N24"/>
  <c r="P24" s="1"/>
  <c r="AL24" i="192" s="1"/>
  <c r="C14" i="20"/>
  <c r="B14" i="22" s="1"/>
  <c r="D14" s="1"/>
  <c r="F14" i="38" s="1"/>
  <c r="X13" i="40" s="1"/>
  <c r="Z9" i="22"/>
  <c r="AB9" s="1"/>
  <c r="BR9" i="62" s="1"/>
  <c r="H25" i="22"/>
  <c r="J25" s="1"/>
  <c r="V25" i="62" s="1"/>
  <c r="E14" i="20"/>
  <c r="E14" i="22" s="1"/>
  <c r="G14" s="1"/>
  <c r="N14" i="62" s="1"/>
  <c r="AF16" i="22"/>
  <c r="AH16" s="1"/>
  <c r="CH16" i="191" s="1"/>
  <c r="W20" i="22"/>
  <c r="Y20" s="1"/>
  <c r="BJ20" i="38" s="1"/>
  <c r="AE19" i="40" s="1"/>
  <c r="H13" i="22"/>
  <c r="J13" s="1"/>
  <c r="V13" i="191" s="1"/>
  <c r="H27" i="22"/>
  <c r="J27" s="1"/>
  <c r="V27" i="191" s="1"/>
  <c r="H29" i="22"/>
  <c r="J29" s="1"/>
  <c r="V29" i="192" s="1"/>
  <c r="K18" i="22"/>
  <c r="M18" s="1"/>
  <c r="AD18" i="192" s="1"/>
  <c r="Z20" i="22"/>
  <c r="AB20" s="1"/>
  <c r="BR20" i="62" s="1"/>
  <c r="N22" i="22"/>
  <c r="P22" s="1"/>
  <c r="AL22" i="62" s="1"/>
  <c r="W7" i="22"/>
  <c r="Y7" s="1"/>
  <c r="BJ7" i="62" s="1"/>
  <c r="C20" i="20"/>
  <c r="B20" i="22" s="1"/>
  <c r="D20" s="1"/>
  <c r="F20" i="62" s="1"/>
  <c r="E28" i="20"/>
  <c r="E28" i="22" s="1"/>
  <c r="G28" s="1"/>
  <c r="N28" i="62" s="1"/>
  <c r="W22" i="22"/>
  <c r="Y22" s="1"/>
  <c r="BJ22" i="62" s="1"/>
  <c r="AQ36" i="19"/>
  <c r="K20" i="22"/>
  <c r="M20" s="1"/>
  <c r="AD20" i="193" s="1"/>
  <c r="K28" i="22"/>
  <c r="M28" s="1"/>
  <c r="AD28" i="62" s="1"/>
  <c r="H23" i="22"/>
  <c r="J23" s="1"/>
  <c r="V23" i="62" s="1"/>
  <c r="AC23" i="22"/>
  <c r="AE23" s="1"/>
  <c r="BZ23" i="38" s="1"/>
  <c r="E27" i="20"/>
  <c r="E27" i="22" s="1"/>
  <c r="G27" s="1"/>
  <c r="N27" i="38" s="1"/>
  <c r="Y26" i="40" s="1"/>
  <c r="N7" i="22"/>
  <c r="P7" s="1"/>
  <c r="AL7" i="62" s="1"/>
  <c r="C33" i="20"/>
  <c r="B33" i="22" s="1"/>
  <c r="AQ35" i="19"/>
  <c r="C6" i="20"/>
  <c r="B6" i="22" s="1"/>
  <c r="D6" s="1"/>
  <c r="F6" i="191" s="1"/>
  <c r="T23" i="22"/>
  <c r="V23" s="1"/>
  <c r="BB23" i="193" s="1"/>
  <c r="C30" i="20"/>
  <c r="B30" i="22" s="1"/>
  <c r="D30" s="1"/>
  <c r="F30" i="193" s="1"/>
  <c r="AF7" i="22"/>
  <c r="AH7" s="1"/>
  <c r="CH7" i="192" s="1"/>
  <c r="Z6" i="22"/>
  <c r="AB6" s="1"/>
  <c r="BR6" i="191" s="1"/>
  <c r="E20" i="20"/>
  <c r="E20" i="22" s="1"/>
  <c r="G20" s="1"/>
  <c r="N20" i="191" s="1"/>
  <c r="Q8" i="22"/>
  <c r="S8" s="1"/>
  <c r="AT8" i="62" s="1"/>
  <c r="Z19" i="22"/>
  <c r="AB19" s="1"/>
  <c r="BR19" i="62" s="1"/>
  <c r="E29" i="20"/>
  <c r="E29" i="22" s="1"/>
  <c r="G29" s="1"/>
  <c r="N29" i="192" s="1"/>
  <c r="K22" i="22"/>
  <c r="M22" s="1"/>
  <c r="AD22" i="191" s="1"/>
  <c r="AC18" i="22"/>
  <c r="AE18" s="1"/>
  <c r="BZ18" i="192" s="1"/>
  <c r="C31" i="20"/>
  <c r="B31" i="22" s="1"/>
  <c r="D31" s="1"/>
  <c r="F31" i="191" s="1"/>
  <c r="AF21" i="22"/>
  <c r="AH21" s="1"/>
  <c r="CH21" i="193" s="1"/>
  <c r="AF24" i="22"/>
  <c r="AH24" s="1"/>
  <c r="CH24" i="192" s="1"/>
  <c r="E10" i="20"/>
  <c r="E10" i="22" s="1"/>
  <c r="G10" s="1"/>
  <c r="N10" i="62" s="1"/>
  <c r="AF6" i="22"/>
  <c r="AH6" s="1"/>
  <c r="CH6" i="62" s="1"/>
  <c r="K10" i="22"/>
  <c r="M10" s="1"/>
  <c r="AD10" i="62" s="1"/>
  <c r="Z7" i="22"/>
  <c r="AB7" s="1"/>
  <c r="BR7" i="191" s="1"/>
  <c r="E12" i="20"/>
  <c r="E12" i="22" s="1"/>
  <c r="G12" s="1"/>
  <c r="N12" i="38" s="1"/>
  <c r="Q5" i="22"/>
  <c r="Q45" s="1"/>
  <c r="E16" i="20"/>
  <c r="E16" i="22" s="1"/>
  <c r="G16" s="1"/>
  <c r="N16" i="62" s="1"/>
  <c r="H19" i="22"/>
  <c r="J19" s="1"/>
  <c r="V19" i="193" s="1"/>
  <c r="N27" i="22"/>
  <c r="P27" s="1"/>
  <c r="AL27" i="62" s="1"/>
  <c r="Z25" i="22"/>
  <c r="AB25" s="1"/>
  <c r="BR25" i="38" s="1"/>
  <c r="T5" i="22"/>
  <c r="T45" s="1"/>
  <c r="AC17"/>
  <c r="AE17" s="1"/>
  <c r="BZ17" i="38" s="1"/>
  <c r="AG16" i="40" s="1"/>
  <c r="E24" i="20"/>
  <c r="E24" i="22" s="1"/>
  <c r="G24" s="1"/>
  <c r="N24" i="38" s="1"/>
  <c r="W23" i="22"/>
  <c r="Y23" s="1"/>
  <c r="BJ23" i="38" s="1"/>
  <c r="AE22" i="40" s="1"/>
  <c r="AF10" i="22"/>
  <c r="AH10" s="1"/>
  <c r="CH10" i="192" s="1"/>
  <c r="C28" i="20"/>
  <c r="B28" i="22" s="1"/>
  <c r="D28" s="1"/>
  <c r="F28" i="38" s="1"/>
  <c r="K16" i="22"/>
  <c r="M16" s="1"/>
  <c r="AD16" i="38" s="1"/>
  <c r="AA15" i="40" s="1"/>
  <c r="T8" i="22"/>
  <c r="V8" s="1"/>
  <c r="BB8" i="62" s="1"/>
  <c r="E15" i="20"/>
  <c r="E15" i="22" s="1"/>
  <c r="G15" s="1"/>
  <c r="N15" i="38" s="1"/>
  <c r="C15" i="20"/>
  <c r="B15" i="22" s="1"/>
  <c r="D15" s="1"/>
  <c r="F15" i="38" s="1"/>
  <c r="X14" i="40" s="1"/>
  <c r="E17" i="20"/>
  <c r="E17" i="22" s="1"/>
  <c r="G17" s="1"/>
  <c r="N17" i="191" s="1"/>
  <c r="AF13" i="22"/>
  <c r="AH13" s="1"/>
  <c r="CH13" i="38" s="1"/>
  <c r="AH12" i="40" s="1"/>
  <c r="N23" i="22"/>
  <c r="P23" s="1"/>
  <c r="AL23" i="38" s="1"/>
  <c r="E8" i="20"/>
  <c r="E8" i="22" s="1"/>
  <c r="G8" s="1"/>
  <c r="N8" i="38" s="1"/>
  <c r="N31" i="22"/>
  <c r="P31" s="1"/>
  <c r="AL31" i="38" s="1"/>
  <c r="E19" i="20"/>
  <c r="E19" i="22" s="1"/>
  <c r="G19" s="1"/>
  <c r="N19" i="193" s="1"/>
  <c r="W14" i="22"/>
  <c r="Y14" s="1"/>
  <c r="BJ14" i="38" s="1"/>
  <c r="AE13" i="40" s="1"/>
  <c r="AF15" i="22"/>
  <c r="AH15" s="1"/>
  <c r="CH15" i="191" s="1"/>
  <c r="AC16" i="22"/>
  <c r="AE16" s="1"/>
  <c r="BZ16" i="62" s="1"/>
  <c r="W25" i="22"/>
  <c r="Y25" s="1"/>
  <c r="BJ25" i="192" s="1"/>
  <c r="E6" i="20"/>
  <c r="E6" i="22" s="1"/>
  <c r="G6" s="1"/>
  <c r="N6" i="193" s="1"/>
  <c r="W24" i="22"/>
  <c r="Y24" s="1"/>
  <c r="BJ24" i="62" s="1"/>
  <c r="AF32" i="22"/>
  <c r="Q32"/>
  <c r="C12" i="20"/>
  <c r="B12" i="22" s="1"/>
  <c r="D12" s="1"/>
  <c r="F12" i="192" s="1"/>
  <c r="Z17" i="22"/>
  <c r="AB17" s="1"/>
  <c r="BR17" i="192" s="1"/>
  <c r="W6" i="22"/>
  <c r="Y6" s="1"/>
  <c r="BJ6" i="193" s="1"/>
  <c r="C32" i="20"/>
  <c r="B32" i="22" s="1"/>
  <c r="Q33"/>
  <c r="W30"/>
  <c r="Y30" s="1"/>
  <c r="BJ30" i="193" s="1"/>
  <c r="C7" i="20"/>
  <c r="B7" i="22" s="1"/>
  <c r="D7" s="1"/>
  <c r="C10" i="20"/>
  <c r="B10" i="22" s="1"/>
  <c r="D10" s="1"/>
  <c r="F10" i="193" s="1"/>
  <c r="C13" i="20"/>
  <c r="B13" i="22" s="1"/>
  <c r="D13" s="1"/>
  <c r="F13" i="193" s="1"/>
  <c r="E21" i="20"/>
  <c r="E21" i="22" s="1"/>
  <c r="G21" s="1"/>
  <c r="N21" i="192" s="1"/>
  <c r="AC8" i="22"/>
  <c r="AE8" s="1"/>
  <c r="AF29"/>
  <c r="AH29" s="1"/>
  <c r="CH29" i="191" s="1"/>
  <c r="N14" i="22"/>
  <c r="P14" s="1"/>
  <c r="AL14" i="192" s="1"/>
  <c r="E13" i="20"/>
  <c r="E13" i="22" s="1"/>
  <c r="G13" s="1"/>
  <c r="N13" i="193" s="1"/>
  <c r="Q24" i="22"/>
  <c r="S24" s="1"/>
  <c r="AT24" i="192" s="1"/>
  <c r="C27" i="20"/>
  <c r="B27" i="22" s="1"/>
  <c r="D27" s="1"/>
  <c r="F27" i="192" s="1"/>
  <c r="T16" i="22"/>
  <c r="V16" s="1"/>
  <c r="BB16" i="191" s="1"/>
  <c r="C17" i="20"/>
  <c r="B17" i="22" s="1"/>
  <c r="D17" s="1"/>
  <c r="K21"/>
  <c r="M21" s="1"/>
  <c r="AD21" i="192" s="1"/>
  <c r="K8" i="22"/>
  <c r="M8" s="1"/>
  <c r="AD8" i="193" s="1"/>
  <c r="T12" i="22"/>
  <c r="V12" s="1"/>
  <c r="BB12" i="193" s="1"/>
  <c r="AF22" i="22"/>
  <c r="AH22" s="1"/>
  <c r="CH22" i="192" s="1"/>
  <c r="T26" i="22"/>
  <c r="V26" s="1"/>
  <c r="N28"/>
  <c r="P28" s="1"/>
  <c r="AL28" i="192" s="1"/>
  <c r="Z33" i="22"/>
  <c r="C22" i="20"/>
  <c r="B22" i="22" s="1"/>
  <c r="D22" s="1"/>
  <c r="F22" i="192" s="1"/>
  <c r="C24" i="20"/>
  <c r="B24" i="22" s="1"/>
  <c r="D24" s="1"/>
  <c r="F24" i="193" s="1"/>
  <c r="K14" i="22"/>
  <c r="M14" s="1"/>
  <c r="AD14" i="191" s="1"/>
  <c r="C11" i="20"/>
  <c r="B11" i="22" s="1"/>
  <c r="D11" s="1"/>
  <c r="F11" i="193" s="1"/>
  <c r="C18" i="20"/>
  <c r="B18" i="22" s="1"/>
  <c r="D18" s="1"/>
  <c r="F18" i="192" s="1"/>
  <c r="C29" i="20"/>
  <c r="B29" i="22" s="1"/>
  <c r="D29" s="1"/>
  <c r="F29" i="193" s="1"/>
  <c r="C23" i="20"/>
  <c r="B23" i="22" s="1"/>
  <c r="D23" s="1"/>
  <c r="F23" i="191" s="1"/>
  <c r="W21" i="22"/>
  <c r="Y21" s="1"/>
  <c r="BJ21" i="191" s="1"/>
  <c r="T24" i="22"/>
  <c r="V24" s="1"/>
  <c r="BB24" i="193" s="1"/>
  <c r="K6" i="22"/>
  <c r="M6" s="1"/>
  <c r="AD6" i="193" s="1"/>
  <c r="K29" i="22"/>
  <c r="M29" s="1"/>
  <c r="AD29" i="191" s="1"/>
  <c r="Z14" i="22"/>
  <c r="AB14" s="1"/>
  <c r="BR14" i="191" s="1"/>
  <c r="C9" i="20"/>
  <c r="B9" i="22" s="1"/>
  <c r="D9" s="1"/>
  <c r="F9" i="193" s="1"/>
  <c r="C16" i="20"/>
  <c r="B16" i="22" s="1"/>
  <c r="D16" s="1"/>
  <c r="F16" i="192" s="1"/>
  <c r="T21" i="22"/>
  <c r="V21" s="1"/>
  <c r="BB21" i="193" s="1"/>
  <c r="K12" i="22"/>
  <c r="M12" s="1"/>
  <c r="AD12" i="192" s="1"/>
  <c r="K34" i="22"/>
  <c r="M34" s="1"/>
  <c r="N34"/>
  <c r="P34" s="1"/>
  <c r="T34"/>
  <c r="V34" s="1"/>
  <c r="Z34"/>
  <c r="AB34" s="1"/>
  <c r="H5" l="1"/>
  <c r="H45" s="1"/>
  <c r="E5"/>
  <c r="E45" s="1"/>
  <c r="B5"/>
  <c r="B45" s="1"/>
  <c r="K5"/>
  <c r="K45" s="1"/>
  <c r="AC5"/>
  <c r="AC45" s="1"/>
  <c r="N5"/>
  <c r="N45" s="1"/>
  <c r="H39"/>
  <c r="B39"/>
  <c r="E39"/>
  <c r="T39"/>
  <c r="K39"/>
  <c r="N39"/>
  <c r="Q39"/>
  <c r="AF39"/>
  <c r="W39"/>
  <c r="Z39"/>
  <c r="AC39"/>
  <c r="F38" i="38"/>
  <c r="F38" i="192"/>
  <c r="F38" i="191"/>
  <c r="F38" i="62"/>
  <c r="F38" i="193"/>
  <c r="CH38"/>
  <c r="CH38" i="191"/>
  <c r="CH38" i="62"/>
  <c r="CH38" i="38"/>
  <c r="CH38" i="192"/>
  <c r="BB38" i="193"/>
  <c r="BB38" i="191"/>
  <c r="BB38" i="38"/>
  <c r="BB38" i="192"/>
  <c r="BB38" i="62"/>
  <c r="BJ38"/>
  <c r="BJ38" i="191"/>
  <c r="BJ38" i="193"/>
  <c r="BJ38" i="38"/>
  <c r="BJ38" i="192"/>
  <c r="N38" i="193"/>
  <c r="N38" i="38"/>
  <c r="N38" i="191"/>
  <c r="N38" i="192"/>
  <c r="N38" i="62"/>
  <c r="V38"/>
  <c r="V38" i="193"/>
  <c r="V38" i="191"/>
  <c r="V38" i="38"/>
  <c r="V38" i="192"/>
  <c r="BR38" i="38"/>
  <c r="BR38" i="192"/>
  <c r="BR38" i="191"/>
  <c r="BR38" i="62"/>
  <c r="BR38" i="193"/>
  <c r="AD38" i="191"/>
  <c r="AD38" i="62"/>
  <c r="AD38" i="193"/>
  <c r="AD38" i="38"/>
  <c r="AD38" i="192"/>
  <c r="AL38" i="62"/>
  <c r="AL38" i="38"/>
  <c r="AL38" i="192"/>
  <c r="AL38" i="191"/>
  <c r="AL38" i="193"/>
  <c r="BZ38" i="62"/>
  <c r="BZ38" i="193"/>
  <c r="BZ38" i="38"/>
  <c r="BZ38" i="191"/>
  <c r="BZ38" i="192"/>
  <c r="AT38" i="193"/>
  <c r="AT38" i="62"/>
  <c r="AT38" i="38"/>
  <c r="AT38" i="191"/>
  <c r="AT38" i="192"/>
  <c r="BZ28" i="193"/>
  <c r="CH34" i="192"/>
  <c r="CH34" i="193"/>
  <c r="CH34" i="62"/>
  <c r="CH34" i="38"/>
  <c r="AH33" i="40" s="1"/>
  <c r="CH34" i="191"/>
  <c r="AF37" i="22"/>
  <c r="AH37" s="1"/>
  <c r="Q37"/>
  <c r="S37" s="1"/>
  <c r="CH36" i="38"/>
  <c r="AH35" i="40" s="1"/>
  <c r="CH36" i="192"/>
  <c r="CH36" i="193"/>
  <c r="CH36" i="191"/>
  <c r="CH36" i="62"/>
  <c r="V36"/>
  <c r="V36" i="193"/>
  <c r="V36" i="192"/>
  <c r="V36" i="38"/>
  <c r="Z35" i="40" s="1"/>
  <c r="V36" i="191"/>
  <c r="N36" i="193"/>
  <c r="N36" i="192"/>
  <c r="N36" i="62"/>
  <c r="N36" i="191"/>
  <c r="N36" i="38"/>
  <c r="Y35" i="40" s="1"/>
  <c r="N37" i="22"/>
  <c r="P37" s="1"/>
  <c r="T37"/>
  <c r="V37" s="1"/>
  <c r="AL36" i="191"/>
  <c r="AL36" i="193"/>
  <c r="AL36" i="62"/>
  <c r="AL36" i="38"/>
  <c r="AB35" i="40" s="1"/>
  <c r="AL36" i="192"/>
  <c r="BJ36" i="191"/>
  <c r="BJ36" i="192"/>
  <c r="BJ36" i="38"/>
  <c r="AE35" i="40" s="1"/>
  <c r="BJ36" i="193"/>
  <c r="BJ36" i="62"/>
  <c r="AT36"/>
  <c r="AT36" i="193"/>
  <c r="AT36" i="192"/>
  <c r="AT36" i="191"/>
  <c r="AT36" i="38"/>
  <c r="AC35" i="40" s="1"/>
  <c r="Z37" i="22"/>
  <c r="AB37" s="1"/>
  <c r="B37"/>
  <c r="D37" s="1"/>
  <c r="W37"/>
  <c r="Y37" s="1"/>
  <c r="E37"/>
  <c r="G37" s="1"/>
  <c r="BB36" i="191"/>
  <c r="BB36" i="192"/>
  <c r="BB36" i="62"/>
  <c r="BB36" i="38"/>
  <c r="AD35" i="40" s="1"/>
  <c r="BB36" i="193"/>
  <c r="BZ36"/>
  <c r="BZ36" i="192"/>
  <c r="BZ36" i="62"/>
  <c r="BZ36" i="191"/>
  <c r="BZ36" i="38"/>
  <c r="AG35" i="40" s="1"/>
  <c r="H37" i="22"/>
  <c r="J37" s="1"/>
  <c r="AC37"/>
  <c r="AE37" s="1"/>
  <c r="K37"/>
  <c r="M37" s="1"/>
  <c r="BR36" i="192"/>
  <c r="BR36" i="62"/>
  <c r="BR36" i="191"/>
  <c r="BR36" i="38"/>
  <c r="AF35" i="40" s="1"/>
  <c r="BR36" i="193"/>
  <c r="F36" i="192"/>
  <c r="F36" i="38"/>
  <c r="X35" i="40" s="1"/>
  <c r="F36" i="193"/>
  <c r="F36" i="191"/>
  <c r="F36" i="62"/>
  <c r="AD36" i="38"/>
  <c r="AA35" i="40" s="1"/>
  <c r="AD36" i="193"/>
  <c r="AD36" i="192"/>
  <c r="AD36" i="62"/>
  <c r="AD36" i="191"/>
  <c r="AH5" i="22"/>
  <c r="AH45" s="1"/>
  <c r="AV37" i="19"/>
  <c r="Y5" i="22"/>
  <c r="Y45" s="1"/>
  <c r="AB5"/>
  <c r="AB45" s="1"/>
  <c r="CH31" i="192"/>
  <c r="BR23" i="38"/>
  <c r="AF22" i="40" s="1"/>
  <c r="BB22" i="193"/>
  <c r="F8" i="191"/>
  <c r="AT30" i="62"/>
  <c r="BZ9" i="192"/>
  <c r="V21" i="62"/>
  <c r="AL19" i="192"/>
  <c r="AL17"/>
  <c r="V17" i="38"/>
  <c r="Z16" i="40" s="1"/>
  <c r="BJ11" i="192"/>
  <c r="V11" i="38"/>
  <c r="Z10" i="40" s="1"/>
  <c r="BJ28" i="62"/>
  <c r="BR21" i="193"/>
  <c r="BZ12" i="191"/>
  <c r="BJ28" i="193"/>
  <c r="BZ9" i="62"/>
  <c r="AT15" i="193"/>
  <c r="BJ29" i="62"/>
  <c r="N25" i="193"/>
  <c r="BJ17"/>
  <c r="AD19" i="192"/>
  <c r="AT13" i="193"/>
  <c r="AT25" i="38"/>
  <c r="AC24" i="40" s="1"/>
  <c r="BR24" i="192"/>
  <c r="AL22" i="193"/>
  <c r="F19" i="192"/>
  <c r="CH20"/>
  <c r="BZ23" i="193"/>
  <c r="BB25" i="62"/>
  <c r="AT16" i="38"/>
  <c r="AC15" i="40" s="1"/>
  <c r="AL17" i="191"/>
  <c r="V30"/>
  <c r="F20" i="193"/>
  <c r="AT30"/>
  <c r="V21" i="191"/>
  <c r="AT16" i="62"/>
  <c r="AT27" i="38"/>
  <c r="AC26" i="40" s="1"/>
  <c r="BJ13" i="192"/>
  <c r="AD30" i="191"/>
  <c r="V17" i="193"/>
  <c r="AT27" i="192"/>
  <c r="BZ10" i="193"/>
  <c r="AT30" i="192"/>
  <c r="BB25" i="191"/>
  <c r="N31"/>
  <c r="AL18" i="38"/>
  <c r="AB17" i="40" s="1"/>
  <c r="AT13" i="38"/>
  <c r="AC12" i="40" s="1"/>
  <c r="V10" i="38"/>
  <c r="Z9" i="40" s="1"/>
  <c r="V12" i="193"/>
  <c r="AT10"/>
  <c r="BZ30" i="191"/>
  <c r="BR28" i="192"/>
  <c r="N30"/>
  <c r="AD11" i="191"/>
  <c r="AT25" i="193"/>
  <c r="BR12" i="62"/>
  <c r="AT13"/>
  <c r="BJ27" i="192"/>
  <c r="BR12" i="193"/>
  <c r="AL13" i="191"/>
  <c r="BB29" i="193"/>
  <c r="BJ24" i="191"/>
  <c r="AT13"/>
  <c r="AD13" i="193"/>
  <c r="V24" i="38"/>
  <c r="Z23" i="40" s="1"/>
  <c r="AD19" i="38"/>
  <c r="AA18" i="40" s="1"/>
  <c r="BJ8" i="62"/>
  <c r="V10" i="191"/>
  <c r="BR20" i="192"/>
  <c r="BR10" i="191"/>
  <c r="BR9" i="192"/>
  <c r="BB11"/>
  <c r="AL11" i="191"/>
  <c r="BR14" i="192"/>
  <c r="CH8" i="191"/>
  <c r="AD7"/>
  <c r="BB20" i="62"/>
  <c r="BZ7" i="38"/>
  <c r="AG6" i="40" s="1"/>
  <c r="AD24" i="191"/>
  <c r="F6" i="193"/>
  <c r="N22"/>
  <c r="N21"/>
  <c r="BZ26"/>
  <c r="AL15" i="191"/>
  <c r="AD20"/>
  <c r="AL10"/>
  <c r="AD20" i="38"/>
  <c r="AA19" i="40" s="1"/>
  <c r="AL9" i="191"/>
  <c r="BZ26" i="38"/>
  <c r="AG25" i="40" s="1"/>
  <c r="BR16" i="38"/>
  <c r="AF15" i="40" s="1"/>
  <c r="CH28" i="192"/>
  <c r="N29" i="193"/>
  <c r="F25"/>
  <c r="BZ31" i="192"/>
  <c r="AD25" i="193"/>
  <c r="BR22" i="192"/>
  <c r="CH24" i="193"/>
  <c r="BR11" i="62"/>
  <c r="BZ28"/>
  <c r="N27" i="193"/>
  <c r="AL26"/>
  <c r="BR26" i="192"/>
  <c r="AL21" i="191"/>
  <c r="AT15" i="192"/>
  <c r="AT27" i="191"/>
  <c r="BR11"/>
  <c r="N7" i="193"/>
  <c r="AT21" i="62"/>
  <c r="V13"/>
  <c r="BR13" i="192"/>
  <c r="AT16" i="191"/>
  <c r="V11" i="193"/>
  <c r="V13"/>
  <c r="BB28" i="192"/>
  <c r="AL31" i="191"/>
  <c r="AD18"/>
  <c r="N25" i="38"/>
  <c r="Y24" i="40" s="1"/>
  <c r="BZ12" i="38"/>
  <c r="AG11" i="40" s="1"/>
  <c r="BB10" i="38"/>
  <c r="AD9" i="40" s="1"/>
  <c r="BJ13" i="193"/>
  <c r="AL26" i="192"/>
  <c r="BR26" i="191"/>
  <c r="AL21" i="62"/>
  <c r="N9"/>
  <c r="BZ9" i="191"/>
  <c r="N7"/>
  <c r="AL16"/>
  <c r="AL20"/>
  <c r="BJ11"/>
  <c r="AD26" i="192"/>
  <c r="V13" i="38"/>
  <c r="Z12" i="40" s="1"/>
  <c r="BJ29" i="38"/>
  <c r="AE28" i="40" s="1"/>
  <c r="V21" i="192"/>
  <c r="V11" i="191"/>
  <c r="BB10"/>
  <c r="BJ29"/>
  <c r="N31" i="192"/>
  <c r="V13"/>
  <c r="N22" i="62"/>
  <c r="V31"/>
  <c r="BB9" i="38"/>
  <c r="AD8" i="40" s="1"/>
  <c r="AL10" i="193"/>
  <c r="BR16" i="62"/>
  <c r="BR10" i="193"/>
  <c r="V31" i="191"/>
  <c r="CH31" i="193"/>
  <c r="BJ26" i="38"/>
  <c r="AE25" i="40" s="1"/>
  <c r="N23" i="38"/>
  <c r="Y22" i="40" s="1"/>
  <c r="CH11" i="192"/>
  <c r="BR16" i="191"/>
  <c r="N23" i="193"/>
  <c r="V31" i="192"/>
  <c r="CH31" i="62"/>
  <c r="V21" i="38"/>
  <c r="Z20" i="40" s="1"/>
  <c r="AL20" i="62"/>
  <c r="BJ10"/>
  <c r="BJ11" i="38"/>
  <c r="AE10" i="40" s="1"/>
  <c r="BR10" i="62"/>
  <c r="AT23" i="193"/>
  <c r="AT20" i="38"/>
  <c r="AC19" i="40" s="1"/>
  <c r="BR21" i="62"/>
  <c r="AD30" i="192"/>
  <c r="AT12"/>
  <c r="AD9"/>
  <c r="AL19" i="193"/>
  <c r="V7" i="62"/>
  <c r="F26" i="191"/>
  <c r="AD24" i="38"/>
  <c r="AA23" i="40" s="1"/>
  <c r="N9" i="193"/>
  <c r="V30" i="192"/>
  <c r="BR11"/>
  <c r="AL6" i="62"/>
  <c r="BB13" i="191"/>
  <c r="F20" i="192"/>
  <c r="AL30" i="191"/>
  <c r="BR10" i="192"/>
  <c r="V31" i="193"/>
  <c r="CH31" i="38"/>
  <c r="AH30" i="40" s="1"/>
  <c r="AD21" i="191"/>
  <c r="BR13" i="193"/>
  <c r="BB25" i="192"/>
  <c r="BJ10" i="193"/>
  <c r="AT16" i="192"/>
  <c r="AL23" i="191"/>
  <c r="BB20"/>
  <c r="BB10" i="193"/>
  <c r="AT21"/>
  <c r="F30" i="62"/>
  <c r="V16" i="38"/>
  <c r="Z15" i="40" s="1"/>
  <c r="CH11" i="191"/>
  <c r="V7" i="192"/>
  <c r="CH8" i="193"/>
  <c r="AL6" i="192"/>
  <c r="BB31" i="193"/>
  <c r="AD26"/>
  <c r="BZ31"/>
  <c r="F10" i="192"/>
  <c r="N26" i="191"/>
  <c r="BR13" i="62"/>
  <c r="AT17"/>
  <c r="V11"/>
  <c r="BZ10" i="38"/>
  <c r="AG9" i="40" s="1"/>
  <c r="BJ10" i="38"/>
  <c r="AE9" i="40" s="1"/>
  <c r="BJ11" i="62"/>
  <c r="V30"/>
  <c r="BR27"/>
  <c r="AL30" i="38"/>
  <c r="AB29" i="40" s="1"/>
  <c r="AL7" i="191"/>
  <c r="BJ13"/>
  <c r="AL26"/>
  <c r="AT23" i="62"/>
  <c r="AL17"/>
  <c r="BR21" i="192"/>
  <c r="AD30" i="62"/>
  <c r="BR26"/>
  <c r="AT12" i="38"/>
  <c r="AC11" i="40" s="1"/>
  <c r="F25" i="192"/>
  <c r="AL19" i="191"/>
  <c r="BZ11" i="192"/>
  <c r="AL21" i="193"/>
  <c r="AT15" i="191"/>
  <c r="CH8" i="192"/>
  <c r="N9" i="191"/>
  <c r="V17" i="192"/>
  <c r="AL25" i="193"/>
  <c r="V30" i="38"/>
  <c r="Z29" i="40" s="1"/>
  <c r="AT27" i="62"/>
  <c r="BR11" i="38"/>
  <c r="AF10" i="40" s="1"/>
  <c r="BZ9" i="38"/>
  <c r="AG8" i="40" s="1"/>
  <c r="AD17" i="191"/>
  <c r="N7" i="192"/>
  <c r="AL20" i="193"/>
  <c r="BZ10" i="191"/>
  <c r="V16"/>
  <c r="F20"/>
  <c r="BZ21" i="193"/>
  <c r="BZ12"/>
  <c r="AL30"/>
  <c r="N23" i="192"/>
  <c r="BZ31" i="191"/>
  <c r="BR27" i="193"/>
  <c r="AT30" i="191"/>
  <c r="N14"/>
  <c r="N31" i="38"/>
  <c r="Y30" i="40" s="1"/>
  <c r="BZ25" i="38"/>
  <c r="AG24" i="40" s="1"/>
  <c r="N25" i="192"/>
  <c r="BR13" i="191"/>
  <c r="AT17"/>
  <c r="BJ10"/>
  <c r="AD15"/>
  <c r="BB10" i="192"/>
  <c r="BZ28"/>
  <c r="BJ29" i="193"/>
  <c r="AT21" i="192"/>
  <c r="BJ28"/>
  <c r="N25" i="62"/>
  <c r="BB13"/>
  <c r="BZ31" i="38"/>
  <c r="AG30" i="40" s="1"/>
  <c r="AT12" i="191"/>
  <c r="F25" i="62"/>
  <c r="BB13" i="192"/>
  <c r="BZ21" i="191"/>
  <c r="F28"/>
  <c r="AT31"/>
  <c r="AL12" i="193"/>
  <c r="BB25" i="38"/>
  <c r="AD24" i="40" s="1"/>
  <c r="BB13" i="38"/>
  <c r="AD12" i="40" s="1"/>
  <c r="AL20" i="38"/>
  <c r="AB19" i="40" s="1"/>
  <c r="BZ10" i="62"/>
  <c r="AT21" i="38"/>
  <c r="AC20" i="40" s="1"/>
  <c r="AD26" i="38"/>
  <c r="AA25" i="40" s="1"/>
  <c r="BZ21" i="62"/>
  <c r="N31"/>
  <c r="F20" i="38"/>
  <c r="X19" i="40" s="1"/>
  <c r="BJ13" i="38"/>
  <c r="AE12" i="40" s="1"/>
  <c r="AL26" i="62"/>
  <c r="AL17" i="193"/>
  <c r="BR21" i="191"/>
  <c r="AD30" i="193"/>
  <c r="BR26"/>
  <c r="AT12"/>
  <c r="F25" i="191"/>
  <c r="AL19" i="62"/>
  <c r="BZ11" i="38"/>
  <c r="AG10" i="40" s="1"/>
  <c r="AL21" i="192"/>
  <c r="AT15" i="38"/>
  <c r="AC14" i="40" s="1"/>
  <c r="CH8" i="62"/>
  <c r="N9" i="192"/>
  <c r="V17" i="191"/>
  <c r="AL25" i="192"/>
  <c r="AD23" i="191"/>
  <c r="AD17" i="62"/>
  <c r="N7" i="38"/>
  <c r="Y6" i="40" s="1"/>
  <c r="BJ22" i="193"/>
  <c r="CH26"/>
  <c r="BZ21" i="192"/>
  <c r="BZ12"/>
  <c r="AL30"/>
  <c r="N23" i="191"/>
  <c r="BJ28" i="38"/>
  <c r="AE27" i="40" s="1"/>
  <c r="AD18" i="62"/>
  <c r="BJ26" i="191"/>
  <c r="AT31" i="192"/>
  <c r="BZ28" i="191"/>
  <c r="N26" i="192"/>
  <c r="BJ20" i="191"/>
  <c r="AL24" i="62"/>
  <c r="AL13"/>
  <c r="N30" i="38"/>
  <c r="Y29" i="40" s="1"/>
  <c r="BB29" i="38"/>
  <c r="AD28" i="40" s="1"/>
  <c r="BJ27" i="193"/>
  <c r="AT10" i="62"/>
  <c r="BR28" i="193"/>
  <c r="N30"/>
  <c r="V10"/>
  <c r="AD19"/>
  <c r="BZ14" i="191"/>
  <c r="V26"/>
  <c r="BR23"/>
  <c r="BR9"/>
  <c r="AL11" i="62"/>
  <c r="AL22" i="38"/>
  <c r="AB21" i="40" s="1"/>
  <c r="AL24" i="191"/>
  <c r="BB11"/>
  <c r="AL18"/>
  <c r="V28"/>
  <c r="V29"/>
  <c r="BZ26" i="62"/>
  <c r="BR12" i="38"/>
  <c r="AF11" i="40" s="1"/>
  <c r="AD11" i="62"/>
  <c r="BB22" i="38"/>
  <c r="AD21" i="40" s="1"/>
  <c r="BB11" i="38"/>
  <c r="AD10" i="40" s="1"/>
  <c r="N22" i="38"/>
  <c r="Y21" i="40" s="1"/>
  <c r="BB20" i="38"/>
  <c r="AD19" i="40" s="1"/>
  <c r="F19" i="38"/>
  <c r="X18" i="40" s="1"/>
  <c r="BR9" i="38"/>
  <c r="AF8" i="40" s="1"/>
  <c r="V28" i="38"/>
  <c r="Z27" i="40" s="1"/>
  <c r="N27" i="191"/>
  <c r="BZ23"/>
  <c r="F8" i="192"/>
  <c r="V12" i="191"/>
  <c r="BJ17" i="192"/>
  <c r="AL10"/>
  <c r="BJ27" i="191"/>
  <c r="AT10"/>
  <c r="AD24" i="193"/>
  <c r="BZ30" i="62"/>
  <c r="BR24" i="191"/>
  <c r="BR28"/>
  <c r="BR16" i="193"/>
  <c r="N30" i="191"/>
  <c r="F19"/>
  <c r="V10" i="192"/>
  <c r="AD19" i="191"/>
  <c r="N20" i="192"/>
  <c r="BR12" i="191"/>
  <c r="N22" i="192"/>
  <c r="V26" i="193"/>
  <c r="AL22" i="192"/>
  <c r="BR20" i="191"/>
  <c r="BJ8" i="193"/>
  <c r="BR15" i="191"/>
  <c r="BR23" i="193"/>
  <c r="BB29" i="192"/>
  <c r="BB17" i="193"/>
  <c r="AL15" i="38"/>
  <c r="AB14" i="40" s="1"/>
  <c r="V29" i="38"/>
  <c r="Z28" i="40" s="1"/>
  <c r="AL11" i="38"/>
  <c r="AB10" i="40" s="1"/>
  <c r="F23" i="193"/>
  <c r="AL24"/>
  <c r="BZ26" i="192"/>
  <c r="AD11"/>
  <c r="AT25"/>
  <c r="BB22"/>
  <c r="BR25" i="191"/>
  <c r="AL18" i="193"/>
  <c r="BB20"/>
  <c r="AD13" i="192"/>
  <c r="BB9" i="193"/>
  <c r="V28"/>
  <c r="AL11" i="192"/>
  <c r="V29" i="193"/>
  <c r="AL18" i="62"/>
  <c r="AT25"/>
  <c r="BZ15"/>
  <c r="BB23"/>
  <c r="F8" i="193"/>
  <c r="V12" i="38"/>
  <c r="Z11" i="40" s="1"/>
  <c r="BJ17" i="38"/>
  <c r="AE16" i="40" s="1"/>
  <c r="BZ30" i="192"/>
  <c r="BR24" i="193"/>
  <c r="F19"/>
  <c r="AL13" i="192"/>
  <c r="BR20" i="193"/>
  <c r="BJ8" i="192"/>
  <c r="V20" i="191"/>
  <c r="V29" i="62"/>
  <c r="CH12" i="38"/>
  <c r="AH11" i="40" s="1"/>
  <c r="AD11" i="193"/>
  <c r="CH12" i="191"/>
  <c r="BZ18" i="193"/>
  <c r="AL24" i="38"/>
  <c r="AB23" i="40" s="1"/>
  <c r="BB22" i="62"/>
  <c r="BB11"/>
  <c r="AL13" i="38"/>
  <c r="AB12" i="40" s="1"/>
  <c r="AD22" i="62"/>
  <c r="V26"/>
  <c r="AD13" i="38"/>
  <c r="AA12" i="40" s="1"/>
  <c r="BZ20" i="193"/>
  <c r="F8" i="62"/>
  <c r="V12" i="192"/>
  <c r="BJ17" i="191"/>
  <c r="AL10" i="38"/>
  <c r="AB9" i="40" s="1"/>
  <c r="BJ27" i="62"/>
  <c r="AT10" i="192"/>
  <c r="AD24"/>
  <c r="BZ30" i="193"/>
  <c r="CH9" i="62"/>
  <c r="BR24"/>
  <c r="BR28" i="38"/>
  <c r="AF27" i="40" s="1"/>
  <c r="F30" i="192"/>
  <c r="N24" i="191"/>
  <c r="V26" i="192"/>
  <c r="AL22" i="191"/>
  <c r="BJ8"/>
  <c r="BR23" i="192"/>
  <c r="BB29" i="191"/>
  <c r="BR9" i="193"/>
  <c r="AT7" i="192"/>
  <c r="AD13" i="62"/>
  <c r="BR20" i="38"/>
  <c r="AF19" i="40" s="1"/>
  <c r="AD12" i="193"/>
  <c r="N13" i="192"/>
  <c r="BR7" i="193"/>
  <c r="V28" i="192"/>
  <c r="AT20" i="191"/>
  <c r="F26" i="192"/>
  <c r="AT9" i="38"/>
  <c r="AC8" i="40" s="1"/>
  <c r="CH23" i="192"/>
  <c r="BJ9" i="191"/>
  <c r="N11" i="192"/>
  <c r="BR15"/>
  <c r="CH27"/>
  <c r="V8" i="193"/>
  <c r="AT28" i="191"/>
  <c r="N18"/>
  <c r="CH7" i="38"/>
  <c r="AH6" i="40" s="1"/>
  <c r="AD17" i="38"/>
  <c r="AA16" i="40" s="1"/>
  <c r="AL12" i="38"/>
  <c r="AB11" i="40" s="1"/>
  <c r="BJ20" i="62"/>
  <c r="N11" i="38"/>
  <c r="Y10" i="40" s="1"/>
  <c r="N18" i="38"/>
  <c r="Y17" i="40" s="1"/>
  <c r="AL7" i="192"/>
  <c r="AT23"/>
  <c r="AT20" i="193"/>
  <c r="V15"/>
  <c r="CH11" i="38"/>
  <c r="AH10" i="40" s="1"/>
  <c r="AD9" i="62"/>
  <c r="V7" i="193"/>
  <c r="AL29" i="62"/>
  <c r="F26" i="38"/>
  <c r="X25" i="40" s="1"/>
  <c r="AL25" i="191"/>
  <c r="AD23" i="62"/>
  <c r="AD17" i="193"/>
  <c r="AT18" i="38"/>
  <c r="AC17" i="40" s="1"/>
  <c r="N16" i="192"/>
  <c r="AT14"/>
  <c r="V16" i="193"/>
  <c r="N28" i="192"/>
  <c r="BJ7" i="191"/>
  <c r="AD26"/>
  <c r="N11" i="193"/>
  <c r="BR27" i="192"/>
  <c r="V25" i="193"/>
  <c r="F14" i="192"/>
  <c r="AL12" i="62"/>
  <c r="BJ22" i="38"/>
  <c r="AE21" i="40" s="1"/>
  <c r="BZ6" i="192"/>
  <c r="CH29"/>
  <c r="BR29"/>
  <c r="BJ31" i="191"/>
  <c r="N15"/>
  <c r="BB7" i="193"/>
  <c r="N18"/>
  <c r="BB9" i="191"/>
  <c r="AT29" i="193"/>
  <c r="BJ18"/>
  <c r="V27"/>
  <c r="CH16"/>
  <c r="AL12" i="191"/>
  <c r="F12"/>
  <c r="CH15" i="62"/>
  <c r="AL7" i="193"/>
  <c r="AD22" i="192"/>
  <c r="BB12"/>
  <c r="V14" i="191"/>
  <c r="CH23" i="62"/>
  <c r="BB7" i="38"/>
  <c r="AD6" i="40" s="1"/>
  <c r="N14" i="38"/>
  <c r="Y13" i="40" s="1"/>
  <c r="BR15" i="62"/>
  <c r="N26"/>
  <c r="AT31"/>
  <c r="BJ18" i="38"/>
  <c r="AE17" i="40" s="1"/>
  <c r="BB31" i="38"/>
  <c r="AD30" i="40" s="1"/>
  <c r="N28" i="38"/>
  <c r="Y27" i="40" s="1"/>
  <c r="AL7" i="38"/>
  <c r="AB6" i="40" s="1"/>
  <c r="AT23" i="191"/>
  <c r="AT20" i="192"/>
  <c r="V15" i="38"/>
  <c r="Z14" i="40" s="1"/>
  <c r="CH11" i="193"/>
  <c r="F21" i="62"/>
  <c r="V7" i="191"/>
  <c r="F26" i="193"/>
  <c r="AL25" i="62"/>
  <c r="BR31" i="193"/>
  <c r="CH19"/>
  <c r="BB30" i="191"/>
  <c r="N12"/>
  <c r="V16" i="192"/>
  <c r="N11" i="191"/>
  <c r="BR27"/>
  <c r="BR15" i="193"/>
  <c r="F14" i="191"/>
  <c r="AL28"/>
  <c r="BR22" i="193"/>
  <c r="CH17" i="191"/>
  <c r="BJ26" i="192"/>
  <c r="AT31" i="193"/>
  <c r="N18" i="192"/>
  <c r="BB9"/>
  <c r="N26" i="193"/>
  <c r="CH15" i="192"/>
  <c r="Z35" i="22"/>
  <c r="AF35"/>
  <c r="T35"/>
  <c r="V35" s="1"/>
  <c r="W35"/>
  <c r="B35"/>
  <c r="D35" s="1"/>
  <c r="E35"/>
  <c r="H35"/>
  <c r="BZ16" i="38"/>
  <c r="AG15" i="40" s="1"/>
  <c r="BZ20" i="62"/>
  <c r="AL29" i="191"/>
  <c r="CH9" i="192"/>
  <c r="AD31" i="62"/>
  <c r="BR19" i="191"/>
  <c r="N28" i="193"/>
  <c r="BJ6" i="192"/>
  <c r="BZ29" i="193"/>
  <c r="AT24"/>
  <c r="N19" i="62"/>
  <c r="AT26" i="193"/>
  <c r="AT28" i="192"/>
  <c r="BJ6" i="38"/>
  <c r="AE5" i="40" s="1"/>
  <c r="AT17" i="38"/>
  <c r="AC16" i="40" s="1"/>
  <c r="BJ26" i="62"/>
  <c r="BR22"/>
  <c r="BZ19" i="38"/>
  <c r="AG18" i="40" s="1"/>
  <c r="BB7" i="62"/>
  <c r="AL6" i="38"/>
  <c r="AB5" i="40" s="1"/>
  <c r="AD23" i="38"/>
  <c r="AA22" i="40" s="1"/>
  <c r="CH21" i="62"/>
  <c r="AT28"/>
  <c r="BJ7" i="38"/>
  <c r="AE6" i="40" s="1"/>
  <c r="BZ20" i="192"/>
  <c r="V15"/>
  <c r="AD9" i="193"/>
  <c r="F21"/>
  <c r="BZ11"/>
  <c r="AL29"/>
  <c r="CH9"/>
  <c r="AT9"/>
  <c r="AD23"/>
  <c r="AL6"/>
  <c r="AT18"/>
  <c r="V24"/>
  <c r="CH7" i="191"/>
  <c r="CH13" i="192"/>
  <c r="F15" i="191"/>
  <c r="AL27" i="38"/>
  <c r="AB26" i="40" s="1"/>
  <c r="N10" i="191"/>
  <c r="V22" i="192"/>
  <c r="BJ22"/>
  <c r="N28" i="191"/>
  <c r="CH26" i="192"/>
  <c r="BJ7"/>
  <c r="BB31"/>
  <c r="N14" i="193"/>
  <c r="V25" i="192"/>
  <c r="F14" i="62"/>
  <c r="V27" i="38"/>
  <c r="Z26" i="40" s="1"/>
  <c r="BJ18" i="62"/>
  <c r="AT29"/>
  <c r="AL23"/>
  <c r="BJ12" i="193"/>
  <c r="AT22"/>
  <c r="AD27" i="191"/>
  <c r="BR30" i="192"/>
  <c r="F27" i="193"/>
  <c r="BZ22"/>
  <c r="AT17"/>
  <c r="BR22" i="191"/>
  <c r="BZ19" i="193"/>
  <c r="V19" i="62"/>
  <c r="BB7" i="191"/>
  <c r="AD18" i="193"/>
  <c r="AT29" i="192"/>
  <c r="BJ18"/>
  <c r="V27"/>
  <c r="BJ20" i="193"/>
  <c r="CH16" i="192"/>
  <c r="AC35" i="22"/>
  <c r="AE35" s="1"/>
  <c r="Q35"/>
  <c r="S35" s="1"/>
  <c r="K35"/>
  <c r="N35"/>
  <c r="AT29" i="38"/>
  <c r="AC28" i="40" s="1"/>
  <c r="F21" i="191"/>
  <c r="AT9" i="192"/>
  <c r="AT18" i="191"/>
  <c r="AD16" i="192"/>
  <c r="BJ23" i="191"/>
  <c r="BJ7" i="193"/>
  <c r="BR18"/>
  <c r="CH22"/>
  <c r="BZ19" i="191"/>
  <c r="CH6" i="192"/>
  <c r="AT19" i="62"/>
  <c r="BZ19"/>
  <c r="V25" i="38"/>
  <c r="Z24" i="40" s="1"/>
  <c r="CH16" i="38"/>
  <c r="AH15" i="40" s="1"/>
  <c r="V27" i="62"/>
  <c r="BZ20" i="191"/>
  <c r="V15"/>
  <c r="AD9"/>
  <c r="F21" i="192"/>
  <c r="BZ11" i="191"/>
  <c r="AL29" i="192"/>
  <c r="CH9" i="191"/>
  <c r="AT9"/>
  <c r="AT18" i="192"/>
  <c r="BR6"/>
  <c r="BJ22" i="191"/>
  <c r="CH26"/>
  <c r="BB31"/>
  <c r="N14" i="192"/>
  <c r="V25" i="191"/>
  <c r="F14" i="193"/>
  <c r="CH25" i="192"/>
  <c r="BZ16" i="191"/>
  <c r="CH16" i="62"/>
  <c r="AD18" i="38"/>
  <c r="AA17" i="40" s="1"/>
  <c r="CH26" i="38"/>
  <c r="AH25" i="40" s="1"/>
  <c r="BB14" i="192"/>
  <c r="BZ25"/>
  <c r="N17"/>
  <c r="CH21" i="38"/>
  <c r="AH20" i="40" s="1"/>
  <c r="AT28" i="193"/>
  <c r="BJ20" i="192"/>
  <c r="BJ6" i="62"/>
  <c r="AT19" i="191"/>
  <c r="F15" i="192"/>
  <c r="BJ6" i="191"/>
  <c r="BJ24" i="192"/>
  <c r="N17" i="38"/>
  <c r="Y16" i="40" s="1"/>
  <c r="N19" i="38"/>
  <c r="Y18" i="40" s="1"/>
  <c r="AD6" i="192"/>
  <c r="F29" i="191"/>
  <c r="AD27" i="192"/>
  <c r="CH18" i="191"/>
  <c r="BJ30"/>
  <c r="N19"/>
  <c r="AL23" i="192"/>
  <c r="AT26" i="38"/>
  <c r="AC25" i="40" s="1"/>
  <c r="CH6" i="191"/>
  <c r="CH21"/>
  <c r="BJ24" i="38"/>
  <c r="AE23" i="40" s="1"/>
  <c r="F6" i="38"/>
  <c r="X5" i="40" s="1"/>
  <c r="CH19" i="62"/>
  <c r="V23" i="191"/>
  <c r="V24"/>
  <c r="AT19" i="192"/>
  <c r="CH19" i="191"/>
  <c r="AD31" i="192"/>
  <c r="F15" i="193"/>
  <c r="AD16" i="62"/>
  <c r="BJ23" i="193"/>
  <c r="BR19"/>
  <c r="BJ24"/>
  <c r="BZ16"/>
  <c r="CH6" i="38"/>
  <c r="AH5" i="40" s="1"/>
  <c r="AT26" i="62"/>
  <c r="BR18" i="191"/>
  <c r="BJ12" i="192"/>
  <c r="BZ29" i="191"/>
  <c r="AT22"/>
  <c r="AT11"/>
  <c r="AD6"/>
  <c r="BB24" i="192"/>
  <c r="F29"/>
  <c r="F24"/>
  <c r="CH22" i="191"/>
  <c r="AD8"/>
  <c r="F27"/>
  <c r="AT24"/>
  <c r="BZ22"/>
  <c r="CH18" i="192"/>
  <c r="F13"/>
  <c r="BJ30"/>
  <c r="N19"/>
  <c r="BZ25" i="62"/>
  <c r="AL23" i="193"/>
  <c r="N17" i="62"/>
  <c r="CH10" i="38"/>
  <c r="AH9" i="40" s="1"/>
  <c r="AT26" i="191"/>
  <c r="V19" i="192"/>
  <c r="CH6" i="193"/>
  <c r="CH21" i="192"/>
  <c r="AD15" i="193"/>
  <c r="AT8"/>
  <c r="CH7"/>
  <c r="AD31" i="191"/>
  <c r="AD16" i="193"/>
  <c r="BJ23" i="192"/>
  <c r="BR19"/>
  <c r="BZ16"/>
  <c r="V19" i="38"/>
  <c r="Z18" i="40" s="1"/>
  <c r="AT11" i="192"/>
  <c r="BB24" i="191"/>
  <c r="F24"/>
  <c r="AD8" i="192"/>
  <c r="F13" i="191"/>
  <c r="BZ25" i="193"/>
  <c r="N17"/>
  <c r="V19" i="191"/>
  <c r="AD15" i="192"/>
  <c r="V24" i="62"/>
  <c r="AT19" i="38"/>
  <c r="AC18" i="40" s="1"/>
  <c r="CH7" i="62"/>
  <c r="CH19" i="38"/>
  <c r="AH18" i="40" s="1"/>
  <c r="BR19" i="38"/>
  <c r="AF18" i="40" s="1"/>
  <c r="AD15" i="38"/>
  <c r="AA14" i="40" s="1"/>
  <c r="V23" i="193"/>
  <c r="AD31"/>
  <c r="F15" i="62"/>
  <c r="AD16" i="191"/>
  <c r="BJ23" i="62"/>
  <c r="BB15"/>
  <c r="BR8" i="191"/>
  <c r="BB19" i="192"/>
  <c r="CH25" i="62"/>
  <c r="CH20" i="193"/>
  <c r="BZ7" i="192"/>
  <c r="BR6" i="193"/>
  <c r="AL27" i="192"/>
  <c r="BJ19" i="38"/>
  <c r="AE18" i="40" s="1"/>
  <c r="BB15" i="192"/>
  <c r="BJ16" i="191"/>
  <c r="BB18" i="192"/>
  <c r="AD14"/>
  <c r="BJ15"/>
  <c r="AL14" i="191"/>
  <c r="CH10"/>
  <c r="AD20" i="192"/>
  <c r="BR17" i="191"/>
  <c r="BJ25"/>
  <c r="BR6" i="38"/>
  <c r="AF5" i="40" s="1"/>
  <c r="V22" i="38"/>
  <c r="Z21" i="40" s="1"/>
  <c r="F31" i="38"/>
  <c r="X30" i="40" s="1"/>
  <c r="BJ16" i="38"/>
  <c r="AE15" i="40" s="1"/>
  <c r="CH20" i="62"/>
  <c r="BZ7" i="193"/>
  <c r="N8" i="62"/>
  <c r="BZ17"/>
  <c r="BJ19" i="192"/>
  <c r="AD10" i="38"/>
  <c r="AA9" i="40" s="1"/>
  <c r="F31" i="62"/>
  <c r="BJ16" i="192"/>
  <c r="AD20" i="62"/>
  <c r="V18" i="192"/>
  <c r="BB6" i="191"/>
  <c r="AL14" i="193"/>
  <c r="BJ14" i="62"/>
  <c r="BB8" i="38"/>
  <c r="AD7" i="40" s="1"/>
  <c r="BR17" i="193"/>
  <c r="BJ25"/>
  <c r="BR17" i="38"/>
  <c r="AF16" i="40" s="1"/>
  <c r="BJ25" i="38"/>
  <c r="AE24" i="40" s="1"/>
  <c r="CH20" i="191"/>
  <c r="F6" i="192"/>
  <c r="N8" i="191"/>
  <c r="CH13" i="62"/>
  <c r="BZ17" i="192"/>
  <c r="AD10" i="191"/>
  <c r="N10" i="38"/>
  <c r="Y9" i="40" s="1"/>
  <c r="F31" i="192"/>
  <c r="V22" i="62"/>
  <c r="BJ16" i="193"/>
  <c r="BZ27" i="192"/>
  <c r="AD29"/>
  <c r="BB16"/>
  <c r="N21" i="191"/>
  <c r="BJ14" i="192"/>
  <c r="BB19" i="38"/>
  <c r="AD18" i="40" s="1"/>
  <c r="AL9" i="38"/>
  <c r="AB8" i="40" s="1"/>
  <c r="BB8" i="191"/>
  <c r="AD7" i="38"/>
  <c r="AA6" i="40" s="1"/>
  <c r="AT8" i="192"/>
  <c r="AV36" i="19"/>
  <c r="S5" i="22"/>
  <c r="S45" s="1"/>
  <c r="V5"/>
  <c r="V45" s="1"/>
  <c r="AD28" i="192"/>
  <c r="AD28" i="38"/>
  <c r="AA27" i="40" s="1"/>
  <c r="AT6" i="38"/>
  <c r="AC5" i="40" s="1"/>
  <c r="BR17" i="62"/>
  <c r="F12"/>
  <c r="CH25" i="38"/>
  <c r="AH24" i="40" s="1"/>
  <c r="AF28"/>
  <c r="BZ7" i="62"/>
  <c r="BR6"/>
  <c r="N6" i="38"/>
  <c r="Y5" i="40" s="1"/>
  <c r="BJ25" i="62"/>
  <c r="Y7" i="40"/>
  <c r="AG22"/>
  <c r="CH23" i="38"/>
  <c r="AH22" i="40" s="1"/>
  <c r="F30" i="38"/>
  <c r="X29" i="40" s="1"/>
  <c r="F6" i="62"/>
  <c r="BB15" i="38"/>
  <c r="AD14" i="40" s="1"/>
  <c r="CH10" i="62"/>
  <c r="N27" i="192"/>
  <c r="N27" i="62"/>
  <c r="BZ23" i="192"/>
  <c r="BZ23" i="62"/>
  <c r="V23" i="192"/>
  <c r="V23" i="38"/>
  <c r="AD28" i="193"/>
  <c r="AD28" i="191"/>
  <c r="CH23"/>
  <c r="F30"/>
  <c r="N8" i="193"/>
  <c r="N8" i="192"/>
  <c r="BB30"/>
  <c r="CH13" i="193"/>
  <c r="CH13" i="191"/>
  <c r="BZ17" i="193"/>
  <c r="BZ17" i="191"/>
  <c r="AL27" i="193"/>
  <c r="AL27" i="191"/>
  <c r="N16" i="193"/>
  <c r="BJ19"/>
  <c r="BJ19" i="191"/>
  <c r="N12" i="193"/>
  <c r="AD10"/>
  <c r="AD10" i="192"/>
  <c r="BJ9" i="193"/>
  <c r="N10"/>
  <c r="N10" i="192"/>
  <c r="AT14" i="193"/>
  <c r="F31"/>
  <c r="V22"/>
  <c r="AD22"/>
  <c r="BB15"/>
  <c r="CH25"/>
  <c r="CH30" i="191"/>
  <c r="BB14" i="193"/>
  <c r="BZ27"/>
  <c r="V18"/>
  <c r="BB18"/>
  <c r="F16" i="191"/>
  <c r="BR14" i="193"/>
  <c r="AD29"/>
  <c r="BB6"/>
  <c r="F18" i="191"/>
  <c r="AD14" i="193"/>
  <c r="BR8"/>
  <c r="F22" i="191"/>
  <c r="BJ15" i="193"/>
  <c r="BB12" i="191"/>
  <c r="BR30" i="193"/>
  <c r="BB16"/>
  <c r="BZ6" i="191"/>
  <c r="CH28" i="193"/>
  <c r="N13" i="191"/>
  <c r="CH27"/>
  <c r="F10"/>
  <c r="BR29"/>
  <c r="BJ31" i="192"/>
  <c r="BJ14" i="193"/>
  <c r="BJ14" i="191"/>
  <c r="BB19" i="193"/>
  <c r="BB19" i="191"/>
  <c r="AL9" i="193"/>
  <c r="AL9" i="192"/>
  <c r="N15"/>
  <c r="BB8" i="193"/>
  <c r="BB8" i="192"/>
  <c r="CH17"/>
  <c r="AD7" i="193"/>
  <c r="AD7" i="192"/>
  <c r="F28"/>
  <c r="CH10" i="193"/>
  <c r="AT8" i="191"/>
  <c r="AT8" i="38"/>
  <c r="V8" i="62"/>
  <c r="AT6" i="192"/>
  <c r="F12" i="193"/>
  <c r="N6" i="192"/>
  <c r="CH15" i="193"/>
  <c r="AE30" i="40"/>
  <c r="AB30"/>
  <c r="AF24"/>
  <c r="AL8" i="38"/>
  <c r="AL8" i="62"/>
  <c r="BB21" i="38"/>
  <c r="BB21" i="62"/>
  <c r="F9"/>
  <c r="F9" i="38"/>
  <c r="CH14" i="62"/>
  <c r="CH14" i="38"/>
  <c r="F11"/>
  <c r="F11" i="62"/>
  <c r="BB26" i="38"/>
  <c r="BB26" i="62"/>
  <c r="F17"/>
  <c r="F17" i="38"/>
  <c r="BZ8"/>
  <c r="BZ8" i="62"/>
  <c r="F7"/>
  <c r="F7" i="38"/>
  <c r="BZ13" i="62"/>
  <c r="BZ13" i="38"/>
  <c r="BJ21" i="62"/>
  <c r="BJ21" i="38"/>
  <c r="V9"/>
  <c r="V9" i="62"/>
  <c r="AL28"/>
  <c r="AL28" i="38"/>
  <c r="AD21"/>
  <c r="AD21" i="62"/>
  <c r="V14"/>
  <c r="V14" i="38"/>
  <c r="CH29"/>
  <c r="CH29" i="62"/>
  <c r="BR18"/>
  <c r="BR18" i="38"/>
  <c r="BJ12" i="62"/>
  <c r="BJ12" i="38"/>
  <c r="BZ29" i="62"/>
  <c r="BZ29" i="38"/>
  <c r="AT22"/>
  <c r="AT22" i="62"/>
  <c r="AT11"/>
  <c r="AT11" i="38"/>
  <c r="AD6" i="62"/>
  <c r="AD6" i="38"/>
  <c r="BB24"/>
  <c r="BB24" i="62"/>
  <c r="F29" i="38"/>
  <c r="F29" i="62"/>
  <c r="F24"/>
  <c r="F24" i="38"/>
  <c r="AD27" i="62"/>
  <c r="AD27" i="38"/>
  <c r="CH22"/>
  <c r="CH22" i="62"/>
  <c r="AD8" i="38"/>
  <c r="AD8" i="62"/>
  <c r="F27"/>
  <c r="F27" i="38"/>
  <c r="AT24" i="62"/>
  <c r="AT24" i="38"/>
  <c r="BZ22" i="62"/>
  <c r="BZ22" i="38"/>
  <c r="CH18"/>
  <c r="CH18" i="62"/>
  <c r="F13"/>
  <c r="F13" i="38"/>
  <c r="BJ30"/>
  <c r="BJ30" i="62"/>
  <c r="BB17"/>
  <c r="AT7"/>
  <c r="BB23" i="38"/>
  <c r="AD22" i="40" s="1"/>
  <c r="N20" i="193"/>
  <c r="BZ15" i="191"/>
  <c r="BZ14" i="192"/>
  <c r="AL16"/>
  <c r="N24"/>
  <c r="AT7" i="191"/>
  <c r="BB26"/>
  <c r="F17"/>
  <c r="BZ8" i="192"/>
  <c r="F7"/>
  <c r="CH12"/>
  <c r="AL15"/>
  <c r="BR25"/>
  <c r="CH24" i="38"/>
  <c r="N29"/>
  <c r="BB17"/>
  <c r="AT6" i="62"/>
  <c r="AT7" i="38"/>
  <c r="AC6" i="40" s="1"/>
  <c r="F12" i="38"/>
  <c r="Y11" i="40"/>
  <c r="Y23"/>
  <c r="N20" i="62"/>
  <c r="BR31"/>
  <c r="X27" i="40"/>
  <c r="N6" i="62"/>
  <c r="CH15" i="38"/>
  <c r="AH14" i="40" s="1"/>
  <c r="V20" i="38"/>
  <c r="V8"/>
  <c r="BR31" i="191"/>
  <c r="BZ15" i="192"/>
  <c r="BB23"/>
  <c r="BB30" i="193"/>
  <c r="BZ14"/>
  <c r="AL16"/>
  <c r="N24"/>
  <c r="N16" i="38"/>
  <c r="N12" i="62"/>
  <c r="BJ9"/>
  <c r="AT14" i="38"/>
  <c r="AD22"/>
  <c r="BB28" i="62"/>
  <c r="BB17" i="191"/>
  <c r="V20" i="193"/>
  <c r="CH24" i="62"/>
  <c r="BR7" i="38"/>
  <c r="BR25" i="62"/>
  <c r="AL31"/>
  <c r="AL8" i="192"/>
  <c r="BB21" i="191"/>
  <c r="F9" i="192"/>
  <c r="BZ13"/>
  <c r="CH14" i="191"/>
  <c r="BJ21" i="192"/>
  <c r="F11"/>
  <c r="V9" i="191"/>
  <c r="AL28" i="193"/>
  <c r="BB26" i="192"/>
  <c r="AD21" i="193"/>
  <c r="F17" i="192"/>
  <c r="V14" i="193"/>
  <c r="CH29"/>
  <c r="BZ8" i="191"/>
  <c r="F7"/>
  <c r="BR29" i="193"/>
  <c r="BJ31"/>
  <c r="CH12"/>
  <c r="AL31"/>
  <c r="AL15"/>
  <c r="N15"/>
  <c r="CH17"/>
  <c r="F28"/>
  <c r="BR25"/>
  <c r="BR7" i="192"/>
  <c r="CH24" i="191"/>
  <c r="BZ18"/>
  <c r="N29"/>
  <c r="V8" i="192"/>
  <c r="AT6" i="191"/>
  <c r="N6"/>
  <c r="AD12" i="38"/>
  <c r="AD12" i="62"/>
  <c r="AD25" i="38"/>
  <c r="AD25" i="62"/>
  <c r="F23" i="38"/>
  <c r="F23" i="62"/>
  <c r="V6" i="38"/>
  <c r="V6" i="62"/>
  <c r="BZ24" i="38"/>
  <c r="BZ24" i="62"/>
  <c r="BB27"/>
  <c r="BB27" i="38"/>
  <c r="AV35" i="19"/>
  <c r="CH30" i="62"/>
  <c r="CH30" i="38"/>
  <c r="F16"/>
  <c r="F16" i="62"/>
  <c r="F18" i="38"/>
  <c r="F18" i="62"/>
  <c r="F22"/>
  <c r="F22" i="38"/>
  <c r="BB12" i="62"/>
  <c r="BB12" i="38"/>
  <c r="BZ6"/>
  <c r="BZ6" i="62"/>
  <c r="N13"/>
  <c r="N13" i="38"/>
  <c r="CH27" i="62"/>
  <c r="CH27" i="38"/>
  <c r="F10" i="62"/>
  <c r="F10" i="38"/>
  <c r="AB22" i="40"/>
  <c r="BB14" i="62"/>
  <c r="BB14" i="38"/>
  <c r="BZ27" i="62"/>
  <c r="BZ27" i="38"/>
  <c r="V18"/>
  <c r="V18" i="62"/>
  <c r="BB18" i="38"/>
  <c r="BB18" i="62"/>
  <c r="BR14"/>
  <c r="BR14" i="38"/>
  <c r="AD29"/>
  <c r="AD29" i="62"/>
  <c r="BB6"/>
  <c r="BB6" i="38"/>
  <c r="AD14" i="62"/>
  <c r="AD14" i="38"/>
  <c r="BR8"/>
  <c r="BR8" i="62"/>
  <c r="BJ15" i="38"/>
  <c r="BJ15" i="62"/>
  <c r="BR30"/>
  <c r="BR30" i="38"/>
  <c r="BB16"/>
  <c r="BB16" i="62"/>
  <c r="CH28" i="38"/>
  <c r="CH28" i="62"/>
  <c r="AL14" i="38"/>
  <c r="AL14" i="62"/>
  <c r="N21"/>
  <c r="N21" i="38"/>
  <c r="AG13" i="40"/>
  <c r="V20" i="62"/>
  <c r="BZ15" i="38"/>
  <c r="N29" i="62"/>
  <c r="BB23" i="191"/>
  <c r="BB28" i="193"/>
  <c r="V6" i="192"/>
  <c r="BZ24" i="191"/>
  <c r="BB27"/>
  <c r="AL31" i="192"/>
  <c r="BR7" i="62"/>
  <c r="BZ18"/>
  <c r="AE8" i="40"/>
  <c r="N20" i="38"/>
  <c r="BR31"/>
  <c r="AF30" i="40" s="1"/>
  <c r="Y14"/>
  <c r="BZ18" i="38"/>
  <c r="BB30"/>
  <c r="BZ14" i="62"/>
  <c r="AL16" i="38"/>
  <c r="N24" i="62"/>
  <c r="N16" i="191"/>
  <c r="N12" i="192"/>
  <c r="BJ9"/>
  <c r="AT14" i="191"/>
  <c r="BB28"/>
  <c r="BJ31" i="62"/>
  <c r="CH30" i="193"/>
  <c r="AL8" i="191"/>
  <c r="AD12"/>
  <c r="BB21" i="192"/>
  <c r="AD25"/>
  <c r="F16" i="193"/>
  <c r="F9" i="191"/>
  <c r="BZ13" i="193"/>
  <c r="CH14" i="192"/>
  <c r="BJ21" i="193"/>
  <c r="F23" i="192"/>
  <c r="F18" i="193"/>
  <c r="F11" i="191"/>
  <c r="V9" i="193"/>
  <c r="F22"/>
  <c r="BB26"/>
  <c r="V6"/>
  <c r="F17"/>
  <c r="BZ24"/>
  <c r="BB27"/>
  <c r="BZ8"/>
  <c r="F7"/>
  <c r="BR29" i="62"/>
  <c r="N15"/>
  <c r="CH17"/>
  <c r="F28"/>
  <c r="BZ34" i="192"/>
  <c r="BZ34" i="191"/>
  <c r="BZ34" i="193"/>
  <c r="AT34" i="192"/>
  <c r="AT34" i="191"/>
  <c r="AT34" i="193"/>
  <c r="N34" i="192"/>
  <c r="N34" i="191"/>
  <c r="N34" i="193"/>
  <c r="BB34" i="192"/>
  <c r="BB34" i="191"/>
  <c r="BB34" i="193"/>
  <c r="V34" i="192"/>
  <c r="V34" i="191"/>
  <c r="V34" i="193"/>
  <c r="BJ34" i="192"/>
  <c r="BJ34" i="191"/>
  <c r="BJ34" i="193"/>
  <c r="AD34" i="192"/>
  <c r="AD34" i="191"/>
  <c r="AD34" i="193"/>
  <c r="BR34" i="192"/>
  <c r="BR34" i="191"/>
  <c r="BR34" i="193"/>
  <c r="AL34" i="192"/>
  <c r="AL34" i="191"/>
  <c r="AL34" i="193"/>
  <c r="F34" i="191"/>
  <c r="F34" i="192"/>
  <c r="F34" i="193"/>
  <c r="BZ34" i="62"/>
  <c r="BZ34" i="38"/>
  <c r="BR34" i="62"/>
  <c r="BR34" i="38"/>
  <c r="BJ34" i="62"/>
  <c r="BJ34" i="38"/>
  <c r="BB34" i="62"/>
  <c r="BB34" i="38"/>
  <c r="AT34" i="62"/>
  <c r="AT34" i="38"/>
  <c r="AL34" i="62"/>
  <c r="AL34" i="38"/>
  <c r="AD34" i="62"/>
  <c r="AD34" i="38"/>
  <c r="V34" i="62"/>
  <c r="V34" i="38"/>
  <c r="N34" i="62"/>
  <c r="N34" i="38"/>
  <c r="F34" i="62"/>
  <c r="F34" i="38"/>
  <c r="M32" i="22"/>
  <c r="AB32"/>
  <c r="Y32"/>
  <c r="J32"/>
  <c r="AE32"/>
  <c r="D32"/>
  <c r="P32"/>
  <c r="S32"/>
  <c r="AH32"/>
  <c r="G32"/>
  <c r="V32"/>
  <c r="P33"/>
  <c r="AB33"/>
  <c r="AH33"/>
  <c r="S33"/>
  <c r="Y33"/>
  <c r="M33"/>
  <c r="D33"/>
  <c r="J33"/>
  <c r="V33"/>
  <c r="G33"/>
  <c r="AE33"/>
  <c r="AF12" i="40"/>
  <c r="AA10"/>
  <c r="AF21"/>
  <c r="D5" i="22" l="1"/>
  <c r="D45" s="1"/>
  <c r="M5"/>
  <c r="M45" s="1"/>
  <c r="G5"/>
  <c r="G45" s="1"/>
  <c r="J5"/>
  <c r="J45" s="1"/>
  <c r="P5"/>
  <c r="P45" s="1"/>
  <c r="AE5"/>
  <c r="AE45" s="1"/>
  <c r="AE39"/>
  <c r="Y39"/>
  <c r="S39"/>
  <c r="M39"/>
  <c r="G39"/>
  <c r="J39"/>
  <c r="AB39"/>
  <c r="AH39"/>
  <c r="P39"/>
  <c r="V39"/>
  <c r="D39"/>
  <c r="X37" i="40"/>
  <c r="AC37"/>
  <c r="AB37"/>
  <c r="Y37"/>
  <c r="AG37"/>
  <c r="Z37"/>
  <c r="AA37"/>
  <c r="AF37"/>
  <c r="AE37"/>
  <c r="AD37"/>
  <c r="AH37"/>
  <c r="BJ5" i="191"/>
  <c r="BJ45" s="1"/>
  <c r="AT37" i="193"/>
  <c r="AT37" i="38"/>
  <c r="AC36" i="40" s="1"/>
  <c r="AT37" i="191"/>
  <c r="AT37" i="62"/>
  <c r="AT37" i="192"/>
  <c r="CH37" i="191"/>
  <c r="CH37" i="62"/>
  <c r="CH37" i="193"/>
  <c r="CH37" i="192"/>
  <c r="CH37" i="38"/>
  <c r="AH36" i="40" s="1"/>
  <c r="AD37" i="38"/>
  <c r="AA36" i="40" s="1"/>
  <c r="AD37" i="191"/>
  <c r="AD37" i="62"/>
  <c r="AD37" i="193"/>
  <c r="AD37" i="192"/>
  <c r="BZ37"/>
  <c r="BZ37" i="38"/>
  <c r="AG36" i="40" s="1"/>
  <c r="BZ37" i="193"/>
  <c r="BZ37" i="62"/>
  <c r="BZ37" i="191"/>
  <c r="V37" i="192"/>
  <c r="V37" i="193"/>
  <c r="V37" i="191"/>
  <c r="V37" i="38"/>
  <c r="Z36" i="40" s="1"/>
  <c r="V37" i="62"/>
  <c r="N37" i="193"/>
  <c r="N37" i="62"/>
  <c r="N37" i="191"/>
  <c r="N37" i="192"/>
  <c r="N37" i="38"/>
  <c r="Y36" i="40" s="1"/>
  <c r="BJ37" i="38"/>
  <c r="AE36" i="40" s="1"/>
  <c r="BJ37" i="191"/>
  <c r="BJ37" i="62"/>
  <c r="BJ37" i="192"/>
  <c r="BJ37" i="193"/>
  <c r="F37" i="38"/>
  <c r="X36" i="40" s="1"/>
  <c r="F37" i="191"/>
  <c r="F37" i="192"/>
  <c r="F37" i="193"/>
  <c r="F37" i="62"/>
  <c r="BR37" i="191"/>
  <c r="BR37" i="38"/>
  <c r="AF36" i="40" s="1"/>
  <c r="BR37" i="62"/>
  <c r="BR37" i="193"/>
  <c r="BR37" i="192"/>
  <c r="BB37" i="38"/>
  <c r="AD36" i="40" s="1"/>
  <c r="BB37" i="192"/>
  <c r="BB37" i="193"/>
  <c r="BB37" i="191"/>
  <c r="BB37" i="62"/>
  <c r="AL37" i="193"/>
  <c r="AL37" i="62"/>
  <c r="AL37" i="191"/>
  <c r="AL37" i="192"/>
  <c r="AL37" i="38"/>
  <c r="AB36" i="40" s="1"/>
  <c r="BR5" i="62"/>
  <c r="BJ5" i="192"/>
  <c r="BJ45" s="1"/>
  <c r="CH5" i="191"/>
  <c r="CH45" s="1"/>
  <c r="CH5" i="193"/>
  <c r="CH45" s="1"/>
  <c r="CH5" i="192"/>
  <c r="CH45" s="1"/>
  <c r="CH5" i="62"/>
  <c r="CH5" i="38"/>
  <c r="CH48" s="1"/>
  <c r="BR5" i="191"/>
  <c r="BR45" s="1"/>
  <c r="BR5" i="38"/>
  <c r="BR48" s="1"/>
  <c r="BJ5"/>
  <c r="BJ48" s="1"/>
  <c r="BR5" i="192"/>
  <c r="BR45" s="1"/>
  <c r="BJ5" i="62"/>
  <c r="AX37" i="19"/>
  <c r="N5" i="191"/>
  <c r="N45" s="1"/>
  <c r="BJ5" i="193"/>
  <c r="BJ45" s="1"/>
  <c r="BB5"/>
  <c r="BB45" s="1"/>
  <c r="BR5"/>
  <c r="BR45" s="1"/>
  <c r="F5" i="62"/>
  <c r="BZ35"/>
  <c r="BZ35" i="191"/>
  <c r="BZ35" i="193"/>
  <c r="BZ35" i="192"/>
  <c r="BZ35" i="38"/>
  <c r="AG34" i="40" s="1"/>
  <c r="G35" i="22"/>
  <c r="Y35"/>
  <c r="J35"/>
  <c r="F35" i="191"/>
  <c r="F35" i="193"/>
  <c r="F35" i="38"/>
  <c r="X34" i="40" s="1"/>
  <c r="F35" i="62"/>
  <c r="F35" i="192"/>
  <c r="BB35" i="191"/>
  <c r="BB35" i="38"/>
  <c r="AD34" i="40" s="1"/>
  <c r="BB35" i="62"/>
  <c r="BB35" i="192"/>
  <c r="BB35" i="193"/>
  <c r="AB35" i="22"/>
  <c r="BB5" i="192"/>
  <c r="BB45" s="1"/>
  <c r="BB5" i="62"/>
  <c r="M35" i="22"/>
  <c r="AH35"/>
  <c r="P35"/>
  <c r="AT35" i="193"/>
  <c r="AT35" i="38"/>
  <c r="AC34" i="40" s="1"/>
  <c r="AT35" i="62"/>
  <c r="AT35" i="192"/>
  <c r="AT35" i="191"/>
  <c r="AX36" i="19"/>
  <c r="BB5" i="38"/>
  <c r="BB48" s="1"/>
  <c r="BB5" i="191"/>
  <c r="BB45" s="1"/>
  <c r="AT5" i="192"/>
  <c r="AT45" s="1"/>
  <c r="AT5" i="193"/>
  <c r="AT45" s="1"/>
  <c r="AT5" i="62"/>
  <c r="AT5" i="191"/>
  <c r="AT45" s="1"/>
  <c r="AT5" i="38"/>
  <c r="AT48" s="1"/>
  <c r="AC7" i="40"/>
  <c r="Z22"/>
  <c r="Y19"/>
  <c r="Y20"/>
  <c r="AG26"/>
  <c r="X17"/>
  <c r="X22"/>
  <c r="AD23"/>
  <c r="Z13"/>
  <c r="AE20"/>
  <c r="X16"/>
  <c r="X8"/>
  <c r="AB13"/>
  <c r="AH27"/>
  <c r="Z17"/>
  <c r="Y12"/>
  <c r="AH29"/>
  <c r="Y15"/>
  <c r="AF29"/>
  <c r="AA13"/>
  <c r="AF13"/>
  <c r="AD13"/>
  <c r="AG5"/>
  <c r="AX35" i="19"/>
  <c r="AG23" i="40"/>
  <c r="AA11"/>
  <c r="AE29"/>
  <c r="AH17"/>
  <c r="AH21"/>
  <c r="X28"/>
  <c r="AC21"/>
  <c r="AG12"/>
  <c r="X6"/>
  <c r="AH13"/>
  <c r="Z19"/>
  <c r="AD5"/>
  <c r="X15"/>
  <c r="Z5"/>
  <c r="AA24"/>
  <c r="AF6"/>
  <c r="AA7"/>
  <c r="AB27"/>
  <c r="X9"/>
  <c r="AD11"/>
  <c r="AD26"/>
  <c r="AC13"/>
  <c r="Z7"/>
  <c r="Y28"/>
  <c r="X12"/>
  <c r="AG21"/>
  <c r="X26"/>
  <c r="X23"/>
  <c r="AC10"/>
  <c r="AG28"/>
  <c r="AF17"/>
  <c r="AH28"/>
  <c r="AA20"/>
  <c r="Z8"/>
  <c r="AD25"/>
  <c r="AD20"/>
  <c r="AB15"/>
  <c r="AD29"/>
  <c r="AG17"/>
  <c r="AD15"/>
  <c r="AE14"/>
  <c r="AF7"/>
  <c r="AA28"/>
  <c r="AD17"/>
  <c r="AH26"/>
  <c r="X21"/>
  <c r="AA21"/>
  <c r="AH23"/>
  <c r="AC23"/>
  <c r="AA26"/>
  <c r="AA5"/>
  <c r="AE11"/>
  <c r="AG7"/>
  <c r="X10"/>
  <c r="AB7"/>
  <c r="AG14"/>
  <c r="X11"/>
  <c r="AD16"/>
  <c r="V33" i="191"/>
  <c r="V33" i="192"/>
  <c r="V33" i="193"/>
  <c r="BB32" i="191"/>
  <c r="BB32" i="192"/>
  <c r="BB32" i="193"/>
  <c r="BJ32" i="191"/>
  <c r="BJ32" i="192"/>
  <c r="BJ32" i="193"/>
  <c r="BJ33" i="191"/>
  <c r="BJ33" i="192"/>
  <c r="BJ33" i="193"/>
  <c r="AT32" i="191"/>
  <c r="AT32" i="192"/>
  <c r="AT32" i="193"/>
  <c r="N33" i="191"/>
  <c r="N33" i="192"/>
  <c r="N33" i="193"/>
  <c r="AD33" i="191"/>
  <c r="AD33" i="192"/>
  <c r="AD33" i="193"/>
  <c r="BR33" i="191"/>
  <c r="BR33" i="192"/>
  <c r="BR33" i="193"/>
  <c r="CH32" i="191"/>
  <c r="CH32" i="192"/>
  <c r="CH32" i="193"/>
  <c r="BZ32" i="191"/>
  <c r="BZ32" i="192"/>
  <c r="BZ32" i="193"/>
  <c r="AD32" i="191"/>
  <c r="AD32" i="192"/>
  <c r="AD32" i="193"/>
  <c r="AT33" i="191"/>
  <c r="AT33" i="192"/>
  <c r="AT33" i="193"/>
  <c r="AL32" i="191"/>
  <c r="AL32" i="192"/>
  <c r="AL32" i="193"/>
  <c r="BB33" i="191"/>
  <c r="BB33" i="192"/>
  <c r="BB33" i="193"/>
  <c r="AL33" i="191"/>
  <c r="AL33" i="192"/>
  <c r="AL33" i="193"/>
  <c r="V32" i="191"/>
  <c r="V32" i="192"/>
  <c r="V32" i="193"/>
  <c r="BZ33" i="191"/>
  <c r="BZ33" i="192"/>
  <c r="BZ33" i="193"/>
  <c r="F33" i="191"/>
  <c r="F33" i="192"/>
  <c r="F33" i="193"/>
  <c r="CH33" i="191"/>
  <c r="CH33" i="192"/>
  <c r="CH33" i="193"/>
  <c r="N32" i="191"/>
  <c r="N32" i="192"/>
  <c r="N32" i="193"/>
  <c r="F32" i="191"/>
  <c r="F32" i="192"/>
  <c r="F32" i="193"/>
  <c r="BR32" i="191"/>
  <c r="BR32" i="192"/>
  <c r="BR32" i="193"/>
  <c r="X33" i="40"/>
  <c r="Y33"/>
  <c r="Z33"/>
  <c r="AA33"/>
  <c r="AB33"/>
  <c r="AC33"/>
  <c r="AD33"/>
  <c r="AE33"/>
  <c r="AF33"/>
  <c r="AG33"/>
  <c r="CH32" i="62"/>
  <c r="CH32" i="38"/>
  <c r="BB32" i="62"/>
  <c r="BB32" i="38"/>
  <c r="N32" i="62"/>
  <c r="N32" i="38"/>
  <c r="AT32" i="62"/>
  <c r="AT32" i="38"/>
  <c r="AL32" i="62"/>
  <c r="AL32" i="38"/>
  <c r="F32" i="62"/>
  <c r="F32" i="38"/>
  <c r="BZ32" i="62"/>
  <c r="BZ32" i="38"/>
  <c r="V32" i="62"/>
  <c r="V32" i="38"/>
  <c r="BJ32" i="62"/>
  <c r="BJ32" i="38"/>
  <c r="BR32" i="62"/>
  <c r="BR32" i="38"/>
  <c r="AD32" i="62"/>
  <c r="AD32" i="38"/>
  <c r="BZ33" i="62"/>
  <c r="BZ33" i="38"/>
  <c r="BB33"/>
  <c r="BB33" i="62"/>
  <c r="F33" i="38"/>
  <c r="F33" i="62"/>
  <c r="BJ33"/>
  <c r="BJ33" i="38"/>
  <c r="CH33" i="62"/>
  <c r="CH33" i="38"/>
  <c r="AL33"/>
  <c r="AL33" i="62"/>
  <c r="N33"/>
  <c r="N33" i="38"/>
  <c r="V33"/>
  <c r="V33" i="62"/>
  <c r="AD33"/>
  <c r="AD33" i="38"/>
  <c r="AT33" i="62"/>
  <c r="AT33" i="38"/>
  <c r="BR33" i="62"/>
  <c r="BR33" i="38"/>
  <c r="F5" l="1"/>
  <c r="F48" s="1"/>
  <c r="F5" i="193"/>
  <c r="F45" s="1"/>
  <c r="F5" i="192"/>
  <c r="F45" s="1"/>
  <c r="F5" i="191"/>
  <c r="F45" s="1"/>
  <c r="AL5" i="193"/>
  <c r="AL45" s="1"/>
  <c r="AL5" i="62"/>
  <c r="AL47" s="1"/>
  <c r="N5" i="193"/>
  <c r="N45" s="1"/>
  <c r="AL5" i="192"/>
  <c r="AL45" s="1"/>
  <c r="AL5" i="38"/>
  <c r="AL48" s="1"/>
  <c r="BB45" i="62"/>
  <c r="BB47"/>
  <c r="BJ45"/>
  <c r="BJ47"/>
  <c r="CH45"/>
  <c r="CH47"/>
  <c r="AT45"/>
  <c r="AT47"/>
  <c r="F45"/>
  <c r="F47"/>
  <c r="AL45"/>
  <c r="BR45"/>
  <c r="BR47"/>
  <c r="AL5" i="191"/>
  <c r="AL45" s="1"/>
  <c r="AT47" i="38"/>
  <c r="AT45"/>
  <c r="AL47"/>
  <c r="AL45"/>
  <c r="BR47"/>
  <c r="BR45"/>
  <c r="BB47"/>
  <c r="M14" i="257" s="1"/>
  <c r="BB45" i="38"/>
  <c r="BJ47"/>
  <c r="BJ45"/>
  <c r="CH45"/>
  <c r="CH47"/>
  <c r="V5" i="192"/>
  <c r="V45" s="1"/>
  <c r="BZ5" i="38"/>
  <c r="BZ48" s="1"/>
  <c r="AD5" i="191"/>
  <c r="AD45" s="1"/>
  <c r="AD5" i="193"/>
  <c r="AD45" s="1"/>
  <c r="BZ5" i="191"/>
  <c r="BZ45" s="1"/>
  <c r="AD5" i="62"/>
  <c r="BZ5" i="192"/>
  <c r="BZ45" s="1"/>
  <c r="AD5"/>
  <c r="AD45" s="1"/>
  <c r="BZ5" i="193"/>
  <c r="BZ45" s="1"/>
  <c r="BZ5" i="62"/>
  <c r="AD5" i="38"/>
  <c r="AD48" s="1"/>
  <c r="V5"/>
  <c r="V48" s="1"/>
  <c r="V5" i="193"/>
  <c r="V45" s="1"/>
  <c r="N5" i="38"/>
  <c r="N48" s="1"/>
  <c r="N5" i="192"/>
  <c r="N45" s="1"/>
  <c r="V5" i="191"/>
  <c r="V45" s="1"/>
  <c r="N5" i="62"/>
  <c r="V5"/>
  <c r="O39" i="254"/>
  <c r="O41"/>
  <c r="O38"/>
  <c r="O40"/>
  <c r="O42"/>
  <c r="O44"/>
  <c r="F39" i="191"/>
  <c r="F39" i="62"/>
  <c r="F39" i="193"/>
  <c r="F39" i="192"/>
  <c r="F39" i="38"/>
  <c r="AL39" i="191"/>
  <c r="AL39" i="62"/>
  <c r="AL39" i="193"/>
  <c r="AL39" i="192"/>
  <c r="AL39" i="38"/>
  <c r="BR39" i="191"/>
  <c r="BR39" i="62"/>
  <c r="BR39" i="193"/>
  <c r="BR39" i="192"/>
  <c r="BR39" i="38"/>
  <c r="N39" i="193"/>
  <c r="N39" i="192"/>
  <c r="N39" i="38"/>
  <c r="N39" i="191"/>
  <c r="N39" i="62"/>
  <c r="AT39" i="193"/>
  <c r="AT39" i="192"/>
  <c r="AT39" i="38"/>
  <c r="AT39" i="191"/>
  <c r="AT39" i="62"/>
  <c r="BZ39" i="193"/>
  <c r="BZ39" i="192"/>
  <c r="BZ39" i="38"/>
  <c r="BZ39" i="191"/>
  <c r="BZ39" i="62"/>
  <c r="BB39" i="191"/>
  <c r="BB39" i="62"/>
  <c r="BB39" i="193"/>
  <c r="BB39" i="192"/>
  <c r="BB39" i="38"/>
  <c r="CH39" i="191"/>
  <c r="CH39" i="62"/>
  <c r="CH39" i="193"/>
  <c r="CH39" i="192"/>
  <c r="CH39" i="38"/>
  <c r="V39" i="191"/>
  <c r="V39" i="62"/>
  <c r="V39" i="193"/>
  <c r="V39" i="192"/>
  <c r="V39" i="38"/>
  <c r="AD39" i="193"/>
  <c r="AD39" i="192"/>
  <c r="AD39" i="38"/>
  <c r="AD39" i="191"/>
  <c r="AD39" i="62"/>
  <c r="BJ39" i="193"/>
  <c r="BJ39" i="192"/>
  <c r="BJ39" i="38"/>
  <c r="BJ39" i="191"/>
  <c r="BJ39" i="62"/>
  <c r="AH4" i="40"/>
  <c r="AH44" s="1"/>
  <c r="AF4"/>
  <c r="AF44" s="1"/>
  <c r="AB4"/>
  <c r="AB44" s="1"/>
  <c r="AE4"/>
  <c r="AE44" s="1"/>
  <c r="AD35" i="62"/>
  <c r="AD35" i="192"/>
  <c r="AD35" i="191"/>
  <c r="AD35" i="193"/>
  <c r="AD35" i="38"/>
  <c r="N35" i="191"/>
  <c r="N35" i="38"/>
  <c r="N35" i="62"/>
  <c r="N35" i="192"/>
  <c r="N35" i="193"/>
  <c r="BJ35" i="191"/>
  <c r="BJ35" i="62"/>
  <c r="BJ35" i="193"/>
  <c r="BJ35" i="192"/>
  <c r="BJ35" i="38"/>
  <c r="AL35" i="193"/>
  <c r="AL35" i="38"/>
  <c r="AL35" i="62"/>
  <c r="AL35" i="192"/>
  <c r="AL35" i="191"/>
  <c r="BR35" i="62"/>
  <c r="BR35" i="192"/>
  <c r="BR35" i="191"/>
  <c r="BR35" i="193"/>
  <c r="BR35" i="38"/>
  <c r="V35" i="193"/>
  <c r="V35" i="192"/>
  <c r="V35" i="38"/>
  <c r="V35" i="62"/>
  <c r="V35" i="191"/>
  <c r="CH35" i="192"/>
  <c r="CH35" i="191"/>
  <c r="CH35" i="38"/>
  <c r="CH35" i="62"/>
  <c r="CH35" i="193"/>
  <c r="AC4" i="40"/>
  <c r="AC44" s="1"/>
  <c r="AD4"/>
  <c r="AD44" s="1"/>
  <c r="AF31"/>
  <c r="Z31"/>
  <c r="X31"/>
  <c r="AC31"/>
  <c r="AD31"/>
  <c r="AA31"/>
  <c r="AE31"/>
  <c r="AG31"/>
  <c r="AB31"/>
  <c r="Y31"/>
  <c r="AH31"/>
  <c r="AF32"/>
  <c r="AA32"/>
  <c r="Z32"/>
  <c r="Y32"/>
  <c r="AB32"/>
  <c r="AH32"/>
  <c r="AD32"/>
  <c r="AG32"/>
  <c r="AC32"/>
  <c r="AE32"/>
  <c r="X32"/>
  <c r="X4" l="1"/>
  <c r="X44" s="1"/>
  <c r="O34" i="254"/>
  <c r="F47" i="38"/>
  <c r="M13" i="257" s="1"/>
  <c r="F45" i="38"/>
  <c r="O14" i="255"/>
  <c r="M12" i="257"/>
  <c r="O12" i="255"/>
  <c r="M5" i="257"/>
  <c r="O9" i="255"/>
  <c r="M10" i="257"/>
  <c r="N45" i="62"/>
  <c r="N47"/>
  <c r="O11" i="255"/>
  <c r="M8" i="257"/>
  <c r="V45" i="62"/>
  <c r="V47"/>
  <c r="BZ45"/>
  <c r="BZ47"/>
  <c r="AD45"/>
  <c r="AD47"/>
  <c r="O8" i="255"/>
  <c r="M4" i="257"/>
  <c r="O10" i="255"/>
  <c r="N47" i="38"/>
  <c r="N45"/>
  <c r="BZ45"/>
  <c r="BZ47"/>
  <c r="O36" i="254"/>
  <c r="V45" i="38"/>
  <c r="V47"/>
  <c r="AD45"/>
  <c r="AD47"/>
  <c r="O43" i="254"/>
  <c r="AG4" i="40"/>
  <c r="AG44" s="1"/>
  <c r="AA4"/>
  <c r="AA44" s="1"/>
  <c r="O37" i="254"/>
  <c r="O35"/>
  <c r="Y4" i="40"/>
  <c r="Y44" s="1"/>
  <c r="Z4"/>
  <c r="Z44" s="1"/>
  <c r="AA38"/>
  <c r="Z38"/>
  <c r="AD38"/>
  <c r="AG38"/>
  <c r="Y38"/>
  <c r="AF38"/>
  <c r="X38"/>
  <c r="AE38"/>
  <c r="AH38"/>
  <c r="AC38"/>
  <c r="AB38"/>
  <c r="AB34"/>
  <c r="AF34"/>
  <c r="AH34"/>
  <c r="AE34"/>
  <c r="AA34"/>
  <c r="Z34"/>
  <c r="Y34"/>
  <c r="BB33" i="35"/>
  <c r="AW33"/>
  <c r="AM33"/>
  <c r="AC33"/>
  <c r="I33"/>
  <c r="D33"/>
  <c r="BA33"/>
  <c r="AV33"/>
  <c r="AB33"/>
  <c r="H33"/>
  <c r="AQ34" i="19"/>
  <c r="J34" i="16"/>
  <c r="K34" s="1"/>
  <c r="F34"/>
  <c r="G34" s="1"/>
  <c r="BF47" i="13"/>
  <c r="AU47"/>
  <c r="AK47"/>
  <c r="AA47"/>
  <c r="V47"/>
  <c r="L47"/>
  <c r="AN35" i="3"/>
  <c r="AF35"/>
  <c r="X35"/>
  <c r="P35"/>
  <c r="H35"/>
  <c r="AR35"/>
  <c r="BA47" i="13"/>
  <c r="AS33" i="34"/>
  <c r="AU33" s="1"/>
  <c r="BG33"/>
  <c r="BI33" s="1"/>
  <c r="G47" i="13"/>
  <c r="AE33" i="34"/>
  <c r="AG33" s="1"/>
  <c r="BJ35" i="7"/>
  <c r="BK35" s="1"/>
  <c r="BL35" s="1"/>
  <c r="AH35"/>
  <c r="AI35" s="1"/>
  <c r="AJ35" s="1"/>
  <c r="F35"/>
  <c r="G35" s="1"/>
  <c r="H35" s="1"/>
  <c r="BC35"/>
  <c r="BD35" s="1"/>
  <c r="AA35"/>
  <c r="AB35" s="1"/>
  <c r="AR33" i="35"/>
  <c r="AH33"/>
  <c r="X33"/>
  <c r="N33"/>
  <c r="H35" i="5"/>
  <c r="AQ33" i="35"/>
  <c r="AL33"/>
  <c r="AG33"/>
  <c r="W33"/>
  <c r="R33"/>
  <c r="M33"/>
  <c r="C33"/>
  <c r="AP34" i="16"/>
  <c r="AQ34" s="1"/>
  <c r="AH34"/>
  <c r="AI34" s="1"/>
  <c r="AD34"/>
  <c r="AE34" s="1"/>
  <c r="Z34"/>
  <c r="AA34" s="1"/>
  <c r="V34"/>
  <c r="W34" s="1"/>
  <c r="R34"/>
  <c r="S34" s="1"/>
  <c r="AJ35" i="3"/>
  <c r="AB35"/>
  <c r="T35"/>
  <c r="L35"/>
  <c r="D35"/>
  <c r="J33" i="34"/>
  <c r="L33" s="1"/>
  <c r="X33"/>
  <c r="Z33" s="1"/>
  <c r="AL33"/>
  <c r="AN33" s="1"/>
  <c r="AZ33"/>
  <c r="BB33" s="1"/>
  <c r="BN33"/>
  <c r="BP33" s="1"/>
  <c r="BU33"/>
  <c r="BW33" s="1"/>
  <c r="F33" i="14"/>
  <c r="C33" i="34"/>
  <c r="E33" s="1"/>
  <c r="Q33"/>
  <c r="S33" s="1"/>
  <c r="BX35" i="7"/>
  <c r="BY35" s="1"/>
  <c r="AV35"/>
  <c r="AW35" s="1"/>
  <c r="T35"/>
  <c r="U35" s="1"/>
  <c r="BQ35"/>
  <c r="BR35" s="1"/>
  <c r="AO35"/>
  <c r="AP35" s="1"/>
  <c r="M35"/>
  <c r="N35" s="1"/>
  <c r="J33" i="2"/>
  <c r="C33" s="1"/>
  <c r="S33"/>
  <c r="L33" s="1"/>
  <c r="CV33"/>
  <c r="CO33" s="1"/>
  <c r="CM33"/>
  <c r="CF33" s="1"/>
  <c r="AK33"/>
  <c r="AD33" s="1"/>
  <c r="AB33"/>
  <c r="U33" s="1"/>
  <c r="BL33"/>
  <c r="BE33" s="1"/>
  <c r="CD33"/>
  <c r="BW33" s="1"/>
  <c r="BC33"/>
  <c r="AV33" s="1"/>
  <c r="AT33"/>
  <c r="AM33" s="1"/>
  <c r="BU33"/>
  <c r="BN33" s="1"/>
  <c r="S35" i="9"/>
  <c r="M35"/>
  <c r="G35"/>
  <c r="Y35"/>
  <c r="P35"/>
  <c r="CD34" i="19"/>
  <c r="AH35" i="9"/>
  <c r="J35"/>
  <c r="V35"/>
  <c r="AL34" i="16"/>
  <c r="AM34" s="1"/>
  <c r="BO36" i="1"/>
  <c r="BC36"/>
  <c r="Y36"/>
  <c r="D35" i="9"/>
  <c r="M36" i="1"/>
  <c r="AW36"/>
  <c r="AK36"/>
  <c r="AE35" i="9"/>
  <c r="BI36" i="1"/>
  <c r="O4" i="255" l="1"/>
  <c r="P5" s="1"/>
  <c r="O13"/>
  <c r="M9" i="257"/>
  <c r="O7" i="255"/>
  <c r="M11" i="257"/>
  <c r="O5" i="255"/>
  <c r="M7" i="257"/>
  <c r="O6" i="255"/>
  <c r="M6" i="257"/>
  <c r="P43" i="254"/>
  <c r="P35"/>
  <c r="P42"/>
  <c r="P37"/>
  <c r="P36"/>
  <c r="P44"/>
  <c r="P34"/>
  <c r="P39"/>
  <c r="P40"/>
  <c r="P41"/>
  <c r="P38"/>
  <c r="C35" i="15"/>
  <c r="D35" s="1"/>
  <c r="F35" s="1"/>
  <c r="G35" s="1"/>
  <c r="H33" i="14"/>
  <c r="J33"/>
  <c r="L33"/>
  <c r="AB35" i="15" s="1"/>
  <c r="N33" i="14"/>
  <c r="P33"/>
  <c r="I33"/>
  <c r="P35" i="15" s="1"/>
  <c r="K33" i="14"/>
  <c r="M33"/>
  <c r="O33"/>
  <c r="AN35" i="15" s="1"/>
  <c r="G33" i="14"/>
  <c r="CF34" i="58"/>
  <c r="CD34"/>
  <c r="BT34"/>
  <c r="L34"/>
  <c r="AP34"/>
  <c r="M35" i="3"/>
  <c r="W34" i="58" s="1"/>
  <c r="B34"/>
  <c r="AP33" i="35"/>
  <c r="AS33" s="1"/>
  <c r="AZ34" i="58"/>
  <c r="AF34"/>
  <c r="Q35" i="3"/>
  <c r="AG34" i="58" s="1"/>
  <c r="AP34" i="19"/>
  <c r="BT34"/>
  <c r="AZ34"/>
  <c r="AC35" i="3"/>
  <c r="BK34" i="58" s="1"/>
  <c r="AR34"/>
  <c r="AG35" i="3"/>
  <c r="BU34" i="58" s="1"/>
  <c r="AA35" i="5"/>
  <c r="CN34" i="58"/>
  <c r="CN34" i="19"/>
  <c r="D34" i="58"/>
  <c r="AU33" i="35"/>
  <c r="U35" i="5"/>
  <c r="B34" i="19"/>
  <c r="M35" i="5"/>
  <c r="O35"/>
  <c r="AC35"/>
  <c r="BS35" i="7"/>
  <c r="I35" i="5"/>
  <c r="S35"/>
  <c r="W35"/>
  <c r="K35"/>
  <c r="B33" i="35"/>
  <c r="Q35" i="5"/>
  <c r="Y35"/>
  <c r="BJ34" i="58"/>
  <c r="D34" i="16"/>
  <c r="V34" i="58"/>
  <c r="CX34"/>
  <c r="BJ34" i="19"/>
  <c r="V34"/>
  <c r="CX34"/>
  <c r="AK32" i="37"/>
  <c r="AA32"/>
  <c r="AF32"/>
  <c r="L34" i="19"/>
  <c r="AF34"/>
  <c r="V32" i="37"/>
  <c r="AP32"/>
  <c r="L32"/>
  <c r="O35" i="7"/>
  <c r="AX35"/>
  <c r="L33" i="35"/>
  <c r="BR33" i="2"/>
  <c r="BT33"/>
  <c r="BP33"/>
  <c r="AS33"/>
  <c r="AO33"/>
  <c r="AQ33"/>
  <c r="AZ33"/>
  <c r="BB33"/>
  <c r="AX33"/>
  <c r="CC33"/>
  <c r="CA33"/>
  <c r="BY33"/>
  <c r="BG33"/>
  <c r="BK33"/>
  <c r="BI33"/>
  <c r="AA33"/>
  <c r="Y33"/>
  <c r="W33"/>
  <c r="AJ33"/>
  <c r="AF33"/>
  <c r="AH33"/>
  <c r="CH33"/>
  <c r="CL33"/>
  <c r="CJ33"/>
  <c r="CU33"/>
  <c r="CS33"/>
  <c r="CQ33"/>
  <c r="N33"/>
  <c r="R33"/>
  <c r="P33"/>
  <c r="I33"/>
  <c r="E33"/>
  <c r="G33"/>
  <c r="AQ35" i="7"/>
  <c r="V35"/>
  <c r="BZ35"/>
  <c r="AZ33" i="35"/>
  <c r="AK33"/>
  <c r="AA33"/>
  <c r="Q33"/>
  <c r="Q32" i="37"/>
  <c r="AU32"/>
  <c r="AZ32"/>
  <c r="G32"/>
  <c r="B32"/>
  <c r="AS35" i="3"/>
  <c r="I35"/>
  <c r="Y35"/>
  <c r="AO35"/>
  <c r="E35"/>
  <c r="U35"/>
  <c r="AK35"/>
  <c r="V33" i="35"/>
  <c r="AF33"/>
  <c r="AC35" i="7"/>
  <c r="BE35"/>
  <c r="G33" i="35"/>
  <c r="P11" i="255" l="1"/>
  <c r="P10"/>
  <c r="P13"/>
  <c r="P12"/>
  <c r="P4"/>
  <c r="E13" s="1"/>
  <c r="P8"/>
  <c r="P9"/>
  <c r="E5" s="1"/>
  <c r="E42" i="254"/>
  <c r="P6" i="255"/>
  <c r="P7"/>
  <c r="P14"/>
  <c r="E37" i="254"/>
  <c r="E39"/>
  <c r="E41"/>
  <c r="E35"/>
  <c r="E40"/>
  <c r="E34"/>
  <c r="E44"/>
  <c r="E38"/>
  <c r="E36"/>
  <c r="E7" i="255"/>
  <c r="E43" i="254"/>
  <c r="J33" i="35"/>
  <c r="AI33"/>
  <c r="T33"/>
  <c r="AD33"/>
  <c r="AN33"/>
  <c r="BC33"/>
  <c r="AX33"/>
  <c r="Y33"/>
  <c r="O33"/>
  <c r="E33"/>
  <c r="AH34" i="58"/>
  <c r="L35" i="15"/>
  <c r="AR34" i="16"/>
  <c r="AF34"/>
  <c r="X34"/>
  <c r="CE34" i="58"/>
  <c r="AQ34"/>
  <c r="C34"/>
  <c r="AR35" i="15"/>
  <c r="CO34" i="58"/>
  <c r="BA34"/>
  <c r="M34"/>
  <c r="CZ34"/>
  <c r="X34"/>
  <c r="D32" i="37"/>
  <c r="E32"/>
  <c r="I32"/>
  <c r="H32"/>
  <c r="BA32"/>
  <c r="BC32"/>
  <c r="AW32"/>
  <c r="AV32"/>
  <c r="S32"/>
  <c r="T32"/>
  <c r="M32"/>
  <c r="O32"/>
  <c r="AH32"/>
  <c r="AG32"/>
  <c r="AQ32"/>
  <c r="AS32"/>
  <c r="AB32"/>
  <c r="AC32"/>
  <c r="X32"/>
  <c r="Y32"/>
  <c r="AL32"/>
  <c r="AM32"/>
  <c r="BL34" i="58"/>
  <c r="AN34" i="16"/>
  <c r="E34" i="19"/>
  <c r="BV34" i="58"/>
  <c r="D34" i="19"/>
  <c r="H34" i="16"/>
  <c r="AD35" i="15"/>
  <c r="R35"/>
  <c r="F34" i="58"/>
  <c r="J35" i="5"/>
  <c r="AJ34" i="16"/>
  <c r="AB34"/>
  <c r="T34"/>
  <c r="T35" i="15"/>
  <c r="AJ35"/>
  <c r="H35"/>
  <c r="AF35"/>
  <c r="L34" i="16"/>
  <c r="AP35" i="15"/>
  <c r="CY34" i="58"/>
  <c r="X35" i="15"/>
  <c r="BB34" i="58"/>
  <c r="C32" i="37"/>
  <c r="J32"/>
  <c r="BB32"/>
  <c r="AX32"/>
  <c r="R32"/>
  <c r="N32"/>
  <c r="AI32"/>
  <c r="AR32"/>
  <c r="AD32"/>
  <c r="W32"/>
  <c r="AN32"/>
  <c r="N34" i="58"/>
  <c r="CP34"/>
  <c r="E9" i="255" l="1"/>
  <c r="E6"/>
  <c r="E8"/>
  <c r="E11"/>
  <c r="E10"/>
  <c r="E14"/>
  <c r="E4"/>
  <c r="E12"/>
  <c r="AG37" i="19"/>
  <c r="CE37"/>
  <c r="CJ37" s="1"/>
  <c r="W37"/>
  <c r="BK37"/>
  <c r="BU37"/>
  <c r="CO37"/>
  <c r="CT37" s="1"/>
  <c r="C37"/>
  <c r="BA37"/>
  <c r="M37"/>
  <c r="M36"/>
  <c r="C36"/>
  <c r="BK36"/>
  <c r="BU36"/>
  <c r="CE36"/>
  <c r="CJ36" s="1"/>
  <c r="BA36"/>
  <c r="CO36"/>
  <c r="CT36" s="1"/>
  <c r="AG36"/>
  <c r="W36"/>
  <c r="C35"/>
  <c r="BK35"/>
  <c r="BU35"/>
  <c r="CY35"/>
  <c r="CE35"/>
  <c r="CJ35" s="1"/>
  <c r="BA35"/>
  <c r="CO35"/>
  <c r="CT35" s="1"/>
  <c r="M35"/>
  <c r="W35"/>
  <c r="AG35"/>
  <c r="Z35" i="15"/>
  <c r="BK34" i="19"/>
  <c r="BU34"/>
  <c r="CY34"/>
  <c r="CE34"/>
  <c r="BA34"/>
  <c r="CO34"/>
  <c r="C34"/>
  <c r="AQ35" i="15"/>
  <c r="Y34" i="19"/>
  <c r="AH35" i="15"/>
  <c r="AL35"/>
  <c r="V35"/>
  <c r="AS34" i="19"/>
  <c r="BM34"/>
  <c r="CG34"/>
  <c r="Z35" i="5"/>
  <c r="R35"/>
  <c r="L35"/>
  <c r="X35"/>
  <c r="T35"/>
  <c r="AD35"/>
  <c r="P35"/>
  <c r="N35"/>
  <c r="V35"/>
  <c r="AB35"/>
  <c r="J35" i="15"/>
  <c r="S35"/>
  <c r="AE35"/>
  <c r="O34" i="19"/>
  <c r="M34"/>
  <c r="W34"/>
  <c r="AG34"/>
  <c r="AT35" i="15"/>
  <c r="N35"/>
  <c r="CQ34" i="19"/>
  <c r="BC34"/>
  <c r="BW34"/>
  <c r="DA34"/>
  <c r="BP37" l="1"/>
  <c r="R37"/>
  <c r="BZ37"/>
  <c r="CY37"/>
  <c r="BF37"/>
  <c r="R36"/>
  <c r="CY36"/>
  <c r="BF36"/>
  <c r="BZ36"/>
  <c r="BP36"/>
  <c r="R35"/>
  <c r="BF35"/>
  <c r="DD35"/>
  <c r="BZ35"/>
  <c r="BP35"/>
  <c r="O35" i="15"/>
  <c r="AU35"/>
  <c r="AH34" i="19"/>
  <c r="K35" i="15"/>
  <c r="BN34" i="58"/>
  <c r="AJ34"/>
  <c r="BD34"/>
  <c r="P34"/>
  <c r="CH34"/>
  <c r="W35" i="15"/>
  <c r="AM35"/>
  <c r="AI35"/>
  <c r="AA35"/>
  <c r="BL34" i="19"/>
  <c r="CR34" i="58"/>
  <c r="Z34"/>
  <c r="DB34"/>
  <c r="BX34"/>
  <c r="AT34"/>
  <c r="CP34" i="19"/>
  <c r="CT34" s="1"/>
  <c r="DD37" l="1"/>
  <c r="AD37"/>
  <c r="CL37"/>
  <c r="CB37"/>
  <c r="T37"/>
  <c r="BR37"/>
  <c r="BH37"/>
  <c r="CV37"/>
  <c r="T36"/>
  <c r="BR36"/>
  <c r="CB36"/>
  <c r="CL36"/>
  <c r="BH36"/>
  <c r="CV36"/>
  <c r="AD36"/>
  <c r="DD36"/>
  <c r="BR35"/>
  <c r="CB35"/>
  <c r="DF35"/>
  <c r="CL35"/>
  <c r="BH35"/>
  <c r="CV35"/>
  <c r="T35"/>
  <c r="AD35"/>
  <c r="AV34" i="58"/>
  <c r="BZ34"/>
  <c r="DD34"/>
  <c r="CT34"/>
  <c r="BP34" i="19"/>
  <c r="CJ34" i="58"/>
  <c r="BF34"/>
  <c r="AL34"/>
  <c r="BP34"/>
  <c r="BB34" i="19"/>
  <c r="BV34"/>
  <c r="CF34"/>
  <c r="CJ34" s="1"/>
  <c r="AR34"/>
  <c r="N34"/>
  <c r="CZ34"/>
  <c r="X34"/>
  <c r="DF37" l="1"/>
  <c r="DF36"/>
  <c r="DF34" i="58"/>
  <c r="BR34" i="19"/>
  <c r="CV34"/>
  <c r="CB34" i="58"/>
  <c r="AN34"/>
  <c r="BH34"/>
  <c r="BR34"/>
  <c r="CL34"/>
  <c r="CV34"/>
  <c r="AX34"/>
  <c r="DD34" i="19"/>
  <c r="R34"/>
  <c r="AV34"/>
  <c r="BF34"/>
  <c r="BZ34"/>
  <c r="DF34" l="1"/>
  <c r="BH34"/>
  <c r="T34"/>
  <c r="CL34"/>
  <c r="CB34"/>
  <c r="AD34"/>
  <c r="AX34"/>
  <c r="D39" i="3" l="1"/>
  <c r="D38"/>
  <c r="E38" s="1"/>
  <c r="C37" i="58" s="1"/>
  <c r="E39" i="3" l="1"/>
  <c r="C38" i="58" l="1"/>
  <c r="N33" i="16" l="1"/>
  <c r="O33" s="1"/>
  <c r="P33" s="1"/>
  <c r="AI33" i="19" s="1"/>
  <c r="AL33" s="1"/>
  <c r="N36" i="16"/>
  <c r="O36" s="1"/>
  <c r="P36" s="1"/>
  <c r="AI36" i="19" s="1"/>
  <c r="AL36" s="1"/>
  <c r="N34" i="16"/>
  <c r="O34" s="1"/>
  <c r="P34" s="1"/>
  <c r="AI34" i="19" s="1"/>
  <c r="AL34" s="1"/>
  <c r="N35" i="16"/>
  <c r="O35" s="1"/>
  <c r="P35" s="1"/>
  <c r="AI35" i="19" s="1"/>
  <c r="AL35" s="1"/>
  <c r="N37" i="16"/>
  <c r="O37" s="1"/>
  <c r="P37" s="1"/>
  <c r="AI37" i="19" s="1"/>
  <c r="AL37" s="1"/>
  <c r="N32" i="16"/>
  <c r="O32" s="1"/>
  <c r="P32" s="1"/>
  <c r="AI32" i="19" s="1"/>
  <c r="AL32" s="1"/>
  <c r="N38" i="16" l="1"/>
  <c r="O38" s="1"/>
  <c r="P38" s="1"/>
  <c r="AI38" i="19" s="1"/>
  <c r="AL38" s="1"/>
  <c r="AN37"/>
  <c r="AN35"/>
  <c r="AN33"/>
  <c r="AN32"/>
  <c r="AN34"/>
  <c r="AN36"/>
  <c r="N39" i="16" l="1"/>
  <c r="AN38" i="19"/>
  <c r="O39" i="16" l="1"/>
  <c r="P39" l="1"/>
  <c r="AI39" i="19" l="1"/>
  <c r="AL39" l="1"/>
  <c r="AN39" l="1"/>
  <c r="G23" l="1"/>
  <c r="G21"/>
  <c r="G38"/>
  <c r="G15"/>
  <c r="G31"/>
  <c r="G11"/>
  <c r="G35"/>
  <c r="G26"/>
  <c r="G41"/>
  <c r="G37"/>
  <c r="G24"/>
  <c r="G10"/>
  <c r="G20"/>
  <c r="G18"/>
  <c r="G36"/>
  <c r="G12"/>
  <c r="G32"/>
  <c r="G17"/>
  <c r="G9"/>
  <c r="G30"/>
  <c r="G8"/>
  <c r="G25"/>
  <c r="G28"/>
  <c r="G14"/>
  <c r="G16"/>
  <c r="G34"/>
  <c r="G22"/>
  <c r="G33"/>
  <c r="G19"/>
  <c r="G39"/>
  <c r="G29"/>
  <c r="G40"/>
  <c r="G13"/>
  <c r="G6"/>
  <c r="G27"/>
  <c r="H6" l="1"/>
  <c r="H18"/>
  <c r="H41"/>
  <c r="H15"/>
  <c r="H34"/>
  <c r="H22"/>
  <c r="H8"/>
  <c r="H36"/>
  <c r="H31"/>
  <c r="H30"/>
  <c r="H12"/>
  <c r="J12" s="1"/>
  <c r="H37"/>
  <c r="H27"/>
  <c r="H19"/>
  <c r="H28"/>
  <c r="H32"/>
  <c r="J32" s="1"/>
  <c r="H24"/>
  <c r="H11"/>
  <c r="H23"/>
  <c r="H40"/>
  <c r="H13"/>
  <c r="H14"/>
  <c r="H17"/>
  <c r="H10"/>
  <c r="H35"/>
  <c r="H21"/>
  <c r="H29"/>
  <c r="H16"/>
  <c r="H9"/>
  <c r="H20"/>
  <c r="H26"/>
  <c r="H38"/>
  <c r="H33"/>
  <c r="H25"/>
  <c r="H39"/>
  <c r="G42"/>
  <c r="J13" l="1"/>
  <c r="B5" i="41"/>
  <c r="J6" s="1"/>
  <c r="J41" s="1"/>
  <c r="J18" i="19"/>
  <c r="J22"/>
  <c r="J21"/>
  <c r="J23"/>
  <c r="J41"/>
  <c r="J20"/>
  <c r="J36"/>
  <c r="J31"/>
  <c r="J34"/>
  <c r="J27"/>
  <c r="J38"/>
  <c r="J10"/>
  <c r="J6"/>
  <c r="J16"/>
  <c r="J40"/>
  <c r="J24"/>
  <c r="J8"/>
  <c r="J19"/>
  <c r="J29"/>
  <c r="J30"/>
  <c r="J15"/>
  <c r="J11"/>
  <c r="J28"/>
  <c r="J37"/>
  <c r="J17"/>
  <c r="J35"/>
  <c r="J14"/>
  <c r="J9"/>
  <c r="J26"/>
  <c r="J25"/>
  <c r="G46"/>
  <c r="H42"/>
  <c r="J33"/>
  <c r="J39"/>
  <c r="I6" i="41" l="1"/>
  <c r="I41" s="1"/>
  <c r="F6"/>
  <c r="F41" s="1"/>
  <c r="D6"/>
  <c r="D41" s="1"/>
  <c r="L6"/>
  <c r="L41" s="1"/>
  <c r="G6"/>
  <c r="G41" s="1"/>
  <c r="H6"/>
  <c r="H41" s="1"/>
  <c r="K6"/>
  <c r="K41" s="1"/>
  <c r="C6"/>
  <c r="C41" s="1"/>
  <c r="B6"/>
  <c r="B41" s="1"/>
  <c r="E6"/>
  <c r="E41" s="1"/>
  <c r="H46" i="19"/>
  <c r="J42"/>
  <c r="J46" l="1"/>
  <c r="G7" l="1"/>
  <c r="H7" l="1"/>
  <c r="M53" s="1"/>
  <c r="M54" l="1"/>
  <c r="J7"/>
  <c r="Q53" s="1"/>
  <c r="Q54" l="1"/>
  <c r="M55"/>
  <c r="M56" s="1"/>
  <c r="M58" s="1"/>
  <c r="M57" l="1"/>
  <c r="M59" s="1"/>
  <c r="AM14" s="1"/>
  <c r="BG6" l="1"/>
  <c r="I6"/>
  <c r="DE43"/>
  <c r="S43"/>
  <c r="CU43"/>
  <c r="BG43"/>
  <c r="CA43"/>
  <c r="CK43"/>
  <c r="I43"/>
  <c r="AC43"/>
  <c r="BQ43"/>
  <c r="AW43"/>
  <c r="AM43"/>
  <c r="I19"/>
  <c r="I16"/>
  <c r="I40"/>
  <c r="I18"/>
  <c r="I12"/>
  <c r="I23"/>
  <c r="I39"/>
  <c r="I33"/>
  <c r="I41"/>
  <c r="I20"/>
  <c r="I28"/>
  <c r="I30"/>
  <c r="D29" i="192" s="1"/>
  <c r="I35" i="19"/>
  <c r="I24"/>
  <c r="I17"/>
  <c r="I22"/>
  <c r="I38"/>
  <c r="I36"/>
  <c r="I9"/>
  <c r="I31"/>
  <c r="I25"/>
  <c r="I32"/>
  <c r="I15"/>
  <c r="I29"/>
  <c r="D28" i="62" s="1"/>
  <c r="I14" i="19"/>
  <c r="I34"/>
  <c r="I42"/>
  <c r="I21"/>
  <c r="I11"/>
  <c r="I37"/>
  <c r="I7"/>
  <c r="I13"/>
  <c r="I10"/>
  <c r="I26"/>
  <c r="I27"/>
  <c r="I8"/>
  <c r="DE37"/>
  <c r="CF36" i="191" s="1"/>
  <c r="DE16" i="19"/>
  <c r="CF15" i="192" s="1"/>
  <c r="AC27" i="19"/>
  <c r="T26" i="192" s="1"/>
  <c r="AC34" i="19"/>
  <c r="T33" i="192" s="1"/>
  <c r="AC28" i="19"/>
  <c r="T27" i="191" s="1"/>
  <c r="DE18" i="19"/>
  <c r="CF17" i="38" s="1"/>
  <c r="AM35" i="19"/>
  <c r="AB34" i="38" s="1"/>
  <c r="CK6" i="19"/>
  <c r="BP5" i="38" s="1"/>
  <c r="CK41" i="19"/>
  <c r="BP40" i="192" s="1"/>
  <c r="CU36" i="19"/>
  <c r="BX35" i="191" s="1"/>
  <c r="CA28" i="19"/>
  <c r="BH27" i="193" s="1"/>
  <c r="AW19" i="19"/>
  <c r="AJ18" i="62" s="1"/>
  <c r="AW37" i="19"/>
  <c r="AJ36" i="193" s="1"/>
  <c r="S27" i="19"/>
  <c r="L26" i="62" s="1"/>
  <c r="CK28" i="19"/>
  <c r="BP27" i="192" s="1"/>
  <c r="BQ36" i="19"/>
  <c r="AZ35" i="192" s="1"/>
  <c r="CA30" i="19"/>
  <c r="BH29" i="192" s="1"/>
  <c r="AC13" i="19"/>
  <c r="T12" i="191" s="1"/>
  <c r="BG29" i="19"/>
  <c r="AR28" i="191" s="1"/>
  <c r="CU23" i="19"/>
  <c r="BX22" i="38" s="1"/>
  <c r="BQ14" i="19"/>
  <c r="AZ13" i="193" s="1"/>
  <c r="CA31" i="19"/>
  <c r="BH30" i="191" s="1"/>
  <c r="S21" i="19"/>
  <c r="L20" i="192" s="1"/>
  <c r="BG11" i="19"/>
  <c r="AR10" i="38" s="1"/>
  <c r="AB13" i="62"/>
  <c r="AB13" i="192"/>
  <c r="AB13" i="193"/>
  <c r="AB13" i="191"/>
  <c r="AB13" i="38"/>
  <c r="BQ6" i="19"/>
  <c r="BG20"/>
  <c r="AM36"/>
  <c r="CK26"/>
  <c r="CU42"/>
  <c r="BQ12"/>
  <c r="BG17"/>
  <c r="AW42"/>
  <c r="CK21"/>
  <c r="CA26"/>
  <c r="BG22"/>
  <c r="BQ18"/>
  <c r="BG36"/>
  <c r="AC12"/>
  <c r="S6"/>
  <c r="AM20"/>
  <c r="AW28"/>
  <c r="DE31"/>
  <c r="BQ7"/>
  <c r="CU16"/>
  <c r="AM32"/>
  <c r="CA21"/>
  <c r="AC25"/>
  <c r="S31"/>
  <c r="DE40"/>
  <c r="DE36"/>
  <c r="AM39"/>
  <c r="BG40"/>
  <c r="BG35"/>
  <c r="CA38"/>
  <c r="S20"/>
  <c r="AM11"/>
  <c r="CK36"/>
  <c r="BQ16"/>
  <c r="BQ34"/>
  <c r="CU8"/>
  <c r="CU29"/>
  <c r="CU12"/>
  <c r="BQ26"/>
  <c r="CU13"/>
  <c r="S35"/>
  <c r="AW29"/>
  <c r="AC16"/>
  <c r="CA33"/>
  <c r="AM27"/>
  <c r="BG26"/>
  <c r="AM19"/>
  <c r="BG12"/>
  <c r="DE28"/>
  <c r="CU37"/>
  <c r="DE26"/>
  <c r="AW30"/>
  <c r="CK7"/>
  <c r="BQ20"/>
  <c r="DE10"/>
  <c r="CA14"/>
  <c r="CK10"/>
  <c r="AM33"/>
  <c r="DE29"/>
  <c r="S18"/>
  <c r="AC32"/>
  <c r="BG18"/>
  <c r="BG27"/>
  <c r="CK18"/>
  <c r="AC41"/>
  <c r="CU21"/>
  <c r="CA15"/>
  <c r="S9"/>
  <c r="AC11"/>
  <c r="S25"/>
  <c r="S41"/>
  <c r="BG42"/>
  <c r="AM38"/>
  <c r="AW24"/>
  <c r="CU34"/>
  <c r="CA11"/>
  <c r="S19"/>
  <c r="CA13"/>
  <c r="BG41"/>
  <c r="S38"/>
  <c r="CK16"/>
  <c r="CK38"/>
  <c r="BQ23"/>
  <c r="CA6"/>
  <c r="DE27"/>
  <c r="AC6"/>
  <c r="AC35"/>
  <c r="AC37"/>
  <c r="CU14"/>
  <c r="CU39"/>
  <c r="CK42"/>
  <c r="CU9"/>
  <c r="AM41"/>
  <c r="CA9"/>
  <c r="AW38"/>
  <c r="CU20"/>
  <c r="CA8"/>
  <c r="S8"/>
  <c r="S29"/>
  <c r="AM16"/>
  <c r="AM26"/>
  <c r="CK19"/>
  <c r="BQ40"/>
  <c r="AW17"/>
  <c r="CA41"/>
  <c r="BG14"/>
  <c r="S36"/>
  <c r="BG28"/>
  <c r="CU10"/>
  <c r="AW15"/>
  <c r="BQ38"/>
  <c r="AM22"/>
  <c r="BG32"/>
  <c r="AC33"/>
  <c r="CU30"/>
  <c r="CK32"/>
  <c r="BQ42"/>
  <c r="DE12"/>
  <c r="CU26"/>
  <c r="CA20"/>
  <c r="AW20"/>
  <c r="CA22"/>
  <c r="CU33"/>
  <c r="CA10"/>
  <c r="AC15"/>
  <c r="BQ13"/>
  <c r="BG37"/>
  <c r="AW6"/>
  <c r="BQ17"/>
  <c r="DE33"/>
  <c r="CA36"/>
  <c r="CU6"/>
  <c r="DE20"/>
  <c r="CA40"/>
  <c r="CA32"/>
  <c r="BG23"/>
  <c r="AM37"/>
  <c r="DE34"/>
  <c r="AC17"/>
  <c r="AW23"/>
  <c r="CA25"/>
  <c r="AW12"/>
  <c r="AC19"/>
  <c r="CK24"/>
  <c r="CA35"/>
  <c r="AM13"/>
  <c r="BQ32"/>
  <c r="AC9"/>
  <c r="S40"/>
  <c r="CA17"/>
  <c r="DE42"/>
  <c r="CU22"/>
  <c r="CU18"/>
  <c r="BQ25"/>
  <c r="BQ21"/>
  <c r="AC23"/>
  <c r="AM18"/>
  <c r="BG7"/>
  <c r="DE39"/>
  <c r="CA29"/>
  <c r="DE30"/>
  <c r="AW14"/>
  <c r="AW26"/>
  <c r="AM17"/>
  <c r="AM42"/>
  <c r="CK22"/>
  <c r="AW8"/>
  <c r="DE38"/>
  <c r="AM31"/>
  <c r="CK13"/>
  <c r="AW27"/>
  <c r="AW41"/>
  <c r="CU27"/>
  <c r="CU7"/>
  <c r="DE23"/>
  <c r="CA37"/>
  <c r="S34"/>
  <c r="S33"/>
  <c r="AW10"/>
  <c r="AC21"/>
  <c r="AM7"/>
  <c r="AW9"/>
  <c r="CK29"/>
  <c r="S11"/>
  <c r="CK12"/>
  <c r="CA27"/>
  <c r="AC24"/>
  <c r="CK33"/>
  <c r="CA34"/>
  <c r="BQ27"/>
  <c r="DE6"/>
  <c r="AW18"/>
  <c r="AC7"/>
  <c r="CK9"/>
  <c r="CK17"/>
  <c r="BG9"/>
  <c r="AC26"/>
  <c r="BQ9"/>
  <c r="CK8"/>
  <c r="DE17"/>
  <c r="CA12"/>
  <c r="CU40"/>
  <c r="DE11"/>
  <c r="CK27"/>
  <c r="BQ41"/>
  <c r="BQ35"/>
  <c r="S23"/>
  <c r="CA42"/>
  <c r="BG10"/>
  <c r="BG21"/>
  <c r="BQ22"/>
  <c r="AW34"/>
  <c r="CK40"/>
  <c r="S42"/>
  <c r="AC40"/>
  <c r="S12"/>
  <c r="AM6"/>
  <c r="AC20"/>
  <c r="BQ10"/>
  <c r="DE15"/>
  <c r="AM21"/>
  <c r="S24"/>
  <c r="AM8"/>
  <c r="CU28"/>
  <c r="CU38"/>
  <c r="S15"/>
  <c r="DE25"/>
  <c r="CK14"/>
  <c r="AW21"/>
  <c r="AW36"/>
  <c r="AW32"/>
  <c r="CA24"/>
  <c r="AC8"/>
  <c r="BQ11"/>
  <c r="AC10"/>
  <c r="DE24"/>
  <c r="CK34"/>
  <c r="BG13"/>
  <c r="S7"/>
  <c r="BG31"/>
  <c r="DE8"/>
  <c r="BQ39"/>
  <c r="CU17"/>
  <c r="CU31"/>
  <c r="CK37"/>
  <c r="CA39"/>
  <c r="CA18"/>
  <c r="CK23"/>
  <c r="BG16"/>
  <c r="AM9"/>
  <c r="CU11"/>
  <c r="AM40"/>
  <c r="AM10"/>
  <c r="AW39"/>
  <c r="BQ28"/>
  <c r="BG39"/>
  <c r="DE32"/>
  <c r="BG34"/>
  <c r="S39"/>
  <c r="BQ31"/>
  <c r="AW13"/>
  <c r="CK30"/>
  <c r="AM23"/>
  <c r="AC36"/>
  <c r="AC39"/>
  <c r="AC22"/>
  <c r="AC38"/>
  <c r="BG19"/>
  <c r="AW35"/>
  <c r="BG30"/>
  <c r="BG25"/>
  <c r="AW25"/>
  <c r="AW22"/>
  <c r="AM29"/>
  <c r="BG8"/>
  <c r="CA16"/>
  <c r="CU19"/>
  <c r="CU25"/>
  <c r="DE7"/>
  <c r="BQ15"/>
  <c r="BG33"/>
  <c r="S37"/>
  <c r="AM15"/>
  <c r="BQ24"/>
  <c r="DE35"/>
  <c r="AW11"/>
  <c r="DE41"/>
  <c r="S17"/>
  <c r="AC30"/>
  <c r="CU32"/>
  <c r="S32"/>
  <c r="S22"/>
  <c r="BQ19"/>
  <c r="CU15"/>
  <c r="CK35"/>
  <c r="CA23"/>
  <c r="BQ8"/>
  <c r="DE19"/>
  <c r="BG38"/>
  <c r="CK39"/>
  <c r="AM25"/>
  <c r="BQ37"/>
  <c r="S30"/>
  <c r="AC31"/>
  <c r="DE21"/>
  <c r="BQ29"/>
  <c r="CK25"/>
  <c r="CA7"/>
  <c r="AC29"/>
  <c r="CK31"/>
  <c r="CU41"/>
  <c r="AM34"/>
  <c r="S13"/>
  <c r="AW31"/>
  <c r="S26"/>
  <c r="DE13"/>
  <c r="CK20"/>
  <c r="BQ33"/>
  <c r="AC18"/>
  <c r="CK11"/>
  <c r="S10"/>
  <c r="AC14"/>
  <c r="DE9"/>
  <c r="CU35"/>
  <c r="BG24"/>
  <c r="BG15"/>
  <c r="AW33"/>
  <c r="DE14"/>
  <c r="BQ30"/>
  <c r="AW16"/>
  <c r="AM28"/>
  <c r="AM12"/>
  <c r="S28"/>
  <c r="CK15"/>
  <c r="AC42"/>
  <c r="AM30"/>
  <c r="AW40"/>
  <c r="AW7"/>
  <c r="AM24"/>
  <c r="DE22"/>
  <c r="S14"/>
  <c r="S16"/>
  <c r="CA19"/>
  <c r="CU24"/>
  <c r="BX22" i="62" l="1"/>
  <c r="AZ42"/>
  <c r="AZ42" i="38"/>
  <c r="AZ42" i="193"/>
  <c r="AZ42" i="191"/>
  <c r="AZ42" i="192"/>
  <c r="AJ42" i="62"/>
  <c r="AJ42" i="38"/>
  <c r="AJ42" i="193"/>
  <c r="AJ42" i="191"/>
  <c r="AJ42" i="192"/>
  <c r="BP42" i="62"/>
  <c r="BP42" i="38"/>
  <c r="BP42" i="193"/>
  <c r="BP42" i="191"/>
  <c r="BP42" i="192"/>
  <c r="L42" i="62"/>
  <c r="L42" i="38"/>
  <c r="L42" i="193"/>
  <c r="L42" i="191"/>
  <c r="L42" i="192"/>
  <c r="BH42" i="62"/>
  <c r="BH42" i="38"/>
  <c r="BH42" i="193"/>
  <c r="BH42" i="191"/>
  <c r="BH42" i="192"/>
  <c r="AB42" i="62"/>
  <c r="AB42" i="38"/>
  <c r="AB42" i="193"/>
  <c r="AB42" i="191"/>
  <c r="AB42" i="192"/>
  <c r="D42" i="62"/>
  <c r="D42" i="38"/>
  <c r="D42" i="193"/>
  <c r="D42" i="191"/>
  <c r="D42" i="192"/>
  <c r="BX42" i="62"/>
  <c r="BX42" i="38"/>
  <c r="BX42" i="193"/>
  <c r="BX42" i="191"/>
  <c r="BX42" i="192"/>
  <c r="CF42" i="62"/>
  <c r="CF42" i="38"/>
  <c r="CF42" i="193"/>
  <c r="CF42" i="191"/>
  <c r="CF42" i="192"/>
  <c r="T42" i="62"/>
  <c r="T42" i="38"/>
  <c r="T42" i="193"/>
  <c r="T42" i="191"/>
  <c r="T42" i="192"/>
  <c r="AR42" i="62"/>
  <c r="AR42" i="38"/>
  <c r="AR42" i="193"/>
  <c r="AR42" i="191"/>
  <c r="AR42" i="192"/>
  <c r="BQ46" i="19"/>
  <c r="BQ48"/>
  <c r="CA48"/>
  <c r="CA46"/>
  <c r="DE46"/>
  <c r="DE48"/>
  <c r="AW46"/>
  <c r="AW48"/>
  <c r="CK46"/>
  <c r="CK48"/>
  <c r="S46"/>
  <c r="AM48"/>
  <c r="AM46"/>
  <c r="CU48"/>
  <c r="CU46"/>
  <c r="I48"/>
  <c r="AC46"/>
  <c r="AC48"/>
  <c r="BG48"/>
  <c r="BG46"/>
  <c r="T26" i="191"/>
  <c r="L26" i="193"/>
  <c r="T26"/>
  <c r="T26" i="62"/>
  <c r="BH27"/>
  <c r="T26" i="38"/>
  <c r="O25" i="40" s="1"/>
  <c r="L26" i="192"/>
  <c r="L26" i="38"/>
  <c r="N25" i="40" s="1"/>
  <c r="L26" i="191"/>
  <c r="T33" i="62"/>
  <c r="D29" i="38"/>
  <c r="M28" i="40" s="1"/>
  <c r="AB34" i="191"/>
  <c r="AB34" i="193"/>
  <c r="AZ13" i="38"/>
  <c r="S12" i="40" s="1"/>
  <c r="BP40" i="193"/>
  <c r="BH29" i="62"/>
  <c r="AZ13"/>
  <c r="BP40" i="38"/>
  <c r="L27" i="254" s="1"/>
  <c r="AZ13" i="191"/>
  <c r="BP40" i="62"/>
  <c r="AZ13" i="192"/>
  <c r="BP40" i="191"/>
  <c r="BP27" i="193"/>
  <c r="BP27" i="62"/>
  <c r="BP5" i="193"/>
  <c r="BX22" i="192"/>
  <c r="BP5" i="62"/>
  <c r="T27" i="38"/>
  <c r="T27" i="62"/>
  <c r="BX22" i="191"/>
  <c r="T33" i="38"/>
  <c r="O32" i="40" s="1"/>
  <c r="BP5" i="192"/>
  <c r="T33" i="191"/>
  <c r="T33" i="193"/>
  <c r="BP5" i="191"/>
  <c r="BX22" i="193"/>
  <c r="T27"/>
  <c r="T27" i="192"/>
  <c r="AR28" i="62"/>
  <c r="BX35" i="38"/>
  <c r="AR28" i="193"/>
  <c r="BH29" i="191"/>
  <c r="BH27"/>
  <c r="BH27" i="192"/>
  <c r="BH29" i="193"/>
  <c r="D29" i="62"/>
  <c r="CF15" i="38"/>
  <c r="W14" i="40" s="1"/>
  <c r="BH27" i="38"/>
  <c r="BH29"/>
  <c r="T28" i="40" s="1"/>
  <c r="D29" i="191"/>
  <c r="AJ36"/>
  <c r="L20" i="193"/>
  <c r="D29"/>
  <c r="AJ36" i="38"/>
  <c r="Q35" i="40" s="1"/>
  <c r="L20" i="62"/>
  <c r="D28" i="193"/>
  <c r="AJ18"/>
  <c r="CF36" i="62"/>
  <c r="D28" i="191"/>
  <c r="T12" i="193"/>
  <c r="AJ18" i="192"/>
  <c r="AB34"/>
  <c r="AJ36" i="62"/>
  <c r="CF15"/>
  <c r="CF36" i="192"/>
  <c r="D28"/>
  <c r="CF17" i="193"/>
  <c r="BP27" i="38"/>
  <c r="AB34" i="62"/>
  <c r="AJ36" i="192"/>
  <c r="CF15" i="191"/>
  <c r="CF36" i="193"/>
  <c r="AR28" i="38"/>
  <c r="R27" i="40" s="1"/>
  <c r="CF17" i="191"/>
  <c r="AJ18"/>
  <c r="AJ18" i="38"/>
  <c r="CF15" i="193"/>
  <c r="CF36" i="38"/>
  <c r="AR28" i="192"/>
  <c r="CF17" i="62"/>
  <c r="D28" i="38"/>
  <c r="CF17" i="192"/>
  <c r="AR10" i="191"/>
  <c r="T12" i="38"/>
  <c r="O11" i="40" s="1"/>
  <c r="T12" i="62"/>
  <c r="T12" i="192"/>
  <c r="AR10" i="62"/>
  <c r="AR10" i="192"/>
  <c r="AR10" i="193"/>
  <c r="BP27" i="191"/>
  <c r="L20"/>
  <c r="BH30" i="38"/>
  <c r="T29" i="40" s="1"/>
  <c r="L20" i="38"/>
  <c r="AZ35" i="191"/>
  <c r="BX35" i="193"/>
  <c r="BH30" i="62"/>
  <c r="AZ35" i="193"/>
  <c r="BX35" i="192"/>
  <c r="AZ35" i="62"/>
  <c r="BX35"/>
  <c r="BH30" i="192"/>
  <c r="AZ35" i="38"/>
  <c r="S34" i="40" s="1"/>
  <c r="BH30" i="193"/>
  <c r="L13"/>
  <c r="L13" i="38"/>
  <c r="L13" i="191"/>
  <c r="L13" i="192"/>
  <c r="L13" i="62"/>
  <c r="AB29" i="191"/>
  <c r="AB29" i="192"/>
  <c r="AB29" i="62"/>
  <c r="AB29" i="38"/>
  <c r="AB29" i="193"/>
  <c r="AJ15" i="38"/>
  <c r="AJ15" i="191"/>
  <c r="AJ15" i="192"/>
  <c r="AJ15" i="62"/>
  <c r="AJ15" i="193"/>
  <c r="BX34" i="191"/>
  <c r="BX34" i="193"/>
  <c r="BX34" i="192"/>
  <c r="BX34" i="62"/>
  <c r="BX34" i="38"/>
  <c r="D14"/>
  <c r="D14" i="191"/>
  <c r="D14" i="192"/>
  <c r="D14" i="193"/>
  <c r="D14" i="62"/>
  <c r="L12" i="38"/>
  <c r="L12" i="62"/>
  <c r="L12" i="191"/>
  <c r="L12" i="192"/>
  <c r="L12" i="193"/>
  <c r="BP24" i="38"/>
  <c r="BP24" i="193"/>
  <c r="BP24" i="191"/>
  <c r="BP24" i="192"/>
  <c r="BP24" i="62"/>
  <c r="AZ36" i="38"/>
  <c r="AZ36" i="191"/>
  <c r="AZ36" i="193"/>
  <c r="AZ36" i="62"/>
  <c r="AZ36" i="192"/>
  <c r="AZ7" i="38"/>
  <c r="AZ7" i="62"/>
  <c r="AZ7" i="193"/>
  <c r="AZ7" i="192"/>
  <c r="AZ7" i="191"/>
  <c r="L31" i="38"/>
  <c r="L31" i="193"/>
  <c r="L31" i="62"/>
  <c r="L31" i="191"/>
  <c r="L31" i="192"/>
  <c r="CF34" i="62"/>
  <c r="CF34" i="192"/>
  <c r="CF34" i="193"/>
  <c r="CF34" i="38"/>
  <c r="CF34" i="191"/>
  <c r="L36"/>
  <c r="L36" i="38"/>
  <c r="L36" i="62"/>
  <c r="L36" i="192"/>
  <c r="L36" i="193"/>
  <c r="BH15" i="38"/>
  <c r="BH15" i="192"/>
  <c r="BH15" i="193"/>
  <c r="BH15" i="191"/>
  <c r="BH15" i="62"/>
  <c r="AR24" i="191"/>
  <c r="AR24" i="192"/>
  <c r="AR24" i="38"/>
  <c r="AR24" i="62"/>
  <c r="AR24" i="193"/>
  <c r="T21" i="38"/>
  <c r="T21" i="62"/>
  <c r="T21" i="193"/>
  <c r="T21" i="191"/>
  <c r="T21" i="192"/>
  <c r="AZ30"/>
  <c r="AZ30" i="38"/>
  <c r="AZ30" i="62"/>
  <c r="AZ30" i="191"/>
  <c r="AZ30" i="193"/>
  <c r="AJ38" i="38"/>
  <c r="AJ38" i="191"/>
  <c r="AJ38" i="192"/>
  <c r="AJ38" i="193"/>
  <c r="AJ38" i="62"/>
  <c r="AB8" i="191"/>
  <c r="AB8" i="192"/>
  <c r="AB8" i="193"/>
  <c r="AB8" i="38"/>
  <c r="AB8" i="62"/>
  <c r="BX30" i="38"/>
  <c r="BX30" i="192"/>
  <c r="BX30" i="191"/>
  <c r="BX30" i="193"/>
  <c r="BX30" i="62"/>
  <c r="D35" i="38"/>
  <c r="D35" i="193"/>
  <c r="D35" i="192"/>
  <c r="D35" i="191"/>
  <c r="D35" i="62"/>
  <c r="AZ10" i="192"/>
  <c r="AZ10" i="38"/>
  <c r="AZ10" i="191"/>
  <c r="AZ10" i="62"/>
  <c r="AZ10" i="193"/>
  <c r="AJ20"/>
  <c r="AJ20" i="192"/>
  <c r="AJ20" i="38"/>
  <c r="AJ20" i="191"/>
  <c r="AJ20" i="62"/>
  <c r="D6" i="38"/>
  <c r="D6" i="62"/>
  <c r="D6" i="193"/>
  <c r="D6" i="192"/>
  <c r="D6" i="191"/>
  <c r="D12" i="193"/>
  <c r="D12" i="38"/>
  <c r="D12" i="191"/>
  <c r="D12" i="192"/>
  <c r="D12" i="62"/>
  <c r="D15" i="38"/>
  <c r="D15" i="192"/>
  <c r="D15" i="62"/>
  <c r="D15" i="193"/>
  <c r="D15" i="191"/>
  <c r="BP39"/>
  <c r="BP39" i="62"/>
  <c r="BP39" i="38"/>
  <c r="BP39" i="192"/>
  <c r="BP39" i="193"/>
  <c r="L22" i="192"/>
  <c r="L22" i="62"/>
  <c r="L22" i="38"/>
  <c r="L22" i="191"/>
  <c r="L22" i="193"/>
  <c r="CF10"/>
  <c r="CF10" i="192"/>
  <c r="CF10" i="62"/>
  <c r="CF10" i="38"/>
  <c r="CF10" i="191"/>
  <c r="T25" i="38"/>
  <c r="T25" i="191"/>
  <c r="T25" i="192"/>
  <c r="T25" i="193"/>
  <c r="T25" i="62"/>
  <c r="CF5" i="191"/>
  <c r="CF5" i="192"/>
  <c r="CF45" s="1"/>
  <c r="CF5" i="62"/>
  <c r="CF5" i="38"/>
  <c r="CF5" i="193"/>
  <c r="BP11"/>
  <c r="BP11" i="192"/>
  <c r="BP11" i="191"/>
  <c r="BP11" i="38"/>
  <c r="BP11" i="62"/>
  <c r="T20" i="192"/>
  <c r="T20" i="191"/>
  <c r="T20" i="193"/>
  <c r="T20" i="62"/>
  <c r="T20" i="38"/>
  <c r="BX6" i="191"/>
  <c r="BX6" i="193"/>
  <c r="BX6" i="192"/>
  <c r="BX6" i="38"/>
  <c r="BX6" i="62"/>
  <c r="AB30" i="192"/>
  <c r="AB30" i="193"/>
  <c r="AB30" i="62"/>
  <c r="AB30" i="38"/>
  <c r="AB30" i="191"/>
  <c r="BH28" i="38"/>
  <c r="BH28" i="191"/>
  <c r="BH28" i="193"/>
  <c r="BH28" i="192"/>
  <c r="BH28" i="62"/>
  <c r="AZ20" i="38"/>
  <c r="AZ20" i="191"/>
  <c r="AZ20" i="193"/>
  <c r="AZ20" i="192"/>
  <c r="AZ20" i="62"/>
  <c r="D20" i="38"/>
  <c r="D20" i="191"/>
  <c r="D20" i="62"/>
  <c r="D20" i="192"/>
  <c r="D20" i="193"/>
  <c r="D41" i="62"/>
  <c r="D41" i="193"/>
  <c r="D41" i="192"/>
  <c r="D41" i="38"/>
  <c r="D41" i="191"/>
  <c r="BH24" i="193"/>
  <c r="BH24" i="191"/>
  <c r="BH24" i="192"/>
  <c r="BH24" i="62"/>
  <c r="BH24" i="38"/>
  <c r="AR22"/>
  <c r="AR22" i="191"/>
  <c r="AR22" i="192"/>
  <c r="AR22" i="193"/>
  <c r="AR22" i="62"/>
  <c r="CF32" i="192"/>
  <c r="CF32" i="38"/>
  <c r="CF32" i="191"/>
  <c r="CF32" i="62"/>
  <c r="CF32" i="193"/>
  <c r="BH9" i="38"/>
  <c r="BH9" i="191"/>
  <c r="BH9" i="193"/>
  <c r="BH9" i="192"/>
  <c r="BH9" i="62"/>
  <c r="BX25" i="193"/>
  <c r="BX25" i="62"/>
  <c r="BX25" i="38"/>
  <c r="BX25" i="191"/>
  <c r="BX25" i="192"/>
  <c r="AR31" i="193"/>
  <c r="AR31" i="192"/>
  <c r="AR31" i="38"/>
  <c r="AR31" i="191"/>
  <c r="AR31" i="62"/>
  <c r="AJ16" i="193"/>
  <c r="AJ16" i="38"/>
  <c r="AJ16" i="191"/>
  <c r="AJ16" i="62"/>
  <c r="AJ16" i="192"/>
  <c r="AB15" i="193"/>
  <c r="AB15" i="38"/>
  <c r="AB15" i="192"/>
  <c r="AB15" i="62"/>
  <c r="AB15" i="191"/>
  <c r="BH8" i="38"/>
  <c r="BH8" i="191"/>
  <c r="BH8" i="192"/>
  <c r="BH8" i="62"/>
  <c r="BH8" i="193"/>
  <c r="T36" i="191"/>
  <c r="T36" i="38"/>
  <c r="T36" i="192"/>
  <c r="T36" i="193"/>
  <c r="T36" i="62"/>
  <c r="BP37" i="191"/>
  <c r="BP37" i="192"/>
  <c r="BP37" i="193"/>
  <c r="BP37" i="62"/>
  <c r="BP37" i="38"/>
  <c r="BH10" i="62"/>
  <c r="BH10" i="193"/>
  <c r="BH10" i="38"/>
  <c r="BH10" i="192"/>
  <c r="BH10" i="191"/>
  <c r="L24"/>
  <c r="L24" i="62"/>
  <c r="L24" i="38"/>
  <c r="L24" i="192"/>
  <c r="L24" i="193"/>
  <c r="T40" i="192"/>
  <c r="T40" i="193"/>
  <c r="T40" i="191"/>
  <c r="T40" i="62"/>
  <c r="T40" i="38"/>
  <c r="CF28" i="192"/>
  <c r="CF28" i="191"/>
  <c r="CF28" i="62"/>
  <c r="CF28" i="193"/>
  <c r="CF28" i="38"/>
  <c r="AZ19" i="62"/>
  <c r="AZ19" i="192"/>
  <c r="AZ19" i="38"/>
  <c r="AZ19" i="191"/>
  <c r="AZ19" i="193"/>
  <c r="AR11" i="38"/>
  <c r="AR11" i="192"/>
  <c r="AR11" i="62"/>
  <c r="AR11" i="193"/>
  <c r="AR11" i="191"/>
  <c r="D19" i="38"/>
  <c r="D19" i="193"/>
  <c r="D19" i="192"/>
  <c r="D19" i="191"/>
  <c r="D19" i="62"/>
  <c r="BX11" i="191"/>
  <c r="BX11" i="193"/>
  <c r="BX11" i="38"/>
  <c r="BX11" i="62"/>
  <c r="BX11" i="192"/>
  <c r="AB10" i="191"/>
  <c r="AB10" i="192"/>
  <c r="AB10" i="62"/>
  <c r="AB10" i="193"/>
  <c r="AB10" i="38"/>
  <c r="AB38" i="193"/>
  <c r="AB38" i="192"/>
  <c r="AB38" i="191"/>
  <c r="AB38" i="38"/>
  <c r="AB38" i="62"/>
  <c r="AB31" i="38"/>
  <c r="AB31" i="192"/>
  <c r="AB31" i="191"/>
  <c r="AB31" i="62"/>
  <c r="AB31" i="193"/>
  <c r="L5" i="62"/>
  <c r="L5" i="191"/>
  <c r="L5" i="38"/>
  <c r="L5" i="193"/>
  <c r="L5" i="192"/>
  <c r="BH25" i="191"/>
  <c r="BH25" i="192"/>
  <c r="BH25" i="38"/>
  <c r="BH25" i="62"/>
  <c r="BH25" i="193"/>
  <c r="BP25" i="191"/>
  <c r="BP25" i="193"/>
  <c r="BP25" i="38"/>
  <c r="BP25" i="192"/>
  <c r="BP25" i="62"/>
  <c r="W16" i="40"/>
  <c r="L15" i="38"/>
  <c r="L15" i="193"/>
  <c r="L15" i="192"/>
  <c r="L15" i="62"/>
  <c r="L15" i="191"/>
  <c r="CF18"/>
  <c r="CF18" i="38"/>
  <c r="CF18" i="192"/>
  <c r="CF18" i="193"/>
  <c r="CF18" i="62"/>
  <c r="AB14" i="193"/>
  <c r="AB14" i="191"/>
  <c r="AB14" i="62"/>
  <c r="AB14" i="38"/>
  <c r="AB14" i="192"/>
  <c r="BX18" i="193"/>
  <c r="BX18" i="38"/>
  <c r="BX18" i="62"/>
  <c r="BX18" i="191"/>
  <c r="BX18" i="192"/>
  <c r="D36" i="38"/>
  <c r="D36" i="192"/>
  <c r="D36" i="193"/>
  <c r="D36" i="191"/>
  <c r="D36" i="62"/>
  <c r="AJ12"/>
  <c r="AJ12" i="192"/>
  <c r="AJ12" i="38"/>
  <c r="AJ12" i="193"/>
  <c r="AJ12" i="191"/>
  <c r="AZ27" i="38"/>
  <c r="AZ27" i="62"/>
  <c r="AZ27" i="193"/>
  <c r="AZ27" i="191"/>
  <c r="AZ27" i="192"/>
  <c r="BX10" i="191"/>
  <c r="BX10" i="193"/>
  <c r="BX10" i="192"/>
  <c r="BX10" i="62"/>
  <c r="BX10" i="38"/>
  <c r="BP36" i="192"/>
  <c r="BP36" i="62"/>
  <c r="BP36" i="191"/>
  <c r="BP36" i="38"/>
  <c r="BP36" i="193"/>
  <c r="AR30"/>
  <c r="AR30" i="191"/>
  <c r="AR30" i="38"/>
  <c r="AR30" i="62"/>
  <c r="AR30" i="192"/>
  <c r="T9" i="193"/>
  <c r="T9" i="192"/>
  <c r="T9" i="38"/>
  <c r="T9" i="191"/>
  <c r="T9" i="62"/>
  <c r="AJ35" i="38"/>
  <c r="AJ35" i="192"/>
  <c r="AJ35" i="191"/>
  <c r="AJ35" i="62"/>
  <c r="AJ35" i="193"/>
  <c r="BX27" i="191"/>
  <c r="BX27" i="193"/>
  <c r="BX27" i="192"/>
  <c r="BX27" i="62"/>
  <c r="BX27" i="38"/>
  <c r="L23"/>
  <c r="L23" i="193"/>
  <c r="L23" i="192"/>
  <c r="L23" i="191"/>
  <c r="L23" i="62"/>
  <c r="AZ9" i="193"/>
  <c r="AZ9" i="38"/>
  <c r="AZ9" i="192"/>
  <c r="AZ9" i="191"/>
  <c r="AZ9" i="62"/>
  <c r="S48" i="19"/>
  <c r="L41" i="191"/>
  <c r="L41" i="192"/>
  <c r="L41" i="193"/>
  <c r="L41" i="62"/>
  <c r="L41" i="38"/>
  <c r="BH41" i="192"/>
  <c r="BH41" i="191"/>
  <c r="BH41" i="193"/>
  <c r="BH41" i="62"/>
  <c r="BH41" i="38"/>
  <c r="D21"/>
  <c r="D21" i="192"/>
  <c r="D21" i="193"/>
  <c r="D21" i="191"/>
  <c r="D21" i="62"/>
  <c r="AZ8" i="38"/>
  <c r="AZ8" i="193"/>
  <c r="AZ8" i="192"/>
  <c r="AZ8" i="191"/>
  <c r="AZ8" i="62"/>
  <c r="AJ17" i="193"/>
  <c r="AJ17" i="38"/>
  <c r="AJ17" i="191"/>
  <c r="AJ17" i="192"/>
  <c r="AJ17" i="62"/>
  <c r="BH26" i="192"/>
  <c r="BH26" i="62"/>
  <c r="BH26" i="191"/>
  <c r="BH26" i="38"/>
  <c r="BH26" i="193"/>
  <c r="AB6"/>
  <c r="AB6" i="38"/>
  <c r="AB6" i="191"/>
  <c r="AB6" i="62"/>
  <c r="AB6" i="192"/>
  <c r="CF22" i="193"/>
  <c r="CF22" i="38"/>
  <c r="CF22" i="192"/>
  <c r="CF22" i="191"/>
  <c r="CF22" i="62"/>
  <c r="BP12" i="38"/>
  <c r="BP12" i="193"/>
  <c r="BP12" i="192"/>
  <c r="BP12" i="191"/>
  <c r="BP12" i="62"/>
  <c r="AB16" i="191"/>
  <c r="AB16" i="193"/>
  <c r="AB16" i="62"/>
  <c r="AB16" i="192"/>
  <c r="AB16" i="38"/>
  <c r="CF29"/>
  <c r="CF29" i="191"/>
  <c r="CF29" i="193"/>
  <c r="CF29" i="192"/>
  <c r="CF29" i="62"/>
  <c r="D18" i="193"/>
  <c r="D18" i="38"/>
  <c r="D18" i="192"/>
  <c r="D18" i="191"/>
  <c r="D18" i="62"/>
  <c r="CF41"/>
  <c r="CF41" i="191"/>
  <c r="CF41" i="193"/>
  <c r="CF41" i="38"/>
  <c r="CF41" i="192"/>
  <c r="AB12" i="193"/>
  <c r="AB12" i="192"/>
  <c r="AB12" i="62"/>
  <c r="AB12" i="191"/>
  <c r="AB12" i="38"/>
  <c r="D5" i="191"/>
  <c r="D5" i="193"/>
  <c r="D5" i="192"/>
  <c r="D45" s="1"/>
  <c r="D5" i="38"/>
  <c r="D5" i="62"/>
  <c r="AB36" i="38"/>
  <c r="AB36" i="193"/>
  <c r="AB36" i="192"/>
  <c r="AB36" i="191"/>
  <c r="AB36" i="62"/>
  <c r="BH35" i="193"/>
  <c r="BH35" i="38"/>
  <c r="BH35" i="191"/>
  <c r="BH35" i="192"/>
  <c r="BH35" i="62"/>
  <c r="T14" i="38"/>
  <c r="T14" i="193"/>
  <c r="T14" i="192"/>
  <c r="T14" i="62"/>
  <c r="T14" i="191"/>
  <c r="BH19" i="192"/>
  <c r="BH19" i="191"/>
  <c r="BH19" i="193"/>
  <c r="BH19" i="62"/>
  <c r="BH19" i="38"/>
  <c r="T32" i="193"/>
  <c r="T32" i="192"/>
  <c r="T32" i="62"/>
  <c r="T32" i="191"/>
  <c r="T32" i="38"/>
  <c r="BX9" i="191"/>
  <c r="BX9" i="38"/>
  <c r="BX9" i="193"/>
  <c r="BX9" i="62"/>
  <c r="BX9" i="192"/>
  <c r="BH40" i="191"/>
  <c r="BH40" i="62"/>
  <c r="BH40" i="38"/>
  <c r="BH40" i="193"/>
  <c r="BH40" i="192"/>
  <c r="D40" i="193"/>
  <c r="D40" i="62"/>
  <c r="D40" i="192"/>
  <c r="D40" i="191"/>
  <c r="D40" i="38"/>
  <c r="AJ37"/>
  <c r="AJ37" i="191"/>
  <c r="AJ37" i="62"/>
  <c r="AJ37" i="192"/>
  <c r="AJ37" i="193"/>
  <c r="BX13"/>
  <c r="BX13" i="191"/>
  <c r="BX13" i="192"/>
  <c r="BX13" i="62"/>
  <c r="BX13" i="38"/>
  <c r="AZ22"/>
  <c r="AZ22" i="191"/>
  <c r="AZ22" i="62"/>
  <c r="AZ22" i="193"/>
  <c r="AZ22" i="192"/>
  <c r="L18" i="62"/>
  <c r="L18" i="192"/>
  <c r="L18" i="193"/>
  <c r="L18" i="191"/>
  <c r="L18" i="38"/>
  <c r="L40"/>
  <c r="L40" i="191"/>
  <c r="L40" i="193"/>
  <c r="L40" i="62"/>
  <c r="L40" i="192"/>
  <c r="BX20" i="38"/>
  <c r="BX20" i="193"/>
  <c r="BX20" i="191"/>
  <c r="BX20" i="62"/>
  <c r="BX20" i="192"/>
  <c r="L17" i="38"/>
  <c r="L17" i="191"/>
  <c r="L17" i="192"/>
  <c r="L17" i="193"/>
  <c r="L17" i="62"/>
  <c r="CF9" i="192"/>
  <c r="CF9" i="38"/>
  <c r="CF9" i="193"/>
  <c r="CF9" i="62"/>
  <c r="CF9" i="191"/>
  <c r="CF27" i="38"/>
  <c r="CF27" i="193"/>
  <c r="CF27" i="191"/>
  <c r="CF27" i="192"/>
  <c r="CF27" i="62"/>
  <c r="BH32" i="38"/>
  <c r="BH32" i="192"/>
  <c r="BH32" i="62"/>
  <c r="BH32" i="191"/>
  <c r="BH32" i="193"/>
  <c r="AZ25" i="191"/>
  <c r="AZ25" i="193"/>
  <c r="AZ25" i="38"/>
  <c r="AZ25" i="62"/>
  <c r="AZ25" i="192"/>
  <c r="BP35"/>
  <c r="BP35" i="193"/>
  <c r="BP35" i="191"/>
  <c r="BP35" i="62"/>
  <c r="BP35" i="38"/>
  <c r="AR39"/>
  <c r="AR39" i="191"/>
  <c r="AR39" i="193"/>
  <c r="AR39" i="62"/>
  <c r="AR39" i="192"/>
  <c r="BH20" i="193"/>
  <c r="BH20" i="192"/>
  <c r="BH20" i="62"/>
  <c r="BH20" i="38"/>
  <c r="BH20" i="191"/>
  <c r="AB19" i="38"/>
  <c r="AB19" i="192"/>
  <c r="AB19" i="62"/>
  <c r="AB19" i="193"/>
  <c r="AB19" i="191"/>
  <c r="D33" i="38"/>
  <c r="D33" i="191"/>
  <c r="D33" i="193"/>
  <c r="D33" i="192"/>
  <c r="D33" i="62"/>
  <c r="BX41" i="191"/>
  <c r="BX41" i="192"/>
  <c r="BX41" i="193"/>
  <c r="BX41" i="62"/>
  <c r="BX41" i="38"/>
  <c r="AR23" i="191"/>
  <c r="AR23" i="193"/>
  <c r="AR23" i="38"/>
  <c r="AR23" i="62"/>
  <c r="AR23" i="192"/>
  <c r="BH18" i="38"/>
  <c r="BH18" i="191"/>
  <c r="BH18" i="192"/>
  <c r="BH18" i="62"/>
  <c r="BH18" i="193"/>
  <c r="BP10" i="38"/>
  <c r="BP10" i="192"/>
  <c r="BP10" i="191"/>
  <c r="BP10" i="62"/>
  <c r="BP10" i="193"/>
  <c r="AR37"/>
  <c r="AR37" i="38"/>
  <c r="AR37" i="62"/>
  <c r="AR37" i="191"/>
  <c r="AR37" i="192"/>
  <c r="CF40" i="193"/>
  <c r="CF40" i="62"/>
  <c r="CF40" i="191"/>
  <c r="CF40" i="38"/>
  <c r="CF40" i="192"/>
  <c r="BX24" i="62"/>
  <c r="BX24" i="38"/>
  <c r="BX24" i="193"/>
  <c r="BX24" i="192"/>
  <c r="BX24" i="191"/>
  <c r="D23" i="38"/>
  <c r="D23" i="193"/>
  <c r="D23" i="191"/>
  <c r="D23" i="192"/>
  <c r="D23" i="62"/>
  <c r="T37" i="191"/>
  <c r="T37" i="192"/>
  <c r="T37" i="38"/>
  <c r="T37" i="193"/>
  <c r="T37" i="62"/>
  <c r="BP29" i="193"/>
  <c r="BP29" i="62"/>
  <c r="BP29" i="192"/>
  <c r="BP29" i="191"/>
  <c r="BP29" i="38"/>
  <c r="AR38" i="191"/>
  <c r="AR38" i="192"/>
  <c r="AR38" i="193"/>
  <c r="AR38" i="38"/>
  <c r="AR38" i="62"/>
  <c r="BH38" i="193"/>
  <c r="BH38" i="191"/>
  <c r="BH38" i="62"/>
  <c r="BH38" i="192"/>
  <c r="BH38" i="38"/>
  <c r="CF7" i="191"/>
  <c r="CF7" i="192"/>
  <c r="CF7" i="193"/>
  <c r="CF7" i="62"/>
  <c r="CF7" i="38"/>
  <c r="CF23" i="192"/>
  <c r="CF23" i="62"/>
  <c r="CF23" i="191"/>
  <c r="CF23" i="38"/>
  <c r="CF23" i="193"/>
  <c r="AJ31" i="38"/>
  <c r="AJ31" i="191"/>
  <c r="AJ31" i="193"/>
  <c r="AJ31" i="62"/>
  <c r="AJ31" i="192"/>
  <c r="BX37" i="62"/>
  <c r="BX37" i="192"/>
  <c r="BX37" i="193"/>
  <c r="BX37" i="191"/>
  <c r="BX37" i="38"/>
  <c r="AB7"/>
  <c r="AB7" i="192"/>
  <c r="AB7" i="191"/>
  <c r="AB7" i="193"/>
  <c r="AB7" i="62"/>
  <c r="CF14" i="191"/>
  <c r="CF14" i="193"/>
  <c r="CF14" i="62"/>
  <c r="CF14" i="192"/>
  <c r="CF14" i="38"/>
  <c r="T39" i="191"/>
  <c r="T39" i="62"/>
  <c r="T39" i="192"/>
  <c r="T39" i="193"/>
  <c r="T39" i="38"/>
  <c r="AR9"/>
  <c r="AR9" i="191"/>
  <c r="AR9" i="62"/>
  <c r="AR9" i="192"/>
  <c r="AR9" i="193"/>
  <c r="D11" i="38"/>
  <c r="D11" i="193"/>
  <c r="D11" i="191"/>
  <c r="D11" i="192"/>
  <c r="D11" i="62"/>
  <c r="BP7" i="191"/>
  <c r="BP7" i="192"/>
  <c r="BP7" i="193"/>
  <c r="BP7" i="38"/>
  <c r="BP7" i="62"/>
  <c r="T6" i="192"/>
  <c r="T6" i="193"/>
  <c r="T6" i="191"/>
  <c r="T6" i="38"/>
  <c r="T6" i="62"/>
  <c r="T23" i="191"/>
  <c r="T23" i="38"/>
  <c r="T23" i="193"/>
  <c r="T23" i="62"/>
  <c r="T23" i="192"/>
  <c r="AJ8" i="193"/>
  <c r="AJ8" i="192"/>
  <c r="AJ8" i="38"/>
  <c r="AJ8" i="62"/>
  <c r="AJ8" i="191"/>
  <c r="BH36" i="192"/>
  <c r="BH36" i="191"/>
  <c r="BH36" i="193"/>
  <c r="BH36" i="38"/>
  <c r="BH36" i="62"/>
  <c r="AJ26" i="192"/>
  <c r="AJ26" i="38"/>
  <c r="AJ26" i="62"/>
  <c r="AJ26" i="191"/>
  <c r="AJ26" i="193"/>
  <c r="AB41" i="191"/>
  <c r="AB41" i="62"/>
  <c r="AB41" i="192"/>
  <c r="AB41" i="38"/>
  <c r="AB41" i="193"/>
  <c r="P33" i="40"/>
  <c r="AJ13" i="38"/>
  <c r="AJ13" i="193"/>
  <c r="AJ13" i="191"/>
  <c r="AJ13" i="192"/>
  <c r="AJ13" i="62"/>
  <c r="T22" i="38"/>
  <c r="T22" i="191"/>
  <c r="T22" i="193"/>
  <c r="T22" i="192"/>
  <c r="T22" i="62"/>
  <c r="BX21" i="38"/>
  <c r="BX21" i="192"/>
  <c r="BX21" i="191"/>
  <c r="BX21" i="193"/>
  <c r="BX21" i="62"/>
  <c r="AZ31" i="193"/>
  <c r="AZ31" i="192"/>
  <c r="AZ31" i="191"/>
  <c r="AZ31" i="38"/>
  <c r="AZ31" i="62"/>
  <c r="AJ11" i="193"/>
  <c r="AJ11" i="38"/>
  <c r="AJ11" i="62"/>
  <c r="AJ11" i="191"/>
  <c r="AJ11" i="192"/>
  <c r="CF33" i="191"/>
  <c r="CF33" i="193"/>
  <c r="CF33" i="38"/>
  <c r="CF33" i="62"/>
  <c r="CF33" i="192"/>
  <c r="BX5" i="38"/>
  <c r="BX5" i="192"/>
  <c r="BX5" i="191"/>
  <c r="BX5" i="193"/>
  <c r="BX5" i="62"/>
  <c r="AZ12" i="193"/>
  <c r="AZ12" i="38"/>
  <c r="AZ12" i="191"/>
  <c r="AZ12" i="62"/>
  <c r="AZ12" i="192"/>
  <c r="AJ19" i="38"/>
  <c r="AJ19" i="192"/>
  <c r="AJ19" i="193"/>
  <c r="AJ19" i="62"/>
  <c r="AJ19" i="191"/>
  <c r="BX29" i="192"/>
  <c r="BX29" i="38"/>
  <c r="BX29" i="193"/>
  <c r="BX29" i="62"/>
  <c r="BX29" i="191"/>
  <c r="AJ14" i="38"/>
  <c r="AJ14" i="192"/>
  <c r="AJ14" i="191"/>
  <c r="AJ14" i="193"/>
  <c r="AJ14" i="62"/>
  <c r="U4" i="40"/>
  <c r="L42" i="254"/>
  <c r="AR13" i="192"/>
  <c r="AR13" i="193"/>
  <c r="AR13" i="38"/>
  <c r="AR13" i="62"/>
  <c r="AR13" i="191"/>
  <c r="AB25" i="193"/>
  <c r="AB25" i="38"/>
  <c r="AB25" i="191"/>
  <c r="AB25" i="192"/>
  <c r="AB25" i="62"/>
  <c r="BX19" i="38"/>
  <c r="BX19" i="193"/>
  <c r="BX19" i="192"/>
  <c r="BX19" i="62"/>
  <c r="BX19" i="191"/>
  <c r="BX38" i="38"/>
  <c r="BX38" i="191"/>
  <c r="BX38" i="193"/>
  <c r="BX38" i="192"/>
  <c r="BX38" i="62"/>
  <c r="BH5" i="191"/>
  <c r="BH5" i="38"/>
  <c r="BH5" i="62"/>
  <c r="BH5" i="193"/>
  <c r="BH5" i="192"/>
  <c r="BH12" i="193"/>
  <c r="BH12" i="38"/>
  <c r="BH12" i="191"/>
  <c r="BH12" i="192"/>
  <c r="BH12" i="62"/>
  <c r="AR41" i="193"/>
  <c r="AR41" i="38"/>
  <c r="AR41" i="191"/>
  <c r="AR41" i="62"/>
  <c r="AR41" i="192"/>
  <c r="BH14" i="193"/>
  <c r="BH14" i="38"/>
  <c r="BH14" i="62"/>
  <c r="BH14" i="192"/>
  <c r="BH14" i="191"/>
  <c r="T31"/>
  <c r="T31" i="38"/>
  <c r="T31" i="62"/>
  <c r="T31" i="192"/>
  <c r="T31" i="193"/>
  <c r="BH13" i="192"/>
  <c r="BH13" i="62"/>
  <c r="BH13" i="193"/>
  <c r="BH13" i="191"/>
  <c r="BH13" i="38"/>
  <c r="BX36" i="192"/>
  <c r="BX36" i="193"/>
  <c r="BX36" i="38"/>
  <c r="BX36" i="191"/>
  <c r="BX36" i="62"/>
  <c r="AB26" i="192"/>
  <c r="AB26" i="193"/>
  <c r="AB26" i="38"/>
  <c r="AB26" i="191"/>
  <c r="AB26" i="62"/>
  <c r="BX12" i="192"/>
  <c r="BX12" i="38"/>
  <c r="BX12" i="191"/>
  <c r="BX12" i="193"/>
  <c r="BX12" i="62"/>
  <c r="AZ15" i="193"/>
  <c r="AZ15" i="192"/>
  <c r="AZ15" i="38"/>
  <c r="AZ15" i="62"/>
  <c r="AZ15" i="191"/>
  <c r="D13" i="38"/>
  <c r="D13" i="193"/>
  <c r="D13" i="192"/>
  <c r="D13" i="191"/>
  <c r="D13" i="62"/>
  <c r="T24" i="191"/>
  <c r="T24" i="192"/>
  <c r="T24" i="38"/>
  <c r="T24" i="62"/>
  <c r="T24" i="193"/>
  <c r="AJ27" i="38"/>
  <c r="AJ27" i="193"/>
  <c r="AJ27" i="192"/>
  <c r="AJ27" i="191"/>
  <c r="AJ27" i="62"/>
  <c r="AR21" i="191"/>
  <c r="AR21" i="38"/>
  <c r="AR21" i="62"/>
  <c r="AR21" i="193"/>
  <c r="AR21" i="192"/>
  <c r="AZ11" i="38"/>
  <c r="AZ11" i="193"/>
  <c r="AZ11" i="192"/>
  <c r="AZ11" i="191"/>
  <c r="AZ11" i="62"/>
  <c r="AB27" i="38"/>
  <c r="AB27" i="62"/>
  <c r="AB27" i="191"/>
  <c r="AB27" i="193"/>
  <c r="AB27" i="192"/>
  <c r="AJ30" i="38"/>
  <c r="AJ30" i="192"/>
  <c r="AJ30" i="62"/>
  <c r="AJ30" i="191"/>
  <c r="AJ30" i="193"/>
  <c r="BH6"/>
  <c r="BH6" i="38"/>
  <c r="BH6" i="192"/>
  <c r="BH6" i="191"/>
  <c r="BH6" i="62"/>
  <c r="L21" i="38"/>
  <c r="L21" i="192"/>
  <c r="L21" i="193"/>
  <c r="L21" i="191"/>
  <c r="L21" i="62"/>
  <c r="AJ24" i="38"/>
  <c r="AJ24" i="192"/>
  <c r="AJ24" i="191"/>
  <c r="AJ24" i="62"/>
  <c r="AJ24" i="193"/>
  <c r="AJ6" i="38"/>
  <c r="AJ6" i="192"/>
  <c r="AJ6" i="62"/>
  <c r="AJ6" i="193"/>
  <c r="AJ6" i="191"/>
  <c r="AB11" i="192"/>
  <c r="AB11" i="38"/>
  <c r="AB11" i="191"/>
  <c r="AB11" i="62"/>
  <c r="AB11" i="193"/>
  <c r="AR14" i="191"/>
  <c r="AR14" i="192"/>
  <c r="AR14" i="62"/>
  <c r="AR14" i="193"/>
  <c r="AR14" i="38"/>
  <c r="L25" i="62"/>
  <c r="L25" i="38"/>
  <c r="L25" i="191"/>
  <c r="L25" i="193"/>
  <c r="L25" i="192"/>
  <c r="T28" i="38"/>
  <c r="T28" i="192"/>
  <c r="T28" i="191"/>
  <c r="T28" i="62"/>
  <c r="T28" i="193"/>
  <c r="T30" i="192"/>
  <c r="T30" i="38"/>
  <c r="T30" i="193"/>
  <c r="T30" i="191"/>
  <c r="T30" i="62"/>
  <c r="AZ18" i="191"/>
  <c r="AZ18" i="38"/>
  <c r="AZ18" i="62"/>
  <c r="AZ18" i="193"/>
  <c r="AZ18" i="192"/>
  <c r="D37" i="38"/>
  <c r="D37" i="191"/>
  <c r="D37" i="193"/>
  <c r="D37" i="192"/>
  <c r="D37" i="62"/>
  <c r="BX23" i="192"/>
  <c r="BX23" i="38"/>
  <c r="BX23" i="191"/>
  <c r="BX23" i="193"/>
  <c r="BX23" i="62"/>
  <c r="AB23" i="191"/>
  <c r="AB23" i="38"/>
  <c r="AB23" i="193"/>
  <c r="AB23" i="62"/>
  <c r="AB23" i="192"/>
  <c r="L27" i="38"/>
  <c r="L27" i="192"/>
  <c r="L27" i="62"/>
  <c r="L27" i="193"/>
  <c r="L27" i="191"/>
  <c r="AJ32" i="38"/>
  <c r="AJ32" i="192"/>
  <c r="AJ32" i="62"/>
  <c r="AJ32" i="191"/>
  <c r="AJ32" i="193"/>
  <c r="L9" i="38"/>
  <c r="L9" i="192"/>
  <c r="L9" i="62"/>
  <c r="L9" i="193"/>
  <c r="L9" i="191"/>
  <c r="CF12" i="193"/>
  <c r="CF12" i="192"/>
  <c r="CF12" i="38"/>
  <c r="CF12" i="62"/>
  <c r="CF12" i="191"/>
  <c r="BP30"/>
  <c r="BP30" i="192"/>
  <c r="BP30" i="62"/>
  <c r="BP30" i="193"/>
  <c r="BP30" i="38"/>
  <c r="D24" i="192"/>
  <c r="D24" i="38"/>
  <c r="D24" i="191"/>
  <c r="D24" i="193"/>
  <c r="D24" i="62"/>
  <c r="BP38" i="192"/>
  <c r="BP38" i="193"/>
  <c r="BP38" i="191"/>
  <c r="BP38" i="62"/>
  <c r="BP38" i="38"/>
  <c r="BX14" i="191"/>
  <c r="BX14" i="193"/>
  <c r="BX14" i="192"/>
  <c r="BX14" i="38"/>
  <c r="BX14" i="62"/>
  <c r="L16" i="38"/>
  <c r="L16" i="62"/>
  <c r="L16" i="193"/>
  <c r="L16" i="191"/>
  <c r="L16" i="192"/>
  <c r="V21" i="40"/>
  <c r="CF6" i="191"/>
  <c r="CF6" i="62"/>
  <c r="CF6" i="38"/>
  <c r="CF6" i="193"/>
  <c r="CF6" i="192"/>
  <c r="AJ21" i="193"/>
  <c r="AJ21" i="38"/>
  <c r="AJ21" i="192"/>
  <c r="AJ21" i="191"/>
  <c r="AJ21" i="62"/>
  <c r="AR18" i="191"/>
  <c r="AR18" i="38"/>
  <c r="AR18" i="193"/>
  <c r="AR18" i="62"/>
  <c r="AR18" i="192"/>
  <c r="AB22"/>
  <c r="AB22" i="193"/>
  <c r="AB22" i="38"/>
  <c r="AB22" i="191"/>
  <c r="AB22" i="62"/>
  <c r="CF31" i="38"/>
  <c r="CF31" i="192"/>
  <c r="CF31" i="62"/>
  <c r="CF31" i="193"/>
  <c r="CF31" i="191"/>
  <c r="D32" i="38"/>
  <c r="D32" i="192"/>
  <c r="D32" i="191"/>
  <c r="D32" i="193"/>
  <c r="D32" i="62"/>
  <c r="BH17" i="192"/>
  <c r="BH17" i="191"/>
  <c r="BH17" i="38"/>
  <c r="BH17" i="193"/>
  <c r="BH17" i="62"/>
  <c r="D16" i="193"/>
  <c r="D16" i="192"/>
  <c r="D16" i="191"/>
  <c r="D16" i="38"/>
  <c r="D16" i="62"/>
  <c r="BP33" i="38"/>
  <c r="BP33" i="193"/>
  <c r="BP33" i="191"/>
  <c r="BP33" i="192"/>
  <c r="BP33" i="62"/>
  <c r="D17" i="193"/>
  <c r="D17" i="38"/>
  <c r="D17" i="191"/>
  <c r="D17" i="62"/>
  <c r="D17" i="192"/>
  <c r="L14" i="193"/>
  <c r="L14" i="38"/>
  <c r="L14" i="191"/>
  <c r="L14" i="192"/>
  <c r="L14" i="62"/>
  <c r="D27" i="191"/>
  <c r="D27" i="38"/>
  <c r="D27" i="192"/>
  <c r="D27" i="193"/>
  <c r="D27" i="62"/>
  <c r="L11" i="38"/>
  <c r="L11" i="62"/>
  <c r="L11" i="192"/>
  <c r="L11" i="191"/>
  <c r="L11" i="193"/>
  <c r="AR20"/>
  <c r="AR20" i="192"/>
  <c r="AR20" i="62"/>
  <c r="AR20" i="38"/>
  <c r="AR20" i="191"/>
  <c r="BP26" i="193"/>
  <c r="BP26" i="38"/>
  <c r="BP26" i="192"/>
  <c r="BP26" i="191"/>
  <c r="BP26" i="62"/>
  <c r="CF16"/>
  <c r="CF16" i="193"/>
  <c r="CF16" i="38"/>
  <c r="CF16" i="191"/>
  <c r="CF16" i="192"/>
  <c r="BP8" i="193"/>
  <c r="BP8" i="38"/>
  <c r="BP8" i="62"/>
  <c r="BP8" i="191"/>
  <c r="BP8" i="192"/>
  <c r="BP32" i="62"/>
  <c r="BP32" i="192"/>
  <c r="BP32" i="38"/>
  <c r="BP32" i="193"/>
  <c r="BP32" i="191"/>
  <c r="BP28" i="62"/>
  <c r="BP28" i="193"/>
  <c r="BP28" i="191"/>
  <c r="BP28" i="192"/>
  <c r="BP28" i="38"/>
  <c r="L33"/>
  <c r="L33" i="192"/>
  <c r="L33" i="62"/>
  <c r="L33" i="191"/>
  <c r="L33" i="193"/>
  <c r="AJ40" i="38"/>
  <c r="AJ40" i="62"/>
  <c r="AJ40" i="192"/>
  <c r="AJ40" i="193"/>
  <c r="AJ40" i="191"/>
  <c r="BP21" i="193"/>
  <c r="BP21" i="62"/>
  <c r="BP21" i="192"/>
  <c r="BP21" i="191"/>
  <c r="BP21" i="38"/>
  <c r="AJ25" i="193"/>
  <c r="AJ25" i="191"/>
  <c r="AJ25" i="38"/>
  <c r="AJ25" i="192"/>
  <c r="AJ25" i="62"/>
  <c r="AB17" i="191"/>
  <c r="AB17" i="193"/>
  <c r="AB17" i="38"/>
  <c r="AB17" i="192"/>
  <c r="AB17" i="62"/>
  <c r="BX17" i="191"/>
  <c r="BX17" i="38"/>
  <c r="BX17" i="193"/>
  <c r="BX17" i="62"/>
  <c r="BX17" i="192"/>
  <c r="T8" i="191"/>
  <c r="T8" i="192"/>
  <c r="T8" i="193"/>
  <c r="T8" i="38"/>
  <c r="T8" i="62"/>
  <c r="T18" i="193"/>
  <c r="T18" i="62"/>
  <c r="T18" i="38"/>
  <c r="T18" i="191"/>
  <c r="T18" i="192"/>
  <c r="T16" i="38"/>
  <c r="T16" i="193"/>
  <c r="T16" i="191"/>
  <c r="T16" i="192"/>
  <c r="T16" i="62"/>
  <c r="CF19" i="191"/>
  <c r="CF19" i="193"/>
  <c r="CF19" i="38"/>
  <c r="CF19" i="62"/>
  <c r="CF19" i="192"/>
  <c r="AR36" i="191"/>
  <c r="AR36" i="193"/>
  <c r="AR36" i="62"/>
  <c r="AR36" i="192"/>
  <c r="AR36" i="38"/>
  <c r="D34" i="191"/>
  <c r="D34" i="38"/>
  <c r="D34" i="192"/>
  <c r="D34" i="193"/>
  <c r="D34" i="62"/>
  <c r="BP31" i="193"/>
  <c r="BP31" i="192"/>
  <c r="BP31" i="62"/>
  <c r="BP31" i="191"/>
  <c r="BP31" i="38"/>
  <c r="AZ37"/>
  <c r="AZ37" i="191"/>
  <c r="AZ37" i="193"/>
  <c r="AZ37" i="192"/>
  <c r="AZ37" i="62"/>
  <c r="L35" i="191"/>
  <c r="L35" i="193"/>
  <c r="L35" i="62"/>
  <c r="L35" i="38"/>
  <c r="L35" i="192"/>
  <c r="D8" i="38"/>
  <c r="D8" i="193"/>
  <c r="D8" i="191"/>
  <c r="D8" i="192"/>
  <c r="D8" i="62"/>
  <c r="BH7" i="38"/>
  <c r="BH7" i="191"/>
  <c r="BH7" i="193"/>
  <c r="BH7" i="192"/>
  <c r="BH7" i="62"/>
  <c r="BP41"/>
  <c r="BP41" i="191"/>
  <c r="BP41" i="193"/>
  <c r="BP41" i="192"/>
  <c r="BP41" i="38"/>
  <c r="CF26" i="192"/>
  <c r="CF26" i="191"/>
  <c r="CF26" i="38"/>
  <c r="CF26" i="62"/>
  <c r="CF26" i="193"/>
  <c r="AR40" i="191"/>
  <c r="AR40" i="62"/>
  <c r="AR40" i="192"/>
  <c r="AR40" i="38"/>
  <c r="AR40" i="193"/>
  <c r="AB37" i="192"/>
  <c r="AB37" i="38"/>
  <c r="AB37" i="191"/>
  <c r="AB37" i="193"/>
  <c r="AB37" i="62"/>
  <c r="D22" i="193"/>
  <c r="D22" i="38"/>
  <c r="D22" i="192"/>
  <c r="D22" i="62"/>
  <c r="D22" i="191"/>
  <c r="AR17"/>
  <c r="AR17" i="38"/>
  <c r="AR17" i="192"/>
  <c r="AR17" i="62"/>
  <c r="AR17" i="193"/>
  <c r="CF25" i="38"/>
  <c r="CF25" i="191"/>
  <c r="CF25" i="62"/>
  <c r="CF25" i="193"/>
  <c r="CF25" i="192"/>
  <c r="AR25" i="38"/>
  <c r="AR25" i="191"/>
  <c r="AR25" i="62"/>
  <c r="AR25" i="193"/>
  <c r="AR25" i="192"/>
  <c r="L34" i="193"/>
  <c r="L34" i="191"/>
  <c r="L34" i="62"/>
  <c r="L34" i="38"/>
  <c r="L34" i="192"/>
  <c r="AZ33"/>
  <c r="AZ33" i="193"/>
  <c r="AZ33" i="191"/>
  <c r="AZ33" i="38"/>
  <c r="AZ33" i="62"/>
  <c r="AR34" i="193"/>
  <c r="AR34" i="192"/>
  <c r="AR34" i="191"/>
  <c r="AR34" i="62"/>
  <c r="AR34" i="38"/>
  <c r="L30"/>
  <c r="L30" i="62"/>
  <c r="L30" i="192"/>
  <c r="L30" i="191"/>
  <c r="L30" i="193"/>
  <c r="CF30" i="38"/>
  <c r="CF30" i="192"/>
  <c r="CF30" i="193"/>
  <c r="CF30" i="191"/>
  <c r="CF30" i="62"/>
  <c r="AZ17" i="192"/>
  <c r="AZ17" i="193"/>
  <c r="AZ17" i="62"/>
  <c r="AZ17" i="191"/>
  <c r="AZ17" i="38"/>
  <c r="AR16" i="193"/>
  <c r="AR16" i="62"/>
  <c r="AR16" i="191"/>
  <c r="AR16" i="192"/>
  <c r="AR16" i="38"/>
  <c r="AZ5" i="193"/>
  <c r="AZ5" i="191"/>
  <c r="AZ5" i="38"/>
  <c r="AZ5" i="62"/>
  <c r="AZ5" i="192"/>
  <c r="T17"/>
  <c r="T17" i="38"/>
  <c r="T17" i="191"/>
  <c r="T17" i="62"/>
  <c r="T17" i="193"/>
  <c r="AJ10" i="38"/>
  <c r="AJ10" i="192"/>
  <c r="AJ10" i="191"/>
  <c r="AJ10" i="62"/>
  <c r="AJ10" i="193"/>
  <c r="D38"/>
  <c r="D38" i="38"/>
  <c r="D38" i="62"/>
  <c r="D38" i="192"/>
  <c r="D38" i="191"/>
  <c r="D31" i="38"/>
  <c r="D31" i="192"/>
  <c r="D31" i="193"/>
  <c r="D31" i="191"/>
  <c r="D31" i="62"/>
  <c r="BP14"/>
  <c r="BP14" i="192"/>
  <c r="BP14" i="38"/>
  <c r="BP14" i="193"/>
  <c r="BP14" i="191"/>
  <c r="CF13" i="38"/>
  <c r="CF13" i="192"/>
  <c r="CF13" i="62"/>
  <c r="CF13" i="191"/>
  <c r="CF13" i="193"/>
  <c r="T13" i="192"/>
  <c r="T13" i="38"/>
  <c r="T13" i="193"/>
  <c r="T13" i="62"/>
  <c r="T13" i="191"/>
  <c r="BP19" i="38"/>
  <c r="BP19" i="193"/>
  <c r="BP19" i="191"/>
  <c r="BP19" i="62"/>
  <c r="BP19" i="192"/>
  <c r="BX40" i="38"/>
  <c r="BX40" i="191"/>
  <c r="BX40" i="62"/>
  <c r="BX40" i="192"/>
  <c r="BX40" i="193"/>
  <c r="CF20"/>
  <c r="CF20" i="192"/>
  <c r="CF20" i="62"/>
  <c r="CF20" i="191"/>
  <c r="CF20" i="38"/>
  <c r="AB24" i="191"/>
  <c r="AB24" i="62"/>
  <c r="AB24" i="38"/>
  <c r="AB24" i="193"/>
  <c r="AB24" i="192"/>
  <c r="BP34" i="191"/>
  <c r="BP34" i="193"/>
  <c r="BP34" i="192"/>
  <c r="BP34" i="62"/>
  <c r="BP34" i="38"/>
  <c r="T29" i="191"/>
  <c r="T29" i="192"/>
  <c r="T29" i="38"/>
  <c r="T29" i="62"/>
  <c r="T29" i="193"/>
  <c r="AZ14" i="192"/>
  <c r="AZ14" i="193"/>
  <c r="AZ14" i="38"/>
  <c r="AZ14" i="191"/>
  <c r="AZ14" i="62"/>
  <c r="AB28" i="192"/>
  <c r="AB28" i="38"/>
  <c r="AB28" i="193"/>
  <c r="AB28" i="191"/>
  <c r="AB28" i="62"/>
  <c r="AJ34" i="192"/>
  <c r="AJ34" i="38"/>
  <c r="AJ34" i="193"/>
  <c r="AJ34" i="62"/>
  <c r="AJ34" i="191"/>
  <c r="T35" i="38"/>
  <c r="T35" i="193"/>
  <c r="T35" i="191"/>
  <c r="T35" i="192"/>
  <c r="T35" i="62"/>
  <c r="AR33" i="192"/>
  <c r="AR33" i="193"/>
  <c r="AR33" i="38"/>
  <c r="AR33" i="191"/>
  <c r="AR33" i="62"/>
  <c r="AB39" i="192"/>
  <c r="AB39" i="191"/>
  <c r="AB39" i="193"/>
  <c r="AB39" i="38"/>
  <c r="AB39" i="62"/>
  <c r="BP22" i="38"/>
  <c r="BP22" i="192"/>
  <c r="BP22" i="62"/>
  <c r="BP22" i="193"/>
  <c r="BP22" i="191"/>
  <c r="AZ38" i="38"/>
  <c r="AZ38" i="192"/>
  <c r="AZ38" i="191"/>
  <c r="AZ38" i="62"/>
  <c r="AZ38" i="193"/>
  <c r="AR12" i="191"/>
  <c r="AR12" i="38"/>
  <c r="AR12" i="193"/>
  <c r="AR12" i="192"/>
  <c r="AR12" i="62"/>
  <c r="BH23" i="192"/>
  <c r="BH23" i="38"/>
  <c r="BH23" i="191"/>
  <c r="BH23" i="62"/>
  <c r="BH23" i="193"/>
  <c r="CF24" i="38"/>
  <c r="CF24" i="192"/>
  <c r="CF24" i="191"/>
  <c r="CF24" i="62"/>
  <c r="CF24" i="193"/>
  <c r="AB20" i="62"/>
  <c r="AB20" i="38"/>
  <c r="AB20" i="192"/>
  <c r="AB20" i="191"/>
  <c r="AB20" i="193"/>
  <c r="AB5" i="62"/>
  <c r="AB5" i="192"/>
  <c r="AB5" i="191"/>
  <c r="AB5" i="38"/>
  <c r="AB5" i="193"/>
  <c r="AZ21"/>
  <c r="AZ21" i="38"/>
  <c r="AZ21" i="191"/>
  <c r="AZ21" i="62"/>
  <c r="AZ21" i="192"/>
  <c r="AZ40"/>
  <c r="AZ40" i="62"/>
  <c r="AZ40" i="193"/>
  <c r="AZ40" i="38"/>
  <c r="AZ40" i="191"/>
  <c r="BH11" i="38"/>
  <c r="BH11" i="192"/>
  <c r="BH11" i="193"/>
  <c r="BH11" i="62"/>
  <c r="BH11" i="191"/>
  <c r="BP16"/>
  <c r="BP16" i="38"/>
  <c r="BP16" i="192"/>
  <c r="BP16" i="193"/>
  <c r="BP16" i="62"/>
  <c r="BH33" i="38"/>
  <c r="BH33" i="192"/>
  <c r="BH33" i="191"/>
  <c r="BH33" i="193"/>
  <c r="BH33" i="62"/>
  <c r="L10" i="38"/>
  <c r="L10" i="62"/>
  <c r="L10" i="191"/>
  <c r="L10" i="192"/>
  <c r="L10" i="193"/>
  <c r="L32" i="191"/>
  <c r="L32" i="192"/>
  <c r="L32" i="38"/>
  <c r="L32" i="193"/>
  <c r="L32" i="62"/>
  <c r="D25" i="38"/>
  <c r="D25" i="192"/>
  <c r="D25" i="62"/>
  <c r="D25" i="193"/>
  <c r="D25" i="191"/>
  <c r="AJ7" i="38"/>
  <c r="AJ7" i="193"/>
  <c r="AJ7" i="191"/>
  <c r="AJ7" i="62"/>
  <c r="AJ7" i="192"/>
  <c r="AR6" i="191"/>
  <c r="AR6" i="38"/>
  <c r="AR6" i="62"/>
  <c r="AR6" i="192"/>
  <c r="AR6" i="193"/>
  <c r="D10" i="38"/>
  <c r="D10" i="192"/>
  <c r="D10" i="62"/>
  <c r="D10" i="193"/>
  <c r="D10" i="191"/>
  <c r="L39" i="38"/>
  <c r="L39" i="191"/>
  <c r="L39" i="193"/>
  <c r="L39" i="62"/>
  <c r="L39" i="192"/>
  <c r="BP23" i="62"/>
  <c r="BP23" i="193"/>
  <c r="BP23" i="192"/>
  <c r="BP23" i="38"/>
  <c r="BP23" i="191"/>
  <c r="D7" i="38"/>
  <c r="D7" i="191"/>
  <c r="D7" i="192"/>
  <c r="D7" i="193"/>
  <c r="D7" i="62"/>
  <c r="BH39" i="38"/>
  <c r="BH39" i="62"/>
  <c r="BH39" i="192"/>
  <c r="BH39" i="193"/>
  <c r="BH39" i="191"/>
  <c r="AJ5" i="192"/>
  <c r="AJ5" i="38"/>
  <c r="AJ5" i="62"/>
  <c r="AJ5" i="191"/>
  <c r="AJ5" i="193"/>
  <c r="BH21" i="192"/>
  <c r="BH21" i="62"/>
  <c r="BH21" i="191"/>
  <c r="BH21" i="193"/>
  <c r="BH21" i="38"/>
  <c r="AZ41" i="191"/>
  <c r="AZ41" i="62"/>
  <c r="AZ41" i="193"/>
  <c r="AZ41" i="192"/>
  <c r="AZ41" i="38"/>
  <c r="D26"/>
  <c r="D26" i="193"/>
  <c r="D26" i="191"/>
  <c r="D26" i="192"/>
  <c r="D26" i="62"/>
  <c r="AR27" i="193"/>
  <c r="AR27" i="192"/>
  <c r="AR27" i="62"/>
  <c r="AR27" i="38"/>
  <c r="AR27" i="191"/>
  <c r="BP18" i="193"/>
  <c r="BP18" i="191"/>
  <c r="BP18" i="192"/>
  <c r="BP18" i="62"/>
  <c r="BP18" i="38"/>
  <c r="L7" i="62"/>
  <c r="L7" i="191"/>
  <c r="L7" i="192"/>
  <c r="L7" i="38"/>
  <c r="L7" i="193"/>
  <c r="BX8" i="191"/>
  <c r="BX8" i="192"/>
  <c r="BX8" i="62"/>
  <c r="BX8" i="38"/>
  <c r="BX8" i="193"/>
  <c r="T5"/>
  <c r="T5" i="191"/>
  <c r="T5" i="192"/>
  <c r="T5" i="62"/>
  <c r="T5" i="38"/>
  <c r="L37"/>
  <c r="L37" i="62"/>
  <c r="L37" i="192"/>
  <c r="L37" i="191"/>
  <c r="L37" i="193"/>
  <c r="AJ23" i="38"/>
  <c r="AJ23" i="191"/>
  <c r="AJ23" i="192"/>
  <c r="AJ23" i="193"/>
  <c r="AJ23" i="62"/>
  <c r="L8" i="193"/>
  <c r="L8" i="191"/>
  <c r="L8" i="38"/>
  <c r="L8" i="62"/>
  <c r="L8" i="192"/>
  <c r="AR26" i="191"/>
  <c r="AR26" i="193"/>
  <c r="AR26" i="62"/>
  <c r="AR26" i="38"/>
  <c r="AR26" i="192"/>
  <c r="BP9" i="38"/>
  <c r="BP9" i="191"/>
  <c r="BP9" i="193"/>
  <c r="BP9" i="192"/>
  <c r="BP9" i="62"/>
  <c r="AJ29" i="192"/>
  <c r="AJ29" i="38"/>
  <c r="AJ29" i="193"/>
  <c r="AJ29" i="191"/>
  <c r="AJ29" i="62"/>
  <c r="AB18" i="193"/>
  <c r="AB18" i="191"/>
  <c r="AB18" i="38"/>
  <c r="AB18" i="192"/>
  <c r="AB18" i="62"/>
  <c r="AJ28" i="38"/>
  <c r="AJ28" i="192"/>
  <c r="AJ28" i="193"/>
  <c r="AJ28" i="62"/>
  <c r="AJ28" i="191"/>
  <c r="BX7" i="192"/>
  <c r="BX7" i="62"/>
  <c r="BX7" i="38"/>
  <c r="BX7" i="191"/>
  <c r="BX7" i="193"/>
  <c r="BH37" i="38"/>
  <c r="BH37" i="192"/>
  <c r="BH37" i="191"/>
  <c r="BH37" i="62"/>
  <c r="BH37" i="193"/>
  <c r="CF39"/>
  <c r="CF39" i="38"/>
  <c r="CF39" i="191"/>
  <c r="CF39" i="62"/>
  <c r="CF39" i="192"/>
  <c r="AZ6" i="193"/>
  <c r="AZ6" i="191"/>
  <c r="AZ6" i="192"/>
  <c r="AZ6" i="38"/>
  <c r="AZ6" i="62"/>
  <c r="AR35" i="38"/>
  <c r="AR35" i="191"/>
  <c r="AR35" i="193"/>
  <c r="AR35" i="62"/>
  <c r="AR35" i="192"/>
  <c r="AJ41" i="191"/>
  <c r="AJ41" i="192"/>
  <c r="AJ41" i="193"/>
  <c r="AJ41" i="62"/>
  <c r="AJ41" i="38"/>
  <c r="AR19" i="191"/>
  <c r="AR19" i="192"/>
  <c r="AR19" i="193"/>
  <c r="AR19" i="38"/>
  <c r="AR19" i="62"/>
  <c r="R9" i="40"/>
  <c r="P12"/>
  <c r="AJ39" i="38"/>
  <c r="AJ39" i="192"/>
  <c r="AJ39" i="193"/>
  <c r="AJ39" i="62"/>
  <c r="AJ39" i="191"/>
  <c r="L29" i="193"/>
  <c r="L29" i="191"/>
  <c r="L29" i="192"/>
  <c r="L29" i="38"/>
  <c r="L29" i="62"/>
  <c r="CF21" i="193"/>
  <c r="CF21" i="192"/>
  <c r="CF21" i="38"/>
  <c r="CF21" i="62"/>
  <c r="CF21" i="191"/>
  <c r="T41" i="193"/>
  <c r="T41" i="191"/>
  <c r="T41" i="192"/>
  <c r="T41" i="62"/>
  <c r="T41" i="38"/>
  <c r="AZ29" i="193"/>
  <c r="AZ29" i="192"/>
  <c r="AZ29" i="38"/>
  <c r="AZ29" i="62"/>
  <c r="AZ29" i="191"/>
  <c r="CF8" i="38"/>
  <c r="CF8" i="192"/>
  <c r="CF8" i="62"/>
  <c r="CF8" i="193"/>
  <c r="CF8" i="191"/>
  <c r="AZ32"/>
  <c r="AZ32" i="192"/>
  <c r="AZ32" i="38"/>
  <c r="AZ32" i="193"/>
  <c r="AZ32" i="62"/>
  <c r="AB33" i="192"/>
  <c r="AB33" i="193"/>
  <c r="AB33" i="62"/>
  <c r="AB33" i="38"/>
  <c r="AB33" i="191"/>
  <c r="AZ28" i="38"/>
  <c r="AZ28" i="193"/>
  <c r="AZ28" i="191"/>
  <c r="AZ28" i="62"/>
  <c r="AZ28" i="192"/>
  <c r="D39" i="38"/>
  <c r="D39" i="192"/>
  <c r="D39" i="193"/>
  <c r="D39" i="62"/>
  <c r="D39" i="191"/>
  <c r="BH22" i="192"/>
  <c r="BH22" i="191"/>
  <c r="BH22" i="193"/>
  <c r="BH22" i="62"/>
  <c r="BH22" i="38"/>
  <c r="BX31" i="193"/>
  <c r="BX31" i="192"/>
  <c r="BX31" i="62"/>
  <c r="BX31" i="38"/>
  <c r="BX31" i="191"/>
  <c r="AZ23" i="38"/>
  <c r="AZ23" i="193"/>
  <c r="AZ23" i="191"/>
  <c r="AZ23" i="192"/>
  <c r="AZ23" i="62"/>
  <c r="AR32" i="193"/>
  <c r="AR32" i="38"/>
  <c r="AR32" i="62"/>
  <c r="AR32" i="192"/>
  <c r="AR32" i="191"/>
  <c r="AR7" i="38"/>
  <c r="AR7" i="192"/>
  <c r="AR7" i="191"/>
  <c r="AR7" i="193"/>
  <c r="AR7" i="62"/>
  <c r="AR29" i="192"/>
  <c r="AR29" i="193"/>
  <c r="AR29" i="191"/>
  <c r="AR29" i="38"/>
  <c r="AR29" i="62"/>
  <c r="T38" i="191"/>
  <c r="T38" i="62"/>
  <c r="T38" i="193"/>
  <c r="T38" i="38"/>
  <c r="T38" i="192"/>
  <c r="L38" i="191"/>
  <c r="L38" i="38"/>
  <c r="L38" i="192"/>
  <c r="L38" i="193"/>
  <c r="L38" i="62"/>
  <c r="AB9" i="38"/>
  <c r="AB9" i="193"/>
  <c r="AB9" i="62"/>
  <c r="AB9" i="192"/>
  <c r="AB9" i="191"/>
  <c r="AR15" i="192"/>
  <c r="AR15" i="38"/>
  <c r="AR15" i="191"/>
  <c r="AR15" i="62"/>
  <c r="AR15" i="193"/>
  <c r="BX16" i="38"/>
  <c r="BX16" i="193"/>
  <c r="BX16" i="192"/>
  <c r="BX16" i="191"/>
  <c r="BX16" i="62"/>
  <c r="L6" i="191"/>
  <c r="L6" i="62"/>
  <c r="L6" i="38"/>
  <c r="L6" i="193"/>
  <c r="L6" i="192"/>
  <c r="T7" i="191"/>
  <c r="T7" i="192"/>
  <c r="T7" i="62"/>
  <c r="T7" i="193"/>
  <c r="T7" i="38"/>
  <c r="BP13" i="192"/>
  <c r="BP13" i="62"/>
  <c r="BP13" i="38"/>
  <c r="BP13" i="191"/>
  <c r="BP13" i="193"/>
  <c r="D30" i="38"/>
  <c r="D30" i="62"/>
  <c r="D30" i="192"/>
  <c r="D30" i="193"/>
  <c r="D30" i="191"/>
  <c r="T19" i="38"/>
  <c r="T19" i="191"/>
  <c r="T19" i="192"/>
  <c r="T19" i="193"/>
  <c r="T19" i="62"/>
  <c r="AJ33" i="38"/>
  <c r="AJ33" i="192"/>
  <c r="AJ33" i="193"/>
  <c r="AJ33" i="62"/>
  <c r="AJ33" i="191"/>
  <c r="AZ34"/>
  <c r="AZ34" i="193"/>
  <c r="AZ34" i="38"/>
  <c r="AZ34" i="192"/>
  <c r="AZ34" i="62"/>
  <c r="BX39" i="192"/>
  <c r="BX39" i="191"/>
  <c r="BX39" i="38"/>
  <c r="BX39" i="62"/>
  <c r="BX39" i="193"/>
  <c r="AR8" i="191"/>
  <c r="AR8" i="38"/>
  <c r="AR8" i="193"/>
  <c r="AR8" i="192"/>
  <c r="AR8" i="62"/>
  <c r="AZ26" i="192"/>
  <c r="AZ26" i="191"/>
  <c r="AZ26" i="193"/>
  <c r="AZ26" i="62"/>
  <c r="AZ26" i="38"/>
  <c r="AR5" i="193"/>
  <c r="AR5" i="38"/>
  <c r="AR5" i="62"/>
  <c r="AR5" i="192"/>
  <c r="AR5" i="191"/>
  <c r="AJ9" i="193"/>
  <c r="AJ9" i="38"/>
  <c r="AJ9" i="192"/>
  <c r="AJ9" i="62"/>
  <c r="AJ9" i="191"/>
  <c r="BX26"/>
  <c r="BX26" i="38"/>
  <c r="BX26" i="62"/>
  <c r="BX26" i="193"/>
  <c r="BX26" i="192"/>
  <c r="CF37" i="38"/>
  <c r="CF37" i="62"/>
  <c r="CF37" i="191"/>
  <c r="CF37" i="193"/>
  <c r="CF37" i="192"/>
  <c r="CF38" i="191"/>
  <c r="CF38" i="193"/>
  <c r="CF38" i="62"/>
  <c r="CF38" i="192"/>
  <c r="CF38" i="38"/>
  <c r="AZ24" i="193"/>
  <c r="AZ24" i="38"/>
  <c r="AZ24" i="191"/>
  <c r="AZ24" i="62"/>
  <c r="AZ24" i="192"/>
  <c r="BH16" i="38"/>
  <c r="BH16" i="62"/>
  <c r="BH16" i="192"/>
  <c r="BH16" i="193"/>
  <c r="BH16" i="191"/>
  <c r="BH34"/>
  <c r="BH34" i="192"/>
  <c r="BH34" i="38"/>
  <c r="BH34" i="62"/>
  <c r="BH34" i="193"/>
  <c r="AJ22" i="38"/>
  <c r="AJ22" i="191"/>
  <c r="AJ22" i="193"/>
  <c r="AJ22" i="62"/>
  <c r="AJ22" i="192"/>
  <c r="BH31"/>
  <c r="BH31" i="191"/>
  <c r="BH31" i="193"/>
  <c r="BH31" i="38"/>
  <c r="BH31" i="62"/>
  <c r="AZ16" i="192"/>
  <c r="AZ16" i="38"/>
  <c r="AZ16" i="191"/>
  <c r="AZ16" i="62"/>
  <c r="AZ16" i="193"/>
  <c r="BX32" i="38"/>
  <c r="BX32" i="192"/>
  <c r="BX32" i="62"/>
  <c r="BX32" i="193"/>
  <c r="BX32" i="191"/>
  <c r="CF11" i="193"/>
  <c r="CF11" i="192"/>
  <c r="CF11" i="38"/>
  <c r="CF11" i="62"/>
  <c r="CF11" i="191"/>
  <c r="AB21" i="38"/>
  <c r="AB21" i="191"/>
  <c r="AB21" i="193"/>
  <c r="AB21" i="62"/>
  <c r="AB21" i="192"/>
  <c r="AZ39" i="193"/>
  <c r="AZ39" i="62"/>
  <c r="AZ39" i="191"/>
  <c r="AZ39" i="38"/>
  <c r="AZ39" i="192"/>
  <c r="L28" i="193"/>
  <c r="L28" i="62"/>
  <c r="L28" i="38"/>
  <c r="L28" i="192"/>
  <c r="L28" i="191"/>
  <c r="AB40" i="38"/>
  <c r="AB40" i="191"/>
  <c r="AB40" i="62"/>
  <c r="AB40" i="193"/>
  <c r="AB40" i="192"/>
  <c r="T34" i="38"/>
  <c r="T34" i="192"/>
  <c r="T34" i="193"/>
  <c r="T34" i="191"/>
  <c r="T34" i="62"/>
  <c r="BP15" i="191"/>
  <c r="BP15" i="38"/>
  <c r="BP15" i="193"/>
  <c r="BP15" i="192"/>
  <c r="BP15" i="62"/>
  <c r="BX33" i="38"/>
  <c r="BX33" i="193"/>
  <c r="BX33" i="192"/>
  <c r="BX33" i="62"/>
  <c r="BX33" i="191"/>
  <c r="T10" i="192"/>
  <c r="T10" i="38"/>
  <c r="T10" i="191"/>
  <c r="T10" i="62"/>
  <c r="T10" i="193"/>
  <c r="BP17" i="38"/>
  <c r="BP17" i="193"/>
  <c r="BP17" i="191"/>
  <c r="BP17" i="192"/>
  <c r="BP17" i="62"/>
  <c r="AB32" i="192"/>
  <c r="AB32" i="191"/>
  <c r="AB32" i="193"/>
  <c r="AB32" i="62"/>
  <c r="AB32" i="38"/>
  <c r="BP6" i="193"/>
  <c r="BP6" i="192"/>
  <c r="BP6" i="191"/>
  <c r="BP6" i="62"/>
  <c r="BP6" i="38"/>
  <c r="D9"/>
  <c r="D9" i="192"/>
  <c r="D9" i="193"/>
  <c r="D9" i="191"/>
  <c r="D9" i="62"/>
  <c r="T15" i="38"/>
  <c r="T15" i="193"/>
  <c r="T15" i="191"/>
  <c r="T15" i="192"/>
  <c r="T15" i="62"/>
  <c r="BX28" i="193"/>
  <c r="BX28" i="191"/>
  <c r="BX28" i="62"/>
  <c r="BX28" i="38"/>
  <c r="BX28" i="192"/>
  <c r="L19" i="38"/>
  <c r="L19" i="62"/>
  <c r="L19" i="193"/>
  <c r="L19" i="191"/>
  <c r="L19" i="192"/>
  <c r="CF35" i="193"/>
  <c r="CF35" i="192"/>
  <c r="CF35" i="191"/>
  <c r="CF35" i="62"/>
  <c r="CF35" i="38"/>
  <c r="BX15" i="191"/>
  <c r="BX15" i="38"/>
  <c r="BX15" i="193"/>
  <c r="BX15" i="192"/>
  <c r="BX15" i="62"/>
  <c r="T11" i="192"/>
  <c r="T11" i="191"/>
  <c r="T11" i="193"/>
  <c r="T11" i="38"/>
  <c r="T11" i="62"/>
  <c r="BP20" i="191"/>
  <c r="BP20" i="192"/>
  <c r="BP20" i="193"/>
  <c r="BP20" i="62"/>
  <c r="BP20" i="38"/>
  <c r="AB35"/>
  <c r="AB35" i="192"/>
  <c r="AB35" i="191"/>
  <c r="AB35" i="193"/>
  <c r="AB35" i="62"/>
  <c r="BH45" i="192" l="1"/>
  <c r="BX47" i="62"/>
  <c r="L47"/>
  <c r="CF47"/>
  <c r="BX48" i="38"/>
  <c r="J12" i="256"/>
  <c r="L48" i="38"/>
  <c r="J4" i="256"/>
  <c r="BH47" i="62"/>
  <c r="AZ47"/>
  <c r="AR48" i="38"/>
  <c r="J6" i="256"/>
  <c r="D48" i="38"/>
  <c r="J8" i="256"/>
  <c r="BP48" i="38"/>
  <c r="J10" i="256"/>
  <c r="CF48" i="38"/>
  <c r="J5" i="256"/>
  <c r="BH48" i="38"/>
  <c r="J9" i="256"/>
  <c r="AZ48" i="38"/>
  <c r="J7" i="256"/>
  <c r="T47" i="62"/>
  <c r="AB47"/>
  <c r="AJ47"/>
  <c r="T48" i="38"/>
  <c r="J14" i="256"/>
  <c r="AB48" i="38"/>
  <c r="J13" i="256"/>
  <c r="AJ48" i="38"/>
  <c r="J11" i="256"/>
  <c r="AR47" i="62"/>
  <c r="D47"/>
  <c r="BP47"/>
  <c r="AR45" i="192"/>
  <c r="BP45"/>
  <c r="T45"/>
  <c r="AB45"/>
  <c r="BX45"/>
  <c r="L45"/>
  <c r="AJ45"/>
  <c r="AZ45" i="62"/>
  <c r="AR45" i="191"/>
  <c r="T45" i="62"/>
  <c r="W41" i="40"/>
  <c r="CF47" i="38"/>
  <c r="CF45"/>
  <c r="BX45" i="193"/>
  <c r="D45" i="191"/>
  <c r="AB45" i="62"/>
  <c r="T41" i="40"/>
  <c r="BH47" i="38"/>
  <c r="J9" i="257" s="1"/>
  <c r="BH45" i="38"/>
  <c r="L45" i="193"/>
  <c r="BP45" i="191"/>
  <c r="AJ45" i="62"/>
  <c r="S41" i="40"/>
  <c r="AZ47" i="38"/>
  <c r="AZ45"/>
  <c r="AZ45" i="192"/>
  <c r="AR45" i="193"/>
  <c r="T45" i="191"/>
  <c r="CF45" i="62"/>
  <c r="V41" i="40"/>
  <c r="BX47" i="38"/>
  <c r="BX45"/>
  <c r="D45" i="193"/>
  <c r="AB45" i="191"/>
  <c r="BH45" i="62"/>
  <c r="N41" i="40"/>
  <c r="L47" i="38"/>
  <c r="L45"/>
  <c r="BP45" i="193"/>
  <c r="AJ45" i="191"/>
  <c r="AR45" i="62"/>
  <c r="O41" i="40"/>
  <c r="T47" i="38"/>
  <c r="T45"/>
  <c r="CF45" i="193"/>
  <c r="BX45" i="191"/>
  <c r="D45" i="62"/>
  <c r="P41" i="40"/>
  <c r="AB47" i="38"/>
  <c r="AB45"/>
  <c r="BH45" i="193"/>
  <c r="L45" i="191"/>
  <c r="BP45" i="62"/>
  <c r="AJ47" i="38"/>
  <c r="AJ45"/>
  <c r="Q41" i="40"/>
  <c r="AZ45" i="193"/>
  <c r="R41" i="40"/>
  <c r="AR47" i="38"/>
  <c r="AR45"/>
  <c r="T45" i="193"/>
  <c r="CF45" i="191"/>
  <c r="BX45" i="62"/>
  <c r="D47" i="38"/>
  <c r="J8" i="257" s="1"/>
  <c r="D45" i="38"/>
  <c r="M41" i="40"/>
  <c r="AB45" i="193"/>
  <c r="BH45" i="191"/>
  <c r="L45" i="62"/>
  <c r="BP47" i="38"/>
  <c r="BP45"/>
  <c r="U41" i="40"/>
  <c r="AJ45" i="193"/>
  <c r="AZ45" i="191"/>
  <c r="U39" i="40"/>
  <c r="U26"/>
  <c r="T26"/>
  <c r="Q17"/>
  <c r="V34"/>
  <c r="O26"/>
  <c r="W35"/>
  <c r="N19"/>
  <c r="M27"/>
  <c r="U19"/>
  <c r="O10"/>
  <c r="N18"/>
  <c r="U14"/>
  <c r="O33"/>
  <c r="S38"/>
  <c r="S15"/>
  <c r="W36"/>
  <c r="R7"/>
  <c r="N37"/>
  <c r="P32"/>
  <c r="S31"/>
  <c r="R34"/>
  <c r="V6"/>
  <c r="R25"/>
  <c r="N7"/>
  <c r="N36"/>
  <c r="N6"/>
  <c r="M6"/>
  <c r="M24"/>
  <c r="W23"/>
  <c r="S13"/>
  <c r="W19"/>
  <c r="O12"/>
  <c r="W12"/>
  <c r="O16"/>
  <c r="S16"/>
  <c r="M21"/>
  <c r="O17"/>
  <c r="Q39"/>
  <c r="L23" i="254"/>
  <c r="U27" i="40"/>
  <c r="M16"/>
  <c r="U32"/>
  <c r="P26"/>
  <c r="S14"/>
  <c r="V11"/>
  <c r="T12"/>
  <c r="V18"/>
  <c r="Q13"/>
  <c r="L7" i="254"/>
  <c r="P40" i="40"/>
  <c r="V36"/>
  <c r="U28"/>
  <c r="V23"/>
  <c r="R22"/>
  <c r="P18"/>
  <c r="S24"/>
  <c r="W26"/>
  <c r="N16"/>
  <c r="Q36"/>
  <c r="O13"/>
  <c r="M4"/>
  <c r="L34" i="254"/>
  <c r="M17" i="40"/>
  <c r="W28"/>
  <c r="Q34"/>
  <c r="U35"/>
  <c r="P13"/>
  <c r="W27"/>
  <c r="N23"/>
  <c r="V24"/>
  <c r="T23"/>
  <c r="M40"/>
  <c r="L4" i="255"/>
  <c r="L4" i="254"/>
  <c r="R23" i="40"/>
  <c r="N11"/>
  <c r="V33"/>
  <c r="N12"/>
  <c r="P34"/>
  <c r="P39"/>
  <c r="L22" i="254"/>
  <c r="Q21" i="40"/>
  <c r="U12"/>
  <c r="M38"/>
  <c r="L10" i="254"/>
  <c r="S40" i="40"/>
  <c r="T20"/>
  <c r="O34"/>
  <c r="O28"/>
  <c r="P36"/>
  <c r="U40"/>
  <c r="L12" i="254"/>
  <c r="M33" i="40"/>
  <c r="V16"/>
  <c r="N32"/>
  <c r="W15"/>
  <c r="U25"/>
  <c r="P21"/>
  <c r="R17"/>
  <c r="V13"/>
  <c r="M23"/>
  <c r="P22"/>
  <c r="P10"/>
  <c r="Q5"/>
  <c r="R20"/>
  <c r="Q26"/>
  <c r="W32"/>
  <c r="Q10"/>
  <c r="T35"/>
  <c r="Q7"/>
  <c r="O22"/>
  <c r="P6"/>
  <c r="W22"/>
  <c r="U34"/>
  <c r="V19"/>
  <c r="N17"/>
  <c r="Q16"/>
  <c r="S7"/>
  <c r="L11" i="255"/>
  <c r="T40" i="40"/>
  <c r="L11" i="254"/>
  <c r="N40" i="40"/>
  <c r="L5" i="254"/>
  <c r="M35" i="40"/>
  <c r="P37"/>
  <c r="M18"/>
  <c r="O39"/>
  <c r="L21" i="254"/>
  <c r="T9" i="40"/>
  <c r="W31"/>
  <c r="R21"/>
  <c r="P29"/>
  <c r="W9"/>
  <c r="N21"/>
  <c r="M14"/>
  <c r="M5"/>
  <c r="Q37"/>
  <c r="N35"/>
  <c r="M13"/>
  <c r="P28"/>
  <c r="O14"/>
  <c r="U5"/>
  <c r="U16"/>
  <c r="P20"/>
  <c r="V25"/>
  <c r="S25"/>
  <c r="V38"/>
  <c r="Q32"/>
  <c r="V15"/>
  <c r="R6"/>
  <c r="V30"/>
  <c r="S27"/>
  <c r="S28"/>
  <c r="R18"/>
  <c r="P17"/>
  <c r="Q28"/>
  <c r="U8"/>
  <c r="U17"/>
  <c r="R26"/>
  <c r="M25"/>
  <c r="N38"/>
  <c r="N9"/>
  <c r="S20"/>
  <c r="T22"/>
  <c r="P38"/>
  <c r="R32"/>
  <c r="M30"/>
  <c r="S4"/>
  <c r="S44" s="1"/>
  <c r="L40" i="254"/>
  <c r="R24" i="40"/>
  <c r="N34"/>
  <c r="O7"/>
  <c r="N10"/>
  <c r="Q20"/>
  <c r="V22"/>
  <c r="M36"/>
  <c r="S17"/>
  <c r="Q23"/>
  <c r="P25"/>
  <c r="O30"/>
  <c r="P24"/>
  <c r="V28"/>
  <c r="Q18"/>
  <c r="V20"/>
  <c r="R36"/>
  <c r="U9"/>
  <c r="R38"/>
  <c r="W8"/>
  <c r="N39"/>
  <c r="L20" i="254"/>
  <c r="O31" i="40"/>
  <c r="T34"/>
  <c r="P35"/>
  <c r="P11"/>
  <c r="L14" i="254"/>
  <c r="W40" i="40"/>
  <c r="U11"/>
  <c r="T25"/>
  <c r="M20"/>
  <c r="V9"/>
  <c r="Q11"/>
  <c r="U24"/>
  <c r="V10"/>
  <c r="R10"/>
  <c r="O35"/>
  <c r="T7"/>
  <c r="V5"/>
  <c r="U38"/>
  <c r="N30"/>
  <c r="W34"/>
  <c r="M8"/>
  <c r="T30"/>
  <c r="T15"/>
  <c r="W37"/>
  <c r="Q8"/>
  <c r="S33"/>
  <c r="O18"/>
  <c r="N5"/>
  <c r="O37"/>
  <c r="W20"/>
  <c r="Q38"/>
  <c r="W38"/>
  <c r="T36"/>
  <c r="M9"/>
  <c r="N31"/>
  <c r="T32"/>
  <c r="S39"/>
  <c r="L25" i="254"/>
  <c r="R11" i="40"/>
  <c r="S37"/>
  <c r="Q33"/>
  <c r="P23"/>
  <c r="V39"/>
  <c r="L28" i="254"/>
  <c r="U13" i="40"/>
  <c r="W29"/>
  <c r="R33"/>
  <c r="S32"/>
  <c r="W24"/>
  <c r="T6"/>
  <c r="U30"/>
  <c r="O15"/>
  <c r="P16"/>
  <c r="U20"/>
  <c r="M31"/>
  <c r="N15"/>
  <c r="U37"/>
  <c r="N8"/>
  <c r="O29"/>
  <c r="O27"/>
  <c r="R13"/>
  <c r="N20"/>
  <c r="M12"/>
  <c r="V35"/>
  <c r="T13"/>
  <c r="O21"/>
  <c r="M10"/>
  <c r="O38"/>
  <c r="Q30"/>
  <c r="W6"/>
  <c r="W39"/>
  <c r="L29" i="254"/>
  <c r="T17" i="40"/>
  <c r="L13" i="254"/>
  <c r="V40" i="40"/>
  <c r="V12"/>
  <c r="T18"/>
  <c r="V26"/>
  <c r="O8"/>
  <c r="V17"/>
  <c r="T24"/>
  <c r="P30"/>
  <c r="P9"/>
  <c r="M19"/>
  <c r="O24"/>
  <c r="M11"/>
  <c r="P7"/>
  <c r="S29"/>
  <c r="O20"/>
  <c r="S6"/>
  <c r="Q14"/>
  <c r="V27"/>
  <c r="O9"/>
  <c r="V32"/>
  <c r="N27"/>
  <c r="V31"/>
  <c r="T33"/>
  <c r="R4"/>
  <c r="L39" i="254"/>
  <c r="M29" i="40"/>
  <c r="O6"/>
  <c r="R14"/>
  <c r="P8"/>
  <c r="R28"/>
  <c r="R31"/>
  <c r="S22"/>
  <c r="T21"/>
  <c r="L8" i="254"/>
  <c r="Q40" i="40"/>
  <c r="S5"/>
  <c r="U22"/>
  <c r="P19"/>
  <c r="U21"/>
  <c r="P27"/>
  <c r="U33"/>
  <c r="U18"/>
  <c r="M37"/>
  <c r="Q9"/>
  <c r="N29"/>
  <c r="N33"/>
  <c r="R39"/>
  <c r="L24" i="254"/>
  <c r="W25" i="40"/>
  <c r="M7"/>
  <c r="S36"/>
  <c r="W18"/>
  <c r="Q24"/>
  <c r="R19"/>
  <c r="M26"/>
  <c r="M15"/>
  <c r="T16"/>
  <c r="W30"/>
  <c r="W5"/>
  <c r="W11"/>
  <c r="Q31"/>
  <c r="O23"/>
  <c r="L9" i="254"/>
  <c r="R40" i="40"/>
  <c r="T11"/>
  <c r="R12"/>
  <c r="S11"/>
  <c r="L43" i="254"/>
  <c r="V4" i="40"/>
  <c r="S30"/>
  <c r="Q12"/>
  <c r="Q25"/>
  <c r="O5"/>
  <c r="R8"/>
  <c r="W13"/>
  <c r="T37"/>
  <c r="R37"/>
  <c r="M22"/>
  <c r="T19"/>
  <c r="S21"/>
  <c r="L26" i="254"/>
  <c r="T39" i="40"/>
  <c r="V8"/>
  <c r="W21"/>
  <c r="S8"/>
  <c r="N22"/>
  <c r="R29"/>
  <c r="N4"/>
  <c r="L35" i="254"/>
  <c r="U36" i="40"/>
  <c r="P14"/>
  <c r="S19"/>
  <c r="O19"/>
  <c r="U10"/>
  <c r="Q19"/>
  <c r="S9"/>
  <c r="M34"/>
  <c r="W33"/>
  <c r="S35"/>
  <c r="V14"/>
  <c r="P31"/>
  <c r="W10"/>
  <c r="S23"/>
  <c r="W7"/>
  <c r="O40"/>
  <c r="L6" i="254"/>
  <c r="N28" i="40"/>
  <c r="Q27"/>
  <c r="Q22"/>
  <c r="O4"/>
  <c r="L36" i="254"/>
  <c r="V7" i="40"/>
  <c r="L38" i="254"/>
  <c r="Q4" i="40"/>
  <c r="T38"/>
  <c r="R5"/>
  <c r="Q6"/>
  <c r="U15"/>
  <c r="T10"/>
  <c r="P4"/>
  <c r="L37" i="254"/>
  <c r="R15" i="40"/>
  <c r="R16"/>
  <c r="R35"/>
  <c r="U31"/>
  <c r="U7"/>
  <c r="N13"/>
  <c r="U29"/>
  <c r="N26"/>
  <c r="N24"/>
  <c r="T5"/>
  <c r="Q29"/>
  <c r="S10"/>
  <c r="T4"/>
  <c r="L41" i="254"/>
  <c r="V37" i="40"/>
  <c r="U6"/>
  <c r="O36"/>
  <c r="M32"/>
  <c r="T31"/>
  <c r="M39"/>
  <c r="L19" i="254"/>
  <c r="P15" i="40"/>
  <c r="P5"/>
  <c r="S26"/>
  <c r="W17"/>
  <c r="N14"/>
  <c r="S18"/>
  <c r="Q15"/>
  <c r="R30"/>
  <c r="T8"/>
  <c r="T27"/>
  <c r="W4"/>
  <c r="L44" i="254"/>
  <c r="V29" i="40"/>
  <c r="T14"/>
  <c r="U23"/>
  <c r="O44" l="1"/>
  <c r="L9" i="255"/>
  <c r="J5" i="257"/>
  <c r="L6" i="255"/>
  <c r="J14" i="257"/>
  <c r="L13" i="255"/>
  <c r="J13" i="257"/>
  <c r="L10" i="255"/>
  <c r="J6" i="257"/>
  <c r="L14" i="255"/>
  <c r="J7" i="257"/>
  <c r="L7" i="255"/>
  <c r="J10" i="257"/>
  <c r="L5" i="255"/>
  <c r="J4" i="257"/>
  <c r="L12" i="255"/>
  <c r="J12" i="257"/>
  <c r="L8" i="255"/>
  <c r="J11" i="257"/>
  <c r="V44" i="40"/>
  <c r="W44"/>
  <c r="U44"/>
  <c r="Q44"/>
  <c r="N44"/>
  <c r="P44"/>
  <c r="R44"/>
  <c r="M44"/>
  <c r="T44"/>
  <c r="M19" i="254"/>
  <c r="M6"/>
  <c r="M44"/>
  <c r="M42"/>
  <c r="M41"/>
  <c r="M36"/>
  <c r="M12"/>
  <c r="M4"/>
  <c r="M7"/>
  <c r="M38"/>
  <c r="M11"/>
  <c r="M37"/>
  <c r="M35"/>
  <c r="M13"/>
  <c r="M34"/>
  <c r="M26"/>
  <c r="M8"/>
  <c r="M28"/>
  <c r="M25"/>
  <c r="M14"/>
  <c r="M10"/>
  <c r="M39"/>
  <c r="M29"/>
  <c r="M20"/>
  <c r="M40"/>
  <c r="M21"/>
  <c r="M5"/>
  <c r="M22"/>
  <c r="M27"/>
  <c r="M43"/>
  <c r="M9"/>
  <c r="M24"/>
  <c r="M23"/>
  <c r="M6" i="255" l="1"/>
  <c r="M9"/>
  <c r="M4"/>
  <c r="M12"/>
  <c r="M7"/>
  <c r="M10"/>
  <c r="M13"/>
  <c r="M5"/>
  <c r="M11"/>
  <c r="M8"/>
  <c r="M14"/>
  <c r="D26" i="254"/>
  <c r="D24"/>
  <c r="D20"/>
  <c r="D27"/>
  <c r="D23"/>
  <c r="D22"/>
  <c r="D35"/>
  <c r="D41"/>
  <c r="D44"/>
  <c r="D38"/>
  <c r="D37"/>
  <c r="D36"/>
  <c r="D34"/>
  <c r="D39"/>
  <c r="D42"/>
  <c r="D40"/>
  <c r="D43"/>
  <c r="D7"/>
  <c r="D4"/>
  <c r="D12"/>
  <c r="D13"/>
  <c r="D5"/>
  <c r="D14"/>
  <c r="D8"/>
  <c r="D11"/>
  <c r="D10"/>
  <c r="D6"/>
  <c r="D9"/>
  <c r="D25"/>
  <c r="D21"/>
  <c r="D19"/>
  <c r="D28"/>
  <c r="D29"/>
  <c r="V39" i="34"/>
  <c r="M39" i="35"/>
  <c r="O39" s="1"/>
  <c r="V38" i="34"/>
  <c r="D8" i="255" l="1"/>
  <c r="D10"/>
  <c r="D9"/>
  <c r="D12"/>
  <c r="D4"/>
  <c r="D13"/>
  <c r="D7"/>
  <c r="D5"/>
  <c r="D11"/>
  <c r="D14"/>
  <c r="D6"/>
  <c r="M38" i="35"/>
  <c r="O38" s="1"/>
  <c r="G51" l="1"/>
  <c r="G53" s="1"/>
  <c r="G54" s="1"/>
  <c r="G55" s="1"/>
  <c r="G52"/>
  <c r="G56" l="1"/>
  <c r="G57" s="1"/>
  <c r="AT6" s="1"/>
  <c r="AT5" i="37" s="1"/>
  <c r="K42" i="35" l="1"/>
  <c r="K41" i="37" s="1"/>
  <c r="AT42" i="35"/>
  <c r="AT41" i="37" s="1"/>
  <c r="U42" i="35"/>
  <c r="U41" i="37" s="1"/>
  <c r="AE42" i="35"/>
  <c r="AE41" i="37" s="1"/>
  <c r="AY42" i="35"/>
  <c r="AY41" i="37" s="1"/>
  <c r="BD42" i="35"/>
  <c r="BD41" i="37" s="1"/>
  <c r="P42" i="35"/>
  <c r="P41" i="37" s="1"/>
  <c r="AO42" i="35"/>
  <c r="AO41" i="37" s="1"/>
  <c r="Z42" i="35"/>
  <c r="Z41" i="37" s="1"/>
  <c r="AJ42" i="35"/>
  <c r="AJ41" i="37" s="1"/>
  <c r="F42" i="35"/>
  <c r="F41" i="37" s="1"/>
  <c r="Z20" i="35"/>
  <c r="Z19" i="37" s="1"/>
  <c r="AM20" i="193" s="1"/>
  <c r="F40" i="35"/>
  <c r="F39" i="37" s="1"/>
  <c r="G40" i="192" s="1"/>
  <c r="AE38" i="35"/>
  <c r="AE37" i="37" s="1"/>
  <c r="AU38" i="192" s="1"/>
  <c r="Z23" i="35"/>
  <c r="Z22" i="37" s="1"/>
  <c r="AE9" i="35"/>
  <c r="AE8" i="37" s="1"/>
  <c r="AU9" i="193" s="1"/>
  <c r="BD40" i="35"/>
  <c r="BD39" i="37" s="1"/>
  <c r="CI40" i="62" s="1"/>
  <c r="P40" i="35"/>
  <c r="P39" i="37" s="1"/>
  <c r="W40" i="192" s="1"/>
  <c r="U31" i="35"/>
  <c r="U30" i="37" s="1"/>
  <c r="AE31" i="191" s="1"/>
  <c r="K14" i="35"/>
  <c r="K13" i="37" s="1"/>
  <c r="O14" i="38" s="1"/>
  <c r="K10" i="35"/>
  <c r="K9" i="37" s="1"/>
  <c r="O10" i="191" s="1"/>
  <c r="F34" i="35"/>
  <c r="F33" i="37" s="1"/>
  <c r="G34" i="62" s="1"/>
  <c r="U13" i="35"/>
  <c r="U12" i="37" s="1"/>
  <c r="AJ24" i="35"/>
  <c r="AJ23" i="37" s="1"/>
  <c r="BC24" i="38" s="1"/>
  <c r="F5" i="35"/>
  <c r="F4" i="37" s="1"/>
  <c r="F28" i="35"/>
  <c r="F27" i="37" s="1"/>
  <c r="AY39" i="35"/>
  <c r="AY38" i="37" s="1"/>
  <c r="Z18" i="35"/>
  <c r="Z17" i="37" s="1"/>
  <c r="AM18" i="62" s="1"/>
  <c r="U23" i="35"/>
  <c r="U22" i="37" s="1"/>
  <c r="AE23" i="193" s="1"/>
  <c r="P12" i="35"/>
  <c r="P11" i="37" s="1"/>
  <c r="K40" i="35"/>
  <c r="K39" i="37" s="1"/>
  <c r="O40" i="38" s="1"/>
  <c r="AT10" i="35"/>
  <c r="AT9" i="37" s="1"/>
  <c r="BS10" i="192" s="1"/>
  <c r="AJ32" i="35"/>
  <c r="AJ31" i="37" s="1"/>
  <c r="BC32" i="193" s="1"/>
  <c r="AJ18" i="35"/>
  <c r="AJ17" i="37" s="1"/>
  <c r="BC18" i="193" s="1"/>
  <c r="K7" i="35"/>
  <c r="K6" i="37" s="1"/>
  <c r="Z30" i="35"/>
  <c r="Z29" i="37" s="1"/>
  <c r="AM30" i="191" s="1"/>
  <c r="K24" i="35"/>
  <c r="K23" i="37" s="1"/>
  <c r="O24" i="193" s="1"/>
  <c r="AE12" i="35"/>
  <c r="AE11" i="37" s="1"/>
  <c r="P37" i="35"/>
  <c r="P36" i="37" s="1"/>
  <c r="AT24" i="35"/>
  <c r="AT23" i="37" s="1"/>
  <c r="BS24" i="192" s="1"/>
  <c r="P38" i="35"/>
  <c r="P37" i="37" s="1"/>
  <c r="W38" i="192" s="1"/>
  <c r="AT5" i="35"/>
  <c r="AT4" i="37" s="1"/>
  <c r="BS5" i="62" s="1"/>
  <c r="Z37" i="35"/>
  <c r="Z36" i="37" s="1"/>
  <c r="AM37" i="62" s="1"/>
  <c r="AE36" i="35"/>
  <c r="AE35" i="37" s="1"/>
  <c r="AU36" i="193" s="1"/>
  <c r="P5" i="35"/>
  <c r="P4" i="37" s="1"/>
  <c r="AT19" i="35"/>
  <c r="AT18" i="37" s="1"/>
  <c r="BS19" i="192" s="1"/>
  <c r="AO13" i="35"/>
  <c r="AO12" i="37" s="1"/>
  <c r="BK13" i="191" s="1"/>
  <c r="P7" i="35"/>
  <c r="P6" i="37" s="1"/>
  <c r="W7" i="62" s="1"/>
  <c r="AT25" i="35"/>
  <c r="AT24" i="37" s="1"/>
  <c r="BS25" i="192" s="1"/>
  <c r="BD25" i="35"/>
  <c r="BD24" i="37" s="1"/>
  <c r="CI25" i="38" s="1"/>
  <c r="AJ41" i="35"/>
  <c r="AJ12"/>
  <c r="AJ11" i="37" s="1"/>
  <c r="BC12" i="193" s="1"/>
  <c r="U34" i="35"/>
  <c r="U33" i="37" s="1"/>
  <c r="AE34" i="193" s="1"/>
  <c r="K17" i="35"/>
  <c r="K16" i="37" s="1"/>
  <c r="O17" i="193" s="1"/>
  <c r="P16" i="35"/>
  <c r="P15" i="37" s="1"/>
  <c r="W16" i="192" s="1"/>
  <c r="U8" i="35"/>
  <c r="U7" i="37" s="1"/>
  <c r="AE8" i="193" s="1"/>
  <c r="BD21" i="35"/>
  <c r="BD20" i="37" s="1"/>
  <c r="CI21" i="38" s="1"/>
  <c r="AO37" i="35"/>
  <c r="AO36" i="37" s="1"/>
  <c r="K23" i="35"/>
  <c r="K22" i="37" s="1"/>
  <c r="BD39" i="35"/>
  <c r="BD38" i="37" s="1"/>
  <c r="CI39" i="191" s="1"/>
  <c r="AY11" i="35"/>
  <c r="AY10" i="37" s="1"/>
  <c r="CA11" i="62" s="1"/>
  <c r="P31" i="35"/>
  <c r="P30" i="37" s="1"/>
  <c r="W31" i="38" s="1"/>
  <c r="F39" i="35"/>
  <c r="F38" i="37" s="1"/>
  <c r="G39" i="192" s="1"/>
  <c r="AO24" i="35"/>
  <c r="AO23" i="37" s="1"/>
  <c r="BK24" i="192" s="1"/>
  <c r="K6" i="35"/>
  <c r="K5" i="37" s="1"/>
  <c r="O6" i="62" s="1"/>
  <c r="AE5" i="35"/>
  <c r="AE4" i="37" s="1"/>
  <c r="AU5" i="62" s="1"/>
  <c r="Z26" i="35"/>
  <c r="Z25" i="37" s="1"/>
  <c r="AM26" i="191" s="1"/>
  <c r="AY28" i="35"/>
  <c r="AY27" i="37" s="1"/>
  <c r="CA28" i="193" s="1"/>
  <c r="U9" i="35"/>
  <c r="U8" i="37" s="1"/>
  <c r="AE9" i="38" s="1"/>
  <c r="F33" i="35"/>
  <c r="F32" i="37" s="1"/>
  <c r="G33" i="62" s="1"/>
  <c r="F12" i="35"/>
  <c r="F11" i="37" s="1"/>
  <c r="AO11" i="35"/>
  <c r="AO10" i="37" s="1"/>
  <c r="BK11" i="191" s="1"/>
  <c r="BD36" i="35"/>
  <c r="BD35" i="37" s="1"/>
  <c r="CI36" i="38" s="1"/>
  <c r="BD20" i="35"/>
  <c r="BD19" i="37" s="1"/>
  <c r="CI20" i="62" s="1"/>
  <c r="K33" i="35"/>
  <c r="K32" i="37" s="1"/>
  <c r="O33" i="193" s="1"/>
  <c r="P21" i="35"/>
  <c r="P20" i="37" s="1"/>
  <c r="W21" i="193" s="1"/>
  <c r="AO33" i="35"/>
  <c r="AO32" i="37" s="1"/>
  <c r="BK33" i="38" s="1"/>
  <c r="F18" i="35"/>
  <c r="F17" i="37" s="1"/>
  <c r="K30" i="35"/>
  <c r="K29" i="37" s="1"/>
  <c r="O30" i="192" s="1"/>
  <c r="U17" i="35"/>
  <c r="U16" i="37" s="1"/>
  <c r="AE17" i="38" s="1"/>
  <c r="AY10" i="35"/>
  <c r="AY9" i="37" s="1"/>
  <c r="CA10" i="191" s="1"/>
  <c r="AT21" i="35"/>
  <c r="AT20" i="37" s="1"/>
  <c r="BS21" i="192" s="1"/>
  <c r="Z33" i="35"/>
  <c r="Z32" i="37" s="1"/>
  <c r="K28" i="35"/>
  <c r="K27" i="37" s="1"/>
  <c r="O28" i="192" s="1"/>
  <c r="Z36" i="35"/>
  <c r="Z35" i="37" s="1"/>
  <c r="AM36" i="38" s="1"/>
  <c r="AT11" i="35"/>
  <c r="AT10" i="37" s="1"/>
  <c r="BS11" i="191" s="1"/>
  <c r="AJ10" i="35"/>
  <c r="AJ9" i="37" s="1"/>
  <c r="U38" i="35"/>
  <c r="U37" i="37" s="1"/>
  <c r="AE38" i="191" s="1"/>
  <c r="AE14" i="35"/>
  <c r="AE13" i="37" s="1"/>
  <c r="AU14" i="38" s="1"/>
  <c r="AJ37" i="35"/>
  <c r="AJ36" i="37" s="1"/>
  <c r="BC37" i="192" s="1"/>
  <c r="U21" i="35"/>
  <c r="U20" i="37" s="1"/>
  <c r="AE21" i="191" s="1"/>
  <c r="AJ20" i="35"/>
  <c r="AJ19" i="37" s="1"/>
  <c r="BC20" i="38" s="1"/>
  <c r="AY27" i="35"/>
  <c r="AY26" i="37" s="1"/>
  <c r="CA27" i="38" s="1"/>
  <c r="F29" i="35"/>
  <c r="F28" i="37" s="1"/>
  <c r="G29" i="193" s="1"/>
  <c r="P15" i="35"/>
  <c r="P14" i="37" s="1"/>
  <c r="F15" i="35"/>
  <c r="F14" i="37" s="1"/>
  <c r="G15" i="62" s="1"/>
  <c r="AT35" i="35"/>
  <c r="AT34" i="37" s="1"/>
  <c r="BS35" i="192" s="1"/>
  <c r="AE35" i="35"/>
  <c r="AE34" i="37" s="1"/>
  <c r="AU35" i="38" s="1"/>
  <c r="U14" i="35"/>
  <c r="U13" i="37" s="1"/>
  <c r="AE14" i="191" s="1"/>
  <c r="AJ26" i="35"/>
  <c r="AJ25" i="37" s="1"/>
  <c r="BC26" i="191" s="1"/>
  <c r="AT27" i="35"/>
  <c r="AT26" i="37" s="1"/>
  <c r="BS27" i="62" s="1"/>
  <c r="AE33" i="35"/>
  <c r="AE32" i="37" s="1"/>
  <c r="AU33" i="62" s="1"/>
  <c r="AJ22" i="35"/>
  <c r="AJ21" i="37" s="1"/>
  <c r="BC22" i="38" s="1"/>
  <c r="Z16" i="35"/>
  <c r="Z15" i="37" s="1"/>
  <c r="AM16" i="38" s="1"/>
  <c r="AY24" i="35"/>
  <c r="AY23" i="37" s="1"/>
  <c r="CA24" i="192" s="1"/>
  <c r="P8" i="35"/>
  <c r="P7" i="37" s="1"/>
  <c r="W8" i="191" s="1"/>
  <c r="AE37" i="35"/>
  <c r="AE36" i="37" s="1"/>
  <c r="AY19" i="35"/>
  <c r="AY18" i="37" s="1"/>
  <c r="CA19" i="38" s="1"/>
  <c r="F27" i="35"/>
  <c r="F26" i="37" s="1"/>
  <c r="G27" i="62" s="1"/>
  <c r="AY31" i="35"/>
  <c r="AY30" i="37" s="1"/>
  <c r="F21" i="35"/>
  <c r="F20" i="37" s="1"/>
  <c r="AE34" i="35"/>
  <c r="AE33" i="37" s="1"/>
  <c r="AU34" i="62" s="1"/>
  <c r="P26" i="35"/>
  <c r="P25" i="37" s="1"/>
  <c r="W26" i="62" s="1"/>
  <c r="AO26" i="35"/>
  <c r="AO25" i="37" s="1"/>
  <c r="BK26" i="38" s="1"/>
  <c r="F23" i="35"/>
  <c r="F22" i="37" s="1"/>
  <c r="G23" i="193" s="1"/>
  <c r="BD35" i="35"/>
  <c r="BD34" i="37" s="1"/>
  <c r="CI35" i="191" s="1"/>
  <c r="F41" i="35"/>
  <c r="AJ5"/>
  <c r="AJ4" i="37" s="1"/>
  <c r="BC5" i="192" s="1"/>
  <c r="P34" i="35"/>
  <c r="P33" i="37" s="1"/>
  <c r="AJ30" i="35"/>
  <c r="AJ29" i="37" s="1"/>
  <c r="BC30" i="38" s="1"/>
  <c r="U19" i="35"/>
  <c r="U18" i="37" s="1"/>
  <c r="AE19" i="38" s="1"/>
  <c r="Z38" i="35"/>
  <c r="Z37" i="37" s="1"/>
  <c r="K41" i="35"/>
  <c r="AE40"/>
  <c r="AE39" i="37" s="1"/>
  <c r="AU40" i="62" s="1"/>
  <c r="BD12" i="35"/>
  <c r="BD11" i="37" s="1"/>
  <c r="CI12" i="191" s="1"/>
  <c r="AO22" i="35"/>
  <c r="AO21" i="37" s="1"/>
  <c r="AJ36" i="35"/>
  <c r="AJ35" i="37" s="1"/>
  <c r="BC36" i="193" s="1"/>
  <c r="U41" i="35"/>
  <c r="U40" i="37" s="1"/>
  <c r="K12" i="35"/>
  <c r="K11" i="37" s="1"/>
  <c r="O12" i="193" s="1"/>
  <c r="AY33" i="35"/>
  <c r="AY32" i="37" s="1"/>
  <c r="AT8" i="35"/>
  <c r="AT7" i="37" s="1"/>
  <c r="AO36" i="35"/>
  <c r="AO35" i="37" s="1"/>
  <c r="BK36" i="38" s="1"/>
  <c r="AO18" i="35"/>
  <c r="AO17" i="37" s="1"/>
  <c r="BK18" i="192" s="1"/>
  <c r="K18" i="35"/>
  <c r="K17" i="37" s="1"/>
  <c r="O18" i="193" s="1"/>
  <c r="AT15" i="35"/>
  <c r="AT14" i="37" s="1"/>
  <c r="AE15" i="35"/>
  <c r="AE14" i="37" s="1"/>
  <c r="AU15" i="38" s="1"/>
  <c r="AY7" i="35"/>
  <c r="AY6" i="37" s="1"/>
  <c r="CA7" i="193" s="1"/>
  <c r="P10" i="35"/>
  <c r="P9" i="37" s="1"/>
  <c r="AT31" i="35"/>
  <c r="AT30" i="37" s="1"/>
  <c r="BS31" i="62" s="1"/>
  <c r="Z5" i="35"/>
  <c r="Z4" i="37" s="1"/>
  <c r="AE10" i="35"/>
  <c r="AE9" i="37" s="1"/>
  <c r="AU10" i="62" s="1"/>
  <c r="F32" i="35"/>
  <c r="F31" i="37" s="1"/>
  <c r="G32" i="62" s="1"/>
  <c r="BD34" i="35"/>
  <c r="BD33" i="37" s="1"/>
  <c r="AE8" i="35"/>
  <c r="AE7" i="37" s="1"/>
  <c r="AU8" i="193" s="1"/>
  <c r="AT13" i="35"/>
  <c r="AT12" i="37" s="1"/>
  <c r="BS13" i="38" s="1"/>
  <c r="Z25" i="35"/>
  <c r="Z24" i="37" s="1"/>
  <c r="F10" i="35"/>
  <c r="F9" i="37" s="1"/>
  <c r="AE24" i="35"/>
  <c r="AE23" i="37" s="1"/>
  <c r="AU24" i="192" s="1"/>
  <c r="F16" i="35"/>
  <c r="F15" i="37" s="1"/>
  <c r="G16" i="62" s="1"/>
  <c r="Z32" i="35"/>
  <c r="Z31" i="37" s="1"/>
  <c r="AM32" i="38" s="1"/>
  <c r="F14" i="35"/>
  <c r="F13" i="37" s="1"/>
  <c r="G14" i="192" s="1"/>
  <c r="AY9" i="35"/>
  <c r="AY8" i="37" s="1"/>
  <c r="CA9" i="62" s="1"/>
  <c r="P25" i="35"/>
  <c r="P24" i="37" s="1"/>
  <c r="W25" i="193" s="1"/>
  <c r="AO29" i="35"/>
  <c r="AO28" i="37" s="1"/>
  <c r="F19" i="35"/>
  <c r="F18" i="37" s="1"/>
  <c r="AJ39" i="35"/>
  <c r="AJ38" i="37" s="1"/>
  <c r="BC39" i="38" s="1"/>
  <c r="AE32" i="35"/>
  <c r="AE31" i="37" s="1"/>
  <c r="AU32" i="193" s="1"/>
  <c r="AY5" i="35"/>
  <c r="AY4" i="37" s="1"/>
  <c r="CA5" i="191" s="1"/>
  <c r="AE17" i="35"/>
  <c r="AE16" i="37" s="1"/>
  <c r="Z17" i="35"/>
  <c r="Z16" i="37" s="1"/>
  <c r="AM17" i="38" s="1"/>
  <c r="K39" i="35"/>
  <c r="K38" i="37" s="1"/>
  <c r="O39" i="62" s="1"/>
  <c r="Z21" i="35"/>
  <c r="Z20" i="37" s="1"/>
  <c r="AE31" i="35"/>
  <c r="AE30" i="37" s="1"/>
  <c r="AU31" i="193" s="1"/>
  <c r="BD13" i="35"/>
  <c r="BD12" i="37" s="1"/>
  <c r="CI13" i="193" s="1"/>
  <c r="K20" i="35"/>
  <c r="K19" i="37" s="1"/>
  <c r="O20" i="193" s="1"/>
  <c r="AY18" i="35"/>
  <c r="AY17" i="37" s="1"/>
  <c r="CA18" i="62" s="1"/>
  <c r="AO15" i="35"/>
  <c r="AO14" i="37" s="1"/>
  <c r="Z34" i="35"/>
  <c r="Z33" i="37" s="1"/>
  <c r="AM34" i="193" s="1"/>
  <c r="BD5" i="35"/>
  <c r="BD4" i="37" s="1"/>
  <c r="P24" i="35"/>
  <c r="P23" i="37" s="1"/>
  <c r="AO23" i="35"/>
  <c r="AO22" i="37" s="1"/>
  <c r="Z13" i="35"/>
  <c r="Z12" i="37" s="1"/>
  <c r="AM13" i="193" s="1"/>
  <c r="AJ21" i="35"/>
  <c r="AJ20" i="37" s="1"/>
  <c r="BC21" i="192" s="1"/>
  <c r="K36" i="35"/>
  <c r="K35" i="37" s="1"/>
  <c r="O36" i="62" s="1"/>
  <c r="AY40" i="35"/>
  <c r="AY39" i="37" s="1"/>
  <c r="CA40" i="192" s="1"/>
  <c r="BD31" i="35"/>
  <c r="BD30" i="37" s="1"/>
  <c r="CI31" i="191" s="1"/>
  <c r="F35" i="35"/>
  <c r="F34" i="37" s="1"/>
  <c r="G35" i="38" s="1"/>
  <c r="BD15" i="35"/>
  <c r="BD14" i="37" s="1"/>
  <c r="K25" i="35"/>
  <c r="K24" i="37" s="1"/>
  <c r="O25" i="191" s="1"/>
  <c r="AO6" i="35"/>
  <c r="AO5" i="37" s="1"/>
  <c r="BK6" i="192" s="1"/>
  <c r="U18" i="35"/>
  <c r="U17" i="37" s="1"/>
  <c r="AE18" i="191" s="1"/>
  <c r="P17" i="35"/>
  <c r="P16" i="37" s="1"/>
  <c r="W17" i="38" s="1"/>
  <c r="AE26" i="35"/>
  <c r="AE25" i="37" s="1"/>
  <c r="AU26" i="193" s="1"/>
  <c r="AY34" i="35"/>
  <c r="AY33" i="37" s="1"/>
  <c r="CA34" i="191" s="1"/>
  <c r="AT12" i="35"/>
  <c r="AT11" i="37" s="1"/>
  <c r="BS12" i="193" s="1"/>
  <c r="K21" i="35"/>
  <c r="K20" i="37" s="1"/>
  <c r="BD24" i="35"/>
  <c r="BD23" i="37" s="1"/>
  <c r="CI24" i="193" s="1"/>
  <c r="K34" i="35"/>
  <c r="K33" i="37" s="1"/>
  <c r="O34" i="193" s="1"/>
  <c r="U35" i="35"/>
  <c r="U34" i="37" s="1"/>
  <c r="AE35" i="192" s="1"/>
  <c r="Z8" i="35"/>
  <c r="Z7" i="37" s="1"/>
  <c r="AM8" i="191" s="1"/>
  <c r="AJ23" i="35"/>
  <c r="AJ22" i="37" s="1"/>
  <c r="BC23" i="191" s="1"/>
  <c r="AT18" i="35"/>
  <c r="AT17" i="37" s="1"/>
  <c r="BS18" i="191" s="1"/>
  <c r="AT17" i="35"/>
  <c r="AT16" i="37" s="1"/>
  <c r="BS17" i="38" s="1"/>
  <c r="F36" i="35"/>
  <c r="F35" i="37" s="1"/>
  <c r="U6" i="35"/>
  <c r="U5" i="37" s="1"/>
  <c r="AE6" i="191" s="1"/>
  <c r="Z7" i="35"/>
  <c r="Z6" i="37" s="1"/>
  <c r="AM7" i="193" s="1"/>
  <c r="BD11" i="35"/>
  <c r="BD10" i="37" s="1"/>
  <c r="CI11" i="62" s="1"/>
  <c r="K15" i="35"/>
  <c r="K14" i="37" s="1"/>
  <c r="O15" i="62" s="1"/>
  <c r="F31" i="35"/>
  <c r="F30" i="37" s="1"/>
  <c r="G31" i="193" s="1"/>
  <c r="AO10" i="35"/>
  <c r="AO9" i="37" s="1"/>
  <c r="BK10" i="191" s="1"/>
  <c r="AY32" i="35"/>
  <c r="AY31" i="37" s="1"/>
  <c r="CA32" i="38" s="1"/>
  <c r="AJ14" i="35"/>
  <c r="AJ13" i="37" s="1"/>
  <c r="BC14" i="38" s="1"/>
  <c r="AY16" i="35"/>
  <c r="AY15" i="37" s="1"/>
  <c r="CA16" i="62" s="1"/>
  <c r="AY22" i="35"/>
  <c r="AY21" i="37" s="1"/>
  <c r="CA22" i="192" s="1"/>
  <c r="K13" i="35"/>
  <c r="K12" i="37" s="1"/>
  <c r="O13" i="192" s="1"/>
  <c r="AO35" i="35"/>
  <c r="AO34" i="37" s="1"/>
  <c r="BK35" i="62" s="1"/>
  <c r="F24" i="35"/>
  <c r="F23" i="37" s="1"/>
  <c r="G24" i="191" s="1"/>
  <c r="P23" i="35"/>
  <c r="P22" i="37" s="1"/>
  <c r="W23" i="62" s="1"/>
  <c r="AE22" i="35"/>
  <c r="AE21" i="37" s="1"/>
  <c r="AU22" i="192" s="1"/>
  <c r="Z10" i="35"/>
  <c r="Z9" i="37" s="1"/>
  <c r="AM10" i="62" s="1"/>
  <c r="K38" i="35"/>
  <c r="K37" i="37" s="1"/>
  <c r="O38" i="192" s="1"/>
  <c r="BD9" i="35"/>
  <c r="BD8" i="37" s="1"/>
  <c r="CI9" i="38" s="1"/>
  <c r="Z41" i="35"/>
  <c r="AT26"/>
  <c r="AT25" i="37" s="1"/>
  <c r="AE7" i="35"/>
  <c r="AE6" i="37" s="1"/>
  <c r="AU7" i="62" s="1"/>
  <c r="AY25" i="35"/>
  <c r="AY24" i="37" s="1"/>
  <c r="CA25" i="192" s="1"/>
  <c r="AJ34" i="35"/>
  <c r="AJ33" i="37" s="1"/>
  <c r="BC34" i="191" s="1"/>
  <c r="AO41" i="35"/>
  <c r="P41"/>
  <c r="BD37"/>
  <c r="BD36" i="37" s="1"/>
  <c r="CI37" i="191" s="1"/>
  <c r="BD17" i="35"/>
  <c r="BD16" i="37" s="1"/>
  <c r="CI17" i="191" s="1"/>
  <c r="AY29" i="35"/>
  <c r="AY28" i="37" s="1"/>
  <c r="CA29" i="38" s="1"/>
  <c r="U40" i="35"/>
  <c r="U39" i="37" s="1"/>
  <c r="AE40" i="193" s="1"/>
  <c r="U33" i="35"/>
  <c r="U32" i="37" s="1"/>
  <c r="AE33" i="192" s="1"/>
  <c r="AT34" i="35"/>
  <c r="AT33" i="37" s="1"/>
  <c r="BS34" i="193" s="1"/>
  <c r="P18" i="35"/>
  <c r="P17" i="37" s="1"/>
  <c r="U7" i="35"/>
  <c r="U6" i="37" s="1"/>
  <c r="AE7" i="38" s="1"/>
  <c r="U24" i="35"/>
  <c r="U23" i="37" s="1"/>
  <c r="AE24" i="38" s="1"/>
  <c r="Z27" i="35"/>
  <c r="Z26" i="37" s="1"/>
  <c r="AM27" i="192" s="1"/>
  <c r="Z22" i="35"/>
  <c r="Z21" i="37" s="1"/>
  <c r="AO5" i="35"/>
  <c r="AO4" i="37" s="1"/>
  <c r="BK5" i="191" s="1"/>
  <c r="P29" i="35"/>
  <c r="P28" i="37" s="1"/>
  <c r="W29" i="193" s="1"/>
  <c r="AO32" i="35"/>
  <c r="AO31" i="37" s="1"/>
  <c r="BK32" i="62" s="1"/>
  <c r="F30" i="35"/>
  <c r="F29" i="37" s="1"/>
  <c r="G30" i="62" s="1"/>
  <c r="AO8" i="35"/>
  <c r="AO7" i="37" s="1"/>
  <c r="BK8" i="192" s="1"/>
  <c r="F20" i="35"/>
  <c r="F19" i="37" s="1"/>
  <c r="G20" i="192" s="1"/>
  <c r="Z40" i="35"/>
  <c r="Z39" i="37" s="1"/>
  <c r="AM40" i="62" s="1"/>
  <c r="AO28" i="35"/>
  <c r="AO27" i="37" s="1"/>
  <c r="BK28" i="62" s="1"/>
  <c r="BD18" i="35"/>
  <c r="BD17" i="37" s="1"/>
  <c r="CI18" i="192" s="1"/>
  <c r="AJ6" i="35"/>
  <c r="AJ5" i="37" s="1"/>
  <c r="BC6" i="38" s="1"/>
  <c r="Z9" i="35"/>
  <c r="Z8" i="37" s="1"/>
  <c r="AM9" i="38" s="1"/>
  <c r="AE18" i="35"/>
  <c r="AE17" i="37" s="1"/>
  <c r="AU18" i="38" s="1"/>
  <c r="U26" i="35"/>
  <c r="U25" i="37" s="1"/>
  <c r="AE26" i="193" s="1"/>
  <c r="AO21" i="35"/>
  <c r="AO20" i="37" s="1"/>
  <c r="BK21" i="62" s="1"/>
  <c r="AT20" i="35"/>
  <c r="AT19" i="37" s="1"/>
  <c r="BS20" i="38" s="1"/>
  <c r="K5" i="35"/>
  <c r="K4" i="37" s="1"/>
  <c r="O5" i="38" s="1"/>
  <c r="U39" i="35"/>
  <c r="U38" i="37" s="1"/>
  <c r="AE39" i="191" s="1"/>
  <c r="AJ8" i="35"/>
  <c r="AJ7" i="37" s="1"/>
  <c r="BC8" i="191" s="1"/>
  <c r="K29" i="35"/>
  <c r="K28" i="37" s="1"/>
  <c r="O29" i="191" s="1"/>
  <c r="F25" i="35"/>
  <c r="F24" i="37" s="1"/>
  <c r="G25" i="62" s="1"/>
  <c r="BD16" i="35"/>
  <c r="BD15" i="37" s="1"/>
  <c r="CI16" i="191" s="1"/>
  <c r="AY26" i="35"/>
  <c r="AY25" i="37" s="1"/>
  <c r="CA26" i="193" s="1"/>
  <c r="F8" i="35"/>
  <c r="F7" i="37" s="1"/>
  <c r="G8" i="191" s="1"/>
  <c r="AO14" i="35"/>
  <c r="AO13" i="37" s="1"/>
  <c r="BK14" i="192" s="1"/>
  <c r="P33" i="35"/>
  <c r="P32" i="37" s="1"/>
  <c r="W33" i="193" s="1"/>
  <c r="Z35" i="35"/>
  <c r="Z34" i="37" s="1"/>
  <c r="AM35" i="191" s="1"/>
  <c r="U16" i="35"/>
  <c r="U15" i="37" s="1"/>
  <c r="AE16" i="38" s="1"/>
  <c r="AO9" i="35"/>
  <c r="AO8" i="37" s="1"/>
  <c r="BK9" i="191" s="1"/>
  <c r="AO19" i="35"/>
  <c r="AO18" i="37" s="1"/>
  <c r="BK19" i="62" s="1"/>
  <c r="P19" i="35"/>
  <c r="P18" i="37" s="1"/>
  <c r="W19" i="193" s="1"/>
  <c r="AT37" i="35"/>
  <c r="AT36" i="37" s="1"/>
  <c r="BS37" i="62" s="1"/>
  <c r="AY38" i="35"/>
  <c r="AY37" i="37" s="1"/>
  <c r="CA38" i="193" s="1"/>
  <c r="AY14" i="35"/>
  <c r="AY13" i="37" s="1"/>
  <c r="CA14" i="192" s="1"/>
  <c r="AT38" i="35"/>
  <c r="AT37" i="37" s="1"/>
  <c r="BS38" i="191" s="1"/>
  <c r="AT40" i="35"/>
  <c r="AT39" i="37" s="1"/>
  <c r="BS40" i="62" s="1"/>
  <c r="BD10" i="35"/>
  <c r="BD9" i="37" s="1"/>
  <c r="CI10" i="193" s="1"/>
  <c r="AJ17" i="35"/>
  <c r="AJ16" i="37" s="1"/>
  <c r="BC17" i="193" s="1"/>
  <c r="BD19" i="35"/>
  <c r="BD18" i="37" s="1"/>
  <c r="CI19" i="62" s="1"/>
  <c r="F9" i="35"/>
  <c r="F8" i="37" s="1"/>
  <c r="G9" i="62" s="1"/>
  <c r="U20" i="35"/>
  <c r="U19" i="37" s="1"/>
  <c r="AE20" i="191" s="1"/>
  <c r="AJ35" i="35"/>
  <c r="AJ34" i="37" s="1"/>
  <c r="BC35" i="191" s="1"/>
  <c r="U22" i="35"/>
  <c r="U21" i="37" s="1"/>
  <c r="AE22" i="193" s="1"/>
  <c r="AE20" i="35"/>
  <c r="AE19" i="37" s="1"/>
  <c r="AU20" i="191" s="1"/>
  <c r="BD29" i="35"/>
  <c r="BD28" i="37" s="1"/>
  <c r="CI29" i="62" s="1"/>
  <c r="AY21" i="35"/>
  <c r="AY20" i="37" s="1"/>
  <c r="CA21" i="62" s="1"/>
  <c r="BD32" i="35"/>
  <c r="BD31" i="37" s="1"/>
  <c r="CI32" i="192" s="1"/>
  <c r="AO30" i="35"/>
  <c r="AO29" i="37" s="1"/>
  <c r="BK30" i="38" s="1"/>
  <c r="P35" i="35"/>
  <c r="P34" i="37" s="1"/>
  <c r="W35" i="193" s="1"/>
  <c r="AY37" i="35"/>
  <c r="AY36" i="37" s="1"/>
  <c r="CA37" i="193" s="1"/>
  <c r="P9" i="35"/>
  <c r="P8" i="37" s="1"/>
  <c r="W9" i="193" s="1"/>
  <c r="U27" i="35"/>
  <c r="U26" i="37" s="1"/>
  <c r="AE27" i="192" s="1"/>
  <c r="AT16" i="35"/>
  <c r="AT15" i="37" s="1"/>
  <c r="BS16" i="62" s="1"/>
  <c r="AE23" i="35"/>
  <c r="AE22" i="37" s="1"/>
  <c r="AU23" i="192" s="1"/>
  <c r="K26" i="35"/>
  <c r="K25" i="37" s="1"/>
  <c r="O26" i="38" s="1"/>
  <c r="Z11" i="35"/>
  <c r="Z10" i="37" s="1"/>
  <c r="AM11" i="191" s="1"/>
  <c r="P27" i="35"/>
  <c r="P26" i="37" s="1"/>
  <c r="W27" i="38" s="1"/>
  <c r="AJ15" i="35"/>
  <c r="AJ14" i="37" s="1"/>
  <c r="BC15" i="193" s="1"/>
  <c r="P39" i="35"/>
  <c r="P38" i="37" s="1"/>
  <c r="W39" i="191" s="1"/>
  <c r="P13" i="35"/>
  <c r="P12" i="37" s="1"/>
  <c r="W13" i="192" s="1"/>
  <c r="Z29" i="35"/>
  <c r="Z28" i="37" s="1"/>
  <c r="AM29" i="38" s="1"/>
  <c r="BD6" i="35"/>
  <c r="BD5" i="37" s="1"/>
  <c r="CI6" i="192" s="1"/>
  <c r="AY17" i="35"/>
  <c r="AY16" i="37" s="1"/>
  <c r="CA17" i="192" s="1"/>
  <c r="F37" i="35"/>
  <c r="F36" i="37" s="1"/>
  <c r="G37" i="62" s="1"/>
  <c r="Z15" i="35"/>
  <c r="Z14" i="37" s="1"/>
  <c r="AM15" i="192" s="1"/>
  <c r="F22" i="35"/>
  <c r="F21" i="37" s="1"/>
  <c r="G22" i="193" s="1"/>
  <c r="AT23" i="35"/>
  <c r="AT22" i="37" s="1"/>
  <c r="BS23" i="191" s="1"/>
  <c r="AJ25" i="35"/>
  <c r="AJ24" i="37" s="1"/>
  <c r="BC25" i="192" s="1"/>
  <c r="AY30" i="35"/>
  <c r="AY29" i="37" s="1"/>
  <c r="CA30" i="62" s="1"/>
  <c r="Z19" i="35"/>
  <c r="Z18" i="37" s="1"/>
  <c r="AM19" i="192" s="1"/>
  <c r="K27" i="35"/>
  <c r="K26" i="37" s="1"/>
  <c r="O27" i="193" s="1"/>
  <c r="AJ9" i="35"/>
  <c r="AJ8" i="37" s="1"/>
  <c r="BC9" i="192" s="1"/>
  <c r="AJ16" i="35"/>
  <c r="AJ15" i="37" s="1"/>
  <c r="BC16" i="62" s="1"/>
  <c r="P32" i="35"/>
  <c r="P31" i="37" s="1"/>
  <c r="W32" i="38" s="1"/>
  <c r="AT28" i="35"/>
  <c r="AT27" i="37" s="1"/>
  <c r="BS28" i="193" s="1"/>
  <c r="AO39" i="35"/>
  <c r="AO38" i="37" s="1"/>
  <c r="BK39" i="191" s="1"/>
  <c r="AO38" i="35"/>
  <c r="AO37" i="37" s="1"/>
  <c r="BK38" i="192" s="1"/>
  <c r="BD38" i="35"/>
  <c r="BD37" i="37" s="1"/>
  <c r="CI38" i="191" s="1"/>
  <c r="AY41" i="35"/>
  <c r="AY40" i="37" s="1"/>
  <c r="AO31" i="35"/>
  <c r="AO30" i="37" s="1"/>
  <c r="BK31" i="38" s="1"/>
  <c r="Z31" i="35"/>
  <c r="Z30" i="37" s="1"/>
  <c r="AM31" i="193" s="1"/>
  <c r="P6" i="35"/>
  <c r="P5" i="37" s="1"/>
  <c r="W6" i="38" s="1"/>
  <c r="AJ27" i="35"/>
  <c r="AJ26" i="37" s="1"/>
  <c r="BC27" i="62" s="1"/>
  <c r="Z12" i="35"/>
  <c r="Z11" i="37" s="1"/>
  <c r="AM12" i="62" s="1"/>
  <c r="AT41" i="35"/>
  <c r="AT14"/>
  <c r="AT13" i="37" s="1"/>
  <c r="BS14" i="62" s="1"/>
  <c r="AT36" i="35"/>
  <c r="AT35" i="37" s="1"/>
  <c r="BS36" i="38" s="1"/>
  <c r="AE21" i="35"/>
  <c r="AE20" i="37" s="1"/>
  <c r="AU21" i="191" s="1"/>
  <c r="U15" i="35"/>
  <c r="U14" i="37" s="1"/>
  <c r="AE15" i="193" s="1"/>
  <c r="K19" i="35"/>
  <c r="K18" i="37" s="1"/>
  <c r="O19" i="191" s="1"/>
  <c r="AE41" i="35"/>
  <c r="AE40" i="37" s="1"/>
  <c r="AJ40" i="35"/>
  <c r="AJ39" i="37" s="1"/>
  <c r="BC40" i="62" s="1"/>
  <c r="AE25" i="35"/>
  <c r="AE24" i="37" s="1"/>
  <c r="AU25" i="62" s="1"/>
  <c r="AJ13" i="35"/>
  <c r="AJ12" i="37" s="1"/>
  <c r="BC13" i="192" s="1"/>
  <c r="BD41" i="35"/>
  <c r="BD40" i="37" s="1"/>
  <c r="U5" i="35"/>
  <c r="U4" i="37" s="1"/>
  <c r="AT9" i="35"/>
  <c r="AT8" i="37" s="1"/>
  <c r="BS9" i="192" s="1"/>
  <c r="AE6" i="35"/>
  <c r="AE5" i="37" s="1"/>
  <c r="AU6" i="191" s="1"/>
  <c r="P36" i="35"/>
  <c r="P35" i="37" s="1"/>
  <c r="W36" i="38" s="1"/>
  <c r="AO17" i="35"/>
  <c r="AO16" i="37" s="1"/>
  <c r="BK17" i="192" s="1"/>
  <c r="F6" i="35"/>
  <c r="F5" i="37" s="1"/>
  <c r="G6" i="193" s="1"/>
  <c r="AJ29" i="35"/>
  <c r="AJ28" i="37" s="1"/>
  <c r="BC29" i="62" s="1"/>
  <c r="BD7" i="35"/>
  <c r="BD6" i="37" s="1"/>
  <c r="CI7" i="62" s="1"/>
  <c r="AE27" i="35"/>
  <c r="AE26" i="37" s="1"/>
  <c r="AU27" i="38" s="1"/>
  <c r="AO27" i="35"/>
  <c r="AO26" i="37" s="1"/>
  <c r="BK27" i="192" s="1"/>
  <c r="BD30" i="35"/>
  <c r="BD29" i="37" s="1"/>
  <c r="CI30" i="38" s="1"/>
  <c r="F13" i="35"/>
  <c r="F12" i="37" s="1"/>
  <c r="G13" i="192" s="1"/>
  <c r="AY6" i="35"/>
  <c r="AY5" i="37" s="1"/>
  <c r="CA6" i="38" s="1"/>
  <c r="AE39" i="35"/>
  <c r="AE38" i="37" s="1"/>
  <c r="AU39" i="193" s="1"/>
  <c r="AE16" i="35"/>
  <c r="AE15" i="37" s="1"/>
  <c r="AU16" i="192" s="1"/>
  <c r="U30" i="35"/>
  <c r="U29" i="37" s="1"/>
  <c r="AE30" i="193" s="1"/>
  <c r="AE19" i="35"/>
  <c r="AE18" i="37" s="1"/>
  <c r="AU19" i="192" s="1"/>
  <c r="AE28" i="35"/>
  <c r="AE27" i="37" s="1"/>
  <c r="AU28" i="62" s="1"/>
  <c r="Z6" i="35"/>
  <c r="Z5" i="37" s="1"/>
  <c r="AM6" i="191" s="1"/>
  <c r="Z39" i="35"/>
  <c r="AY13"/>
  <c r="AY12" i="37" s="1"/>
  <c r="CA13" i="191" s="1"/>
  <c r="AE13" i="35"/>
  <c r="AE12" i="37" s="1"/>
  <c r="AU13" i="193" s="1"/>
  <c r="U28" i="35"/>
  <c r="U27" i="37" s="1"/>
  <c r="AE28" i="193" s="1"/>
  <c r="P11" i="35"/>
  <c r="P10" i="37" s="1"/>
  <c r="W11" i="191" s="1"/>
  <c r="AO34" i="35"/>
  <c r="AO33" i="37" s="1"/>
  <c r="BK34" i="193" s="1"/>
  <c r="Z14" i="35"/>
  <c r="Z13" i="37" s="1"/>
  <c r="AM14" i="193" s="1"/>
  <c r="BD33" i="35"/>
  <c r="BD32" i="37" s="1"/>
  <c r="CI33" i="192" s="1"/>
  <c r="P22" i="35"/>
  <c r="P21" i="37" s="1"/>
  <c r="W22" i="38" s="1"/>
  <c r="AY8" i="35"/>
  <c r="AY7" i="37" s="1"/>
  <c r="CA8" i="62" s="1"/>
  <c r="K37" i="35"/>
  <c r="K36" i="37" s="1"/>
  <c r="O37" i="62" s="1"/>
  <c r="K16" i="35"/>
  <c r="K15" i="37" s="1"/>
  <c r="O16" i="38" s="1"/>
  <c r="AJ28" i="35"/>
  <c r="AJ27" i="37" s="1"/>
  <c r="BC28" i="62" s="1"/>
  <c r="U11" i="35"/>
  <c r="U10" i="37" s="1"/>
  <c r="AE11" i="193" s="1"/>
  <c r="AE29" i="35"/>
  <c r="AE28" i="37" s="1"/>
  <c r="AU29" i="62" s="1"/>
  <c r="AJ19" i="35"/>
  <c r="AJ18" i="37" s="1"/>
  <c r="BC19" i="193" s="1"/>
  <c r="AJ38" i="35"/>
  <c r="AJ37" i="37" s="1"/>
  <c r="BC38" i="191" s="1"/>
  <c r="U36" i="35"/>
  <c r="U35" i="37" s="1"/>
  <c r="AE36" i="193" s="1"/>
  <c r="AY35" i="35"/>
  <c r="AY34" i="37" s="1"/>
  <c r="CA35" i="38" s="1"/>
  <c r="AY36" i="35"/>
  <c r="AY35" i="37" s="1"/>
  <c r="CA36" i="38" s="1"/>
  <c r="F17" i="35"/>
  <c r="F16" i="37" s="1"/>
  <c r="G17" i="191" s="1"/>
  <c r="U37" i="35"/>
  <c r="U36" i="37" s="1"/>
  <c r="AE37" i="193" s="1"/>
  <c r="AT22" i="35"/>
  <c r="AT21" i="37" s="1"/>
  <c r="BS22" i="193" s="1"/>
  <c r="BD23" i="35"/>
  <c r="BD22" i="37" s="1"/>
  <c r="CI23" i="62" s="1"/>
  <c r="AY20" i="35"/>
  <c r="AY19" i="37" s="1"/>
  <c r="CA20" i="62" s="1"/>
  <c r="Z24" i="35"/>
  <c r="Z23" i="37" s="1"/>
  <c r="AM24" i="38" s="1"/>
  <c r="K31" i="35"/>
  <c r="K30" i="37" s="1"/>
  <c r="O31" i="38" s="1"/>
  <c r="BD22" i="35"/>
  <c r="BD21" i="37" s="1"/>
  <c r="CI22" i="192" s="1"/>
  <c r="AO20" i="35"/>
  <c r="AO19" i="37" s="1"/>
  <c r="BK20" i="191" s="1"/>
  <c r="AT32" i="35"/>
  <c r="AT31" i="37" s="1"/>
  <c r="BS32" i="193" s="1"/>
  <c r="AT7" i="35"/>
  <c r="AT6" i="37" s="1"/>
  <c r="BS7" i="193" s="1"/>
  <c r="U32" i="35"/>
  <c r="U31" i="37" s="1"/>
  <c r="AE32" i="38" s="1"/>
  <c r="AO16" i="35"/>
  <c r="AO15" i="37" s="1"/>
  <c r="BK16" i="191" s="1"/>
  <c r="K8" i="35"/>
  <c r="K7" i="37" s="1"/>
  <c r="O8" i="192" s="1"/>
  <c r="U10" i="35"/>
  <c r="U9" i="37" s="1"/>
  <c r="AE10" i="62" s="1"/>
  <c r="AY12" i="35"/>
  <c r="AY11" i="37" s="1"/>
  <c r="CA12" i="192" s="1"/>
  <c r="F11" i="35"/>
  <c r="F10" i="37" s="1"/>
  <c r="G11" i="191" s="1"/>
  <c r="P28" i="35"/>
  <c r="P27" i="37" s="1"/>
  <c r="W28" i="193" s="1"/>
  <c r="P30" i="35"/>
  <c r="P29" i="37" s="1"/>
  <c r="W30" i="191" s="1"/>
  <c r="AO40" i="35"/>
  <c r="AO39" i="37" s="1"/>
  <c r="BK40" i="38" s="1"/>
  <c r="F7" i="35"/>
  <c r="F6" i="37" s="1"/>
  <c r="G7" i="62" s="1"/>
  <c r="AJ11" i="35"/>
  <c r="AJ10" i="37" s="1"/>
  <c r="BC11" i="191" s="1"/>
  <c r="AT29" i="35"/>
  <c r="AT28" i="37" s="1"/>
  <c r="BS29" i="191" s="1"/>
  <c r="P14" i="35"/>
  <c r="P13" i="37" s="1"/>
  <c r="W14" i="192" s="1"/>
  <c r="AO25" i="35"/>
  <c r="AO24" i="37" s="1"/>
  <c r="BK25" i="191" s="1"/>
  <c r="K32" i="35"/>
  <c r="K31" i="37" s="1"/>
  <c r="O32" i="192" s="1"/>
  <c r="P20" i="35"/>
  <c r="P19" i="37" s="1"/>
  <c r="W20" i="192" s="1"/>
  <c r="AO7" i="35"/>
  <c r="AO6" i="37" s="1"/>
  <c r="BK7" i="191" s="1"/>
  <c r="BD27" i="35"/>
  <c r="BD26" i="37" s="1"/>
  <c r="CI27" i="193" s="1"/>
  <c r="AT33" i="35"/>
  <c r="AT32" i="37" s="1"/>
  <c r="BS33" i="192" s="1"/>
  <c r="K22" i="35"/>
  <c r="K21" i="37" s="1"/>
  <c r="O22" i="191" s="1"/>
  <c r="BD14" i="35"/>
  <c r="BD13" i="37" s="1"/>
  <c r="CI14" i="192" s="1"/>
  <c r="AY23" i="35"/>
  <c r="AY22" i="37" s="1"/>
  <c r="CA23" i="38" s="1"/>
  <c r="AO12" i="35"/>
  <c r="AO11" i="37" s="1"/>
  <c r="BK12" i="192" s="1"/>
  <c r="BD28" i="35"/>
  <c r="BD27" i="37" s="1"/>
  <c r="CI28" i="62" s="1"/>
  <c r="AJ33" i="35"/>
  <c r="AJ32" i="37" s="1"/>
  <c r="BC33" i="38" s="1"/>
  <c r="AE11" i="35"/>
  <c r="AE10" i="37" s="1"/>
  <c r="AU11" i="38" s="1"/>
  <c r="U25" i="35"/>
  <c r="U24" i="37" s="1"/>
  <c r="AE25" i="192" s="1"/>
  <c r="K35" i="35"/>
  <c r="K34" i="37" s="1"/>
  <c r="AJ7" i="35"/>
  <c r="AJ6" i="37" s="1"/>
  <c r="BC7" i="191" s="1"/>
  <c r="AT30" i="35"/>
  <c r="AT29" i="37" s="1"/>
  <c r="BS30" i="62" s="1"/>
  <c r="F26" i="35"/>
  <c r="F25" i="37" s="1"/>
  <c r="G26" i="191" s="1"/>
  <c r="F38" i="35"/>
  <c r="F37" i="37" s="1"/>
  <c r="G38" i="193" s="1"/>
  <c r="BS6" i="62"/>
  <c r="BS6" i="192"/>
  <c r="BS6" i="191"/>
  <c r="BS6" i="193"/>
  <c r="BS6" i="38"/>
  <c r="AE13" i="193"/>
  <c r="AE13" i="191"/>
  <c r="AE13" i="62"/>
  <c r="AE13" i="38"/>
  <c r="AE13" i="192"/>
  <c r="AO40" i="37"/>
  <c r="AM22" i="191"/>
  <c r="CI18" i="193"/>
  <c r="CI18" i="38"/>
  <c r="AM23" i="62"/>
  <c r="AM23" i="38"/>
  <c r="AM23" i="193"/>
  <c r="AM23" i="191"/>
  <c r="AM23" i="192"/>
  <c r="AJ40" i="37"/>
  <c r="G34" i="38"/>
  <c r="W40" i="193"/>
  <c r="W40" i="62"/>
  <c r="W40" i="38"/>
  <c r="G39" i="62"/>
  <c r="G39" i="191"/>
  <c r="G39" i="38"/>
  <c r="G39" i="193"/>
  <c r="BK13" i="38"/>
  <c r="BK13" i="62"/>
  <c r="BK13" i="193"/>
  <c r="W16" i="38"/>
  <c r="AU38"/>
  <c r="AU38" i="62"/>
  <c r="AU38" i="191"/>
  <c r="G28" i="193"/>
  <c r="O33" i="38"/>
  <c r="O33" i="192"/>
  <c r="O33" i="62"/>
  <c r="O33" i="191"/>
  <c r="O7"/>
  <c r="O7" i="192"/>
  <c r="O7" i="38"/>
  <c r="O7" i="62"/>
  <c r="O7" i="193"/>
  <c r="AM26" i="62"/>
  <c r="AE14" i="193"/>
  <c r="AE14" i="192"/>
  <c r="AE14" i="62"/>
  <c r="O30" i="193"/>
  <c r="O23" i="62"/>
  <c r="O23" i="38"/>
  <c r="O23" i="191"/>
  <c r="O23" i="193"/>
  <c r="O23" i="192"/>
  <c r="W12"/>
  <c r="G12" i="62"/>
  <c r="G12" i="191"/>
  <c r="G12" i="193"/>
  <c r="G12" i="38"/>
  <c r="G12" i="192"/>
  <c r="BC22" i="62"/>
  <c r="BC10" i="38"/>
  <c r="BC10" i="191"/>
  <c r="BC10" i="62"/>
  <c r="BC10" i="192"/>
  <c r="BC10" i="193"/>
  <c r="AM37" i="192"/>
  <c r="AU12" i="193"/>
  <c r="CA39" i="38"/>
  <c r="CA39" i="193"/>
  <c r="CA39" i="62"/>
  <c r="CA39" i="191"/>
  <c r="CA39" i="192"/>
  <c r="AU37" i="191"/>
  <c r="AU37" i="62"/>
  <c r="AU37" i="38"/>
  <c r="AU37" i="192"/>
  <c r="AU37" i="193"/>
  <c r="AM33" i="62"/>
  <c r="AM33" i="193"/>
  <c r="AM33" i="192"/>
  <c r="AM33" i="191"/>
  <c r="AM33" i="38"/>
  <c r="W37" i="62"/>
  <c r="W37" i="193"/>
  <c r="W37" i="191"/>
  <c r="W37" i="192"/>
  <c r="W37" i="38"/>
  <c r="CA31" i="192"/>
  <c r="G24" i="193"/>
  <c r="O40"/>
  <c r="Z40" i="37"/>
  <c r="G23" i="191"/>
  <c r="F40" i="37"/>
  <c r="W34" i="62"/>
  <c r="W34" i="38"/>
  <c r="W34" i="192"/>
  <c r="W34" i="193"/>
  <c r="W34" i="191"/>
  <c r="K40" i="37"/>
  <c r="BK22" i="193"/>
  <c r="BS8" i="192"/>
  <c r="BS8" i="38"/>
  <c r="BS8" i="62"/>
  <c r="BS8" i="193"/>
  <c r="BS8" i="191"/>
  <c r="BS15" i="193"/>
  <c r="BS15" i="191"/>
  <c r="BS15" i="62"/>
  <c r="BS15" i="192"/>
  <c r="BS15" i="38"/>
  <c r="BS31" i="192"/>
  <c r="CI34" i="191"/>
  <c r="CI34" i="62"/>
  <c r="CI34" i="193"/>
  <c r="CI34" i="38"/>
  <c r="CI34" i="192"/>
  <c r="G10"/>
  <c r="G10" i="191"/>
  <c r="G10" i="62"/>
  <c r="G10" i="38"/>
  <c r="G10" i="193"/>
  <c r="G19" i="192"/>
  <c r="G19" i="38"/>
  <c r="G19" i="62"/>
  <c r="G19" i="191"/>
  <c r="G19" i="193"/>
  <c r="AU17" i="62"/>
  <c r="AU17" i="192"/>
  <c r="AU17" i="38"/>
  <c r="AU17" i="191"/>
  <c r="AU17" i="193"/>
  <c r="AU31" i="62"/>
  <c r="BK15"/>
  <c r="BK15" i="191"/>
  <c r="BK15" i="193"/>
  <c r="BK15" i="38"/>
  <c r="BK15" i="192"/>
  <c r="BK23" i="191"/>
  <c r="BK23" i="38"/>
  <c r="BK23" i="192"/>
  <c r="BK23" i="62"/>
  <c r="BK23" i="193"/>
  <c r="O25"/>
  <c r="O25" i="192"/>
  <c r="AU26" i="62"/>
  <c r="AU26" i="191"/>
  <c r="BC23" i="192"/>
  <c r="BC23" i="38"/>
  <c r="BC23" i="193"/>
  <c r="AE6" i="62"/>
  <c r="AE6" i="193"/>
  <c r="G31" i="192"/>
  <c r="CA16"/>
  <c r="CA16" i="191"/>
  <c r="CA16" i="193"/>
  <c r="W15" i="38"/>
  <c r="W15" i="193"/>
  <c r="W15" i="62"/>
  <c r="W15" i="192"/>
  <c r="W15" i="191"/>
  <c r="BD26" i="35"/>
  <c r="BD25" i="37" s="1"/>
  <c r="BD8" i="35"/>
  <c r="BD7" i="37" s="1"/>
  <c r="AE40" i="191"/>
  <c r="AE7" i="193"/>
  <c r="AE7" i="62"/>
  <c r="BK5" i="192"/>
  <c r="BK5" i="193"/>
  <c r="BK5" i="38"/>
  <c r="BK8" i="193"/>
  <c r="CI16" i="38"/>
  <c r="CI16" i="192"/>
  <c r="CI16" i="193"/>
  <c r="W33" i="38"/>
  <c r="W33" i="192"/>
  <c r="CA14" i="191"/>
  <c r="CA21"/>
  <c r="CA37" i="192"/>
  <c r="BC15"/>
  <c r="CI6" i="193"/>
  <c r="G22" i="191"/>
  <c r="G21"/>
  <c r="G21" i="192"/>
  <c r="G21" i="193"/>
  <c r="G21" i="62"/>
  <c r="G21" i="38"/>
  <c r="O38" i="191"/>
  <c r="AU7" i="38"/>
  <c r="AU7" i="192"/>
  <c r="P40" i="37"/>
  <c r="AE26" i="192"/>
  <c r="AE26" i="191"/>
  <c r="AE26" i="38"/>
  <c r="AT40" i="37"/>
  <c r="BS14" i="38"/>
  <c r="O19"/>
  <c r="BC13"/>
  <c r="BC13" i="191"/>
  <c r="AU6" i="62"/>
  <c r="AE28" i="192"/>
  <c r="O16" i="191"/>
  <c r="BC19"/>
  <c r="BK40" i="193"/>
  <c r="U12" i="35"/>
  <c r="U11" i="37" s="1"/>
  <c r="Z28" i="35"/>
  <c r="Z27" i="37" s="1"/>
  <c r="U29" i="35"/>
  <c r="U28" i="37" s="1"/>
  <c r="AJ31" i="35"/>
  <c r="AJ30" i="37" s="1"/>
  <c r="AY15" i="35"/>
  <c r="AY14" i="37" s="1"/>
  <c r="AE30" i="35"/>
  <c r="AE29" i="37" s="1"/>
  <c r="K9" i="35"/>
  <c r="K8" i="37" s="1"/>
  <c r="AT39" i="35"/>
  <c r="AT38" i="37" s="1"/>
  <c r="K11" i="35"/>
  <c r="K10" i="37" s="1"/>
  <c r="BK8" i="191" l="1"/>
  <c r="CA40" i="193"/>
  <c r="AU31" i="38"/>
  <c r="G14" i="193"/>
  <c r="BS31" i="191"/>
  <c r="BC36"/>
  <c r="G23" i="38"/>
  <c r="O40" i="192"/>
  <c r="AE21"/>
  <c r="AM37" i="191"/>
  <c r="BC22" i="192"/>
  <c r="AE31"/>
  <c r="W16" i="62"/>
  <c r="O38" i="38"/>
  <c r="O38" i="193"/>
  <c r="AU23" i="62"/>
  <c r="BK8" i="38"/>
  <c r="CI24" i="192"/>
  <c r="CA40" i="191"/>
  <c r="AU31" i="192"/>
  <c r="G14" i="38"/>
  <c r="BS31"/>
  <c r="BC36" i="192"/>
  <c r="G23"/>
  <c r="O40" i="191"/>
  <c r="AE21" i="38"/>
  <c r="BC22" i="193"/>
  <c r="AE31"/>
  <c r="W16"/>
  <c r="AE39" i="192"/>
  <c r="CI24" i="191"/>
  <c r="CA40" i="38"/>
  <c r="G14" i="62"/>
  <c r="BC36" i="38"/>
  <c r="G23" i="62"/>
  <c r="O40"/>
  <c r="AE21" i="193"/>
  <c r="AM37"/>
  <c r="BC22" i="191"/>
  <c r="O30" i="38"/>
  <c r="AE31"/>
  <c r="AU23" i="193"/>
  <c r="BC29" i="192"/>
  <c r="AE39" i="193"/>
  <c r="G31" i="62"/>
  <c r="CI24" i="38"/>
  <c r="AU31" i="191"/>
  <c r="G14"/>
  <c r="BS31" i="193"/>
  <c r="BC36" i="62"/>
  <c r="AE21"/>
  <c r="AM37" i="38"/>
  <c r="O30" i="191"/>
  <c r="AE31" i="62"/>
  <c r="AM26" i="38"/>
  <c r="AM25" i="40" s="1"/>
  <c r="O19" i="62"/>
  <c r="G22" i="192"/>
  <c r="AE40" i="62"/>
  <c r="G31" i="191"/>
  <c r="O30" i="62"/>
  <c r="AM26" i="193"/>
  <c r="W16" i="191"/>
  <c r="BS9" i="193"/>
  <c r="BK14" i="191"/>
  <c r="G33" i="193"/>
  <c r="AE10"/>
  <c r="AU25" i="38"/>
  <c r="AN24" i="40" s="1"/>
  <c r="AU18" i="62"/>
  <c r="G29" i="38"/>
  <c r="O15" i="191"/>
  <c r="AU38" i="193"/>
  <c r="W40" i="191"/>
  <c r="CA35" i="193"/>
  <c r="AU28" i="38"/>
  <c r="AN27" i="40" s="1"/>
  <c r="BK7" i="192"/>
  <c r="AE32" i="62"/>
  <c r="O16" i="192"/>
  <c r="AU16" i="191"/>
  <c r="AU6" i="38"/>
  <c r="AN5" i="40" s="1"/>
  <c r="BC13" i="62"/>
  <c r="BS14" i="193"/>
  <c r="W6" i="192"/>
  <c r="AE26" i="62"/>
  <c r="AU7" i="193"/>
  <c r="O38" i="62"/>
  <c r="BC7" i="38"/>
  <c r="G22" i="62"/>
  <c r="BC15"/>
  <c r="CA37" i="38"/>
  <c r="BC35" i="62"/>
  <c r="BK19" i="38"/>
  <c r="W33" i="191"/>
  <c r="CI16" i="62"/>
  <c r="AE39"/>
  <c r="AE39" i="38"/>
  <c r="BK8" i="62"/>
  <c r="BK5"/>
  <c r="AE7" i="191"/>
  <c r="AE7" i="192"/>
  <c r="AE40"/>
  <c r="CA16" i="38"/>
  <c r="G31"/>
  <c r="AI30" i="40" s="1"/>
  <c r="AE6" i="192"/>
  <c r="BC23" i="62"/>
  <c r="CI24"/>
  <c r="AU26" i="38"/>
  <c r="AN25" i="40" s="1"/>
  <c r="AU26" i="192"/>
  <c r="O25" i="38"/>
  <c r="CA40" i="62"/>
  <c r="BK7" i="193"/>
  <c r="CI33" i="191"/>
  <c r="BC29" i="38"/>
  <c r="BS14" i="192"/>
  <c r="W6" i="62"/>
  <c r="AU7" i="191"/>
  <c r="CI6" i="38"/>
  <c r="BC15" i="191"/>
  <c r="CA37" i="62"/>
  <c r="BC17"/>
  <c r="W33"/>
  <c r="AE40" i="38"/>
  <c r="AL39" i="40" s="1"/>
  <c r="AE6" i="38"/>
  <c r="AL5" i="40" s="1"/>
  <c r="O25" i="62"/>
  <c r="CI28" i="38"/>
  <c r="BS7" i="192"/>
  <c r="AU39"/>
  <c r="G29" i="191"/>
  <c r="CI10" i="192"/>
  <c r="W20" i="193"/>
  <c r="AU29" i="191"/>
  <c r="AM10" i="192"/>
  <c r="G29" i="62"/>
  <c r="AM15" i="38"/>
  <c r="AM14" i="40" s="1"/>
  <c r="G25" i="191"/>
  <c r="BC14"/>
  <c r="O22" i="193"/>
  <c r="BS22" i="38"/>
  <c r="AE15" i="191"/>
  <c r="AU18"/>
  <c r="AM10" i="38"/>
  <c r="G29" i="192"/>
  <c r="AU35"/>
  <c r="O37"/>
  <c r="G6" i="38"/>
  <c r="AU18" i="192"/>
  <c r="AM10" i="193"/>
  <c r="AM29" i="191"/>
  <c r="BS29" i="38"/>
  <c r="CA35" i="62"/>
  <c r="AU13"/>
  <c r="BK27"/>
  <c r="G6"/>
  <c r="G38"/>
  <c r="CA30" i="192"/>
  <c r="W27" i="191"/>
  <c r="BS16" i="192"/>
  <c r="AE20" i="193"/>
  <c r="O22" i="38"/>
  <c r="AJ21" i="40" s="1"/>
  <c r="W30" i="38"/>
  <c r="O31" i="192"/>
  <c r="AU29"/>
  <c r="AM14" i="191"/>
  <c r="AE15" i="192"/>
  <c r="AM31" i="38"/>
  <c r="O22" i="192"/>
  <c r="W20" i="62"/>
  <c r="BS29" i="193"/>
  <c r="W30" i="192"/>
  <c r="BS7" i="38"/>
  <c r="AQ6" i="40" s="1"/>
  <c r="O31" i="193"/>
  <c r="CA35" i="192"/>
  <c r="AU29" i="193"/>
  <c r="O37" i="38"/>
  <c r="AM14"/>
  <c r="AM13" i="40" s="1"/>
  <c r="AU28" i="193"/>
  <c r="AU39" i="191"/>
  <c r="BK27" i="38"/>
  <c r="G6" i="191"/>
  <c r="BS9"/>
  <c r="CA30" i="38"/>
  <c r="AM15" i="193"/>
  <c r="AM29" i="192"/>
  <c r="W27"/>
  <c r="BK28" i="191"/>
  <c r="BC16" i="192"/>
  <c r="CI28" i="193"/>
  <c r="BS29" i="192"/>
  <c r="W30" i="62"/>
  <c r="AE10" i="192"/>
  <c r="O31" i="191"/>
  <c r="BS22" i="62"/>
  <c r="AU13" i="38"/>
  <c r="AU28" i="192"/>
  <c r="AU39" i="62"/>
  <c r="AU25" i="191"/>
  <c r="AE15" i="38"/>
  <c r="AM31" i="62"/>
  <c r="G38" i="191"/>
  <c r="AM29" i="62"/>
  <c r="W27"/>
  <c r="CA29" i="192"/>
  <c r="CI28"/>
  <c r="O22" i="62"/>
  <c r="W20" i="191"/>
  <c r="BS29" i="62"/>
  <c r="W30" i="193"/>
  <c r="AE10" i="191"/>
  <c r="BS7" i="62"/>
  <c r="BS7" i="191"/>
  <c r="O31" i="62"/>
  <c r="BS22" i="191"/>
  <c r="CA35"/>
  <c r="AU29" i="38"/>
  <c r="O37" i="193"/>
  <c r="O37" i="191"/>
  <c r="AM14" i="192"/>
  <c r="AU13" i="191"/>
  <c r="AU13" i="192"/>
  <c r="AU28" i="191"/>
  <c r="AU39" i="38"/>
  <c r="BK27" i="193"/>
  <c r="BK27" i="191"/>
  <c r="G6" i="192"/>
  <c r="BS9" i="38"/>
  <c r="AQ8" i="40" s="1"/>
  <c r="AU25" i="192"/>
  <c r="AE15" i="62"/>
  <c r="AM31" i="191"/>
  <c r="AM31" i="192"/>
  <c r="G38" i="38"/>
  <c r="CA30" i="191"/>
  <c r="AM15" i="62"/>
  <c r="AM29" i="193"/>
  <c r="W27"/>
  <c r="O35" i="192"/>
  <c r="O35" i="62"/>
  <c r="O35" i="191"/>
  <c r="BK38" i="62"/>
  <c r="BK38" i="38"/>
  <c r="AP37" i="40" s="1"/>
  <c r="BK38" i="191"/>
  <c r="BC16"/>
  <c r="BC16" i="193"/>
  <c r="BS16" i="38"/>
  <c r="AQ15" i="40" s="1"/>
  <c r="BS16" i="193"/>
  <c r="W35" i="38"/>
  <c r="W35" i="191"/>
  <c r="W35" i="62"/>
  <c r="CI29" i="193"/>
  <c r="CI29" i="192"/>
  <c r="CI29" i="191"/>
  <c r="AE20" i="192"/>
  <c r="AE20" i="62"/>
  <c r="AE20" i="38"/>
  <c r="AL19" i="40" s="1"/>
  <c r="CI10" i="62"/>
  <c r="CI10" i="191"/>
  <c r="CI10" i="38"/>
  <c r="CA38" i="192"/>
  <c r="CA38" i="62"/>
  <c r="CA38" i="191"/>
  <c r="BK9" i="62"/>
  <c r="BK9" i="192"/>
  <c r="BK9" i="38"/>
  <c r="BK14"/>
  <c r="AP13" i="40" s="1"/>
  <c r="BK14" i="62"/>
  <c r="BK14" i="193"/>
  <c r="G25" i="192"/>
  <c r="G25" i="38"/>
  <c r="AI24" i="40" s="1"/>
  <c r="G25" i="193"/>
  <c r="O5" i="191"/>
  <c r="O5" i="192"/>
  <c r="O5" i="193"/>
  <c r="BK28" i="192"/>
  <c r="BK28" i="193"/>
  <c r="G30" i="192"/>
  <c r="G30" i="193"/>
  <c r="G30" i="191"/>
  <c r="G30" i="38"/>
  <c r="AM22" i="62"/>
  <c r="AM22" i="193"/>
  <c r="AM22" i="192"/>
  <c r="AM22" i="38"/>
  <c r="AM21" i="40" s="1"/>
  <c r="W18" i="192"/>
  <c r="W18" i="38"/>
  <c r="AK17" i="40" s="1"/>
  <c r="W18" i="191"/>
  <c r="W18" i="193"/>
  <c r="CA29" i="62"/>
  <c r="CA29" i="191"/>
  <c r="CA29" i="193"/>
  <c r="BS26" i="38"/>
  <c r="AQ25" i="40" s="1"/>
  <c r="BS26" i="191"/>
  <c r="BS26" i="193"/>
  <c r="BS26" i="62"/>
  <c r="BK35" i="38"/>
  <c r="AP34" i="40" s="1"/>
  <c r="BK35" i="191"/>
  <c r="BK35" i="193"/>
  <c r="BC14" i="62"/>
  <c r="BC14" i="192"/>
  <c r="BC14" i="193"/>
  <c r="O15"/>
  <c r="O15" i="192"/>
  <c r="O15" i="38"/>
  <c r="AJ14" i="40" s="1"/>
  <c r="G36" i="192"/>
  <c r="G36" i="193"/>
  <c r="G36" i="191"/>
  <c r="G36" i="62"/>
  <c r="AM8" i="192"/>
  <c r="AM8" i="38"/>
  <c r="AM7" i="40" s="1"/>
  <c r="AM8" i="62"/>
  <c r="AM8" i="193"/>
  <c r="O21" i="62"/>
  <c r="O21" i="193"/>
  <c r="O21" i="191"/>
  <c r="O21" i="192"/>
  <c r="W17" i="191"/>
  <c r="W17" i="193"/>
  <c r="W17" i="192"/>
  <c r="W17" i="62"/>
  <c r="CI15" i="38"/>
  <c r="CI15" i="192"/>
  <c r="CI15" i="62"/>
  <c r="CI15" i="193"/>
  <c r="O36"/>
  <c r="O36" i="192"/>
  <c r="O36" i="191"/>
  <c r="O36" i="38"/>
  <c r="AJ35" i="40" s="1"/>
  <c r="W24" i="192"/>
  <c r="W24" i="38"/>
  <c r="AK23" i="40" s="1"/>
  <c r="W24" i="191"/>
  <c r="W24" i="62"/>
  <c r="CA18" i="191"/>
  <c r="CA18" i="38"/>
  <c r="AR17" i="40" s="1"/>
  <c r="CA18" i="193"/>
  <c r="CA18" i="192"/>
  <c r="AM21" i="62"/>
  <c r="AM21" i="193"/>
  <c r="AM21" i="192"/>
  <c r="AM21" i="38"/>
  <c r="AM20" i="40" s="1"/>
  <c r="CA5" i="62"/>
  <c r="CA5" i="193"/>
  <c r="CA5" i="38"/>
  <c r="CA5" i="192"/>
  <c r="BK29" i="38"/>
  <c r="BK29" i="62"/>
  <c r="BK29" i="191"/>
  <c r="BK29" i="193"/>
  <c r="AM32" i="192"/>
  <c r="AM32" i="191"/>
  <c r="AM32" i="193"/>
  <c r="AM32" i="62"/>
  <c r="AM25" i="193"/>
  <c r="AM25" i="192"/>
  <c r="AM25" i="62"/>
  <c r="AM25" i="38"/>
  <c r="AM24" i="40" s="1"/>
  <c r="G32" i="192"/>
  <c r="G32" i="193"/>
  <c r="G32" i="38"/>
  <c r="AI31" i="40" s="1"/>
  <c r="G32" i="191"/>
  <c r="W10"/>
  <c r="W10" i="62"/>
  <c r="W10" i="38"/>
  <c r="W10" i="193"/>
  <c r="O18" i="192"/>
  <c r="O18" i="191"/>
  <c r="O18" i="38"/>
  <c r="O18" i="62"/>
  <c r="CA33" i="192"/>
  <c r="CA33" i="62"/>
  <c r="CA33" i="191"/>
  <c r="CA33" i="193"/>
  <c r="BK22" i="38"/>
  <c r="BK22" i="192"/>
  <c r="BK22" i="62"/>
  <c r="BK22" i="191"/>
  <c r="AM38" i="62"/>
  <c r="AM38" i="192"/>
  <c r="AM38" i="38"/>
  <c r="AM38" i="191"/>
  <c r="BC5"/>
  <c r="BC5" i="62"/>
  <c r="BC5" i="38"/>
  <c r="R40" i="254" s="1"/>
  <c r="BC5" i="193"/>
  <c r="BK26" i="62"/>
  <c r="BK26" i="191"/>
  <c r="BK26" i="193"/>
  <c r="BK26" i="192"/>
  <c r="CA31" i="38"/>
  <c r="AR30" i="40" s="1"/>
  <c r="CA31" i="62"/>
  <c r="CA31" i="191"/>
  <c r="CA31" i="193"/>
  <c r="W8" i="62"/>
  <c r="W8" i="193"/>
  <c r="W8" i="192"/>
  <c r="W8" i="38"/>
  <c r="AK7" i="40" s="1"/>
  <c r="AU33" i="191"/>
  <c r="AU33" i="38"/>
  <c r="AU33" i="193"/>
  <c r="AU33" i="192"/>
  <c r="AU35" i="191"/>
  <c r="AU35" i="193"/>
  <c r="AU35" i="62"/>
  <c r="BC37"/>
  <c r="BC37" i="38"/>
  <c r="BC37" i="193"/>
  <c r="BC37" i="191"/>
  <c r="BS11" i="192"/>
  <c r="BS11" i="193"/>
  <c r="BS11" i="38"/>
  <c r="AQ10" i="40" s="1"/>
  <c r="BS11" i="62"/>
  <c r="BS21" i="38"/>
  <c r="AQ20" i="40" s="1"/>
  <c r="BS21" i="191"/>
  <c r="BS21" i="62"/>
  <c r="G18"/>
  <c r="G18" i="193"/>
  <c r="G18" i="192"/>
  <c r="G18" i="191"/>
  <c r="CI20" i="38"/>
  <c r="AS19" i="40" s="1"/>
  <c r="CI20" i="192"/>
  <c r="CI20" i="193"/>
  <c r="G33" i="191"/>
  <c r="G33" i="38"/>
  <c r="G33" i="192"/>
  <c r="AU5" i="38"/>
  <c r="R39" i="254" s="1"/>
  <c r="AU5" i="191"/>
  <c r="AU5" i="192"/>
  <c r="AU5" i="193"/>
  <c r="W31" i="62"/>
  <c r="W31" i="192"/>
  <c r="W31" i="193"/>
  <c r="BK37"/>
  <c r="BK37" i="38"/>
  <c r="BK37" i="62"/>
  <c r="BK37" i="192"/>
  <c r="O17" i="62"/>
  <c r="O17" i="38"/>
  <c r="AJ16" i="40" s="1"/>
  <c r="O17" i="191"/>
  <c r="CI25"/>
  <c r="CI25" i="192"/>
  <c r="CI25" i="193"/>
  <c r="CI25" i="62"/>
  <c r="BS19" i="38"/>
  <c r="AQ18" i="40" s="1"/>
  <c r="BS19" i="62"/>
  <c r="BS19" i="191"/>
  <c r="BS19" i="193"/>
  <c r="BS5" i="191"/>
  <c r="BS5" i="193"/>
  <c r="BS5" i="38"/>
  <c r="R42" i="254" s="1"/>
  <c r="BS5" i="192"/>
  <c r="AU12"/>
  <c r="AU12" i="38"/>
  <c r="AN11" i="40" s="1"/>
  <c r="AU12" i="62"/>
  <c r="AU12" i="191"/>
  <c r="BC18" i="62"/>
  <c r="BC18" i="38"/>
  <c r="AO17" i="40" s="1"/>
  <c r="BC18" i="192"/>
  <c r="W12" i="38"/>
  <c r="AK11" i="40" s="1"/>
  <c r="W12" i="191"/>
  <c r="W12" i="193"/>
  <c r="W12" i="62"/>
  <c r="G28" i="192"/>
  <c r="G28" i="38"/>
  <c r="G28" i="62"/>
  <c r="G28" i="191"/>
  <c r="CI28"/>
  <c r="W20" i="38"/>
  <c r="AK19" i="40" s="1"/>
  <c r="AE10" i="38"/>
  <c r="AL9" i="40" s="1"/>
  <c r="BS22" i="192"/>
  <c r="AM14" i="62"/>
  <c r="BS9"/>
  <c r="AU25" i="193"/>
  <c r="AU18"/>
  <c r="AM10" i="191"/>
  <c r="G38" i="192"/>
  <c r="CA30" i="193"/>
  <c r="AM15" i="191"/>
  <c r="BS16"/>
  <c r="W35" i="192"/>
  <c r="CI29" i="38"/>
  <c r="AS28" i="40" s="1"/>
  <c r="CA38" i="38"/>
  <c r="AR37" i="40" s="1"/>
  <c r="BK9" i="193"/>
  <c r="O5" i="62"/>
  <c r="BK28" i="38"/>
  <c r="AP27" i="40" s="1"/>
  <c r="BC16" i="38"/>
  <c r="AO15" i="40" s="1"/>
  <c r="BK35" i="192"/>
  <c r="G36" i="38"/>
  <c r="O21"/>
  <c r="AJ20" i="40" s="1"/>
  <c r="CI15" i="191"/>
  <c r="W24" i="193"/>
  <c r="AM21" i="191"/>
  <c r="BK29" i="192"/>
  <c r="AM25" i="191"/>
  <c r="W10" i="192"/>
  <c r="CA33" i="38"/>
  <c r="AM38" i="193"/>
  <c r="BK38"/>
  <c r="CI20" i="191"/>
  <c r="W31"/>
  <c r="BS21" i="193"/>
  <c r="G18" i="38"/>
  <c r="BK37" i="191"/>
  <c r="BC18"/>
  <c r="O17" i="192"/>
  <c r="W18" i="62"/>
  <c r="BS26" i="192"/>
  <c r="G34" i="191"/>
  <c r="G34" i="193"/>
  <c r="G34" i="192"/>
  <c r="CI23" i="38"/>
  <c r="AS22" i="40" s="1"/>
  <c r="BC19" i="192"/>
  <c r="CI30" i="191"/>
  <c r="CI14" i="62"/>
  <c r="CI22" i="193"/>
  <c r="CA36" i="191"/>
  <c r="AE28" i="62"/>
  <c r="AM6" i="192"/>
  <c r="AU16" i="62"/>
  <c r="CI30"/>
  <c r="BC29" i="191"/>
  <c r="AE14" i="38"/>
  <c r="AL13" i="40" s="1"/>
  <c r="AM26" i="192"/>
  <c r="BK13"/>
  <c r="W14" i="62"/>
  <c r="O16" i="193"/>
  <c r="CI33"/>
  <c r="AE28" i="191"/>
  <c r="AM6" i="62"/>
  <c r="AU16" i="193"/>
  <c r="AM19" i="62"/>
  <c r="G24" i="192"/>
  <c r="CI18" i="191"/>
  <c r="CI38" i="62"/>
  <c r="BC7" i="192"/>
  <c r="CA21" i="38"/>
  <c r="BC35" i="192"/>
  <c r="BC35" i="193"/>
  <c r="BC17" i="192"/>
  <c r="CA14" i="62"/>
  <c r="CA14" i="193"/>
  <c r="BK19" i="192"/>
  <c r="AM19" i="193"/>
  <c r="W32" i="62"/>
  <c r="BC33"/>
  <c r="CI14" i="38"/>
  <c r="AS13" i="40" s="1"/>
  <c r="BK40" i="192"/>
  <c r="CA12" i="193"/>
  <c r="CI23"/>
  <c r="CA36" i="62"/>
  <c r="BC19"/>
  <c r="BC19" i="38"/>
  <c r="AO18" i="40" s="1"/>
  <c r="O16" i="62"/>
  <c r="CI33"/>
  <c r="CI33" i="38"/>
  <c r="AS32" i="40" s="1"/>
  <c r="AE28" i="38"/>
  <c r="AM6" i="193"/>
  <c r="AM6" i="38"/>
  <c r="AM5" i="40" s="1"/>
  <c r="AU16" i="38"/>
  <c r="AN15" i="40" s="1"/>
  <c r="CI30" i="192"/>
  <c r="CI30" i="193"/>
  <c r="BC29"/>
  <c r="AU6"/>
  <c r="AU6" i="192"/>
  <c r="BC13" i="193"/>
  <c r="O19" i="192"/>
  <c r="O19" i="193"/>
  <c r="BS14" i="191"/>
  <c r="W6"/>
  <c r="W6" i="193"/>
  <c r="G22" i="38"/>
  <c r="AI21" i="40" s="1"/>
  <c r="CI6" i="191"/>
  <c r="CI6" i="62"/>
  <c r="BC15" i="38"/>
  <c r="AO14" i="40" s="1"/>
  <c r="AU23" i="191"/>
  <c r="AU23" i="38"/>
  <c r="AN22" i="40" s="1"/>
  <c r="CA37" i="191"/>
  <c r="CA21" i="192"/>
  <c r="CA21" i="193"/>
  <c r="BC35" i="38"/>
  <c r="BC17" i="191"/>
  <c r="BC17" i="38"/>
  <c r="AO16" i="40" s="1"/>
  <c r="CA14" i="38"/>
  <c r="AR13" i="40" s="1"/>
  <c r="BK19" i="193"/>
  <c r="BK19" i="191"/>
  <c r="AM19"/>
  <c r="W32" i="192"/>
  <c r="CI38" i="38"/>
  <c r="AS37" i="40" s="1"/>
  <c r="BC33" i="191"/>
  <c r="W14"/>
  <c r="BK40" i="62"/>
  <c r="CA12" i="191"/>
  <c r="CI22" i="38"/>
  <c r="AS21" i="40" s="1"/>
  <c r="CI23" i="192"/>
  <c r="CA36" i="193"/>
  <c r="BC7"/>
  <c r="W32" i="191"/>
  <c r="CI38" i="192"/>
  <c r="AM42" i="193"/>
  <c r="AM42" i="192"/>
  <c r="AM42" i="62"/>
  <c r="AM42" i="191"/>
  <c r="AM42" i="38"/>
  <c r="CA42" i="191"/>
  <c r="CA45" s="1"/>
  <c r="CA42" i="38"/>
  <c r="CA42" i="193"/>
  <c r="CA42" i="192"/>
  <c r="CA42" i="62"/>
  <c r="O42"/>
  <c r="O42" i="191"/>
  <c r="O42" i="38"/>
  <c r="O45" s="1"/>
  <c r="O42" i="193"/>
  <c r="O42" i="192"/>
  <c r="BC42"/>
  <c r="BC42" i="62"/>
  <c r="BC42" i="191"/>
  <c r="BC42" i="38"/>
  <c r="BC42" i="193"/>
  <c r="CI42" i="192"/>
  <c r="CI42" i="62"/>
  <c r="CI42" i="191"/>
  <c r="CI42" i="38"/>
  <c r="CI42" i="193"/>
  <c r="BS42"/>
  <c r="BS42" i="192"/>
  <c r="BS42" i="62"/>
  <c r="BS42" i="191"/>
  <c r="BS42" i="38"/>
  <c r="G42"/>
  <c r="G42" i="193"/>
  <c r="G42" i="192"/>
  <c r="G42" i="62"/>
  <c r="G42" i="191"/>
  <c r="W42" i="192"/>
  <c r="W42" i="62"/>
  <c r="W42" i="191"/>
  <c r="W42" i="38"/>
  <c r="W42" i="193"/>
  <c r="AE42" i="191"/>
  <c r="AE42" i="38"/>
  <c r="AE42" i="193"/>
  <c r="AE42" i="192"/>
  <c r="AE42" i="62"/>
  <c r="Z38" i="37"/>
  <c r="AM39" i="38" s="1"/>
  <c r="BK42"/>
  <c r="BK47" s="1"/>
  <c r="P9" i="257" s="1"/>
  <c r="BK42" i="193"/>
  <c r="BK42" i="192"/>
  <c r="BK42" i="62"/>
  <c r="BK42" i="191"/>
  <c r="AU42" i="192"/>
  <c r="AU42" i="62"/>
  <c r="AU47" s="1"/>
  <c r="AU42" i="191"/>
  <c r="AU42" i="38"/>
  <c r="AU42" i="193"/>
  <c r="BK45" i="192"/>
  <c r="CI5"/>
  <c r="BD44" i="37"/>
  <c r="BD46"/>
  <c r="K44"/>
  <c r="K46"/>
  <c r="AY46"/>
  <c r="AY44"/>
  <c r="AJ44"/>
  <c r="AJ46"/>
  <c r="AE46"/>
  <c r="AE44"/>
  <c r="AT44"/>
  <c r="AT46"/>
  <c r="AO44"/>
  <c r="AO46"/>
  <c r="AE5" i="193"/>
  <c r="U46" i="37"/>
  <c r="U44"/>
  <c r="W5" i="191"/>
  <c r="P44" i="37"/>
  <c r="P46"/>
  <c r="G5" i="191"/>
  <c r="F44" i="37"/>
  <c r="F46"/>
  <c r="AM5" i="191"/>
  <c r="Z44" i="37"/>
  <c r="Z46"/>
  <c r="O10" i="192"/>
  <c r="BS32" i="38"/>
  <c r="BC40" i="193"/>
  <c r="BK18"/>
  <c r="BK32"/>
  <c r="AE23" i="38"/>
  <c r="AL22" i="40" s="1"/>
  <c r="BC25" i="38"/>
  <c r="AO24" i="40" s="1"/>
  <c r="G16" i="191"/>
  <c r="AU14"/>
  <c r="G40" i="62"/>
  <c r="BC33" i="193"/>
  <c r="BC33" i="192"/>
  <c r="CI14" i="193"/>
  <c r="BK7" i="38"/>
  <c r="AP6" i="40" s="1"/>
  <c r="BK7" i="62"/>
  <c r="W14" i="38"/>
  <c r="BC11"/>
  <c r="BK40" i="191"/>
  <c r="CA12" i="38"/>
  <c r="AR11" i="40" s="1"/>
  <c r="CA12" i="62"/>
  <c r="AE32" i="192"/>
  <c r="CI22" i="62"/>
  <c r="AM24" i="191"/>
  <c r="CI23"/>
  <c r="CA36" i="192"/>
  <c r="AU21" i="62"/>
  <c r="BC7"/>
  <c r="G37" i="38"/>
  <c r="AI36" i="40" s="1"/>
  <c r="AM19" i="38"/>
  <c r="AE35" i="62"/>
  <c r="O39" i="193"/>
  <c r="BS13" i="192"/>
  <c r="W32" i="193"/>
  <c r="G24" i="38"/>
  <c r="AI23" i="40" s="1"/>
  <c r="G24" i="62"/>
  <c r="CI36" i="191"/>
  <c r="CA11" i="38"/>
  <c r="AR10" i="40" s="1"/>
  <c r="CA10" i="62"/>
  <c r="BS25" i="193"/>
  <c r="BK33" i="62"/>
  <c r="BC32" i="191"/>
  <c r="CI18" i="62"/>
  <c r="CI38" i="193"/>
  <c r="W28" i="192"/>
  <c r="AE32" i="193"/>
  <c r="AE32" i="191"/>
  <c r="AE11"/>
  <c r="BK17" i="38"/>
  <c r="AP16" i="40" s="1"/>
  <c r="AM12" i="191"/>
  <c r="BS20" i="62"/>
  <c r="BS34"/>
  <c r="W13" i="193"/>
  <c r="G8"/>
  <c r="BS12" i="191"/>
  <c r="AU32" i="38"/>
  <c r="AN31" i="40" s="1"/>
  <c r="AU10" i="193"/>
  <c r="CI21"/>
  <c r="CI14" i="191"/>
  <c r="W14" i="193"/>
  <c r="O8" i="191"/>
  <c r="CI22"/>
  <c r="CA8"/>
  <c r="AE5" i="192"/>
  <c r="BK31" i="62"/>
  <c r="AM9" i="193"/>
  <c r="O13" i="62"/>
  <c r="AM11" i="192"/>
  <c r="AM36" i="193"/>
  <c r="W25" i="62"/>
  <c r="CA7" i="191"/>
  <c r="G26" i="193"/>
  <c r="G27" i="38"/>
  <c r="AI26" i="40" s="1"/>
  <c r="W38" i="193"/>
  <c r="O6" i="38"/>
  <c r="AJ5" i="40" s="1"/>
  <c r="G5" i="192"/>
  <c r="CI40" i="191"/>
  <c r="AE5" i="62"/>
  <c r="BC40" i="38"/>
  <c r="O29"/>
  <c r="AJ28" i="40" s="1"/>
  <c r="O13" i="38"/>
  <c r="AJ12" i="40" s="1"/>
  <c r="BC25" i="193"/>
  <c r="BS40" i="192"/>
  <c r="BS37" i="38"/>
  <c r="AQ36" i="40" s="1"/>
  <c r="AE16" i="192"/>
  <c r="G8"/>
  <c r="BC34" i="193"/>
  <c r="AU22" i="62"/>
  <c r="AM36" i="192"/>
  <c r="CA32" i="62"/>
  <c r="AU32" i="191"/>
  <c r="W25" i="192"/>
  <c r="O12"/>
  <c r="CI12"/>
  <c r="AE19" i="191"/>
  <c r="BK32" i="192"/>
  <c r="CA27" i="62"/>
  <c r="CI36" i="192"/>
  <c r="AU14" i="62"/>
  <c r="CA24" i="193"/>
  <c r="CA10" i="38"/>
  <c r="AR9" i="40" s="1"/>
  <c r="BS27" i="38"/>
  <c r="AQ26" i="40" s="1"/>
  <c r="AE9" i="62"/>
  <c r="BS25" i="38"/>
  <c r="AQ24" i="40" s="1"/>
  <c r="AE23" i="62"/>
  <c r="BS35" i="191"/>
  <c r="CI21" i="62"/>
  <c r="O6" i="191"/>
  <c r="G5" i="62"/>
  <c r="AE34" i="192"/>
  <c r="G40" i="193"/>
  <c r="W5" i="192"/>
  <c r="CI40" i="38"/>
  <c r="R29" i="254" s="1"/>
  <c r="CA8" i="192"/>
  <c r="BK34" i="62"/>
  <c r="CA13" i="38"/>
  <c r="AR12" i="40" s="1"/>
  <c r="AU19" i="62"/>
  <c r="CA6"/>
  <c r="O29"/>
  <c r="AM40" i="192"/>
  <c r="CI17"/>
  <c r="BC9" i="191"/>
  <c r="AM11" i="62"/>
  <c r="AE27" i="191"/>
  <c r="BK30" i="193"/>
  <c r="AU20"/>
  <c r="G9" i="192"/>
  <c r="BS40" i="191"/>
  <c r="BS37"/>
  <c r="AE16" i="62"/>
  <c r="G8" i="38"/>
  <c r="AI7" i="40" s="1"/>
  <c r="BC34" i="62"/>
  <c r="AU22" i="38"/>
  <c r="AN21" i="40" s="1"/>
  <c r="AE25" i="38"/>
  <c r="AL24" i="40" s="1"/>
  <c r="CA32" i="191"/>
  <c r="CI11" i="38"/>
  <c r="AS10" i="40" s="1"/>
  <c r="BS12" i="192"/>
  <c r="AE18"/>
  <c r="G35" i="191"/>
  <c r="BC21" i="193"/>
  <c r="CI5" i="62"/>
  <c r="CI12" i="38"/>
  <c r="AS11" i="40" s="1"/>
  <c r="AE19" i="193"/>
  <c r="W26" i="192"/>
  <c r="BK39"/>
  <c r="O35" i="193"/>
  <c r="CA27" i="192"/>
  <c r="AU14"/>
  <c r="CA24" i="62"/>
  <c r="CA10" i="193"/>
  <c r="O24" i="191"/>
  <c r="BS27" i="192"/>
  <c r="AE9" i="193"/>
  <c r="BS25" i="62"/>
  <c r="BK33" i="192"/>
  <c r="BS35" i="62"/>
  <c r="W38" i="191"/>
  <c r="G5" i="38"/>
  <c r="AE34" i="191"/>
  <c r="G40" i="38"/>
  <c r="AI39" i="40" s="1"/>
  <c r="W5" i="193"/>
  <c r="BS34" i="191"/>
  <c r="O32"/>
  <c r="BC11" i="193"/>
  <c r="W28" i="62"/>
  <c r="O8"/>
  <c r="BS32" i="191"/>
  <c r="AE36" i="192"/>
  <c r="AE11"/>
  <c r="CA8" i="193"/>
  <c r="BK34" i="191"/>
  <c r="CA13" i="193"/>
  <c r="AU19"/>
  <c r="CA6" i="191"/>
  <c r="AU27" i="62"/>
  <c r="BC40" i="192"/>
  <c r="AU21"/>
  <c r="AM12" i="38"/>
  <c r="AM11" i="40" s="1"/>
  <c r="BK31" i="192"/>
  <c r="BS20" i="193"/>
  <c r="AM9" i="192"/>
  <c r="BS34"/>
  <c r="BC9" i="62"/>
  <c r="BC25" i="191"/>
  <c r="G37" i="192"/>
  <c r="W13" i="191"/>
  <c r="AM11" i="38"/>
  <c r="AE27" i="193"/>
  <c r="BK30" i="62"/>
  <c r="AU20"/>
  <c r="G9" i="191"/>
  <c r="BS40" i="38"/>
  <c r="AQ39" i="40" s="1"/>
  <c r="AE25" i="62"/>
  <c r="BS17" i="193"/>
  <c r="AE35"/>
  <c r="BS12" i="38"/>
  <c r="AQ11" i="40" s="1"/>
  <c r="AE18" i="38"/>
  <c r="AL17" i="40" s="1"/>
  <c r="G35" i="192"/>
  <c r="BC21" i="62"/>
  <c r="CI5" i="38"/>
  <c r="R44" i="254" s="1"/>
  <c r="O20" i="62"/>
  <c r="W25" i="38"/>
  <c r="AK24" i="40" s="1"/>
  <c r="G16" i="38"/>
  <c r="AI15" i="40" s="1"/>
  <c r="BS13" i="191"/>
  <c r="AU10" i="38"/>
  <c r="AN9" i="40" s="1"/>
  <c r="CA7" i="192"/>
  <c r="W26" i="38"/>
  <c r="AK25" i="40" s="1"/>
  <c r="AM27" i="38"/>
  <c r="AM26" i="40" s="1"/>
  <c r="BK39" i="38"/>
  <c r="AP38" i="40" s="1"/>
  <c r="O35" i="38"/>
  <c r="AJ34" i="40" s="1"/>
  <c r="G27" i="193"/>
  <c r="CA11"/>
  <c r="CA24" i="191"/>
  <c r="O24" i="62"/>
  <c r="BK33" i="193"/>
  <c r="BS35" i="38"/>
  <c r="AQ34" i="40" s="1"/>
  <c r="W38" i="38"/>
  <c r="AK37" i="40" s="1"/>
  <c r="O6" i="193"/>
  <c r="O10" i="38"/>
  <c r="AJ9" i="40" s="1"/>
  <c r="BC32" i="62"/>
  <c r="CI40" i="193"/>
  <c r="Z47" i="35"/>
  <c r="Z45"/>
  <c r="AY47"/>
  <c r="AY45"/>
  <c r="K45"/>
  <c r="K47"/>
  <c r="AJ47"/>
  <c r="AJ45"/>
  <c r="BD47"/>
  <c r="BD45"/>
  <c r="AT47"/>
  <c r="AT45"/>
  <c r="F47"/>
  <c r="F45"/>
  <c r="P47"/>
  <c r="P45"/>
  <c r="U45"/>
  <c r="U47"/>
  <c r="CI32" i="193"/>
  <c r="AO47" i="35"/>
  <c r="AO45"/>
  <c r="AE45"/>
  <c r="AE47"/>
  <c r="BS36" i="192"/>
  <c r="CI19" i="191"/>
  <c r="BK12"/>
  <c r="BS33" i="193"/>
  <c r="O32" i="38"/>
  <c r="AJ31" i="40" s="1"/>
  <c r="BC11" i="62"/>
  <c r="AM24" i="192"/>
  <c r="AE37" i="38"/>
  <c r="CA17" i="191"/>
  <c r="W19" i="192"/>
  <c r="AE25" i="193"/>
  <c r="BK12" i="62"/>
  <c r="BS33" i="38"/>
  <c r="AQ32" i="40" s="1"/>
  <c r="O32" i="193"/>
  <c r="BS32" i="62"/>
  <c r="AM24"/>
  <c r="AE37"/>
  <c r="AE36" i="191"/>
  <c r="AE11" i="38"/>
  <c r="AL10" i="40" s="1"/>
  <c r="AU19" i="191"/>
  <c r="CA6" i="193"/>
  <c r="AU27"/>
  <c r="BK17" i="191"/>
  <c r="AE5" i="38"/>
  <c r="R37" i="254" s="1"/>
  <c r="AU21" i="193"/>
  <c r="AM12" i="192"/>
  <c r="BK31" i="193"/>
  <c r="O29"/>
  <c r="AM40"/>
  <c r="CI17" i="62"/>
  <c r="O13" i="191"/>
  <c r="G37"/>
  <c r="W13" i="62"/>
  <c r="O26" i="192"/>
  <c r="AE27" i="62"/>
  <c r="BK30" i="192"/>
  <c r="AU20" i="38"/>
  <c r="AN19" i="40" s="1"/>
  <c r="G9" i="193"/>
  <c r="BS37"/>
  <c r="AE16" i="191"/>
  <c r="CA26" i="38"/>
  <c r="AR25" i="40" s="1"/>
  <c r="CA32" i="192"/>
  <c r="CI11" i="193"/>
  <c r="BS17" i="62"/>
  <c r="AE35" i="191"/>
  <c r="BC21" i="38"/>
  <c r="CI5" i="193"/>
  <c r="O20" i="191"/>
  <c r="O39" i="38"/>
  <c r="AJ38" i="40" s="1"/>
  <c r="AU32" i="62"/>
  <c r="AU10" i="191"/>
  <c r="CA7" i="62"/>
  <c r="BK18" i="38"/>
  <c r="AP17" i="40" s="1"/>
  <c r="O12" i="62"/>
  <c r="CI12"/>
  <c r="AE19" i="192"/>
  <c r="W26" i="191"/>
  <c r="AM27"/>
  <c r="BK39" i="193"/>
  <c r="G27" i="191"/>
  <c r="BS23" i="192"/>
  <c r="W39" i="38"/>
  <c r="AK38" i="40" s="1"/>
  <c r="W9" i="62"/>
  <c r="AE22" i="191"/>
  <c r="BS38" i="193"/>
  <c r="AM35" i="38"/>
  <c r="AM30" i="62"/>
  <c r="W7" i="38"/>
  <c r="CI9" i="193"/>
  <c r="AE38" i="62"/>
  <c r="BK12" i="38"/>
  <c r="AP11" i="40" s="1"/>
  <c r="BK12" i="193"/>
  <c r="BS33" i="62"/>
  <c r="O32"/>
  <c r="BC11" i="192"/>
  <c r="W28" i="191"/>
  <c r="W28" i="38"/>
  <c r="O8"/>
  <c r="AJ7" i="40" s="1"/>
  <c r="BS32" i="192"/>
  <c r="AM24" i="193"/>
  <c r="AE37" i="192"/>
  <c r="AE37" i="191"/>
  <c r="AE36" i="62"/>
  <c r="AE11"/>
  <c r="CA8" i="38"/>
  <c r="AR7" i="40" s="1"/>
  <c r="BK34" i="192"/>
  <c r="BK34" i="38"/>
  <c r="AP33" i="40" s="1"/>
  <c r="CA13" i="192"/>
  <c r="AU19" i="38"/>
  <c r="CA6" i="192"/>
  <c r="AU27" i="191"/>
  <c r="AU27" i="192"/>
  <c r="BK17" i="193"/>
  <c r="AE5" i="191"/>
  <c r="BC40"/>
  <c r="AU21" i="38"/>
  <c r="AN20" i="40" s="1"/>
  <c r="AM12" i="193"/>
  <c r="BK31" i="191"/>
  <c r="O29" i="192"/>
  <c r="BS20" i="191"/>
  <c r="BK21" i="192"/>
  <c r="AM9" i="191"/>
  <c r="AM40" i="38"/>
  <c r="R23" i="254" s="1"/>
  <c r="AM40" i="191"/>
  <c r="BS34" i="38"/>
  <c r="CI17" i="193"/>
  <c r="BC9"/>
  <c r="BC9" i="38"/>
  <c r="AO8" i="40" s="1"/>
  <c r="O13" i="193"/>
  <c r="BC25" i="62"/>
  <c r="G37" i="193"/>
  <c r="W13" i="38"/>
  <c r="AM11" i="193"/>
  <c r="AE27" i="38"/>
  <c r="AL26" i="40" s="1"/>
  <c r="BK30" i="191"/>
  <c r="AU20" i="192"/>
  <c r="G9" i="38"/>
  <c r="AI8" i="40" s="1"/>
  <c r="BS40" i="193"/>
  <c r="BS37" i="192"/>
  <c r="AE16" i="193"/>
  <c r="G8" i="62"/>
  <c r="BC34" i="38"/>
  <c r="AO33" i="40" s="1"/>
  <c r="BC34" i="192"/>
  <c r="AU22" i="191"/>
  <c r="AU22" i="193"/>
  <c r="AM36" i="191"/>
  <c r="AM36" i="62"/>
  <c r="AE25" i="191"/>
  <c r="CA32" i="193"/>
  <c r="CI11" i="192"/>
  <c r="CI11" i="191"/>
  <c r="BS17" i="192"/>
  <c r="AE35" i="38"/>
  <c r="AL34" i="40" s="1"/>
  <c r="BS12" i="62"/>
  <c r="AE18"/>
  <c r="AE18" i="193"/>
  <c r="G35"/>
  <c r="BC21" i="191"/>
  <c r="CI5"/>
  <c r="O20" i="192"/>
  <c r="O20" i="38"/>
  <c r="AJ19" i="40" s="1"/>
  <c r="O39" i="192"/>
  <c r="AU32"/>
  <c r="W25" i="191"/>
  <c r="G16" i="193"/>
  <c r="G16" i="192"/>
  <c r="BS13" i="62"/>
  <c r="AU10" i="192"/>
  <c r="CA7" i="38"/>
  <c r="AR6" i="40" s="1"/>
  <c r="BK18" i="62"/>
  <c r="BK18" i="191"/>
  <c r="O12"/>
  <c r="CI12" i="193"/>
  <c r="AE19" i="62"/>
  <c r="W26" i="193"/>
  <c r="BK32" i="191"/>
  <c r="AM27" i="193"/>
  <c r="AM27" i="62"/>
  <c r="BK39"/>
  <c r="G26" i="38"/>
  <c r="AI25" i="40" s="1"/>
  <c r="CA27" i="193"/>
  <c r="CA27" i="191"/>
  <c r="G27" i="192"/>
  <c r="CI36" i="62"/>
  <c r="BC20" i="191"/>
  <c r="CA11" i="192"/>
  <c r="CA11" i="191"/>
  <c r="AU14" i="193"/>
  <c r="CA24" i="38"/>
  <c r="CA10" i="192"/>
  <c r="O24" i="38"/>
  <c r="AJ23" i="40" s="1"/>
  <c r="BS27" i="191"/>
  <c r="AE9" i="192"/>
  <c r="BS25" i="191"/>
  <c r="BK33"/>
  <c r="AE23" i="192"/>
  <c r="AE23" i="191"/>
  <c r="BS35" i="193"/>
  <c r="W38" i="62"/>
  <c r="CI21" i="192"/>
  <c r="CI21" i="191"/>
  <c r="AM18" i="193"/>
  <c r="O6" i="192"/>
  <c r="O10" i="193"/>
  <c r="O10" i="62"/>
  <c r="G5" i="193"/>
  <c r="AE34" i="38"/>
  <c r="AL33" i="40" s="1"/>
  <c r="BC32" i="38"/>
  <c r="BC32" i="192"/>
  <c r="G40" i="191"/>
  <c r="W5" i="62"/>
  <c r="CI40" i="192"/>
  <c r="AE24" i="191"/>
  <c r="CI37" i="62"/>
  <c r="BS33" i="191"/>
  <c r="O8" i="193"/>
  <c r="AE36" i="38"/>
  <c r="AL35" i="40" s="1"/>
  <c r="CA13" i="62"/>
  <c r="BK17"/>
  <c r="BS20" i="192"/>
  <c r="AM9" i="62"/>
  <c r="CI17" i="38"/>
  <c r="AU11" i="193"/>
  <c r="BS17" i="191"/>
  <c r="G35" i="62"/>
  <c r="O39" i="191"/>
  <c r="BS13" i="193"/>
  <c r="O12" i="38"/>
  <c r="AJ11" i="40" s="1"/>
  <c r="CI35" i="192"/>
  <c r="BK32" i="38"/>
  <c r="CI36" i="193"/>
  <c r="O24" i="192"/>
  <c r="BS27" i="193"/>
  <c r="AE9" i="191"/>
  <c r="CA28" i="192"/>
  <c r="W21" i="191"/>
  <c r="AE34" i="62"/>
  <c r="W5" i="38"/>
  <c r="AM20"/>
  <c r="AE24" i="193"/>
  <c r="BC8" i="62"/>
  <c r="BK10" i="38"/>
  <c r="AP9" i="40" s="1"/>
  <c r="AM7" i="192"/>
  <c r="BS18" i="38"/>
  <c r="O34"/>
  <c r="AJ33" i="40" s="1"/>
  <c r="CA34" i="193"/>
  <c r="BK6" i="38"/>
  <c r="CI31" i="193"/>
  <c r="AM13" i="191"/>
  <c r="AM34" i="192"/>
  <c r="CI13" i="191"/>
  <c r="AM17" i="192"/>
  <c r="BC39" i="62"/>
  <c r="CA9" i="191"/>
  <c r="AU24" i="38"/>
  <c r="AN23" i="40" s="1"/>
  <c r="AU8" i="38"/>
  <c r="AM5" i="193"/>
  <c r="AU15" i="192"/>
  <c r="BK36" i="193"/>
  <c r="BC30" i="191"/>
  <c r="BC6"/>
  <c r="AE33" i="62"/>
  <c r="CA22" i="38"/>
  <c r="AR21" i="40" s="1"/>
  <c r="O28" i="38"/>
  <c r="AJ27" i="40" s="1"/>
  <c r="CA28" i="62"/>
  <c r="G15" i="193"/>
  <c r="BC12" i="38"/>
  <c r="AO11" i="40" s="1"/>
  <c r="AM20" i="192"/>
  <c r="BC27"/>
  <c r="W29"/>
  <c r="W23" i="193"/>
  <c r="BS30" i="191"/>
  <c r="AU40" i="192"/>
  <c r="AU34" i="191"/>
  <c r="AE33" i="38"/>
  <c r="O27"/>
  <c r="O28" i="62"/>
  <c r="AU36"/>
  <c r="BK11" i="38"/>
  <c r="CI39" i="193"/>
  <c r="AE17" i="191"/>
  <c r="AU9" i="62"/>
  <c r="AE8" i="192"/>
  <c r="BS24" i="193"/>
  <c r="BK24" i="38"/>
  <c r="BC12" i="191"/>
  <c r="CA23" i="193"/>
  <c r="CI27" i="191"/>
  <c r="BK25" i="193"/>
  <c r="G7" i="191"/>
  <c r="G11" i="192"/>
  <c r="BK16" i="193"/>
  <c r="BK20" i="192"/>
  <c r="CA20" i="193"/>
  <c r="G17" i="38"/>
  <c r="BC38" i="62"/>
  <c r="BC28" i="38"/>
  <c r="W22" i="191"/>
  <c r="W11" i="192"/>
  <c r="AE30" i="62"/>
  <c r="G13" i="38"/>
  <c r="AI12" i="40" s="1"/>
  <c r="CI7" i="38"/>
  <c r="W36" i="193"/>
  <c r="BS36" i="62"/>
  <c r="G20" i="193"/>
  <c r="BS28" i="62"/>
  <c r="AU11" i="191"/>
  <c r="BS30" i="192"/>
  <c r="CI35" i="62"/>
  <c r="AU34" i="193"/>
  <c r="CA25" i="62"/>
  <c r="CA19"/>
  <c r="AM16" i="192"/>
  <c r="BC26" i="38"/>
  <c r="AO25" i="40" s="1"/>
  <c r="W21" i="38"/>
  <c r="BK24" i="191"/>
  <c r="O14" i="193"/>
  <c r="BS10" i="191"/>
  <c r="BC24" i="193"/>
  <c r="BC38" i="38"/>
  <c r="W36" i="192"/>
  <c r="BS36" i="193"/>
  <c r="BC27" i="191"/>
  <c r="BK21" i="193"/>
  <c r="W29" i="62"/>
  <c r="W29" i="38"/>
  <c r="AE24" i="192"/>
  <c r="BS28" i="38"/>
  <c r="AQ27" i="40" s="1"/>
  <c r="W23" i="192"/>
  <c r="AU11"/>
  <c r="CA17" i="62"/>
  <c r="CA17" i="38"/>
  <c r="W39" i="193"/>
  <c r="W39" i="62"/>
  <c r="O26" i="193"/>
  <c r="O26" i="62"/>
  <c r="W9" i="191"/>
  <c r="W9" i="38"/>
  <c r="AK8" i="40" s="1"/>
  <c r="CI32" i="38"/>
  <c r="CI32" i="62"/>
  <c r="AE22" i="192"/>
  <c r="AE22" i="38"/>
  <c r="CI19" i="193"/>
  <c r="CI19" i="38"/>
  <c r="AS18" i="40" s="1"/>
  <c r="BS38" i="38"/>
  <c r="BS38" i="192"/>
  <c r="W19" i="38"/>
  <c r="AK18" i="40" s="1"/>
  <c r="W19" i="191"/>
  <c r="AM35" i="62"/>
  <c r="AM35" i="193"/>
  <c r="CA26" i="62"/>
  <c r="CA26" i="191"/>
  <c r="BC8" i="192"/>
  <c r="CI9"/>
  <c r="CI9" i="191"/>
  <c r="BS30" i="38"/>
  <c r="AQ29" i="40" s="1"/>
  <c r="BK10" i="193"/>
  <c r="AM7" i="62"/>
  <c r="BS18"/>
  <c r="O34"/>
  <c r="CA34" i="38"/>
  <c r="AR33" i="40" s="1"/>
  <c r="BK6" i="191"/>
  <c r="CI31" i="62"/>
  <c r="AM13" i="38"/>
  <c r="AM34"/>
  <c r="AM33" i="40" s="1"/>
  <c r="CI13" i="192"/>
  <c r="AM17" i="191"/>
  <c r="BC39"/>
  <c r="CA9" i="193"/>
  <c r="AU24"/>
  <c r="AU8" i="192"/>
  <c r="AM5"/>
  <c r="AU15" i="62"/>
  <c r="BK36" i="191"/>
  <c r="AU40" i="193"/>
  <c r="BC30" i="62"/>
  <c r="BC30" i="192"/>
  <c r="CI35" i="38"/>
  <c r="AS34" i="40" s="1"/>
  <c r="AU34" i="192"/>
  <c r="BC6"/>
  <c r="AE33" i="191"/>
  <c r="CI37" i="193"/>
  <c r="CA25" i="191"/>
  <c r="O27" i="192"/>
  <c r="CA22" i="62"/>
  <c r="O28" i="193"/>
  <c r="BC20"/>
  <c r="CA19" i="191"/>
  <c r="AU36"/>
  <c r="AU36" i="192"/>
  <c r="BK11" i="193"/>
  <c r="BK11" i="192"/>
  <c r="AE38" i="193"/>
  <c r="AM16" i="62"/>
  <c r="CI39"/>
  <c r="CI39" i="38"/>
  <c r="AE17" i="193"/>
  <c r="AE17" i="62"/>
  <c r="AM30" i="193"/>
  <c r="BC26" i="192"/>
  <c r="AU9"/>
  <c r="AU9" i="191"/>
  <c r="CA28"/>
  <c r="W21" i="62"/>
  <c r="G15" i="191"/>
  <c r="W7" i="192"/>
  <c r="W7" i="193"/>
  <c r="AE8" i="38"/>
  <c r="AM18" i="191"/>
  <c r="AM18" i="192"/>
  <c r="BS24" i="191"/>
  <c r="BK24" i="193"/>
  <c r="O14" i="62"/>
  <c r="O14" i="192"/>
  <c r="BC12" i="62"/>
  <c r="BS10" i="38"/>
  <c r="BC24" i="191"/>
  <c r="AM20"/>
  <c r="CA23" i="62"/>
  <c r="CI27" i="38"/>
  <c r="BK25" i="62"/>
  <c r="G7" i="192"/>
  <c r="BK16" i="62"/>
  <c r="G17" i="193"/>
  <c r="W11"/>
  <c r="AM39" i="192"/>
  <c r="G13" i="62"/>
  <c r="CI7" i="193"/>
  <c r="G20" i="38"/>
  <c r="BS23"/>
  <c r="CA23" i="191"/>
  <c r="CA23" i="192"/>
  <c r="CI27"/>
  <c r="CI27" i="62"/>
  <c r="BK25" i="192"/>
  <c r="BK25" i="38"/>
  <c r="AP24" i="40" s="1"/>
  <c r="G7" i="38"/>
  <c r="AI6" i="40" s="1"/>
  <c r="G7" i="193"/>
  <c r="G11" i="62"/>
  <c r="G11" i="193"/>
  <c r="BK16" i="192"/>
  <c r="BK16" i="38"/>
  <c r="BK20" i="62"/>
  <c r="BK20" i="193"/>
  <c r="CA20" i="191"/>
  <c r="CA20" i="192"/>
  <c r="G17" i="62"/>
  <c r="G17" i="192"/>
  <c r="BC38" i="193"/>
  <c r="BC38" i="192"/>
  <c r="BC28" i="193"/>
  <c r="BC28" i="192"/>
  <c r="W22" i="62"/>
  <c r="W22" i="192"/>
  <c r="W11" i="62"/>
  <c r="W11" i="38"/>
  <c r="AK10" i="40" s="1"/>
  <c r="AM39" i="191"/>
  <c r="AE30" i="38"/>
  <c r="AL29" i="40" s="1"/>
  <c r="AE30" i="192"/>
  <c r="G13" i="193"/>
  <c r="G13" i="191"/>
  <c r="CI7"/>
  <c r="CI7" i="192"/>
  <c r="W36" i="191"/>
  <c r="W36" i="62"/>
  <c r="BS36" i="191"/>
  <c r="BC27" i="38"/>
  <c r="AO26" i="40" s="1"/>
  <c r="BK21" i="38"/>
  <c r="AP20" i="40" s="1"/>
  <c r="G20" i="62"/>
  <c r="G20" i="191"/>
  <c r="W29"/>
  <c r="AE24" i="62"/>
  <c r="BS28" i="191"/>
  <c r="W23"/>
  <c r="W23" i="38"/>
  <c r="AK22" i="40" s="1"/>
  <c r="AU11" i="62"/>
  <c r="BS23" i="193"/>
  <c r="CA17"/>
  <c r="W39" i="192"/>
  <c r="O26" i="191"/>
  <c r="W9" i="192"/>
  <c r="CI32" i="191"/>
  <c r="AE22" i="62"/>
  <c r="CI19" i="192"/>
  <c r="BS38" i="62"/>
  <c r="W19"/>
  <c r="AM35" i="192"/>
  <c r="CA26"/>
  <c r="BC8" i="193"/>
  <c r="BC8" i="38"/>
  <c r="AO7" i="40" s="1"/>
  <c r="CI9" i="62"/>
  <c r="BS30" i="193"/>
  <c r="BK10" i="192"/>
  <c r="AM7" i="191"/>
  <c r="BS18" i="192"/>
  <c r="O34" i="191"/>
  <c r="CA34" i="192"/>
  <c r="BK6" i="62"/>
  <c r="CI31" i="38"/>
  <c r="AS30" i="40" s="1"/>
  <c r="AM13" i="192"/>
  <c r="AM34" i="62"/>
  <c r="CI13"/>
  <c r="AM17"/>
  <c r="BC39" i="193"/>
  <c r="CA9" i="38"/>
  <c r="AU24" i="62"/>
  <c r="AU8"/>
  <c r="AM5"/>
  <c r="AU15" i="193"/>
  <c r="BK36" i="62"/>
  <c r="AU40" i="38"/>
  <c r="AU40" i="191"/>
  <c r="BC30" i="193"/>
  <c r="CI35"/>
  <c r="AU34" i="38"/>
  <c r="BC6" i="193"/>
  <c r="AE33"/>
  <c r="CI37" i="38"/>
  <c r="AS36" i="40" s="1"/>
  <c r="CA25" i="193"/>
  <c r="CA25" i="38"/>
  <c r="AR24" i="40" s="1"/>
  <c r="G26" i="62"/>
  <c r="O27"/>
  <c r="CA22" i="191"/>
  <c r="O28"/>
  <c r="BC20" i="192"/>
  <c r="CA19"/>
  <c r="CA19" i="193"/>
  <c r="AU36" i="38"/>
  <c r="AN35" i="40" s="1"/>
  <c r="BK11" i="62"/>
  <c r="AE38" i="38"/>
  <c r="AL37" i="40" s="1"/>
  <c r="AM16" i="191"/>
  <c r="AM16" i="193"/>
  <c r="CI39" i="192"/>
  <c r="AE17"/>
  <c r="AM30"/>
  <c r="BC26" i="193"/>
  <c r="BC26" i="62"/>
  <c r="AU9" i="38"/>
  <c r="AN8" i="40" s="1"/>
  <c r="CA28" i="38"/>
  <c r="W21" i="192"/>
  <c r="G15"/>
  <c r="G15" i="38"/>
  <c r="AI14" i="40" s="1"/>
  <c r="W7" i="191"/>
  <c r="AE8" i="62"/>
  <c r="AM18" i="38"/>
  <c r="BS24" i="62"/>
  <c r="BK24"/>
  <c r="O14" i="191"/>
  <c r="BC12" i="192"/>
  <c r="BS10" i="62"/>
  <c r="BS10" i="193"/>
  <c r="BC24" i="62"/>
  <c r="BC24" i="192"/>
  <c r="AM20" i="62"/>
  <c r="G11" i="38"/>
  <c r="BK20"/>
  <c r="AP19" i="40" s="1"/>
  <c r="CA20" i="38"/>
  <c r="BC28" i="191"/>
  <c r="W22" i="193"/>
  <c r="AE30" i="191"/>
  <c r="BS23" i="62"/>
  <c r="BC27" i="193"/>
  <c r="BK21" i="191"/>
  <c r="BS28" i="192"/>
  <c r="BK10" i="62"/>
  <c r="AM7" i="38"/>
  <c r="AM6" i="40" s="1"/>
  <c r="BS18" i="193"/>
  <c r="O34" i="192"/>
  <c r="CA34" i="62"/>
  <c r="BK6" i="193"/>
  <c r="CI31" i="192"/>
  <c r="AM13" i="62"/>
  <c r="AM34" i="191"/>
  <c r="CI13" i="38"/>
  <c r="AS12" i="40" s="1"/>
  <c r="AM17" i="193"/>
  <c r="BC39" i="192"/>
  <c r="CA9"/>
  <c r="AU24" i="191"/>
  <c r="AU8"/>
  <c r="AM5" i="38"/>
  <c r="AU15" i="191"/>
  <c r="BK36" i="192"/>
  <c r="BC6" i="62"/>
  <c r="CI37" i="192"/>
  <c r="G26"/>
  <c r="CA22" i="193"/>
  <c r="BC20" i="62"/>
  <c r="AE38" i="192"/>
  <c r="AM30" i="38"/>
  <c r="AE8" i="191"/>
  <c r="BS24" i="38"/>
  <c r="AQ23" i="40" s="1"/>
  <c r="O27" i="191"/>
  <c r="BC31" i="62"/>
  <c r="BC31" i="38"/>
  <c r="BC31" i="191"/>
  <c r="BC31" i="192"/>
  <c r="BC31" i="193"/>
  <c r="CA15" i="38"/>
  <c r="CA15" i="62"/>
  <c r="CA15" i="191"/>
  <c r="CA15" i="192"/>
  <c r="CA15" i="193"/>
  <c r="BS39" i="191"/>
  <c r="BS39" i="193"/>
  <c r="BS39" i="62"/>
  <c r="BS39" i="38"/>
  <c r="BS39" i="192"/>
  <c r="O11"/>
  <c r="O11" i="193"/>
  <c r="O11" i="62"/>
  <c r="O11" i="38"/>
  <c r="O11" i="191"/>
  <c r="AE12" i="62"/>
  <c r="AE12" i="38"/>
  <c r="AE12" i="193"/>
  <c r="AE12" i="191"/>
  <c r="AE12" i="192"/>
  <c r="AU30"/>
  <c r="AU30" i="38"/>
  <c r="AU30" i="62"/>
  <c r="AU30" i="191"/>
  <c r="AU30" i="193"/>
  <c r="AM28" i="38"/>
  <c r="AM28" i="191"/>
  <c r="AM28" i="193"/>
  <c r="AM28" i="192"/>
  <c r="AM28" i="62"/>
  <c r="AO32" i="40"/>
  <c r="AS27"/>
  <c r="AR22"/>
  <c r="AK13"/>
  <c r="AM23"/>
  <c r="AR34"/>
  <c r="AN28"/>
  <c r="AR5"/>
  <c r="AP26"/>
  <c r="AO28"/>
  <c r="AU41" i="191"/>
  <c r="AU41" i="193"/>
  <c r="AU41" i="38"/>
  <c r="AU41" i="192"/>
  <c r="AU41" i="62"/>
  <c r="AJ18" i="40"/>
  <c r="AK5"/>
  <c r="AN17"/>
  <c r="W41" i="192"/>
  <c r="W41" i="193"/>
  <c r="W41" i="38"/>
  <c r="W41" i="191"/>
  <c r="W41" i="62"/>
  <c r="AN6" i="40"/>
  <c r="AJ37"/>
  <c r="AI20"/>
  <c r="AP18"/>
  <c r="AL38"/>
  <c r="R35" i="254"/>
  <c r="AJ4" i="40"/>
  <c r="AP4"/>
  <c r="R41" i="254"/>
  <c r="AK14" i="40"/>
  <c r="AO22"/>
  <c r="AS14"/>
  <c r="AQ28"/>
  <c r="AK29"/>
  <c r="AL31"/>
  <c r="AR35"/>
  <c r="AJ15"/>
  <c r="CI41" i="193"/>
  <c r="CI41" i="62"/>
  <c r="CI41" i="192"/>
  <c r="CI41" i="38"/>
  <c r="CI41" i="191"/>
  <c r="BS41" i="62"/>
  <c r="BS41" i="191"/>
  <c r="BS41" i="192"/>
  <c r="BS41" i="38"/>
  <c r="BS41" i="193"/>
  <c r="AM30" i="40"/>
  <c r="AP30"/>
  <c r="AL25"/>
  <c r="AM9"/>
  <c r="AI37"/>
  <c r="AS5"/>
  <c r="AM28"/>
  <c r="AK26"/>
  <c r="AR20"/>
  <c r="AO34"/>
  <c r="AK32"/>
  <c r="AP7"/>
  <c r="AM35"/>
  <c r="AO13"/>
  <c r="AR31"/>
  <c r="AI35"/>
  <c r="AS23"/>
  <c r="AR39"/>
  <c r="R28" i="254"/>
  <c r="AJ36" i="40"/>
  <c r="AN12"/>
  <c r="CA41" i="193"/>
  <c r="CA41" i="192"/>
  <c r="CA41" i="38"/>
  <c r="CA41" i="191"/>
  <c r="CA41" i="62"/>
  <c r="AL23" i="40"/>
  <c r="AI28"/>
  <c r="AN10"/>
  <c r="AJ25"/>
  <c r="AK34"/>
  <c r="AS9"/>
  <c r="AP8"/>
  <c r="AL6"/>
  <c r="R22" i="254"/>
  <c r="AS8" i="40"/>
  <c r="CI26" i="38"/>
  <c r="CI26" i="193"/>
  <c r="CI26" i="191"/>
  <c r="CI26" i="62"/>
  <c r="CI26" i="192"/>
  <c r="AJ24" i="40"/>
  <c r="AP22"/>
  <c r="AM16"/>
  <c r="AO38"/>
  <c r="AI18"/>
  <c r="AI13"/>
  <c r="AJ30"/>
  <c r="AQ21"/>
  <c r="AK21"/>
  <c r="AL27"/>
  <c r="AN38"/>
  <c r="AK35"/>
  <c r="AO12"/>
  <c r="AQ35"/>
  <c r="AQ13"/>
  <c r="O9" i="192"/>
  <c r="O9" i="38"/>
  <c r="O9" i="62"/>
  <c r="O9" i="193"/>
  <c r="O9" i="191"/>
  <c r="AE29"/>
  <c r="AE29" i="38"/>
  <c r="AE29" i="62"/>
  <c r="AE29" i="192"/>
  <c r="AE29" i="193"/>
  <c r="AP39" i="40"/>
  <c r="R26" i="254"/>
  <c r="AS29" i="40"/>
  <c r="AN26"/>
  <c r="AI5"/>
  <c r="AL14"/>
  <c r="AQ19"/>
  <c r="AM8"/>
  <c r="AO6"/>
  <c r="AR29"/>
  <c r="AR36"/>
  <c r="AP29"/>
  <c r="AL15"/>
  <c r="AS15"/>
  <c r="CI8" i="191"/>
  <c r="CI8" i="192"/>
  <c r="CI8" i="62"/>
  <c r="CI8" i="193"/>
  <c r="CI8" i="38"/>
  <c r="AR15" i="40"/>
  <c r="AP14"/>
  <c r="AN30"/>
  <c r="AR4"/>
  <c r="R43" i="254"/>
  <c r="AP28" i="40"/>
  <c r="AI9"/>
  <c r="AS33"/>
  <c r="AJ17"/>
  <c r="O41" i="192"/>
  <c r="O41" i="62"/>
  <c r="O41" i="193"/>
  <c r="O41" i="191"/>
  <c r="O41" i="38"/>
  <c r="AM37" i="40"/>
  <c r="AL18"/>
  <c r="AK33"/>
  <c r="AM41" i="192"/>
  <c r="AM41" i="193"/>
  <c r="AM41" i="191"/>
  <c r="AM41" i="62"/>
  <c r="AM41" i="38"/>
  <c r="AO19" i="40"/>
  <c r="AR18"/>
  <c r="AM15"/>
  <c r="AO9"/>
  <c r="AL16"/>
  <c r="AP36"/>
  <c r="AJ32"/>
  <c r="AK15"/>
  <c r="AP12"/>
  <c r="AI38"/>
  <c r="AK39"/>
  <c r="R21" i="254"/>
  <c r="AJ13" i="40"/>
  <c r="AO23"/>
  <c r="AS17"/>
  <c r="AI29"/>
  <c r="AL12"/>
  <c r="AQ5"/>
  <c r="AQ30"/>
  <c r="AQ14"/>
  <c r="AR32"/>
  <c r="AP21"/>
  <c r="G41" i="193"/>
  <c r="G41" i="191"/>
  <c r="G41" i="62"/>
  <c r="G41" i="38"/>
  <c r="G41" i="192"/>
  <c r="AJ39" i="40"/>
  <c r="R20" i="254"/>
  <c r="AR26" i="40"/>
  <c r="AS35"/>
  <c r="AM32"/>
  <c r="AL20"/>
  <c r="AN36"/>
  <c r="AR38"/>
  <c r="AI11"/>
  <c r="AI32"/>
  <c r="AJ29"/>
  <c r="AL8"/>
  <c r="AP32"/>
  <c r="AS20"/>
  <c r="BC41" i="192"/>
  <c r="BC41" i="193"/>
  <c r="BC41" i="62"/>
  <c r="BC41" i="38"/>
  <c r="BC41" i="191"/>
  <c r="BK41" i="193"/>
  <c r="BK41" i="192"/>
  <c r="BK41" i="62"/>
  <c r="BK41" i="191"/>
  <c r="BK41" i="38"/>
  <c r="AK9" i="40"/>
  <c r="AN14"/>
  <c r="AP35"/>
  <c r="AQ7"/>
  <c r="AE41" i="191"/>
  <c r="AE41" i="192"/>
  <c r="AE41" i="193"/>
  <c r="AE41" i="38"/>
  <c r="AE41" i="62"/>
  <c r="AO35" i="40"/>
  <c r="AO29"/>
  <c r="AO5"/>
  <c r="AK31"/>
  <c r="AK30"/>
  <c r="AK36"/>
  <c r="AN13"/>
  <c r="AM36"/>
  <c r="AO21"/>
  <c r="AN32"/>
  <c r="AI17"/>
  <c r="AL30"/>
  <c r="AS24"/>
  <c r="AR28"/>
  <c r="AQ16"/>
  <c r="AK16"/>
  <c r="AI34"/>
  <c r="AN16"/>
  <c r="AM31"/>
  <c r="AQ12"/>
  <c r="AI22"/>
  <c r="AP25"/>
  <c r="AO36"/>
  <c r="AJ22"/>
  <c r="AN34"/>
  <c r="AJ6"/>
  <c r="AI27"/>
  <c r="AN37"/>
  <c r="AI33"/>
  <c r="AM22"/>
  <c r="AO4" l="1"/>
  <c r="AN4"/>
  <c r="AQ4"/>
  <c r="CA45" i="192"/>
  <c r="AM45" i="193"/>
  <c r="BS45" i="192"/>
  <c r="CI45" i="193"/>
  <c r="BK47" i="62"/>
  <c r="AM39"/>
  <c r="AM39" i="193"/>
  <c r="O47" i="38"/>
  <c r="P4" i="257" s="1"/>
  <c r="CI45" i="192"/>
  <c r="O45"/>
  <c r="AM45"/>
  <c r="BC45" i="191"/>
  <c r="O45" i="62"/>
  <c r="O47"/>
  <c r="BC45" i="193"/>
  <c r="BS45" i="191"/>
  <c r="O45"/>
  <c r="CA45" i="193"/>
  <c r="R27" i="254"/>
  <c r="R19"/>
  <c r="AS39" i="40"/>
  <c r="G45" i="192"/>
  <c r="BC45" i="62"/>
  <c r="BC47"/>
  <c r="O48" i="38"/>
  <c r="P11" i="256"/>
  <c r="AM48" i="38"/>
  <c r="P12" i="256"/>
  <c r="AU47" i="38"/>
  <c r="P8" i="257" s="1"/>
  <c r="AU48" i="38"/>
  <c r="P9" i="256"/>
  <c r="BK45" i="38"/>
  <c r="BK48"/>
  <c r="P8" i="256"/>
  <c r="AQ41" i="40"/>
  <c r="AQ44" s="1"/>
  <c r="BS48" i="38"/>
  <c r="P5" i="256"/>
  <c r="CA45" i="62"/>
  <c r="CA47"/>
  <c r="AE47"/>
  <c r="W47"/>
  <c r="CI47"/>
  <c r="AE48" i="38"/>
  <c r="P13" i="256"/>
  <c r="BC45" i="38"/>
  <c r="BC48"/>
  <c r="P10" i="256"/>
  <c r="CA47" i="38"/>
  <c r="P10" i="257" s="1"/>
  <c r="CA48" i="38"/>
  <c r="P4" i="256"/>
  <c r="G47" i="62"/>
  <c r="AM47"/>
  <c r="W48" i="38"/>
  <c r="P14" i="256"/>
  <c r="G48" i="38"/>
  <c r="P7" i="256"/>
  <c r="BS45" i="62"/>
  <c r="BS47"/>
  <c r="CI48" i="38"/>
  <c r="P6" i="256"/>
  <c r="CA45" i="38"/>
  <c r="AS4" i="40"/>
  <c r="G45" i="62"/>
  <c r="AE45" i="193"/>
  <c r="G45" i="191"/>
  <c r="W45" i="62"/>
  <c r="W45" i="191"/>
  <c r="BS47" i="38"/>
  <c r="W45" i="193"/>
  <c r="CI45" i="62"/>
  <c r="BS45" i="38"/>
  <c r="W45" i="192"/>
  <c r="AE45"/>
  <c r="AU45" i="38"/>
  <c r="CI45" i="191"/>
  <c r="AM45"/>
  <c r="BC47" i="38"/>
  <c r="AU45" i="192"/>
  <c r="AU45" i="193"/>
  <c r="AM38" i="40"/>
  <c r="BC45" i="192"/>
  <c r="AL41" i="40"/>
  <c r="AS41"/>
  <c r="AJ41"/>
  <c r="AJ44" s="1"/>
  <c r="AM41"/>
  <c r="AU45" i="62"/>
  <c r="BK45" i="191"/>
  <c r="BK45" i="193"/>
  <c r="AN41" i="40"/>
  <c r="AN44" s="1"/>
  <c r="AP41"/>
  <c r="AP44" s="1"/>
  <c r="AK41"/>
  <c r="AI41"/>
  <c r="AR41"/>
  <c r="AR44" s="1"/>
  <c r="AU45" i="191"/>
  <c r="BK45" i="62"/>
  <c r="AO41" i="40"/>
  <c r="BS45" i="193"/>
  <c r="O45"/>
  <c r="AM29" i="40"/>
  <c r="AK28"/>
  <c r="AP5"/>
  <c r="AE45" i="38"/>
  <c r="AE47"/>
  <c r="CI45"/>
  <c r="CI47"/>
  <c r="P6" i="257" s="1"/>
  <c r="AM17" i="40"/>
  <c r="AP10"/>
  <c r="AI16"/>
  <c r="AM39"/>
  <c r="AO39"/>
  <c r="AL21"/>
  <c r="AM10"/>
  <c r="AL32"/>
  <c r="AM19"/>
  <c r="AS6"/>
  <c r="AQ31"/>
  <c r="R25" i="254"/>
  <c r="AR19" i="40"/>
  <c r="AM45" i="38"/>
  <c r="AM47"/>
  <c r="AM45" i="62"/>
  <c r="W45" i="38"/>
  <c r="W47"/>
  <c r="G45" i="193"/>
  <c r="AE45" i="191"/>
  <c r="G45" i="38"/>
  <c r="G47"/>
  <c r="AE45" i="62"/>
  <c r="AI4" i="40"/>
  <c r="AM18"/>
  <c r="AO10"/>
  <c r="AQ37"/>
  <c r="R36" i="254"/>
  <c r="AP31" i="40"/>
  <c r="R34" i="254"/>
  <c r="AO20" i="40"/>
  <c r="AS16"/>
  <c r="AM34"/>
  <c r="AK4"/>
  <c r="AK12"/>
  <c r="AL36"/>
  <c r="AK6"/>
  <c r="AN33"/>
  <c r="AO31"/>
  <c r="AL4"/>
  <c r="AI19"/>
  <c r="AP23"/>
  <c r="AO27"/>
  <c r="AK27"/>
  <c r="AM12"/>
  <c r="AQ33"/>
  <c r="AN18"/>
  <c r="AL7"/>
  <c r="AR23"/>
  <c r="AS38"/>
  <c r="AQ22"/>
  <c r="AQ17"/>
  <c r="AK20"/>
  <c r="AJ26"/>
  <c r="R24" i="254"/>
  <c r="AN39" i="40"/>
  <c r="AP15"/>
  <c r="AS31"/>
  <c r="AI10"/>
  <c r="AR27"/>
  <c r="AN7"/>
  <c r="AQ9"/>
  <c r="R38" i="254"/>
  <c r="AO37" i="40"/>
  <c r="AS26"/>
  <c r="AM4"/>
  <c r="AR8"/>
  <c r="AR16"/>
  <c r="AJ8"/>
  <c r="AQ40"/>
  <c r="R12" i="254"/>
  <c r="AK40" i="40"/>
  <c r="R6" i="254"/>
  <c r="AL11" i="40"/>
  <c r="AQ38"/>
  <c r="AL28"/>
  <c r="AS25"/>
  <c r="R13" i="254"/>
  <c r="AR40" i="40"/>
  <c r="R13" i="255"/>
  <c r="AS40" i="40"/>
  <c r="R14" i="254"/>
  <c r="R9"/>
  <c r="AN40" i="40"/>
  <c r="AJ10"/>
  <c r="AO30"/>
  <c r="AL40"/>
  <c r="R7" i="254"/>
  <c r="R11"/>
  <c r="AP40" i="40"/>
  <c r="R11" i="255"/>
  <c r="R10" i="254"/>
  <c r="AO40" i="40"/>
  <c r="AJ40"/>
  <c r="R5" i="254"/>
  <c r="AI40" i="40"/>
  <c r="R4" i="254"/>
  <c r="R8"/>
  <c r="AM40" i="40"/>
  <c r="AS7"/>
  <c r="AM27"/>
  <c r="AN29"/>
  <c r="AR14"/>
  <c r="R5" i="255" l="1"/>
  <c r="AM44" i="40"/>
  <c r="R9" i="255"/>
  <c r="AS44" i="40"/>
  <c r="R4" i="255"/>
  <c r="P11" i="257"/>
  <c r="R6" i="255"/>
  <c r="P5" i="257"/>
  <c r="R7" i="255"/>
  <c r="P13" i="257"/>
  <c r="R12" i="255"/>
  <c r="P12" i="257"/>
  <c r="R8" i="255"/>
  <c r="P7" i="257"/>
  <c r="R10" i="255"/>
  <c r="P14" i="257"/>
  <c r="R14" i="255"/>
  <c r="AI44" i="40"/>
  <c r="AL44"/>
  <c r="AK44"/>
  <c r="AO44"/>
  <c r="S27" i="254"/>
  <c r="S20"/>
  <c r="S19"/>
  <c r="S21"/>
  <c r="S35"/>
  <c r="S40"/>
  <c r="S34"/>
  <c r="S38"/>
  <c r="S41"/>
  <c r="S44"/>
  <c r="S36"/>
  <c r="S43"/>
  <c r="S42"/>
  <c r="S39"/>
  <c r="S37"/>
  <c r="S22"/>
  <c r="S29"/>
  <c r="S25"/>
  <c r="S23"/>
  <c r="S24"/>
  <c r="S26"/>
  <c r="S28"/>
  <c r="S8"/>
  <c r="S5"/>
  <c r="S7"/>
  <c r="S14"/>
  <c r="S13"/>
  <c r="S11"/>
  <c r="S6"/>
  <c r="S12"/>
  <c r="S10"/>
  <c r="S9"/>
  <c r="S4"/>
  <c r="S12" i="255" l="1"/>
  <c r="S14"/>
  <c r="S7"/>
  <c r="S4"/>
  <c r="F11" s="1"/>
  <c r="S8"/>
  <c r="S13"/>
  <c r="S6"/>
  <c r="S11"/>
  <c r="S5"/>
  <c r="S10"/>
  <c r="S9"/>
  <c r="F38" i="254"/>
  <c r="F39"/>
  <c r="F25"/>
  <c r="F29"/>
  <c r="F27"/>
  <c r="F28"/>
  <c r="F42"/>
  <c r="F44"/>
  <c r="F36"/>
  <c r="F34"/>
  <c r="F40"/>
  <c r="F21"/>
  <c r="F41"/>
  <c r="F37"/>
  <c r="F35"/>
  <c r="F43"/>
  <c r="F23"/>
  <c r="F24"/>
  <c r="F19"/>
  <c r="F22"/>
  <c r="F20"/>
  <c r="F26"/>
  <c r="F6"/>
  <c r="F7"/>
  <c r="F12"/>
  <c r="F9"/>
  <c r="F13"/>
  <c r="F4"/>
  <c r="F8"/>
  <c r="F10"/>
  <c r="F5"/>
  <c r="F11"/>
  <c r="F14"/>
  <c r="F4" i="255" l="1"/>
  <c r="F8"/>
  <c r="F5"/>
  <c r="F13"/>
  <c r="F7"/>
  <c r="F9"/>
  <c r="F6"/>
  <c r="F12"/>
  <c r="F14"/>
  <c r="F10"/>
  <c r="Q55" i="19"/>
  <c r="Q56" s="1"/>
  <c r="Q57" l="1"/>
  <c r="Q58"/>
  <c r="Q59" l="1"/>
  <c r="K6" s="1"/>
  <c r="CM22" l="1"/>
  <c r="BQ21" i="191" s="1"/>
  <c r="AO13" i="19"/>
  <c r="AC12" i="38" s="1"/>
  <c r="DG9" i="19"/>
  <c r="CG8" i="38" s="1"/>
  <c r="AE32" i="19"/>
  <c r="U31" i="38" s="1"/>
  <c r="CW20" i="19"/>
  <c r="BY19" i="62" s="1"/>
  <c r="U25" i="19"/>
  <c r="M24" i="191" s="1"/>
  <c r="CW12" i="19"/>
  <c r="BY11" i="193" s="1"/>
  <c r="U10" i="19"/>
  <c r="M9" i="191" s="1"/>
  <c r="CM8" i="19"/>
  <c r="BQ7" i="38" s="1"/>
  <c r="K21" i="19"/>
  <c r="E20" i="62" s="1"/>
  <c r="BI17" i="19"/>
  <c r="AS16" i="191" s="1"/>
  <c r="CW34" i="19"/>
  <c r="BY33" i="193" s="1"/>
  <c r="AE19" i="19"/>
  <c r="U18" i="192" s="1"/>
  <c r="BS32" i="19"/>
  <c r="BA31" i="192" s="1"/>
  <c r="K35" i="19"/>
  <c r="E34" i="191" s="1"/>
  <c r="AY21" i="19"/>
  <c r="AK20" i="193" s="1"/>
  <c r="AO10" i="19"/>
  <c r="AC9" i="38" s="1"/>
  <c r="BI39" i="19"/>
  <c r="AS38" i="38" s="1"/>
  <c r="CC21" i="19"/>
  <c r="BI20" i="192" s="1"/>
  <c r="U12" i="19"/>
  <c r="M11" i="38" s="1"/>
  <c r="CM25" i="19"/>
  <c r="BQ24" i="38" s="1"/>
  <c r="DG36" i="19"/>
  <c r="CG35" i="62" s="1"/>
  <c r="AE10" i="19"/>
  <c r="U9" i="193" s="1"/>
  <c r="AY24" i="19"/>
  <c r="AK23" i="191" s="1"/>
  <c r="CM29" i="19"/>
  <c r="BQ28" i="191" s="1"/>
  <c r="DG22" i="19"/>
  <c r="CG21" i="193" s="1"/>
  <c r="BI19" i="19"/>
  <c r="AS18" i="62" s="1"/>
  <c r="AO18" i="19"/>
  <c r="AC17" i="193" s="1"/>
  <c r="K24" i="19"/>
  <c r="E23" i="38" s="1"/>
  <c r="CC34" i="19"/>
  <c r="BI33" i="38" s="1"/>
  <c r="AO20" i="19"/>
  <c r="AC19" i="38" s="1"/>
  <c r="AE6" i="19"/>
  <c r="U5" i="193" s="1"/>
  <c r="BS9" i="19"/>
  <c r="BA8" i="192" s="1"/>
  <c r="BI41" i="19"/>
  <c r="AS40" i="62" s="1"/>
  <c r="CW29" i="19"/>
  <c r="BY28" i="193" s="1"/>
  <c r="BS41" i="19"/>
  <c r="BA40" i="192" s="1"/>
  <c r="CW18" i="19"/>
  <c r="BY17" i="192" s="1"/>
  <c r="AY33" i="19"/>
  <c r="AK32" i="62" s="1"/>
  <c r="BS37" i="19"/>
  <c r="BA36" i="191" s="1"/>
  <c r="AO15" i="19"/>
  <c r="AC14" i="192" s="1"/>
  <c r="K12" i="19"/>
  <c r="E11" i="193" s="1"/>
  <c r="K11" i="19"/>
  <c r="E10" i="62" s="1"/>
  <c r="CC23" i="19"/>
  <c r="BI22" i="62" s="1"/>
  <c r="CC22" i="19"/>
  <c r="BI21" i="191" s="1"/>
  <c r="CM28" i="19"/>
  <c r="BQ27" i="38" s="1"/>
  <c r="U20" i="19"/>
  <c r="M19" i="38" s="1"/>
  <c r="CW25" i="19"/>
  <c r="BY24" i="38" s="1"/>
  <c r="BI22" i="19"/>
  <c r="AS21" i="38" s="1"/>
  <c r="BI11" i="19"/>
  <c r="AS10" i="62" s="1"/>
  <c r="AY6" i="19"/>
  <c r="AK5" i="192" s="1"/>
  <c r="AY22" i="19"/>
  <c r="AK21" i="38" s="1"/>
  <c r="CM27" i="19"/>
  <c r="BQ26" i="192" s="1"/>
  <c r="AE11" i="19"/>
  <c r="U10" i="192" s="1"/>
  <c r="CC30" i="19"/>
  <c r="BI29" i="38" s="1"/>
  <c r="AY26" i="19"/>
  <c r="AK25" i="62" s="1"/>
  <c r="BI10" i="19"/>
  <c r="AS9" i="193" s="1"/>
  <c r="CC16" i="19"/>
  <c r="BI15" i="191" s="1"/>
  <c r="CM32" i="19"/>
  <c r="BQ31" i="38" s="1"/>
  <c r="BI32" i="19"/>
  <c r="AS31" i="191" s="1"/>
  <c r="CM9" i="19"/>
  <c r="BQ8" i="62" s="1"/>
  <c r="CM20" i="19"/>
  <c r="BQ19" i="192" s="1"/>
  <c r="AY38" i="19"/>
  <c r="AK37" i="192" s="1"/>
  <c r="CM11" i="19"/>
  <c r="BQ10" i="193" s="1"/>
  <c r="AO22" i="19"/>
  <c r="AC21" i="192" s="1"/>
  <c r="BS28" i="19"/>
  <c r="BA27" i="38" s="1"/>
  <c r="AE23" i="19"/>
  <c r="U22" i="191" s="1"/>
  <c r="CC25" i="19"/>
  <c r="BI24" i="191" s="1"/>
  <c r="AO30" i="19"/>
  <c r="AC29" i="192" s="1"/>
  <c r="DG8" i="19"/>
  <c r="CG7" i="38" s="1"/>
  <c r="U37" i="19"/>
  <c r="M36" i="193" s="1"/>
  <c r="AY27" i="19"/>
  <c r="AK26" i="193" s="1"/>
  <c r="CW9" i="19"/>
  <c r="BY8" i="193" s="1"/>
  <c r="U7" i="19"/>
  <c r="M6" i="192" s="1"/>
  <c r="DG10" i="19"/>
  <c r="CG9" i="62" s="1"/>
  <c r="CC33" i="19"/>
  <c r="BI32" i="191" s="1"/>
  <c r="K23" i="19"/>
  <c r="E22" i="193" s="1"/>
  <c r="K30" i="19"/>
  <c r="E29" i="62" s="1"/>
  <c r="U24" i="19"/>
  <c r="M23" i="191" s="1"/>
  <c r="U18" i="19"/>
  <c r="M17" i="193" s="1"/>
  <c r="K15" i="19"/>
  <c r="E14" i="192" s="1"/>
  <c r="K29" i="19"/>
  <c r="E28" i="193" s="1"/>
  <c r="AO9" i="19"/>
  <c r="AC8" i="193" s="1"/>
  <c r="AY13" i="19"/>
  <c r="AK12" i="193" s="1"/>
  <c r="AY35" i="19"/>
  <c r="AK34" i="193" s="1"/>
  <c r="CW11" i="19"/>
  <c r="BY10" i="62" s="1"/>
  <c r="AE26" i="19"/>
  <c r="U25" i="62" s="1"/>
  <c r="U39" i="19"/>
  <c r="M38" i="191" s="1"/>
  <c r="CM19" i="19"/>
  <c r="BQ18" i="38" s="1"/>
  <c r="K25" i="19"/>
  <c r="E24" i="192" s="1"/>
  <c r="CM18" i="19"/>
  <c r="BQ17" i="62" s="1"/>
  <c r="BI31" i="19"/>
  <c r="AS30" i="192" s="1"/>
  <c r="U15" i="19"/>
  <c r="M14" i="38" s="1"/>
  <c r="AO39" i="19"/>
  <c r="AC38" i="38" s="1"/>
  <c r="CW27" i="19"/>
  <c r="BY26" i="38" s="1"/>
  <c r="DG32" i="19"/>
  <c r="CG31" i="193" s="1"/>
  <c r="CC20" i="19"/>
  <c r="BI19" i="62" s="1"/>
  <c r="BS26" i="19"/>
  <c r="BA25" i="192" s="1"/>
  <c r="K14" i="19"/>
  <c r="E13" i="192" s="1"/>
  <c r="BS22" i="19"/>
  <c r="BA21" i="193" s="1"/>
  <c r="K17" i="19"/>
  <c r="E16" i="38" s="1"/>
  <c r="AY12" i="19"/>
  <c r="AK11" i="62" s="1"/>
  <c r="K40" i="19"/>
  <c r="E39" i="191" s="1"/>
  <c r="AE41" i="19"/>
  <c r="U40" i="192" s="1"/>
  <c r="CW35" i="19"/>
  <c r="BY34" i="62" s="1"/>
  <c r="BI36" i="19"/>
  <c r="AS35" i="62" s="1"/>
  <c r="CM41" i="19"/>
  <c r="BQ40" i="193" s="1"/>
  <c r="K36" i="19"/>
  <c r="E35" i="38" s="1"/>
  <c r="AY30" i="19"/>
  <c r="AK29" i="191" s="1"/>
  <c r="CM7" i="19"/>
  <c r="BQ6" i="191" s="1"/>
  <c r="K8" i="19"/>
  <c r="E7" i="191" s="1"/>
  <c r="CM34" i="19"/>
  <c r="BQ33" i="191" s="1"/>
  <c r="CM40" i="19"/>
  <c r="BQ39" i="192" s="1"/>
  <c r="DG11" i="19"/>
  <c r="CG10" i="62" s="1"/>
  <c r="BS38" i="19"/>
  <c r="BA37" i="38" s="1"/>
  <c r="AO28" i="19"/>
  <c r="AC27" i="62" s="1"/>
  <c r="K41" i="19"/>
  <c r="E40" i="191" s="1"/>
  <c r="AE34" i="19"/>
  <c r="U33" i="191" s="1"/>
  <c r="CM35" i="19"/>
  <c r="BQ34" i="62" s="1"/>
  <c r="BI37" i="19"/>
  <c r="AS36" i="62" s="1"/>
  <c r="AO34" i="19"/>
  <c r="AC33" i="38" s="1"/>
  <c r="BI35" i="19"/>
  <c r="AS34" i="193" s="1"/>
  <c r="AE30" i="19"/>
  <c r="U29" i="193" s="1"/>
  <c r="BI23" i="19"/>
  <c r="AS22" i="38" s="1"/>
  <c r="CM39" i="19"/>
  <c r="BQ38" i="38" s="1"/>
  <c r="BI15" i="19"/>
  <c r="AS14" i="192" s="1"/>
  <c r="AE17" i="19"/>
  <c r="U16" i="191" s="1"/>
  <c r="AE27" i="19"/>
  <c r="U26" i="193" s="1"/>
  <c r="U19" i="19"/>
  <c r="M18" i="193" s="1"/>
  <c r="CW16" i="19"/>
  <c r="BY15" i="62" s="1"/>
  <c r="AE22" i="19"/>
  <c r="U21" i="38" s="1"/>
  <c r="CW6" i="19"/>
  <c r="BY5" i="192" s="1"/>
  <c r="U29" i="19"/>
  <c r="M28" i="62" s="1"/>
  <c r="U6" i="19"/>
  <c r="M5" i="191" s="1"/>
  <c r="CC37" i="19"/>
  <c r="BI36" i="193" s="1"/>
  <c r="CW24" i="19"/>
  <c r="BY23" i="192" s="1"/>
  <c r="BS29" i="19"/>
  <c r="BA28" i="193" s="1"/>
  <c r="AO41" i="19"/>
  <c r="AC40" i="192" s="1"/>
  <c r="CW41" i="19"/>
  <c r="BY40" i="38" s="1"/>
  <c r="U13" i="19"/>
  <c r="M12" i="62" s="1"/>
  <c r="BI12" i="19"/>
  <c r="AS11" i="38" s="1"/>
  <c r="DG35" i="19"/>
  <c r="CG34" i="62" s="1"/>
  <c r="DG26" i="19"/>
  <c r="CG25" i="38" s="1"/>
  <c r="BS31" i="19"/>
  <c r="BA30" i="191" s="1"/>
  <c r="BI27" i="19"/>
  <c r="AS26" i="193" s="1"/>
  <c r="K16" i="19"/>
  <c r="E15" i="193" s="1"/>
  <c r="BS27" i="19"/>
  <c r="BA26" i="191" s="1"/>
  <c r="AO35" i="19"/>
  <c r="AC34" i="193" s="1"/>
  <c r="CC14" i="19"/>
  <c r="BI13" i="193" s="1"/>
  <c r="BS6" i="19"/>
  <c r="BA5" i="193" s="1"/>
  <c r="BS15" i="19"/>
  <c r="BA14" i="191" s="1"/>
  <c r="AY17" i="19"/>
  <c r="AK16" i="193" s="1"/>
  <c r="U41" i="19"/>
  <c r="M40" i="62" s="1"/>
  <c r="AE33" i="19"/>
  <c r="U32" i="38" s="1"/>
  <c r="CW30" i="19"/>
  <c r="BY29" i="192" s="1"/>
  <c r="BS13" i="19"/>
  <c r="BA12" i="193" s="1"/>
  <c r="CM38" i="19"/>
  <c r="BQ37" i="193" s="1"/>
  <c r="K20" i="19"/>
  <c r="E19" i="62" s="1"/>
  <c r="AY31" i="19"/>
  <c r="AK30" i="193" s="1"/>
  <c r="CW39" i="19"/>
  <c r="BY38" i="192" s="1"/>
  <c r="AO19" i="19"/>
  <c r="AC18" i="192" s="1"/>
  <c r="CW15" i="19"/>
  <c r="BY14" i="38" s="1"/>
  <c r="AE35" i="19"/>
  <c r="U34" i="192" s="1"/>
  <c r="U40" i="19"/>
  <c r="M39" i="62" s="1"/>
  <c r="AY41" i="19"/>
  <c r="AK40" i="192" s="1"/>
  <c r="K28" i="19"/>
  <c r="E27" i="38" s="1"/>
  <c r="CW23" i="19"/>
  <c r="BY22" i="62" s="1"/>
  <c r="K10" i="19"/>
  <c r="E9" i="193" s="1"/>
  <c r="U22" i="19"/>
  <c r="M21" i="191" s="1"/>
  <c r="AO36" i="19"/>
  <c r="AC35" i="192" s="1"/>
  <c r="BI33" i="19"/>
  <c r="AS32" i="62" s="1"/>
  <c r="DG6" i="19"/>
  <c r="CG5" i="193" s="1"/>
  <c r="DG38" i="19"/>
  <c r="CG37" i="192" s="1"/>
  <c r="DG13" i="19"/>
  <c r="CG12" i="191" s="1"/>
  <c r="CW19" i="19"/>
  <c r="BY18" i="62" s="1"/>
  <c r="AE38" i="19"/>
  <c r="U37" i="62" s="1"/>
  <c r="AE12" i="19"/>
  <c r="U11" i="192" s="1"/>
  <c r="CC24" i="19"/>
  <c r="BI23" i="38" s="1"/>
  <c r="BS39" i="19"/>
  <c r="BA38" i="62" s="1"/>
  <c r="CW32" i="19"/>
  <c r="BY31" i="191" s="1"/>
  <c r="BI6" i="19"/>
  <c r="AS5" i="38" s="1"/>
  <c r="DG19" i="19"/>
  <c r="CG18" i="192" s="1"/>
  <c r="CC26" i="19"/>
  <c r="BI25" i="62" s="1"/>
  <c r="AY9" i="19"/>
  <c r="AK8" i="62" s="1"/>
  <c r="CC39" i="19"/>
  <c r="BI38" i="193" s="1"/>
  <c r="AE39" i="19"/>
  <c r="U38" i="62" s="1"/>
  <c r="AY10" i="19"/>
  <c r="AK9" i="38" s="1"/>
  <c r="K31" i="19"/>
  <c r="E30" i="192" s="1"/>
  <c r="AY14" i="19"/>
  <c r="AK13" i="62" s="1"/>
  <c r="DG21" i="19"/>
  <c r="CG20" i="38" s="1"/>
  <c r="DG16" i="19"/>
  <c r="CG15" i="191" s="1"/>
  <c r="U21" i="19"/>
  <c r="M20" i="38" s="1"/>
  <c r="BI25" i="19"/>
  <c r="AS24" i="62" s="1"/>
  <c r="CW28" i="19"/>
  <c r="BY27" i="193" s="1"/>
  <c r="AO24" i="19"/>
  <c r="AC23" i="191" s="1"/>
  <c r="AO32" i="19"/>
  <c r="AC31" i="193" s="1"/>
  <c r="BI34" i="19"/>
  <c r="AS33" i="38" s="1"/>
  <c r="K27" i="19"/>
  <c r="E26" i="62" s="1"/>
  <c r="CM24" i="19"/>
  <c r="BQ23" i="193" s="1"/>
  <c r="CM31" i="19"/>
  <c r="BQ30" i="191" s="1"/>
  <c r="U8" i="19"/>
  <c r="M7" i="191" s="1"/>
  <c r="AY39" i="19"/>
  <c r="AK38" i="192" s="1"/>
  <c r="CC17" i="19"/>
  <c r="BI16" i="193" s="1"/>
  <c r="DG27" i="19"/>
  <c r="CG26" i="192" s="1"/>
  <c r="AE16" i="19"/>
  <c r="U15" i="38" s="1"/>
  <c r="U11" i="19"/>
  <c r="M10" i="62" s="1"/>
  <c r="AE25" i="19"/>
  <c r="U24" i="38" s="1"/>
  <c r="BS19" i="19"/>
  <c r="BA18" i="38" s="1"/>
  <c r="CM16" i="19"/>
  <c r="BQ15" i="38" s="1"/>
  <c r="K7" i="19"/>
  <c r="E6" i="193" s="1"/>
  <c r="K18" i="19"/>
  <c r="E17" i="192" s="1"/>
  <c r="BS23" i="19"/>
  <c r="BA22" i="192" s="1"/>
  <c r="CM13" i="19"/>
  <c r="BQ12" i="192" s="1"/>
  <c r="CC7" i="19"/>
  <c r="BI6" i="191" s="1"/>
  <c r="BS33" i="19"/>
  <c r="BA32" i="193" s="1"/>
  <c r="CM17" i="19"/>
  <c r="BQ16" i="38" s="1"/>
  <c r="AY28" i="19"/>
  <c r="AK27" i="192" s="1"/>
  <c r="DG41" i="19"/>
  <c r="CG40" i="38" s="1"/>
  <c r="U36" i="19"/>
  <c r="M35" i="62" s="1"/>
  <c r="AE8" i="19"/>
  <c r="U7" i="38" s="1"/>
  <c r="BS17" i="19"/>
  <c r="BA16" i="38" s="1"/>
  <c r="DG40" i="19"/>
  <c r="CG39" i="62" s="1"/>
  <c r="CW26" i="19"/>
  <c r="BY25" i="62" s="1"/>
  <c r="U34" i="19"/>
  <c r="M33" i="62" s="1"/>
  <c r="DG25" i="19"/>
  <c r="CG24" i="38" s="1"/>
  <c r="AO40" i="19"/>
  <c r="AC39" i="62" s="1"/>
  <c r="CC27" i="19"/>
  <c r="BI26" i="62" s="1"/>
  <c r="BS25" i="19"/>
  <c r="BA24" i="62" s="1"/>
  <c r="AE37" i="19"/>
  <c r="U36" i="191" s="1"/>
  <c r="AY40" i="19"/>
  <c r="AK39" i="62" s="1"/>
  <c r="BS16" i="19"/>
  <c r="BA15" i="193" s="1"/>
  <c r="DG28" i="19"/>
  <c r="CG27" i="62" s="1"/>
  <c r="DG20" i="19"/>
  <c r="CG19" i="192" s="1"/>
  <c r="AO14" i="19"/>
  <c r="AC13" i="62" s="1"/>
  <c r="AY18" i="19"/>
  <c r="AK17" i="62" s="1"/>
  <c r="BS18" i="19"/>
  <c r="BA17" i="191" s="1"/>
  <c r="CC38" i="19"/>
  <c r="BI37" i="191" s="1"/>
  <c r="CC12" i="19"/>
  <c r="BI11" i="191" s="1"/>
  <c r="AY19" i="19"/>
  <c r="AK18" i="38" s="1"/>
  <c r="AY23" i="19"/>
  <c r="AK22" i="38" s="1"/>
  <c r="BS11" i="19"/>
  <c r="BA10" i="62" s="1"/>
  <c r="CW38" i="19"/>
  <c r="BY37" i="62" s="1"/>
  <c r="AY34" i="19"/>
  <c r="AK33" i="62" s="1"/>
  <c r="BS7" i="19"/>
  <c r="BA6" i="192" s="1"/>
  <c r="K32" i="19"/>
  <c r="E31" i="38" s="1"/>
  <c r="AY32" i="19"/>
  <c r="AK31" i="193" s="1"/>
  <c r="CC32" i="19"/>
  <c r="BI31" i="192" s="1"/>
  <c r="DG24" i="19"/>
  <c r="CG23" i="38" s="1"/>
  <c r="K34" i="19"/>
  <c r="E33" i="62" s="1"/>
  <c r="K9" i="19"/>
  <c r="E8" i="192" s="1"/>
  <c r="K38" i="19"/>
  <c r="E37" i="38" s="1"/>
  <c r="U28" i="19"/>
  <c r="M27" i="193" s="1"/>
  <c r="CC35" i="19"/>
  <c r="BI34" i="62" s="1"/>
  <c r="BI20" i="19"/>
  <c r="AS19" i="38" s="1"/>
  <c r="CW22" i="19"/>
  <c r="BY21" i="193" s="1"/>
  <c r="AE36" i="19"/>
  <c r="U35" i="38" s="1"/>
  <c r="K39" i="19"/>
  <c r="E38" i="62" s="1"/>
  <c r="AY15" i="19"/>
  <c r="AK14" i="62" s="1"/>
  <c r="AE31" i="19"/>
  <c r="U30" i="191" s="1"/>
  <c r="U33" i="19"/>
  <c r="M32" i="192" s="1"/>
  <c r="CW14" i="19"/>
  <c r="BY13" i="192" s="1"/>
  <c r="BI14" i="19"/>
  <c r="AS13" i="62" s="1"/>
  <c r="DG33" i="19"/>
  <c r="CG32" i="193" s="1"/>
  <c r="DG15" i="19"/>
  <c r="CG14" i="192" s="1"/>
  <c r="DG17" i="19"/>
  <c r="CG16" i="62" s="1"/>
  <c r="AE29" i="19"/>
  <c r="U28" i="191" s="1"/>
  <c r="AO8" i="19"/>
  <c r="AC7" i="62" s="1"/>
  <c r="AY25" i="19"/>
  <c r="AK24" i="38" s="1"/>
  <c r="CC18" i="19"/>
  <c r="BI17" i="192" s="1"/>
  <c r="CC6" i="19"/>
  <c r="BI5" i="192" s="1"/>
  <c r="AY36" i="19"/>
  <c r="AK35" i="38" s="1"/>
  <c r="AE40" i="19"/>
  <c r="U39" i="192" s="1"/>
  <c r="U31" i="19"/>
  <c r="M30" i="193" s="1"/>
  <c r="AO38" i="19"/>
  <c r="AC37" i="193" s="1"/>
  <c r="U23" i="19"/>
  <c r="M22" i="38" s="1"/>
  <c r="BS40" i="19"/>
  <c r="BA39" i="191" s="1"/>
  <c r="U32" i="19"/>
  <c r="M31" i="191" s="1"/>
  <c r="BI38" i="19"/>
  <c r="AS37" i="191" s="1"/>
  <c r="CM30" i="19"/>
  <c r="BQ29" i="193" s="1"/>
  <c r="CW40" i="19"/>
  <c r="BY39" i="193" s="1"/>
  <c r="K33" i="19"/>
  <c r="E32" i="193" s="1"/>
  <c r="CM6" i="19"/>
  <c r="BQ5" i="38" s="1"/>
  <c r="AY29" i="19"/>
  <c r="AK28" i="192" s="1"/>
  <c r="DG14" i="19"/>
  <c r="CG13" i="38" s="1"/>
  <c r="CM10" i="19"/>
  <c r="BQ9" i="38" s="1"/>
  <c r="CM12" i="19"/>
  <c r="BQ11" i="191" s="1"/>
  <c r="BI21" i="19"/>
  <c r="AS20" i="38" s="1"/>
  <c r="CM37" i="19"/>
  <c r="BQ36" i="193" s="1"/>
  <c r="BI9" i="19"/>
  <c r="AS8" i="192" s="1"/>
  <c r="DG39" i="19"/>
  <c r="CG38" i="193" s="1"/>
  <c r="U35" i="19"/>
  <c r="M34" i="62" s="1"/>
  <c r="AO31" i="19"/>
  <c r="AC30" i="62" s="1"/>
  <c r="CC9" i="19"/>
  <c r="BI8" i="191" s="1"/>
  <c r="CW33" i="19"/>
  <c r="BY32" i="38" s="1"/>
  <c r="CW10" i="19"/>
  <c r="BY9" i="191" s="1"/>
  <c r="CC29" i="19"/>
  <c r="BI28" i="192" s="1"/>
  <c r="AY42" i="19"/>
  <c r="AK41" i="191" s="1"/>
  <c r="CC28" i="19"/>
  <c r="BI27" i="193" s="1"/>
  <c r="DG30" i="19"/>
  <c r="CG29" i="193" s="1"/>
  <c r="AO6" i="19"/>
  <c r="AC5" i="193" s="1"/>
  <c r="AE24" i="19"/>
  <c r="U23" i="38" s="1"/>
  <c r="DG37" i="19"/>
  <c r="CG36" i="192" s="1"/>
  <c r="AO26" i="19"/>
  <c r="AC25" i="193" s="1"/>
  <c r="BI29" i="19"/>
  <c r="AS28" i="191" s="1"/>
  <c r="DG34" i="19"/>
  <c r="CG33" i="38" s="1"/>
  <c r="CC40" i="19"/>
  <c r="BI39" i="191" s="1"/>
  <c r="AE9" i="19"/>
  <c r="U8" i="38" s="1"/>
  <c r="AY8" i="19"/>
  <c r="AK7" i="38" s="1"/>
  <c r="CW8" i="19"/>
  <c r="BY7" i="193" s="1"/>
  <c r="U30" i="19"/>
  <c r="M29" i="191" s="1"/>
  <c r="CM15" i="19"/>
  <c r="BQ14" i="38" s="1"/>
  <c r="CW7" i="19"/>
  <c r="BY6" i="193" s="1"/>
  <c r="AE20" i="19"/>
  <c r="U19" i="38" s="1"/>
  <c r="BS21" i="19"/>
  <c r="BA20" i="62" s="1"/>
  <c r="AO7" i="19"/>
  <c r="AC6" i="193" s="1"/>
  <c r="BI16" i="19"/>
  <c r="AS15" i="192" s="1"/>
  <c r="K19" i="19"/>
  <c r="E18" i="193" s="1"/>
  <c r="CC13" i="19"/>
  <c r="BI12" i="191" s="1"/>
  <c r="CM21" i="19"/>
  <c r="BQ20" i="62" s="1"/>
  <c r="BI18" i="19"/>
  <c r="AS17" i="193" s="1"/>
  <c r="CM26" i="19"/>
  <c r="BQ25" i="193" s="1"/>
  <c r="BI7" i="19"/>
  <c r="AS6" i="38" s="1"/>
  <c r="AO37" i="19"/>
  <c r="AC36" i="193" s="1"/>
  <c r="CC10" i="19"/>
  <c r="BI9" i="191" s="1"/>
  <c r="CM33" i="19"/>
  <c r="BQ32" i="191" s="1"/>
  <c r="U27" i="19"/>
  <c r="M26" i="38" s="1"/>
  <c r="CM36" i="19"/>
  <c r="BQ35" i="38" s="1"/>
  <c r="CM14" i="19"/>
  <c r="BQ13" i="192" s="1"/>
  <c r="DG7" i="19"/>
  <c r="CG6" i="193" s="1"/>
  <c r="CC11" i="19"/>
  <c r="BI10" i="193" s="1"/>
  <c r="CC19" i="19"/>
  <c r="BI18" i="192" s="1"/>
  <c r="DG12" i="19"/>
  <c r="CG11" i="191" s="1"/>
  <c r="K13" i="19"/>
  <c r="E12" i="193" s="1"/>
  <c r="AO25" i="19"/>
  <c r="AC24" i="38" s="1"/>
  <c r="AE13" i="19"/>
  <c r="U12" i="193" s="1"/>
  <c r="CM23" i="19"/>
  <c r="BQ22" i="193" s="1"/>
  <c r="BI40" i="19"/>
  <c r="AS39" i="192" s="1"/>
  <c r="AY7" i="19"/>
  <c r="AK6" i="192" s="1"/>
  <c r="DG18" i="19"/>
  <c r="CG17" i="192" s="1"/>
  <c r="BI30" i="19"/>
  <c r="AS29" i="191" s="1"/>
  <c r="K22" i="19"/>
  <c r="E21" i="62" s="1"/>
  <c r="K26" i="19"/>
  <c r="E25" i="38" s="1"/>
  <c r="CW31" i="19"/>
  <c r="BY30" i="191" s="1"/>
  <c r="AO21" i="19"/>
  <c r="AC20" i="62" s="1"/>
  <c r="BI13" i="19"/>
  <c r="AS12" i="38" s="1"/>
  <c r="BS14" i="19"/>
  <c r="BA13" i="191" s="1"/>
  <c r="BI26" i="19"/>
  <c r="AS25" i="193" s="1"/>
  <c r="BS34" i="19"/>
  <c r="BA33" i="192" s="1"/>
  <c r="K43" i="19"/>
  <c r="E42" i="62" s="1"/>
  <c r="AO23" i="19"/>
  <c r="AC22" i="192" s="1"/>
  <c r="U38" i="19"/>
  <c r="M37" i="193" s="1"/>
  <c r="CW37" i="19"/>
  <c r="BY36" i="191" s="1"/>
  <c r="AY16" i="19"/>
  <c r="AK15" i="193" s="1"/>
  <c r="BI24" i="19"/>
  <c r="AS23" i="38" s="1"/>
  <c r="BS12" i="19"/>
  <c r="BA11" i="192" s="1"/>
  <c r="K37" i="19"/>
  <c r="E36" i="62" s="1"/>
  <c r="BS36" i="19"/>
  <c r="BA35" i="62" s="1"/>
  <c r="BI42" i="19"/>
  <c r="AS41" i="192" s="1"/>
  <c r="AO17" i="19"/>
  <c r="AC16" i="191" s="1"/>
  <c r="DG29" i="19"/>
  <c r="CG28" i="192" s="1"/>
  <c r="AE7" i="19"/>
  <c r="U6" i="191" s="1"/>
  <c r="DG31" i="19"/>
  <c r="CG30" i="193" s="1"/>
  <c r="CC31" i="19"/>
  <c r="BI30" i="191" s="1"/>
  <c r="AE14" i="19"/>
  <c r="U13" i="192" s="1"/>
  <c r="AE21" i="19"/>
  <c r="U20" i="38" s="1"/>
  <c r="U14" i="19"/>
  <c r="M13" i="38" s="1"/>
  <c r="U16" i="19"/>
  <c r="M15" i="193" s="1"/>
  <c r="AY20" i="19"/>
  <c r="AK19" i="192" s="1"/>
  <c r="CW17" i="19"/>
  <c r="BY16" i="191" s="1"/>
  <c r="CC36" i="19"/>
  <c r="BI35" i="62" s="1"/>
  <c r="CW36" i="19"/>
  <c r="BY35" i="62" s="1"/>
  <c r="U9" i="19"/>
  <c r="M8" i="191" s="1"/>
  <c r="K42" i="19"/>
  <c r="E41" i="192" s="1"/>
  <c r="U26" i="19"/>
  <c r="M25" i="193" s="1"/>
  <c r="CW21" i="19"/>
  <c r="BY20" i="193" s="1"/>
  <c r="AO42" i="19"/>
  <c r="AC41" i="62" s="1"/>
  <c r="CW13" i="19"/>
  <c r="BY12" i="38" s="1"/>
  <c r="AO11" i="19"/>
  <c r="AC10" i="62" s="1"/>
  <c r="BS42" i="19"/>
  <c r="BA41" i="62" s="1"/>
  <c r="AE43" i="19"/>
  <c r="U42" i="62" s="1"/>
  <c r="CC42" i="19"/>
  <c r="BI41" i="191" s="1"/>
  <c r="AO29" i="19"/>
  <c r="AC28" i="193" s="1"/>
  <c r="CC15" i="19"/>
  <c r="BI14" i="193" s="1"/>
  <c r="AO16" i="19"/>
  <c r="AC15" i="191" s="1"/>
  <c r="CC41" i="19"/>
  <c r="BI40" i="192" s="1"/>
  <c r="BI28" i="19"/>
  <c r="AS27" i="38" s="1"/>
  <c r="AO27" i="19"/>
  <c r="AC26" i="193" s="1"/>
  <c r="BS24" i="19"/>
  <c r="BA23" i="62" s="1"/>
  <c r="AY37" i="19"/>
  <c r="AK36" i="38" s="1"/>
  <c r="BS30" i="19"/>
  <c r="BA29" i="191" s="1"/>
  <c r="CW42" i="19"/>
  <c r="BY41" i="62" s="1"/>
  <c r="DG23" i="19"/>
  <c r="CG22" i="192" s="1"/>
  <c r="AO12" i="19"/>
  <c r="AC11" i="38" s="1"/>
  <c r="CC8" i="19"/>
  <c r="BI7" i="193" s="1"/>
  <c r="BS20" i="19"/>
  <c r="BA19" i="192" s="1"/>
  <c r="BS8" i="19"/>
  <c r="BA7" i="62" s="1"/>
  <c r="AE42" i="19"/>
  <c r="U41" i="191" s="1"/>
  <c r="AO43" i="19"/>
  <c r="AC42" i="191" s="1"/>
  <c r="U17" i="19"/>
  <c r="M16" i="192" s="1"/>
  <c r="AE28" i="19"/>
  <c r="U27" i="38" s="1"/>
  <c r="AY11" i="19"/>
  <c r="AK10" i="192" s="1"/>
  <c r="AE15" i="19"/>
  <c r="U14" i="193" s="1"/>
  <c r="BS10" i="19"/>
  <c r="BA9" i="193" s="1"/>
  <c r="DG42" i="19"/>
  <c r="CG41" i="62" s="1"/>
  <c r="DG43" i="19"/>
  <c r="CG42" i="38" s="1"/>
  <c r="BS35" i="19"/>
  <c r="BA34" i="191" s="1"/>
  <c r="U42" i="19"/>
  <c r="M41" i="62" s="1"/>
  <c r="AO33" i="19"/>
  <c r="AC32" i="193" s="1"/>
  <c r="BI8" i="19"/>
  <c r="AS7" i="192" s="1"/>
  <c r="AE18" i="19"/>
  <c r="U17" i="193" s="1"/>
  <c r="BI43" i="19"/>
  <c r="AS42" i="193" s="1"/>
  <c r="BS43" i="19"/>
  <c r="BA42" i="191" s="1"/>
  <c r="CM42" i="19"/>
  <c r="BQ41" i="193" s="1"/>
  <c r="CW43" i="19"/>
  <c r="BY42" i="193" s="1"/>
  <c r="CM43" i="19"/>
  <c r="BQ42" i="193" s="1"/>
  <c r="U43" i="19"/>
  <c r="M42" i="38" s="1"/>
  <c r="AY43" i="19"/>
  <c r="AK42" i="38" s="1"/>
  <c r="CC43" i="19"/>
  <c r="BI42" i="38" s="1"/>
  <c r="AK8" i="192"/>
  <c r="M20"/>
  <c r="CG26" i="191"/>
  <c r="BA18" i="193"/>
  <c r="E5"/>
  <c r="E5" i="62"/>
  <c r="E5" i="192"/>
  <c r="E5" i="191"/>
  <c r="E5" i="38"/>
  <c r="BQ33" i="192"/>
  <c r="BQ33" i="38"/>
  <c r="CG5" i="191"/>
  <c r="U37" i="192"/>
  <c r="AK22" i="191"/>
  <c r="E34" i="192"/>
  <c r="AS18" i="193"/>
  <c r="CG8" i="191"/>
  <c r="CG8" i="193"/>
  <c r="BY24"/>
  <c r="BY24" i="191"/>
  <c r="AK21"/>
  <c r="AK21" i="192"/>
  <c r="AK26" i="191"/>
  <c r="AK26" i="192"/>
  <c r="E35"/>
  <c r="E35" i="193"/>
  <c r="E9" i="38"/>
  <c r="E9" i="192"/>
  <c r="AS22" i="62"/>
  <c r="BY23" i="193"/>
  <c r="M12" i="38"/>
  <c r="AC34" i="62"/>
  <c r="BA12" i="38"/>
  <c r="CG31" i="191"/>
  <c r="CG31" i="62"/>
  <c r="BQ10" i="192"/>
  <c r="BA21" i="191"/>
  <c r="M38" i="38"/>
  <c r="AK12"/>
  <c r="BA6" i="191"/>
  <c r="BA6" i="62"/>
  <c r="M27" i="38"/>
  <c r="E20" i="193"/>
  <c r="CG35" i="38"/>
  <c r="AS16" i="193"/>
  <c r="AS16" i="62"/>
  <c r="AS38" i="192"/>
  <c r="M24" i="193"/>
  <c r="AC12" i="191"/>
  <c r="AS30" i="38"/>
  <c r="BY28" i="192"/>
  <c r="U7"/>
  <c r="BA24"/>
  <c r="U40" i="62" l="1"/>
  <c r="AK16" i="38"/>
  <c r="U26"/>
  <c r="BA22" i="62"/>
  <c r="BI20" i="191"/>
  <c r="U26"/>
  <c r="M17" i="38"/>
  <c r="E30" i="191"/>
  <c r="BI20" i="38"/>
  <c r="M33" i="191"/>
  <c r="BI22" i="193"/>
  <c r="BI24" i="38"/>
  <c r="AC27" i="191"/>
  <c r="M39" i="192"/>
  <c r="BY11" i="62"/>
  <c r="AS30"/>
  <c r="AC19"/>
  <c r="AC27" i="38"/>
  <c r="M12" i="193"/>
  <c r="BY11" i="191"/>
  <c r="BA17" i="192"/>
  <c r="AK7" i="62"/>
  <c r="CG23" i="193"/>
  <c r="AC34" i="38"/>
  <c r="BY23"/>
  <c r="AS22" i="191"/>
  <c r="BY38" i="193"/>
  <c r="AK22"/>
  <c r="CG27" i="38"/>
  <c r="BQ16" i="192"/>
  <c r="BQ30"/>
  <c r="BY31" i="38"/>
  <c r="BA24"/>
  <c r="AS30" i="191"/>
  <c r="U40"/>
  <c r="M17"/>
  <c r="BA12" i="62"/>
  <c r="AK16"/>
  <c r="M12" i="191"/>
  <c r="BY5" i="193"/>
  <c r="U26" i="192"/>
  <c r="AS36" i="193"/>
  <c r="M39" i="191"/>
  <c r="BY38"/>
  <c r="BA36" i="192"/>
  <c r="AS31"/>
  <c r="AK25" i="38"/>
  <c r="U9" i="62"/>
  <c r="BY24" i="192"/>
  <c r="AS18" i="191"/>
  <c r="E34" i="62"/>
  <c r="U37" i="193"/>
  <c r="BA17"/>
  <c r="CG27"/>
  <c r="BI32"/>
  <c r="BQ16" i="62"/>
  <c r="BA18" i="191"/>
  <c r="AC31" i="38"/>
  <c r="E30" i="193"/>
  <c r="BY31" i="62"/>
  <c r="M33" i="38"/>
  <c r="BY28" i="62"/>
  <c r="BI22" i="191"/>
  <c r="CG23" i="192"/>
  <c r="AK12"/>
  <c r="M38" i="62"/>
  <c r="BQ10"/>
  <c r="BA30" i="38"/>
  <c r="BA24" i="191"/>
  <c r="U7" i="62"/>
  <c r="BY28" i="191"/>
  <c r="BI24" i="62"/>
  <c r="BI20"/>
  <c r="AC19" i="193"/>
  <c r="AS16" i="192"/>
  <c r="CG23" i="191"/>
  <c r="U40" i="193"/>
  <c r="AK12" i="62"/>
  <c r="M38" i="193"/>
  <c r="BA21" i="38"/>
  <c r="BQ10" i="191"/>
  <c r="BA12" i="192"/>
  <c r="AK16" i="191"/>
  <c r="BA30" i="193"/>
  <c r="BY23" i="191"/>
  <c r="BY5" i="38"/>
  <c r="AS22" i="193"/>
  <c r="AS36" i="192"/>
  <c r="M39" i="193"/>
  <c r="BY38" i="62"/>
  <c r="BA36"/>
  <c r="AS31"/>
  <c r="AK25" i="193"/>
  <c r="U9" i="38"/>
  <c r="CG8" i="62"/>
  <c r="AS18" i="192"/>
  <c r="AK22" i="62"/>
  <c r="U37" i="38"/>
  <c r="CG5" i="192"/>
  <c r="CG27" i="191"/>
  <c r="BI32" i="62"/>
  <c r="BA22" i="191"/>
  <c r="CG26" i="38"/>
  <c r="AC31" i="192"/>
  <c r="AK8" i="191"/>
  <c r="CG21"/>
  <c r="BI33" i="192"/>
  <c r="E10" i="38"/>
  <c r="M19" i="193"/>
  <c r="AS40" i="192"/>
  <c r="AK5" i="38"/>
  <c r="AK48" s="1"/>
  <c r="BQ31" i="193"/>
  <c r="E39" i="192"/>
  <c r="M36" i="62"/>
  <c r="CG9" i="191"/>
  <c r="AC17"/>
  <c r="BQ8" i="193"/>
  <c r="U5" i="192"/>
  <c r="M9" i="193"/>
  <c r="BQ26"/>
  <c r="U22" i="38"/>
  <c r="E10" i="191"/>
  <c r="M24" i="38"/>
  <c r="AS38" i="62"/>
  <c r="CG35" i="191"/>
  <c r="E20"/>
  <c r="BQ34" i="193"/>
  <c r="U25" i="191"/>
  <c r="BA37" i="192"/>
  <c r="E13" i="38"/>
  <c r="AK37" i="193"/>
  <c r="AK32" i="38"/>
  <c r="M36"/>
  <c r="BI29" i="193"/>
  <c r="BA31"/>
  <c r="M19" i="62"/>
  <c r="AS40" i="191"/>
  <c r="E10" i="192"/>
  <c r="AC12" i="193"/>
  <c r="M24" i="62"/>
  <c r="AS38" i="193"/>
  <c r="U25" i="38"/>
  <c r="AK37"/>
  <c r="AK32" i="193"/>
  <c r="BQ31" i="192"/>
  <c r="BI29" i="62"/>
  <c r="AK5" i="191"/>
  <c r="BA31"/>
  <c r="M19"/>
  <c r="M23" i="38"/>
  <c r="U22" i="62"/>
  <c r="CG35" i="192"/>
  <c r="E20"/>
  <c r="BA38" i="38"/>
  <c r="M36" i="192"/>
  <c r="BQ31" i="62"/>
  <c r="CG21" i="38"/>
  <c r="AK5" i="62"/>
  <c r="BI33" i="193"/>
  <c r="CG9" i="38"/>
  <c r="M11" i="191"/>
  <c r="AS9" i="38"/>
  <c r="BY33"/>
  <c r="BA24" i="193"/>
  <c r="M33" i="192"/>
  <c r="M33" i="193"/>
  <c r="U7" i="191"/>
  <c r="BY28" i="38"/>
  <c r="AS30" i="193"/>
  <c r="BY8" i="62"/>
  <c r="BI24" i="192"/>
  <c r="BI22"/>
  <c r="BI22" i="38"/>
  <c r="BI20" i="193"/>
  <c r="AC19" i="191"/>
  <c r="AS16" i="38"/>
  <c r="CG23" i="62"/>
  <c r="BA6" i="193"/>
  <c r="BA6" i="38"/>
  <c r="U40"/>
  <c r="AK12" i="191"/>
  <c r="AC27" i="192"/>
  <c r="AC27" i="193"/>
  <c r="M38" i="192"/>
  <c r="M17"/>
  <c r="M17" i="62"/>
  <c r="BA21" i="192"/>
  <c r="BQ10" i="38"/>
  <c r="CG31" i="192"/>
  <c r="CG31" i="38"/>
  <c r="BA12" i="191"/>
  <c r="AK16" i="192"/>
  <c r="AC34" i="191"/>
  <c r="AC34" i="192"/>
  <c r="BA30"/>
  <c r="M12"/>
  <c r="BY23" i="62"/>
  <c r="M28" i="192"/>
  <c r="BY5" i="62"/>
  <c r="U26"/>
  <c r="AS22" i="192"/>
  <c r="AS36" i="191"/>
  <c r="AS36" i="38"/>
  <c r="E9" i="191"/>
  <c r="M39" i="38"/>
  <c r="BY38"/>
  <c r="E35" i="62"/>
  <c r="E35" i="191"/>
  <c r="BA36" i="193"/>
  <c r="BY34"/>
  <c r="AK26" i="62"/>
  <c r="AS31" i="38"/>
  <c r="AS31" i="193"/>
  <c r="BY11" i="38"/>
  <c r="AK25" i="191"/>
  <c r="AK21" i="193"/>
  <c r="AK21" i="62"/>
  <c r="AS21" i="192"/>
  <c r="U9" i="191"/>
  <c r="BY24" i="62"/>
  <c r="CG8" i="192"/>
  <c r="AS18" i="38"/>
  <c r="BI21" i="192"/>
  <c r="E34" i="193"/>
  <c r="AK22" i="192"/>
  <c r="U37" i="191"/>
  <c r="BA17" i="38"/>
  <c r="BA17" i="62"/>
  <c r="CG5" i="38"/>
  <c r="CG48" s="1"/>
  <c r="CG27" i="192"/>
  <c r="BQ33" i="62"/>
  <c r="BQ33" i="193"/>
  <c r="BI32" i="38"/>
  <c r="BQ16" i="193"/>
  <c r="BA22"/>
  <c r="CG26"/>
  <c r="BQ30" i="62"/>
  <c r="AC31" i="191"/>
  <c r="M20" i="193"/>
  <c r="E30" i="62"/>
  <c r="AK8" i="193"/>
  <c r="BY31" i="192"/>
  <c r="U7" i="193"/>
  <c r="BI24"/>
  <c r="BA40" i="191"/>
  <c r="AC19" i="192"/>
  <c r="AC14" i="38"/>
  <c r="E14"/>
  <c r="BA21" i="62"/>
  <c r="E22" i="191"/>
  <c r="BA30" i="62"/>
  <c r="BY5" i="191"/>
  <c r="E9" i="62"/>
  <c r="BA36" i="38"/>
  <c r="AK26"/>
  <c r="BY11" i="192"/>
  <c r="AK25"/>
  <c r="U9"/>
  <c r="E34" i="38"/>
  <c r="CG5" i="62"/>
  <c r="BI32" i="192"/>
  <c r="BQ16" i="191"/>
  <c r="BA22" i="38"/>
  <c r="BA18" i="192"/>
  <c r="CG26" i="62"/>
  <c r="BQ30" i="38"/>
  <c r="AC31" i="62"/>
  <c r="M20" i="191"/>
  <c r="E30" i="38"/>
  <c r="BY31" i="193"/>
  <c r="M14" i="192"/>
  <c r="BY8"/>
  <c r="AC21" i="191"/>
  <c r="M11" i="193"/>
  <c r="BA40" i="62"/>
  <c r="AK23" i="193"/>
  <c r="M9" i="192"/>
  <c r="U31" i="191"/>
  <c r="E22" i="192"/>
  <c r="AS9" i="191"/>
  <c r="BQ26" i="62"/>
  <c r="BI21"/>
  <c r="AC29"/>
  <c r="AC21"/>
  <c r="M11" i="192"/>
  <c r="U5" i="191"/>
  <c r="AK23" i="62"/>
  <c r="M9"/>
  <c r="AC17"/>
  <c r="U31" i="193"/>
  <c r="E40" i="38"/>
  <c r="BQ18" i="193"/>
  <c r="BY33" i="192"/>
  <c r="AK20" i="191"/>
  <c r="AK34" i="62"/>
  <c r="BQ8" i="192"/>
  <c r="AC21" i="193"/>
  <c r="U5" i="62"/>
  <c r="U45" s="1"/>
  <c r="AC14"/>
  <c r="AK23" i="38"/>
  <c r="AC17"/>
  <c r="E14" i="62"/>
  <c r="AS9" i="192"/>
  <c r="BY33" i="191"/>
  <c r="AK20" i="192"/>
  <c r="AS21" i="62"/>
  <c r="U11"/>
  <c r="BQ15" i="191"/>
  <c r="U15" i="193"/>
  <c r="AC29"/>
  <c r="BY8" i="191"/>
  <c r="BQ8" i="38"/>
  <c r="BQ8" i="191"/>
  <c r="AC21" i="38"/>
  <c r="M11" i="62"/>
  <c r="BA40" i="38"/>
  <c r="BA40" i="193"/>
  <c r="U5" i="38"/>
  <c r="AC14" i="193"/>
  <c r="AC14" i="191"/>
  <c r="AK23" i="192"/>
  <c r="M9" i="38"/>
  <c r="AC17" i="192"/>
  <c r="U31"/>
  <c r="E14" i="193"/>
  <c r="BI19" i="38"/>
  <c r="E22"/>
  <c r="AS9" i="62"/>
  <c r="BQ26" i="191"/>
  <c r="BQ26" i="38"/>
  <c r="BY33" i="62"/>
  <c r="AK20"/>
  <c r="AS21" i="191"/>
  <c r="BI21" i="193"/>
  <c r="AC29" i="191"/>
  <c r="BY8" i="38"/>
  <c r="U31" i="62"/>
  <c r="E38" i="192"/>
  <c r="BA10" i="193"/>
  <c r="E14" i="191"/>
  <c r="E16"/>
  <c r="E22" i="62"/>
  <c r="AS11" i="191"/>
  <c r="AK20" i="38"/>
  <c r="AS21" i="193"/>
  <c r="BI21" i="38"/>
  <c r="BQ37" i="192"/>
  <c r="BI13" i="38"/>
  <c r="M18"/>
  <c r="AC33" i="191"/>
  <c r="AK40"/>
  <c r="AK29" i="62"/>
  <c r="BQ15" i="193"/>
  <c r="AS26" i="192"/>
  <c r="BA28" i="62"/>
  <c r="M18"/>
  <c r="BI37" i="38"/>
  <c r="CG19" i="191"/>
  <c r="BQ12" i="38"/>
  <c r="AS24" i="191"/>
  <c r="BI38" i="62"/>
  <c r="AS5" i="192"/>
  <c r="CG24" i="191"/>
  <c r="E40" i="62"/>
  <c r="U36"/>
  <c r="BA16"/>
  <c r="AC29" i="38"/>
  <c r="M40" i="191"/>
  <c r="AS26"/>
  <c r="BQ38"/>
  <c r="M21" i="193"/>
  <c r="AC18" i="191"/>
  <c r="U11" i="193"/>
  <c r="CG37"/>
  <c r="BQ39" i="191"/>
  <c r="AK27" i="193"/>
  <c r="M7"/>
  <c r="AS33" i="191"/>
  <c r="BY17"/>
  <c r="BA8"/>
  <c r="AK13" i="193"/>
  <c r="BA18" i="62"/>
  <c r="BQ30" i="193"/>
  <c r="M20" i="62"/>
  <c r="AK8" i="38"/>
  <c r="E29" i="191"/>
  <c r="BQ6" i="38"/>
  <c r="M6"/>
  <c r="BA27" i="62"/>
  <c r="BQ24" i="192"/>
  <c r="BQ28" i="62"/>
  <c r="AC12"/>
  <c r="BI36" i="192"/>
  <c r="AK37" i="191"/>
  <c r="AK37" i="62"/>
  <c r="AK32" i="191"/>
  <c r="AK32" i="192"/>
  <c r="M36" i="191"/>
  <c r="BQ31"/>
  <c r="CG21" i="62"/>
  <c r="BI29" i="192"/>
  <c r="BI29" i="191"/>
  <c r="AK5" i="193"/>
  <c r="BA31" i="62"/>
  <c r="BI33" i="191"/>
  <c r="BI33" i="62"/>
  <c r="M19" i="192"/>
  <c r="M23" i="62"/>
  <c r="E7" i="193"/>
  <c r="CG9" i="192"/>
  <c r="AC9" i="191"/>
  <c r="BI15" i="38"/>
  <c r="BY25" i="191"/>
  <c r="BY26" i="193"/>
  <c r="U22" i="192"/>
  <c r="AS40" i="193"/>
  <c r="AS40" i="38"/>
  <c r="E10" i="193"/>
  <c r="AC12" i="192"/>
  <c r="M24"/>
  <c r="AS38" i="191"/>
  <c r="CG35" i="193"/>
  <c r="BQ24" i="191"/>
  <c r="E20" i="38"/>
  <c r="BQ17"/>
  <c r="AC8" i="62"/>
  <c r="BY26"/>
  <c r="U18" i="193"/>
  <c r="U22"/>
  <c r="E11" i="191"/>
  <c r="E23" i="193"/>
  <c r="BQ21" i="38"/>
  <c r="BA37" i="193"/>
  <c r="BQ40" i="192"/>
  <c r="CG21"/>
  <c r="BA31" i="38"/>
  <c r="CG9" i="193"/>
  <c r="U18" i="62"/>
  <c r="E11" i="38"/>
  <c r="E11" i="62"/>
  <c r="E23" i="192"/>
  <c r="E23" i="191"/>
  <c r="BQ24" i="62"/>
  <c r="BQ21"/>
  <c r="E29" i="193"/>
  <c r="CG7" i="62"/>
  <c r="BQ28" i="38"/>
  <c r="AS10" i="192"/>
  <c r="BQ27"/>
  <c r="M6" i="193"/>
  <c r="U18" i="38"/>
  <c r="AC9" i="62"/>
  <c r="BA27" i="193"/>
  <c r="BY17" i="62"/>
  <c r="BA8" i="193"/>
  <c r="M6" i="191"/>
  <c r="M6" i="62"/>
  <c r="U18" i="191"/>
  <c r="AC9" i="192"/>
  <c r="BA27"/>
  <c r="BY17" i="38"/>
  <c r="BY17" i="193"/>
  <c r="BA8" i="62"/>
  <c r="BA8" i="38"/>
  <c r="E11" i="192"/>
  <c r="E23" i="62"/>
  <c r="BQ24" i="193"/>
  <c r="BQ21"/>
  <c r="BQ21" i="192"/>
  <c r="E29" i="38"/>
  <c r="E28"/>
  <c r="CG7" i="191"/>
  <c r="BQ19" i="62"/>
  <c r="U10" i="193"/>
  <c r="BY19" i="191"/>
  <c r="AC9" i="193"/>
  <c r="BA27" i="191"/>
  <c r="E29" i="192"/>
  <c r="CG7" i="193"/>
  <c r="BQ7" i="192"/>
  <c r="CG7"/>
  <c r="BI15"/>
  <c r="BQ19" i="38"/>
  <c r="BQ19" i="191"/>
  <c r="BQ7"/>
  <c r="U10" i="38"/>
  <c r="U10" i="191"/>
  <c r="BQ28" i="193"/>
  <c r="AS10"/>
  <c r="AS10" i="191"/>
  <c r="BY19" i="193"/>
  <c r="BQ27" i="191"/>
  <c r="BQ27" i="193"/>
  <c r="BI15" i="62"/>
  <c r="BQ19" i="193"/>
  <c r="BQ7" i="62"/>
  <c r="BQ7" i="193"/>
  <c r="U10" i="62"/>
  <c r="BQ28" i="192"/>
  <c r="AS10" i="38"/>
  <c r="BY19"/>
  <c r="BY19" i="192"/>
  <c r="BQ27" i="62"/>
  <c r="BI15" i="193"/>
  <c r="E47" i="62"/>
  <c r="BY29" i="38"/>
  <c r="E17" i="191"/>
  <c r="U24" i="192"/>
  <c r="BY18" i="193"/>
  <c r="BI26" i="192"/>
  <c r="BY26" i="191"/>
  <c r="AK18" i="193"/>
  <c r="BQ34" i="192"/>
  <c r="BQ34" i="191"/>
  <c r="BQ17" i="192"/>
  <c r="U25" i="193"/>
  <c r="E39" i="38"/>
  <c r="BA37" i="191"/>
  <c r="AC8"/>
  <c r="AC8" i="192"/>
  <c r="E13" i="193"/>
  <c r="AK30" i="38"/>
  <c r="BY40" i="193"/>
  <c r="BQ40" i="62"/>
  <c r="BQ40" i="191"/>
  <c r="CG32"/>
  <c r="AS32" i="38"/>
  <c r="M23" i="193"/>
  <c r="E7" i="62"/>
  <c r="AK18" i="192"/>
  <c r="U25"/>
  <c r="E13" i="62"/>
  <c r="BA26"/>
  <c r="CG25" i="192"/>
  <c r="U29" i="62"/>
  <c r="U34" i="38"/>
  <c r="BQ40"/>
  <c r="BA15" i="192"/>
  <c r="M23"/>
  <c r="E7" i="38"/>
  <c r="CG15" i="62"/>
  <c r="BI31" i="191"/>
  <c r="BQ34" i="38"/>
  <c r="BQ17" i="193"/>
  <c r="E39" i="62"/>
  <c r="BA37"/>
  <c r="AC8" i="38"/>
  <c r="E13" i="191"/>
  <c r="BY26" i="192"/>
  <c r="BY21" i="62"/>
  <c r="E37" i="193"/>
  <c r="BQ17" i="191"/>
  <c r="E39" i="193"/>
  <c r="BA14" i="192"/>
  <c r="U21" i="193"/>
  <c r="U16" i="38"/>
  <c r="BY22" i="192"/>
  <c r="E7"/>
  <c r="AC23" i="193"/>
  <c r="AK11" i="38"/>
  <c r="BY10" i="193"/>
  <c r="AC38" i="62"/>
  <c r="AS35" i="38"/>
  <c r="AK31"/>
  <c r="U33" i="62"/>
  <c r="E24" i="191"/>
  <c r="U33" i="192"/>
  <c r="CG10" i="193"/>
  <c r="BA25" i="191"/>
  <c r="AS35" i="193"/>
  <c r="CG10" i="191"/>
  <c r="BQ6" i="192"/>
  <c r="AC38" i="191"/>
  <c r="AC38" i="193"/>
  <c r="U33"/>
  <c r="E24" i="62"/>
  <c r="AK11" i="191"/>
  <c r="BA25" i="38"/>
  <c r="BA25" i="193"/>
  <c r="E28" i="62"/>
  <c r="AS35" i="191"/>
  <c r="CG10" i="192"/>
  <c r="BY10" i="38"/>
  <c r="BY10" i="192"/>
  <c r="BQ6" i="193"/>
  <c r="U33" i="38"/>
  <c r="E24"/>
  <c r="AK11" i="193"/>
  <c r="AK11" i="192"/>
  <c r="BA25" i="62"/>
  <c r="E28" i="192"/>
  <c r="E28" i="191"/>
  <c r="AS35" i="192"/>
  <c r="BI23"/>
  <c r="CG10" i="38"/>
  <c r="BY10" i="191"/>
  <c r="BQ6" i="62"/>
  <c r="BQ5" i="193"/>
  <c r="BQ45" s="1"/>
  <c r="AC38" i="192"/>
  <c r="BI35" i="38"/>
  <c r="E24" i="193"/>
  <c r="AS13"/>
  <c r="E27" i="62"/>
  <c r="BY14" i="193"/>
  <c r="AC35" i="62"/>
  <c r="U36" i="192"/>
  <c r="CG24"/>
  <c r="BA16" i="191"/>
  <c r="BA16" i="192"/>
  <c r="M14" i="191"/>
  <c r="BA10" i="38"/>
  <c r="BA10" i="192"/>
  <c r="E40"/>
  <c r="BQ18" i="191"/>
  <c r="E16" i="193"/>
  <c r="E16" i="62"/>
  <c r="BI19" i="193"/>
  <c r="BQ37" i="191"/>
  <c r="M40" i="38"/>
  <c r="BI13" i="191"/>
  <c r="BI13" i="192"/>
  <c r="AS26" i="62"/>
  <c r="AS11"/>
  <c r="BA28" i="191"/>
  <c r="M28" i="38"/>
  <c r="M28" i="193"/>
  <c r="M18" i="192"/>
  <c r="BQ38" i="193"/>
  <c r="AC33"/>
  <c r="M21" i="38"/>
  <c r="M21" i="62"/>
  <c r="AK40" i="38"/>
  <c r="AK40" i="193"/>
  <c r="AC18" i="62"/>
  <c r="AC18" i="38"/>
  <c r="AK29" i="192"/>
  <c r="BY34" i="38"/>
  <c r="U11"/>
  <c r="BI37" i="193"/>
  <c r="BI37" i="192"/>
  <c r="CG37" i="191"/>
  <c r="CG37" i="62"/>
  <c r="CG19" i="193"/>
  <c r="BQ39" i="38"/>
  <c r="AK34"/>
  <c r="AK34" i="192"/>
  <c r="AK27" i="62"/>
  <c r="BQ12" i="191"/>
  <c r="BQ12" i="62"/>
  <c r="BQ15"/>
  <c r="U15" i="191"/>
  <c r="M7" i="192"/>
  <c r="M7" i="62"/>
  <c r="AS33" i="192"/>
  <c r="AS24" i="38"/>
  <c r="AK13" i="191"/>
  <c r="AK13" i="192"/>
  <c r="BI38" i="38"/>
  <c r="AS5" i="62"/>
  <c r="AS5" i="193"/>
  <c r="AS45" s="1"/>
  <c r="CG24"/>
  <c r="BA10" i="191"/>
  <c r="E40" i="193"/>
  <c r="BQ18" i="62"/>
  <c r="BQ18" i="192"/>
  <c r="E16"/>
  <c r="BI19" i="191"/>
  <c r="BI19" i="192"/>
  <c r="BQ37" i="38"/>
  <c r="M40" i="192"/>
  <c r="M40" i="193"/>
  <c r="BI13" i="62"/>
  <c r="AS26" i="38"/>
  <c r="AS11" i="193"/>
  <c r="BA28" i="38"/>
  <c r="BA28" i="192"/>
  <c r="M28" i="191"/>
  <c r="M18"/>
  <c r="BQ38" i="192"/>
  <c r="AC33" i="62"/>
  <c r="AC33" i="192"/>
  <c r="M21"/>
  <c r="AK40" i="62"/>
  <c r="AC18" i="193"/>
  <c r="AK29" i="38"/>
  <c r="BY34" i="191"/>
  <c r="U11"/>
  <c r="BI37" i="62"/>
  <c r="CG37" i="38"/>
  <c r="CG19"/>
  <c r="CG19" i="62"/>
  <c r="BQ39"/>
  <c r="BQ39" i="193"/>
  <c r="AK34" i="191"/>
  <c r="AK27"/>
  <c r="BQ12" i="193"/>
  <c r="BQ15" i="192"/>
  <c r="U15" i="62"/>
  <c r="M7" i="38"/>
  <c r="AS33" i="193"/>
  <c r="AS24"/>
  <c r="AS24" i="192"/>
  <c r="AK13" i="38"/>
  <c r="BI38" i="191"/>
  <c r="AS5"/>
  <c r="U36" i="38"/>
  <c r="CG24" i="62"/>
  <c r="BA16" i="193"/>
  <c r="M14"/>
  <c r="U36"/>
  <c r="M14" i="62"/>
  <c r="BQ37"/>
  <c r="AS11" i="192"/>
  <c r="BQ38" i="62"/>
  <c r="AK29" i="193"/>
  <c r="BY34" i="192"/>
  <c r="AK27" i="38"/>
  <c r="U15" i="192"/>
  <c r="AS33" i="62"/>
  <c r="BI38" i="192"/>
  <c r="AK17" i="191"/>
  <c r="BA15" i="62"/>
  <c r="BA32" i="191"/>
  <c r="BQ23" i="62"/>
  <c r="BI25" i="191"/>
  <c r="AK17" i="38"/>
  <c r="M35"/>
  <c r="BI16" i="191"/>
  <c r="AK9" i="193"/>
  <c r="AK39" i="38"/>
  <c r="AC39"/>
  <c r="CG39" i="193"/>
  <c r="AK14"/>
  <c r="E19" i="191"/>
  <c r="U32"/>
  <c r="BA5"/>
  <c r="BA45" s="1"/>
  <c r="E15"/>
  <c r="CG34" i="38"/>
  <c r="AC40" i="191"/>
  <c r="M5" i="38"/>
  <c r="M47" s="1"/>
  <c r="BY15"/>
  <c r="AS14" i="193"/>
  <c r="AS34" i="192"/>
  <c r="U28" i="62"/>
  <c r="BY37" i="38"/>
  <c r="BI11" i="62"/>
  <c r="CG12"/>
  <c r="CG40" i="191"/>
  <c r="BI6" i="193"/>
  <c r="E6" i="38"/>
  <c r="M10" i="192"/>
  <c r="AK38" i="62"/>
  <c r="E26" i="192"/>
  <c r="BY27" i="62"/>
  <c r="CG20" i="192"/>
  <c r="U38" i="38"/>
  <c r="CG18" i="62"/>
  <c r="CW48" i="19"/>
  <c r="AS19" i="191"/>
  <c r="BY37"/>
  <c r="AC13" i="193"/>
  <c r="E8" i="38"/>
  <c r="AC13" i="191"/>
  <c r="AC35" i="38"/>
  <c r="AK39" i="191"/>
  <c r="AK39" i="192"/>
  <c r="AC39" i="191"/>
  <c r="AC39" i="193"/>
  <c r="CG39" i="192"/>
  <c r="CG39" i="191"/>
  <c r="M13" i="62"/>
  <c r="AK14" i="38"/>
  <c r="E19" i="192"/>
  <c r="U32"/>
  <c r="BA5" i="38"/>
  <c r="E15"/>
  <c r="CG34" i="191"/>
  <c r="AC40" i="193"/>
  <c r="M5" i="62"/>
  <c r="BY15" i="192"/>
  <c r="AS14" i="62"/>
  <c r="AS34" i="38"/>
  <c r="AC37"/>
  <c r="AS13" i="192"/>
  <c r="E27" i="193"/>
  <c r="BY14" i="191"/>
  <c r="AS19" i="193"/>
  <c r="AS19" i="192"/>
  <c r="E8" i="193"/>
  <c r="AK31" i="192"/>
  <c r="BY37" i="193"/>
  <c r="BI23"/>
  <c r="BI11" i="192"/>
  <c r="CG12" i="38"/>
  <c r="AC13"/>
  <c r="AC35" i="193"/>
  <c r="CG40" i="62"/>
  <c r="CG40" i="192"/>
  <c r="BI6" i="38"/>
  <c r="BI6" i="192"/>
  <c r="E6" i="62"/>
  <c r="E6" i="192"/>
  <c r="M10" i="193"/>
  <c r="M10" i="191"/>
  <c r="AK38" i="193"/>
  <c r="AK38" i="38"/>
  <c r="E26"/>
  <c r="E26" i="191"/>
  <c r="BY27" i="38"/>
  <c r="BY27" i="191"/>
  <c r="CG20"/>
  <c r="CG20" i="62"/>
  <c r="U38" i="191"/>
  <c r="U38" i="192"/>
  <c r="CG18" i="38"/>
  <c r="CG18" i="193"/>
  <c r="BI39"/>
  <c r="AK39"/>
  <c r="AC39" i="192"/>
  <c r="CG39" i="38"/>
  <c r="AK14" i="191"/>
  <c r="AK14" i="192"/>
  <c r="E19" i="193"/>
  <c r="E19" i="38"/>
  <c r="U32" i="193"/>
  <c r="U32" i="62"/>
  <c r="BA5"/>
  <c r="BA5" i="192"/>
  <c r="E15" i="62"/>
  <c r="E15" i="192"/>
  <c r="CG34" i="193"/>
  <c r="CG34" i="192"/>
  <c r="AC40" i="38"/>
  <c r="AC40" i="62"/>
  <c r="M5" i="192"/>
  <c r="M5" i="193"/>
  <c r="BY15" i="191"/>
  <c r="BY15" i="193"/>
  <c r="AS14" i="38"/>
  <c r="AS14" i="191"/>
  <c r="AS34" i="62"/>
  <c r="AS34" i="191"/>
  <c r="BI5"/>
  <c r="AS13"/>
  <c r="E27"/>
  <c r="BY14" i="192"/>
  <c r="AS19" i="62"/>
  <c r="E8" i="191"/>
  <c r="E8" i="62"/>
  <c r="AK31" i="191"/>
  <c r="BY37" i="192"/>
  <c r="BI23" i="191"/>
  <c r="BI23" i="62"/>
  <c r="BI11" i="38"/>
  <c r="CG12" i="192"/>
  <c r="AC13"/>
  <c r="AC35" i="191"/>
  <c r="CG40" i="193"/>
  <c r="BI6" i="62"/>
  <c r="E6" i="191"/>
  <c r="M10" i="38"/>
  <c r="AK38" i="191"/>
  <c r="E26" i="193"/>
  <c r="BY27" i="192"/>
  <c r="CG20" i="193"/>
  <c r="U38"/>
  <c r="CG18" i="191"/>
  <c r="CG36" i="62"/>
  <c r="AS13" i="38"/>
  <c r="E27" i="192"/>
  <c r="BY14" i="62"/>
  <c r="AK31"/>
  <c r="BI11" i="193"/>
  <c r="CG12"/>
  <c r="BI26" i="38"/>
  <c r="BY25"/>
  <c r="BY21" i="191"/>
  <c r="BI31" i="62"/>
  <c r="BI31" i="193"/>
  <c r="E37" i="191"/>
  <c r="AK18"/>
  <c r="BA38"/>
  <c r="AK30" i="62"/>
  <c r="BY29" i="191"/>
  <c r="BA14" i="62"/>
  <c r="BA26" i="38"/>
  <c r="CG25" i="193"/>
  <c r="BY40" i="191"/>
  <c r="BI36" i="38"/>
  <c r="U21" i="62"/>
  <c r="U16" i="193"/>
  <c r="U29" i="191"/>
  <c r="BY22"/>
  <c r="U34" i="193"/>
  <c r="U30" i="62"/>
  <c r="BY18" i="192"/>
  <c r="AK17"/>
  <c r="AS32" i="193"/>
  <c r="BA15" i="191"/>
  <c r="M35"/>
  <c r="M35" i="193"/>
  <c r="BA32" i="192"/>
  <c r="BA32" i="38"/>
  <c r="E17" i="62"/>
  <c r="E17" i="38"/>
  <c r="U24" i="62"/>
  <c r="U24" i="191"/>
  <c r="BI16" i="38"/>
  <c r="BI16" i="62"/>
  <c r="BQ23" i="192"/>
  <c r="BQ23" i="191"/>
  <c r="AC23" i="38"/>
  <c r="AC23" i="192"/>
  <c r="CG15" i="193"/>
  <c r="CG15" i="38"/>
  <c r="AK9" i="62"/>
  <c r="AK9" i="191"/>
  <c r="BI25" i="193"/>
  <c r="BI25" i="38"/>
  <c r="BI26" i="193"/>
  <c r="BI26" i="191"/>
  <c r="BY25" i="192"/>
  <c r="BY25" i="193"/>
  <c r="BY21" i="192"/>
  <c r="BY21" i="38"/>
  <c r="BI31"/>
  <c r="E37" i="62"/>
  <c r="E37" i="192"/>
  <c r="AK18" i="62"/>
  <c r="BA38" i="193"/>
  <c r="BA38" i="192"/>
  <c r="AK30"/>
  <c r="AK30" i="191"/>
  <c r="BY29" i="62"/>
  <c r="BY29" i="193"/>
  <c r="BA14"/>
  <c r="BA14" i="38"/>
  <c r="BA26" i="193"/>
  <c r="BA26" i="192"/>
  <c r="CG25" i="191"/>
  <c r="CG25" i="62"/>
  <c r="BY40"/>
  <c r="BY40" i="192"/>
  <c r="BI36" i="62"/>
  <c r="BI36" i="191"/>
  <c r="U21" i="192"/>
  <c r="U21" i="191"/>
  <c r="U16" i="62"/>
  <c r="U16" i="192"/>
  <c r="U29" i="38"/>
  <c r="U29" i="192"/>
  <c r="BY22" i="38"/>
  <c r="U34" i="191"/>
  <c r="AK33"/>
  <c r="BY18"/>
  <c r="AK17" i="193"/>
  <c r="AS32" i="192"/>
  <c r="BA15" i="38"/>
  <c r="M35" i="192"/>
  <c r="BA32" i="62"/>
  <c r="E17" i="193"/>
  <c r="U24"/>
  <c r="BI16" i="192"/>
  <c r="BQ23" i="38"/>
  <c r="AC23" i="62"/>
  <c r="CG15" i="192"/>
  <c r="AK9"/>
  <c r="BI25"/>
  <c r="BY22" i="193"/>
  <c r="U34" i="62"/>
  <c r="BY18" i="38"/>
  <c r="AS32" i="191"/>
  <c r="U30" i="192"/>
  <c r="U30" i="193"/>
  <c r="AK33" i="192"/>
  <c r="U30" i="38"/>
  <c r="AK33" i="193"/>
  <c r="AK33" i="38"/>
  <c r="E33" i="191"/>
  <c r="BI34"/>
  <c r="E31" i="192"/>
  <c r="E33" i="193"/>
  <c r="BI34" i="192"/>
  <c r="E31" i="191"/>
  <c r="E33" i="192"/>
  <c r="E33" i="38"/>
  <c r="BI34" i="193"/>
  <c r="BI34" i="38"/>
  <c r="E31" i="62"/>
  <c r="E31" i="193"/>
  <c r="M32" i="191"/>
  <c r="M27" i="62"/>
  <c r="M27" i="192"/>
  <c r="M27" i="191"/>
  <c r="AC5" i="38"/>
  <c r="U35" i="192"/>
  <c r="AC30"/>
  <c r="M32" i="62"/>
  <c r="U35" i="193"/>
  <c r="M32"/>
  <c r="U35" i="191"/>
  <c r="CG28" i="62"/>
  <c r="AS28"/>
  <c r="AE48" i="19"/>
  <c r="U35" i="62"/>
  <c r="BA33" i="193"/>
  <c r="AS17" i="62"/>
  <c r="E38" i="193"/>
  <c r="BA35" i="192"/>
  <c r="BQ9" i="191"/>
  <c r="U13"/>
  <c r="E38"/>
  <c r="AC20" i="193"/>
  <c r="E38" i="38"/>
  <c r="U23" i="193"/>
  <c r="AC32" i="192"/>
  <c r="M32" i="38"/>
  <c r="U39" i="193"/>
  <c r="CG11"/>
  <c r="U42" i="191"/>
  <c r="BY7"/>
  <c r="CG33" i="192"/>
  <c r="BY7" i="62"/>
  <c r="BI8" i="192"/>
  <c r="AS7" i="38"/>
  <c r="U19" i="62"/>
  <c r="AK10" i="38"/>
  <c r="M31"/>
  <c r="U41" i="192"/>
  <c r="AS39" i="193"/>
  <c r="M30" i="62"/>
  <c r="BI17" i="191"/>
  <c r="BI40" i="62"/>
  <c r="BQ41" i="192"/>
  <c r="BQ32"/>
  <c r="BI42" i="62"/>
  <c r="U6"/>
  <c r="CG33"/>
  <c r="AS8" i="191"/>
  <c r="E32" i="192"/>
  <c r="BY16" i="193"/>
  <c r="BY13" i="38"/>
  <c r="BI41" i="62"/>
  <c r="E12" i="192"/>
  <c r="BQ25" i="38"/>
  <c r="AK10" i="193"/>
  <c r="U41" i="62"/>
  <c r="AK15" i="191"/>
  <c r="AS12"/>
  <c r="AK41" i="38"/>
  <c r="AS8" i="62"/>
  <c r="M31" i="193"/>
  <c r="BY12" i="192"/>
  <c r="AC11" i="191"/>
  <c r="CG16" i="38"/>
  <c r="AS7" i="193"/>
  <c r="E41" i="191"/>
  <c r="U20" i="193"/>
  <c r="AY46" i="19"/>
  <c r="E21" i="38"/>
  <c r="CG6"/>
  <c r="E18"/>
  <c r="AK36" i="191"/>
  <c r="U41" i="193"/>
  <c r="BA35"/>
  <c r="BA35" i="191"/>
  <c r="U6" i="192"/>
  <c r="AK15" i="62"/>
  <c r="BY7" i="192"/>
  <c r="AS12"/>
  <c r="CG33" i="193"/>
  <c r="U23" i="191"/>
  <c r="AK41" i="62"/>
  <c r="AK41" i="193"/>
  <c r="BI8"/>
  <c r="AS8"/>
  <c r="BQ9" i="62"/>
  <c r="BQ9" i="193"/>
  <c r="E32" i="38"/>
  <c r="M31" i="62"/>
  <c r="AS7" i="191"/>
  <c r="BY12" i="62"/>
  <c r="E41"/>
  <c r="BY16" i="38"/>
  <c r="BY16" i="192"/>
  <c r="U20" i="191"/>
  <c r="BY13" i="193"/>
  <c r="BY13" i="191"/>
  <c r="AY48" i="19"/>
  <c r="BQ41" i="62"/>
  <c r="BI41" i="192"/>
  <c r="M30" i="38"/>
  <c r="BI17" i="62"/>
  <c r="E21" i="192"/>
  <c r="E21" i="193"/>
  <c r="AS39" i="191"/>
  <c r="E12" i="38"/>
  <c r="CG6" i="191"/>
  <c r="CG6" i="62"/>
  <c r="BQ32" i="193"/>
  <c r="BQ25" i="62"/>
  <c r="E18" i="191"/>
  <c r="E18" i="62"/>
  <c r="U19" i="193"/>
  <c r="AK10" i="62"/>
  <c r="AC11"/>
  <c r="AC11" i="192"/>
  <c r="AK36"/>
  <c r="BI40" i="38"/>
  <c r="CG16" i="193"/>
  <c r="CG16" i="192"/>
  <c r="U41" i="38"/>
  <c r="BA35"/>
  <c r="U6" i="193"/>
  <c r="U6" i="38"/>
  <c r="AK15"/>
  <c r="BY7"/>
  <c r="AS12" i="193"/>
  <c r="AS12" i="62"/>
  <c r="CG33" i="191"/>
  <c r="U23" i="192"/>
  <c r="AK41"/>
  <c r="BI8" i="62"/>
  <c r="BI8" i="38"/>
  <c r="AS8"/>
  <c r="BQ9" i="192"/>
  <c r="E32" i="62"/>
  <c r="M31" i="192"/>
  <c r="AS7" i="62"/>
  <c r="BY12" i="191"/>
  <c r="BY12" i="193"/>
  <c r="E41"/>
  <c r="BY16" i="62"/>
  <c r="U20" i="192"/>
  <c r="BY13" i="62"/>
  <c r="BQ41" i="191"/>
  <c r="BQ41" i="38"/>
  <c r="BI41" i="193"/>
  <c r="M30" i="192"/>
  <c r="M30" i="191"/>
  <c r="BI17" i="38"/>
  <c r="BI17" i="193"/>
  <c r="E21" i="191"/>
  <c r="AS39" i="38"/>
  <c r="AS39" i="62"/>
  <c r="E12"/>
  <c r="CG6" i="192"/>
  <c r="BQ32" i="62"/>
  <c r="BQ32" i="38"/>
  <c r="BQ25" i="192"/>
  <c r="E18"/>
  <c r="U19" i="191"/>
  <c r="U19" i="192"/>
  <c r="DG48" i="19"/>
  <c r="AK10" i="191"/>
  <c r="AC11" i="193"/>
  <c r="AK36" i="62"/>
  <c r="AK36" i="193"/>
  <c r="BI40" i="191"/>
  <c r="CG16"/>
  <c r="AK42" i="192"/>
  <c r="AK45" s="1"/>
  <c r="AK15"/>
  <c r="U23" i="62"/>
  <c r="E32" i="191"/>
  <c r="E41" i="38"/>
  <c r="U20" i="62"/>
  <c r="K48" i="19"/>
  <c r="BI41" i="38"/>
  <c r="E12" i="191"/>
  <c r="BQ25"/>
  <c r="DG46" i="19"/>
  <c r="BI40" i="193"/>
  <c r="E42" i="191"/>
  <c r="E45" s="1"/>
  <c r="CG42" i="192"/>
  <c r="CG45" s="1"/>
  <c r="CG32" i="62"/>
  <c r="CG32" i="38"/>
  <c r="CG32" i="192"/>
  <c r="E36" i="191"/>
  <c r="AC30" i="193"/>
  <c r="CG13" i="62"/>
  <c r="BY39" i="191"/>
  <c r="AC32" i="62"/>
  <c r="M8" i="38"/>
  <c r="AK19" i="191"/>
  <c r="BY36" i="38"/>
  <c r="AC20" i="192"/>
  <c r="BQ22" i="38"/>
  <c r="BI9" i="192"/>
  <c r="CG41" i="193"/>
  <c r="CG22" i="191"/>
  <c r="AC15" i="62"/>
  <c r="BA42" i="192"/>
  <c r="BA45" s="1"/>
  <c r="CG13" i="193"/>
  <c r="M8" i="62"/>
  <c r="BY6" i="38"/>
  <c r="BQ22" i="62"/>
  <c r="BQ13" i="193"/>
  <c r="AS15" i="38"/>
  <c r="CG14" i="193"/>
  <c r="BA7"/>
  <c r="BI28"/>
  <c r="AC5" i="62"/>
  <c r="BQ36" i="192"/>
  <c r="BA39" i="62"/>
  <c r="AC41" i="192"/>
  <c r="BY6" i="62"/>
  <c r="U39"/>
  <c r="AS29" i="38"/>
  <c r="BQ13" i="191"/>
  <c r="AS17" i="38"/>
  <c r="U27" i="191"/>
  <c r="BA23"/>
  <c r="AK24" i="192"/>
  <c r="AE46" i="19"/>
  <c r="BA7" i="38"/>
  <c r="E36"/>
  <c r="AK7" i="192"/>
  <c r="AK7" i="191"/>
  <c r="AS28" i="192"/>
  <c r="AS28" i="38"/>
  <c r="AC5" i="191"/>
  <c r="AC45" s="1"/>
  <c r="BI28" i="38"/>
  <c r="AC30"/>
  <c r="BQ36" i="62"/>
  <c r="CG13" i="191"/>
  <c r="BY39" i="192"/>
  <c r="BA39" i="193"/>
  <c r="BA39" i="38"/>
  <c r="BS48" i="19"/>
  <c r="AC32" i="38"/>
  <c r="AC41"/>
  <c r="M8" i="192"/>
  <c r="AK19" i="193"/>
  <c r="U13" i="38"/>
  <c r="CG28" i="191"/>
  <c r="BY36" i="192"/>
  <c r="BY6"/>
  <c r="BA33" i="62"/>
  <c r="BA33" i="38"/>
  <c r="U39"/>
  <c r="AC20"/>
  <c r="AS29" i="62"/>
  <c r="BQ22" i="191"/>
  <c r="CG11" i="62"/>
  <c r="BQ13" i="38"/>
  <c r="BI9"/>
  <c r="AS17" i="191"/>
  <c r="AS15" i="193"/>
  <c r="CG41" i="192"/>
  <c r="CG41" i="191"/>
  <c r="U27" i="193"/>
  <c r="CG22"/>
  <c r="CG22" i="62"/>
  <c r="BA23" i="38"/>
  <c r="AC15" i="192"/>
  <c r="AC15" i="38"/>
  <c r="AK24" i="193"/>
  <c r="CG14" i="191"/>
  <c r="U42" i="193"/>
  <c r="U45" s="1"/>
  <c r="BA42" i="62"/>
  <c r="BA7" i="192"/>
  <c r="E36" i="193"/>
  <c r="AK7"/>
  <c r="AS28"/>
  <c r="AC30" i="191"/>
  <c r="CG13" i="192"/>
  <c r="BA39"/>
  <c r="BS46" i="19"/>
  <c r="AC32" i="191"/>
  <c r="AC41" i="193"/>
  <c r="AC41" i="191"/>
  <c r="M8" i="193"/>
  <c r="AK19" i="38"/>
  <c r="U13" i="193"/>
  <c r="U13" i="62"/>
  <c r="CG28" i="38"/>
  <c r="CG28" i="193"/>
  <c r="BY36" i="62"/>
  <c r="BY6" i="191"/>
  <c r="BA33"/>
  <c r="U39"/>
  <c r="AC20"/>
  <c r="AS29" i="192"/>
  <c r="AS29" i="193"/>
  <c r="BQ22" i="192"/>
  <c r="CG11"/>
  <c r="CG11" i="38"/>
  <c r="BQ13" i="62"/>
  <c r="BI9" i="193"/>
  <c r="BI9" i="62"/>
  <c r="AS17" i="192"/>
  <c r="AS15" i="191"/>
  <c r="AS15" i="62"/>
  <c r="CG41" i="38"/>
  <c r="U27" i="192"/>
  <c r="CG22" i="38"/>
  <c r="BA23" i="192"/>
  <c r="AC15" i="193"/>
  <c r="AK24" i="191"/>
  <c r="CG14" i="62"/>
  <c r="CG14" i="38"/>
  <c r="U42"/>
  <c r="E36" i="192"/>
  <c r="AC5"/>
  <c r="BI28" i="62"/>
  <c r="BI28" i="191"/>
  <c r="BQ36"/>
  <c r="BQ36" i="38"/>
  <c r="BY39"/>
  <c r="BA7" i="191"/>
  <c r="BY39" i="62"/>
  <c r="AK19"/>
  <c r="BY36" i="193"/>
  <c r="U27" i="62"/>
  <c r="BA23" i="193"/>
  <c r="AK24" i="62"/>
  <c r="M42" i="192"/>
  <c r="AC10" i="38"/>
  <c r="AC22" i="193"/>
  <c r="BA13" i="38"/>
  <c r="BI39" i="192"/>
  <c r="CG38" i="62"/>
  <c r="BQ11" i="38"/>
  <c r="M25" i="192"/>
  <c r="BI35" i="193"/>
  <c r="BI5"/>
  <c r="AK6" i="191"/>
  <c r="BY32" i="193"/>
  <c r="CG38" i="192"/>
  <c r="BA34" i="62"/>
  <c r="BI5"/>
  <c r="BI5" i="38"/>
  <c r="BI47" s="1"/>
  <c r="E25" i="62"/>
  <c r="U28" i="38"/>
  <c r="AC10" i="193"/>
  <c r="AS23" i="62"/>
  <c r="M29" i="38"/>
  <c r="AS23" i="193"/>
  <c r="M29"/>
  <c r="BI27" i="191"/>
  <c r="AS37" i="192"/>
  <c r="U17" i="38"/>
  <c r="AS41" i="193"/>
  <c r="BI7" i="38"/>
  <c r="U28" i="192"/>
  <c r="BQ29" i="191"/>
  <c r="BI30" i="62"/>
  <c r="M34" i="193"/>
  <c r="M22" i="62"/>
  <c r="AC7" i="192"/>
  <c r="M22" i="191"/>
  <c r="AK35" i="193"/>
  <c r="M37" i="38"/>
  <c r="AC25"/>
  <c r="AK35" i="192"/>
  <c r="BQ35" i="193"/>
  <c r="AC25" i="191"/>
  <c r="AS20"/>
  <c r="M22" i="193"/>
  <c r="AK35" i="62"/>
  <c r="AC6" i="191"/>
  <c r="AC7" i="38"/>
  <c r="AS25" i="192"/>
  <c r="BI30"/>
  <c r="BI18" i="191"/>
  <c r="U8" i="62"/>
  <c r="CG29" i="191"/>
  <c r="BY9" i="38"/>
  <c r="AS20" i="193"/>
  <c r="AK28" i="191"/>
  <c r="CG30"/>
  <c r="BQ14" i="62"/>
  <c r="M22" i="192"/>
  <c r="AK35" i="191"/>
  <c r="BY30" i="62"/>
  <c r="CG17"/>
  <c r="U12" i="192"/>
  <c r="BQ20" i="193"/>
  <c r="CC46" i="19"/>
  <c r="U14" i="192"/>
  <c r="AC7" i="193"/>
  <c r="U28"/>
  <c r="CG29" i="38"/>
  <c r="BA11" i="62"/>
  <c r="U8" i="193"/>
  <c r="BY9" i="62"/>
  <c r="M34" i="192"/>
  <c r="AK28" i="62"/>
  <c r="BQ29" i="192"/>
  <c r="AS41" i="62"/>
  <c r="AC16" i="38"/>
  <c r="BQ14" i="191"/>
  <c r="AC36" i="38"/>
  <c r="AC7" i="191"/>
  <c r="AC28" i="38"/>
  <c r="AC42" i="62"/>
  <c r="AS27" i="191"/>
  <c r="AC24" i="62"/>
  <c r="BI10"/>
  <c r="M26" i="192"/>
  <c r="AS6" i="62"/>
  <c r="BI12" i="38"/>
  <c r="BA20"/>
  <c r="BI7" i="62"/>
  <c r="BA29" i="193"/>
  <c r="CW46" i="19"/>
  <c r="AS23" i="191"/>
  <c r="AC22" i="38"/>
  <c r="M29" i="192"/>
  <c r="BA13"/>
  <c r="BI39" i="62"/>
  <c r="CG36" i="191"/>
  <c r="CG36" i="38"/>
  <c r="BI27" i="62"/>
  <c r="BY32"/>
  <c r="CG38" i="38"/>
  <c r="BQ11" i="193"/>
  <c r="BQ11" i="62"/>
  <c r="BQ5" i="191"/>
  <c r="AS37" i="62"/>
  <c r="U17" i="192"/>
  <c r="BA34" i="38"/>
  <c r="M25"/>
  <c r="M25" i="191"/>
  <c r="BI35" i="192"/>
  <c r="M13" i="191"/>
  <c r="AS41"/>
  <c r="CG30" i="38"/>
  <c r="AC37" i="62"/>
  <c r="E25" i="193"/>
  <c r="AK6"/>
  <c r="AC24" i="191"/>
  <c r="BI10" i="38"/>
  <c r="M26" i="193"/>
  <c r="AS6"/>
  <c r="BI12" i="62"/>
  <c r="BA20" i="193"/>
  <c r="CC48" i="19"/>
  <c r="U14" i="38"/>
  <c r="U14" i="62"/>
  <c r="BI7" i="191"/>
  <c r="BA29" i="62"/>
  <c r="AS27" i="193"/>
  <c r="AC28" i="62"/>
  <c r="AO48" i="19"/>
  <c r="AC10" i="192"/>
  <c r="AS23"/>
  <c r="AC22" i="62"/>
  <c r="M29"/>
  <c r="BA13" i="193"/>
  <c r="BI39" i="38"/>
  <c r="CG36" i="193"/>
  <c r="BI27" i="38"/>
  <c r="BI27" i="192"/>
  <c r="BY32"/>
  <c r="CG38" i="191"/>
  <c r="BQ11" i="192"/>
  <c r="BQ5" i="62"/>
  <c r="BQ5" i="192"/>
  <c r="AS37" i="38"/>
  <c r="U17" i="62"/>
  <c r="BA34" i="193"/>
  <c r="BA34" i="192"/>
  <c r="M25" i="62"/>
  <c r="BI35" i="191"/>
  <c r="M13" i="192"/>
  <c r="AS41" i="38"/>
  <c r="CG30" i="192"/>
  <c r="CG30" i="62"/>
  <c r="AC37" i="191"/>
  <c r="E25"/>
  <c r="AK6" i="38"/>
  <c r="AC24" i="192"/>
  <c r="BI10" i="191"/>
  <c r="M26" i="62"/>
  <c r="AS6" i="192"/>
  <c r="BI12"/>
  <c r="BA20"/>
  <c r="U14" i="191"/>
  <c r="BI7" i="192"/>
  <c r="BA29" i="38"/>
  <c r="AS27" i="192"/>
  <c r="AC28"/>
  <c r="AC10" i="191"/>
  <c r="AO46" i="19"/>
  <c r="AC22" i="191"/>
  <c r="BA13" i="62"/>
  <c r="BY32" i="191"/>
  <c r="AS37" i="193"/>
  <c r="U17" i="191"/>
  <c r="M13" i="193"/>
  <c r="AC37" i="192"/>
  <c r="E25"/>
  <c r="AK6" i="62"/>
  <c r="AC24" i="193"/>
  <c r="BI10" i="192"/>
  <c r="M26" i="191"/>
  <c r="AS6"/>
  <c r="BI12" i="193"/>
  <c r="BA20" i="191"/>
  <c r="BA29" i="192"/>
  <c r="AS27" i="62"/>
  <c r="AC28" i="191"/>
  <c r="BY42" i="38"/>
  <c r="BI42" i="191"/>
  <c r="AK42"/>
  <c r="E42" i="193"/>
  <c r="E45" s="1"/>
  <c r="CG42"/>
  <c r="CG45" s="1"/>
  <c r="AK42" i="62"/>
  <c r="E42" i="38"/>
  <c r="CG42" i="62"/>
  <c r="E42" i="192"/>
  <c r="BY42" i="191"/>
  <c r="BA42" i="193"/>
  <c r="BA45" s="1"/>
  <c r="AC25" i="192"/>
  <c r="CG29"/>
  <c r="M34" i="191"/>
  <c r="AS20" i="192"/>
  <c r="BI46" i="19"/>
  <c r="M41" i="191"/>
  <c r="BY20" i="38"/>
  <c r="BY35" i="191"/>
  <c r="M15" i="62"/>
  <c r="BI30" i="193"/>
  <c r="BA11" i="38"/>
  <c r="AC16" i="193"/>
  <c r="AC16" i="192"/>
  <c r="BQ14" i="193"/>
  <c r="BY30"/>
  <c r="CG17" i="38"/>
  <c r="U12" i="191"/>
  <c r="BI18" i="193"/>
  <c r="BQ35" i="191"/>
  <c r="AC36"/>
  <c r="BQ20"/>
  <c r="AC6" i="192"/>
  <c r="U8"/>
  <c r="BQ29" i="38"/>
  <c r="BA19" i="191"/>
  <c r="M37" i="62"/>
  <c r="AS25" i="38"/>
  <c r="U8" i="191"/>
  <c r="AC25" i="62"/>
  <c r="CG29"/>
  <c r="BY9" i="193"/>
  <c r="M34" i="38"/>
  <c r="AS20" i="62"/>
  <c r="AK28" i="38"/>
  <c r="BQ29" i="62"/>
  <c r="BI30" i="38"/>
  <c r="BA11" i="193"/>
  <c r="AC16" i="62"/>
  <c r="BQ14" i="192"/>
  <c r="BY30"/>
  <c r="CG17" i="191"/>
  <c r="U12" i="62"/>
  <c r="BI18" i="38"/>
  <c r="BQ35" i="62"/>
  <c r="AC36"/>
  <c r="BQ20" i="192"/>
  <c r="AC6" i="38"/>
  <c r="AC42" i="192"/>
  <c r="M37" i="191"/>
  <c r="AS25" i="62"/>
  <c r="BY9" i="192"/>
  <c r="AK28" i="193"/>
  <c r="BA41" i="38"/>
  <c r="M37" i="192"/>
  <c r="AS25" i="191"/>
  <c r="BA11"/>
  <c r="BY30" i="38"/>
  <c r="CG17" i="193"/>
  <c r="U12" i="38"/>
  <c r="BI18" i="62"/>
  <c r="BQ35" i="192"/>
  <c r="AC36"/>
  <c r="BQ20" i="38"/>
  <c r="AC6" i="62"/>
  <c r="CM46" i="19"/>
  <c r="BA9" i="38"/>
  <c r="M16" i="193"/>
  <c r="BY41"/>
  <c r="AC26" i="191"/>
  <c r="BI14" i="38"/>
  <c r="AC42" i="193"/>
  <c r="AC45" s="1"/>
  <c r="BY42" i="192"/>
  <c r="BY42" i="62"/>
  <c r="AC42" i="38"/>
  <c r="M42" i="62"/>
  <c r="BA42" i="38"/>
  <c r="BI42" i="193"/>
  <c r="U42" i="192"/>
  <c r="BI42"/>
  <c r="BQ42" i="38"/>
  <c r="BQ48" s="1"/>
  <c r="AS42"/>
  <c r="BI48" i="19"/>
  <c r="M41" i="192"/>
  <c r="M41" i="38"/>
  <c r="BY20" i="192"/>
  <c r="BY35" i="193"/>
  <c r="M15" i="38"/>
  <c r="CM48" i="19"/>
  <c r="BA9" i="62"/>
  <c r="BA9" i="191"/>
  <c r="M16"/>
  <c r="M16" i="62"/>
  <c r="BY41" i="191"/>
  <c r="BY41" i="38"/>
  <c r="AC26" i="62"/>
  <c r="AC26" i="38"/>
  <c r="BI14" i="191"/>
  <c r="BI14" i="62"/>
  <c r="BQ42" i="192"/>
  <c r="BQ42" i="62"/>
  <c r="AS42" i="192"/>
  <c r="AS42" i="62"/>
  <c r="BA41" i="193"/>
  <c r="BA41" i="192"/>
  <c r="BA41" i="191"/>
  <c r="BA19" i="62"/>
  <c r="M41" i="193"/>
  <c r="U48" i="19"/>
  <c r="BY20" i="62"/>
  <c r="BY20" i="191"/>
  <c r="BY35" i="192"/>
  <c r="BY35" i="38"/>
  <c r="M15" i="191"/>
  <c r="M15" i="192"/>
  <c r="BA9"/>
  <c r="M16" i="38"/>
  <c r="BY41" i="192"/>
  <c r="AC26"/>
  <c r="BI14"/>
  <c r="BQ42" i="191"/>
  <c r="AS42"/>
  <c r="BA19" i="193"/>
  <c r="BA19" i="38"/>
  <c r="AK42" i="193"/>
  <c r="CG42" i="191"/>
  <c r="M42"/>
  <c r="M42" i="193"/>
  <c r="U46" i="19"/>
  <c r="BY45" i="193"/>
  <c r="E45" i="62"/>
  <c r="AK45" i="38"/>
  <c r="AK47" l="1"/>
  <c r="CG45"/>
  <c r="CG47"/>
  <c r="AK45" i="191"/>
  <c r="BY45"/>
  <c r="U47" i="62"/>
  <c r="U45" i="191"/>
  <c r="AK45" i="193"/>
  <c r="BA47" i="62"/>
  <c r="AS47"/>
  <c r="M47"/>
  <c r="AC48" i="38"/>
  <c r="BA48"/>
  <c r="AC47" i="62"/>
  <c r="BY47" i="38"/>
  <c r="BY48"/>
  <c r="BI47" i="62"/>
  <c r="M48" i="38"/>
  <c r="AK45" i="62"/>
  <c r="AK47"/>
  <c r="BI48" i="38"/>
  <c r="E45"/>
  <c r="E48"/>
  <c r="U45"/>
  <c r="U48"/>
  <c r="BQ45" i="62"/>
  <c r="BQ47"/>
  <c r="AS45" i="38"/>
  <c r="AS48"/>
  <c r="BY45" i="62"/>
  <c r="BY47"/>
  <c r="CG45"/>
  <c r="CG47"/>
  <c r="AS45"/>
  <c r="M45" i="38"/>
  <c r="AS45" i="191"/>
  <c r="AC45" i="38"/>
  <c r="BA45" i="62"/>
  <c r="BA47" i="38"/>
  <c r="M45" i="62"/>
  <c r="BI45" i="191"/>
  <c r="M45" i="192"/>
  <c r="M45" i="193"/>
  <c r="E47" i="38"/>
  <c r="BI45"/>
  <c r="BI45" i="62"/>
  <c r="AC47" i="38"/>
  <c r="U47"/>
  <c r="AC45" i="192"/>
  <c r="BA45" i="38"/>
  <c r="BQ45"/>
  <c r="AC45" i="62"/>
  <c r="BY45" i="192"/>
  <c r="BI45" i="193"/>
  <c r="AS47" i="38"/>
  <c r="CG45" i="191"/>
  <c r="BQ45"/>
  <c r="E45" i="192"/>
  <c r="U45"/>
  <c r="BY45" i="38"/>
  <c r="M45" i="191"/>
  <c r="BI45" i="192"/>
  <c r="BQ47" i="38"/>
  <c r="BQ45" i="192"/>
  <c r="AS45"/>
  <c r="C20" i="6" l="1"/>
  <c r="E18" i="58" l="1"/>
  <c r="H18" s="1"/>
  <c r="J18" s="1"/>
  <c r="F55" i="70"/>
  <c r="F56"/>
  <c r="E56"/>
  <c r="E55"/>
  <c r="G55" l="1"/>
  <c r="G56"/>
  <c r="C21" i="6"/>
  <c r="E19" i="58" s="1"/>
  <c r="H19" s="1"/>
  <c r="C32" i="6"/>
  <c r="E30" i="58" s="1"/>
  <c r="H30" s="1"/>
  <c r="C37" i="6"/>
  <c r="E35" i="58" s="1"/>
  <c r="H35" s="1"/>
  <c r="C36" i="6"/>
  <c r="E34" i="58" s="1"/>
  <c r="H34" s="1"/>
  <c r="C44" i="6"/>
  <c r="E42" i="58" s="1"/>
  <c r="H42" s="1"/>
  <c r="C40" i="6"/>
  <c r="E38" i="58" s="1"/>
  <c r="H38" s="1"/>
  <c r="C42" i="6"/>
  <c r="E40" i="58" s="1"/>
  <c r="H40" s="1"/>
  <c r="C43" i="6"/>
  <c r="E41" i="58" s="1"/>
  <c r="H41" s="1"/>
  <c r="C30" i="6"/>
  <c r="E28" i="58" s="1"/>
  <c r="H28" s="1"/>
  <c r="C39" i="6"/>
  <c r="E37" i="58" s="1"/>
  <c r="H37" s="1"/>
  <c r="C24" i="6"/>
  <c r="E22" i="58" s="1"/>
  <c r="H22" s="1"/>
  <c r="C23" i="6"/>
  <c r="E21" i="58" s="1"/>
  <c r="H21" s="1"/>
  <c r="C35" i="6"/>
  <c r="E33" i="58" s="1"/>
  <c r="H33" s="1"/>
  <c r="C38" i="6"/>
  <c r="E36" i="58" s="1"/>
  <c r="H36" s="1"/>
  <c r="C34" i="6"/>
  <c r="E32" i="58" s="1"/>
  <c r="H32" s="1"/>
  <c r="C29" i="6"/>
  <c r="E27" i="58" s="1"/>
  <c r="H27" s="1"/>
  <c r="C22" i="6"/>
  <c r="E20" i="58" s="1"/>
  <c r="H20" s="1"/>
  <c r="C41" i="6"/>
  <c r="E39" i="58" s="1"/>
  <c r="H39" s="1"/>
  <c r="C31" i="6"/>
  <c r="E29" i="58" s="1"/>
  <c r="H29" s="1"/>
  <c r="C27" i="6"/>
  <c r="E25" i="58" s="1"/>
  <c r="H25" s="1"/>
  <c r="C28" i="6"/>
  <c r="E26" i="58" s="1"/>
  <c r="H26" s="1"/>
  <c r="C33" i="6"/>
  <c r="E31" i="58" s="1"/>
  <c r="H31" s="1"/>
  <c r="C26" i="6"/>
  <c r="E24" i="58" s="1"/>
  <c r="H24" s="1"/>
  <c r="J31" l="1"/>
  <c r="B3" i="41"/>
  <c r="J39" i="58"/>
  <c r="J36"/>
  <c r="J21"/>
  <c r="J41"/>
  <c r="J38"/>
  <c r="J34"/>
  <c r="J30"/>
  <c r="K55" i="70"/>
  <c r="C25" i="6"/>
  <c r="E23" i="58" s="1"/>
  <c r="H23" s="1"/>
  <c r="J25"/>
  <c r="J27"/>
  <c r="J37"/>
  <c r="K56" i="70"/>
  <c r="J29" i="58"/>
  <c r="J32"/>
  <c r="J22"/>
  <c r="J28"/>
  <c r="J40"/>
  <c r="J42"/>
  <c r="J35"/>
  <c r="J19"/>
  <c r="J26"/>
  <c r="J20"/>
  <c r="J33"/>
  <c r="J24"/>
  <c r="B48" i="6" l="1"/>
  <c r="C45"/>
  <c r="C48" s="1"/>
  <c r="J23" i="58"/>
  <c r="F4" i="41"/>
  <c r="F40" s="1"/>
  <c r="H4"/>
  <c r="H40" s="1"/>
  <c r="E4"/>
  <c r="E40" s="1"/>
  <c r="I4"/>
  <c r="I40" s="1"/>
  <c r="L4"/>
  <c r="L40" s="1"/>
  <c r="K4"/>
  <c r="K40" s="1"/>
  <c r="J4"/>
  <c r="J40" s="1"/>
  <c r="G4"/>
  <c r="G40" s="1"/>
  <c r="B4"/>
  <c r="B40" s="1"/>
  <c r="B47" l="1"/>
  <c r="B46"/>
  <c r="B49"/>
  <c r="L47"/>
  <c r="L49"/>
  <c r="L46"/>
  <c r="H46"/>
  <c r="H49"/>
  <c r="H47"/>
  <c r="E49"/>
  <c r="E47"/>
  <c r="E46"/>
  <c r="I47"/>
  <c r="I49"/>
  <c r="I46"/>
  <c r="G49"/>
  <c r="G46"/>
  <c r="G47"/>
  <c r="F46"/>
  <c r="F49"/>
  <c r="F47"/>
  <c r="J46"/>
  <c r="J49"/>
  <c r="J47"/>
  <c r="K49"/>
  <c r="K47"/>
  <c r="K46"/>
  <c r="E43" i="58"/>
  <c r="E46" s="1"/>
  <c r="H43" l="1"/>
  <c r="H46" s="1"/>
  <c r="J43" l="1"/>
  <c r="J46" s="1"/>
  <c r="D20" i="6" l="1"/>
  <c r="E20" s="1"/>
  <c r="O18" i="58" s="1"/>
  <c r="R18" s="1"/>
  <c r="T18" l="1"/>
  <c r="G46" i="71"/>
  <c r="G47"/>
  <c r="D35" i="6"/>
  <c r="E35" s="1"/>
  <c r="O33" i="58" s="1"/>
  <c r="R33" s="1"/>
  <c r="D26" i="6"/>
  <c r="E26" s="1"/>
  <c r="O24" i="58" s="1"/>
  <c r="R24" s="1"/>
  <c r="F46" i="71"/>
  <c r="F47"/>
  <c r="D37" i="6" l="1"/>
  <c r="E37" s="1"/>
  <c r="O35" i="58" s="1"/>
  <c r="R35" s="1"/>
  <c r="T35" s="1"/>
  <c r="D25" i="6"/>
  <c r="E25" s="1"/>
  <c r="O23" i="58" s="1"/>
  <c r="R23" s="1"/>
  <c r="T23" s="1"/>
  <c r="D22" i="6"/>
  <c r="E22" s="1"/>
  <c r="O20" i="58" s="1"/>
  <c r="R20" s="1"/>
  <c r="T20" s="1"/>
  <c r="H46" i="71"/>
  <c r="D39" i="6"/>
  <c r="E39" s="1"/>
  <c r="O37" i="58" s="1"/>
  <c r="R37" s="1"/>
  <c r="D27" i="6"/>
  <c r="E27" s="1"/>
  <c r="O25" i="58" s="1"/>
  <c r="R25" s="1"/>
  <c r="D23" i="6"/>
  <c r="E23" s="1"/>
  <c r="O21" i="58" s="1"/>
  <c r="R21" s="1"/>
  <c r="D41" i="6"/>
  <c r="E41" s="1"/>
  <c r="O39" i="58" s="1"/>
  <c r="R39" s="1"/>
  <c r="D21" i="6"/>
  <c r="E21" s="1"/>
  <c r="O19" i="58" s="1"/>
  <c r="R19" s="1"/>
  <c r="D36" i="6"/>
  <c r="E36" s="1"/>
  <c r="O34" i="58" s="1"/>
  <c r="R34" s="1"/>
  <c r="D30" i="6"/>
  <c r="E30" s="1"/>
  <c r="O28" i="58" s="1"/>
  <c r="R28" s="1"/>
  <c r="D34" i="6"/>
  <c r="E34" s="1"/>
  <c r="O32" i="58" s="1"/>
  <c r="R32" s="1"/>
  <c r="D28" i="6"/>
  <c r="E28" s="1"/>
  <c r="O26" i="58" s="1"/>
  <c r="R26" s="1"/>
  <c r="D42" i="6"/>
  <c r="E42" s="1"/>
  <c r="O40" i="58" s="1"/>
  <c r="R40" s="1"/>
  <c r="D29" i="6"/>
  <c r="E29" s="1"/>
  <c r="O27" i="58" s="1"/>
  <c r="R27" s="1"/>
  <c r="D44" i="6"/>
  <c r="E44" s="1"/>
  <c r="O42" i="58" s="1"/>
  <c r="R42" s="1"/>
  <c r="D43" i="6"/>
  <c r="E43" s="1"/>
  <c r="O41" i="58" s="1"/>
  <c r="R41" s="1"/>
  <c r="D38" i="6"/>
  <c r="E38" s="1"/>
  <c r="O36" i="58" s="1"/>
  <c r="R36" s="1"/>
  <c r="D40" i="6"/>
  <c r="E40" s="1"/>
  <c r="O38" i="58" s="1"/>
  <c r="R38" s="1"/>
  <c r="D24" i="6"/>
  <c r="E24" s="1"/>
  <c r="O22" i="58" s="1"/>
  <c r="R22" s="1"/>
  <c r="T24"/>
  <c r="D31" i="6"/>
  <c r="E31" s="1"/>
  <c r="O29" i="58" s="1"/>
  <c r="R29" s="1"/>
  <c r="T33"/>
  <c r="D33" i="6"/>
  <c r="E33" s="1"/>
  <c r="O31" i="58" s="1"/>
  <c r="R31" s="1"/>
  <c r="H47" i="71" l="1"/>
  <c r="T34" i="58"/>
  <c r="T29"/>
  <c r="T27"/>
  <c r="T26"/>
  <c r="T28"/>
  <c r="T39"/>
  <c r="T25"/>
  <c r="K46" i="71"/>
  <c r="I46"/>
  <c r="D32" i="6"/>
  <c r="E32" s="1"/>
  <c r="O30" i="58" s="1"/>
  <c r="R30" s="1"/>
  <c r="T41"/>
  <c r="T22"/>
  <c r="T36"/>
  <c r="T40"/>
  <c r="T19"/>
  <c r="T42"/>
  <c r="C3" i="41"/>
  <c r="C4" s="1"/>
  <c r="C40" s="1"/>
  <c r="T31" i="58"/>
  <c r="T38"/>
  <c r="T32"/>
  <c r="T21"/>
  <c r="T37"/>
  <c r="D45" i="6" l="1"/>
  <c r="I47" i="71"/>
  <c r="K47"/>
  <c r="C46" i="41"/>
  <c r="C47"/>
  <c r="C49"/>
  <c r="T30" i="58"/>
  <c r="D48" i="6" l="1"/>
  <c r="E45"/>
  <c r="O43" i="58" l="1"/>
  <c r="R43" s="1"/>
  <c r="E48" i="6"/>
  <c r="O46" i="58" l="1"/>
  <c r="R46" l="1"/>
  <c r="T43"/>
  <c r="T46" l="1"/>
  <c r="F46" i="72" l="1"/>
  <c r="G45"/>
  <c r="F45"/>
  <c r="G46"/>
  <c r="H37"/>
  <c r="H42"/>
  <c r="H34"/>
  <c r="H25"/>
  <c r="H29"/>
  <c r="H33"/>
  <c r="H28"/>
  <c r="H20"/>
  <c r="H36"/>
  <c r="H30"/>
  <c r="H35"/>
  <c r="H39"/>
  <c r="H26"/>
  <c r="H41"/>
  <c r="H32"/>
  <c r="H19"/>
  <c r="H40"/>
  <c r="H38"/>
  <c r="H21"/>
  <c r="H27"/>
  <c r="H22"/>
  <c r="H31"/>
  <c r="H24"/>
  <c r="H23"/>
  <c r="H18"/>
  <c r="H17"/>
  <c r="K40" l="1"/>
  <c r="H45"/>
  <c r="F32" i="6"/>
  <c r="G32" s="1"/>
  <c r="Y30" i="58" s="1"/>
  <c r="AB30" s="1"/>
  <c r="AD30" s="1"/>
  <c r="K30" i="72"/>
  <c r="H46"/>
  <c r="K18"/>
  <c r="K32"/>
  <c r="K23"/>
  <c r="K20"/>
  <c r="K38"/>
  <c r="F41" i="6"/>
  <c r="G41" s="1"/>
  <c r="Y39" i="58" s="1"/>
  <c r="AB39" s="1"/>
  <c r="AD39" s="1"/>
  <c r="K37" i="72"/>
  <c r="F40" i="6"/>
  <c r="G40" s="1"/>
  <c r="Y38" i="58" s="1"/>
  <c r="AB38" s="1"/>
  <c r="AD38" s="1"/>
  <c r="K19" i="72"/>
  <c r="F22" i="6"/>
  <c r="G22" s="1"/>
  <c r="Y20" i="58" s="1"/>
  <c r="AB20" s="1"/>
  <c r="AD20" s="1"/>
  <c r="K28" i="72"/>
  <c r="F31" i="6"/>
  <c r="G31" s="1"/>
  <c r="Y29" i="58" s="1"/>
  <c r="AB29" s="1"/>
  <c r="AD29" s="1"/>
  <c r="K24" i="72"/>
  <c r="F27" i="6"/>
  <c r="G27" s="1"/>
  <c r="Y25" i="58" s="1"/>
  <c r="AB25" s="1"/>
  <c r="AD25" s="1"/>
  <c r="K39" i="72"/>
  <c r="F42" i="6"/>
  <c r="G42" s="1"/>
  <c r="Y40" i="58" s="1"/>
  <c r="AB40" s="1"/>
  <c r="K34" i="72"/>
  <c r="F37" i="6"/>
  <c r="G37" s="1"/>
  <c r="Y35" i="58" s="1"/>
  <c r="AB35" s="1"/>
  <c r="K26" i="72"/>
  <c r="F29" i="6"/>
  <c r="G29" s="1"/>
  <c r="Y27" i="58" s="1"/>
  <c r="AB27" s="1"/>
  <c r="K33" i="72"/>
  <c r="F36" i="6"/>
  <c r="G36" s="1"/>
  <c r="Y34" i="58" s="1"/>
  <c r="AB34" s="1"/>
  <c r="K25" i="72"/>
  <c r="F28" i="6"/>
  <c r="G28" s="1"/>
  <c r="Y26" i="58" s="1"/>
  <c r="AB26" s="1"/>
  <c r="K17" i="72"/>
  <c r="F20" i="6"/>
  <c r="G20" s="1"/>
  <c r="Y18" i="58" s="1"/>
  <c r="AB18" s="1"/>
  <c r="K31" i="72"/>
  <c r="F34" i="6"/>
  <c r="G34" s="1"/>
  <c r="Y32" i="58" s="1"/>
  <c r="AB32" s="1"/>
  <c r="K21" i="72"/>
  <c r="F24" i="6"/>
  <c r="G24" s="1"/>
  <c r="Y22" i="58" s="1"/>
  <c r="AB22" s="1"/>
  <c r="K41" i="72"/>
  <c r="F44" i="6"/>
  <c r="G44" s="1"/>
  <c r="Y42" i="58" s="1"/>
  <c r="AB42" s="1"/>
  <c r="K27" i="72"/>
  <c r="F30" i="6"/>
  <c r="G30" s="1"/>
  <c r="Y28" i="58" s="1"/>
  <c r="AB28" s="1"/>
  <c r="K36" i="72"/>
  <c r="F39" i="6"/>
  <c r="G39" s="1"/>
  <c r="Y37" i="58" s="1"/>
  <c r="AB37" s="1"/>
  <c r="F35" i="6"/>
  <c r="G35" s="1"/>
  <c r="Y33" i="58" s="1"/>
  <c r="AB33" s="1"/>
  <c r="K35" i="72"/>
  <c r="F38" i="6"/>
  <c r="G38" s="1"/>
  <c r="Y36" i="58" s="1"/>
  <c r="AB36" s="1"/>
  <c r="K22" i="72"/>
  <c r="F25" i="6"/>
  <c r="G25" s="1"/>
  <c r="Y23" i="58" s="1"/>
  <c r="AB23" s="1"/>
  <c r="F33" i="6"/>
  <c r="G33" s="1"/>
  <c r="Y31" i="58" s="1"/>
  <c r="AB31" s="1"/>
  <c r="F26" i="6"/>
  <c r="G26" s="1"/>
  <c r="Y24" i="58" s="1"/>
  <c r="AB24" s="1"/>
  <c r="F43" i="6"/>
  <c r="G43" s="1"/>
  <c r="Y41" i="58" s="1"/>
  <c r="AB41" s="1"/>
  <c r="F21" i="6" l="1"/>
  <c r="G21" s="1"/>
  <c r="Y19" i="58" s="1"/>
  <c r="AB19" s="1"/>
  <c r="AD19" s="1"/>
  <c r="F23" i="6"/>
  <c r="G23" s="1"/>
  <c r="Y21" i="58" s="1"/>
  <c r="AB21" s="1"/>
  <c r="AD21" s="1"/>
  <c r="K29" i="72"/>
  <c r="K45" s="1"/>
  <c r="I45"/>
  <c r="I46"/>
  <c r="K42"/>
  <c r="K46" s="1"/>
  <c r="F45" i="6"/>
  <c r="AD31" i="58"/>
  <c r="D3" i="41"/>
  <c r="D4" s="1"/>
  <c r="D40" s="1"/>
  <c r="AD24" i="58"/>
  <c r="AD41"/>
  <c r="AD36"/>
  <c r="AD28"/>
  <c r="AD22"/>
  <c r="AD18"/>
  <c r="AD34"/>
  <c r="AD35"/>
  <c r="AD23"/>
  <c r="AD33"/>
  <c r="AD37"/>
  <c r="AD42"/>
  <c r="AD32"/>
  <c r="AD26"/>
  <c r="AD27"/>
  <c r="AD40"/>
  <c r="D46" i="41" l="1"/>
  <c r="D47"/>
  <c r="D49"/>
  <c r="F48" i="6"/>
  <c r="G45"/>
  <c r="G48" l="1"/>
  <c r="Y43" i="58"/>
  <c r="Y46" l="1"/>
  <c r="AB43"/>
  <c r="AB46" l="1"/>
  <c r="AD43"/>
  <c r="D54"/>
  <c r="D55"/>
  <c r="AD46" l="1"/>
  <c r="G55"/>
  <c r="G54"/>
  <c r="D56"/>
  <c r="D57" s="1"/>
  <c r="D58" s="1"/>
  <c r="D59" l="1"/>
  <c r="D60" s="1"/>
  <c r="G56"/>
  <c r="G57" s="1"/>
  <c r="G59" s="1"/>
  <c r="I38" l="1"/>
  <c r="S7"/>
  <c r="AW43"/>
  <c r="AH42" i="62" s="1"/>
  <c r="S13" i="58"/>
  <c r="J12" i="38" s="1"/>
  <c r="AC38" i="58"/>
  <c r="R37" i="38" s="1"/>
  <c r="AC37" i="58"/>
  <c r="R36" i="38" s="1"/>
  <c r="CK31" i="58"/>
  <c r="BN30" i="193" s="1"/>
  <c r="BT30" s="1"/>
  <c r="AC11" i="58"/>
  <c r="R10" i="62" s="1"/>
  <c r="X10" s="1"/>
  <c r="BG9" i="40" s="1"/>
  <c r="BG34" i="58"/>
  <c r="AP33" i="62" s="1"/>
  <c r="AV33" s="1"/>
  <c r="BJ32" i="40" s="1"/>
  <c r="CA20" i="58"/>
  <c r="BF19" i="62" s="1"/>
  <c r="BL19" s="1"/>
  <c r="BL18" i="40" s="1"/>
  <c r="S42" i="58"/>
  <c r="J41" i="38" s="1"/>
  <c r="AC27" i="58"/>
  <c r="R26" i="38" s="1"/>
  <c r="DE12" i="58"/>
  <c r="CD11" i="38" s="1"/>
  <c r="S32" i="58"/>
  <c r="J31" i="38" s="1"/>
  <c r="AC26" i="58"/>
  <c r="R25" i="62" s="1"/>
  <c r="X25" s="1"/>
  <c r="BG24" i="40" s="1"/>
  <c r="AW37" i="58"/>
  <c r="AH36" i="193" s="1"/>
  <c r="AN36" s="1"/>
  <c r="BG36" i="58"/>
  <c r="AP35" i="193" s="1"/>
  <c r="AV35" s="1"/>
  <c r="BQ41" i="58"/>
  <c r="AX40" i="38" s="1"/>
  <c r="CA12" i="58"/>
  <c r="BF11" i="193" s="1"/>
  <c r="BL11" s="1"/>
  <c r="AC31" i="58"/>
  <c r="R30" i="38" s="1"/>
  <c r="AW15" i="58"/>
  <c r="AH14" i="192" s="1"/>
  <c r="AN14" s="1"/>
  <c r="CU17" i="58"/>
  <c r="BV16" i="192" s="1"/>
  <c r="CB16" s="1"/>
  <c r="CA33" i="58"/>
  <c r="BF32" i="191" s="1"/>
  <c r="BL32" s="1"/>
  <c r="AM30" i="58"/>
  <c r="Z29" i="193" s="1"/>
  <c r="AF29" s="1"/>
  <c r="AC42" i="58"/>
  <c r="R41" i="192" s="1"/>
  <c r="X41" s="1"/>
  <c r="CU8" i="58"/>
  <c r="BV7" i="191" s="1"/>
  <c r="CB7" s="1"/>
  <c r="BG27" i="58"/>
  <c r="AP26" i="193" s="1"/>
  <c r="AV26" s="1"/>
  <c r="AC41" i="58"/>
  <c r="R40" i="191" s="1"/>
  <c r="X40" s="1"/>
  <c r="AC40" i="58"/>
  <c r="R39" i="192" s="1"/>
  <c r="X39" s="1"/>
  <c r="AC25" i="58"/>
  <c r="R24" i="192" s="1"/>
  <c r="X24" s="1"/>
  <c r="CK25" i="58"/>
  <c r="BN24" i="38" s="1"/>
  <c r="CA24" i="58"/>
  <c r="BF23" i="192" s="1"/>
  <c r="BL23" s="1"/>
  <c r="CU20" i="58"/>
  <c r="BV19" i="62" s="1"/>
  <c r="CB19" s="1"/>
  <c r="BN18" i="40" s="1"/>
  <c r="CU37" i="58"/>
  <c r="BV36" i="62" s="1"/>
  <c r="CB36" s="1"/>
  <c r="BN35" i="40" s="1"/>
  <c r="AM21" i="58"/>
  <c r="Z20" i="191" s="1"/>
  <c r="AF20" s="1"/>
  <c r="BG12" i="58"/>
  <c r="AP11" i="192" s="1"/>
  <c r="AV11" s="1"/>
  <c r="CU22" i="58"/>
  <c r="BV21" i="62" s="1"/>
  <c r="CB21" s="1"/>
  <c r="BN20" i="40" s="1"/>
  <c r="CA38" i="58"/>
  <c r="BF37" i="193" s="1"/>
  <c r="BL37" s="1"/>
  <c r="I19" i="58"/>
  <c r="B18" i="192" s="1"/>
  <c r="H18" s="1"/>
  <c r="S37" i="58"/>
  <c r="J36" i="62" s="1"/>
  <c r="P36" s="1"/>
  <c r="BF35" i="40" s="1"/>
  <c r="CU23" i="58"/>
  <c r="BV22" i="62" s="1"/>
  <c r="CB22" s="1"/>
  <c r="BN21" i="40" s="1"/>
  <c r="I41" i="58"/>
  <c r="B40" i="191" s="1"/>
  <c r="H40" s="1"/>
  <c r="DE38" i="58"/>
  <c r="CD37" i="193" s="1"/>
  <c r="CJ37" s="1"/>
  <c r="S17" i="58"/>
  <c r="J16" i="193" s="1"/>
  <c r="P16" s="1"/>
  <c r="CK13" i="58"/>
  <c r="BN12" i="191" s="1"/>
  <c r="BT12" s="1"/>
  <c r="S6" i="58"/>
  <c r="J5" i="193" s="1"/>
  <c r="P5" s="1"/>
  <c r="I6" i="58"/>
  <c r="B5" i="38" s="1"/>
  <c r="DE30" i="58"/>
  <c r="CD29" i="38" s="1"/>
  <c r="I24" i="58"/>
  <c r="B23" i="38" s="1"/>
  <c r="CA40" i="58"/>
  <c r="BF39" i="192" s="1"/>
  <c r="BL39" s="1"/>
  <c r="CK28" i="58"/>
  <c r="BN27" i="191" s="1"/>
  <c r="BT27" s="1"/>
  <c r="CA37" i="58"/>
  <c r="BF36" i="38" s="1"/>
  <c r="AM28" i="58"/>
  <c r="Z27" i="192" s="1"/>
  <c r="AF27" s="1"/>
  <c r="AM32" i="58"/>
  <c r="Z31" i="62" s="1"/>
  <c r="AF31" s="1"/>
  <c r="BH30" i="40" s="1"/>
  <c r="S19" i="58"/>
  <c r="J18" i="38" s="1"/>
  <c r="I14" i="58"/>
  <c r="B13" i="191" s="1"/>
  <c r="H13" s="1"/>
  <c r="AW30" i="58"/>
  <c r="AH29" i="192" s="1"/>
  <c r="AN29" s="1"/>
  <c r="BQ8" i="58"/>
  <c r="AX7" i="193" s="1"/>
  <c r="BD7" s="1"/>
  <c r="S43" i="58"/>
  <c r="CU43"/>
  <c r="BV42" i="191" s="1"/>
  <c r="AC10" i="58"/>
  <c r="R9" i="62" s="1"/>
  <c r="X9" s="1"/>
  <c r="BG8" i="40" s="1"/>
  <c r="CA13" i="58"/>
  <c r="BF12" i="38" s="1"/>
  <c r="AW12" i="58"/>
  <c r="AH11" i="193" s="1"/>
  <c r="AN11" s="1"/>
  <c r="S33" i="58"/>
  <c r="J32" i="62" s="1"/>
  <c r="P32" s="1"/>
  <c r="BF31" i="40" s="1"/>
  <c r="AM16" i="58"/>
  <c r="Z15" i="193" s="1"/>
  <c r="AF15" s="1"/>
  <c r="I22" i="58"/>
  <c r="B21" i="62" s="1"/>
  <c r="H21" s="1"/>
  <c r="BE20" i="40" s="1"/>
  <c r="BQ30" i="58"/>
  <c r="AX29" i="191" s="1"/>
  <c r="BD29" s="1"/>
  <c r="CU41" i="58"/>
  <c r="BV40" i="193" s="1"/>
  <c r="CB40" s="1"/>
  <c r="AW26" i="58"/>
  <c r="AH25" i="191" s="1"/>
  <c r="AN25" s="1"/>
  <c r="CU15" i="58"/>
  <c r="BV14" i="191" s="1"/>
  <c r="CB14" s="1"/>
  <c r="I32" i="58"/>
  <c r="B31" i="192" s="1"/>
  <c r="H31" s="1"/>
  <c r="BG39" i="58"/>
  <c r="AP38" i="192" s="1"/>
  <c r="AV38" s="1"/>
  <c r="CA9" i="58"/>
  <c r="BF8" i="62" s="1"/>
  <c r="BL8" s="1"/>
  <c r="BL7" i="40" s="1"/>
  <c r="BG20" i="58"/>
  <c r="AP19" i="38" s="1"/>
  <c r="BG21" i="58"/>
  <c r="AP20" i="191" s="1"/>
  <c r="AV20" s="1"/>
  <c r="CA28" i="58"/>
  <c r="BF27" i="191" s="1"/>
  <c r="BL27" s="1"/>
  <c r="CA14" i="58"/>
  <c r="BF13" i="191" s="1"/>
  <c r="BL13" s="1"/>
  <c r="BQ19" i="58"/>
  <c r="AX18" i="191" s="1"/>
  <c r="BD18" s="1"/>
  <c r="AW16" i="58"/>
  <c r="AH15" i="191" s="1"/>
  <c r="AN15" s="1"/>
  <c r="CK42" i="58"/>
  <c r="BN41" i="62" s="1"/>
  <c r="BT41" s="1"/>
  <c r="BM40" i="40" s="1"/>
  <c r="CA16" i="58"/>
  <c r="BF15" i="193" s="1"/>
  <c r="BL15" s="1"/>
  <c r="CK33" i="58"/>
  <c r="BN32" i="62" s="1"/>
  <c r="BT32" s="1"/>
  <c r="BM31" i="40" s="1"/>
  <c r="I13" i="58"/>
  <c r="B12" i="191" s="1"/>
  <c r="H12" s="1"/>
  <c r="DE36" i="58"/>
  <c r="CD35" i="191" s="1"/>
  <c r="CJ35" s="1"/>
  <c r="CU34" i="58"/>
  <c r="BV33" i="62" s="1"/>
  <c r="CB33" s="1"/>
  <c r="BN32" i="40" s="1"/>
  <c r="CU36" i="58"/>
  <c r="BV35" i="193" s="1"/>
  <c r="CB35" s="1"/>
  <c r="AM41" i="58"/>
  <c r="Z40" i="191" s="1"/>
  <c r="AF40" s="1"/>
  <c r="AW29" i="58"/>
  <c r="AH28" i="38" s="1"/>
  <c r="DE31" i="58"/>
  <c r="CD30" i="192" s="1"/>
  <c r="CJ30" s="1"/>
  <c r="CK29" i="58"/>
  <c r="BN28" i="191" s="1"/>
  <c r="BT28" s="1"/>
  <c r="S39" i="58"/>
  <c r="J38" i="193" s="1"/>
  <c r="P38" s="1"/>
  <c r="AW31" i="58"/>
  <c r="AH30" i="192" s="1"/>
  <c r="AN30" s="1"/>
  <c r="S35" i="58"/>
  <c r="J34" i="193" s="1"/>
  <c r="P34" s="1"/>
  <c r="BG18" i="58"/>
  <c r="AP17" i="191" s="1"/>
  <c r="AV17" s="1"/>
  <c r="CU35" i="58"/>
  <c r="BV34" i="193" s="1"/>
  <c r="CB34" s="1"/>
  <c r="S20" i="58"/>
  <c r="J19" i="38" s="1"/>
  <c r="DE34" i="58"/>
  <c r="CD33" i="38" s="1"/>
  <c r="CA17" i="58"/>
  <c r="BF16" i="193" s="1"/>
  <c r="BL16" s="1"/>
  <c r="AM37" i="58"/>
  <c r="Z36" i="62" s="1"/>
  <c r="AF36" s="1"/>
  <c r="BH35" i="40" s="1"/>
  <c r="DE25" i="58"/>
  <c r="CD24" i="38" s="1"/>
  <c r="DE9" i="58"/>
  <c r="CD8" i="191" s="1"/>
  <c r="CJ8" s="1"/>
  <c r="CA6" i="58"/>
  <c r="BF5" i="191" s="1"/>
  <c r="BL5" s="1"/>
  <c r="AW33" i="58"/>
  <c r="AH32" i="38" s="1"/>
  <c r="BG26" i="58"/>
  <c r="AP25" i="191" s="1"/>
  <c r="AV25" s="1"/>
  <c r="AW42" i="58"/>
  <c r="AH41" i="193" s="1"/>
  <c r="AN41" s="1"/>
  <c r="CU28" i="58"/>
  <c r="BV27" i="192" s="1"/>
  <c r="CB27" s="1"/>
  <c r="CA26" i="58"/>
  <c r="BF25" i="38" s="1"/>
  <c r="AW11" i="58"/>
  <c r="AH10" i="62" s="1"/>
  <c r="AN10" s="1"/>
  <c r="BI9" i="40" s="1"/>
  <c r="BQ20" i="58"/>
  <c r="AX19" i="62" s="1"/>
  <c r="BD19" s="1"/>
  <c r="BK18" i="40" s="1"/>
  <c r="AM33" i="58"/>
  <c r="Z32" i="62" s="1"/>
  <c r="AF32" s="1"/>
  <c r="BH31" i="40" s="1"/>
  <c r="DE32" i="58"/>
  <c r="CD31" i="62" s="1"/>
  <c r="CJ31" s="1"/>
  <c r="BO30" i="40" s="1"/>
  <c r="G58" i="58"/>
  <c r="G60" s="1"/>
  <c r="CC41" s="1"/>
  <c r="AC28"/>
  <c r="R27" i="192" s="1"/>
  <c r="X27" s="1"/>
  <c r="AC23" i="58"/>
  <c r="R22" i="193" s="1"/>
  <c r="X22" s="1"/>
  <c r="AC24" i="58"/>
  <c r="R23" i="192" s="1"/>
  <c r="X23" s="1"/>
  <c r="AC29" i="58"/>
  <c r="R28" i="38" s="1"/>
  <c r="CA19" i="58"/>
  <c r="BF18" i="193" s="1"/>
  <c r="BL18" s="1"/>
  <c r="DE22" i="58"/>
  <c r="CD21" i="193" s="1"/>
  <c r="CJ21" s="1"/>
  <c r="CA43" i="58"/>
  <c r="BF42" i="192" s="1"/>
  <c r="CK37" i="58"/>
  <c r="BN36" i="193" s="1"/>
  <c r="BT36" s="1"/>
  <c r="BQ6" i="58"/>
  <c r="AX5" i="191" s="1"/>
  <c r="BD5" s="1"/>
  <c r="S36" i="58"/>
  <c r="J35" i="191" s="1"/>
  <c r="P35" s="1"/>
  <c r="AM25" i="58"/>
  <c r="Z24" i="193" s="1"/>
  <c r="AF24" s="1"/>
  <c r="I25" i="58"/>
  <c r="B24" i="191" s="1"/>
  <c r="H24" s="1"/>
  <c r="DE24" i="58"/>
  <c r="CD23" i="192" s="1"/>
  <c r="CJ23" s="1"/>
  <c r="I31" i="58"/>
  <c r="B30" i="38" s="1"/>
  <c r="S27" i="58"/>
  <c r="J26" i="38" s="1"/>
  <c r="AC17" i="58"/>
  <c r="R16" i="191" s="1"/>
  <c r="X16" s="1"/>
  <c r="CA25" i="58"/>
  <c r="BF24" i="62" s="1"/>
  <c r="BL24" s="1"/>
  <c r="BL23" i="40" s="1"/>
  <c r="AC12" i="58"/>
  <c r="R11" i="38" s="1"/>
  <c r="S26" i="58"/>
  <c r="J25" i="38" s="1"/>
  <c r="BG40" i="58"/>
  <c r="AP39" i="193" s="1"/>
  <c r="AV39" s="1"/>
  <c r="AM23" i="58"/>
  <c r="Z22" i="192" s="1"/>
  <c r="AF22" s="1"/>
  <c r="CK8" i="58"/>
  <c r="BN7" i="193" s="1"/>
  <c r="BT7" s="1"/>
  <c r="DE42" i="58"/>
  <c r="CD41" i="191" s="1"/>
  <c r="CJ41" s="1"/>
  <c r="BG37" i="58"/>
  <c r="AP36" i="62" s="1"/>
  <c r="AV36" s="1"/>
  <c r="BJ35" i="40" s="1"/>
  <c r="CU21" i="58"/>
  <c r="BV20" i="62" s="1"/>
  <c r="CB20" s="1"/>
  <c r="BN19" i="40" s="1"/>
  <c r="I37" i="58"/>
  <c r="B36" i="192" s="1"/>
  <c r="H36" s="1"/>
  <c r="DE23" i="58"/>
  <c r="CD22" i="38" s="1"/>
  <c r="DE19" i="58"/>
  <c r="CD18" i="192" s="1"/>
  <c r="CJ18" s="1"/>
  <c r="BQ34" i="58"/>
  <c r="AX33" i="193" s="1"/>
  <c r="BD33" s="1"/>
  <c r="AM15" i="58"/>
  <c r="Z14" i="62" s="1"/>
  <c r="AF14" s="1"/>
  <c r="BH13" i="40" s="1"/>
  <c r="CU25" i="58"/>
  <c r="BV24" i="191" s="1"/>
  <c r="CB24" s="1"/>
  <c r="AW23" i="58"/>
  <c r="AH22" i="191" s="1"/>
  <c r="AN22" s="1"/>
  <c r="AW7" i="58"/>
  <c r="AH6" i="192" s="1"/>
  <c r="AN6" s="1"/>
  <c r="BG42" i="58"/>
  <c r="AP41" i="38" s="1"/>
  <c r="AM10" i="58"/>
  <c r="Z9" i="193" s="1"/>
  <c r="AF9" s="1"/>
  <c r="I35" i="58"/>
  <c r="B34" i="62" s="1"/>
  <c r="H34" s="1"/>
  <c r="BE33" i="40" s="1"/>
  <c r="CU19" i="58"/>
  <c r="BV18" i="191" s="1"/>
  <c r="CB18" s="1"/>
  <c r="BQ39" i="58"/>
  <c r="AX38" i="192" s="1"/>
  <c r="BD38" s="1"/>
  <c r="AW21" i="58"/>
  <c r="AH20" i="192" s="1"/>
  <c r="AN20" s="1"/>
  <c r="AM18" i="58"/>
  <c r="Z17" i="191" s="1"/>
  <c r="AF17" s="1"/>
  <c r="DE26" i="58"/>
  <c r="CD25" i="38" s="1"/>
  <c r="BQ12" i="58"/>
  <c r="AX11" i="38" s="1"/>
  <c r="CA27" i="58"/>
  <c r="BF26" i="192" s="1"/>
  <c r="BL26" s="1"/>
  <c r="DE27" i="58"/>
  <c r="CD26" i="193" s="1"/>
  <c r="CJ26" s="1"/>
  <c r="BG8" i="58"/>
  <c r="AP7" i="191" s="1"/>
  <c r="AV7" s="1"/>
  <c r="CU33" i="58"/>
  <c r="BV32" i="62" s="1"/>
  <c r="CB32" s="1"/>
  <c r="BN31" i="40" s="1"/>
  <c r="AM27" i="58"/>
  <c r="Z26" i="62" s="1"/>
  <c r="AF26" s="1"/>
  <c r="BH25" i="40" s="1"/>
  <c r="DE11" i="58"/>
  <c r="CD10" i="191" s="1"/>
  <c r="CJ10" s="1"/>
  <c r="S41" i="58"/>
  <c r="J40" i="191" s="1"/>
  <c r="P40" s="1"/>
  <c r="AM42" i="58"/>
  <c r="Z41" i="62" s="1"/>
  <c r="AF41" s="1"/>
  <c r="BH40" i="40" s="1"/>
  <c r="CA35" i="58"/>
  <c r="BF34" i="62" s="1"/>
  <c r="BL34" s="1"/>
  <c r="BL33" i="40" s="1"/>
  <c r="DE35" i="58"/>
  <c r="CD34" i="193" s="1"/>
  <c r="CJ34" s="1"/>
  <c r="AW13" i="58"/>
  <c r="AH12" i="193" s="1"/>
  <c r="AN12" s="1"/>
  <c r="AC35" i="58"/>
  <c r="R34" i="191" s="1"/>
  <c r="X34" s="1"/>
  <c r="AC43" i="58"/>
  <c r="R42" i="193" s="1"/>
  <c r="AC21" i="58"/>
  <c r="R20" i="62" s="1"/>
  <c r="X20" s="1"/>
  <c r="BG19" i="40" s="1"/>
  <c r="AC34" i="58"/>
  <c r="R33" i="62" s="1"/>
  <c r="X33" s="1"/>
  <c r="BG32" i="40" s="1"/>
  <c r="AC36" i="58"/>
  <c r="R35" i="192" s="1"/>
  <c r="X35" s="1"/>
  <c r="AC39" i="58"/>
  <c r="R38" i="193" s="1"/>
  <c r="X38" s="1"/>
  <c r="CK24" i="58"/>
  <c r="BN23" i="38" s="1"/>
  <c r="BG31" i="58"/>
  <c r="AP30" i="192" s="1"/>
  <c r="AV30" s="1"/>
  <c r="CA31" i="58"/>
  <c r="BF30" i="38" s="1"/>
  <c r="BQ21" i="58"/>
  <c r="AX20" i="192" s="1"/>
  <c r="BD20" s="1"/>
  <c r="CK17" i="58"/>
  <c r="BN16" i="193" s="1"/>
  <c r="BT16" s="1"/>
  <c r="CU42" i="58"/>
  <c r="BV41" i="191" s="1"/>
  <c r="CB41" s="1"/>
  <c r="CA21" i="58"/>
  <c r="BF20" i="191" s="1"/>
  <c r="BL20" s="1"/>
  <c r="I28" i="58"/>
  <c r="B27" i="191" s="1"/>
  <c r="H27" s="1"/>
  <c r="I36" i="58"/>
  <c r="B35" i="191" s="1"/>
  <c r="H35" s="1"/>
  <c r="DE6" i="58"/>
  <c r="CD5" i="193" s="1"/>
  <c r="CJ5" s="1"/>
  <c r="CU7" i="58"/>
  <c r="BV6" i="193" s="1"/>
  <c r="CB6" s="1"/>
  <c r="CU29" i="58"/>
  <c r="BV28" i="62" s="1"/>
  <c r="CB28" s="1"/>
  <c r="BN27" i="40" s="1"/>
  <c r="CU39" i="58"/>
  <c r="BV38" i="191" s="1"/>
  <c r="CB38" s="1"/>
  <c r="S21" i="58"/>
  <c r="J20" i="192" s="1"/>
  <c r="P20" s="1"/>
  <c r="CA39" i="58"/>
  <c r="BF38" i="193" s="1"/>
  <c r="BL38" s="1"/>
  <c r="AM24" i="58"/>
  <c r="Z23" i="192" s="1"/>
  <c r="AF23" s="1"/>
  <c r="CK15" i="58"/>
  <c r="BN14" i="38" s="1"/>
  <c r="AW25" i="58"/>
  <c r="AH24" i="192" s="1"/>
  <c r="AN24" s="1"/>
  <c r="CK6" i="58"/>
  <c r="BN5" i="191" s="1"/>
  <c r="BT5" s="1"/>
  <c r="BG29" i="58"/>
  <c r="AP28" i="192" s="1"/>
  <c r="AV28" s="1"/>
  <c r="CA30" i="58"/>
  <c r="BF29" i="191" s="1"/>
  <c r="BL29" s="1"/>
  <c r="AW39" i="58"/>
  <c r="AH38" i="193" s="1"/>
  <c r="AN38" s="1"/>
  <c r="BQ40" i="58"/>
  <c r="AX39" i="193" s="1"/>
  <c r="BD39" s="1"/>
  <c r="S14" i="58"/>
  <c r="J13" i="62" s="1"/>
  <c r="P13" s="1"/>
  <c r="BF12" i="40" s="1"/>
  <c r="AM34" i="58"/>
  <c r="Z33" i="192" s="1"/>
  <c r="AF33" s="1"/>
  <c r="CK12" i="58"/>
  <c r="BN11" i="191" s="1"/>
  <c r="BT11" s="1"/>
  <c r="BQ7" i="58"/>
  <c r="AX6" i="38" s="1"/>
  <c r="BG9" i="58"/>
  <c r="AP8" i="192" s="1"/>
  <c r="AV8" s="1"/>
  <c r="AM22" i="58"/>
  <c r="Z21" i="191" s="1"/>
  <c r="AF21" s="1"/>
  <c r="S29" i="58"/>
  <c r="J28" i="192" s="1"/>
  <c r="P28" s="1"/>
  <c r="BQ31" i="58"/>
  <c r="AX30" i="193" s="1"/>
  <c r="BD30" s="1"/>
  <c r="BG13" i="58"/>
  <c r="AP12" i="38" s="1"/>
  <c r="DE7" i="58"/>
  <c r="CD6" i="191" s="1"/>
  <c r="CJ6" s="1"/>
  <c r="AW34" i="58"/>
  <c r="AH33" i="38" s="1"/>
  <c r="CK11" i="58"/>
  <c r="BN10" i="192" s="1"/>
  <c r="BT10" s="1"/>
  <c r="AC16" i="58"/>
  <c r="R15" i="192" s="1"/>
  <c r="X15" s="1"/>
  <c r="CA8" i="58"/>
  <c r="BF7" i="38" s="1"/>
  <c r="DE33" i="58"/>
  <c r="CD32" i="38" s="1"/>
  <c r="AM9" i="58"/>
  <c r="Z8" i="62" s="1"/>
  <c r="AF8" s="1"/>
  <c r="BH7" i="40" s="1"/>
  <c r="BG14" i="58"/>
  <c r="AP13" i="191" s="1"/>
  <c r="AV13" s="1"/>
  <c r="AM29" i="58"/>
  <c r="Z28" i="193" s="1"/>
  <c r="AF28" s="1"/>
  <c r="BG6" i="58"/>
  <c r="AP5" i="192" s="1"/>
  <c r="AV5" s="1"/>
  <c r="CA10" i="58"/>
  <c r="BF9" i="62" s="1"/>
  <c r="BL9" s="1"/>
  <c r="BL8" i="40" s="1"/>
  <c r="AM17" i="58"/>
  <c r="Z16" i="38" s="1"/>
  <c r="CA7" i="58"/>
  <c r="BF6" i="38" s="1"/>
  <c r="BQ26" i="58"/>
  <c r="AX25" i="191" s="1"/>
  <c r="BD25" s="1"/>
  <c r="CK22" i="58"/>
  <c r="BN21" i="192" s="1"/>
  <c r="BT21" s="1"/>
  <c r="S15" i="58"/>
  <c r="J14" i="191" s="1"/>
  <c r="P14" s="1"/>
  <c r="S9" i="58"/>
  <c r="J8" i="192" s="1"/>
  <c r="P8" s="1"/>
  <c r="AH14" i="193"/>
  <c r="AN14" s="1"/>
  <c r="Z31" i="191"/>
  <c r="AF31" s="1"/>
  <c r="AC22" i="58"/>
  <c r="AC33"/>
  <c r="AC32"/>
  <c r="AC18"/>
  <c r="AC19"/>
  <c r="AC20"/>
  <c r="AC30"/>
  <c r="AM13"/>
  <c r="AW22"/>
  <c r="DE43"/>
  <c r="BG7"/>
  <c r="CK38"/>
  <c r="DE41"/>
  <c r="AM8"/>
  <c r="CU12"/>
  <c r="S16"/>
  <c r="DE16"/>
  <c r="AW10"/>
  <c r="S22"/>
  <c r="AM12"/>
  <c r="I20"/>
  <c r="AW18"/>
  <c r="CK19"/>
  <c r="DE10"/>
  <c r="S28"/>
  <c r="BQ33"/>
  <c r="BG10"/>
  <c r="BQ17"/>
  <c r="S31"/>
  <c r="AC7"/>
  <c r="AW35"/>
  <c r="AM7"/>
  <c r="AC9"/>
  <c r="DE18"/>
  <c r="AM31"/>
  <c r="CU31"/>
  <c r="I30"/>
  <c r="BQ24"/>
  <c r="CK21"/>
  <c r="BQ22"/>
  <c r="AW6"/>
  <c r="I16"/>
  <c r="S38"/>
  <c r="CK41"/>
  <c r="I17"/>
  <c r="I10"/>
  <c r="AW32"/>
  <c r="CK14"/>
  <c r="BQ9"/>
  <c r="AM38"/>
  <c r="BQ42"/>
  <c r="BG16"/>
  <c r="AW19"/>
  <c r="BQ16"/>
  <c r="I15"/>
  <c r="CK7"/>
  <c r="CU14"/>
  <c r="DE14"/>
  <c r="BQ10"/>
  <c r="I26"/>
  <c r="BQ32"/>
  <c r="AM20"/>
  <c r="BG33"/>
  <c r="CU24"/>
  <c r="CU9"/>
  <c r="I12"/>
  <c r="CK40"/>
  <c r="BQ11"/>
  <c r="BQ35"/>
  <c r="CU6"/>
  <c r="CK18"/>
  <c r="S18"/>
  <c r="AM26"/>
  <c r="DE8"/>
  <c r="CU26"/>
  <c r="CA32"/>
  <c r="BG11"/>
  <c r="BG35"/>
  <c r="AW8"/>
  <c r="CK26"/>
  <c r="AW40"/>
  <c r="CU13"/>
  <c r="I29"/>
  <c r="BG28"/>
  <c r="AW20"/>
  <c r="CU38"/>
  <c r="AM14"/>
  <c r="AM19"/>
  <c r="S10"/>
  <c r="CK10"/>
  <c r="S12"/>
  <c r="AW9"/>
  <c r="AC15"/>
  <c r="I27"/>
  <c r="CA42"/>
  <c r="I7"/>
  <c r="S34"/>
  <c r="I11"/>
  <c r="AM11"/>
  <c r="CA41"/>
  <c r="AC13"/>
  <c r="AW24"/>
  <c r="BG15"/>
  <c r="AM35"/>
  <c r="AX40" i="62"/>
  <c r="BD40" s="1"/>
  <c r="BK39" i="40" s="1"/>
  <c r="BV35" i="38"/>
  <c r="AC14" i="58"/>
  <c r="BQ14"/>
  <c r="BQ43"/>
  <c r="DE13"/>
  <c r="BG25"/>
  <c r="DE39"/>
  <c r="CK34"/>
  <c r="CK9"/>
  <c r="BG38"/>
  <c r="CU18"/>
  <c r="BQ23"/>
  <c r="BG23"/>
  <c r="AM40"/>
  <c r="AW28"/>
  <c r="BQ38"/>
  <c r="BQ28"/>
  <c r="CU27"/>
  <c r="AW14"/>
  <c r="DE40"/>
  <c r="BG41"/>
  <c r="I40"/>
  <c r="CK43"/>
  <c r="BQ37"/>
  <c r="CU16"/>
  <c r="I21"/>
  <c r="CK20"/>
  <c r="CU10"/>
  <c r="I23"/>
  <c r="CA15"/>
  <c r="CU30"/>
  <c r="AM43"/>
  <c r="I8"/>
  <c r="DE37"/>
  <c r="CK30"/>
  <c r="I33"/>
  <c r="CU40"/>
  <c r="CA23"/>
  <c r="CK32"/>
  <c r="AC6"/>
  <c r="DE29"/>
  <c r="BQ13"/>
  <c r="CK39"/>
  <c r="BQ27"/>
  <c r="BG32"/>
  <c r="BG19"/>
  <c r="CA34"/>
  <c r="CK23"/>
  <c r="DE28"/>
  <c r="S30"/>
  <c r="CK36"/>
  <c r="CU32"/>
  <c r="DE17"/>
  <c r="I34"/>
  <c r="CK35"/>
  <c r="I18"/>
  <c r="CU11"/>
  <c r="CA11"/>
  <c r="I43"/>
  <c r="I46" s="1"/>
  <c r="BG22"/>
  <c r="AW38"/>
  <c r="CA18"/>
  <c r="S24"/>
  <c r="BG24"/>
  <c r="AW27"/>
  <c r="DE15"/>
  <c r="R39" i="193"/>
  <c r="X39" s="1"/>
  <c r="BV7" i="192"/>
  <c r="CB7" s="1"/>
  <c r="BN7" i="62"/>
  <c r="BT7" s="1"/>
  <c r="BM6" i="40" s="1"/>
  <c r="BN28" i="193"/>
  <c r="BT28" s="1"/>
  <c r="AP17" i="62"/>
  <c r="AV17" s="1"/>
  <c r="BJ16" i="40" s="1"/>
  <c r="BQ36" i="58"/>
  <c r="CA36"/>
  <c r="S25"/>
  <c r="CK27"/>
  <c r="S11"/>
  <c r="I9"/>
  <c r="S23"/>
  <c r="AW41"/>
  <c r="DE20"/>
  <c r="AM6"/>
  <c r="AW17"/>
  <c r="CA22"/>
  <c r="BG30"/>
  <c r="S40"/>
  <c r="BQ15"/>
  <c r="I42"/>
  <c r="AW36"/>
  <c r="AC8"/>
  <c r="CA29"/>
  <c r="BQ29"/>
  <c r="BG43"/>
  <c r="S8"/>
  <c r="BQ25"/>
  <c r="I39"/>
  <c r="BG17"/>
  <c r="DE21"/>
  <c r="AM36"/>
  <c r="AM39"/>
  <c r="BQ18"/>
  <c r="CK16"/>
  <c r="BF23" i="38"/>
  <c r="BF39" i="193"/>
  <c r="BL39" s="1"/>
  <c r="B34" i="192"/>
  <c r="H34" s="1"/>
  <c r="BV27" i="191"/>
  <c r="CB27" s="1"/>
  <c r="CD34" i="38"/>
  <c r="BF27" i="62" l="1"/>
  <c r="BL27" s="1"/>
  <c r="BL26" i="40" s="1"/>
  <c r="AP11" i="193"/>
  <c r="AV11" s="1"/>
  <c r="J32" i="192"/>
  <c r="P32" s="1"/>
  <c r="CD35" i="62"/>
  <c r="CJ35" s="1"/>
  <c r="BO34" i="40" s="1"/>
  <c r="AH28" i="192"/>
  <c r="AN28" s="1"/>
  <c r="R16"/>
  <c r="X16" s="1"/>
  <c r="B13" i="193"/>
  <c r="H13" s="1"/>
  <c r="B24" i="192"/>
  <c r="H24" s="1"/>
  <c r="CD24"/>
  <c r="CJ24" s="1"/>
  <c r="J36" i="38"/>
  <c r="R28" i="192"/>
  <c r="X28" s="1"/>
  <c r="CD34" i="191"/>
  <c r="CJ34" s="1"/>
  <c r="J32" i="193"/>
  <c r="P32" s="1"/>
  <c r="B13" i="192"/>
  <c r="H13" s="1"/>
  <c r="CD35"/>
  <c r="CJ35" s="1"/>
  <c r="B24" i="38"/>
  <c r="B23" i="40" s="1"/>
  <c r="J19" i="62"/>
  <c r="P19" s="1"/>
  <c r="BF18" i="40" s="1"/>
  <c r="AH30" i="193"/>
  <c r="AN30" s="1"/>
  <c r="AH28" i="191"/>
  <c r="AN28" s="1"/>
  <c r="J36" i="193"/>
  <c r="P36" s="1"/>
  <c r="Z29" i="38"/>
  <c r="J12" i="192"/>
  <c r="P12" s="1"/>
  <c r="R40"/>
  <c r="X40" s="1"/>
  <c r="R10"/>
  <c r="X10" s="1"/>
  <c r="AP11" i="62"/>
  <c r="AV11" s="1"/>
  <c r="BJ10" i="40" s="1"/>
  <c r="CD26" i="191"/>
  <c r="CJ26" s="1"/>
  <c r="B13" i="38"/>
  <c r="AH22" i="192"/>
  <c r="AN22" s="1"/>
  <c r="CD35" i="38"/>
  <c r="B24" i="193"/>
  <c r="H24" s="1"/>
  <c r="J19"/>
  <c r="P19" s="1"/>
  <c r="AH30" i="38"/>
  <c r="AN30" s="1"/>
  <c r="AX29" i="40" s="1"/>
  <c r="CD18" i="193"/>
  <c r="CJ18" s="1"/>
  <c r="Z29" i="191"/>
  <c r="AF29" s="1"/>
  <c r="J12"/>
  <c r="P12" s="1"/>
  <c r="J16" i="38"/>
  <c r="C15" i="40" s="1"/>
  <c r="R10" i="38"/>
  <c r="X10" s="1"/>
  <c r="AV9" i="40" s="1"/>
  <c r="J32" i="191"/>
  <c r="P32" s="1"/>
  <c r="CD26" i="192"/>
  <c r="CJ26" s="1"/>
  <c r="B34" i="191"/>
  <c r="H34" s="1"/>
  <c r="AH22" i="38"/>
  <c r="BF29"/>
  <c r="BF23" i="191"/>
  <c r="BL23" s="1"/>
  <c r="CD24" i="62"/>
  <c r="CJ24" s="1"/>
  <c r="BO23" i="40" s="1"/>
  <c r="J19" i="191"/>
  <c r="P19" s="1"/>
  <c r="J36"/>
  <c r="P36" s="1"/>
  <c r="BF27" i="38"/>
  <c r="R16" i="62"/>
  <c r="X16" s="1"/>
  <c r="BG15" i="40" s="1"/>
  <c r="R28" i="193"/>
  <c r="X28" s="1"/>
  <c r="J16" i="192"/>
  <c r="P16" s="1"/>
  <c r="R26" i="191"/>
  <c r="X26" s="1"/>
  <c r="BF29" i="192"/>
  <c r="BL29" s="1"/>
  <c r="J34"/>
  <c r="P34" s="1"/>
  <c r="B34" i="193"/>
  <c r="H34" s="1"/>
  <c r="AH22" i="62"/>
  <c r="AN22" s="1"/>
  <c r="BI21" i="40" s="1"/>
  <c r="Z28" i="38"/>
  <c r="AF28" s="1"/>
  <c r="AW27" i="40" s="1"/>
  <c r="BF29" i="62"/>
  <c r="BL29" s="1"/>
  <c r="BL28" i="40" s="1"/>
  <c r="CD34" i="192"/>
  <c r="CJ34" s="1"/>
  <c r="J32" i="38"/>
  <c r="CD26"/>
  <c r="L25" i="40" s="1"/>
  <c r="B34" i="38"/>
  <c r="H34" s="1"/>
  <c r="AT33" i="40" s="1"/>
  <c r="AH22" i="193"/>
  <c r="AN22" s="1"/>
  <c r="CD35"/>
  <c r="CJ35" s="1"/>
  <c r="B24" i="62"/>
  <c r="H24" s="1"/>
  <c r="BE23" i="40" s="1"/>
  <c r="BF23" i="193"/>
  <c r="BL23" s="1"/>
  <c r="CD24" i="191"/>
  <c r="CJ24" s="1"/>
  <c r="CD18" i="62"/>
  <c r="CJ18" s="1"/>
  <c r="BO17" i="40" s="1"/>
  <c r="Z29" i="62"/>
  <c r="AF29" s="1"/>
  <c r="BH28" i="40" s="1"/>
  <c r="R30" i="193"/>
  <c r="X30" s="1"/>
  <c r="BN41"/>
  <c r="BT41" s="1"/>
  <c r="AH36" i="62"/>
  <c r="AN36" s="1"/>
  <c r="BI35" i="40" s="1"/>
  <c r="CD23" i="62"/>
  <c r="CJ23" s="1"/>
  <c r="BO22" i="40" s="1"/>
  <c r="BV18" i="192"/>
  <c r="CB18" s="1"/>
  <c r="AP35" i="38"/>
  <c r="AV35" s="1"/>
  <c r="AY34" i="40" s="1"/>
  <c r="R33" i="38"/>
  <c r="J20" i="62"/>
  <c r="P20" s="1"/>
  <c r="BF19" i="40" s="1"/>
  <c r="Z28" i="62"/>
  <c r="AF28" s="1"/>
  <c r="BH27" i="40" s="1"/>
  <c r="Z21" i="38"/>
  <c r="E20" i="40" s="1"/>
  <c r="BN23" i="62"/>
  <c r="BT23" s="1"/>
  <c r="BM22" i="40" s="1"/>
  <c r="BF7" i="193"/>
  <c r="BL7" s="1"/>
  <c r="CD6" i="192"/>
  <c r="CJ6" s="1"/>
  <c r="AP39"/>
  <c r="AV39" s="1"/>
  <c r="BF29" i="193"/>
  <c r="BL29" s="1"/>
  <c r="Z28" i="192"/>
  <c r="AF28" s="1"/>
  <c r="BF7"/>
  <c r="BL7" s="1"/>
  <c r="B35"/>
  <c r="H35" s="1"/>
  <c r="AP39" i="38"/>
  <c r="BV40" i="192"/>
  <c r="CB40" s="1"/>
  <c r="AX33" i="38"/>
  <c r="R27" i="191"/>
  <c r="X27" s="1"/>
  <c r="J28" i="62"/>
  <c r="P28" s="1"/>
  <c r="BF27" i="40" s="1"/>
  <c r="BV20" i="193"/>
  <c r="CB20" s="1"/>
  <c r="BF8" i="192"/>
  <c r="BL8" s="1"/>
  <c r="BV19" i="191"/>
  <c r="CB19" s="1"/>
  <c r="R37"/>
  <c r="X37" s="1"/>
  <c r="R9" i="38"/>
  <c r="D8" i="40" s="1"/>
  <c r="J40" i="192"/>
  <c r="P40" s="1"/>
  <c r="AP5" i="193"/>
  <c r="AV5" s="1"/>
  <c r="CD8" i="62"/>
  <c r="CJ8" s="1"/>
  <c r="BO7" i="40" s="1"/>
  <c r="CD32" i="191"/>
  <c r="CJ32" s="1"/>
  <c r="AH38" i="192"/>
  <c r="AN38" s="1"/>
  <c r="CD33" i="193"/>
  <c r="CJ33" s="1"/>
  <c r="AH33" i="192"/>
  <c r="AN33" s="1"/>
  <c r="AP33"/>
  <c r="AV33" s="1"/>
  <c r="Z22" i="38"/>
  <c r="R27"/>
  <c r="D26" i="40" s="1"/>
  <c r="CD32" i="193"/>
  <c r="CJ32" s="1"/>
  <c r="CD33" i="62"/>
  <c r="CJ33" s="1"/>
  <c r="BO32" i="40" s="1"/>
  <c r="BF18" i="191"/>
  <c r="BL18" s="1"/>
  <c r="AP33" i="193"/>
  <c r="AV33" s="1"/>
  <c r="AP35" i="62"/>
  <c r="AV35" s="1"/>
  <c r="BJ34" i="40" s="1"/>
  <c r="CD25" i="191"/>
  <c r="CJ25" s="1"/>
  <c r="AX33"/>
  <c r="BD33" s="1"/>
  <c r="R27" i="62"/>
  <c r="X27" s="1"/>
  <c r="BG26" i="40" s="1"/>
  <c r="Z8" i="191"/>
  <c r="AF8" s="1"/>
  <c r="CD32" i="192"/>
  <c r="CJ32" s="1"/>
  <c r="J28" i="193"/>
  <c r="P28" s="1"/>
  <c r="CD30" i="191"/>
  <c r="CJ30" s="1"/>
  <c r="BN11" i="192"/>
  <c r="BT11" s="1"/>
  <c r="BV33" i="191"/>
  <c r="CB33" s="1"/>
  <c r="BV20"/>
  <c r="CB20" s="1"/>
  <c r="BV21" i="38"/>
  <c r="K20" i="40" s="1"/>
  <c r="CD5" i="62"/>
  <c r="CJ5" s="1"/>
  <c r="BO4" i="40" s="1"/>
  <c r="AP33" i="191"/>
  <c r="AV33" s="1"/>
  <c r="R33"/>
  <c r="X33" s="1"/>
  <c r="B36" i="193"/>
  <c r="H36" s="1"/>
  <c r="BF24"/>
  <c r="BL24" s="1"/>
  <c r="AP30" i="38"/>
  <c r="G29" i="40" s="1"/>
  <c r="BF15" i="62"/>
  <c r="BL15" s="1"/>
  <c r="BL14" i="40" s="1"/>
  <c r="AH29" i="193"/>
  <c r="AN29" s="1"/>
  <c r="CD25" i="192"/>
  <c r="CJ25" s="1"/>
  <c r="AP5" i="38"/>
  <c r="AV5" s="1"/>
  <c r="CD30" i="193"/>
  <c r="CJ30" s="1"/>
  <c r="BN11"/>
  <c r="BT11" s="1"/>
  <c r="BV33" i="192"/>
  <c r="CB33" s="1"/>
  <c r="BV20"/>
  <c r="CB20" s="1"/>
  <c r="BV21" i="193"/>
  <c r="CB21" s="1"/>
  <c r="BF8" i="38"/>
  <c r="I7" i="40" s="1"/>
  <c r="CD5" i="191"/>
  <c r="CJ5" s="1"/>
  <c r="R39" i="62"/>
  <c r="X39" s="1"/>
  <c r="BG38" i="40" s="1"/>
  <c r="BV22" i="38"/>
  <c r="BF13" i="62"/>
  <c r="BL13" s="1"/>
  <c r="BL12" i="40" s="1"/>
  <c r="CD11" i="192"/>
  <c r="CJ11" s="1"/>
  <c r="R41" i="193"/>
  <c r="X41" s="1"/>
  <c r="BF15" i="192"/>
  <c r="BL15" s="1"/>
  <c r="Z15"/>
  <c r="AF15" s="1"/>
  <c r="J40" i="193"/>
  <c r="P40" s="1"/>
  <c r="AX33" i="192"/>
  <c r="BD33" s="1"/>
  <c r="CD8"/>
  <c r="CJ8" s="1"/>
  <c r="AH33" i="193"/>
  <c r="AN33" s="1"/>
  <c r="J34" i="38"/>
  <c r="P34" s="1"/>
  <c r="AU33" i="40" s="1"/>
  <c r="J28" i="191"/>
  <c r="P28" s="1"/>
  <c r="CD30" i="38"/>
  <c r="AH38" i="191"/>
  <c r="AN38" s="1"/>
  <c r="BV21"/>
  <c r="CB21" s="1"/>
  <c r="BF8"/>
  <c r="BL8" s="1"/>
  <c r="CD23" i="38"/>
  <c r="CJ23" s="1"/>
  <c r="BD22" i="40" s="1"/>
  <c r="BF20" i="62"/>
  <c r="BL20" s="1"/>
  <c r="BL19" i="40" s="1"/>
  <c r="R33" i="193"/>
  <c r="X33" s="1"/>
  <c r="BV41" i="38"/>
  <c r="CB41" s="1"/>
  <c r="R39" i="191"/>
  <c r="X39" s="1"/>
  <c r="J20" i="38"/>
  <c r="P20" s="1"/>
  <c r="AU19" i="40" s="1"/>
  <c r="AP30" i="62"/>
  <c r="AV30" s="1"/>
  <c r="BJ29" i="40" s="1"/>
  <c r="R22" i="191"/>
  <c r="X22" s="1"/>
  <c r="BN12" i="193"/>
  <c r="BT12" s="1"/>
  <c r="AH25" i="38"/>
  <c r="AN25" s="1"/>
  <c r="AX24" i="40" s="1"/>
  <c r="AX7" i="192"/>
  <c r="BD7" s="1"/>
  <c r="J40" i="62"/>
  <c r="P40" s="1"/>
  <c r="BF39" i="40" s="1"/>
  <c r="CD25" i="62"/>
  <c r="CJ25" s="1"/>
  <c r="BO24" i="40" s="1"/>
  <c r="CD25" i="193"/>
  <c r="CJ25" s="1"/>
  <c r="AX33" i="62"/>
  <c r="BD33" s="1"/>
  <c r="BK32" i="40" s="1"/>
  <c r="R27" i="193"/>
  <c r="X27" s="1"/>
  <c r="AP5" i="62"/>
  <c r="AV5" s="1"/>
  <c r="BJ4" i="40" s="1"/>
  <c r="AP5" i="191"/>
  <c r="AV5" s="1"/>
  <c r="CD8" i="38"/>
  <c r="CJ8" s="1"/>
  <c r="BD7" i="40" s="1"/>
  <c r="CD8" i="193"/>
  <c r="CJ8" s="1"/>
  <c r="CD32" i="62"/>
  <c r="CJ32" s="1"/>
  <c r="BO31" i="40" s="1"/>
  <c r="CD33" i="192"/>
  <c r="CJ33" s="1"/>
  <c r="CD33" i="191"/>
  <c r="CJ33" s="1"/>
  <c r="AH33" i="62"/>
  <c r="AN33" s="1"/>
  <c r="BI32" i="40" s="1"/>
  <c r="AH33" i="191"/>
  <c r="AN33" s="1"/>
  <c r="J34"/>
  <c r="P34" s="1"/>
  <c r="J28" i="38"/>
  <c r="CD30" i="62"/>
  <c r="CJ30" s="1"/>
  <c r="BO29" i="40" s="1"/>
  <c r="BN11" i="38"/>
  <c r="BN11" i="62"/>
  <c r="BT11" s="1"/>
  <c r="BM10" i="40" s="1"/>
  <c r="BV33" i="193"/>
  <c r="CB33" s="1"/>
  <c r="AH38" i="38"/>
  <c r="AN38" s="1"/>
  <c r="AX37" i="40" s="1"/>
  <c r="AH38" i="62"/>
  <c r="AN38" s="1"/>
  <c r="BI37" i="40" s="1"/>
  <c r="BV20" i="38"/>
  <c r="K19" i="40" s="1"/>
  <c r="BV21" i="192"/>
  <c r="CB21" s="1"/>
  <c r="BF8" i="193"/>
  <c r="BL8" s="1"/>
  <c r="CD5" i="192"/>
  <c r="CJ5" s="1"/>
  <c r="CD23" i="193"/>
  <c r="CJ23" s="1"/>
  <c r="CD23" i="191"/>
  <c r="CJ23" s="1"/>
  <c r="AP33" i="38"/>
  <c r="G32" i="40" s="1"/>
  <c r="R33" i="192"/>
  <c r="X33" s="1"/>
  <c r="BV41" i="62"/>
  <c r="CB41" s="1"/>
  <c r="BN40" i="40" s="1"/>
  <c r="BV41" i="192"/>
  <c r="CB41" s="1"/>
  <c r="R39" i="38"/>
  <c r="X39" s="1"/>
  <c r="AV38" i="40" s="1"/>
  <c r="BV22" i="193"/>
  <c r="CB22" s="1"/>
  <c r="BV22" i="192"/>
  <c r="CB22" s="1"/>
  <c r="BF13" i="38"/>
  <c r="BF13" i="192"/>
  <c r="BL13" s="1"/>
  <c r="J20" i="191"/>
  <c r="P20" s="1"/>
  <c r="BF24"/>
  <c r="BL24" s="1"/>
  <c r="BV19" i="193"/>
  <c r="CB19" s="1"/>
  <c r="BV19" i="192"/>
  <c r="CB19" s="1"/>
  <c r="CD11" i="191"/>
  <c r="CJ11" s="1"/>
  <c r="AP30"/>
  <c r="AV30" s="1"/>
  <c r="BF18" i="62"/>
  <c r="BL18" s="1"/>
  <c r="BL17" i="40" s="1"/>
  <c r="R37" i="193"/>
  <c r="X37" s="1"/>
  <c r="R41" i="191"/>
  <c r="X41" s="1"/>
  <c r="BV18" i="62"/>
  <c r="CB18" s="1"/>
  <c r="BN17" i="40" s="1"/>
  <c r="BN12" i="62"/>
  <c r="BT12" s="1"/>
  <c r="BM11" i="40" s="1"/>
  <c r="BN12" i="38"/>
  <c r="J11" i="40" s="1"/>
  <c r="BF15" i="191"/>
  <c r="BL15" s="1"/>
  <c r="Z22"/>
  <c r="AF22" s="1"/>
  <c r="AP35" i="192"/>
  <c r="AV35" s="1"/>
  <c r="AH25" i="62"/>
  <c r="AN25" s="1"/>
  <c r="BI24" i="40" s="1"/>
  <c r="Z15" i="62"/>
  <c r="AF15" s="1"/>
  <c r="BH14" i="40" s="1"/>
  <c r="R9" i="193"/>
  <c r="X9" s="1"/>
  <c r="AH29" i="62"/>
  <c r="AN29" s="1"/>
  <c r="BI28" i="40" s="1"/>
  <c r="AH14" i="191"/>
  <c r="AN14" s="1"/>
  <c r="J40" i="38"/>
  <c r="J34" i="62"/>
  <c r="P34" s="1"/>
  <c r="BF33" i="40" s="1"/>
  <c r="BV33" i="38"/>
  <c r="CD5"/>
  <c r="CJ5" s="1"/>
  <c r="BV41" i="193"/>
  <c r="CB41" s="1"/>
  <c r="BV22" i="191"/>
  <c r="CB22" s="1"/>
  <c r="BF13" i="193"/>
  <c r="BL13" s="1"/>
  <c r="J20"/>
  <c r="P20" s="1"/>
  <c r="BF24" i="192"/>
  <c r="BL24" s="1"/>
  <c r="BV19" i="38"/>
  <c r="CB19" s="1"/>
  <c r="BC18" i="40" s="1"/>
  <c r="CD11" i="62"/>
  <c r="CJ11" s="1"/>
  <c r="BO10" i="40" s="1"/>
  <c r="CD11" i="193"/>
  <c r="CJ11" s="1"/>
  <c r="AP30"/>
  <c r="AV30" s="1"/>
  <c r="BF18" i="38"/>
  <c r="I17" i="40" s="1"/>
  <c r="R37" i="62"/>
  <c r="X37" s="1"/>
  <c r="BG36" i="40" s="1"/>
  <c r="R37" i="192"/>
  <c r="X37" s="1"/>
  <c r="R41" i="38"/>
  <c r="I6" i="254" s="1"/>
  <c r="BV18" i="38"/>
  <c r="CB18" s="1"/>
  <c r="BC17" i="40" s="1"/>
  <c r="BV18" i="193"/>
  <c r="CB18" s="1"/>
  <c r="BN12" i="192"/>
  <c r="BT12" s="1"/>
  <c r="BF15" i="38"/>
  <c r="Z22" i="193"/>
  <c r="AF22" s="1"/>
  <c r="AP35" i="191"/>
  <c r="AV35" s="1"/>
  <c r="AH25" i="193"/>
  <c r="AN25" s="1"/>
  <c r="AH41" i="192"/>
  <c r="AN41" s="1"/>
  <c r="B23" i="193"/>
  <c r="H23" s="1"/>
  <c r="BF24" i="38"/>
  <c r="BF18" i="192"/>
  <c r="BL18" s="1"/>
  <c r="R41" i="62"/>
  <c r="X41" s="1"/>
  <c r="BG40" i="40" s="1"/>
  <c r="Z22" i="62"/>
  <c r="AF22" s="1"/>
  <c r="BH21" i="40" s="1"/>
  <c r="AH25" i="192"/>
  <c r="AN25" s="1"/>
  <c r="Z15" i="191"/>
  <c r="AF15" s="1"/>
  <c r="R9"/>
  <c r="X9" s="1"/>
  <c r="J18" i="192"/>
  <c r="P18" s="1"/>
  <c r="J31" i="193"/>
  <c r="P31" s="1"/>
  <c r="Z41" i="192"/>
  <c r="AF41" s="1"/>
  <c r="AX11" i="191"/>
  <c r="BD11" s="1"/>
  <c r="AX18" i="62"/>
  <c r="BD18" s="1"/>
  <c r="BK17" i="40" s="1"/>
  <c r="BN10" i="191"/>
  <c r="BT10" s="1"/>
  <c r="BV27" i="193"/>
  <c r="CB27" s="1"/>
  <c r="BN10" i="62"/>
  <c r="BT10" s="1"/>
  <c r="BM9" i="40" s="1"/>
  <c r="J35" i="193"/>
  <c r="P35" s="1"/>
  <c r="AP19" i="192"/>
  <c r="AV19" s="1"/>
  <c r="AX40" i="193"/>
  <c r="BD40" s="1"/>
  <c r="R24"/>
  <c r="X24" s="1"/>
  <c r="B40" i="192"/>
  <c r="H40" s="1"/>
  <c r="CD21" i="62"/>
  <c r="CJ21" s="1"/>
  <c r="BO20" i="40" s="1"/>
  <c r="R36" i="62"/>
  <c r="X36" s="1"/>
  <c r="BG35" i="40" s="1"/>
  <c r="AX38" i="38"/>
  <c r="BD38" s="1"/>
  <c r="AZ37" i="40" s="1"/>
  <c r="R11" i="62"/>
  <c r="X11" s="1"/>
  <c r="BG10" i="40" s="1"/>
  <c r="BF16" i="191"/>
  <c r="BL16" s="1"/>
  <c r="AX30" i="38"/>
  <c r="BD30" s="1"/>
  <c r="AZ29" i="40" s="1"/>
  <c r="BN32" i="191"/>
  <c r="BT32" s="1"/>
  <c r="BN5" i="193"/>
  <c r="BT5" s="1"/>
  <c r="BF19" i="191"/>
  <c r="BL19" s="1"/>
  <c r="BV7" i="62"/>
  <c r="CB7" s="1"/>
  <c r="BN6" i="40" s="1"/>
  <c r="BV35" i="191"/>
  <c r="CB35" s="1"/>
  <c r="B36" i="62"/>
  <c r="H36" s="1"/>
  <c r="BE35" i="40" s="1"/>
  <c r="BF37" i="192"/>
  <c r="BL37" s="1"/>
  <c r="B30" i="62"/>
  <c r="H30" s="1"/>
  <c r="BE29" i="40" s="1"/>
  <c r="BF12" i="192"/>
  <c r="BL12" s="1"/>
  <c r="BF5" i="193"/>
  <c r="BL5" s="1"/>
  <c r="AX30" i="62"/>
  <c r="BD30" s="1"/>
  <c r="BK29" i="40" s="1"/>
  <c r="AX6" i="191"/>
  <c r="BD6" s="1"/>
  <c r="BF19" i="38"/>
  <c r="BL19" s="1"/>
  <c r="BA18" i="40" s="1"/>
  <c r="BV36" i="191"/>
  <c r="CB36" s="1"/>
  <c r="BV16" i="193"/>
  <c r="CB16" s="1"/>
  <c r="R34"/>
  <c r="X34" s="1"/>
  <c r="BF30" i="191"/>
  <c r="BL30" s="1"/>
  <c r="BV6" i="62"/>
  <c r="CB6" s="1"/>
  <c r="BN5" i="40" s="1"/>
  <c r="R24" i="191"/>
  <c r="X24" s="1"/>
  <c r="B40" i="62"/>
  <c r="H40" s="1"/>
  <c r="BE39" i="40" s="1"/>
  <c r="BV14" i="192"/>
  <c r="CB14" s="1"/>
  <c r="J5" i="38"/>
  <c r="P5" s="1"/>
  <c r="R35"/>
  <c r="X35" s="1"/>
  <c r="AV34" i="40" s="1"/>
  <c r="Z14" i="38"/>
  <c r="AF14" s="1"/>
  <c r="AW13" i="40" s="1"/>
  <c r="AX11" i="193"/>
  <c r="BD11" s="1"/>
  <c r="Z8" i="192"/>
  <c r="AF8" s="1"/>
  <c r="BF20" i="193"/>
  <c r="BL20" s="1"/>
  <c r="BV16" i="38"/>
  <c r="K15" i="40" s="1"/>
  <c r="R34" i="38"/>
  <c r="X34" s="1"/>
  <c r="AV33" i="40" s="1"/>
  <c r="B36" i="191"/>
  <c r="H36" s="1"/>
  <c r="BF37" i="62"/>
  <c r="BL37" s="1"/>
  <c r="BL36" i="40" s="1"/>
  <c r="AX40" i="191"/>
  <c r="BD40" s="1"/>
  <c r="Z41" i="193"/>
  <c r="AF41" s="1"/>
  <c r="BV27" i="62"/>
  <c r="CB27" s="1"/>
  <c r="BN26" i="40" s="1"/>
  <c r="AX38" i="62"/>
  <c r="BD38" s="1"/>
  <c r="BK37" i="40" s="1"/>
  <c r="BF39" i="62"/>
  <c r="BL39" s="1"/>
  <c r="BL38" i="40" s="1"/>
  <c r="BF39" i="191"/>
  <c r="BL39" s="1"/>
  <c r="AX18" i="193"/>
  <c r="BD18" s="1"/>
  <c r="R11" i="191"/>
  <c r="X11" s="1"/>
  <c r="BF5" i="192"/>
  <c r="BL5" s="1"/>
  <c r="BN10" i="38"/>
  <c r="J9" i="40" s="1"/>
  <c r="AX6" i="62"/>
  <c r="BD6" s="1"/>
  <c r="BK5" i="40" s="1"/>
  <c r="BN32" i="192"/>
  <c r="BT32" s="1"/>
  <c r="BN32" i="193"/>
  <c r="BT32" s="1"/>
  <c r="BN7" i="192"/>
  <c r="BT7" s="1"/>
  <c r="BF19" i="193"/>
  <c r="BL19" s="1"/>
  <c r="BV36" i="192"/>
  <c r="CB36" s="1"/>
  <c r="BV16" i="62"/>
  <c r="CB16" s="1"/>
  <c r="BN15" i="40" s="1"/>
  <c r="BV7" i="38"/>
  <c r="K6" i="40" s="1"/>
  <c r="R24" i="38"/>
  <c r="X24" s="1"/>
  <c r="AV23" i="40" s="1"/>
  <c r="R35" i="193"/>
  <c r="X35" s="1"/>
  <c r="BV32" i="38"/>
  <c r="K31" i="40" s="1"/>
  <c r="AX7" i="38"/>
  <c r="J5" i="192"/>
  <c r="P5" s="1"/>
  <c r="BF12" i="62"/>
  <c r="BL12" s="1"/>
  <c r="BL11" i="40" s="1"/>
  <c r="AX11" i="192"/>
  <c r="BD11" s="1"/>
  <c r="BF39" i="38"/>
  <c r="I38" i="40" s="1"/>
  <c r="AX18" i="192"/>
  <c r="BD18" s="1"/>
  <c r="R11"/>
  <c r="X11" s="1"/>
  <c r="R11" i="193"/>
  <c r="X11" s="1"/>
  <c r="BF5" i="62"/>
  <c r="BL5" s="1"/>
  <c r="BL4" i="40" s="1"/>
  <c r="Z8" i="38"/>
  <c r="AF8" s="1"/>
  <c r="AW7" i="40" s="1"/>
  <c r="BF16" i="62"/>
  <c r="BL16" s="1"/>
  <c r="BL15" i="40" s="1"/>
  <c r="BF16" i="38"/>
  <c r="BL16" s="1"/>
  <c r="BA15" i="40" s="1"/>
  <c r="BN10" i="193"/>
  <c r="BT10" s="1"/>
  <c r="AX6" i="192"/>
  <c r="BD6" s="1"/>
  <c r="BN32" i="38"/>
  <c r="BT32" s="1"/>
  <c r="BB31" i="40" s="1"/>
  <c r="BN7" i="191"/>
  <c r="BT7" s="1"/>
  <c r="BF19" i="192"/>
  <c r="BL19" s="1"/>
  <c r="BV36" i="193"/>
  <c r="CB36" s="1"/>
  <c r="BF20" i="192"/>
  <c r="BL20" s="1"/>
  <c r="J35"/>
  <c r="P35" s="1"/>
  <c r="J35" i="38"/>
  <c r="P35" s="1"/>
  <c r="AU34" i="40" s="1"/>
  <c r="BV16" i="191"/>
  <c r="CB16" s="1"/>
  <c r="R34" i="192"/>
  <c r="X34" s="1"/>
  <c r="BF30"/>
  <c r="BL30" s="1"/>
  <c r="BV7" i="193"/>
  <c r="CB7" s="1"/>
  <c r="BV35" i="62"/>
  <c r="CB35" s="1"/>
  <c r="BN34" i="40" s="1"/>
  <c r="B36" i="38"/>
  <c r="H36" s="1"/>
  <c r="AT35" i="40" s="1"/>
  <c r="BF37" i="38"/>
  <c r="I36" i="40" s="1"/>
  <c r="AP19" i="193"/>
  <c r="AV19" s="1"/>
  <c r="BV6" i="191"/>
  <c r="CB6" s="1"/>
  <c r="BV6" i="192"/>
  <c r="CB6" s="1"/>
  <c r="B30"/>
  <c r="H30" s="1"/>
  <c r="AX40"/>
  <c r="BD40" s="1"/>
  <c r="R24" i="62"/>
  <c r="X24" s="1"/>
  <c r="BG23" i="40" s="1"/>
  <c r="R35" i="62"/>
  <c r="X35" s="1"/>
  <c r="BG34" i="40" s="1"/>
  <c r="R35" i="191"/>
  <c r="X35" s="1"/>
  <c r="R22" i="62"/>
  <c r="X22" s="1"/>
  <c r="BG21" i="40" s="1"/>
  <c r="B40" i="38"/>
  <c r="B39" i="40" s="1"/>
  <c r="J31" i="192"/>
  <c r="P31" s="1"/>
  <c r="CD21" i="38"/>
  <c r="CJ21" s="1"/>
  <c r="BD20" i="40" s="1"/>
  <c r="BV32" i="193"/>
  <c r="CB32" s="1"/>
  <c r="AP41" i="192"/>
  <c r="AV41" s="1"/>
  <c r="J5" i="191"/>
  <c r="P5" s="1"/>
  <c r="BF12"/>
  <c r="BL12" s="1"/>
  <c r="Z8" i="193"/>
  <c r="AF8" s="1"/>
  <c r="BF16" i="192"/>
  <c r="BL16" s="1"/>
  <c r="AP17"/>
  <c r="AV17" s="1"/>
  <c r="AX30" i="191"/>
  <c r="BD30" s="1"/>
  <c r="BN28" i="38"/>
  <c r="BT28" s="1"/>
  <c r="BB27" i="40" s="1"/>
  <c r="BN5" i="62"/>
  <c r="BT5" s="1"/>
  <c r="BM4" i="40" s="1"/>
  <c r="BV36" i="38"/>
  <c r="CB36" s="1"/>
  <c r="BC35" i="40" s="1"/>
  <c r="J35" i="62"/>
  <c r="P35" s="1"/>
  <c r="BF34" i="40" s="1"/>
  <c r="R34" i="62"/>
  <c r="X34" s="1"/>
  <c r="BG33" i="40" s="1"/>
  <c r="BF30" i="62"/>
  <c r="BL30" s="1"/>
  <c r="BL29" i="40" s="1"/>
  <c r="BF30" i="193"/>
  <c r="BL30" s="1"/>
  <c r="BV35" i="192"/>
  <c r="CB35" s="1"/>
  <c r="AX39" i="62"/>
  <c r="BD39" s="1"/>
  <c r="BK38" i="40" s="1"/>
  <c r="BF37" i="191"/>
  <c r="BL37" s="1"/>
  <c r="AP19"/>
  <c r="AV19" s="1"/>
  <c r="BV6" i="38"/>
  <c r="CB6" s="1"/>
  <c r="BC5" i="40" s="1"/>
  <c r="B30" i="191"/>
  <c r="H30" s="1"/>
  <c r="B30" i="193"/>
  <c r="H30" s="1"/>
  <c r="R22" i="192"/>
  <c r="X22" s="1"/>
  <c r="R22" i="38"/>
  <c r="X22" s="1"/>
  <c r="AV21" i="40" s="1"/>
  <c r="B40" i="193"/>
  <c r="H40" s="1"/>
  <c r="J31" i="62"/>
  <c r="P31" s="1"/>
  <c r="BF30" i="40" s="1"/>
  <c r="CD21" i="192"/>
  <c r="CJ21" s="1"/>
  <c r="Z32" i="38"/>
  <c r="E31" i="40" s="1"/>
  <c r="Z41" i="38"/>
  <c r="E40" i="40" s="1"/>
  <c r="Z41" i="191"/>
  <c r="AF41" s="1"/>
  <c r="BV27" i="38"/>
  <c r="K26" i="40" s="1"/>
  <c r="AX38" i="193"/>
  <c r="BD38" s="1"/>
  <c r="AX38" i="191"/>
  <c r="BD38" s="1"/>
  <c r="AP17" i="193"/>
  <c r="AV17" s="1"/>
  <c r="AP17" i="38"/>
  <c r="G16" i="40" s="1"/>
  <c r="AX30" i="192"/>
  <c r="BD30" s="1"/>
  <c r="BN28"/>
  <c r="BT28" s="1"/>
  <c r="BN7" i="38"/>
  <c r="BT7" s="1"/>
  <c r="BB6" i="40" s="1"/>
  <c r="BF12" i="193"/>
  <c r="BL12" s="1"/>
  <c r="AX11" i="62"/>
  <c r="BD11" s="1"/>
  <c r="BK10" i="40" s="1"/>
  <c r="AX18" i="38"/>
  <c r="BD18" s="1"/>
  <c r="AZ17" i="40" s="1"/>
  <c r="BF5" i="38"/>
  <c r="I41" i="254" s="1"/>
  <c r="BN28" i="62"/>
  <c r="BT28" s="1"/>
  <c r="BM27" i="40" s="1"/>
  <c r="AX6" i="193"/>
  <c r="BD6" s="1"/>
  <c r="BN5" i="192"/>
  <c r="BT5" s="1"/>
  <c r="BF20" i="38"/>
  <c r="I19" i="40" s="1"/>
  <c r="AP19" i="62"/>
  <c r="AV19" s="1"/>
  <c r="BJ18" i="40" s="1"/>
  <c r="J31" i="191"/>
  <c r="P31" s="1"/>
  <c r="CD21"/>
  <c r="CJ21" s="1"/>
  <c r="BV14" i="62"/>
  <c r="CB14" s="1"/>
  <c r="BN13" i="40" s="1"/>
  <c r="B21" i="38"/>
  <c r="B20" i="40" s="1"/>
  <c r="Z31" i="192"/>
  <c r="AF31" s="1"/>
  <c r="J5" i="62"/>
  <c r="P5" s="1"/>
  <c r="BF4" i="40" s="1"/>
  <c r="R36" i="193"/>
  <c r="X36" s="1"/>
  <c r="BV14" i="38"/>
  <c r="CB14" s="1"/>
  <c r="BC13" i="40" s="1"/>
  <c r="Z32" i="191"/>
  <c r="AF32" s="1"/>
  <c r="Z32" i="193"/>
  <c r="AF32" s="1"/>
  <c r="B21" i="191"/>
  <c r="H21" s="1"/>
  <c r="BF9" i="38"/>
  <c r="BL9" s="1"/>
  <c r="BA8" i="40" s="1"/>
  <c r="BV32" i="191"/>
  <c r="CB32" s="1"/>
  <c r="AX7"/>
  <c r="BD7" s="1"/>
  <c r="Z31" i="193"/>
  <c r="AF31" s="1"/>
  <c r="AP41" i="191"/>
  <c r="AV41" s="1"/>
  <c r="Z14"/>
  <c r="AF14" s="1"/>
  <c r="Z14" i="192"/>
  <c r="AF14" s="1"/>
  <c r="Z32"/>
  <c r="AF32" s="1"/>
  <c r="B21" i="193"/>
  <c r="H21" s="1"/>
  <c r="B21" i="192"/>
  <c r="H21" s="1"/>
  <c r="BV32"/>
  <c r="CB32" s="1"/>
  <c r="AX7" i="62"/>
  <c r="BD7" s="1"/>
  <c r="BK6" i="40" s="1"/>
  <c r="Z31" i="38"/>
  <c r="E30" i="40" s="1"/>
  <c r="AP41" i="193"/>
  <c r="AV41" s="1"/>
  <c r="Z14"/>
  <c r="AF14" s="1"/>
  <c r="BV14"/>
  <c r="CB14" s="1"/>
  <c r="BN21" i="191"/>
  <c r="BT21" s="1"/>
  <c r="AP41" i="62"/>
  <c r="AV41" s="1"/>
  <c r="BJ40" i="40" s="1"/>
  <c r="BF38" i="38"/>
  <c r="BL38" s="1"/>
  <c r="BA37" i="40" s="1"/>
  <c r="AX19" i="38"/>
  <c r="BD19" s="1"/>
  <c r="AZ18" i="40" s="1"/>
  <c r="AX19" i="191"/>
  <c r="BD19" s="1"/>
  <c r="AX19" i="193"/>
  <c r="BD19" s="1"/>
  <c r="AP13" i="38"/>
  <c r="G12" i="40" s="1"/>
  <c r="BF7" i="62"/>
  <c r="BL7" s="1"/>
  <c r="BL6" i="40" s="1"/>
  <c r="Z33" i="191"/>
  <c r="AF33" s="1"/>
  <c r="BV38" i="192"/>
  <c r="CB38" s="1"/>
  <c r="R20"/>
  <c r="X20" s="1"/>
  <c r="B18" i="191"/>
  <c r="H18" s="1"/>
  <c r="CD6" i="193"/>
  <c r="CJ6" s="1"/>
  <c r="BN23" i="191"/>
  <c r="BT23" s="1"/>
  <c r="R20"/>
  <c r="X20" s="1"/>
  <c r="BN16"/>
  <c r="BT16" s="1"/>
  <c r="AX39" i="38"/>
  <c r="BD39" s="1"/>
  <c r="AZ38" i="40" s="1"/>
  <c r="AX39" i="192"/>
  <c r="BD39" s="1"/>
  <c r="BN21" i="193"/>
  <c r="BT21" s="1"/>
  <c r="BF9" i="192"/>
  <c r="BL9" s="1"/>
  <c r="BF9" i="193"/>
  <c r="BL9" s="1"/>
  <c r="AX39" i="191"/>
  <c r="BD39" s="1"/>
  <c r="BN21" i="38"/>
  <c r="J20" i="40" s="1"/>
  <c r="BF9" i="191"/>
  <c r="BL9" s="1"/>
  <c r="BN5" i="38"/>
  <c r="BT5" s="1"/>
  <c r="BN21" i="62"/>
  <c r="BT21" s="1"/>
  <c r="BM20" i="40" s="1"/>
  <c r="Z15" i="38"/>
  <c r="AF15" s="1"/>
  <c r="AW14" i="40" s="1"/>
  <c r="S46" i="58"/>
  <c r="AX19" i="192"/>
  <c r="BD19" s="1"/>
  <c r="J26" i="193"/>
  <c r="P26" s="1"/>
  <c r="R38" i="192"/>
  <c r="X38" s="1"/>
  <c r="AH15" i="38"/>
  <c r="F14" i="40" s="1"/>
  <c r="BN24" i="193"/>
  <c r="BT24" s="1"/>
  <c r="B5" i="191"/>
  <c r="H5" s="1"/>
  <c r="J38" i="38"/>
  <c r="P38" s="1"/>
  <c r="AU37" i="40" s="1"/>
  <c r="Z40" i="38"/>
  <c r="AF40" s="1"/>
  <c r="AP26" i="191"/>
  <c r="AV26" s="1"/>
  <c r="Z20" i="192"/>
  <c r="AF20" s="1"/>
  <c r="Z36"/>
  <c r="AF36" s="1"/>
  <c r="CD41" i="62"/>
  <c r="CJ41" s="1"/>
  <c r="BO40" i="40" s="1"/>
  <c r="BN16" i="38"/>
  <c r="BT16" s="1"/>
  <c r="BB15" i="40" s="1"/>
  <c r="AH12" i="192"/>
  <c r="AN12" s="1"/>
  <c r="AH41" i="62"/>
  <c r="AN41" s="1"/>
  <c r="BI40" i="40" s="1"/>
  <c r="AP7" i="193"/>
  <c r="AV7" s="1"/>
  <c r="AH12" i="38"/>
  <c r="AN12" s="1"/>
  <c r="AX11" i="40" s="1"/>
  <c r="R9" i="192"/>
  <c r="X9" s="1"/>
  <c r="AH29" i="38"/>
  <c r="F28" i="40" s="1"/>
  <c r="Z27" i="191"/>
  <c r="AF27" s="1"/>
  <c r="BF36" i="192"/>
  <c r="BL36" s="1"/>
  <c r="AP38" i="191"/>
  <c r="AV38" s="1"/>
  <c r="CD31" i="192"/>
  <c r="CJ31" s="1"/>
  <c r="AH41" i="191"/>
  <c r="AN41" s="1"/>
  <c r="AH12"/>
  <c r="AN12" s="1"/>
  <c r="AX25" i="62"/>
  <c r="BD25" s="1"/>
  <c r="BK24" i="40" s="1"/>
  <c r="AP7" i="192"/>
  <c r="AV7" s="1"/>
  <c r="Z27" i="62"/>
  <c r="AF27" s="1"/>
  <c r="BH26" i="40" s="1"/>
  <c r="B23" i="62"/>
  <c r="H23" s="1"/>
  <c r="BE22" i="40" s="1"/>
  <c r="J26" i="62"/>
  <c r="P26" s="1"/>
  <c r="BF25" i="40" s="1"/>
  <c r="Z40" i="62"/>
  <c r="AF40" s="1"/>
  <c r="BH39" i="40" s="1"/>
  <c r="AP26" i="62"/>
  <c r="AV26" s="1"/>
  <c r="BJ25" i="40" s="1"/>
  <c r="J41" i="193"/>
  <c r="P41" s="1"/>
  <c r="BN30" i="191"/>
  <c r="BT30" s="1"/>
  <c r="S48" i="58"/>
  <c r="BF11" i="62"/>
  <c r="BL11" s="1"/>
  <c r="BL10" i="40" s="1"/>
  <c r="Z36" i="38"/>
  <c r="AF36" s="1"/>
  <c r="AW35" i="40" s="1"/>
  <c r="CD37" i="38"/>
  <c r="L36" i="40" s="1"/>
  <c r="R25" i="192"/>
  <c r="X25" s="1"/>
  <c r="Z20" i="62"/>
  <c r="AF20" s="1"/>
  <c r="BH19" i="40" s="1"/>
  <c r="B31" i="62"/>
  <c r="H31" s="1"/>
  <c r="BE30" i="40" s="1"/>
  <c r="AP20" i="38"/>
  <c r="AV20" s="1"/>
  <c r="AY19" i="40" s="1"/>
  <c r="AH11" i="192"/>
  <c r="AN11" s="1"/>
  <c r="BN27" i="193"/>
  <c r="BT27" s="1"/>
  <c r="AH32" i="192"/>
  <c r="AN32" s="1"/>
  <c r="Z28" i="191"/>
  <c r="AF28" s="1"/>
  <c r="BF7"/>
  <c r="BL7" s="1"/>
  <c r="R15" i="38"/>
  <c r="D14" i="40" s="1"/>
  <c r="BV34" i="38"/>
  <c r="CB34" s="1"/>
  <c r="BC33" i="40" s="1"/>
  <c r="AP12" i="62"/>
  <c r="AV12" s="1"/>
  <c r="BJ11" i="40" s="1"/>
  <c r="Z21" i="193"/>
  <c r="AF21" s="1"/>
  <c r="Z33" i="38"/>
  <c r="AF33" s="1"/>
  <c r="AW32" i="40" s="1"/>
  <c r="CD37" i="62"/>
  <c r="CJ37" s="1"/>
  <c r="BO36" i="40" s="1"/>
  <c r="Z23" i="62"/>
  <c r="AF23" s="1"/>
  <c r="BH22" i="40" s="1"/>
  <c r="BF27" i="193"/>
  <c r="BL27" s="1"/>
  <c r="BV38" i="38"/>
  <c r="CB38" s="1"/>
  <c r="BC37" i="40" s="1"/>
  <c r="BF42" i="193"/>
  <c r="R28" i="62"/>
  <c r="X28" s="1"/>
  <c r="BG27" i="40" s="1"/>
  <c r="R30" i="62"/>
  <c r="X30" s="1"/>
  <c r="BG29" i="40" s="1"/>
  <c r="R40" i="62"/>
  <c r="X40" s="1"/>
  <c r="BG39" i="40" s="1"/>
  <c r="R20" i="38"/>
  <c r="D19" i="40" s="1"/>
  <c r="J16" i="191"/>
  <c r="P16" s="1"/>
  <c r="BN41"/>
  <c r="BT41" s="1"/>
  <c r="BN14" i="193"/>
  <c r="BT14" s="1"/>
  <c r="J41" i="62"/>
  <c r="P41" s="1"/>
  <c r="BF40" i="40" s="1"/>
  <c r="Z24" i="192"/>
  <c r="AF24" s="1"/>
  <c r="R10" i="191"/>
  <c r="X10" s="1"/>
  <c r="BN36" i="192"/>
  <c r="BT36" s="1"/>
  <c r="AH36" i="191"/>
  <c r="AN36" s="1"/>
  <c r="R26" i="62"/>
  <c r="X26" s="1"/>
  <c r="BG25" i="40" s="1"/>
  <c r="AP20" i="62"/>
  <c r="AV20" s="1"/>
  <c r="BJ19" i="40" s="1"/>
  <c r="BN30" i="62"/>
  <c r="BT30" s="1"/>
  <c r="BM29" i="40" s="1"/>
  <c r="BV40" i="62"/>
  <c r="CB40" s="1"/>
  <c r="BN39" i="40" s="1"/>
  <c r="AX29" i="193"/>
  <c r="BD29" s="1"/>
  <c r="J42" i="38"/>
  <c r="AH42" i="191"/>
  <c r="AN42" s="1"/>
  <c r="BF26" i="62"/>
  <c r="BL26" s="1"/>
  <c r="BL25" i="40" s="1"/>
  <c r="J13" i="38"/>
  <c r="P13" s="1"/>
  <c r="AU12" i="40" s="1"/>
  <c r="J25" i="193"/>
  <c r="P25" s="1"/>
  <c r="CA46" i="58"/>
  <c r="AP28" i="38"/>
  <c r="G27" i="40" s="1"/>
  <c r="BF34" i="38"/>
  <c r="I33" i="40" s="1"/>
  <c r="AH11" i="38"/>
  <c r="AN11" s="1"/>
  <c r="AX10" i="40" s="1"/>
  <c r="B5" i="192"/>
  <c r="H5" s="1"/>
  <c r="AH32" i="62"/>
  <c r="AN32" s="1"/>
  <c r="BI31" i="40" s="1"/>
  <c r="BV34" i="191"/>
  <c r="CB34" s="1"/>
  <c r="J38" i="62"/>
  <c r="P38" s="1"/>
  <c r="BF37" i="40" s="1"/>
  <c r="AP8" i="38"/>
  <c r="AV8" s="1"/>
  <c r="AY7" i="40" s="1"/>
  <c r="AX20" i="193"/>
  <c r="BD20" s="1"/>
  <c r="BN23" i="192"/>
  <c r="BT23" s="1"/>
  <c r="B35" i="193"/>
  <c r="H35" s="1"/>
  <c r="B12" i="62"/>
  <c r="H12" s="1"/>
  <c r="BE11" i="40" s="1"/>
  <c r="BN41" i="38"/>
  <c r="BT41" s="1"/>
  <c r="BN14" i="191"/>
  <c r="BT14" s="1"/>
  <c r="B27" i="193"/>
  <c r="H27" s="1"/>
  <c r="BN36" i="38"/>
  <c r="J35" i="40" s="1"/>
  <c r="AH36" i="192"/>
  <c r="AN36" s="1"/>
  <c r="R26" i="193"/>
  <c r="X26" s="1"/>
  <c r="R42" i="191"/>
  <c r="X42" s="1"/>
  <c r="AP11"/>
  <c r="AV11" s="1"/>
  <c r="R23" i="38"/>
  <c r="X23" s="1"/>
  <c r="AV22" i="40" s="1"/>
  <c r="BV42" i="193"/>
  <c r="CB42" s="1"/>
  <c r="BF32" i="192"/>
  <c r="BL32" s="1"/>
  <c r="BV40" i="38"/>
  <c r="CB40" s="1"/>
  <c r="BV42" i="192"/>
  <c r="CB42" s="1"/>
  <c r="AH10"/>
  <c r="AN10" s="1"/>
  <c r="AX25"/>
  <c r="BD25" s="1"/>
  <c r="AH41" i="38"/>
  <c r="I8" i="254" s="1"/>
  <c r="AH12" i="62"/>
  <c r="AN12" s="1"/>
  <c r="BI11" i="40" s="1"/>
  <c r="AX25" i="193"/>
  <c r="BD25" s="1"/>
  <c r="AP7" i="62"/>
  <c r="AV7" s="1"/>
  <c r="BJ6" i="40" s="1"/>
  <c r="BV28" i="193"/>
  <c r="CB28" s="1"/>
  <c r="AH10" i="191"/>
  <c r="AN10" s="1"/>
  <c r="AH29"/>
  <c r="AN29" s="1"/>
  <c r="Z27" i="193"/>
  <c r="AF27" s="1"/>
  <c r="AH6" i="62"/>
  <c r="AN6" s="1"/>
  <c r="BI5" i="40" s="1"/>
  <c r="AX25" i="38"/>
  <c r="BD25" s="1"/>
  <c r="AZ24" i="40" s="1"/>
  <c r="AP25" i="38"/>
  <c r="G24" i="40" s="1"/>
  <c r="AP7" i="38"/>
  <c r="G6" i="40" s="1"/>
  <c r="Z27" i="38"/>
  <c r="AF27" s="1"/>
  <c r="AW26" i="40" s="1"/>
  <c r="B23" i="191"/>
  <c r="H23" s="1"/>
  <c r="Z17" i="62"/>
  <c r="AF17" s="1"/>
  <c r="BH16" i="40" s="1"/>
  <c r="Z17" i="193"/>
  <c r="AF17" s="1"/>
  <c r="AH24" i="191"/>
  <c r="AN24" s="1"/>
  <c r="J8"/>
  <c r="P8" s="1"/>
  <c r="AH10" i="193"/>
  <c r="AN10" s="1"/>
  <c r="CD10" i="38"/>
  <c r="L9" i="40" s="1"/>
  <c r="AP25" i="192"/>
  <c r="AV25" s="1"/>
  <c r="AH20" i="191"/>
  <c r="AN20" s="1"/>
  <c r="BF36" i="193"/>
  <c r="BL36" s="1"/>
  <c r="AH6"/>
  <c r="AN6" s="1"/>
  <c r="CD29" i="191"/>
  <c r="CJ29" s="1"/>
  <c r="AX5" i="62"/>
  <c r="BD5" s="1"/>
  <c r="BK4" i="40" s="1"/>
  <c r="BF25" i="191"/>
  <c r="BL25" s="1"/>
  <c r="Z26"/>
  <c r="AF26" s="1"/>
  <c r="AH6"/>
  <c r="AN6" s="1"/>
  <c r="B23" i="192"/>
  <c r="H23" s="1"/>
  <c r="AH24" i="38"/>
  <c r="AN24" s="1"/>
  <c r="AX23" i="40" s="1"/>
  <c r="AP38" i="62"/>
  <c r="AV38" s="1"/>
  <c r="BJ37" i="40" s="1"/>
  <c r="AX5" i="193"/>
  <c r="BD5" s="1"/>
  <c r="BF6"/>
  <c r="BL6" s="1"/>
  <c r="Z16" i="192"/>
  <c r="AF16" s="1"/>
  <c r="BV24" i="62"/>
  <c r="CB24" s="1"/>
  <c r="BN23" i="40" s="1"/>
  <c r="AP36" i="38"/>
  <c r="G35" i="40" s="1"/>
  <c r="J8" i="62"/>
  <c r="P8" s="1"/>
  <c r="BF7" i="40" s="1"/>
  <c r="BF6" i="191"/>
  <c r="BL6" s="1"/>
  <c r="CD10" i="192"/>
  <c r="CJ10" s="1"/>
  <c r="Z26" i="193"/>
  <c r="AF26" s="1"/>
  <c r="AH6" i="38"/>
  <c r="F5" i="40" s="1"/>
  <c r="CD29" i="192"/>
  <c r="CJ29" s="1"/>
  <c r="AP36"/>
  <c r="AV36" s="1"/>
  <c r="AP38" i="38"/>
  <c r="AV38" s="1"/>
  <c r="AY37" i="40" s="1"/>
  <c r="AH14" i="62"/>
  <c r="AN14" s="1"/>
  <c r="BI13" i="40" s="1"/>
  <c r="BF6" i="62"/>
  <c r="BL6" s="1"/>
  <c r="BL5" i="40" s="1"/>
  <c r="CD22" i="192"/>
  <c r="CJ22" s="1"/>
  <c r="J8" i="193"/>
  <c r="P8" s="1"/>
  <c r="J14" i="38"/>
  <c r="P14" s="1"/>
  <c r="AU13" i="40" s="1"/>
  <c r="Z17" i="192"/>
  <c r="AF17" s="1"/>
  <c r="Z9" i="62"/>
  <c r="AF9" s="1"/>
  <c r="BH8" i="40" s="1"/>
  <c r="AP36" i="193"/>
  <c r="AV36" s="1"/>
  <c r="AH14" i="38"/>
  <c r="F13" i="40" s="1"/>
  <c r="BF34" i="192"/>
  <c r="BL34" s="1"/>
  <c r="BF34" i="191"/>
  <c r="BL34" s="1"/>
  <c r="AH11"/>
  <c r="AN11" s="1"/>
  <c r="B5" i="193"/>
  <c r="H5" s="1"/>
  <c r="J26" i="191"/>
  <c r="P26" s="1"/>
  <c r="R38" i="62"/>
  <c r="X38" s="1"/>
  <c r="BG37" i="40" s="1"/>
  <c r="R38" i="191"/>
  <c r="X38" s="1"/>
  <c r="Z36" i="193"/>
  <c r="AF36" s="1"/>
  <c r="R15"/>
  <c r="X15" s="1"/>
  <c r="BV34" i="62"/>
  <c r="CB34" s="1"/>
  <c r="BN33" i="40" s="1"/>
  <c r="AP12" i="193"/>
  <c r="AV12" s="1"/>
  <c r="AP12" i="191"/>
  <c r="AV12" s="1"/>
  <c r="J38" i="192"/>
  <c r="P38" s="1"/>
  <c r="AP8" i="193"/>
  <c r="AV8" s="1"/>
  <c r="Z40"/>
  <c r="AF40" s="1"/>
  <c r="CD37" i="191"/>
  <c r="CJ37" s="1"/>
  <c r="AH15" i="62"/>
  <c r="AN15" s="1"/>
  <c r="BI14" i="40" s="1"/>
  <c r="AH15" i="192"/>
  <c r="AN15" s="1"/>
  <c r="Z23" i="38"/>
  <c r="AF23" s="1"/>
  <c r="AW22" i="40" s="1"/>
  <c r="J25" i="191"/>
  <c r="P25" s="1"/>
  <c r="AP26" i="38"/>
  <c r="AV26" s="1"/>
  <c r="AY25" i="40" s="1"/>
  <c r="AX20" i="191"/>
  <c r="BD20" s="1"/>
  <c r="BF42" i="38"/>
  <c r="I41" i="40" s="1"/>
  <c r="CA48" i="58"/>
  <c r="BN24" i="192"/>
  <c r="BT24" s="1"/>
  <c r="R25" i="191"/>
  <c r="X25" s="1"/>
  <c r="B12" i="38"/>
  <c r="H12" s="1"/>
  <c r="AT11" i="40" s="1"/>
  <c r="B12" i="193"/>
  <c r="H12" s="1"/>
  <c r="AP28" i="191"/>
  <c r="AV28" s="1"/>
  <c r="CD41" i="193"/>
  <c r="CJ41" s="1"/>
  <c r="J41" i="191"/>
  <c r="P41" s="1"/>
  <c r="Z20" i="193"/>
  <c r="AF20" s="1"/>
  <c r="B31" i="38"/>
  <c r="H31" s="1"/>
  <c r="AT30" i="40" s="1"/>
  <c r="B31" i="193"/>
  <c r="H31" s="1"/>
  <c r="B27" i="192"/>
  <c r="H27" s="1"/>
  <c r="Z24" i="191"/>
  <c r="AF24" s="1"/>
  <c r="R42" i="38"/>
  <c r="G13" i="256" s="1"/>
  <c r="AP20" i="193"/>
  <c r="AV20" s="1"/>
  <c r="BV28" i="191"/>
  <c r="CB28" s="1"/>
  <c r="BN30" i="192"/>
  <c r="BT30" s="1"/>
  <c r="R23" i="191"/>
  <c r="X23" s="1"/>
  <c r="CD31"/>
  <c r="CJ31" s="1"/>
  <c r="J14" i="62"/>
  <c r="P14" s="1"/>
  <c r="BF13" i="40" s="1"/>
  <c r="AX29" i="62"/>
  <c r="BD29" s="1"/>
  <c r="BK28" i="40" s="1"/>
  <c r="BF25" i="193"/>
  <c r="BL25" s="1"/>
  <c r="Z16" i="62"/>
  <c r="AF16" s="1"/>
  <c r="BH15" i="40" s="1"/>
  <c r="Z26" i="38"/>
  <c r="E25" i="40" s="1"/>
  <c r="J42" i="192"/>
  <c r="P42" s="1"/>
  <c r="J42" i="193"/>
  <c r="P42" s="1"/>
  <c r="P45" s="1"/>
  <c r="AH20"/>
  <c r="AN20" s="1"/>
  <c r="J18" i="62"/>
  <c r="P18" s="1"/>
  <c r="BF17" i="40" s="1"/>
  <c r="Z9" i="192"/>
  <c r="AF9" s="1"/>
  <c r="BV24" i="38"/>
  <c r="CB24" s="1"/>
  <c r="BC23" i="40" s="1"/>
  <c r="BV24" i="192"/>
  <c r="CB24" s="1"/>
  <c r="CD22" i="62"/>
  <c r="CJ22" s="1"/>
  <c r="BO21" i="40" s="1"/>
  <c r="BF11" i="38"/>
  <c r="BL11" s="1"/>
  <c r="BA10" i="40" s="1"/>
  <c r="BF11" i="192"/>
  <c r="BL11" s="1"/>
  <c r="BF32" i="193"/>
  <c r="BL32" s="1"/>
  <c r="AH42"/>
  <c r="AN42" s="1"/>
  <c r="CD34" i="62"/>
  <c r="CJ34" s="1"/>
  <c r="BO33" i="40" s="1"/>
  <c r="BF34" i="193"/>
  <c r="BL34" s="1"/>
  <c r="AH11" i="62"/>
  <c r="AN11" s="1"/>
  <c r="BI10" i="40" s="1"/>
  <c r="CD26" i="62"/>
  <c r="CJ26" s="1"/>
  <c r="BO25" i="40" s="1"/>
  <c r="BF26" i="191"/>
  <c r="BL26" s="1"/>
  <c r="B13" i="62"/>
  <c r="H13" s="1"/>
  <c r="BE12" i="40" s="1"/>
  <c r="BN27" i="38"/>
  <c r="J26" i="40" s="1"/>
  <c r="B5" i="62"/>
  <c r="H5" s="1"/>
  <c r="BE4" i="40" s="1"/>
  <c r="J13" i="193"/>
  <c r="P13" s="1"/>
  <c r="J13" i="191"/>
  <c r="P13" s="1"/>
  <c r="B18" i="193"/>
  <c r="H18" s="1"/>
  <c r="J26" i="192"/>
  <c r="P26" s="1"/>
  <c r="BF23" i="62"/>
  <c r="BL23" s="1"/>
  <c r="BL22" i="40" s="1"/>
  <c r="R38" i="38"/>
  <c r="X38" s="1"/>
  <c r="AV37" i="40" s="1"/>
  <c r="AH32" i="191"/>
  <c r="AN32" s="1"/>
  <c r="AP13" i="62"/>
  <c r="AV13" s="1"/>
  <c r="BJ12" i="40" s="1"/>
  <c r="CD24" i="193"/>
  <c r="CJ24" s="1"/>
  <c r="Z36" i="191"/>
  <c r="AF36" s="1"/>
  <c r="R15"/>
  <c r="X15" s="1"/>
  <c r="J19" i="192"/>
  <c r="P19" s="1"/>
  <c r="BV34"/>
  <c r="CB34" s="1"/>
  <c r="CD6" i="38"/>
  <c r="CJ6" s="1"/>
  <c r="BD5" i="40" s="1"/>
  <c r="AP12" i="192"/>
  <c r="AV12" s="1"/>
  <c r="AH30" i="62"/>
  <c r="AN30" s="1"/>
  <c r="BI29" i="40" s="1"/>
  <c r="AH30" i="191"/>
  <c r="AN30" s="1"/>
  <c r="J38"/>
  <c r="P38" s="1"/>
  <c r="Z21" i="62"/>
  <c r="AF21" s="1"/>
  <c r="BH20" i="40" s="1"/>
  <c r="AP8" i="191"/>
  <c r="AV8" s="1"/>
  <c r="AH28" i="62"/>
  <c r="AN28" s="1"/>
  <c r="BI27" i="40" s="1"/>
  <c r="AH28" i="193"/>
  <c r="AN28" s="1"/>
  <c r="Z40" i="192"/>
  <c r="AF40" s="1"/>
  <c r="Z33" i="193"/>
  <c r="AF33" s="1"/>
  <c r="CD18" i="191"/>
  <c r="CJ18" s="1"/>
  <c r="CD18" i="38"/>
  <c r="CJ18" s="1"/>
  <c r="BD17" i="40" s="1"/>
  <c r="CD37" i="192"/>
  <c r="CJ37" s="1"/>
  <c r="J36"/>
  <c r="P36" s="1"/>
  <c r="AH15" i="193"/>
  <c r="AN15" s="1"/>
  <c r="Z23" i="191"/>
  <c r="AF23" s="1"/>
  <c r="J25" i="62"/>
  <c r="P25" s="1"/>
  <c r="BF24" i="40" s="1"/>
  <c r="J25" i="192"/>
  <c r="P25" s="1"/>
  <c r="BF27"/>
  <c r="BL27" s="1"/>
  <c r="Z29"/>
  <c r="AF29" s="1"/>
  <c r="BV38" i="193"/>
  <c r="CB38" s="1"/>
  <c r="R16"/>
  <c r="X16" s="1"/>
  <c r="R16" i="38"/>
  <c r="X16" s="1"/>
  <c r="AV15" i="40" s="1"/>
  <c r="AP26" i="192"/>
  <c r="AV26" s="1"/>
  <c r="AX20" i="38"/>
  <c r="BD20" s="1"/>
  <c r="AZ19" i="40" s="1"/>
  <c r="BF42" i="62"/>
  <c r="BL42" s="1"/>
  <c r="BF42" i="191"/>
  <c r="BF45" s="1"/>
  <c r="BN24" i="62"/>
  <c r="BT24" s="1"/>
  <c r="BM23" i="40" s="1"/>
  <c r="J12" i="62"/>
  <c r="P12" s="1"/>
  <c r="BF11" i="40" s="1"/>
  <c r="J12" i="193"/>
  <c r="P12" s="1"/>
  <c r="BN23"/>
  <c r="BT23" s="1"/>
  <c r="R28" i="191"/>
  <c r="X28" s="1"/>
  <c r="R30"/>
  <c r="X30" s="1"/>
  <c r="R25" i="193"/>
  <c r="X25" s="1"/>
  <c r="R25" i="38"/>
  <c r="D24" i="40" s="1"/>
  <c r="R40" i="38"/>
  <c r="X40" s="1"/>
  <c r="B35" i="62"/>
  <c r="H35" s="1"/>
  <c r="BE34" i="40" s="1"/>
  <c r="B35" i="38"/>
  <c r="B34" i="40" s="1"/>
  <c r="R20" i="193"/>
  <c r="X20" s="1"/>
  <c r="AC48" i="58"/>
  <c r="J16" i="62"/>
  <c r="P16" s="1"/>
  <c r="BF15" i="40" s="1"/>
  <c r="B12" i="192"/>
  <c r="H12" s="1"/>
  <c r="AP28" i="193"/>
  <c r="AV28" s="1"/>
  <c r="CD41" i="38"/>
  <c r="L40" i="40" s="1"/>
  <c r="CD41" i="192"/>
  <c r="CJ41" s="1"/>
  <c r="BN41"/>
  <c r="BT41" s="1"/>
  <c r="BN14"/>
  <c r="BT14" s="1"/>
  <c r="AP39" i="62"/>
  <c r="AV39" s="1"/>
  <c r="BJ38" i="40" s="1"/>
  <c r="AP39" i="191"/>
  <c r="AV39" s="1"/>
  <c r="J41" i="192"/>
  <c r="P41" s="1"/>
  <c r="Z20" i="38"/>
  <c r="AF20" s="1"/>
  <c r="AW19" i="40" s="1"/>
  <c r="B31" i="191"/>
  <c r="H31" s="1"/>
  <c r="B27" i="38"/>
  <c r="H27" s="1"/>
  <c r="AT26" i="40" s="1"/>
  <c r="Z24" i="62"/>
  <c r="AF24" s="1"/>
  <c r="BH23" i="40" s="1"/>
  <c r="Z24" i="38"/>
  <c r="AF24" s="1"/>
  <c r="AW23" i="40" s="1"/>
  <c r="R10" i="193"/>
  <c r="X10" s="1"/>
  <c r="BN16" i="192"/>
  <c r="BT16" s="1"/>
  <c r="BN36" i="62"/>
  <c r="BT36" s="1"/>
  <c r="BM35" i="40" s="1"/>
  <c r="BN36" i="191"/>
  <c r="BT36" s="1"/>
  <c r="AH36" i="38"/>
  <c r="F35" i="40" s="1"/>
  <c r="R26" i="192"/>
  <c r="X26" s="1"/>
  <c r="R42" i="62"/>
  <c r="X42" s="1"/>
  <c r="AP11" i="38"/>
  <c r="AV11" s="1"/>
  <c r="AY10" i="40" s="1"/>
  <c r="AP20" i="192"/>
  <c r="AV20" s="1"/>
  <c r="BV28" i="38"/>
  <c r="K27" i="40" s="1"/>
  <c r="BN30" i="38"/>
  <c r="J29" i="40" s="1"/>
  <c r="R23" i="62"/>
  <c r="X23" s="1"/>
  <c r="BG22" i="40" s="1"/>
  <c r="R23" i="193"/>
  <c r="X23" s="1"/>
  <c r="CD31"/>
  <c r="CJ31" s="1"/>
  <c r="J8" i="38"/>
  <c r="C7" i="40" s="1"/>
  <c r="J14" i="193"/>
  <c r="P14" s="1"/>
  <c r="J14" i="192"/>
  <c r="P14" s="1"/>
  <c r="BV40" i="191"/>
  <c r="CB40" s="1"/>
  <c r="AX29" i="192"/>
  <c r="BD29" s="1"/>
  <c r="AX29" i="38"/>
  <c r="BD29" s="1"/>
  <c r="AZ28" i="40" s="1"/>
  <c r="AH10" i="38"/>
  <c r="AN10" s="1"/>
  <c r="AX9" i="40" s="1"/>
  <c r="BF25" i="62"/>
  <c r="BL25" s="1"/>
  <c r="BL24" i="40" s="1"/>
  <c r="BF25" i="192"/>
  <c r="BL25" s="1"/>
  <c r="BF6"/>
  <c r="BL6" s="1"/>
  <c r="CD10" i="193"/>
  <c r="CJ10" s="1"/>
  <c r="Z16"/>
  <c r="AF16" s="1"/>
  <c r="Z16" i="191"/>
  <c r="AF16" s="1"/>
  <c r="Z26" i="192"/>
  <c r="AF26" s="1"/>
  <c r="AP25" i="62"/>
  <c r="AV25" s="1"/>
  <c r="BJ24" i="40" s="1"/>
  <c r="AP25" i="193"/>
  <c r="AV25" s="1"/>
  <c r="BV42" i="38"/>
  <c r="G4" i="256" s="1"/>
  <c r="BV42" i="62"/>
  <c r="CB42" s="1"/>
  <c r="J42" i="191"/>
  <c r="P42" s="1"/>
  <c r="Z17" i="38"/>
  <c r="E16" i="40" s="1"/>
  <c r="AH20" i="38"/>
  <c r="F19" i="40" s="1"/>
  <c r="J18" i="191"/>
  <c r="P18" s="1"/>
  <c r="J18" i="193"/>
  <c r="P18" s="1"/>
  <c r="BF36" i="191"/>
  <c r="BL36" s="1"/>
  <c r="Z9"/>
  <c r="AF9" s="1"/>
  <c r="Z9" i="38"/>
  <c r="AF9" s="1"/>
  <c r="AW8" i="40" s="1"/>
  <c r="CD29" i="62"/>
  <c r="CJ29" s="1"/>
  <c r="BO28" i="40" s="1"/>
  <c r="CD29" i="193"/>
  <c r="CJ29" s="1"/>
  <c r="BV24"/>
  <c r="CB24" s="1"/>
  <c r="CD22"/>
  <c r="CJ22" s="1"/>
  <c r="CD22" i="191"/>
  <c r="CJ22" s="1"/>
  <c r="AP36"/>
  <c r="AV36" s="1"/>
  <c r="BF11"/>
  <c r="BL11" s="1"/>
  <c r="AP38" i="193"/>
  <c r="AV38" s="1"/>
  <c r="BF32" i="62"/>
  <c r="BL32" s="1"/>
  <c r="BL31" i="40" s="1"/>
  <c r="AH42" i="38"/>
  <c r="AN42" s="1"/>
  <c r="AH42" i="192"/>
  <c r="BF26" i="38"/>
  <c r="I25" i="40" s="1"/>
  <c r="BF26" i="193"/>
  <c r="BL26" s="1"/>
  <c r="BN27" i="192"/>
  <c r="BT27" s="1"/>
  <c r="J13"/>
  <c r="P13" s="1"/>
  <c r="B18" i="38"/>
  <c r="B17" i="40" s="1"/>
  <c r="AH32" i="193"/>
  <c r="AN32" s="1"/>
  <c r="AP13" i="192"/>
  <c r="AV13" s="1"/>
  <c r="AP13" i="193"/>
  <c r="AV13" s="1"/>
  <c r="R15" i="62"/>
  <c r="X15" s="1"/>
  <c r="BG14" i="40" s="1"/>
  <c r="AP8" i="62"/>
  <c r="AV8" s="1"/>
  <c r="BJ7" i="40" s="1"/>
  <c r="BN27" i="62"/>
  <c r="BT27" s="1"/>
  <c r="BM26" i="40" s="1"/>
  <c r="B18" i="62"/>
  <c r="H18" s="1"/>
  <c r="BE17" i="40" s="1"/>
  <c r="CD6" i="62"/>
  <c r="CJ6" s="1"/>
  <c r="BO5" i="40" s="1"/>
  <c r="Z21" i="192"/>
  <c r="AF21" s="1"/>
  <c r="Z33" i="62"/>
  <c r="AF33" s="1"/>
  <c r="BH32" i="40" s="1"/>
  <c r="Z23" i="193"/>
  <c r="AF23" s="1"/>
  <c r="BV38" i="62"/>
  <c r="CB38" s="1"/>
  <c r="BN37" i="40" s="1"/>
  <c r="AX20" i="62"/>
  <c r="BD20" s="1"/>
  <c r="BK19" i="40" s="1"/>
  <c r="BN24" i="191"/>
  <c r="BT24" s="1"/>
  <c r="R30" i="192"/>
  <c r="X30" s="1"/>
  <c r="R40" i="193"/>
  <c r="X40" s="1"/>
  <c r="AP28" i="62"/>
  <c r="AV28" s="1"/>
  <c r="BJ27" i="40" s="1"/>
  <c r="BN14" i="62"/>
  <c r="BT14" s="1"/>
  <c r="BM13" i="40" s="1"/>
  <c r="B27" i="62"/>
  <c r="H27" s="1"/>
  <c r="BE26" i="40" s="1"/>
  <c r="BN16" i="62"/>
  <c r="BT16" s="1"/>
  <c r="BM15" i="40" s="1"/>
  <c r="R42" i="192"/>
  <c r="X42" s="1"/>
  <c r="BV28"/>
  <c r="CB28" s="1"/>
  <c r="CU48" i="58"/>
  <c r="CD31" i="38"/>
  <c r="L30" i="40" s="1"/>
  <c r="CD10" i="62"/>
  <c r="CJ10" s="1"/>
  <c r="BO9" i="40" s="1"/>
  <c r="J42" i="62"/>
  <c r="P42" s="1"/>
  <c r="AH20"/>
  <c r="AN20" s="1"/>
  <c r="BI19" i="40" s="1"/>
  <c r="BF36" i="62"/>
  <c r="BL36" s="1"/>
  <c r="BL35" i="40" s="1"/>
  <c r="BF32" i="38"/>
  <c r="BL32" s="1"/>
  <c r="BA31" i="40" s="1"/>
  <c r="AH24" i="193"/>
  <c r="AN24" s="1"/>
  <c r="AX5" i="38"/>
  <c r="I40" i="254" s="1"/>
  <c r="AX5" i="192"/>
  <c r="BD5" s="1"/>
  <c r="AH24" i="62"/>
  <c r="AN24" s="1"/>
  <c r="BI23" i="40" s="1"/>
  <c r="BF38" i="191"/>
  <c r="BL38" s="1"/>
  <c r="R36" i="192"/>
  <c r="X36" s="1"/>
  <c r="BF38"/>
  <c r="BL38" s="1"/>
  <c r="R36" i="191"/>
  <c r="X36" s="1"/>
  <c r="BF38" i="62"/>
  <c r="BL38" s="1"/>
  <c r="BL37" i="40" s="1"/>
  <c r="BG40" i="191"/>
  <c r="BM40" s="1"/>
  <c r="BG40" i="193"/>
  <c r="BM40" s="1"/>
  <c r="BG40" i="38"/>
  <c r="BM40" s="1"/>
  <c r="BG40" i="62"/>
  <c r="BM40" s="1"/>
  <c r="BG40" i="192"/>
  <c r="BM40" s="1"/>
  <c r="C31" i="40"/>
  <c r="P32" i="38"/>
  <c r="AU31" i="40" s="1"/>
  <c r="BL12" i="38"/>
  <c r="BA11" i="40" s="1"/>
  <c r="I11"/>
  <c r="H37"/>
  <c r="F21"/>
  <c r="AN22" i="38"/>
  <c r="AX21" i="40" s="1"/>
  <c r="H32"/>
  <c r="BD33" i="38"/>
  <c r="AZ32" i="40" s="1"/>
  <c r="L34"/>
  <c r="CJ35" i="38"/>
  <c r="BD34" i="40" s="1"/>
  <c r="CB27" i="38"/>
  <c r="BC26" i="40" s="1"/>
  <c r="BD11" i="38"/>
  <c r="AZ10" i="40" s="1"/>
  <c r="H10"/>
  <c r="L24"/>
  <c r="CJ25" i="38"/>
  <c r="BD24" i="40" s="1"/>
  <c r="H24" i="38"/>
  <c r="AT23" i="40" s="1"/>
  <c r="Z35" i="193"/>
  <c r="AF35" s="1"/>
  <c r="Z35" i="191"/>
  <c r="AF35" s="1"/>
  <c r="Z35" i="192"/>
  <c r="AF35" s="1"/>
  <c r="Z35" i="38"/>
  <c r="Z35" i="62"/>
  <c r="AF35" s="1"/>
  <c r="BH34" i="40" s="1"/>
  <c r="AX24" i="193"/>
  <c r="BD24" s="1"/>
  <c r="AX24" i="38"/>
  <c r="AX24" i="192"/>
  <c r="BD24" s="1"/>
  <c r="AX24" i="191"/>
  <c r="BD24" s="1"/>
  <c r="AX24" i="62"/>
  <c r="BD24" s="1"/>
  <c r="BK23" i="40" s="1"/>
  <c r="BF28" i="38"/>
  <c r="BF28" i="193"/>
  <c r="BL28" s="1"/>
  <c r="BF28" i="192"/>
  <c r="BL28" s="1"/>
  <c r="BF28" i="62"/>
  <c r="BL28" s="1"/>
  <c r="BL27" i="40" s="1"/>
  <c r="BF28" i="191"/>
  <c r="BL28" s="1"/>
  <c r="AX14"/>
  <c r="BD14" s="1"/>
  <c r="AX14" i="38"/>
  <c r="AX14" i="192"/>
  <c r="BD14" s="1"/>
  <c r="AX14" i="62"/>
  <c r="BD14" s="1"/>
  <c r="BK13" i="40" s="1"/>
  <c r="AX14" i="193"/>
  <c r="BD14" s="1"/>
  <c r="AH16"/>
  <c r="AN16" s="1"/>
  <c r="AH16" i="38"/>
  <c r="AH16" i="192"/>
  <c r="AN16" s="1"/>
  <c r="AH16" i="191"/>
  <c r="AN16" s="1"/>
  <c r="AH16" i="62"/>
  <c r="AN16" s="1"/>
  <c r="BI15" i="40" s="1"/>
  <c r="J22" i="38"/>
  <c r="J22" i="192"/>
  <c r="P22" s="1"/>
  <c r="J22" i="191"/>
  <c r="P22" s="1"/>
  <c r="J22" i="193"/>
  <c r="P22" s="1"/>
  <c r="J22" i="62"/>
  <c r="P22" s="1"/>
  <c r="BF21" i="40" s="1"/>
  <c r="J24" i="192"/>
  <c r="P24" s="1"/>
  <c r="J24" i="191"/>
  <c r="P24" s="1"/>
  <c r="J24" i="193"/>
  <c r="P24" s="1"/>
  <c r="J24" i="38"/>
  <c r="J24" i="62"/>
  <c r="P24" s="1"/>
  <c r="BF23" i="40" s="1"/>
  <c r="BT10" i="38"/>
  <c r="BB9" i="40" s="1"/>
  <c r="F29"/>
  <c r="AF21" i="38"/>
  <c r="AW20" i="40" s="1"/>
  <c r="L29"/>
  <c r="CJ30" i="38"/>
  <c r="BD29" i="40" s="1"/>
  <c r="E28"/>
  <c r="AF29" i="38"/>
  <c r="AW28" i="40" s="1"/>
  <c r="L22"/>
  <c r="CD14" i="193"/>
  <c r="CJ14" s="1"/>
  <c r="CD14" i="38"/>
  <c r="CD14" i="191"/>
  <c r="CJ14" s="1"/>
  <c r="CD14" i="192"/>
  <c r="CJ14" s="1"/>
  <c r="CD14" i="62"/>
  <c r="CJ14" s="1"/>
  <c r="BO13" i="40" s="1"/>
  <c r="BF17" i="191"/>
  <c r="BL17" s="1"/>
  <c r="BF17" i="193"/>
  <c r="BL17" s="1"/>
  <c r="BF17" i="192"/>
  <c r="BL17" s="1"/>
  <c r="BF17" i="38"/>
  <c r="BF17" i="62"/>
  <c r="BL17" s="1"/>
  <c r="BL16" i="40" s="1"/>
  <c r="BF10" i="192"/>
  <c r="BL10" s="1"/>
  <c r="BF10" i="191"/>
  <c r="BL10" s="1"/>
  <c r="BF10" i="38"/>
  <c r="BF10" i="193"/>
  <c r="BL10" s="1"/>
  <c r="BF10" i="62"/>
  <c r="BL10" s="1"/>
  <c r="BL9" i="40" s="1"/>
  <c r="B33" i="38"/>
  <c r="B33" i="62"/>
  <c r="H33" s="1"/>
  <c r="BE32" i="40" s="1"/>
  <c r="B33" i="191"/>
  <c r="H33" s="1"/>
  <c r="B33" i="192"/>
  <c r="H33" s="1"/>
  <c r="B33" i="193"/>
  <c r="H33" s="1"/>
  <c r="J29"/>
  <c r="P29" s="1"/>
  <c r="J29" i="191"/>
  <c r="P29" s="1"/>
  <c r="J29" i="192"/>
  <c r="P29" s="1"/>
  <c r="J29" i="62"/>
  <c r="P29" s="1"/>
  <c r="BF28" i="40" s="1"/>
  <c r="J29" i="38"/>
  <c r="AP18" i="191"/>
  <c r="AV18" s="1"/>
  <c r="AP18" i="192"/>
  <c r="AV18" s="1"/>
  <c r="AP18" i="193"/>
  <c r="AV18" s="1"/>
  <c r="AP18" i="62"/>
  <c r="AV18" s="1"/>
  <c r="BJ17" i="40" s="1"/>
  <c r="AP18" i="38"/>
  <c r="AX12" i="192"/>
  <c r="BD12" s="1"/>
  <c r="AX12" i="191"/>
  <c r="BD12" s="1"/>
  <c r="AX12" i="193"/>
  <c r="BD12" s="1"/>
  <c r="AX12" i="38"/>
  <c r="AX12" i="62"/>
  <c r="BD12" s="1"/>
  <c r="BK11" i="40" s="1"/>
  <c r="BF22" i="193"/>
  <c r="BL22" s="1"/>
  <c r="BF22" i="38"/>
  <c r="BF22" i="191"/>
  <c r="BL22" s="1"/>
  <c r="BF22" i="62"/>
  <c r="BL22" s="1"/>
  <c r="BL21" i="40" s="1"/>
  <c r="BF22" i="192"/>
  <c r="BL22" s="1"/>
  <c r="CD36" i="193"/>
  <c r="CJ36" s="1"/>
  <c r="CD36" i="191"/>
  <c r="CJ36" s="1"/>
  <c r="CD36" i="38"/>
  <c r="CD36" i="192"/>
  <c r="CJ36" s="1"/>
  <c r="CD36" i="62"/>
  <c r="CJ36" s="1"/>
  <c r="BO35" i="40" s="1"/>
  <c r="BF14" i="191"/>
  <c r="BL14" s="1"/>
  <c r="BF14" i="38"/>
  <c r="BF14" i="193"/>
  <c r="BL14" s="1"/>
  <c r="BF14" i="62"/>
  <c r="BL14" s="1"/>
  <c r="BL13" i="40" s="1"/>
  <c r="BF14" i="192"/>
  <c r="BL14" s="1"/>
  <c r="B20"/>
  <c r="H20" s="1"/>
  <c r="B20" i="191"/>
  <c r="H20" s="1"/>
  <c r="B20" i="38"/>
  <c r="B20" i="193"/>
  <c r="H20" s="1"/>
  <c r="B20" i="62"/>
  <c r="H20" s="1"/>
  <c r="BE19" i="40" s="1"/>
  <c r="B39" i="192"/>
  <c r="H39" s="1"/>
  <c r="B39" i="193"/>
  <c r="H39" s="1"/>
  <c r="B39" i="62"/>
  <c r="H39" s="1"/>
  <c r="BE38" i="40" s="1"/>
  <c r="B39" i="38"/>
  <c r="B39" i="191"/>
  <c r="H39" s="1"/>
  <c r="AH13" i="192"/>
  <c r="AN13" s="1"/>
  <c r="AH13" i="191"/>
  <c r="AN13" s="1"/>
  <c r="AH13" i="38"/>
  <c r="AH13" i="62"/>
  <c r="AN13" s="1"/>
  <c r="BI12" i="40" s="1"/>
  <c r="AH13" i="193"/>
  <c r="AN13" s="1"/>
  <c r="AH27" i="192"/>
  <c r="AN27" s="1"/>
  <c r="AH27" i="38"/>
  <c r="AH27" i="193"/>
  <c r="AN27" s="1"/>
  <c r="AH27" i="62"/>
  <c r="AN27" s="1"/>
  <c r="BI26" i="40" s="1"/>
  <c r="AH27" i="191"/>
  <c r="AN27" s="1"/>
  <c r="BV17"/>
  <c r="CB17" s="1"/>
  <c r="BV17" i="193"/>
  <c r="CB17" s="1"/>
  <c r="BV17" i="38"/>
  <c r="BV17" i="192"/>
  <c r="CB17" s="1"/>
  <c r="BV17" i="62"/>
  <c r="CB17" s="1"/>
  <c r="BN16" i="40" s="1"/>
  <c r="CD38" i="192"/>
  <c r="CJ38" s="1"/>
  <c r="CD38" i="38"/>
  <c r="CD38" i="193"/>
  <c r="CJ38" s="1"/>
  <c r="CD38" i="191"/>
  <c r="CJ38" s="1"/>
  <c r="CD38" i="62"/>
  <c r="CJ38" s="1"/>
  <c r="BO37" i="40" s="1"/>
  <c r="AX13" i="192"/>
  <c r="BD13" s="1"/>
  <c r="AX13" i="193"/>
  <c r="BD13" s="1"/>
  <c r="AX13" i="191"/>
  <c r="BD13" s="1"/>
  <c r="AX13" i="62"/>
  <c r="BD13" s="1"/>
  <c r="BK12" i="40" s="1"/>
  <c r="AX13" i="38"/>
  <c r="P16"/>
  <c r="AU15" i="40" s="1"/>
  <c r="B29"/>
  <c r="H30" i="38"/>
  <c r="AT29" i="40" s="1"/>
  <c r="C30"/>
  <c r="P31" i="38"/>
  <c r="AU30" i="40" s="1"/>
  <c r="R12" i="193"/>
  <c r="X12" s="1"/>
  <c r="R12" i="38"/>
  <c r="R12" i="191"/>
  <c r="X12" s="1"/>
  <c r="R12" i="62"/>
  <c r="X12" s="1"/>
  <c r="BG11" i="40" s="1"/>
  <c r="R12" i="192"/>
  <c r="X12" s="1"/>
  <c r="J33"/>
  <c r="P33" s="1"/>
  <c r="J33" i="62"/>
  <c r="P33" s="1"/>
  <c r="BF32" i="40" s="1"/>
  <c r="J33" i="38"/>
  <c r="J33" i="193"/>
  <c r="P33" s="1"/>
  <c r="J33" i="191"/>
  <c r="P33" s="1"/>
  <c r="R14"/>
  <c r="X14" s="1"/>
  <c r="R14" i="193"/>
  <c r="X14" s="1"/>
  <c r="R14" i="62"/>
  <c r="X14" s="1"/>
  <c r="BG13" i="40" s="1"/>
  <c r="R14" i="38"/>
  <c r="R14" i="192"/>
  <c r="X14" s="1"/>
  <c r="J9" i="38"/>
  <c r="J9" i="192"/>
  <c r="P9" s="1"/>
  <c r="J9" i="193"/>
  <c r="P9" s="1"/>
  <c r="J9" i="62"/>
  <c r="P9" s="1"/>
  <c r="BF8" i="40" s="1"/>
  <c r="J9" i="191"/>
  <c r="P9" s="1"/>
  <c r="AH19" i="193"/>
  <c r="AN19" s="1"/>
  <c r="AH19" i="38"/>
  <c r="AH19" i="191"/>
  <c r="AN19" s="1"/>
  <c r="AH19" i="62"/>
  <c r="AN19" s="1"/>
  <c r="BI18" i="40" s="1"/>
  <c r="AH19" i="192"/>
  <c r="AN19" s="1"/>
  <c r="AH39"/>
  <c r="AN39" s="1"/>
  <c r="AH39" i="38"/>
  <c r="AH39" i="191"/>
  <c r="AN39" s="1"/>
  <c r="AH39" i="62"/>
  <c r="AN39" s="1"/>
  <c r="BI38" i="40" s="1"/>
  <c r="AH39" i="193"/>
  <c r="AN39" s="1"/>
  <c r="AP10" i="38"/>
  <c r="AP10" i="192"/>
  <c r="AV10" s="1"/>
  <c r="AP10" i="191"/>
  <c r="AV10" s="1"/>
  <c r="AP10" i="193"/>
  <c r="AV10" s="1"/>
  <c r="AP10" i="62"/>
  <c r="AV10" s="1"/>
  <c r="BJ9" i="40" s="1"/>
  <c r="Z25" i="62"/>
  <c r="AF25" s="1"/>
  <c r="BH24" i="40" s="1"/>
  <c r="Z25" i="193"/>
  <c r="AF25" s="1"/>
  <c r="Z25" i="38"/>
  <c r="Z25" i="192"/>
  <c r="AF25" s="1"/>
  <c r="Z25" i="191"/>
  <c r="AF25" s="1"/>
  <c r="AX34" i="38"/>
  <c r="AX34" i="193"/>
  <c r="BD34" s="1"/>
  <c r="AX34" i="191"/>
  <c r="BD34" s="1"/>
  <c r="AX34" i="192"/>
  <c r="BD34" s="1"/>
  <c r="AX34" i="62"/>
  <c r="BD34" s="1"/>
  <c r="BK33" i="40" s="1"/>
  <c r="BV8" i="191"/>
  <c r="CB8" s="1"/>
  <c r="BV8" i="192"/>
  <c r="CB8" s="1"/>
  <c r="BV8" i="193"/>
  <c r="CB8" s="1"/>
  <c r="BV8" i="62"/>
  <c r="CB8" s="1"/>
  <c r="BN7" i="40" s="1"/>
  <c r="BV8" i="38"/>
  <c r="AX31" i="192"/>
  <c r="BD31" s="1"/>
  <c r="AX31" i="191"/>
  <c r="BD31" s="1"/>
  <c r="AX31" i="193"/>
  <c r="BD31" s="1"/>
  <c r="AX31" i="62"/>
  <c r="BD31" s="1"/>
  <c r="BK30" i="40" s="1"/>
  <c r="AX31" i="38"/>
  <c r="BV13" i="192"/>
  <c r="CB13" s="1"/>
  <c r="BV13" i="193"/>
  <c r="CB13" s="1"/>
  <c r="BV13" i="191"/>
  <c r="CB13" s="1"/>
  <c r="BV13" i="62"/>
  <c r="CB13" s="1"/>
  <c r="BN12" i="40" s="1"/>
  <c r="BV13" i="38"/>
  <c r="AH18" i="192"/>
  <c r="AN18" s="1"/>
  <c r="AH18" i="38"/>
  <c r="AH18" i="191"/>
  <c r="AN18" s="1"/>
  <c r="AH18" i="193"/>
  <c r="AN18" s="1"/>
  <c r="AH18" i="62"/>
  <c r="AN18" s="1"/>
  <c r="BI17" i="40" s="1"/>
  <c r="AX8" i="38"/>
  <c r="AX8" i="192"/>
  <c r="BD8" s="1"/>
  <c r="AX8" i="62"/>
  <c r="BD8" s="1"/>
  <c r="BK7" i="40" s="1"/>
  <c r="AX8" i="193"/>
  <c r="BD8" s="1"/>
  <c r="AX8" i="191"/>
  <c r="BD8" s="1"/>
  <c r="B16" i="192"/>
  <c r="H16" s="1"/>
  <c r="B16" i="191"/>
  <c r="H16" s="1"/>
  <c r="B16" i="62"/>
  <c r="H16" s="1"/>
  <c r="BE15" i="40" s="1"/>
  <c r="B16" i="193"/>
  <c r="H16" s="1"/>
  <c r="B16" i="38"/>
  <c r="AH5" i="192"/>
  <c r="AN5" s="1"/>
  <c r="AH5" i="193"/>
  <c r="AN5" s="1"/>
  <c r="AH5" i="38"/>
  <c r="AH5" i="191"/>
  <c r="AN5" s="1"/>
  <c r="AH5" i="62"/>
  <c r="AN5" s="1"/>
  <c r="BI4" i="40" s="1"/>
  <c r="B29" i="191"/>
  <c r="H29" s="1"/>
  <c r="B29" i="193"/>
  <c r="H29" s="1"/>
  <c r="B29" i="38"/>
  <c r="B29" i="192"/>
  <c r="H29" s="1"/>
  <c r="B29" i="62"/>
  <c r="H29" s="1"/>
  <c r="BE28" i="40" s="1"/>
  <c r="R8" i="193"/>
  <c r="X8" s="1"/>
  <c r="R8" i="191"/>
  <c r="X8" s="1"/>
  <c r="R8" i="192"/>
  <c r="X8" s="1"/>
  <c r="R8" i="38"/>
  <c r="R8" i="62"/>
  <c r="X8" s="1"/>
  <c r="BG7" i="40" s="1"/>
  <c r="J30" i="38"/>
  <c r="J30" i="191"/>
  <c r="P30" s="1"/>
  <c r="J30" i="192"/>
  <c r="P30" s="1"/>
  <c r="J30" i="193"/>
  <c r="P30" s="1"/>
  <c r="J30" i="62"/>
  <c r="P30" s="1"/>
  <c r="BF29" i="40" s="1"/>
  <c r="J27" i="192"/>
  <c r="P27" s="1"/>
  <c r="J27" i="62"/>
  <c r="P27" s="1"/>
  <c r="BF26" i="40" s="1"/>
  <c r="J27" i="38"/>
  <c r="J27" i="193"/>
  <c r="P27" s="1"/>
  <c r="J27" i="191"/>
  <c r="P27" s="1"/>
  <c r="AH17" i="193"/>
  <c r="AN17" s="1"/>
  <c r="AH17" i="192"/>
  <c r="AN17" s="1"/>
  <c r="AH17" i="38"/>
  <c r="AH17" i="191"/>
  <c r="AN17" s="1"/>
  <c r="AH17" i="62"/>
  <c r="AN17" s="1"/>
  <c r="BI16" i="40" s="1"/>
  <c r="AH9" i="191"/>
  <c r="AN9" s="1"/>
  <c r="AH9" i="192"/>
  <c r="AN9" s="1"/>
  <c r="AH9" i="62"/>
  <c r="AN9" s="1"/>
  <c r="BI8" i="40" s="1"/>
  <c r="AH9" i="193"/>
  <c r="AN9" s="1"/>
  <c r="AH9" i="38"/>
  <c r="Z7" i="191"/>
  <c r="AF7" s="1"/>
  <c r="Z7" i="193"/>
  <c r="AF7" s="1"/>
  <c r="Z7" i="38"/>
  <c r="Z7" i="192"/>
  <c r="AF7" s="1"/>
  <c r="Z7" i="62"/>
  <c r="AF7" s="1"/>
  <c r="BH6" i="40" s="1"/>
  <c r="DE46" i="58"/>
  <c r="DE48"/>
  <c r="CD42" i="193"/>
  <c r="CD42" i="192"/>
  <c r="CD42" i="38"/>
  <c r="CD42" i="62"/>
  <c r="CD42" i="191"/>
  <c r="R19" i="193"/>
  <c r="X19" s="1"/>
  <c r="R19" i="38"/>
  <c r="R19" i="191"/>
  <c r="X19" s="1"/>
  <c r="R19" i="192"/>
  <c r="X19" s="1"/>
  <c r="R19" i="62"/>
  <c r="X19" s="1"/>
  <c r="BG18" i="40" s="1"/>
  <c r="R32" i="38"/>
  <c r="R32" i="62"/>
  <c r="X32" s="1"/>
  <c r="BG31" i="40" s="1"/>
  <c r="R32" i="191"/>
  <c r="X32" s="1"/>
  <c r="R32" i="192"/>
  <c r="X32" s="1"/>
  <c r="R32" i="193"/>
  <c r="X32" s="1"/>
  <c r="BT21" i="38"/>
  <c r="BB20" i="40" s="1"/>
  <c r="P42" i="38"/>
  <c r="AN29"/>
  <c r="AX28" i="40" s="1"/>
  <c r="AN42" i="62"/>
  <c r="AE33" i="58"/>
  <c r="AE28"/>
  <c r="AE27"/>
  <c r="AE40"/>
  <c r="AE26"/>
  <c r="AE39"/>
  <c r="AE29"/>
  <c r="AE13"/>
  <c r="U19"/>
  <c r="CM42"/>
  <c r="BS37"/>
  <c r="K40"/>
  <c r="BI34"/>
  <c r="CW19"/>
  <c r="AO14"/>
  <c r="CW11"/>
  <c r="CM29"/>
  <c r="BI32"/>
  <c r="AO23"/>
  <c r="DG14"/>
  <c r="K16"/>
  <c r="AO43"/>
  <c r="K24"/>
  <c r="CM10"/>
  <c r="BS9"/>
  <c r="U14"/>
  <c r="AY28"/>
  <c r="CW14"/>
  <c r="CW28"/>
  <c r="K30"/>
  <c r="CM13"/>
  <c r="CM7"/>
  <c r="CM19"/>
  <c r="AY9"/>
  <c r="AY6"/>
  <c r="U33"/>
  <c r="CW25"/>
  <c r="AY27"/>
  <c r="K17"/>
  <c r="BI16"/>
  <c r="K26"/>
  <c r="K15"/>
  <c r="CM12"/>
  <c r="AO19"/>
  <c r="K37"/>
  <c r="CC30"/>
  <c r="K39"/>
  <c r="CC23"/>
  <c r="K42"/>
  <c r="K14"/>
  <c r="AO24"/>
  <c r="K33"/>
  <c r="CW41"/>
  <c r="BI35"/>
  <c r="K22"/>
  <c r="U21"/>
  <c r="U20"/>
  <c r="AY38"/>
  <c r="CC10"/>
  <c r="CM41"/>
  <c r="AY7"/>
  <c r="BI29"/>
  <c r="CW22"/>
  <c r="CM27"/>
  <c r="U25"/>
  <c r="BI20"/>
  <c r="K27"/>
  <c r="DG25"/>
  <c r="AO25"/>
  <c r="AY39"/>
  <c r="BI11"/>
  <c r="K43"/>
  <c r="BS40"/>
  <c r="U12"/>
  <c r="CW12"/>
  <c r="DG17"/>
  <c r="AY14"/>
  <c r="AE15"/>
  <c r="BS22"/>
  <c r="U26"/>
  <c r="CM43"/>
  <c r="CW32"/>
  <c r="AO37"/>
  <c r="AE16"/>
  <c r="DG26"/>
  <c r="DG42"/>
  <c r="CC15"/>
  <c r="K13"/>
  <c r="DG24"/>
  <c r="AO31"/>
  <c r="DG41"/>
  <c r="AY32"/>
  <c r="AY36"/>
  <c r="CW40"/>
  <c r="CM33"/>
  <c r="U38"/>
  <c r="AY31"/>
  <c r="BS28"/>
  <c r="AO16"/>
  <c r="CC43"/>
  <c r="AO11"/>
  <c r="BI25"/>
  <c r="CC25"/>
  <c r="CW6"/>
  <c r="DG29"/>
  <c r="I28" i="40"/>
  <c r="BL29" i="38"/>
  <c r="BA28" i="40" s="1"/>
  <c r="Z38" i="193"/>
  <c r="AF38" s="1"/>
  <c r="Z38" i="191"/>
  <c r="AF38" s="1"/>
  <c r="Z38" i="192"/>
  <c r="AF38" s="1"/>
  <c r="Z38" i="38"/>
  <c r="Z38" i="62"/>
  <c r="AF38" s="1"/>
  <c r="BH37" i="40" s="1"/>
  <c r="B38" i="38"/>
  <c r="B38" i="193"/>
  <c r="H38" s="1"/>
  <c r="B38" i="192"/>
  <c r="H38" s="1"/>
  <c r="B38" i="191"/>
  <c r="H38" s="1"/>
  <c r="B38" i="62"/>
  <c r="H38" s="1"/>
  <c r="BE37" i="40" s="1"/>
  <c r="AX28" i="193"/>
  <c r="BD28" s="1"/>
  <c r="AX28" i="62"/>
  <c r="BD28" s="1"/>
  <c r="BK27" i="40" s="1"/>
  <c r="AX28" i="192"/>
  <c r="BD28" s="1"/>
  <c r="AX28" i="38"/>
  <c r="AX28" i="191"/>
  <c r="BD28" s="1"/>
  <c r="B41"/>
  <c r="H41" s="1"/>
  <c r="B41" i="193"/>
  <c r="H41" s="1"/>
  <c r="B41" i="62"/>
  <c r="H41" s="1"/>
  <c r="BE40" i="40" s="1"/>
  <c r="B41" i="192"/>
  <c r="H41" s="1"/>
  <c r="B41" i="38"/>
  <c r="BF21"/>
  <c r="BF21" i="192"/>
  <c r="BL21" s="1"/>
  <c r="BF21" i="62"/>
  <c r="BL21" s="1"/>
  <c r="BL20" i="40" s="1"/>
  <c r="BF21" i="193"/>
  <c r="BL21" s="1"/>
  <c r="BF21" i="191"/>
  <c r="BL21" s="1"/>
  <c r="AH40"/>
  <c r="AN40" s="1"/>
  <c r="AH40" i="192"/>
  <c r="AN40" s="1"/>
  <c r="AH40" i="38"/>
  <c r="AH40" i="62"/>
  <c r="AN40" s="1"/>
  <c r="BI39" i="40" s="1"/>
  <c r="AH40" i="193"/>
  <c r="AN40" s="1"/>
  <c r="BN26"/>
  <c r="BT26" s="1"/>
  <c r="BN26" i="38"/>
  <c r="BN26" i="191"/>
  <c r="BT26" s="1"/>
  <c r="BN26" i="62"/>
  <c r="BT26" s="1"/>
  <c r="BM25" i="40" s="1"/>
  <c r="BN26" i="192"/>
  <c r="BT26" s="1"/>
  <c r="L32" i="40"/>
  <c r="CJ33" i="38"/>
  <c r="BD32" i="40" s="1"/>
  <c r="BD6" i="38"/>
  <c r="AZ5" i="40" s="1"/>
  <c r="H5"/>
  <c r="J10"/>
  <c r="BT11" i="38"/>
  <c r="BB10" i="40" s="1"/>
  <c r="K32"/>
  <c r="CB33" i="38"/>
  <c r="BC32" i="40" s="1"/>
  <c r="C35"/>
  <c r="P36" i="38"/>
  <c r="AU35" i="40" s="1"/>
  <c r="I26"/>
  <c r="BL27" i="38"/>
  <c r="BA26" i="40" s="1"/>
  <c r="D32"/>
  <c r="X33" i="38"/>
  <c r="AV32" i="40" s="1"/>
  <c r="J23" i="191"/>
  <c r="P23" s="1"/>
  <c r="J23" i="62"/>
  <c r="P23" s="1"/>
  <c r="BF22" i="40" s="1"/>
  <c r="J23" i="38"/>
  <c r="J23" i="192"/>
  <c r="P23" s="1"/>
  <c r="J23" i="193"/>
  <c r="P23" s="1"/>
  <c r="I48" i="58"/>
  <c r="B42" i="192"/>
  <c r="B42" i="191"/>
  <c r="B42" i="62"/>
  <c r="B42" i="38"/>
  <c r="B42" i="193"/>
  <c r="BN34" i="192"/>
  <c r="BT34" s="1"/>
  <c r="BN34" i="191"/>
  <c r="BT34" s="1"/>
  <c r="BN34" i="193"/>
  <c r="BT34" s="1"/>
  <c r="BN34" i="62"/>
  <c r="BT34" s="1"/>
  <c r="BM33" i="40" s="1"/>
  <c r="BN34" i="38"/>
  <c r="BN35" i="191"/>
  <c r="BT35" s="1"/>
  <c r="BN35" i="193"/>
  <c r="BT35" s="1"/>
  <c r="BN35" i="38"/>
  <c r="BN35" i="62"/>
  <c r="BT35" s="1"/>
  <c r="BM34" i="40" s="1"/>
  <c r="BN35" i="192"/>
  <c r="BT35" s="1"/>
  <c r="BF33" i="193"/>
  <c r="BL33" s="1"/>
  <c r="BF33" i="192"/>
  <c r="BL33" s="1"/>
  <c r="BF33" i="38"/>
  <c r="BF33" i="62"/>
  <c r="BL33" s="1"/>
  <c r="BL32" i="40" s="1"/>
  <c r="BF33" i="191"/>
  <c r="BL33" s="1"/>
  <c r="BN38"/>
  <c r="BT38" s="1"/>
  <c r="BN38" i="62"/>
  <c r="BT38" s="1"/>
  <c r="BM37" i="40" s="1"/>
  <c r="BN38" i="38"/>
  <c r="BN38" i="192"/>
  <c r="BT38" s="1"/>
  <c r="BN38" i="193"/>
  <c r="BT38" s="1"/>
  <c r="BN31"/>
  <c r="BT31" s="1"/>
  <c r="BN31" i="38"/>
  <c r="BN31" i="191"/>
  <c r="BT31" s="1"/>
  <c r="BN31" i="62"/>
  <c r="BT31" s="1"/>
  <c r="BM30" i="40" s="1"/>
  <c r="BN31" i="192"/>
  <c r="BT31" s="1"/>
  <c r="BN29" i="38"/>
  <c r="BN29" i="62"/>
  <c r="BT29" s="1"/>
  <c r="BM28" i="40" s="1"/>
  <c r="BN29" i="193"/>
  <c r="BT29" s="1"/>
  <c r="BN29" i="192"/>
  <c r="BT29" s="1"/>
  <c r="BN29" i="191"/>
  <c r="BT29" s="1"/>
  <c r="BV29" i="193"/>
  <c r="CB29" s="1"/>
  <c r="BV29" i="191"/>
  <c r="CB29" s="1"/>
  <c r="BV29" i="38"/>
  <c r="BV29" i="192"/>
  <c r="CB29" s="1"/>
  <c r="BV29" i="62"/>
  <c r="CB29" s="1"/>
  <c r="BN28" i="40" s="1"/>
  <c r="BN19" i="38"/>
  <c r="BN19" i="62"/>
  <c r="BT19" s="1"/>
  <c r="BM18" i="40" s="1"/>
  <c r="BN19" i="192"/>
  <c r="BT19" s="1"/>
  <c r="BN19" i="193"/>
  <c r="BT19" s="1"/>
  <c r="BN19" i="191"/>
  <c r="BT19" s="1"/>
  <c r="CK46" i="58"/>
  <c r="CK48"/>
  <c r="BN42" i="193"/>
  <c r="BN42" i="192"/>
  <c r="BN42" i="38"/>
  <c r="BN42" i="62"/>
  <c r="BN42" i="191"/>
  <c r="CD39" i="38"/>
  <c r="CD39" i="192"/>
  <c r="CJ39" s="1"/>
  <c r="CD39" i="191"/>
  <c r="CJ39" s="1"/>
  <c r="CD39" i="193"/>
  <c r="CJ39" s="1"/>
  <c r="CD39" i="62"/>
  <c r="CJ39" s="1"/>
  <c r="BO38" i="40" s="1"/>
  <c r="AX37" i="38"/>
  <c r="AX37" i="191"/>
  <c r="BD37" s="1"/>
  <c r="AX37" i="62"/>
  <c r="BD37" s="1"/>
  <c r="BK36" i="40" s="1"/>
  <c r="AX37" i="193"/>
  <c r="BD37" s="1"/>
  <c r="AX37" i="192"/>
  <c r="BD37" s="1"/>
  <c r="AX22"/>
  <c r="BD22" s="1"/>
  <c r="AX22" i="38"/>
  <c r="AX22" i="193"/>
  <c r="BD22" s="1"/>
  <c r="AX22" i="62"/>
  <c r="BD22" s="1"/>
  <c r="BK21" i="40" s="1"/>
  <c r="AX22" i="191"/>
  <c r="BD22" s="1"/>
  <c r="BN33" i="38"/>
  <c r="BN33" i="193"/>
  <c r="BT33" s="1"/>
  <c r="BN33" i="62"/>
  <c r="BT33" s="1"/>
  <c r="BM32" i="40" s="1"/>
  <c r="BN33" i="191"/>
  <c r="BT33" s="1"/>
  <c r="BN33" i="192"/>
  <c r="BT33" s="1"/>
  <c r="BQ46" i="58"/>
  <c r="BQ48"/>
  <c r="AX42" i="193"/>
  <c r="AX42" i="62"/>
  <c r="AX42" i="38"/>
  <c r="AX42" i="192"/>
  <c r="AX42" i="191"/>
  <c r="K34" i="40"/>
  <c r="CB35" i="38"/>
  <c r="BC34" i="40" s="1"/>
  <c r="BL37" i="38"/>
  <c r="BA36" i="40" s="1"/>
  <c r="G38"/>
  <c r="AV39" i="38"/>
  <c r="AY38" i="40" s="1"/>
  <c r="I12"/>
  <c r="BL13" i="38"/>
  <c r="BA12" i="40" s="1"/>
  <c r="AV19" i="38"/>
  <c r="AY18" i="40" s="1"/>
  <c r="G18"/>
  <c r="D36"/>
  <c r="X37" i="38"/>
  <c r="AV36" i="40" s="1"/>
  <c r="E21"/>
  <c r="AF22" i="38"/>
  <c r="AW21" i="40" s="1"/>
  <c r="L20"/>
  <c r="AH23" i="193"/>
  <c r="AN23" s="1"/>
  <c r="AH23" i="38"/>
  <c r="AH23" i="62"/>
  <c r="AN23" s="1"/>
  <c r="BI22" i="40" s="1"/>
  <c r="AH23" i="191"/>
  <c r="AN23" s="1"/>
  <c r="AH23" i="192"/>
  <c r="AN23" s="1"/>
  <c r="B10" i="38"/>
  <c r="B10" i="192"/>
  <c r="H10" s="1"/>
  <c r="B10" i="62"/>
  <c r="H10" s="1"/>
  <c r="BE9" i="40" s="1"/>
  <c r="B10" i="193"/>
  <c r="H10" s="1"/>
  <c r="B10" i="191"/>
  <c r="H10" s="1"/>
  <c r="B26" i="38"/>
  <c r="B26" i="193"/>
  <c r="H26" s="1"/>
  <c r="B26" i="191"/>
  <c r="H26" s="1"/>
  <c r="B26" i="192"/>
  <c r="H26" s="1"/>
  <c r="B26" i="62"/>
  <c r="H26" s="1"/>
  <c r="BE25" i="40" s="1"/>
  <c r="BN9" i="192"/>
  <c r="BT9" s="1"/>
  <c r="BN9" i="193"/>
  <c r="BT9" s="1"/>
  <c r="BN9" i="38"/>
  <c r="BN9" i="62"/>
  <c r="BT9" s="1"/>
  <c r="BM8" i="40" s="1"/>
  <c r="BN9" i="191"/>
  <c r="BT9" s="1"/>
  <c r="BV37" i="38"/>
  <c r="BV37" i="192"/>
  <c r="CB37" s="1"/>
  <c r="BV37" i="193"/>
  <c r="CB37" s="1"/>
  <c r="BV37" i="191"/>
  <c r="CB37" s="1"/>
  <c r="BV37" i="62"/>
  <c r="CB37" s="1"/>
  <c r="BN36" i="40" s="1"/>
  <c r="BV12" i="192"/>
  <c r="CB12" s="1"/>
  <c r="BV12" i="193"/>
  <c r="CB12" s="1"/>
  <c r="BV12" i="38"/>
  <c r="BV12" i="62"/>
  <c r="CB12" s="1"/>
  <c r="BN11" i="40" s="1"/>
  <c r="BV12" i="191"/>
  <c r="CB12" s="1"/>
  <c r="AP34" i="193"/>
  <c r="AV34" s="1"/>
  <c r="AP34" i="38"/>
  <c r="AP34" i="191"/>
  <c r="AV34" s="1"/>
  <c r="AP34" i="192"/>
  <c r="AV34" s="1"/>
  <c r="AP34" i="62"/>
  <c r="AV34" s="1"/>
  <c r="BJ33" i="40" s="1"/>
  <c r="CD7" i="191"/>
  <c r="CJ7" s="1"/>
  <c r="CD7" i="193"/>
  <c r="CJ7" s="1"/>
  <c r="CD7" i="38"/>
  <c r="CD7" i="192"/>
  <c r="CJ7" s="1"/>
  <c r="CD7" i="62"/>
  <c r="CJ7" s="1"/>
  <c r="BO6" i="40" s="1"/>
  <c r="BV5" i="193"/>
  <c r="CB5" s="1"/>
  <c r="BV5" i="191"/>
  <c r="CB5" s="1"/>
  <c r="BV5" i="38"/>
  <c r="BV5" i="192"/>
  <c r="CB5" s="1"/>
  <c r="BV5" i="62"/>
  <c r="CB5" s="1"/>
  <c r="BN4" i="40" s="1"/>
  <c r="B11" i="191"/>
  <c r="H11" s="1"/>
  <c r="B11" i="192"/>
  <c r="H11" s="1"/>
  <c r="B11" i="193"/>
  <c r="H11" s="1"/>
  <c r="B11" i="62"/>
  <c r="H11" s="1"/>
  <c r="BE10" i="40" s="1"/>
  <c r="B11" i="38"/>
  <c r="Z19" i="62"/>
  <c r="AF19" s="1"/>
  <c r="BH18" i="40" s="1"/>
  <c r="Z19" i="193"/>
  <c r="AF19" s="1"/>
  <c r="Z19" i="192"/>
  <c r="AF19" s="1"/>
  <c r="Z19" i="38"/>
  <c r="Z19" i="191"/>
  <c r="AF19" s="1"/>
  <c r="CD13" i="193"/>
  <c r="CJ13" s="1"/>
  <c r="CD13" i="192"/>
  <c r="CJ13" s="1"/>
  <c r="CD13" i="62"/>
  <c r="CJ13" s="1"/>
  <c r="BO12" i="40" s="1"/>
  <c r="CD13" i="191"/>
  <c r="CJ13" s="1"/>
  <c r="CD13" i="38"/>
  <c r="AX15" i="191"/>
  <c r="BD15" s="1"/>
  <c r="AX15" i="193"/>
  <c r="BD15" s="1"/>
  <c r="AX15" i="62"/>
  <c r="BD15" s="1"/>
  <c r="BK14" i="40" s="1"/>
  <c r="AX15" i="192"/>
  <c r="BD15" s="1"/>
  <c r="AX15" i="38"/>
  <c r="Z37" i="191"/>
  <c r="AF37" s="1"/>
  <c r="Z37" i="193"/>
  <c r="AF37" s="1"/>
  <c r="Z37" i="192"/>
  <c r="AF37" s="1"/>
  <c r="Z37" i="62"/>
  <c r="AF37" s="1"/>
  <c r="BH36" i="40" s="1"/>
  <c r="Z37" i="38"/>
  <c r="B9" i="192"/>
  <c r="H9" s="1"/>
  <c r="B9" i="191"/>
  <c r="H9" s="1"/>
  <c r="B9" i="38"/>
  <c r="B9" i="193"/>
  <c r="H9" s="1"/>
  <c r="B9" i="62"/>
  <c r="H9" s="1"/>
  <c r="BE8" i="40" s="1"/>
  <c r="B15" i="193"/>
  <c r="H15" s="1"/>
  <c r="B15" i="191"/>
  <c r="H15" s="1"/>
  <c r="B15" i="62"/>
  <c r="H15" s="1"/>
  <c r="BE14" i="40" s="1"/>
  <c r="B15" i="38"/>
  <c r="B15" i="192"/>
  <c r="H15" s="1"/>
  <c r="AX23"/>
  <c r="BD23" s="1"/>
  <c r="AX23" i="191"/>
  <c r="BD23" s="1"/>
  <c r="AX23" i="62"/>
  <c r="BD23" s="1"/>
  <c r="BK22" i="40" s="1"/>
  <c r="AX23" i="193"/>
  <c r="BD23" s="1"/>
  <c r="AX23" i="38"/>
  <c r="CD17" i="193"/>
  <c r="CJ17" s="1"/>
  <c r="CD17" i="192"/>
  <c r="CJ17" s="1"/>
  <c r="CD17" i="191"/>
  <c r="CJ17" s="1"/>
  <c r="CD17" i="62"/>
  <c r="CJ17" s="1"/>
  <c r="BO16" i="40" s="1"/>
  <c r="CD17" i="38"/>
  <c r="R6"/>
  <c r="R6" i="191"/>
  <c r="X6" s="1"/>
  <c r="R6" i="193"/>
  <c r="X6" s="1"/>
  <c r="R6" i="192"/>
  <c r="X6" s="1"/>
  <c r="R6" i="62"/>
  <c r="X6" s="1"/>
  <c r="BG5" i="40" s="1"/>
  <c r="AX32" i="193"/>
  <c r="BD32" s="1"/>
  <c r="AX32" i="192"/>
  <c r="BD32" s="1"/>
  <c r="AX32" i="38"/>
  <c r="AX32" i="191"/>
  <c r="BD32" s="1"/>
  <c r="AX32" i="62"/>
  <c r="BD32" s="1"/>
  <c r="BK31" i="40" s="1"/>
  <c r="BN18" i="38"/>
  <c r="BN18" i="191"/>
  <c r="BT18" s="1"/>
  <c r="BN18" i="62"/>
  <c r="BT18" s="1"/>
  <c r="BM17" i="40" s="1"/>
  <c r="BN18" i="193"/>
  <c r="BT18" s="1"/>
  <c r="BN18" i="192"/>
  <c r="BT18" s="1"/>
  <c r="J21" i="193"/>
  <c r="P21" s="1"/>
  <c r="J21" i="191"/>
  <c r="P21" s="1"/>
  <c r="J21" i="38"/>
  <c r="J21" i="192"/>
  <c r="P21" s="1"/>
  <c r="J21" i="62"/>
  <c r="P21" s="1"/>
  <c r="BF20" i="40" s="1"/>
  <c r="BV11" i="38"/>
  <c r="BV11" i="191"/>
  <c r="CB11" s="1"/>
  <c r="BV11" i="192"/>
  <c r="CB11" s="1"/>
  <c r="BV11" i="62"/>
  <c r="CB11" s="1"/>
  <c r="BN10" i="40" s="1"/>
  <c r="BV11" i="193"/>
  <c r="CB11" s="1"/>
  <c r="AP6" i="192"/>
  <c r="AV6" s="1"/>
  <c r="AP6" i="191"/>
  <c r="AV6" s="1"/>
  <c r="AP6" i="193"/>
  <c r="AV6" s="1"/>
  <c r="AP6" i="62"/>
  <c r="AV6" s="1"/>
  <c r="BJ5" i="40" s="1"/>
  <c r="AP6" i="38"/>
  <c r="R29" i="191"/>
  <c r="X29" s="1"/>
  <c r="R29" i="38"/>
  <c r="R29" i="192"/>
  <c r="X29" s="1"/>
  <c r="R29" i="62"/>
  <c r="X29" s="1"/>
  <c r="BG28" i="40" s="1"/>
  <c r="R29" i="193"/>
  <c r="X29" s="1"/>
  <c r="R31" i="191"/>
  <c r="X31" s="1"/>
  <c r="R31" i="193"/>
  <c r="X31" s="1"/>
  <c r="R31" i="192"/>
  <c r="X31" s="1"/>
  <c r="R31" i="38"/>
  <c r="R31" i="62"/>
  <c r="X31" s="1"/>
  <c r="BG30" i="40" s="1"/>
  <c r="I24"/>
  <c r="BL25" i="38"/>
  <c r="BA24" i="40" s="1"/>
  <c r="I5"/>
  <c r="BL6" i="38"/>
  <c r="BA5" i="40" s="1"/>
  <c r="E15"/>
  <c r="AF16" i="38"/>
  <c r="AW15" i="40" s="1"/>
  <c r="CB42" i="191"/>
  <c r="G40" i="40"/>
  <c r="AV41" i="38"/>
  <c r="I9" i="254"/>
  <c r="B22" i="40"/>
  <c r="H23" i="38"/>
  <c r="AT22" i="40" s="1"/>
  <c r="AW46" i="58"/>
  <c r="AE43"/>
  <c r="AE18"/>
  <c r="AE41"/>
  <c r="AE32"/>
  <c r="AE37"/>
  <c r="AE30"/>
  <c r="AE20"/>
  <c r="BI13"/>
  <c r="CC11"/>
  <c r="AY16"/>
  <c r="CM22"/>
  <c r="AE8"/>
  <c r="U42"/>
  <c r="DG39"/>
  <c r="U16"/>
  <c r="AO20"/>
  <c r="BS36"/>
  <c r="AY11"/>
  <c r="BS26"/>
  <c r="BI41"/>
  <c r="AO27"/>
  <c r="BS30"/>
  <c r="AO8"/>
  <c r="CM16"/>
  <c r="CC35"/>
  <c r="AO17"/>
  <c r="K28"/>
  <c r="CC33"/>
  <c r="CM14"/>
  <c r="DG31"/>
  <c r="CC9"/>
  <c r="K21"/>
  <c r="AO10"/>
  <c r="CC32"/>
  <c r="K6"/>
  <c r="AY34"/>
  <c r="BI23"/>
  <c r="BS23"/>
  <c r="K18"/>
  <c r="CC27"/>
  <c r="K41"/>
  <c r="CC26"/>
  <c r="CC7"/>
  <c r="AY21"/>
  <c r="DG18"/>
  <c r="DG37"/>
  <c r="CM17"/>
  <c r="AO15"/>
  <c r="BS6"/>
  <c r="CC38"/>
  <c r="CM26"/>
  <c r="CM11"/>
  <c r="DG30"/>
  <c r="AO40"/>
  <c r="BI8"/>
  <c r="CC17"/>
  <c r="AY35"/>
  <c r="U10"/>
  <c r="CM8"/>
  <c r="CW16"/>
  <c r="DG21"/>
  <c r="BI17"/>
  <c r="K23"/>
  <c r="AO6"/>
  <c r="AE6"/>
  <c r="AY12"/>
  <c r="CM28"/>
  <c r="DG22"/>
  <c r="AO33"/>
  <c r="CW35"/>
  <c r="BI39"/>
  <c r="BS8"/>
  <c r="CC21"/>
  <c r="BS20"/>
  <c r="BS11"/>
  <c r="BI10"/>
  <c r="AY23"/>
  <c r="CC18"/>
  <c r="AO42"/>
  <c r="AO30"/>
  <c r="DG35"/>
  <c r="CM34"/>
  <c r="U43"/>
  <c r="AO22"/>
  <c r="BS24"/>
  <c r="CC29"/>
  <c r="U23"/>
  <c r="DG40"/>
  <c r="BI31"/>
  <c r="CM9"/>
  <c r="AY25"/>
  <c r="CC36"/>
  <c r="AE12"/>
  <c r="CW36"/>
  <c r="BS21"/>
  <c r="U40"/>
  <c r="CM40"/>
  <c r="AE17"/>
  <c r="U18"/>
  <c r="K29"/>
  <c r="BI38"/>
  <c r="BS32"/>
  <c r="U32"/>
  <c r="CW30"/>
  <c r="BI14"/>
  <c r="D10" i="40"/>
  <c r="X11" i="38"/>
  <c r="AV10" i="40" s="1"/>
  <c r="AX17" i="193"/>
  <c r="BD17" s="1"/>
  <c r="AX17" i="38"/>
  <c r="AX17" i="192"/>
  <c r="BD17" s="1"/>
  <c r="AX17" i="191"/>
  <c r="BD17" s="1"/>
  <c r="AX17" i="62"/>
  <c r="BD17" s="1"/>
  <c r="BK16" i="40" s="1"/>
  <c r="AP16" i="38"/>
  <c r="AP16" i="192"/>
  <c r="AV16" s="1"/>
  <c r="AP16" i="191"/>
  <c r="AV16" s="1"/>
  <c r="AP16" i="62"/>
  <c r="AV16" s="1"/>
  <c r="BJ15" i="40" s="1"/>
  <c r="AP16" i="193"/>
  <c r="AV16" s="1"/>
  <c r="BG46" i="58"/>
  <c r="BG48"/>
  <c r="AP42" i="191"/>
  <c r="AP42" i="62"/>
  <c r="AP42" i="193"/>
  <c r="AP42" i="192"/>
  <c r="AP42" i="38"/>
  <c r="AH35" i="62"/>
  <c r="AN35" s="1"/>
  <c r="BI34" i="40" s="1"/>
  <c r="AH35" i="193"/>
  <c r="AN35" s="1"/>
  <c r="AH35" i="38"/>
  <c r="AH35" i="191"/>
  <c r="AN35" s="1"/>
  <c r="AH35" i="192"/>
  <c r="AN35" s="1"/>
  <c r="AP29" i="191"/>
  <c r="AV29" s="1"/>
  <c r="AP29" i="38"/>
  <c r="AP29" i="192"/>
  <c r="AV29" s="1"/>
  <c r="AP29" i="193"/>
  <c r="AV29" s="1"/>
  <c r="AP29" i="62"/>
  <c r="AV29" s="1"/>
  <c r="BJ28" i="40" s="1"/>
  <c r="CD19" i="191"/>
  <c r="CJ19" s="1"/>
  <c r="CD19" i="192"/>
  <c r="CJ19" s="1"/>
  <c r="CD19" i="38"/>
  <c r="CD19" i="193"/>
  <c r="CJ19" s="1"/>
  <c r="CD19" i="62"/>
  <c r="CJ19" s="1"/>
  <c r="BO18" i="40" s="1"/>
  <c r="J10" i="191"/>
  <c r="P10" s="1"/>
  <c r="J10" i="38"/>
  <c r="J10" i="193"/>
  <c r="P10" s="1"/>
  <c r="J10" i="192"/>
  <c r="P10" s="1"/>
  <c r="J10" i="62"/>
  <c r="P10" s="1"/>
  <c r="BF9" i="40" s="1"/>
  <c r="AX35" i="192"/>
  <c r="BD35" s="1"/>
  <c r="AX35" i="62"/>
  <c r="BD35" s="1"/>
  <c r="BK34" i="40" s="1"/>
  <c r="AX35" i="193"/>
  <c r="BD35" s="1"/>
  <c r="AX35" i="38"/>
  <c r="AX35" i="191"/>
  <c r="BD35" s="1"/>
  <c r="BL5" i="38"/>
  <c r="CJ24"/>
  <c r="BD23" i="40" s="1"/>
  <c r="L23"/>
  <c r="I6"/>
  <c r="BL7" i="38"/>
  <c r="BA6" i="40" s="1"/>
  <c r="P19" i="38"/>
  <c r="AU18" i="40" s="1"/>
  <c r="C18"/>
  <c r="F32"/>
  <c r="AN33" i="38"/>
  <c r="AX32" i="40" s="1"/>
  <c r="H19"/>
  <c r="I29"/>
  <c r="BL30" i="38"/>
  <c r="BA29" i="40" s="1"/>
  <c r="AP23" i="38"/>
  <c r="AP23" i="191"/>
  <c r="AV23" s="1"/>
  <c r="AP23" i="192"/>
  <c r="AV23" s="1"/>
  <c r="AP23" i="62"/>
  <c r="AV23" s="1"/>
  <c r="BJ22" i="40" s="1"/>
  <c r="AP23" i="193"/>
  <c r="AV23" s="1"/>
  <c r="AP21" i="192"/>
  <c r="AV21" s="1"/>
  <c r="AP21" i="62"/>
  <c r="AV21" s="1"/>
  <c r="BJ20" i="40" s="1"/>
  <c r="AP21" i="38"/>
  <c r="AP21" i="191"/>
  <c r="AV21" s="1"/>
  <c r="AP21" i="193"/>
  <c r="AV21" s="1"/>
  <c r="B17"/>
  <c r="H17" s="1"/>
  <c r="B17" i="191"/>
  <c r="H17" s="1"/>
  <c r="B17" i="38"/>
  <c r="B17" i="192"/>
  <c r="H17" s="1"/>
  <c r="B17" i="62"/>
  <c r="H17" s="1"/>
  <c r="BE16" i="40" s="1"/>
  <c r="BV31" i="193"/>
  <c r="CB31" s="1"/>
  <c r="BV31" i="192"/>
  <c r="CB31" s="1"/>
  <c r="BV31" i="62"/>
  <c r="CB31" s="1"/>
  <c r="BN30" i="40" s="1"/>
  <c r="BV31" i="38"/>
  <c r="BV31" i="191"/>
  <c r="CB31" s="1"/>
  <c r="BN22"/>
  <c r="BT22" s="1"/>
  <c r="BN22" i="193"/>
  <c r="BT22" s="1"/>
  <c r="BN22" i="192"/>
  <c r="BT22" s="1"/>
  <c r="BN22" i="38"/>
  <c r="BN22" i="62"/>
  <c r="BT22" s="1"/>
  <c r="BM21" i="40" s="1"/>
  <c r="AX26" i="193"/>
  <c r="BD26" s="1"/>
  <c r="AX26" i="191"/>
  <c r="BD26" s="1"/>
  <c r="AX26" i="38"/>
  <c r="AX26" i="62"/>
  <c r="BD26" s="1"/>
  <c r="BK25" i="40" s="1"/>
  <c r="AX26" i="192"/>
  <c r="BD26" s="1"/>
  <c r="R5" i="191"/>
  <c r="X5" s="1"/>
  <c r="R5" i="193"/>
  <c r="X5" s="1"/>
  <c r="R5" i="192"/>
  <c r="X5" s="1"/>
  <c r="R5" i="38"/>
  <c r="R5" i="62"/>
  <c r="X5" s="1"/>
  <c r="BG4" i="40" s="1"/>
  <c r="B32" i="192"/>
  <c r="H32" s="1"/>
  <c r="B32" i="193"/>
  <c r="H32" s="1"/>
  <c r="B32" i="62"/>
  <c r="H32" s="1"/>
  <c r="BE31" i="40" s="1"/>
  <c r="B32" i="191"/>
  <c r="H32" s="1"/>
  <c r="B32" i="38"/>
  <c r="AM46" i="58"/>
  <c r="Z42" i="193"/>
  <c r="AM48" i="58"/>
  <c r="Z42" i="62"/>
  <c r="Z42" i="191"/>
  <c r="Z42" i="38"/>
  <c r="Z42" i="192"/>
  <c r="BV9" i="62"/>
  <c r="CB9" s="1"/>
  <c r="BN8" i="40" s="1"/>
  <c r="BV9" i="192"/>
  <c r="CB9" s="1"/>
  <c r="BV9" i="193"/>
  <c r="CB9" s="1"/>
  <c r="BV9" i="38"/>
  <c r="BV9" i="191"/>
  <c r="CB9" s="1"/>
  <c r="AX36"/>
  <c r="BD36" s="1"/>
  <c r="AX36" i="192"/>
  <c r="BD36" s="1"/>
  <c r="AX36" i="193"/>
  <c r="BD36" s="1"/>
  <c r="AX36" i="38"/>
  <c r="AX36" i="62"/>
  <c r="BD36" s="1"/>
  <c r="BK35" i="40" s="1"/>
  <c r="B37" i="192"/>
  <c r="H37" s="1"/>
  <c r="B37" i="191"/>
  <c r="H37" s="1"/>
  <c r="B37" i="62"/>
  <c r="H37" s="1"/>
  <c r="BE36" i="40" s="1"/>
  <c r="B37" i="38"/>
  <c r="B37" i="193"/>
  <c r="H37" s="1"/>
  <c r="AX27" i="191"/>
  <c r="BD27" s="1"/>
  <c r="AX27" i="193"/>
  <c r="BD27" s="1"/>
  <c r="AX27" i="192"/>
  <c r="BD27" s="1"/>
  <c r="AX27" i="62"/>
  <c r="BD27" s="1"/>
  <c r="BK26" i="40" s="1"/>
  <c r="AX27" i="38"/>
  <c r="AP22"/>
  <c r="AP22" i="192"/>
  <c r="AV22" s="1"/>
  <c r="AP22" i="191"/>
  <c r="AV22" s="1"/>
  <c r="AP22" i="193"/>
  <c r="AV22" s="1"/>
  <c r="AP22" i="62"/>
  <c r="AV22" s="1"/>
  <c r="BJ21" i="40" s="1"/>
  <c r="BN8" i="192"/>
  <c r="BT8" s="1"/>
  <c r="BN8" i="193"/>
  <c r="BT8" s="1"/>
  <c r="BN8" i="191"/>
  <c r="BT8" s="1"/>
  <c r="BN8" i="38"/>
  <c r="BN8" i="62"/>
  <c r="BT8" s="1"/>
  <c r="BM7" i="40" s="1"/>
  <c r="CD12" i="192"/>
  <c r="CJ12" s="1"/>
  <c r="CD12" i="38"/>
  <c r="CD12" i="191"/>
  <c r="CJ12" s="1"/>
  <c r="CD12" i="193"/>
  <c r="CJ12" s="1"/>
  <c r="CD12" i="62"/>
  <c r="CJ12" s="1"/>
  <c r="BO11" i="40" s="1"/>
  <c r="I23"/>
  <c r="BL24" i="38"/>
  <c r="BA23" i="40" s="1"/>
  <c r="L10"/>
  <c r="CJ11" i="38"/>
  <c r="BD10" i="40" s="1"/>
  <c r="AP14" i="191"/>
  <c r="AV14" s="1"/>
  <c r="AP14" i="38"/>
  <c r="AP14" i="193"/>
  <c r="AV14" s="1"/>
  <c r="AP14" i="192"/>
  <c r="AV14" s="1"/>
  <c r="AP14" i="62"/>
  <c r="AV14" s="1"/>
  <c r="BJ13" i="40" s="1"/>
  <c r="Z10" i="193"/>
  <c r="AF10" s="1"/>
  <c r="Z10" i="38"/>
  <c r="Z10" i="191"/>
  <c r="AF10" s="1"/>
  <c r="Z10" i="192"/>
  <c r="AF10" s="1"/>
  <c r="Z10" i="62"/>
  <c r="AF10" s="1"/>
  <c r="BH9" i="40" s="1"/>
  <c r="BF41" i="193"/>
  <c r="BL41" s="1"/>
  <c r="BF41" i="191"/>
  <c r="BL41" s="1"/>
  <c r="BF41" i="38"/>
  <c r="BF41" i="62"/>
  <c r="BL41" s="1"/>
  <c r="BL40" i="40" s="1"/>
  <c r="BF41" i="192"/>
  <c r="BL41" s="1"/>
  <c r="J11" i="191"/>
  <c r="P11" s="1"/>
  <c r="J11" i="192"/>
  <c r="P11" s="1"/>
  <c r="J11" i="38"/>
  <c r="J11" i="62"/>
  <c r="P11" s="1"/>
  <c r="BF10" i="40" s="1"/>
  <c r="J11" i="193"/>
  <c r="P11" s="1"/>
  <c r="Z13" i="192"/>
  <c r="AF13" s="1"/>
  <c r="Z13" i="38"/>
  <c r="Z13" i="62"/>
  <c r="AF13" s="1"/>
  <c r="BH12" i="40" s="1"/>
  <c r="Z13" i="191"/>
  <c r="AF13" s="1"/>
  <c r="Z13" i="193"/>
  <c r="AF13" s="1"/>
  <c r="B28" i="191"/>
  <c r="H28" s="1"/>
  <c r="B28" i="62"/>
  <c r="H28" s="1"/>
  <c r="BE27" i="40" s="1"/>
  <c r="B28" i="193"/>
  <c r="H28" s="1"/>
  <c r="B28" i="38"/>
  <c r="B28" i="192"/>
  <c r="H28" s="1"/>
  <c r="AH7"/>
  <c r="AN7" s="1"/>
  <c r="AH7" i="193"/>
  <c r="AN7" s="1"/>
  <c r="AH7" i="191"/>
  <c r="AN7" s="1"/>
  <c r="AH7" i="38"/>
  <c r="AH7" i="62"/>
  <c r="AN7" s="1"/>
  <c r="BI6" i="40" s="1"/>
  <c r="BV25" i="191"/>
  <c r="CB25" s="1"/>
  <c r="BV25" i="192"/>
  <c r="CB25" s="1"/>
  <c r="BV25" i="62"/>
  <c r="CB25" s="1"/>
  <c r="BN24" i="40" s="1"/>
  <c r="BV25" i="193"/>
  <c r="CB25" s="1"/>
  <c r="BV25" i="38"/>
  <c r="BN17" i="192"/>
  <c r="BT17" s="1"/>
  <c r="BN17" i="62"/>
  <c r="BT17" s="1"/>
  <c r="BM16" i="40" s="1"/>
  <c r="BN17" i="38"/>
  <c r="BN17" i="191"/>
  <c r="BT17" s="1"/>
  <c r="BN17" i="193"/>
  <c r="BT17" s="1"/>
  <c r="BN39" i="192"/>
  <c r="BT39" s="1"/>
  <c r="BN39" i="38"/>
  <c r="BN39" i="193"/>
  <c r="BT39" s="1"/>
  <c r="BN39" i="191"/>
  <c r="BT39" s="1"/>
  <c r="BN39" i="62"/>
  <c r="BT39" s="1"/>
  <c r="BM38" i="40" s="1"/>
  <c r="AP32" i="193"/>
  <c r="AV32" s="1"/>
  <c r="AP32" i="62"/>
  <c r="AV32" s="1"/>
  <c r="BJ31" i="40" s="1"/>
  <c r="AP32" i="191"/>
  <c r="AV32" s="1"/>
  <c r="AP32" i="38"/>
  <c r="AP32" i="192"/>
  <c r="AV32" s="1"/>
  <c r="AX9"/>
  <c r="BD9" s="1"/>
  <c r="AX9" i="191"/>
  <c r="BD9" s="1"/>
  <c r="AX9" i="38"/>
  <c r="AX9" i="62"/>
  <c r="BD9" s="1"/>
  <c r="BK8" i="40" s="1"/>
  <c r="AX9" i="193"/>
  <c r="BD9" s="1"/>
  <c r="B14" i="191"/>
  <c r="H14" s="1"/>
  <c r="B14" i="193"/>
  <c r="H14" s="1"/>
  <c r="B14" i="192"/>
  <c r="H14" s="1"/>
  <c r="B14" i="38"/>
  <c r="B14" i="62"/>
  <c r="H14" s="1"/>
  <c r="BE13" i="40" s="1"/>
  <c r="AX41" i="191"/>
  <c r="BD41" s="1"/>
  <c r="AX41" i="193"/>
  <c r="BD41" s="1"/>
  <c r="AX41" i="192"/>
  <c r="BD41" s="1"/>
  <c r="AX41" i="62"/>
  <c r="BD41" s="1"/>
  <c r="BK40" i="40" s="1"/>
  <c r="AX41" i="38"/>
  <c r="AH31" i="191"/>
  <c r="AN31" s="1"/>
  <c r="AH31" i="192"/>
  <c r="AN31" s="1"/>
  <c r="AH31" i="38"/>
  <c r="AH31" i="193"/>
  <c r="AN31" s="1"/>
  <c r="AH31" i="62"/>
  <c r="AN31" s="1"/>
  <c r="BI30" i="40" s="1"/>
  <c r="J37" i="191"/>
  <c r="P37" s="1"/>
  <c r="J37" i="193"/>
  <c r="P37" s="1"/>
  <c r="J37" i="192"/>
  <c r="P37" s="1"/>
  <c r="J37" i="38"/>
  <c r="J37" i="62"/>
  <c r="P37" s="1"/>
  <c r="BF36" i="40" s="1"/>
  <c r="BN20" i="191"/>
  <c r="BT20" s="1"/>
  <c r="BN20" i="192"/>
  <c r="BT20" s="1"/>
  <c r="BN20" i="38"/>
  <c r="BN20" i="193"/>
  <c r="BT20" s="1"/>
  <c r="BN20" i="62"/>
  <c r="BT20" s="1"/>
  <c r="BM19" i="40" s="1"/>
  <c r="Z30" i="38"/>
  <c r="Z30" i="62"/>
  <c r="AF30" s="1"/>
  <c r="BH29" i="40" s="1"/>
  <c r="Z30" i="193"/>
  <c r="AF30" s="1"/>
  <c r="Z30" i="192"/>
  <c r="AF30" s="1"/>
  <c r="Z30" i="191"/>
  <c r="AF30" s="1"/>
  <c r="AH34"/>
  <c r="AN34" s="1"/>
  <c r="AH34" i="38"/>
  <c r="AH34" i="192"/>
  <c r="AN34" s="1"/>
  <c r="AH34" i="62"/>
  <c r="AN34" s="1"/>
  <c r="BI33" i="40" s="1"/>
  <c r="AH34" i="193"/>
  <c r="AN34" s="1"/>
  <c r="AP9"/>
  <c r="AV9" s="1"/>
  <c r="AP9" i="62"/>
  <c r="AV9" s="1"/>
  <c r="BJ8" i="40" s="1"/>
  <c r="AP9" i="192"/>
  <c r="AV9" s="1"/>
  <c r="AP9" i="38"/>
  <c r="AP9" i="191"/>
  <c r="AV9" s="1"/>
  <c r="J6"/>
  <c r="P6" s="1"/>
  <c r="J6" i="38"/>
  <c r="J6" i="193"/>
  <c r="P6" s="1"/>
  <c r="J6" i="62"/>
  <c r="P6" s="1"/>
  <c r="BF5" i="40" s="1"/>
  <c r="J6" i="192"/>
  <c r="P6" s="1"/>
  <c r="Z11" i="38"/>
  <c r="Z11" i="193"/>
  <c r="AF11" s="1"/>
  <c r="Z11" i="191"/>
  <c r="AF11" s="1"/>
  <c r="Z11" i="192"/>
  <c r="AF11" s="1"/>
  <c r="Z11" i="62"/>
  <c r="AF11" s="1"/>
  <c r="BH10" i="40" s="1"/>
  <c r="J15" i="193"/>
  <c r="P15" s="1"/>
  <c r="J15" i="191"/>
  <c r="P15" s="1"/>
  <c r="J15" i="38"/>
  <c r="J15" i="192"/>
  <c r="P15" s="1"/>
  <c r="J15" i="62"/>
  <c r="P15" s="1"/>
  <c r="BF14" i="40" s="1"/>
  <c r="BN37" i="191"/>
  <c r="BT37" s="1"/>
  <c r="BN37" i="193"/>
  <c r="BT37" s="1"/>
  <c r="BN37" i="192"/>
  <c r="BT37" s="1"/>
  <c r="BN37" i="38"/>
  <c r="BN37" i="62"/>
  <c r="BT37" s="1"/>
  <c r="BM36" i="40" s="1"/>
  <c r="Z12" i="38"/>
  <c r="Z12" i="192"/>
  <c r="AF12" s="1"/>
  <c r="Z12" i="191"/>
  <c r="AF12" s="1"/>
  <c r="Z12" i="62"/>
  <c r="AF12" s="1"/>
  <c r="BH11" i="40" s="1"/>
  <c r="Z12" i="193"/>
  <c r="AF12" s="1"/>
  <c r="R17" i="192"/>
  <c r="X17" s="1"/>
  <c r="R17" i="193"/>
  <c r="X17" s="1"/>
  <c r="R17" i="191"/>
  <c r="X17" s="1"/>
  <c r="R17" i="38"/>
  <c r="R17" i="62"/>
  <c r="X17" s="1"/>
  <c r="BG16" i="40" s="1"/>
  <c r="F40"/>
  <c r="H6"/>
  <c r="BD7" i="38"/>
  <c r="AZ6" i="40" s="1"/>
  <c r="AF17" i="38"/>
  <c r="AW16" i="40" s="1"/>
  <c r="AC46" i="58"/>
  <c r="CU46"/>
  <c r="AW48"/>
  <c r="AE23"/>
  <c r="AE21"/>
  <c r="AE24"/>
  <c r="AE42"/>
  <c r="AE22"/>
  <c r="AE38"/>
  <c r="AY41"/>
  <c r="BS29"/>
  <c r="BS19"/>
  <c r="AY20"/>
  <c r="U41"/>
  <c r="CW26"/>
  <c r="DG27"/>
  <c r="CW42"/>
  <c r="BS41"/>
  <c r="CM32"/>
  <c r="AO18"/>
  <c r="CM18"/>
  <c r="U22"/>
  <c r="DG23"/>
  <c r="K12"/>
  <c r="U9"/>
  <c r="U36"/>
  <c r="K9"/>
  <c r="BI40"/>
  <c r="CM6"/>
  <c r="BS17"/>
  <c r="BS10"/>
  <c r="AO7"/>
  <c r="BS7"/>
  <c r="U27"/>
  <c r="BS38"/>
  <c r="U11"/>
  <c r="AE9"/>
  <c r="CW8"/>
  <c r="DG12"/>
  <c r="AE10"/>
  <c r="AO32"/>
  <c r="CW17"/>
  <c r="AY24"/>
  <c r="CC12"/>
  <c r="BI42"/>
  <c r="U8"/>
  <c r="CM31"/>
  <c r="AE7"/>
  <c r="CW18"/>
  <c r="U13"/>
  <c r="U24"/>
  <c r="DG8"/>
  <c r="CM30"/>
  <c r="DG15"/>
  <c r="CM21"/>
  <c r="DG38"/>
  <c r="AO21"/>
  <c r="AE14"/>
  <c r="BS33"/>
  <c r="CM24"/>
  <c r="AY17"/>
  <c r="BS14"/>
  <c r="CC20"/>
  <c r="CW15"/>
  <c r="BI26"/>
  <c r="AY42"/>
  <c r="CW21"/>
  <c r="K34"/>
  <c r="CC34"/>
  <c r="K19"/>
  <c r="BI33"/>
  <c r="BS35"/>
  <c r="BI12"/>
  <c r="BI22"/>
  <c r="BI15"/>
  <c r="BS42"/>
  <c r="CM23"/>
  <c r="DG10"/>
  <c r="CW38"/>
  <c r="BI30"/>
  <c r="BI27"/>
  <c r="CC39"/>
  <c r="DG43"/>
  <c r="CW7"/>
  <c r="CM35"/>
  <c r="U29"/>
  <c r="U17"/>
  <c r="CC28"/>
  <c r="AY8"/>
  <c r="CC42"/>
  <c r="AO34"/>
  <c r="AO36"/>
  <c r="U39"/>
  <c r="CC19"/>
  <c r="CW29"/>
  <c r="DG13"/>
  <c r="AY37"/>
  <c r="AO13"/>
  <c r="DG11"/>
  <c r="AY22"/>
  <c r="BI43"/>
  <c r="BI28"/>
  <c r="AY13"/>
  <c r="U30"/>
  <c r="CW43"/>
  <c r="U7"/>
  <c r="AY33"/>
  <c r="L33" i="40"/>
  <c r="CJ34" i="38"/>
  <c r="BD33" i="40" s="1"/>
  <c r="C39"/>
  <c r="P40" i="38"/>
  <c r="I20" i="254"/>
  <c r="B12" i="40"/>
  <c r="H13" i="38"/>
  <c r="AT12" i="40" s="1"/>
  <c r="B4"/>
  <c r="H5" i="38"/>
  <c r="I34" i="254"/>
  <c r="C25" i="40"/>
  <c r="P26" i="38"/>
  <c r="AU25" i="40" s="1"/>
  <c r="I22"/>
  <c r="BL23" i="38"/>
  <c r="BA22" i="40" s="1"/>
  <c r="BN15" i="62"/>
  <c r="BT15" s="1"/>
  <c r="BM14" i="40" s="1"/>
  <c r="BN15" i="38"/>
  <c r="BN15" i="192"/>
  <c r="BT15" s="1"/>
  <c r="BN15" i="191"/>
  <c r="BT15" s="1"/>
  <c r="BN15" i="193"/>
  <c r="BT15" s="1"/>
  <c r="CD20" i="192"/>
  <c r="CJ20" s="1"/>
  <c r="CD20" i="38"/>
  <c r="CD20" i="191"/>
  <c r="CJ20" s="1"/>
  <c r="CD20" i="62"/>
  <c r="CJ20" s="1"/>
  <c r="BO19" i="40" s="1"/>
  <c r="CD20" i="193"/>
  <c r="CJ20" s="1"/>
  <c r="J7" i="62"/>
  <c r="P7" s="1"/>
  <c r="BF6" i="40" s="1"/>
  <c r="J7" i="193"/>
  <c r="P7" s="1"/>
  <c r="J7" i="191"/>
  <c r="P7" s="1"/>
  <c r="J7" i="38"/>
  <c r="J7" i="192"/>
  <c r="P7" s="1"/>
  <c r="R7" i="38"/>
  <c r="R7" i="191"/>
  <c r="X7" s="1"/>
  <c r="R7" i="62"/>
  <c r="X7" s="1"/>
  <c r="BG6" i="40" s="1"/>
  <c r="R7" i="193"/>
  <c r="X7" s="1"/>
  <c r="R7" i="192"/>
  <c r="X7" s="1"/>
  <c r="J39" i="191"/>
  <c r="P39" s="1"/>
  <c r="J39" i="193"/>
  <c r="P39" s="1"/>
  <c r="J39" i="192"/>
  <c r="P39" s="1"/>
  <c r="J39" i="38"/>
  <c r="J39" i="62"/>
  <c r="P39" s="1"/>
  <c r="BF38" i="40" s="1"/>
  <c r="Z5" i="62"/>
  <c r="AF5" s="1"/>
  <c r="BH4" i="40" s="1"/>
  <c r="Z5" i="191"/>
  <c r="AF5" s="1"/>
  <c r="Z5" i="193"/>
  <c r="AF5" s="1"/>
  <c r="Z5" i="192"/>
  <c r="AF5" s="1"/>
  <c r="Z5" i="38"/>
  <c r="B8"/>
  <c r="B8" i="62"/>
  <c r="H8" s="1"/>
  <c r="BE7" i="40" s="1"/>
  <c r="B8" i="192"/>
  <c r="H8" s="1"/>
  <c r="B8" i="193"/>
  <c r="H8" s="1"/>
  <c r="B8" i="191"/>
  <c r="H8" s="1"/>
  <c r="BF35" i="62"/>
  <c r="BL35" s="1"/>
  <c r="BL34" i="40" s="1"/>
  <c r="BF35" i="192"/>
  <c r="BL35" s="1"/>
  <c r="BF35" i="191"/>
  <c r="BL35" s="1"/>
  <c r="BF35" i="38"/>
  <c r="BF35" i="193"/>
  <c r="BL35" s="1"/>
  <c r="F31" i="40"/>
  <c r="AN32" i="38"/>
  <c r="AX31" i="40" s="1"/>
  <c r="L31"/>
  <c r="CJ32" i="38"/>
  <c r="BD31" i="40" s="1"/>
  <c r="G11"/>
  <c r="AV12" i="38"/>
  <c r="AY11" i="40" s="1"/>
  <c r="C27"/>
  <c r="P28" i="38"/>
  <c r="AU27" i="40" s="1"/>
  <c r="F27"/>
  <c r="AN28" i="38"/>
  <c r="AX27" i="40" s="1"/>
  <c r="C24"/>
  <c r="P25" i="38"/>
  <c r="AU24" i="40" s="1"/>
  <c r="BL42" i="192"/>
  <c r="J23" i="40"/>
  <c r="BT24" i="38"/>
  <c r="BB23" i="40" s="1"/>
  <c r="C11"/>
  <c r="P12" i="38"/>
  <c r="AU11" i="40" s="1"/>
  <c r="J22"/>
  <c r="BT23" i="38"/>
  <c r="BB22" i="40" s="1"/>
  <c r="D27"/>
  <c r="X28" i="38"/>
  <c r="AV27" i="40" s="1"/>
  <c r="D29"/>
  <c r="X30" i="38"/>
  <c r="AV29" i="40" s="1"/>
  <c r="AH26" i="193"/>
  <c r="AN26" s="1"/>
  <c r="AH26" i="192"/>
  <c r="AN26" s="1"/>
  <c r="AH26" i="62"/>
  <c r="AN26" s="1"/>
  <c r="BI25" i="40" s="1"/>
  <c r="AH26" i="191"/>
  <c r="AN26" s="1"/>
  <c r="AH26" i="38"/>
  <c r="AH37"/>
  <c r="AH37" i="192"/>
  <c r="AN37" s="1"/>
  <c r="AH37" i="193"/>
  <c r="AN37" s="1"/>
  <c r="AH37" i="191"/>
  <c r="AN37" s="1"/>
  <c r="AH37" i="62"/>
  <c r="AN37" s="1"/>
  <c r="BI36" i="40" s="1"/>
  <c r="BV10" i="191"/>
  <c r="CB10" s="1"/>
  <c r="BV10" i="38"/>
  <c r="BV10" i="192"/>
  <c r="CB10" s="1"/>
  <c r="BV10" i="193"/>
  <c r="CB10" s="1"/>
  <c r="BV10" i="62"/>
  <c r="CB10" s="1"/>
  <c r="BN9" i="40" s="1"/>
  <c r="CD16" i="192"/>
  <c r="CJ16" s="1"/>
  <c r="CD16" i="38"/>
  <c r="CD16" i="62"/>
  <c r="CJ16" s="1"/>
  <c r="BO15" i="40" s="1"/>
  <c r="CD16" i="191"/>
  <c r="CJ16" s="1"/>
  <c r="CD16" i="193"/>
  <c r="CJ16" s="1"/>
  <c r="CD27" i="38"/>
  <c r="CD27" i="192"/>
  <c r="CJ27" s="1"/>
  <c r="CD27" i="193"/>
  <c r="CJ27" s="1"/>
  <c r="CD27" i="191"/>
  <c r="CJ27" s="1"/>
  <c r="CD27" i="62"/>
  <c r="CJ27" s="1"/>
  <c r="BO26" i="40" s="1"/>
  <c r="AP31" i="191"/>
  <c r="AV31" s="1"/>
  <c r="AP31" i="192"/>
  <c r="AV31" s="1"/>
  <c r="AP31" i="38"/>
  <c r="AP31" i="193"/>
  <c r="AV31" s="1"/>
  <c r="AP31" i="62"/>
  <c r="AV31" s="1"/>
  <c r="BJ30" i="40" s="1"/>
  <c r="CD28" i="38"/>
  <c r="CD28" i="192"/>
  <c r="CJ28" s="1"/>
  <c r="CD28" i="191"/>
  <c r="CJ28" s="1"/>
  <c r="CD28" i="193"/>
  <c r="CJ28" s="1"/>
  <c r="CD28" i="62"/>
  <c r="CJ28" s="1"/>
  <c r="BO27" i="40" s="1"/>
  <c r="BV39" i="193"/>
  <c r="CB39" s="1"/>
  <c r="BV39" i="192"/>
  <c r="CB39" s="1"/>
  <c r="BV39" i="38"/>
  <c r="BV39" i="62"/>
  <c r="CB39" s="1"/>
  <c r="BN38" i="40" s="1"/>
  <c r="BV39" i="191"/>
  <c r="CB39" s="1"/>
  <c r="B7" i="193"/>
  <c r="H7" s="1"/>
  <c r="B7" i="191"/>
  <c r="H7" s="1"/>
  <c r="B7" i="62"/>
  <c r="H7" s="1"/>
  <c r="BE6" i="40" s="1"/>
  <c r="B7" i="192"/>
  <c r="H7" s="1"/>
  <c r="B7" i="38"/>
  <c r="B22" i="192"/>
  <c r="H22" s="1"/>
  <c r="B22" i="191"/>
  <c r="H22" s="1"/>
  <c r="B22" i="38"/>
  <c r="B22" i="193"/>
  <c r="H22" s="1"/>
  <c r="B22" i="62"/>
  <c r="H22" s="1"/>
  <c r="BE21" i="40" s="1"/>
  <c r="BV15" i="38"/>
  <c r="BV15" i="191"/>
  <c r="CB15" s="1"/>
  <c r="BV15" i="192"/>
  <c r="CB15" s="1"/>
  <c r="BV15" i="193"/>
  <c r="CB15" s="1"/>
  <c r="BV15" i="62"/>
  <c r="CB15" s="1"/>
  <c r="BN14" i="40" s="1"/>
  <c r="AP40" i="191"/>
  <c r="AV40" s="1"/>
  <c r="AP40" i="192"/>
  <c r="AV40" s="1"/>
  <c r="AP40" i="193"/>
  <c r="AV40" s="1"/>
  <c r="AP40" i="62"/>
  <c r="AV40" s="1"/>
  <c r="BJ39" i="40" s="1"/>
  <c r="AP40" i="38"/>
  <c r="BV26"/>
  <c r="BV26" i="191"/>
  <c r="CB26" s="1"/>
  <c r="BV26" i="193"/>
  <c r="CB26" s="1"/>
  <c r="BV26" i="62"/>
  <c r="CB26" s="1"/>
  <c r="BN25" i="40" s="1"/>
  <c r="BV26" i="192"/>
  <c r="CB26" s="1"/>
  <c r="Z39"/>
  <c r="AF39" s="1"/>
  <c r="Z39" i="193"/>
  <c r="AF39" s="1"/>
  <c r="Z39" i="62"/>
  <c r="AF39" s="1"/>
  <c r="BH38" i="40" s="1"/>
  <c r="Z39" i="38"/>
  <c r="Z39" i="191"/>
  <c r="AF39" s="1"/>
  <c r="AP37" i="193"/>
  <c r="AV37" s="1"/>
  <c r="AP37" i="191"/>
  <c r="AV37" s="1"/>
  <c r="AP37" i="62"/>
  <c r="AV37" s="1"/>
  <c r="BJ36" i="40" s="1"/>
  <c r="AP37" i="38"/>
  <c r="AP37" i="192"/>
  <c r="AV37" s="1"/>
  <c r="AP24" i="191"/>
  <c r="AV24" s="1"/>
  <c r="AP24" i="192"/>
  <c r="AV24" s="1"/>
  <c r="AP24" i="38"/>
  <c r="AP24" i="193"/>
  <c r="AV24" s="1"/>
  <c r="AP24" i="62"/>
  <c r="AV24" s="1"/>
  <c r="BJ23" i="40" s="1"/>
  <c r="R13" i="191"/>
  <c r="X13" s="1"/>
  <c r="R13" i="193"/>
  <c r="X13" s="1"/>
  <c r="R13" i="38"/>
  <c r="R13" i="62"/>
  <c r="X13" s="1"/>
  <c r="BG12" i="40" s="1"/>
  <c r="R13" i="192"/>
  <c r="X13" s="1"/>
  <c r="K21" i="40"/>
  <c r="CB22" i="38"/>
  <c r="BC21" i="40" s="1"/>
  <c r="J13"/>
  <c r="BT14" i="38"/>
  <c r="BB13" i="40" s="1"/>
  <c r="C40"/>
  <c r="P41" i="38"/>
  <c r="I5" i="254"/>
  <c r="H39" i="40"/>
  <c r="BD40" i="38"/>
  <c r="I25" i="254"/>
  <c r="X26" i="38"/>
  <c r="AV25" i="40" s="1"/>
  <c r="D25"/>
  <c r="X42" i="193"/>
  <c r="I14" i="40"/>
  <c r="BL15" i="38"/>
  <c r="BA14" i="40" s="1"/>
  <c r="G34"/>
  <c r="Z34" i="193"/>
  <c r="AF34" s="1"/>
  <c r="Z34" i="38"/>
  <c r="Z34" i="192"/>
  <c r="AF34" s="1"/>
  <c r="Z34" i="191"/>
  <c r="AF34" s="1"/>
  <c r="Z34" i="62"/>
  <c r="AF34" s="1"/>
  <c r="BH33" i="40" s="1"/>
  <c r="BF40" i="191"/>
  <c r="BL40" s="1"/>
  <c r="BF40" i="62"/>
  <c r="BL40" s="1"/>
  <c r="BL39" i="40" s="1"/>
  <c r="BF40" i="192"/>
  <c r="BL40" s="1"/>
  <c r="BF40" i="193"/>
  <c r="BL40" s="1"/>
  <c r="BF40" i="38"/>
  <c r="B6" i="191"/>
  <c r="H6" s="1"/>
  <c r="B6" i="193"/>
  <c r="H6" s="1"/>
  <c r="B6" i="38"/>
  <c r="B6" i="192"/>
  <c r="H6" s="1"/>
  <c r="B6" i="62"/>
  <c r="H6" s="1"/>
  <c r="BE5" i="40" s="1"/>
  <c r="AH8" i="38"/>
  <c r="AH8" i="192"/>
  <c r="AN8" s="1"/>
  <c r="AH8" i="62"/>
  <c r="AN8" s="1"/>
  <c r="BI7" i="40" s="1"/>
  <c r="AH8" i="191"/>
  <c r="AN8" s="1"/>
  <c r="AH8" i="193"/>
  <c r="AN8" s="1"/>
  <c r="Z18" i="191"/>
  <c r="AF18" s="1"/>
  <c r="Z18" i="38"/>
  <c r="Z18" i="192"/>
  <c r="AF18" s="1"/>
  <c r="Z18" i="62"/>
  <c r="AF18" s="1"/>
  <c r="BH17" i="40" s="1"/>
  <c r="Z18" i="193"/>
  <c r="AF18" s="1"/>
  <c r="AP27"/>
  <c r="AV27" s="1"/>
  <c r="AP27" i="38"/>
  <c r="AP27" i="191"/>
  <c r="AV27" s="1"/>
  <c r="AP27" i="62"/>
  <c r="AV27" s="1"/>
  <c r="BJ26" i="40" s="1"/>
  <c r="AP27" i="192"/>
  <c r="AV27" s="1"/>
  <c r="BN25" i="191"/>
  <c r="BT25" s="1"/>
  <c r="BN25" i="193"/>
  <c r="BT25" s="1"/>
  <c r="BN25" i="62"/>
  <c r="BT25" s="1"/>
  <c r="BM24" i="40" s="1"/>
  <c r="BN25" i="38"/>
  <c r="BN25" i="192"/>
  <c r="BT25" s="1"/>
  <c r="BF31" i="38"/>
  <c r="BF31" i="193"/>
  <c r="BL31" s="1"/>
  <c r="BF31" i="191"/>
  <c r="BL31" s="1"/>
  <c r="BF31" i="192"/>
  <c r="BL31" s="1"/>
  <c r="BF31" i="62"/>
  <c r="BL31" s="1"/>
  <c r="BL30" i="40" s="1"/>
  <c r="J17" i="193"/>
  <c r="P17" s="1"/>
  <c r="J17" i="191"/>
  <c r="P17" s="1"/>
  <c r="J17" i="38"/>
  <c r="J17" i="192"/>
  <c r="P17" s="1"/>
  <c r="J17" i="62"/>
  <c r="P17" s="1"/>
  <c r="BF16" i="40" s="1"/>
  <c r="AX10" i="191"/>
  <c r="BD10" s="1"/>
  <c r="AX10" i="192"/>
  <c r="BD10" s="1"/>
  <c r="AX10" i="38"/>
  <c r="AX10" i="62"/>
  <c r="BD10" s="1"/>
  <c r="BK9" i="40" s="1"/>
  <c r="AX10" i="193"/>
  <c r="BD10" s="1"/>
  <c r="BV23" i="62"/>
  <c r="CB23" s="1"/>
  <c r="BN22" i="40" s="1"/>
  <c r="BV23" i="191"/>
  <c r="CB23" s="1"/>
  <c r="BV23" i="192"/>
  <c r="CB23" s="1"/>
  <c r="BV23" i="193"/>
  <c r="CB23" s="1"/>
  <c r="BV23" i="38"/>
  <c r="B25" i="193"/>
  <c r="H25" s="1"/>
  <c r="B25" i="192"/>
  <c r="H25" s="1"/>
  <c r="B25" i="62"/>
  <c r="H25" s="1"/>
  <c r="BE24" i="40" s="1"/>
  <c r="B25" i="38"/>
  <c r="B25" i="191"/>
  <c r="H25" s="1"/>
  <c r="BN6" i="38"/>
  <c r="BN6" i="191"/>
  <c r="BT6" s="1"/>
  <c r="BN6" i="192"/>
  <c r="BT6" s="1"/>
  <c r="BN6" i="62"/>
  <c r="BT6" s="1"/>
  <c r="BM5" i="40" s="1"/>
  <c r="BN6" i="193"/>
  <c r="BT6" s="1"/>
  <c r="AP15"/>
  <c r="AV15" s="1"/>
  <c r="AP15" i="38"/>
  <c r="AP15" i="191"/>
  <c r="AV15" s="1"/>
  <c r="AP15" i="192"/>
  <c r="AV15" s="1"/>
  <c r="AP15" i="62"/>
  <c r="AV15" s="1"/>
  <c r="BJ14" i="40" s="1"/>
  <c r="BN13" i="192"/>
  <c r="BT13" s="1"/>
  <c r="BN13" i="191"/>
  <c r="BT13" s="1"/>
  <c r="BN13" i="38"/>
  <c r="BN13" i="62"/>
  <c r="BT13" s="1"/>
  <c r="BM12" i="40" s="1"/>
  <c r="BN13" i="193"/>
  <c r="BT13" s="1"/>
  <c r="BN40" i="191"/>
  <c r="BT40" s="1"/>
  <c r="BN40" i="193"/>
  <c r="BT40" s="1"/>
  <c r="BN40" i="192"/>
  <c r="BT40" s="1"/>
  <c r="BN40" i="62"/>
  <c r="BT40" s="1"/>
  <c r="BM39" i="40" s="1"/>
  <c r="BN40" i="38"/>
  <c r="AX21" i="192"/>
  <c r="BD21" s="1"/>
  <c r="AX21" i="193"/>
  <c r="BD21" s="1"/>
  <c r="AX21" i="38"/>
  <c r="AX21" i="62"/>
  <c r="BD21" s="1"/>
  <c r="BK20" i="40" s="1"/>
  <c r="AX21" i="191"/>
  <c r="BD21" s="1"/>
  <c r="BV30" i="192"/>
  <c r="CB30" s="1"/>
  <c r="BV30" i="193"/>
  <c r="CB30" s="1"/>
  <c r="BV30" i="191"/>
  <c r="CB30" s="1"/>
  <c r="BV30" i="38"/>
  <c r="BV30" i="62"/>
  <c r="CB30" s="1"/>
  <c r="BN29" i="40" s="1"/>
  <c r="Z6" i="193"/>
  <c r="AF6" s="1"/>
  <c r="Z6" i="62"/>
  <c r="AF6" s="1"/>
  <c r="BH5" i="40" s="1"/>
  <c r="Z6" i="191"/>
  <c r="AF6" s="1"/>
  <c r="Z6" i="38"/>
  <c r="Z6" i="192"/>
  <c r="AF6" s="1"/>
  <c r="AX16" i="193"/>
  <c r="BD16" s="1"/>
  <c r="AX16" i="192"/>
  <c r="BD16" s="1"/>
  <c r="AX16" i="191"/>
  <c r="BD16" s="1"/>
  <c r="AX16" i="38"/>
  <c r="AX16" i="62"/>
  <c r="BD16" s="1"/>
  <c r="BK15" i="40" s="1"/>
  <c r="CD9" i="192"/>
  <c r="CJ9" s="1"/>
  <c r="CD9" i="62"/>
  <c r="CJ9" s="1"/>
  <c r="BO8" i="40" s="1"/>
  <c r="CD9" i="193"/>
  <c r="CJ9" s="1"/>
  <c r="CD9" i="191"/>
  <c r="CJ9" s="1"/>
  <c r="CD9" i="38"/>
  <c r="B19" i="191"/>
  <c r="H19" s="1"/>
  <c r="B19" i="192"/>
  <c r="H19" s="1"/>
  <c r="B19" i="38"/>
  <c r="B19" i="193"/>
  <c r="H19" s="1"/>
  <c r="B19" i="62"/>
  <c r="H19" s="1"/>
  <c r="BE18" i="40" s="1"/>
  <c r="CD15" i="38"/>
  <c r="CD15" i="193"/>
  <c r="CJ15" s="1"/>
  <c r="CD15" i="191"/>
  <c r="CJ15" s="1"/>
  <c r="CD15" i="62"/>
  <c r="CJ15" s="1"/>
  <c r="BO14" i="40" s="1"/>
  <c r="CD15" i="192"/>
  <c r="CJ15" s="1"/>
  <c r="CD40" i="191"/>
  <c r="CJ40" s="1"/>
  <c r="CD40" i="193"/>
  <c r="CJ40" s="1"/>
  <c r="CD40" i="192"/>
  <c r="CJ40" s="1"/>
  <c r="CD40" i="62"/>
  <c r="CJ40" s="1"/>
  <c r="BO39" i="40" s="1"/>
  <c r="CD40" i="38"/>
  <c r="AH21" i="191"/>
  <c r="AN21" s="1"/>
  <c r="AH21" i="193"/>
  <c r="AN21" s="1"/>
  <c r="AH21" i="62"/>
  <c r="AN21" s="1"/>
  <c r="BI20" i="40" s="1"/>
  <c r="AH21" i="38"/>
  <c r="AH21" i="192"/>
  <c r="AN21" s="1"/>
  <c r="R18" i="193"/>
  <c r="X18" s="1"/>
  <c r="R18" i="191"/>
  <c r="X18" s="1"/>
  <c r="R18" i="38"/>
  <c r="R18" i="62"/>
  <c r="X18" s="1"/>
  <c r="BG17" i="40" s="1"/>
  <c r="R18" i="192"/>
  <c r="X18" s="1"/>
  <c r="R21" i="191"/>
  <c r="X21" s="1"/>
  <c r="R21" i="193"/>
  <c r="X21" s="1"/>
  <c r="R21" i="192"/>
  <c r="X21" s="1"/>
  <c r="R21" i="38"/>
  <c r="R21" i="62"/>
  <c r="X21" s="1"/>
  <c r="BG20" i="40" s="1"/>
  <c r="F24"/>
  <c r="H21" i="38"/>
  <c r="AT20" i="40" s="1"/>
  <c r="CJ10" i="38"/>
  <c r="BD9" i="40" s="1"/>
  <c r="C17"/>
  <c r="P18" i="38"/>
  <c r="AU17" i="40" s="1"/>
  <c r="BL36" i="38"/>
  <c r="BA35" i="40" s="1"/>
  <c r="I35"/>
  <c r="L28"/>
  <c r="CJ29" i="38"/>
  <c r="BD28" i="40" s="1"/>
  <c r="E13"/>
  <c r="L21"/>
  <c r="CJ22" i="38"/>
  <c r="BD21" i="40" s="1"/>
  <c r="D35"/>
  <c r="X36" i="38"/>
  <c r="AV35" i="40" s="1"/>
  <c r="AE34" i="58"/>
  <c r="AE31"/>
  <c r="AE35"/>
  <c r="AE36"/>
  <c r="AE19"/>
  <c r="AE25"/>
  <c r="BS25"/>
  <c r="DG7"/>
  <c r="AO35"/>
  <c r="CC22"/>
  <c r="K20"/>
  <c r="BI24"/>
  <c r="BI21"/>
  <c r="CC8"/>
  <c r="K25"/>
  <c r="U31"/>
  <c r="U6"/>
  <c r="BS39"/>
  <c r="AO28"/>
  <c r="DG36"/>
  <c r="BS13"/>
  <c r="CW20"/>
  <c r="CC14"/>
  <c r="AY29"/>
  <c r="CW39"/>
  <c r="BS16"/>
  <c r="CW34"/>
  <c r="CC6"/>
  <c r="AO12"/>
  <c r="BI9"/>
  <c r="BI7"/>
  <c r="CW37"/>
  <c r="CM37"/>
  <c r="BS12"/>
  <c r="AY40"/>
  <c r="CW13"/>
  <c r="AY18"/>
  <c r="DG19"/>
  <c r="AY19"/>
  <c r="U35"/>
  <c r="CC16"/>
  <c r="DG34"/>
  <c r="DG9"/>
  <c r="BI18"/>
  <c r="CW9"/>
  <c r="CW24"/>
  <c r="K31"/>
  <c r="BI36"/>
  <c r="K8"/>
  <c r="CW10"/>
  <c r="BI19"/>
  <c r="BS18"/>
  <c r="AY43"/>
  <c r="K35"/>
  <c r="AO29"/>
  <c r="K7"/>
  <c r="AY15"/>
  <c r="AY30"/>
  <c r="AO41"/>
  <c r="AO26"/>
  <c r="BS31"/>
  <c r="BI6"/>
  <c r="BS34"/>
  <c r="DG32"/>
  <c r="CM20"/>
  <c r="CM39"/>
  <c r="DG28"/>
  <c r="CC31"/>
  <c r="BS27"/>
  <c r="CC37"/>
  <c r="K32"/>
  <c r="DG6"/>
  <c r="CW33"/>
  <c r="K36"/>
  <c r="U15"/>
  <c r="CW27"/>
  <c r="DG16"/>
  <c r="BS15"/>
  <c r="CC40"/>
  <c r="AO39"/>
  <c r="CC13"/>
  <c r="AO38"/>
  <c r="DG20"/>
  <c r="K38"/>
  <c r="BI37"/>
  <c r="AE11"/>
  <c r="CM38"/>
  <c r="DG33"/>
  <c r="AY26"/>
  <c r="U37"/>
  <c r="CW31"/>
  <c r="CM25"/>
  <c r="BS43"/>
  <c r="CW23"/>
  <c r="U34"/>
  <c r="K10"/>
  <c r="K11"/>
  <c r="AO9"/>
  <c r="CC24"/>
  <c r="CM36"/>
  <c r="CM15"/>
  <c r="U28"/>
  <c r="AY10"/>
  <c r="D40" i="40" l="1"/>
  <c r="BF47" i="62"/>
  <c r="BT27" i="38"/>
  <c r="BB26" i="40" s="1"/>
  <c r="I37"/>
  <c r="D9"/>
  <c r="C33"/>
  <c r="B33"/>
  <c r="AF41" i="38"/>
  <c r="J47" i="62"/>
  <c r="X41" i="38"/>
  <c r="H17" i="40"/>
  <c r="CB7" i="38"/>
  <c r="BC6" i="40" s="1"/>
  <c r="AV17" i="38"/>
  <c r="AY16" i="40" s="1"/>
  <c r="L7"/>
  <c r="C34"/>
  <c r="AN6" i="38"/>
  <c r="AX5" i="40" s="1"/>
  <c r="AF31" i="38"/>
  <c r="AW30" i="40" s="1"/>
  <c r="C19"/>
  <c r="BL20" i="38"/>
  <c r="BA19" i="40" s="1"/>
  <c r="CB20" i="38"/>
  <c r="BC19" i="40" s="1"/>
  <c r="X27" i="38"/>
  <c r="AV26" i="40" s="1"/>
  <c r="H18"/>
  <c r="D23"/>
  <c r="K18"/>
  <c r="J6"/>
  <c r="I4"/>
  <c r="BL18" i="38"/>
  <c r="BA17" i="40" s="1"/>
  <c r="BL8" i="38"/>
  <c r="BA7" i="40" s="1"/>
  <c r="CB21" i="38"/>
  <c r="BC20" i="40" s="1"/>
  <c r="I35" i="254"/>
  <c r="K17" i="40"/>
  <c r="E7"/>
  <c r="C4"/>
  <c r="BT36" i="38"/>
  <c r="BB35" i="40" s="1"/>
  <c r="H40" i="38"/>
  <c r="CB32"/>
  <c r="BC31" i="40" s="1"/>
  <c r="L4"/>
  <c r="CJ26" i="38"/>
  <c r="BD25" i="40" s="1"/>
  <c r="H29"/>
  <c r="P45" i="191"/>
  <c r="BL45" i="192"/>
  <c r="I44" i="254"/>
  <c r="D21" i="40"/>
  <c r="K5"/>
  <c r="AV33" i="38"/>
  <c r="AY32" i="40" s="1"/>
  <c r="E27"/>
  <c r="K40"/>
  <c r="G4"/>
  <c r="X9" i="38"/>
  <c r="AV8" i="40" s="1"/>
  <c r="BT12" i="38"/>
  <c r="BB11" i="40" s="1"/>
  <c r="AV30" i="38"/>
  <c r="AY29" i="40" s="1"/>
  <c r="BF45" i="192"/>
  <c r="F37" i="40"/>
  <c r="I15"/>
  <c r="CB16" i="38"/>
  <c r="BC15" i="40" s="1"/>
  <c r="I13" i="254"/>
  <c r="I39"/>
  <c r="AV25" i="38"/>
  <c r="AY24" i="40" s="1"/>
  <c r="AF32" i="38"/>
  <c r="AW31" i="40" s="1"/>
  <c r="BF47" i="38"/>
  <c r="I11" i="255" s="1"/>
  <c r="I19" i="254"/>
  <c r="P45" i="192"/>
  <c r="BF45" i="193"/>
  <c r="E32" i="40"/>
  <c r="X15" i="38"/>
  <c r="AV14" i="40" s="1"/>
  <c r="AV36" i="38"/>
  <c r="AY35" i="40" s="1"/>
  <c r="AN15" i="38"/>
  <c r="AX14" i="40" s="1"/>
  <c r="J45" i="38"/>
  <c r="AV13"/>
  <c r="AY12" i="40" s="1"/>
  <c r="D33"/>
  <c r="I18"/>
  <c r="J27"/>
  <c r="F10"/>
  <c r="I7" i="254"/>
  <c r="BL39" i="38"/>
  <c r="BA38" i="40" s="1"/>
  <c r="AH47" i="38"/>
  <c r="I8" i="255" s="1"/>
  <c r="CB28" i="38"/>
  <c r="BC27" i="40" s="1"/>
  <c r="C37"/>
  <c r="G19"/>
  <c r="D38"/>
  <c r="J45" i="193"/>
  <c r="BL42" i="191"/>
  <c r="BL45" s="1"/>
  <c r="J31" i="40"/>
  <c r="D34"/>
  <c r="K13"/>
  <c r="B35"/>
  <c r="J45" i="191"/>
  <c r="K35" i="40"/>
  <c r="H18" i="38"/>
  <c r="AT17" i="40" s="1"/>
  <c r="I8"/>
  <c r="H38"/>
  <c r="K46" i="58"/>
  <c r="BL26" i="38"/>
  <c r="BA25" i="40" s="1"/>
  <c r="E35"/>
  <c r="BV45" i="193"/>
  <c r="F23" i="40"/>
  <c r="R47" i="38"/>
  <c r="G7" i="257" s="1"/>
  <c r="D39" i="40"/>
  <c r="I14" i="254"/>
  <c r="CJ37" i="38"/>
  <c r="BD36" i="40" s="1"/>
  <c r="BL34" i="38"/>
  <c r="BA33" i="40" s="1"/>
  <c r="J45" i="62"/>
  <c r="F41" i="40"/>
  <c r="J47" i="38"/>
  <c r="I5" i="255" s="1"/>
  <c r="J48" i="38"/>
  <c r="E14" i="40"/>
  <c r="AV7" i="38"/>
  <c r="AY6" i="40" s="1"/>
  <c r="B26"/>
  <c r="G14" i="256"/>
  <c r="C41" i="40"/>
  <c r="G11" i="256"/>
  <c r="X25" i="38"/>
  <c r="AV24" i="40" s="1"/>
  <c r="AN14" i="38"/>
  <c r="AX13" i="40" s="1"/>
  <c r="I10"/>
  <c r="F11"/>
  <c r="D22"/>
  <c r="E23"/>
  <c r="X20" i="38"/>
  <c r="AV19" i="40" s="1"/>
  <c r="H28"/>
  <c r="AV28" i="38"/>
  <c r="AY27" i="40" s="1"/>
  <c r="J4"/>
  <c r="BV45" i="192"/>
  <c r="CJ31" i="38"/>
  <c r="BD30" i="40" s="1"/>
  <c r="I12" i="254"/>
  <c r="G10" i="40"/>
  <c r="BL42" i="193"/>
  <c r="BL45" s="1"/>
  <c r="BV45" i="62"/>
  <c r="CB45" i="192"/>
  <c r="AN45" i="193"/>
  <c r="AN20" i="38"/>
  <c r="AX19" i="40" s="1"/>
  <c r="BV47" i="62"/>
  <c r="R45" i="193"/>
  <c r="I42" i="254"/>
  <c r="E8" i="40"/>
  <c r="H24"/>
  <c r="C13"/>
  <c r="E19"/>
  <c r="H35" i="38"/>
  <c r="AT34" i="40" s="1"/>
  <c r="D15"/>
  <c r="H4"/>
  <c r="J45" i="192"/>
  <c r="J15" i="40"/>
  <c r="J40"/>
  <c r="P8" i="38"/>
  <c r="AU7" i="40" s="1"/>
  <c r="K33"/>
  <c r="CB42" i="38"/>
  <c r="D5" i="256" s="1"/>
  <c r="BF48" i="38"/>
  <c r="AH48"/>
  <c r="BT30"/>
  <c r="BB29" i="40" s="1"/>
  <c r="AH45" i="192"/>
  <c r="AH45" i="193"/>
  <c r="AN45" i="191"/>
  <c r="AN42" i="192"/>
  <c r="AN45" s="1"/>
  <c r="AF26" i="38"/>
  <c r="AW25" i="40" s="1"/>
  <c r="AH45" i="191"/>
  <c r="AN41" i="38"/>
  <c r="U8" i="254" s="1"/>
  <c r="K39" i="40"/>
  <c r="R47" i="62"/>
  <c r="BF45"/>
  <c r="BD5" i="38"/>
  <c r="AZ4" i="40" s="1"/>
  <c r="BV45" i="38"/>
  <c r="BL42"/>
  <c r="BL45" s="1"/>
  <c r="G9" i="256"/>
  <c r="K41" i="40"/>
  <c r="E39"/>
  <c r="G7"/>
  <c r="R45" i="192"/>
  <c r="I28" i="254"/>
  <c r="G37" i="40"/>
  <c r="B11"/>
  <c r="BF45" i="38"/>
  <c r="K37" i="40"/>
  <c r="E22"/>
  <c r="AH47" i="62"/>
  <c r="E26" i="40"/>
  <c r="I22" i="254"/>
  <c r="AH45" i="62"/>
  <c r="CB45" i="193"/>
  <c r="X45"/>
  <c r="X45" i="192"/>
  <c r="R45" i="62"/>
  <c r="BV45" i="191"/>
  <c r="D37" i="40"/>
  <c r="CB45" i="191"/>
  <c r="D41" i="40"/>
  <c r="G25"/>
  <c r="C12"/>
  <c r="AN36" i="38"/>
  <c r="AX35" i="40" s="1"/>
  <c r="CJ41" i="38"/>
  <c r="U14" i="254" s="1"/>
  <c r="I21"/>
  <c r="L17" i="40"/>
  <c r="L5"/>
  <c r="K23"/>
  <c r="X42" i="38"/>
  <c r="B30" i="40"/>
  <c r="I31"/>
  <c r="F9"/>
  <c r="AH45" i="38"/>
  <c r="K27" i="193"/>
  <c r="Q27" s="1"/>
  <c r="K27" i="191"/>
  <c r="Q27" s="1"/>
  <c r="K27" i="192"/>
  <c r="Q27" s="1"/>
  <c r="K27" i="62"/>
  <c r="Q27" s="1"/>
  <c r="K27" i="38"/>
  <c r="Q27" s="1"/>
  <c r="AA37"/>
  <c r="AG37" s="1"/>
  <c r="AA37" i="192"/>
  <c r="AG37" s="1"/>
  <c r="AA37" i="62"/>
  <c r="AG37" s="1"/>
  <c r="AA37" i="193"/>
  <c r="AG37" s="1"/>
  <c r="AA37" i="191"/>
  <c r="AG37" s="1"/>
  <c r="BO38" i="192"/>
  <c r="BU38" s="1"/>
  <c r="BO38" i="38"/>
  <c r="BU38" s="1"/>
  <c r="BO38" i="62"/>
  <c r="BU38" s="1"/>
  <c r="BO38" i="193"/>
  <c r="BU38" s="1"/>
  <c r="BO38" i="191"/>
  <c r="BU38" s="1"/>
  <c r="AI29" i="62"/>
  <c r="AO29" s="1"/>
  <c r="AI29" i="193"/>
  <c r="AO29" s="1"/>
  <c r="AI29" i="38"/>
  <c r="AO29" s="1"/>
  <c r="AI29" i="192"/>
  <c r="AO29" s="1"/>
  <c r="AI29" i="191"/>
  <c r="AO29" s="1"/>
  <c r="CE33" i="193"/>
  <c r="CK33" s="1"/>
  <c r="CE33" i="191"/>
  <c r="CK33" s="1"/>
  <c r="CE33" i="192"/>
  <c r="CK33" s="1"/>
  <c r="CE33" i="62"/>
  <c r="CK33" s="1"/>
  <c r="CE33" i="38"/>
  <c r="CK33" s="1"/>
  <c r="BW19" i="192"/>
  <c r="CC19" s="1"/>
  <c r="BW19" i="62"/>
  <c r="CC19" s="1"/>
  <c r="BW19" i="191"/>
  <c r="CC19" s="1"/>
  <c r="BW19" i="38"/>
  <c r="CC19" s="1"/>
  <c r="BW19" i="193"/>
  <c r="CC19" s="1"/>
  <c r="S24" i="192"/>
  <c r="Y24" s="1"/>
  <c r="S24" i="38"/>
  <c r="Y24" s="1"/>
  <c r="S24" i="193"/>
  <c r="Y24" s="1"/>
  <c r="S24" i="62"/>
  <c r="Y24" s="1"/>
  <c r="S24" i="191"/>
  <c r="Y24" s="1"/>
  <c r="AI9"/>
  <c r="AO9" s="1"/>
  <c r="AI9" i="192"/>
  <c r="AO9" s="1"/>
  <c r="AI9" i="38"/>
  <c r="AO9" s="1"/>
  <c r="AI9" i="193"/>
  <c r="AO9" s="1"/>
  <c r="AI9" i="62"/>
  <c r="AO9" s="1"/>
  <c r="K33" i="38"/>
  <c r="Q33" s="1"/>
  <c r="K33" i="193"/>
  <c r="Q33" s="1"/>
  <c r="K33" i="62"/>
  <c r="Q33" s="1"/>
  <c r="K33" i="192"/>
  <c r="Q33" s="1"/>
  <c r="K33" i="191"/>
  <c r="Q33" s="1"/>
  <c r="CE19" i="62"/>
  <c r="CK19" s="1"/>
  <c r="CE19" i="191"/>
  <c r="CK19" s="1"/>
  <c r="CE19" i="192"/>
  <c r="CK19" s="1"/>
  <c r="CE19" i="193"/>
  <c r="CK19" s="1"/>
  <c r="CE19" i="38"/>
  <c r="CK19" s="1"/>
  <c r="K14"/>
  <c r="Q14" s="1"/>
  <c r="K14" i="62"/>
  <c r="Q14" s="1"/>
  <c r="K14" i="191"/>
  <c r="Q14" s="1"/>
  <c r="K14" i="192"/>
  <c r="Q14" s="1"/>
  <c r="K14" i="193"/>
  <c r="Q14" s="1"/>
  <c r="AY33" i="38"/>
  <c r="BE33" s="1"/>
  <c r="AY33" i="192"/>
  <c r="BE33" s="1"/>
  <c r="AY33" i="191"/>
  <c r="BE33" s="1"/>
  <c r="AY33" i="193"/>
  <c r="BE33" s="1"/>
  <c r="AY33" i="62"/>
  <c r="BE33" s="1"/>
  <c r="AA28" i="193"/>
  <c r="AG28" s="1"/>
  <c r="AA28" i="192"/>
  <c r="AG28" s="1"/>
  <c r="AA28" i="62"/>
  <c r="AG28" s="1"/>
  <c r="AA28" i="191"/>
  <c r="AG28" s="1"/>
  <c r="AA28" i="38"/>
  <c r="AG28" s="1"/>
  <c r="C30" i="192"/>
  <c r="I30" s="1"/>
  <c r="C30" i="193"/>
  <c r="I30" s="1"/>
  <c r="C30" i="62"/>
  <c r="I30" s="1"/>
  <c r="C30" i="191"/>
  <c r="I30" s="1"/>
  <c r="C30" i="38"/>
  <c r="I30" s="1"/>
  <c r="AI39"/>
  <c r="AO39" s="1"/>
  <c r="AI39" i="192"/>
  <c r="AO39" s="1"/>
  <c r="AI39" i="193"/>
  <c r="AO39" s="1"/>
  <c r="AI39" i="191"/>
  <c r="AO39" s="1"/>
  <c r="AI39" i="62"/>
  <c r="AO39" s="1"/>
  <c r="AA27" i="38"/>
  <c r="AG27" s="1"/>
  <c r="AA27" i="192"/>
  <c r="AG27" s="1"/>
  <c r="AA27" i="193"/>
  <c r="AG27" s="1"/>
  <c r="AA27" i="62"/>
  <c r="AG27" s="1"/>
  <c r="AA27" i="191"/>
  <c r="AG27" s="1"/>
  <c r="BO35" i="38"/>
  <c r="BU35" s="1"/>
  <c r="BO35" i="191"/>
  <c r="BU35" s="1"/>
  <c r="BO35" i="193"/>
  <c r="BU35" s="1"/>
  <c r="BO35" i="62"/>
  <c r="BU35" s="1"/>
  <c r="BO35" i="192"/>
  <c r="BU35" s="1"/>
  <c r="C9" i="38"/>
  <c r="I9" s="1"/>
  <c r="C9" i="191"/>
  <c r="I9" s="1"/>
  <c r="C9" i="192"/>
  <c r="I9" s="1"/>
  <c r="C9" i="62"/>
  <c r="I9" s="1"/>
  <c r="C9" i="193"/>
  <c r="I9" s="1"/>
  <c r="BO24" i="38"/>
  <c r="BU24" s="1"/>
  <c r="BO24" i="192"/>
  <c r="BU24" s="1"/>
  <c r="BO24" i="191"/>
  <c r="BU24" s="1"/>
  <c r="BO24" i="193"/>
  <c r="BU24" s="1"/>
  <c r="BO24" i="62"/>
  <c r="BU24" s="1"/>
  <c r="CE32" i="193"/>
  <c r="CK32" s="1"/>
  <c r="CE32" i="62"/>
  <c r="CK32" s="1"/>
  <c r="CE32" i="38"/>
  <c r="CK32" s="1"/>
  <c r="CE32" i="192"/>
  <c r="CK32" s="1"/>
  <c r="CE32" i="191"/>
  <c r="CK32" s="1"/>
  <c r="C37"/>
  <c r="I37" s="1"/>
  <c r="C37" i="38"/>
  <c r="I37" s="1"/>
  <c r="C37" i="192"/>
  <c r="I37" s="1"/>
  <c r="C37" i="62"/>
  <c r="I37" s="1"/>
  <c r="C37" i="193"/>
  <c r="I37" s="1"/>
  <c r="AA38"/>
  <c r="AG38" s="1"/>
  <c r="AA38" i="192"/>
  <c r="AG38" s="1"/>
  <c r="AA38" i="38"/>
  <c r="AG38" s="1"/>
  <c r="AA38" i="191"/>
  <c r="AG38" s="1"/>
  <c r="AA38" i="62"/>
  <c r="AG38" s="1"/>
  <c r="CE5" i="193"/>
  <c r="CK5" s="1"/>
  <c r="CE5" i="62"/>
  <c r="CK5" s="1"/>
  <c r="CE5" i="192"/>
  <c r="CK5" s="1"/>
  <c r="CE5" i="38"/>
  <c r="CK5" s="1"/>
  <c r="CE5" i="191"/>
  <c r="CK5" s="1"/>
  <c r="BG30" i="62"/>
  <c r="BM30" s="1"/>
  <c r="BG30" i="193"/>
  <c r="BM30" s="1"/>
  <c r="BG30" i="191"/>
  <c r="BM30" s="1"/>
  <c r="BG30" i="192"/>
  <c r="BM30" s="1"/>
  <c r="BG30" i="38"/>
  <c r="BM30" s="1"/>
  <c r="CE31" i="192"/>
  <c r="CK31" s="1"/>
  <c r="CE31" i="193"/>
  <c r="CK31" s="1"/>
  <c r="CE31" i="191"/>
  <c r="CK31" s="1"/>
  <c r="CE31" i="62"/>
  <c r="CK31" s="1"/>
  <c r="CE31" i="38"/>
  <c r="CK31" s="1"/>
  <c r="AA25" i="191"/>
  <c r="AG25" s="1"/>
  <c r="AA25" i="193"/>
  <c r="AG25" s="1"/>
  <c r="AA25" i="62"/>
  <c r="AG25" s="1"/>
  <c r="AA25" i="38"/>
  <c r="AG25" s="1"/>
  <c r="AA25" i="192"/>
  <c r="AG25" s="1"/>
  <c r="C6" i="38"/>
  <c r="I6" s="1"/>
  <c r="C6" i="192"/>
  <c r="I6" s="1"/>
  <c r="C6" i="191"/>
  <c r="I6" s="1"/>
  <c r="C6" i="193"/>
  <c r="I6" s="1"/>
  <c r="C6" i="62"/>
  <c r="I6" s="1"/>
  <c r="AY17" i="192"/>
  <c r="BE17" s="1"/>
  <c r="AY17" i="62"/>
  <c r="BE17" s="1"/>
  <c r="AY17" i="38"/>
  <c r="BE17" s="1"/>
  <c r="AY17" i="193"/>
  <c r="BE17" s="1"/>
  <c r="AY17" i="191"/>
  <c r="BE17" s="1"/>
  <c r="AQ35" i="192"/>
  <c r="AW35" s="1"/>
  <c r="AQ35" i="191"/>
  <c r="AW35" s="1"/>
  <c r="AQ35" i="62"/>
  <c r="AW35" s="1"/>
  <c r="AQ35" i="38"/>
  <c r="AW35" s="1"/>
  <c r="AQ35" i="193"/>
  <c r="AW35" s="1"/>
  <c r="K34" i="192"/>
  <c r="Q34" s="1"/>
  <c r="K34" i="62"/>
  <c r="Q34" s="1"/>
  <c r="K34" i="38"/>
  <c r="Q34" s="1"/>
  <c r="K34" i="193"/>
  <c r="Q34" s="1"/>
  <c r="K34" i="191"/>
  <c r="Q34" s="1"/>
  <c r="BW12" i="38"/>
  <c r="CC12" s="1"/>
  <c r="BW12" i="192"/>
  <c r="CC12" s="1"/>
  <c r="BW12" i="193"/>
  <c r="CC12" s="1"/>
  <c r="BW12" i="62"/>
  <c r="CC12" s="1"/>
  <c r="BW12" i="191"/>
  <c r="CC12" s="1"/>
  <c r="BW36" i="62"/>
  <c r="CC36" s="1"/>
  <c r="BW36" i="38"/>
  <c r="CC36" s="1"/>
  <c r="BW36" i="191"/>
  <c r="CC36" s="1"/>
  <c r="BW36" i="192"/>
  <c r="CC36" s="1"/>
  <c r="BW36" i="193"/>
  <c r="CC36" s="1"/>
  <c r="BG5" i="191"/>
  <c r="BM5" s="1"/>
  <c r="BG5" i="193"/>
  <c r="BM5" s="1"/>
  <c r="BG5" i="62"/>
  <c r="BM5" s="1"/>
  <c r="BG5" i="192"/>
  <c r="BM5" s="1"/>
  <c r="BG5" i="38"/>
  <c r="BM5" s="1"/>
  <c r="AI28" i="191"/>
  <c r="AO28" s="1"/>
  <c r="AI28" i="193"/>
  <c r="AO28" s="1"/>
  <c r="AI28" i="38"/>
  <c r="AO28" s="1"/>
  <c r="AI28" i="192"/>
  <c r="AO28" s="1"/>
  <c r="AI28" i="62"/>
  <c r="AO28" s="1"/>
  <c r="CE35" i="38"/>
  <c r="CK35" s="1"/>
  <c r="CE35" i="191"/>
  <c r="CK35" s="1"/>
  <c r="CE35" i="193"/>
  <c r="CK35" s="1"/>
  <c r="CE35" i="62"/>
  <c r="CK35" s="1"/>
  <c r="CE35" i="192"/>
  <c r="CK35" s="1"/>
  <c r="AQ23" i="62"/>
  <c r="AW23" s="1"/>
  <c r="AQ23" i="38"/>
  <c r="AW23" s="1"/>
  <c r="AQ23" i="192"/>
  <c r="AW23" s="1"/>
  <c r="AQ23" i="191"/>
  <c r="AW23" s="1"/>
  <c r="AQ23" i="193"/>
  <c r="AW23" s="1"/>
  <c r="CE6" i="191"/>
  <c r="CK6" s="1"/>
  <c r="CE6" i="38"/>
  <c r="CK6" s="1"/>
  <c r="CE6" i="193"/>
  <c r="CK6" s="1"/>
  <c r="CE6" i="62"/>
  <c r="CK6" s="1"/>
  <c r="CE6" i="192"/>
  <c r="CK6" s="1"/>
  <c r="S35"/>
  <c r="Y35" s="1"/>
  <c r="S35" i="191"/>
  <c r="Y35" s="1"/>
  <c r="S35" i="193"/>
  <c r="Y35" s="1"/>
  <c r="S35" i="38"/>
  <c r="Y35" s="1"/>
  <c r="S35" i="62"/>
  <c r="Y35" s="1"/>
  <c r="P47"/>
  <c r="P45"/>
  <c r="BF41" i="40"/>
  <c r="BF44" s="1"/>
  <c r="L14"/>
  <c r="CJ15" i="38"/>
  <c r="BD14" i="40" s="1"/>
  <c r="BO14" i="192"/>
  <c r="BU14" s="1"/>
  <c r="BO14" i="62"/>
  <c r="BU14" s="1"/>
  <c r="BO14" i="191"/>
  <c r="BU14" s="1"/>
  <c r="BO14" i="38"/>
  <c r="BU14" s="1"/>
  <c r="BO14" i="193"/>
  <c r="BU14" s="1"/>
  <c r="C10"/>
  <c r="I10" s="1"/>
  <c r="C10" i="38"/>
  <c r="I10" s="1"/>
  <c r="C10" i="62"/>
  <c r="I10" s="1"/>
  <c r="C10" i="192"/>
  <c r="I10" s="1"/>
  <c r="C10" i="191"/>
  <c r="I10" s="1"/>
  <c r="AY42" i="62"/>
  <c r="AY42" i="38"/>
  <c r="BS46" i="58"/>
  <c r="BS48"/>
  <c r="AY42" i="192"/>
  <c r="AY42" i="193"/>
  <c r="AY42" i="191"/>
  <c r="AI25" i="192"/>
  <c r="AO25" s="1"/>
  <c r="AI25" i="191"/>
  <c r="AO25" s="1"/>
  <c r="AI25" i="62"/>
  <c r="AO25" s="1"/>
  <c r="AI25" i="193"/>
  <c r="AO25" s="1"/>
  <c r="AI25" i="38"/>
  <c r="AO25" s="1"/>
  <c r="AQ36" i="193"/>
  <c r="AW36" s="1"/>
  <c r="AQ36" i="192"/>
  <c r="AW36" s="1"/>
  <c r="AQ36" i="38"/>
  <c r="AW36" s="1"/>
  <c r="AQ36" i="191"/>
  <c r="AW36" s="1"/>
  <c r="AQ36" i="62"/>
  <c r="AW36" s="1"/>
  <c r="BG12"/>
  <c r="BM12" s="1"/>
  <c r="BG12" i="38"/>
  <c r="BM12" s="1"/>
  <c r="BG12" i="193"/>
  <c r="BM12" s="1"/>
  <c r="BG12" i="192"/>
  <c r="BM12" s="1"/>
  <c r="BG12" i="191"/>
  <c r="BM12" s="1"/>
  <c r="CE15" i="62"/>
  <c r="CK15" s="1"/>
  <c r="CE15" i="192"/>
  <c r="CK15" s="1"/>
  <c r="CE15" i="38"/>
  <c r="CK15" s="1"/>
  <c r="CE15" i="193"/>
  <c r="CK15" s="1"/>
  <c r="CE15" i="191"/>
  <c r="CK15" s="1"/>
  <c r="BW32" i="62"/>
  <c r="CC32" s="1"/>
  <c r="BW32" i="191"/>
  <c r="CC32" s="1"/>
  <c r="BW32" i="38"/>
  <c r="CC32" s="1"/>
  <c r="BW32" i="192"/>
  <c r="CC32" s="1"/>
  <c r="BW32" i="193"/>
  <c r="CC32" s="1"/>
  <c r="AY26"/>
  <c r="BE26" s="1"/>
  <c r="AY26" i="191"/>
  <c r="BE26" s="1"/>
  <c r="AY26" i="192"/>
  <c r="BE26" s="1"/>
  <c r="AY26" i="38"/>
  <c r="BE26" s="1"/>
  <c r="AY26" i="62"/>
  <c r="BE26" s="1"/>
  <c r="BO19" i="191"/>
  <c r="BU19" s="1"/>
  <c r="BO19" i="62"/>
  <c r="BU19" s="1"/>
  <c r="BO19" i="192"/>
  <c r="BU19" s="1"/>
  <c r="BO19" i="38"/>
  <c r="BU19" s="1"/>
  <c r="BO19" i="193"/>
  <c r="BU19" s="1"/>
  <c r="AY30"/>
  <c r="BE30" s="1"/>
  <c r="AY30" i="38"/>
  <c r="BE30" s="1"/>
  <c r="AY30" i="192"/>
  <c r="BE30" s="1"/>
  <c r="AY30" i="191"/>
  <c r="BE30" s="1"/>
  <c r="AY30" i="62"/>
  <c r="BE30" s="1"/>
  <c r="AI14" i="192"/>
  <c r="AO14" s="1"/>
  <c r="AI14" i="38"/>
  <c r="AO14" s="1"/>
  <c r="AI14" i="191"/>
  <c r="AO14" s="1"/>
  <c r="AI14" i="193"/>
  <c r="AO14" s="1"/>
  <c r="AI14" i="62"/>
  <c r="AO14" s="1"/>
  <c r="AY46" i="58"/>
  <c r="AY48"/>
  <c r="AI42" i="38"/>
  <c r="AI42" i="62"/>
  <c r="AI42" i="192"/>
  <c r="AI42" i="193"/>
  <c r="AI42" i="191"/>
  <c r="C7" i="193"/>
  <c r="I7" s="1"/>
  <c r="C7" i="191"/>
  <c r="I7" s="1"/>
  <c r="C7" i="192"/>
  <c r="I7" s="1"/>
  <c r="C7" i="62"/>
  <c r="I7" s="1"/>
  <c r="C7" i="38"/>
  <c r="I7" s="1"/>
  <c r="BW8" i="191"/>
  <c r="CC8" s="1"/>
  <c r="BW8" i="38"/>
  <c r="CC8" s="1"/>
  <c r="BW8" i="193"/>
  <c r="CC8" s="1"/>
  <c r="BW8" i="62"/>
  <c r="CC8" s="1"/>
  <c r="BW8" i="192"/>
  <c r="CC8" s="1"/>
  <c r="BG15" i="62"/>
  <c r="BM15" s="1"/>
  <c r="BG15" i="191"/>
  <c r="BM15" s="1"/>
  <c r="BG15" i="192"/>
  <c r="BM15" s="1"/>
  <c r="BG15" i="193"/>
  <c r="BM15" s="1"/>
  <c r="BG15" i="38"/>
  <c r="BM15" s="1"/>
  <c r="AI17" i="191"/>
  <c r="AO17" s="1"/>
  <c r="AI17" i="62"/>
  <c r="AO17" s="1"/>
  <c r="AI17" i="38"/>
  <c r="AO17" s="1"/>
  <c r="AI17" i="193"/>
  <c r="AO17" s="1"/>
  <c r="AI17" i="192"/>
  <c r="AO17" s="1"/>
  <c r="BO36" i="193"/>
  <c r="BU36" s="1"/>
  <c r="BO36" i="191"/>
  <c r="BU36" s="1"/>
  <c r="BO36" i="38"/>
  <c r="BU36" s="1"/>
  <c r="BO36" i="62"/>
  <c r="BU36" s="1"/>
  <c r="BO36" i="192"/>
  <c r="BU36" s="1"/>
  <c r="AA11" i="38"/>
  <c r="AG11" s="1"/>
  <c r="AA11" i="192"/>
  <c r="AG11" s="1"/>
  <c r="AA11" i="62"/>
  <c r="AG11" s="1"/>
  <c r="AA11" i="191"/>
  <c r="AG11" s="1"/>
  <c r="AA11" i="193"/>
  <c r="AG11" s="1"/>
  <c r="BW38"/>
  <c r="CC38" s="1"/>
  <c r="BW38" i="38"/>
  <c r="CC38" s="1"/>
  <c r="BW38" i="192"/>
  <c r="CC38" s="1"/>
  <c r="BW38" i="62"/>
  <c r="CC38" s="1"/>
  <c r="BW38" i="191"/>
  <c r="CC38" s="1"/>
  <c r="AY12" i="192"/>
  <c r="BE12" s="1"/>
  <c r="AY12" i="191"/>
  <c r="BE12" s="1"/>
  <c r="AY12" i="62"/>
  <c r="BE12" s="1"/>
  <c r="AY12" i="193"/>
  <c r="BE12" s="1"/>
  <c r="AY12" i="38"/>
  <c r="BE12" s="1"/>
  <c r="K5" i="62"/>
  <c r="Q5" s="1"/>
  <c r="K5" i="192"/>
  <c r="Q5" s="1"/>
  <c r="K5" i="38"/>
  <c r="Q5" s="1"/>
  <c r="K5" i="191"/>
  <c r="Q5" s="1"/>
  <c r="K5" i="193"/>
  <c r="Q5" s="1"/>
  <c r="AQ20" i="191"/>
  <c r="AW20" s="1"/>
  <c r="AQ20" i="62"/>
  <c r="AW20" s="1"/>
  <c r="AQ20" i="38"/>
  <c r="AW20" s="1"/>
  <c r="AQ20" i="193"/>
  <c r="AW20" s="1"/>
  <c r="AQ20" i="192"/>
  <c r="AW20" s="1"/>
  <c r="AA34" i="38"/>
  <c r="AG34" s="1"/>
  <c r="AA34" i="193"/>
  <c r="AG34" s="1"/>
  <c r="AA34" i="62"/>
  <c r="AG34" s="1"/>
  <c r="AA34" i="192"/>
  <c r="AG34" s="1"/>
  <c r="AA34" i="191"/>
  <c r="AG34" s="1"/>
  <c r="S18" i="193"/>
  <c r="Y18" s="1"/>
  <c r="S18" i="62"/>
  <c r="Y18" s="1"/>
  <c r="S18" i="38"/>
  <c r="Y18" s="1"/>
  <c r="S18" i="191"/>
  <c r="Y18" s="1"/>
  <c r="S18" i="192"/>
  <c r="Y18" s="1"/>
  <c r="S33" i="38"/>
  <c r="Y33" s="1"/>
  <c r="S33" i="62"/>
  <c r="Y33" s="1"/>
  <c r="S33" i="193"/>
  <c r="Y33" s="1"/>
  <c r="S33" i="191"/>
  <c r="Y33" s="1"/>
  <c r="S33" i="192"/>
  <c r="Y33" s="1"/>
  <c r="X18" i="38"/>
  <c r="AV17" i="40" s="1"/>
  <c r="D17"/>
  <c r="F20"/>
  <c r="AN21" i="38"/>
  <c r="AX20" i="40" s="1"/>
  <c r="L39"/>
  <c r="I29" i="254"/>
  <c r="CJ40" i="38"/>
  <c r="B18" i="40"/>
  <c r="H19" i="38"/>
  <c r="AT18" i="40" s="1"/>
  <c r="BT40" i="38"/>
  <c r="J39" i="40"/>
  <c r="I27" i="254"/>
  <c r="H9" i="40"/>
  <c r="BD10" i="38"/>
  <c r="AZ9" i="40" s="1"/>
  <c r="I30"/>
  <c r="BL31" i="38"/>
  <c r="BA30" i="40" s="1"/>
  <c r="F7"/>
  <c r="AN8" i="38"/>
  <c r="AX7" i="40" s="1"/>
  <c r="G39"/>
  <c r="AV40" i="38"/>
  <c r="I24" i="254"/>
  <c r="B21" i="40"/>
  <c r="H22" i="38"/>
  <c r="AT21" i="40" s="1"/>
  <c r="AV31" i="38"/>
  <c r="AY30" i="40" s="1"/>
  <c r="G30"/>
  <c r="CB10" i="38"/>
  <c r="BC9" i="40" s="1"/>
  <c r="K9"/>
  <c r="E4"/>
  <c r="AF5" i="38"/>
  <c r="I37" i="254"/>
  <c r="C6" i="40"/>
  <c r="P7" i="38"/>
  <c r="AU6" i="40" s="1"/>
  <c r="J14"/>
  <c r="BT15" i="38"/>
  <c r="BB14" i="40" s="1"/>
  <c r="CW48" i="58"/>
  <c r="CW46"/>
  <c r="BW42" i="62"/>
  <c r="BW42" i="38"/>
  <c r="BW42" i="192"/>
  <c r="BW42" i="191"/>
  <c r="BW42" i="193"/>
  <c r="BI46" i="58"/>
  <c r="AQ42" i="38"/>
  <c r="BI48" i="58"/>
  <c r="AQ42" i="62"/>
  <c r="AQ42" i="193"/>
  <c r="AQ42" i="192"/>
  <c r="AQ42" i="191"/>
  <c r="AI36" i="193"/>
  <c r="AO36" s="1"/>
  <c r="AI36" i="38"/>
  <c r="AO36" s="1"/>
  <c r="AI36" i="62"/>
  <c r="AO36" s="1"/>
  <c r="AI36" i="191"/>
  <c r="AO36" s="1"/>
  <c r="AI36" i="192"/>
  <c r="AO36" s="1"/>
  <c r="K38" i="193"/>
  <c r="Q38" s="1"/>
  <c r="K38" i="192"/>
  <c r="Q38" s="1"/>
  <c r="K38" i="191"/>
  <c r="Q38" s="1"/>
  <c r="K38" i="62"/>
  <c r="Q38" s="1"/>
  <c r="K38" i="38"/>
  <c r="Q38" s="1"/>
  <c r="AI7" i="193"/>
  <c r="AO7" s="1"/>
  <c r="AI7" i="192"/>
  <c r="AO7" s="1"/>
  <c r="AI7" i="62"/>
  <c r="AO7" s="1"/>
  <c r="AI7" i="38"/>
  <c r="AO7" s="1"/>
  <c r="AI7" i="191"/>
  <c r="AO7" s="1"/>
  <c r="BO34" i="192"/>
  <c r="BU34" s="1"/>
  <c r="BO34" i="193"/>
  <c r="BU34" s="1"/>
  <c r="BO34" i="62"/>
  <c r="BU34" s="1"/>
  <c r="BO34" i="191"/>
  <c r="BU34" s="1"/>
  <c r="BO34" i="38"/>
  <c r="BU34" s="1"/>
  <c r="AQ26" i="193"/>
  <c r="AW26" s="1"/>
  <c r="AQ26" i="38"/>
  <c r="AW26" s="1"/>
  <c r="AQ26" i="191"/>
  <c r="AW26" s="1"/>
  <c r="AQ26" i="62"/>
  <c r="AW26" s="1"/>
  <c r="AQ26" i="192"/>
  <c r="AW26" s="1"/>
  <c r="BO22" i="191"/>
  <c r="BU22" s="1"/>
  <c r="BO22" i="62"/>
  <c r="BU22" s="1"/>
  <c r="BO22" i="193"/>
  <c r="BU22" s="1"/>
  <c r="BO22" i="38"/>
  <c r="BU22" s="1"/>
  <c r="BO22" i="192"/>
  <c r="BU22" s="1"/>
  <c r="AQ11" i="193"/>
  <c r="AW11" s="1"/>
  <c r="AQ11" i="192"/>
  <c r="AW11" s="1"/>
  <c r="AQ11" i="62"/>
  <c r="AW11" s="1"/>
  <c r="AQ11" i="38"/>
  <c r="AW11" s="1"/>
  <c r="AQ11" i="191"/>
  <c r="AW11" s="1"/>
  <c r="BG33" i="192"/>
  <c r="BM33" s="1"/>
  <c r="BG33" i="62"/>
  <c r="BM33" s="1"/>
  <c r="BG33" i="38"/>
  <c r="BM33" s="1"/>
  <c r="BG33" i="193"/>
  <c r="BM33" s="1"/>
  <c r="BG33" i="191"/>
  <c r="BM33" s="1"/>
  <c r="AQ25" i="62"/>
  <c r="AW25" s="1"/>
  <c r="AQ25" i="191"/>
  <c r="AW25" s="1"/>
  <c r="AQ25" i="193"/>
  <c r="AW25" s="1"/>
  <c r="AQ25" i="38"/>
  <c r="AW25" s="1"/>
  <c r="AQ25" i="192"/>
  <c r="AW25" s="1"/>
  <c r="AI16"/>
  <c r="AO16" s="1"/>
  <c r="AI16" i="193"/>
  <c r="AO16" s="1"/>
  <c r="AI16" i="62"/>
  <c r="AO16" s="1"/>
  <c r="AI16" i="191"/>
  <c r="AO16" s="1"/>
  <c r="AI16" i="38"/>
  <c r="AO16" s="1"/>
  <c r="AA20" i="192"/>
  <c r="AG20" s="1"/>
  <c r="AA20" i="191"/>
  <c r="AG20" s="1"/>
  <c r="AA20" i="38"/>
  <c r="AG20" s="1"/>
  <c r="AA20" i="193"/>
  <c r="AG20" s="1"/>
  <c r="AA20" i="62"/>
  <c r="AG20" s="1"/>
  <c r="BO29" i="193"/>
  <c r="BU29" s="1"/>
  <c r="BO29" i="191"/>
  <c r="BU29" s="1"/>
  <c r="BO29" i="38"/>
  <c r="BU29" s="1"/>
  <c r="BO29" i="62"/>
  <c r="BU29" s="1"/>
  <c r="BO29" i="192"/>
  <c r="BU29" s="1"/>
  <c r="BW17" i="191"/>
  <c r="CC17" s="1"/>
  <c r="BW17" i="192"/>
  <c r="CC17" s="1"/>
  <c r="BW17" i="38"/>
  <c r="CC17" s="1"/>
  <c r="BW17" i="62"/>
  <c r="CC17" s="1"/>
  <c r="BW17" i="193"/>
  <c r="CC17" s="1"/>
  <c r="AQ41"/>
  <c r="AW41" s="1"/>
  <c r="AQ41" i="191"/>
  <c r="AW41" s="1"/>
  <c r="AQ41" i="62"/>
  <c r="AW41" s="1"/>
  <c r="AQ41" i="38"/>
  <c r="AW41" s="1"/>
  <c r="AQ41" i="192"/>
  <c r="AW41" s="1"/>
  <c r="AA31" i="38"/>
  <c r="AG31" s="1"/>
  <c r="AA31" i="192"/>
  <c r="AG31" s="1"/>
  <c r="AA31" i="191"/>
  <c r="AG31" s="1"/>
  <c r="AA31" i="193"/>
  <c r="AG31" s="1"/>
  <c r="AA31" i="62"/>
  <c r="AG31" s="1"/>
  <c r="S8"/>
  <c r="Y8" s="1"/>
  <c r="S8" i="192"/>
  <c r="Y8" s="1"/>
  <c r="S8" i="38"/>
  <c r="Y8" s="1"/>
  <c r="S8" i="191"/>
  <c r="Y8" s="1"/>
  <c r="S8" i="193"/>
  <c r="Y8" s="1"/>
  <c r="AY6" i="192"/>
  <c r="BE6" s="1"/>
  <c r="AY6" i="191"/>
  <c r="BE6" s="1"/>
  <c r="AY6" i="38"/>
  <c r="BE6" s="1"/>
  <c r="AY6" i="193"/>
  <c r="BE6" s="1"/>
  <c r="AY6" i="62"/>
  <c r="BE6" s="1"/>
  <c r="BO5" i="38"/>
  <c r="BU5" s="1"/>
  <c r="BO5" i="62"/>
  <c r="BU5" s="1"/>
  <c r="BO5" i="192"/>
  <c r="BU5" s="1"/>
  <c r="BO5" i="191"/>
  <c r="BU5" s="1"/>
  <c r="BO5" i="193"/>
  <c r="BU5" s="1"/>
  <c r="K8" i="38"/>
  <c r="Q8" s="1"/>
  <c r="K8" i="62"/>
  <c r="Q8" s="1"/>
  <c r="K8" i="192"/>
  <c r="Q8" s="1"/>
  <c r="K8" i="191"/>
  <c r="Q8" s="1"/>
  <c r="K8" i="193"/>
  <c r="Q8" s="1"/>
  <c r="BO17" i="191"/>
  <c r="BU17" s="1"/>
  <c r="BO17" i="62"/>
  <c r="BU17" s="1"/>
  <c r="BO17" i="193"/>
  <c r="BU17" s="1"/>
  <c r="BO17" i="38"/>
  <c r="BU17" s="1"/>
  <c r="BO17" i="192"/>
  <c r="BU17" s="1"/>
  <c r="BW41" i="191"/>
  <c r="CC41" s="1"/>
  <c r="BW41" i="38"/>
  <c r="CC41" s="1"/>
  <c r="BW41" i="62"/>
  <c r="CC41" s="1"/>
  <c r="BW41" i="192"/>
  <c r="CC41" s="1"/>
  <c r="BW41" i="193"/>
  <c r="CC41" s="1"/>
  <c r="AI19" i="191"/>
  <c r="AO19" s="1"/>
  <c r="AI19" i="62"/>
  <c r="AO19" s="1"/>
  <c r="AI19" i="192"/>
  <c r="AO19" s="1"/>
  <c r="AI19" i="38"/>
  <c r="AO19" s="1"/>
  <c r="AI19" i="193"/>
  <c r="AO19" s="1"/>
  <c r="S37" i="191"/>
  <c r="Y37" s="1"/>
  <c r="S37" i="192"/>
  <c r="Y37" s="1"/>
  <c r="S37" i="193"/>
  <c r="Y37" s="1"/>
  <c r="S37" i="38"/>
  <c r="Y37" s="1"/>
  <c r="S37" i="62"/>
  <c r="Y37" s="1"/>
  <c r="S20" i="38"/>
  <c r="Y20" s="1"/>
  <c r="S20" i="193"/>
  <c r="Y20" s="1"/>
  <c r="S20" i="191"/>
  <c r="Y20" s="1"/>
  <c r="S20" i="192"/>
  <c r="Y20" s="1"/>
  <c r="S20" i="62"/>
  <c r="Y20" s="1"/>
  <c r="BC39" i="40"/>
  <c r="U28" i="254"/>
  <c r="D16" i="40"/>
  <c r="X17" i="38"/>
  <c r="AV16" i="40" s="1"/>
  <c r="AF12" i="38"/>
  <c r="AW11" i="40" s="1"/>
  <c r="E11"/>
  <c r="C14"/>
  <c r="P15" i="38"/>
  <c r="AU14" i="40" s="1"/>
  <c r="F30"/>
  <c r="AN31" i="38"/>
  <c r="AX30" i="40" s="1"/>
  <c r="H28" i="38"/>
  <c r="AT27" i="40" s="1"/>
  <c r="B27"/>
  <c r="I40"/>
  <c r="BL41" i="38"/>
  <c r="I11" i="254"/>
  <c r="B36" i="40"/>
  <c r="H37" i="38"/>
  <c r="AT36" i="40" s="1"/>
  <c r="Z45" i="191"/>
  <c r="AF42"/>
  <c r="AF45" s="1"/>
  <c r="B16" i="40"/>
  <c r="H17" i="38"/>
  <c r="AT16" i="40" s="1"/>
  <c r="AV23" i="38"/>
  <c r="AY22" i="40" s="1"/>
  <c r="G22"/>
  <c r="BL45" i="62"/>
  <c r="BL47"/>
  <c r="BL41" i="40"/>
  <c r="BL44" s="1"/>
  <c r="C9"/>
  <c r="P10" i="38"/>
  <c r="AU9" i="40" s="1"/>
  <c r="L18"/>
  <c r="CJ19" i="38"/>
  <c r="BD18" i="40" s="1"/>
  <c r="AP45" i="62"/>
  <c r="AP47"/>
  <c r="AV42"/>
  <c r="AV16" i="38"/>
  <c r="AY15" i="40" s="1"/>
  <c r="G15"/>
  <c r="H16"/>
  <c r="BD17" i="38"/>
  <c r="AZ16" i="40" s="1"/>
  <c r="K31" i="193"/>
  <c r="Q31" s="1"/>
  <c r="K31" i="192"/>
  <c r="Q31" s="1"/>
  <c r="K31" i="38"/>
  <c r="Q31" s="1"/>
  <c r="K31" i="191"/>
  <c r="Q31" s="1"/>
  <c r="K31" i="62"/>
  <c r="Q31" s="1"/>
  <c r="K17" i="193"/>
  <c r="Q17" s="1"/>
  <c r="K17" i="38"/>
  <c r="Q17" s="1"/>
  <c r="K17" i="192"/>
  <c r="Q17" s="1"/>
  <c r="K17" i="191"/>
  <c r="Q17" s="1"/>
  <c r="K17" i="62"/>
  <c r="Q17" s="1"/>
  <c r="AY20" i="191"/>
  <c r="BE20" s="1"/>
  <c r="AY20" i="193"/>
  <c r="BE20" s="1"/>
  <c r="AY20" i="38"/>
  <c r="BE20" s="1"/>
  <c r="AY20" i="192"/>
  <c r="BE20" s="1"/>
  <c r="AY20" i="62"/>
  <c r="BE20" s="1"/>
  <c r="AI24" i="191"/>
  <c r="AO24" s="1"/>
  <c r="AI24" i="38"/>
  <c r="AO24" s="1"/>
  <c r="AI24" i="62"/>
  <c r="AO24" s="1"/>
  <c r="AI24" i="193"/>
  <c r="AO24" s="1"/>
  <c r="AI24" i="192"/>
  <c r="AO24" s="1"/>
  <c r="K22" i="193"/>
  <c r="Q22" s="1"/>
  <c r="K22" i="192"/>
  <c r="Q22" s="1"/>
  <c r="K22" i="62"/>
  <c r="Q22" s="1"/>
  <c r="K22" i="191"/>
  <c r="Q22" s="1"/>
  <c r="K22" i="38"/>
  <c r="Q22" s="1"/>
  <c r="U48" i="58"/>
  <c r="K42" i="62"/>
  <c r="U46" i="58"/>
  <c r="K42" i="38"/>
  <c r="K42" i="193"/>
  <c r="K42" i="191"/>
  <c r="K42" i="192"/>
  <c r="AA41" i="193"/>
  <c r="AG41" s="1"/>
  <c r="AA41" i="38"/>
  <c r="AG41" s="1"/>
  <c r="AA41" i="62"/>
  <c r="AG41" s="1"/>
  <c r="AA41" i="191"/>
  <c r="AG41" s="1"/>
  <c r="AA41" i="192"/>
  <c r="AG41" s="1"/>
  <c r="AY10"/>
  <c r="BE10" s="1"/>
  <c r="AY10" i="193"/>
  <c r="BE10" s="1"/>
  <c r="AY10" i="62"/>
  <c r="BE10" s="1"/>
  <c r="AY10" i="191"/>
  <c r="BE10" s="1"/>
  <c r="AY10" i="38"/>
  <c r="BE10" s="1"/>
  <c r="AQ38" i="62"/>
  <c r="AW38" s="1"/>
  <c r="AQ38" i="193"/>
  <c r="AW38" s="1"/>
  <c r="AQ38" i="191"/>
  <c r="AW38" s="1"/>
  <c r="AQ38" i="192"/>
  <c r="AW38" s="1"/>
  <c r="AQ38" i="38"/>
  <c r="AW38" s="1"/>
  <c r="BO27"/>
  <c r="BU27" s="1"/>
  <c r="BO27" i="62"/>
  <c r="BU27" s="1"/>
  <c r="BO27" i="192"/>
  <c r="BU27" s="1"/>
  <c r="BO27" i="193"/>
  <c r="BU27" s="1"/>
  <c r="BO27" i="191"/>
  <c r="BU27" s="1"/>
  <c r="C22" i="193"/>
  <c r="I22" s="1"/>
  <c r="C22" i="62"/>
  <c r="I22" s="1"/>
  <c r="C22" i="38"/>
  <c r="I22" s="1"/>
  <c r="C22" i="191"/>
  <c r="I22" s="1"/>
  <c r="C22" i="192"/>
  <c r="I22" s="1"/>
  <c r="BO7"/>
  <c r="BU7" s="1"/>
  <c r="BO7" i="38"/>
  <c r="BU7" s="1"/>
  <c r="BO7" i="193"/>
  <c r="BU7" s="1"/>
  <c r="BO7" i="62"/>
  <c r="BU7" s="1"/>
  <c r="BO7" i="191"/>
  <c r="BU7" s="1"/>
  <c r="AQ7" i="62"/>
  <c r="AW7" s="1"/>
  <c r="AQ7" i="192"/>
  <c r="AW7" s="1"/>
  <c r="AQ7" i="193"/>
  <c r="AW7" s="1"/>
  <c r="AQ7" i="38"/>
  <c r="AW7" s="1"/>
  <c r="AQ7" i="191"/>
  <c r="AW7" s="1"/>
  <c r="BO25" i="193"/>
  <c r="BU25" s="1"/>
  <c r="BO25" i="192"/>
  <c r="BU25" s="1"/>
  <c r="BO25" i="38"/>
  <c r="BU25" s="1"/>
  <c r="BO25" i="62"/>
  <c r="BU25" s="1"/>
  <c r="BO25" i="191"/>
  <c r="BU25" s="1"/>
  <c r="BO16" i="193"/>
  <c r="BU16" s="1"/>
  <c r="BO16" i="38"/>
  <c r="BU16" s="1"/>
  <c r="BO16" i="191"/>
  <c r="BU16" s="1"/>
  <c r="BO16" i="62"/>
  <c r="BU16" s="1"/>
  <c r="BO16" i="192"/>
  <c r="BU16" s="1"/>
  <c r="BG6" i="191"/>
  <c r="BM6" s="1"/>
  <c r="BG6" i="62"/>
  <c r="BM6" s="1"/>
  <c r="BG6" i="192"/>
  <c r="BM6" s="1"/>
  <c r="BG6" i="193"/>
  <c r="BM6" s="1"/>
  <c r="BG6" i="38"/>
  <c r="BM6" s="1"/>
  <c r="C17" i="191"/>
  <c r="I17" s="1"/>
  <c r="C17" i="38"/>
  <c r="I17" s="1"/>
  <c r="C17" i="192"/>
  <c r="I17" s="1"/>
  <c r="C17" i="62"/>
  <c r="I17" s="1"/>
  <c r="C17" i="193"/>
  <c r="I17" s="1"/>
  <c r="C5" i="38"/>
  <c r="I5" s="1"/>
  <c r="C5" i="62"/>
  <c r="I5" s="1"/>
  <c r="C5" i="191"/>
  <c r="I5" s="1"/>
  <c r="C5" i="193"/>
  <c r="I5" s="1"/>
  <c r="C5" i="192"/>
  <c r="I5" s="1"/>
  <c r="BG8" i="62"/>
  <c r="BM8" s="1"/>
  <c r="BG8" i="192"/>
  <c r="BM8" s="1"/>
  <c r="BG8" i="191"/>
  <c r="BM8" s="1"/>
  <c r="BG8" i="38"/>
  <c r="BM8" s="1"/>
  <c r="BG8" i="193"/>
  <c r="BM8" s="1"/>
  <c r="C27" i="38"/>
  <c r="I27" s="1"/>
  <c r="C27" i="62"/>
  <c r="I27" s="1"/>
  <c r="C27" i="193"/>
  <c r="I27" s="1"/>
  <c r="C27" i="191"/>
  <c r="I27" s="1"/>
  <c r="C27" i="192"/>
  <c r="I27" s="1"/>
  <c r="AA7"/>
  <c r="AG7" s="1"/>
  <c r="AA7" i="191"/>
  <c r="AG7" s="1"/>
  <c r="AA7" i="38"/>
  <c r="AG7" s="1"/>
  <c r="AA7" i="193"/>
  <c r="AG7" s="1"/>
  <c r="AA7" i="62"/>
  <c r="AG7" s="1"/>
  <c r="AY25" i="191"/>
  <c r="BE25" s="1"/>
  <c r="AY25" i="193"/>
  <c r="BE25" s="1"/>
  <c r="AY25" i="192"/>
  <c r="BE25" s="1"/>
  <c r="AY25" i="38"/>
  <c r="BE25" s="1"/>
  <c r="AY25" i="62"/>
  <c r="BE25" s="1"/>
  <c r="K15" i="193"/>
  <c r="Q15" s="1"/>
  <c r="K15" i="38"/>
  <c r="Q15" s="1"/>
  <c r="K15" i="192"/>
  <c r="Q15" s="1"/>
  <c r="K15" i="191"/>
  <c r="Q15" s="1"/>
  <c r="K15" i="62"/>
  <c r="Q15" s="1"/>
  <c r="BO21" i="191"/>
  <c r="BU21" s="1"/>
  <c r="BO21" i="193"/>
  <c r="BU21" s="1"/>
  <c r="BO21" i="62"/>
  <c r="BU21" s="1"/>
  <c r="BO21" i="38"/>
  <c r="BU21" s="1"/>
  <c r="BO21" i="192"/>
  <c r="BU21" s="1"/>
  <c r="S19"/>
  <c r="Y19" s="1"/>
  <c r="S19" i="191"/>
  <c r="Y19" s="1"/>
  <c r="S19" i="193"/>
  <c r="Y19" s="1"/>
  <c r="S19" i="62"/>
  <c r="Y19" s="1"/>
  <c r="S19" i="38"/>
  <c r="Y19" s="1"/>
  <c r="S40" i="62"/>
  <c r="Y40" s="1"/>
  <c r="S40" i="192"/>
  <c r="Y40" s="1"/>
  <c r="S40" i="191"/>
  <c r="Y40" s="1"/>
  <c r="S40" i="38"/>
  <c r="Y40" s="1"/>
  <c r="S40" i="193"/>
  <c r="Y40" s="1"/>
  <c r="AY40" i="40"/>
  <c r="U9" i="254"/>
  <c r="D28" i="40"/>
  <c r="X29" i="38"/>
  <c r="AV28" i="40" s="1"/>
  <c r="H31"/>
  <c r="BD32" i="38"/>
  <c r="AZ31" i="40" s="1"/>
  <c r="L16"/>
  <c r="CJ17" i="38"/>
  <c r="BD16" i="40" s="1"/>
  <c r="E36"/>
  <c r="AF37" i="38"/>
  <c r="AW36" i="40" s="1"/>
  <c r="E18"/>
  <c r="AF19" i="38"/>
  <c r="AW18" i="40" s="1"/>
  <c r="B10"/>
  <c r="H11" i="38"/>
  <c r="AT10" i="40" s="1"/>
  <c r="L6"/>
  <c r="CJ7" i="38"/>
  <c r="BD6" i="40" s="1"/>
  <c r="J8"/>
  <c r="BT9" i="38"/>
  <c r="BB8" i="40" s="1"/>
  <c r="B9"/>
  <c r="H10" i="38"/>
  <c r="AT9" i="40" s="1"/>
  <c r="F22"/>
  <c r="AN23" i="38"/>
  <c r="AX22" i="40" s="1"/>
  <c r="AX47" i="62"/>
  <c r="AX45"/>
  <c r="BD42"/>
  <c r="J32" i="40"/>
  <c r="BT33" i="38"/>
  <c r="BB32" i="40" s="1"/>
  <c r="H21"/>
  <c r="BD22" i="38"/>
  <c r="AZ21" i="40" s="1"/>
  <c r="BN45" i="191"/>
  <c r="BT42"/>
  <c r="BT45" s="1"/>
  <c r="BN45" i="193"/>
  <c r="BT42"/>
  <c r="BT45" s="1"/>
  <c r="B47" i="38"/>
  <c r="B45"/>
  <c r="G7" i="256"/>
  <c r="B48" i="38"/>
  <c r="B41" i="40"/>
  <c r="B44" s="1"/>
  <c r="H42" i="38"/>
  <c r="C22" i="40"/>
  <c r="P23" i="38"/>
  <c r="AU22" i="40" s="1"/>
  <c r="J25"/>
  <c r="BT26" i="38"/>
  <c r="BB25" i="40" s="1"/>
  <c r="F39"/>
  <c r="AN40" i="38"/>
  <c r="I23" i="254"/>
  <c r="B40" i="40"/>
  <c r="I4" i="254"/>
  <c r="H41" i="38"/>
  <c r="AF38"/>
  <c r="AW37" i="40" s="1"/>
  <c r="E37"/>
  <c r="BG24" i="192"/>
  <c r="BM24" s="1"/>
  <c r="BG24" i="191"/>
  <c r="BM24" s="1"/>
  <c r="BG24" i="193"/>
  <c r="BM24" s="1"/>
  <c r="BG24" i="38"/>
  <c r="BM24" s="1"/>
  <c r="BG24" i="62"/>
  <c r="BM24" s="1"/>
  <c r="AA15" i="191"/>
  <c r="AG15" s="1"/>
  <c r="AA15" i="38"/>
  <c r="AG15" s="1"/>
  <c r="AA15" i="62"/>
  <c r="AG15" s="1"/>
  <c r="AA15" i="192"/>
  <c r="AG15" s="1"/>
  <c r="AA15" i="193"/>
  <c r="AG15" s="1"/>
  <c r="BO32"/>
  <c r="BU32" s="1"/>
  <c r="BO32" i="38"/>
  <c r="BU32" s="1"/>
  <c r="BO32" i="192"/>
  <c r="BU32" s="1"/>
  <c r="BO32" i="191"/>
  <c r="BU32" s="1"/>
  <c r="BO32" i="62"/>
  <c r="BU32" s="1"/>
  <c r="CE40" i="192"/>
  <c r="CK40" s="1"/>
  <c r="CE40" i="193"/>
  <c r="CK40" s="1"/>
  <c r="CE40" i="38"/>
  <c r="CK40" s="1"/>
  <c r="CE40" i="62"/>
  <c r="CK40" s="1"/>
  <c r="CE40" i="191"/>
  <c r="CK40" s="1"/>
  <c r="BG14" i="62"/>
  <c r="BM14" s="1"/>
  <c r="BG14" i="191"/>
  <c r="BM14" s="1"/>
  <c r="BG14" i="193"/>
  <c r="BM14" s="1"/>
  <c r="BG14" i="38"/>
  <c r="BM14" s="1"/>
  <c r="BG14" i="192"/>
  <c r="BM14" s="1"/>
  <c r="AA36"/>
  <c r="AG36" s="1"/>
  <c r="AA36" i="62"/>
  <c r="AG36" s="1"/>
  <c r="AA36" i="38"/>
  <c r="AG36" s="1"/>
  <c r="AA36" i="191"/>
  <c r="AG36" s="1"/>
  <c r="AA36" i="193"/>
  <c r="AG36" s="1"/>
  <c r="AY21" i="62"/>
  <c r="BE21" s="1"/>
  <c r="AY21" i="193"/>
  <c r="BE21" s="1"/>
  <c r="AY21" i="192"/>
  <c r="BE21" s="1"/>
  <c r="AY21" i="38"/>
  <c r="BE21" s="1"/>
  <c r="AY21" i="191"/>
  <c r="BE21" s="1"/>
  <c r="BW11" i="193"/>
  <c r="CC11" s="1"/>
  <c r="BW11" i="192"/>
  <c r="CC11" s="1"/>
  <c r="BW11" i="38"/>
  <c r="CC11" s="1"/>
  <c r="BW11" i="191"/>
  <c r="CC11" s="1"/>
  <c r="BW11" i="62"/>
  <c r="CC11" s="1"/>
  <c r="AQ10" i="38"/>
  <c r="AW10" s="1"/>
  <c r="AQ10" i="62"/>
  <c r="AW10" s="1"/>
  <c r="AQ10" i="193"/>
  <c r="AW10" s="1"/>
  <c r="AQ10" i="192"/>
  <c r="AW10" s="1"/>
  <c r="AQ10" i="191"/>
  <c r="AW10" s="1"/>
  <c r="C26" i="38"/>
  <c r="I26" s="1"/>
  <c r="C26" i="192"/>
  <c r="I26" s="1"/>
  <c r="C26" i="191"/>
  <c r="I26" s="1"/>
  <c r="C26" i="62"/>
  <c r="I26" s="1"/>
  <c r="C26" i="193"/>
  <c r="I26" s="1"/>
  <c r="BW21" i="62"/>
  <c r="CC21" s="1"/>
  <c r="BW21" i="38"/>
  <c r="CC21" s="1"/>
  <c r="BW21" i="193"/>
  <c r="CC21" s="1"/>
  <c r="BW21" i="191"/>
  <c r="CC21" s="1"/>
  <c r="BW21" i="192"/>
  <c r="CC21" s="1"/>
  <c r="BG9" i="191"/>
  <c r="BM9" s="1"/>
  <c r="BG9" i="192"/>
  <c r="BM9" s="1"/>
  <c r="BG9" i="62"/>
  <c r="BM9" s="1"/>
  <c r="BG9" i="38"/>
  <c r="BM9" s="1"/>
  <c r="BG9" i="193"/>
  <c r="BM9" s="1"/>
  <c r="C21"/>
  <c r="I21" s="1"/>
  <c r="C21" i="38"/>
  <c r="I21" s="1"/>
  <c r="C21" i="192"/>
  <c r="I21" s="1"/>
  <c r="C21" i="191"/>
  <c r="I21" s="1"/>
  <c r="C21" i="62"/>
  <c r="I21" s="1"/>
  <c r="AA23" i="38"/>
  <c r="AG23" s="1"/>
  <c r="AA23" i="62"/>
  <c r="AG23" s="1"/>
  <c r="AA23" i="191"/>
  <c r="AG23" s="1"/>
  <c r="AA23" i="192"/>
  <c r="AG23" s="1"/>
  <c r="AA23" i="193"/>
  <c r="AG23" s="1"/>
  <c r="C38" i="62"/>
  <c r="I38" s="1"/>
  <c r="C38" i="191"/>
  <c r="I38" s="1"/>
  <c r="C38" i="192"/>
  <c r="I38" s="1"/>
  <c r="C38" i="193"/>
  <c r="I38" s="1"/>
  <c r="C38" i="38"/>
  <c r="I38" s="1"/>
  <c r="BO11" i="191"/>
  <c r="BU11" s="1"/>
  <c r="BO11" i="193"/>
  <c r="BU11" s="1"/>
  <c r="BO11" i="38"/>
  <c r="BU11" s="1"/>
  <c r="BO11" i="192"/>
  <c r="BU11" s="1"/>
  <c r="BO11" i="62"/>
  <c r="BU11" s="1"/>
  <c r="C16" i="192"/>
  <c r="I16" s="1"/>
  <c r="C16" i="38"/>
  <c r="I16" s="1"/>
  <c r="C16" i="62"/>
  <c r="I16" s="1"/>
  <c r="C16" i="191"/>
  <c r="I16" s="1"/>
  <c r="C16" i="193"/>
  <c r="I16" s="1"/>
  <c r="AI5" i="62"/>
  <c r="AO5" s="1"/>
  <c r="AI5" i="193"/>
  <c r="AO5" s="1"/>
  <c r="AI5" i="191"/>
  <c r="AO5" s="1"/>
  <c r="AI5" i="192"/>
  <c r="AO5" s="1"/>
  <c r="AI5" i="38"/>
  <c r="AO5" s="1"/>
  <c r="BO12" i="62"/>
  <c r="BU12" s="1"/>
  <c r="BO12" i="192"/>
  <c r="BU12" s="1"/>
  <c r="BO12" i="193"/>
  <c r="BU12" s="1"/>
  <c r="BO12" i="38"/>
  <c r="BU12" s="1"/>
  <c r="BO12" i="191"/>
  <c r="BU12" s="1"/>
  <c r="AI27" i="192"/>
  <c r="AO27" s="1"/>
  <c r="AI27" i="62"/>
  <c r="AO27" s="1"/>
  <c r="AI27" i="191"/>
  <c r="AO27" s="1"/>
  <c r="AI27" i="38"/>
  <c r="AO27" s="1"/>
  <c r="AI27" i="193"/>
  <c r="AO27" s="1"/>
  <c r="C23" i="191"/>
  <c r="I23" s="1"/>
  <c r="C23" i="62"/>
  <c r="I23" s="1"/>
  <c r="C23" i="193"/>
  <c r="I23" s="1"/>
  <c r="C23" i="38"/>
  <c r="I23" s="1"/>
  <c r="C23" i="192"/>
  <c r="I23" s="1"/>
  <c r="AA22" i="62"/>
  <c r="AG22" s="1"/>
  <c r="AA22" i="38"/>
  <c r="AG22" s="1"/>
  <c r="AA22" i="191"/>
  <c r="AG22" s="1"/>
  <c r="AA22" i="192"/>
  <c r="AG22" s="1"/>
  <c r="AA22" i="193"/>
  <c r="AG22" s="1"/>
  <c r="AA13" i="191"/>
  <c r="AG13" s="1"/>
  <c r="AA13" i="192"/>
  <c r="AG13" s="1"/>
  <c r="AA13" i="62"/>
  <c r="AG13" s="1"/>
  <c r="AA13" i="38"/>
  <c r="AG13" s="1"/>
  <c r="AA13" i="193"/>
  <c r="AG13" s="1"/>
  <c r="AY36" i="192"/>
  <c r="BE36" s="1"/>
  <c r="AY36" i="193"/>
  <c r="BE36" s="1"/>
  <c r="AY36" i="191"/>
  <c r="BE36" s="1"/>
  <c r="AY36" i="38"/>
  <c r="BE36" s="1"/>
  <c r="AY36" i="62"/>
  <c r="BE36" s="1"/>
  <c r="S28"/>
  <c r="Y28" s="1"/>
  <c r="S28" i="193"/>
  <c r="Y28" s="1"/>
  <c r="S28" i="38"/>
  <c r="Y28" s="1"/>
  <c r="S28" i="192"/>
  <c r="Y28" s="1"/>
  <c r="S28" i="191"/>
  <c r="Y28" s="1"/>
  <c r="S26"/>
  <c r="Y26" s="1"/>
  <c r="S26" i="192"/>
  <c r="Y26" s="1"/>
  <c r="S26" i="62"/>
  <c r="Y26" s="1"/>
  <c r="S26" i="193"/>
  <c r="Y26" s="1"/>
  <c r="S26" i="38"/>
  <c r="Y26" s="1"/>
  <c r="AU4" i="40"/>
  <c r="U35" i="254"/>
  <c r="CD45" i="192"/>
  <c r="CJ42"/>
  <c r="CJ45" s="1"/>
  <c r="F16" i="40"/>
  <c r="AN17" i="38"/>
  <c r="AX16" i="40" s="1"/>
  <c r="C29"/>
  <c r="P30" i="38"/>
  <c r="AU29" i="40" s="1"/>
  <c r="B28"/>
  <c r="H29" i="38"/>
  <c r="AT28" i="40" s="1"/>
  <c r="H16" i="38"/>
  <c r="AT15" i="40" s="1"/>
  <c r="B15"/>
  <c r="H30"/>
  <c r="BD31" i="38"/>
  <c r="AZ30" i="40" s="1"/>
  <c r="G9"/>
  <c r="AV10" i="38"/>
  <c r="AY9" i="40" s="1"/>
  <c r="F38"/>
  <c r="AN39" i="38"/>
  <c r="AX38" i="40" s="1"/>
  <c r="AT39"/>
  <c r="U19" i="254"/>
  <c r="F26" i="40"/>
  <c r="AN27" i="38"/>
  <c r="AX26" i="40" s="1"/>
  <c r="F12"/>
  <c r="AN13" i="38"/>
  <c r="AX12" i="40" s="1"/>
  <c r="B38"/>
  <c r="H39" i="38"/>
  <c r="AT38" i="40" s="1"/>
  <c r="I13"/>
  <c r="BL14" i="38"/>
  <c r="BA13" i="40" s="1"/>
  <c r="L35"/>
  <c r="CJ36" i="38"/>
  <c r="BD35" i="40" s="1"/>
  <c r="BD14" i="38"/>
  <c r="AZ13" i="40" s="1"/>
  <c r="H13"/>
  <c r="X45" i="191"/>
  <c r="AY14" i="62"/>
  <c r="BE14" s="1"/>
  <c r="AY14" i="38"/>
  <c r="BE14" s="1"/>
  <c r="AY14" i="192"/>
  <c r="BE14" s="1"/>
  <c r="AY14" i="191"/>
  <c r="BE14" s="1"/>
  <c r="AY14" i="193"/>
  <c r="BE14" s="1"/>
  <c r="C34" i="191"/>
  <c r="I34" s="1"/>
  <c r="C34" i="192"/>
  <c r="I34" s="1"/>
  <c r="C34" i="38"/>
  <c r="I34" s="1"/>
  <c r="C34" i="62"/>
  <c r="I34" s="1"/>
  <c r="C34" i="193"/>
  <c r="I34" s="1"/>
  <c r="AQ8" i="62"/>
  <c r="AW8" s="1"/>
  <c r="AQ8" i="193"/>
  <c r="AW8" s="1"/>
  <c r="AQ8" i="38"/>
  <c r="AW8" s="1"/>
  <c r="AQ8" i="192"/>
  <c r="AW8" s="1"/>
  <c r="AQ8" i="191"/>
  <c r="AW8" s="1"/>
  <c r="BG7" i="38"/>
  <c r="BM7" s="1"/>
  <c r="BG7" i="191"/>
  <c r="BM7" s="1"/>
  <c r="BG7" i="192"/>
  <c r="BM7" s="1"/>
  <c r="BG7" i="62"/>
  <c r="BM7" s="1"/>
  <c r="BG7" i="193"/>
  <c r="BM7" s="1"/>
  <c r="L8" i="40"/>
  <c r="CJ9" i="38"/>
  <c r="BD8" i="40" s="1"/>
  <c r="K29"/>
  <c r="CB30" i="38"/>
  <c r="BC29" i="40" s="1"/>
  <c r="J12"/>
  <c r="BT13" i="38"/>
  <c r="BB12" i="40" s="1"/>
  <c r="J5"/>
  <c r="BT6" i="38"/>
  <c r="BB5" i="40" s="1"/>
  <c r="B5"/>
  <c r="H6" i="38"/>
  <c r="AT5" i="40" s="1"/>
  <c r="AV40"/>
  <c r="U6" i="254"/>
  <c r="U5"/>
  <c r="AU40" i="40"/>
  <c r="E38"/>
  <c r="AF39" i="38"/>
  <c r="AW38" i="40" s="1"/>
  <c r="K25"/>
  <c r="CB26" i="38"/>
  <c r="BC25" i="40" s="1"/>
  <c r="B6"/>
  <c r="H7" i="38"/>
  <c r="AT6" i="40" s="1"/>
  <c r="L26"/>
  <c r="CJ27" i="38"/>
  <c r="BD26" i="40" s="1"/>
  <c r="L15"/>
  <c r="CJ16" i="38"/>
  <c r="BD15" i="40" s="1"/>
  <c r="F25"/>
  <c r="AN26" i="38"/>
  <c r="AX25" i="40" s="1"/>
  <c r="BB4"/>
  <c r="U42" i="254"/>
  <c r="I34" i="40"/>
  <c r="BL35" i="38"/>
  <c r="BA34" i="40" s="1"/>
  <c r="B7"/>
  <c r="H8" i="38"/>
  <c r="AT7" i="40" s="1"/>
  <c r="L19"/>
  <c r="CJ20" i="38"/>
  <c r="BD19" i="40" s="1"/>
  <c r="K6" i="193"/>
  <c r="Q6" s="1"/>
  <c r="K6" i="192"/>
  <c r="Q6" s="1"/>
  <c r="K6" i="62"/>
  <c r="Q6" s="1"/>
  <c r="K6" i="191"/>
  <c r="Q6" s="1"/>
  <c r="K6" i="38"/>
  <c r="Q6" s="1"/>
  <c r="AQ27" i="193"/>
  <c r="AW27" s="1"/>
  <c r="AQ27" i="192"/>
  <c r="AW27" s="1"/>
  <c r="AQ27" i="191"/>
  <c r="AW27" s="1"/>
  <c r="AQ27" i="38"/>
  <c r="AW27" s="1"/>
  <c r="AQ27" i="62"/>
  <c r="AW27" s="1"/>
  <c r="AA12" i="192"/>
  <c r="AG12" s="1"/>
  <c r="AA12" i="62"/>
  <c r="AG12" s="1"/>
  <c r="AA12" i="191"/>
  <c r="AG12" s="1"/>
  <c r="AA12" i="38"/>
  <c r="AG12" s="1"/>
  <c r="AA12" i="193"/>
  <c r="AG12" s="1"/>
  <c r="BG18" i="191"/>
  <c r="BM18" s="1"/>
  <c r="BG18" i="62"/>
  <c r="BM18" s="1"/>
  <c r="BG18" i="193"/>
  <c r="BM18" s="1"/>
  <c r="BG18" i="38"/>
  <c r="BM18" s="1"/>
  <c r="BG18" i="192"/>
  <c r="BM18" s="1"/>
  <c r="BG41" i="38"/>
  <c r="BM41" s="1"/>
  <c r="BG41" i="62"/>
  <c r="BM41" s="1"/>
  <c r="BG41" i="191"/>
  <c r="BM41" s="1"/>
  <c r="BG41" i="192"/>
  <c r="BM41" s="1"/>
  <c r="BG41" i="193"/>
  <c r="BM41" s="1"/>
  <c r="K28" i="192"/>
  <c r="Q28" s="1"/>
  <c r="K28" i="191"/>
  <c r="Q28" s="1"/>
  <c r="K28" i="193"/>
  <c r="Q28" s="1"/>
  <c r="K28" i="62"/>
  <c r="Q28" s="1"/>
  <c r="K28" i="38"/>
  <c r="Q28" s="1"/>
  <c r="BG38"/>
  <c r="BM38" s="1"/>
  <c r="BG38" i="192"/>
  <c r="BM38" s="1"/>
  <c r="BG38" i="191"/>
  <c r="BM38" s="1"/>
  <c r="BG38" i="62"/>
  <c r="BM38" s="1"/>
  <c r="BG38" i="193"/>
  <c r="BM38" s="1"/>
  <c r="CE9" i="62"/>
  <c r="CK9" s="1"/>
  <c r="CE9" i="192"/>
  <c r="CK9" s="1"/>
  <c r="CE9" i="193"/>
  <c r="CK9" s="1"/>
  <c r="CE9" i="191"/>
  <c r="CK9" s="1"/>
  <c r="CE9" i="38"/>
  <c r="CK9" s="1"/>
  <c r="AQ21" i="193"/>
  <c r="AW21" s="1"/>
  <c r="AQ21" i="38"/>
  <c r="AW21" s="1"/>
  <c r="AQ21" i="192"/>
  <c r="AW21" s="1"/>
  <c r="AQ21" i="191"/>
  <c r="AW21" s="1"/>
  <c r="AQ21" i="62"/>
  <c r="AW21" s="1"/>
  <c r="C18" i="193"/>
  <c r="I18" s="1"/>
  <c r="C18" i="38"/>
  <c r="I18" s="1"/>
  <c r="C18" i="191"/>
  <c r="I18" s="1"/>
  <c r="C18" i="192"/>
  <c r="I18" s="1"/>
  <c r="C18" i="62"/>
  <c r="I18" s="1"/>
  <c r="AI41" i="192"/>
  <c r="AO41" s="1"/>
  <c r="AI41" i="38"/>
  <c r="AO41" s="1"/>
  <c r="AI41" i="193"/>
  <c r="AO41" s="1"/>
  <c r="AI41" i="191"/>
  <c r="AO41" s="1"/>
  <c r="AI41" i="62"/>
  <c r="AO41" s="1"/>
  <c r="AY13" i="193"/>
  <c r="BE13" s="1"/>
  <c r="AY13" i="191"/>
  <c r="BE13" s="1"/>
  <c r="AY13" i="62"/>
  <c r="BE13" s="1"/>
  <c r="AY13" i="38"/>
  <c r="BE13" s="1"/>
  <c r="AY13" i="192"/>
  <c r="BE13" s="1"/>
  <c r="S13" i="191"/>
  <c r="Y13" s="1"/>
  <c r="S13" i="193"/>
  <c r="Y13" s="1"/>
  <c r="S13" i="38"/>
  <c r="Y13" s="1"/>
  <c r="S13" i="62"/>
  <c r="Y13" s="1"/>
  <c r="S13" i="192"/>
  <c r="Y13" s="1"/>
  <c r="CE14" i="62"/>
  <c r="CK14" s="1"/>
  <c r="CE14" i="191"/>
  <c r="CK14" s="1"/>
  <c r="CE14" i="38"/>
  <c r="CK14" s="1"/>
  <c r="CE14" i="192"/>
  <c r="CK14" s="1"/>
  <c r="CE14" i="193"/>
  <c r="CK14" s="1"/>
  <c r="K12" i="62"/>
  <c r="Q12" s="1"/>
  <c r="K12" i="192"/>
  <c r="Q12" s="1"/>
  <c r="K12" i="38"/>
  <c r="Q12" s="1"/>
  <c r="K12" i="193"/>
  <c r="Q12" s="1"/>
  <c r="K12" i="191"/>
  <c r="Q12" s="1"/>
  <c r="K7" i="38"/>
  <c r="Q7" s="1"/>
  <c r="K7" i="191"/>
  <c r="Q7" s="1"/>
  <c r="K7" i="62"/>
  <c r="Q7" s="1"/>
  <c r="K7" i="193"/>
  <c r="Q7" s="1"/>
  <c r="K7" i="192"/>
  <c r="Q7" s="1"/>
  <c r="BW16"/>
  <c r="CC16" s="1"/>
  <c r="BW16" i="191"/>
  <c r="CC16" s="1"/>
  <c r="BW16" i="38"/>
  <c r="CC16" s="1"/>
  <c r="BW16" i="62"/>
  <c r="CC16" s="1"/>
  <c r="BW16" i="193"/>
  <c r="CC16" s="1"/>
  <c r="BW7"/>
  <c r="CC7" s="1"/>
  <c r="BW7" i="192"/>
  <c r="CC7" s="1"/>
  <c r="BW7" i="62"/>
  <c r="CC7" s="1"/>
  <c r="BW7" i="38"/>
  <c r="CC7" s="1"/>
  <c r="BW7" i="191"/>
  <c r="CC7" s="1"/>
  <c r="K26" i="192"/>
  <c r="Q26" s="1"/>
  <c r="K26" i="193"/>
  <c r="Q26" s="1"/>
  <c r="K26" i="62"/>
  <c r="Q26" s="1"/>
  <c r="K26" i="191"/>
  <c r="Q26" s="1"/>
  <c r="K26" i="38"/>
  <c r="Q26" s="1"/>
  <c r="AY16" i="192"/>
  <c r="BE16" s="1"/>
  <c r="AY16" i="193"/>
  <c r="BE16" s="1"/>
  <c r="AY16" i="38"/>
  <c r="BE16" s="1"/>
  <c r="AY16" i="62"/>
  <c r="BE16" s="1"/>
  <c r="AY16" i="191"/>
  <c r="BE16" s="1"/>
  <c r="K35" i="38"/>
  <c r="Q35" s="1"/>
  <c r="K35" i="192"/>
  <c r="Q35" s="1"/>
  <c r="K35" i="191"/>
  <c r="Q35" s="1"/>
  <c r="K35" i="62"/>
  <c r="Q35" s="1"/>
  <c r="K35" i="193"/>
  <c r="Q35" s="1"/>
  <c r="K21" i="62"/>
  <c r="Q21" s="1"/>
  <c r="K21" i="193"/>
  <c r="Q21" s="1"/>
  <c r="K21" i="192"/>
  <c r="Q21" s="1"/>
  <c r="K21" i="38"/>
  <c r="Q21" s="1"/>
  <c r="K21" i="191"/>
  <c r="Q21" s="1"/>
  <c r="AY40"/>
  <c r="BE40" s="1"/>
  <c r="AY40" i="38"/>
  <c r="BE40" s="1"/>
  <c r="AY40" i="193"/>
  <c r="BE40" s="1"/>
  <c r="AY40" i="62"/>
  <c r="BE40" s="1"/>
  <c r="AY40" i="192"/>
  <c r="BE40" s="1"/>
  <c r="K40" i="191"/>
  <c r="Q40" s="1"/>
  <c r="K40" i="193"/>
  <c r="Q40" s="1"/>
  <c r="K40" i="38"/>
  <c r="Q40" s="1"/>
  <c r="K40" i="192"/>
  <c r="Q40" s="1"/>
  <c r="K40" i="62"/>
  <c r="Q40" s="1"/>
  <c r="AI40" i="38"/>
  <c r="AO40" s="1"/>
  <c r="AI40" i="62"/>
  <c r="AO40" s="1"/>
  <c r="AI40" i="191"/>
  <c r="AO40" s="1"/>
  <c r="AI40" i="193"/>
  <c r="AO40" s="1"/>
  <c r="AI40" i="192"/>
  <c r="AO40" s="1"/>
  <c r="S23" i="191"/>
  <c r="Y23" s="1"/>
  <c r="S23" i="38"/>
  <c r="Y23" s="1"/>
  <c r="S23" i="192"/>
  <c r="Y23" s="1"/>
  <c r="S23" i="62"/>
  <c r="Y23" s="1"/>
  <c r="S23" i="193"/>
  <c r="Y23" s="1"/>
  <c r="E10" i="40"/>
  <c r="AF11" i="38"/>
  <c r="AW10" i="40" s="1"/>
  <c r="C5"/>
  <c r="P6" i="38"/>
  <c r="AU5" i="40" s="1"/>
  <c r="E29"/>
  <c r="AF30" i="38"/>
  <c r="AW29" i="40" s="1"/>
  <c r="H40"/>
  <c r="BD41" i="38"/>
  <c r="I10" i="254"/>
  <c r="H8" i="40"/>
  <c r="BD9" i="38"/>
  <c r="AZ8" i="40" s="1"/>
  <c r="G31"/>
  <c r="AV32" i="38"/>
  <c r="AY31" i="40" s="1"/>
  <c r="F6"/>
  <c r="AN7" i="38"/>
  <c r="AX6" i="40" s="1"/>
  <c r="E12"/>
  <c r="AF13" i="38"/>
  <c r="AW12" i="40" s="1"/>
  <c r="C10"/>
  <c r="P11" i="38"/>
  <c r="AU10" i="40" s="1"/>
  <c r="G13"/>
  <c r="AV14" i="38"/>
  <c r="AY13" i="40" s="1"/>
  <c r="Z45" i="38"/>
  <c r="Z48"/>
  <c r="G8" i="256"/>
  <c r="E41" i="40"/>
  <c r="E44" s="1"/>
  <c r="AF42" i="38"/>
  <c r="Z47"/>
  <c r="Z45" i="193"/>
  <c r="AF42"/>
  <c r="AF45" s="1"/>
  <c r="D4" i="40"/>
  <c r="X5" i="38"/>
  <c r="I36" i="254"/>
  <c r="AP45" i="193"/>
  <c r="AV42"/>
  <c r="AV45" s="1"/>
  <c r="BW29" i="38"/>
  <c r="CC29" s="1"/>
  <c r="BW29" i="191"/>
  <c r="CC29" s="1"/>
  <c r="BW29" i="193"/>
  <c r="CC29" s="1"/>
  <c r="BW29" i="192"/>
  <c r="CC29" s="1"/>
  <c r="BW29" i="62"/>
  <c r="CC29" s="1"/>
  <c r="C28" i="38"/>
  <c r="I28" s="1"/>
  <c r="C28" i="191"/>
  <c r="I28" s="1"/>
  <c r="C28" i="193"/>
  <c r="I28" s="1"/>
  <c r="C28" i="62"/>
  <c r="I28" s="1"/>
  <c r="C28" i="192"/>
  <c r="I28" s="1"/>
  <c r="K39" i="193"/>
  <c r="Q39" s="1"/>
  <c r="K39" i="62"/>
  <c r="Q39" s="1"/>
  <c r="K39" i="191"/>
  <c r="Q39" s="1"/>
  <c r="K39" i="38"/>
  <c r="Q39" s="1"/>
  <c r="K39" i="192"/>
  <c r="Q39" s="1"/>
  <c r="BG35"/>
  <c r="BM35" s="1"/>
  <c r="BG35" i="191"/>
  <c r="BM35" s="1"/>
  <c r="BG35" i="193"/>
  <c r="BM35" s="1"/>
  <c r="BG35" i="38"/>
  <c r="BM35" s="1"/>
  <c r="BG35" i="62"/>
  <c r="BM35" s="1"/>
  <c r="CE39" i="38"/>
  <c r="CK39" s="1"/>
  <c r="CE39" i="62"/>
  <c r="CK39" s="1"/>
  <c r="CE39" i="191"/>
  <c r="CK39" s="1"/>
  <c r="CE39" i="193"/>
  <c r="CK39" s="1"/>
  <c r="CE39" i="192"/>
  <c r="CK39" s="1"/>
  <c r="AA21" i="193"/>
  <c r="AG21" s="1"/>
  <c r="AA21" i="62"/>
  <c r="AG21" s="1"/>
  <c r="AA21" i="38"/>
  <c r="AG21" s="1"/>
  <c r="AA21" i="192"/>
  <c r="AG21" s="1"/>
  <c r="AA21" i="191"/>
  <c r="AG21" s="1"/>
  <c r="AA29" i="62"/>
  <c r="AG29" s="1"/>
  <c r="AA29" i="191"/>
  <c r="AG29" s="1"/>
  <c r="AA29" i="38"/>
  <c r="AG29" s="1"/>
  <c r="AA29" i="192"/>
  <c r="AG29" s="1"/>
  <c r="AA29" i="193"/>
  <c r="AG29" s="1"/>
  <c r="AQ9" i="192"/>
  <c r="AW9" s="1"/>
  <c r="AQ9" i="193"/>
  <c r="AW9" s="1"/>
  <c r="AQ9" i="38"/>
  <c r="AW9" s="1"/>
  <c r="AQ9" i="191"/>
  <c r="AW9" s="1"/>
  <c r="AQ9" i="62"/>
  <c r="AW9" s="1"/>
  <c r="AY7" i="191"/>
  <c r="BE7" s="1"/>
  <c r="AY7" i="62"/>
  <c r="BE7" s="1"/>
  <c r="AY7" i="38"/>
  <c r="BE7" s="1"/>
  <c r="AY7" i="193"/>
  <c r="BE7" s="1"/>
  <c r="AY7" i="192"/>
  <c r="BE7" s="1"/>
  <c r="CE21" i="38"/>
  <c r="CK21" s="1"/>
  <c r="CE21" i="192"/>
  <c r="CK21" s="1"/>
  <c r="CE21" i="193"/>
  <c r="CK21" s="1"/>
  <c r="CE21" i="191"/>
  <c r="CK21" s="1"/>
  <c r="CE21" i="62"/>
  <c r="CK21" s="1"/>
  <c r="AA5" i="193"/>
  <c r="AG5" s="1"/>
  <c r="AA5" i="191"/>
  <c r="AG5" s="1"/>
  <c r="AA5" i="38"/>
  <c r="AG5" s="1"/>
  <c r="AA5" i="62"/>
  <c r="AG5" s="1"/>
  <c r="AA5" i="192"/>
  <c r="AG5" s="1"/>
  <c r="BW15" i="193"/>
  <c r="CC15" s="1"/>
  <c r="BW15" i="38"/>
  <c r="CC15" s="1"/>
  <c r="BW15" i="192"/>
  <c r="CC15" s="1"/>
  <c r="BW15" i="191"/>
  <c r="CC15" s="1"/>
  <c r="BW15" i="62"/>
  <c r="CC15" s="1"/>
  <c r="BG16" i="38"/>
  <c r="BM16" s="1"/>
  <c r="BG16" i="62"/>
  <c r="BM16" s="1"/>
  <c r="BG16" i="192"/>
  <c r="BM16" s="1"/>
  <c r="BG16" i="193"/>
  <c r="BM16" s="1"/>
  <c r="BG16" i="191"/>
  <c r="BM16" s="1"/>
  <c r="BO10" i="192"/>
  <c r="BU10" s="1"/>
  <c r="BO10" i="191"/>
  <c r="BU10" s="1"/>
  <c r="BO10" i="38"/>
  <c r="BU10" s="1"/>
  <c r="BO10" i="193"/>
  <c r="BU10" s="1"/>
  <c r="BO10" i="62"/>
  <c r="BU10" s="1"/>
  <c r="AA14" i="38"/>
  <c r="AG14" s="1"/>
  <c r="AA14" i="192"/>
  <c r="AG14" s="1"/>
  <c r="AA14" i="193"/>
  <c r="AG14" s="1"/>
  <c r="AA14" i="191"/>
  <c r="AG14" s="1"/>
  <c r="AA14" i="62"/>
  <c r="AG14" s="1"/>
  <c r="AI20" i="191"/>
  <c r="AO20" s="1"/>
  <c r="AI20" i="192"/>
  <c r="AO20" s="1"/>
  <c r="AI20" i="193"/>
  <c r="AO20" s="1"/>
  <c r="AI20" i="62"/>
  <c r="AO20" s="1"/>
  <c r="AI20" i="38"/>
  <c r="AO20" s="1"/>
  <c r="BG26" i="191"/>
  <c r="BM26" s="1"/>
  <c r="BG26" i="62"/>
  <c r="BM26" s="1"/>
  <c r="BG26" i="193"/>
  <c r="BM26" s="1"/>
  <c r="BG26" i="192"/>
  <c r="BM26" s="1"/>
  <c r="BG26" i="38"/>
  <c r="BM26" s="1"/>
  <c r="AI33" i="193"/>
  <c r="AO33" s="1"/>
  <c r="AI33" i="38"/>
  <c r="AO33" s="1"/>
  <c r="AI33" i="192"/>
  <c r="AO33" s="1"/>
  <c r="AI33" i="191"/>
  <c r="AO33" s="1"/>
  <c r="AI33" i="62"/>
  <c r="AO33" s="1"/>
  <c r="C20" i="192"/>
  <c r="I20" s="1"/>
  <c r="C20" i="62"/>
  <c r="I20" s="1"/>
  <c r="C20" i="191"/>
  <c r="I20" s="1"/>
  <c r="C20" i="38"/>
  <c r="I20" s="1"/>
  <c r="C20" i="193"/>
  <c r="I20" s="1"/>
  <c r="BG32" i="192"/>
  <c r="BM32" s="1"/>
  <c r="BG32" i="62"/>
  <c r="BM32" s="1"/>
  <c r="BG32" i="191"/>
  <c r="BM32" s="1"/>
  <c r="BG32" i="38"/>
  <c r="BM32" s="1"/>
  <c r="BG32" i="193"/>
  <c r="BM32" s="1"/>
  <c r="BO15"/>
  <c r="BU15" s="1"/>
  <c r="BO15" i="38"/>
  <c r="BU15" s="1"/>
  <c r="BO15" i="191"/>
  <c r="BU15" s="1"/>
  <c r="BO15" i="192"/>
  <c r="BU15" s="1"/>
  <c r="BO15" i="62"/>
  <c r="BU15" s="1"/>
  <c r="AQ40" i="192"/>
  <c r="AW40" s="1"/>
  <c r="AQ40" i="62"/>
  <c r="AW40" s="1"/>
  <c r="AQ40" i="193"/>
  <c r="AW40" s="1"/>
  <c r="AQ40" i="191"/>
  <c r="AW40" s="1"/>
  <c r="AQ40" i="38"/>
  <c r="AW40" s="1"/>
  <c r="AA19" i="192"/>
  <c r="AG19" s="1"/>
  <c r="AA19" i="38"/>
  <c r="AG19" s="1"/>
  <c r="AA19" i="62"/>
  <c r="AG19" s="1"/>
  <c r="AA19" i="191"/>
  <c r="AG19" s="1"/>
  <c r="AA19" i="193"/>
  <c r="AG19" s="1"/>
  <c r="S7" i="38"/>
  <c r="Y7" s="1"/>
  <c r="S7" i="192"/>
  <c r="Y7" s="1"/>
  <c r="S7" i="193"/>
  <c r="Y7" s="1"/>
  <c r="S7" i="191"/>
  <c r="Y7" s="1"/>
  <c r="S7" i="62"/>
  <c r="Y7" s="1"/>
  <c r="AQ12" i="192"/>
  <c r="AW12" s="1"/>
  <c r="AQ12" i="193"/>
  <c r="AW12" s="1"/>
  <c r="AQ12" i="38"/>
  <c r="AW12" s="1"/>
  <c r="AQ12" i="191"/>
  <c r="AW12" s="1"/>
  <c r="AQ12" i="62"/>
  <c r="AW12" s="1"/>
  <c r="S31"/>
  <c r="Y31" s="1"/>
  <c r="S31" i="192"/>
  <c r="Y31" s="1"/>
  <c r="S31" i="193"/>
  <c r="Y31" s="1"/>
  <c r="S31" i="191"/>
  <c r="Y31" s="1"/>
  <c r="S31" i="38"/>
  <c r="Y31" s="1"/>
  <c r="K10" i="40"/>
  <c r="CB11" i="38"/>
  <c r="BC10" i="40" s="1"/>
  <c r="D5"/>
  <c r="X6" i="38"/>
  <c r="AV5" i="40" s="1"/>
  <c r="B14"/>
  <c r="H15" i="38"/>
  <c r="AT14" i="40" s="1"/>
  <c r="I43" i="254"/>
  <c r="K4" i="40"/>
  <c r="K44" s="1"/>
  <c r="CB5" i="38"/>
  <c r="B25" i="40"/>
  <c r="H26" i="38"/>
  <c r="AT25" i="40" s="1"/>
  <c r="G5" i="256"/>
  <c r="AX45" i="38"/>
  <c r="AX48"/>
  <c r="BD42"/>
  <c r="H41" i="40"/>
  <c r="H44" s="1"/>
  <c r="AX47" i="38"/>
  <c r="L38" i="40"/>
  <c r="CJ39" i="38"/>
  <c r="BD38" i="40" s="1"/>
  <c r="BT42" i="192"/>
  <c r="BT45" s="1"/>
  <c r="BN45"/>
  <c r="J18" i="40"/>
  <c r="BT19" i="38"/>
  <c r="BB18" i="40" s="1"/>
  <c r="BT35" i="38"/>
  <c r="BB34" i="40" s="1"/>
  <c r="J34"/>
  <c r="B45" i="193"/>
  <c r="H42"/>
  <c r="H45" s="1"/>
  <c r="B45" i="192"/>
  <c r="H42"/>
  <c r="H45" s="1"/>
  <c r="BL21" i="38"/>
  <c r="BA20" i="40" s="1"/>
  <c r="I20"/>
  <c r="BW5" i="191"/>
  <c r="CC5" s="1"/>
  <c r="BW5" i="62"/>
  <c r="CC5" s="1"/>
  <c r="BW5" i="192"/>
  <c r="CC5" s="1"/>
  <c r="BW5" i="38"/>
  <c r="CC5" s="1"/>
  <c r="BW5" i="193"/>
  <c r="CC5" s="1"/>
  <c r="CC48" i="58"/>
  <c r="BG42" i="191"/>
  <c r="BG42" i="62"/>
  <c r="CC46" i="58"/>
  <c r="BG42" i="38"/>
  <c r="BG42" i="193"/>
  <c r="BG42" i="192"/>
  <c r="K37" i="62"/>
  <c r="Q37" s="1"/>
  <c r="K37" i="191"/>
  <c r="Q37" s="1"/>
  <c r="K37" i="192"/>
  <c r="Q37" s="1"/>
  <c r="K37" i="38"/>
  <c r="Q37" s="1"/>
  <c r="K37" i="193"/>
  <c r="Q37" s="1"/>
  <c r="AI31" i="192"/>
  <c r="AO31" s="1"/>
  <c r="AI31" i="191"/>
  <c r="AO31" s="1"/>
  <c r="AI31" i="193"/>
  <c r="AO31" s="1"/>
  <c r="AI31" i="38"/>
  <c r="AO31" s="1"/>
  <c r="AI31" i="62"/>
  <c r="AO31" s="1"/>
  <c r="C12"/>
  <c r="I12" s="1"/>
  <c r="C12" i="38"/>
  <c r="I12" s="1"/>
  <c r="C12" i="191"/>
  <c r="I12" s="1"/>
  <c r="C12" i="192"/>
  <c r="I12" s="1"/>
  <c r="C12" i="193"/>
  <c r="I12" s="1"/>
  <c r="S15" i="62"/>
  <c r="Y15" s="1"/>
  <c r="S15" i="192"/>
  <c r="Y15" s="1"/>
  <c r="S15" i="191"/>
  <c r="Y15" s="1"/>
  <c r="S15" i="38"/>
  <c r="Y15" s="1"/>
  <c r="S15" i="193"/>
  <c r="Y15" s="1"/>
  <c r="K25" i="192"/>
  <c r="Q25" s="1"/>
  <c r="K25" i="191"/>
  <c r="Q25" s="1"/>
  <c r="K25" i="38"/>
  <c r="Q25" s="1"/>
  <c r="K25" i="193"/>
  <c r="Q25" s="1"/>
  <c r="K25" i="62"/>
  <c r="Q25" s="1"/>
  <c r="CE16" i="193"/>
  <c r="CK16" s="1"/>
  <c r="CE16" i="38"/>
  <c r="CK16" s="1"/>
  <c r="CE16" i="192"/>
  <c r="CK16" s="1"/>
  <c r="CE16" i="191"/>
  <c r="CK16" s="1"/>
  <c r="CE16" i="62"/>
  <c r="CK16" s="1"/>
  <c r="C42"/>
  <c r="K48" i="58"/>
  <c r="C42" i="38"/>
  <c r="C42" i="191"/>
  <c r="C42" i="193"/>
  <c r="C42" i="192"/>
  <c r="CE24" i="193"/>
  <c r="CK24" s="1"/>
  <c r="CE24" i="191"/>
  <c r="CK24" s="1"/>
  <c r="CE24" i="62"/>
  <c r="CK24" s="1"/>
  <c r="CE24" i="38"/>
  <c r="CK24" s="1"/>
  <c r="CE24" i="192"/>
  <c r="CK24" s="1"/>
  <c r="BO26" i="191"/>
  <c r="BU26" s="1"/>
  <c r="BO26" i="192"/>
  <c r="BU26" s="1"/>
  <c r="BO26" i="62"/>
  <c r="BU26" s="1"/>
  <c r="BO26" i="193"/>
  <c r="BU26" s="1"/>
  <c r="BO26" i="38"/>
  <c r="BU26" s="1"/>
  <c r="BO40"/>
  <c r="BU40" s="1"/>
  <c r="BO40" i="192"/>
  <c r="BU40" s="1"/>
  <c r="BO40" i="193"/>
  <c r="BU40" s="1"/>
  <c r="BO40" i="62"/>
  <c r="BU40" s="1"/>
  <c r="BO40" i="191"/>
  <c r="BU40" s="1"/>
  <c r="K20"/>
  <c r="Q20" s="1"/>
  <c r="K20" i="38"/>
  <c r="Q20" s="1"/>
  <c r="K20" i="62"/>
  <c r="Q20" s="1"/>
  <c r="K20" i="192"/>
  <c r="Q20" s="1"/>
  <c r="K20" i="193"/>
  <c r="Q20" s="1"/>
  <c r="C32" i="191"/>
  <c r="I32" s="1"/>
  <c r="C32" i="62"/>
  <c r="I32" s="1"/>
  <c r="C32" i="193"/>
  <c r="I32" s="1"/>
  <c r="C32" i="192"/>
  <c r="I32" s="1"/>
  <c r="C32" i="38"/>
  <c r="I32" s="1"/>
  <c r="BG22" i="193"/>
  <c r="BM22" s="1"/>
  <c r="BG22" i="62"/>
  <c r="BM22" s="1"/>
  <c r="BG22" i="38"/>
  <c r="BM22" s="1"/>
  <c r="BG22" i="192"/>
  <c r="BM22" s="1"/>
  <c r="BG22" i="191"/>
  <c r="BM22" s="1"/>
  <c r="AA18"/>
  <c r="AG18" s="1"/>
  <c r="AA18" i="193"/>
  <c r="AG18" s="1"/>
  <c r="AA18" i="192"/>
  <c r="AG18" s="1"/>
  <c r="AA18" i="62"/>
  <c r="AG18" s="1"/>
  <c r="AA18" i="38"/>
  <c r="AG18" s="1"/>
  <c r="AQ15" i="191"/>
  <c r="AW15" s="1"/>
  <c r="AQ15" i="192"/>
  <c r="AW15" s="1"/>
  <c r="AQ15" i="193"/>
  <c r="AW15" s="1"/>
  <c r="AQ15" i="62"/>
  <c r="AW15" s="1"/>
  <c r="AQ15" i="38"/>
  <c r="AW15" s="1"/>
  <c r="K32" i="62"/>
  <c r="Q32" s="1"/>
  <c r="K32" i="191"/>
  <c r="Q32" s="1"/>
  <c r="K32" i="192"/>
  <c r="Q32" s="1"/>
  <c r="K32" i="38"/>
  <c r="Q32" s="1"/>
  <c r="K32" i="193"/>
  <c r="Q32" s="1"/>
  <c r="BO6" i="191"/>
  <c r="BU6" s="1"/>
  <c r="BO6" i="38"/>
  <c r="BU6" s="1"/>
  <c r="BO6" i="62"/>
  <c r="BU6" s="1"/>
  <c r="BO6" i="192"/>
  <c r="BU6" s="1"/>
  <c r="BO6" i="193"/>
  <c r="BU6" s="1"/>
  <c r="BW13"/>
  <c r="CC13" s="1"/>
  <c r="BW13" i="192"/>
  <c r="CC13" s="1"/>
  <c r="BW13" i="62"/>
  <c r="CC13" s="1"/>
  <c r="BW13" i="38"/>
  <c r="CC13" s="1"/>
  <c r="BW13" i="191"/>
  <c r="CC13" s="1"/>
  <c r="BO9" i="38"/>
  <c r="BU9" s="1"/>
  <c r="BO9" i="193"/>
  <c r="BU9" s="1"/>
  <c r="BO9" i="191"/>
  <c r="BU9" s="1"/>
  <c r="BO9" i="192"/>
  <c r="BU9" s="1"/>
  <c r="BO9" i="62"/>
  <c r="BU9" s="1"/>
  <c r="CE13"/>
  <c r="CK13" s="1"/>
  <c r="CE13" i="192"/>
  <c r="CK13" s="1"/>
  <c r="CE13" i="191"/>
  <c r="CK13" s="1"/>
  <c r="CE13" i="38"/>
  <c r="CK13" s="1"/>
  <c r="CE13" i="193"/>
  <c r="CK13" s="1"/>
  <c r="BW10" i="192"/>
  <c r="CC10" s="1"/>
  <c r="BW10" i="38"/>
  <c r="CC10" s="1"/>
  <c r="BW10" i="62"/>
  <c r="CC10" s="1"/>
  <c r="BW10" i="191"/>
  <c r="CC10" s="1"/>
  <c r="BW10" i="193"/>
  <c r="CC10" s="1"/>
  <c r="C39"/>
  <c r="I39" s="1"/>
  <c r="C39" i="38"/>
  <c r="I39" s="1"/>
  <c r="C39" i="191"/>
  <c r="I39" s="1"/>
  <c r="C39" i="62"/>
  <c r="I39" s="1"/>
  <c r="C39" i="192"/>
  <c r="I39" s="1"/>
  <c r="S12" i="38"/>
  <c r="Y12" s="1"/>
  <c r="S12" i="191"/>
  <c r="Y12" s="1"/>
  <c r="S12" i="193"/>
  <c r="Y12" s="1"/>
  <c r="S12" i="192"/>
  <c r="Y12" s="1"/>
  <c r="S12" i="62"/>
  <c r="Y12" s="1"/>
  <c r="S39"/>
  <c r="Y39" s="1"/>
  <c r="S39" i="191"/>
  <c r="Y39" s="1"/>
  <c r="S39" i="38"/>
  <c r="Y39" s="1"/>
  <c r="S39" i="193"/>
  <c r="Y39" s="1"/>
  <c r="S39" i="192"/>
  <c r="Y39" s="1"/>
  <c r="X32" i="38"/>
  <c r="AV31" i="40" s="1"/>
  <c r="D31"/>
  <c r="D18"/>
  <c r="X19" i="38"/>
  <c r="AV18" i="40" s="1"/>
  <c r="G6" i="256"/>
  <c r="CD45" i="38"/>
  <c r="CD48"/>
  <c r="CJ42"/>
  <c r="CD47"/>
  <c r="L41" i="40"/>
  <c r="K12"/>
  <c r="CB13" i="38"/>
  <c r="BC12" i="40" s="1"/>
  <c r="C8"/>
  <c r="P9" i="38"/>
  <c r="AU8" i="40" s="1"/>
  <c r="C32"/>
  <c r="P33" i="38"/>
  <c r="AU32" i="40" s="1"/>
  <c r="B32"/>
  <c r="H33" i="38"/>
  <c r="AT32" i="40" s="1"/>
  <c r="U13" i="254"/>
  <c r="BC40" i="40"/>
  <c r="AY4"/>
  <c r="U39" i="254"/>
  <c r="C23" i="40"/>
  <c r="P24" i="38"/>
  <c r="AU23" i="40" s="1"/>
  <c r="C21"/>
  <c r="P22" i="38"/>
  <c r="AU21" i="40" s="1"/>
  <c r="F15"/>
  <c r="AN16" i="38"/>
  <c r="AX15" i="40" s="1"/>
  <c r="AW40"/>
  <c r="U7" i="254"/>
  <c r="R45" i="38"/>
  <c r="AA8"/>
  <c r="AG8" s="1"/>
  <c r="AA8" i="193"/>
  <c r="AG8" s="1"/>
  <c r="AA8" i="191"/>
  <c r="AG8" s="1"/>
  <c r="AA8" i="192"/>
  <c r="AG8" s="1"/>
  <c r="AA8" i="62"/>
  <c r="AG8" s="1"/>
  <c r="K36" i="191"/>
  <c r="Q36" s="1"/>
  <c r="K36" i="193"/>
  <c r="Q36" s="1"/>
  <c r="K36" i="192"/>
  <c r="Q36" s="1"/>
  <c r="K36" i="62"/>
  <c r="Q36" s="1"/>
  <c r="K36" i="38"/>
  <c r="Q36" s="1"/>
  <c r="BG36" i="192"/>
  <c r="BM36" s="1"/>
  <c r="BG36" i="38"/>
  <c r="BM36" s="1"/>
  <c r="BG36" i="191"/>
  <c r="BM36" s="1"/>
  <c r="BG36" i="193"/>
  <c r="BM36" s="1"/>
  <c r="BG36" i="62"/>
  <c r="BM36" s="1"/>
  <c r="AQ5"/>
  <c r="AW5" s="1"/>
  <c r="AQ5" i="191"/>
  <c r="AW5" s="1"/>
  <c r="AQ5" i="193"/>
  <c r="AW5" s="1"/>
  <c r="AQ5" i="192"/>
  <c r="AW5" s="1"/>
  <c r="AQ5" i="38"/>
  <c r="AW5" s="1"/>
  <c r="BW23"/>
  <c r="CC23" s="1"/>
  <c r="BW23" i="193"/>
  <c r="CC23" s="1"/>
  <c r="BW23" i="62"/>
  <c r="CC23" s="1"/>
  <c r="BW23" i="192"/>
  <c r="CC23" s="1"/>
  <c r="BW23" i="191"/>
  <c r="CC23" s="1"/>
  <c r="CE18" i="38"/>
  <c r="CK18" s="1"/>
  <c r="CE18" i="193"/>
  <c r="CK18" s="1"/>
  <c r="CE18" i="191"/>
  <c r="CK18" s="1"/>
  <c r="CE18" i="62"/>
  <c r="CK18" s="1"/>
  <c r="CE18" i="192"/>
  <c r="CK18" s="1"/>
  <c r="AY15" i="193"/>
  <c r="BE15" s="1"/>
  <c r="AY15" i="192"/>
  <c r="BE15" s="1"/>
  <c r="AY15" i="62"/>
  <c r="BE15" s="1"/>
  <c r="AY15" i="191"/>
  <c r="BE15" s="1"/>
  <c r="AY15" i="38"/>
  <c r="BE15" s="1"/>
  <c r="BG21" i="192"/>
  <c r="BM21" s="1"/>
  <c r="BG21" i="62"/>
  <c r="BM21" s="1"/>
  <c r="BG21" i="193"/>
  <c r="BM21" s="1"/>
  <c r="BG21" i="191"/>
  <c r="BM21" s="1"/>
  <c r="BG21" i="38"/>
  <c r="BM21" s="1"/>
  <c r="BW30" i="62"/>
  <c r="CC30" s="1"/>
  <c r="BW30" i="193"/>
  <c r="CC30" s="1"/>
  <c r="BW30" i="38"/>
  <c r="CC30" s="1"/>
  <c r="BW30" i="191"/>
  <c r="CC30" s="1"/>
  <c r="BW30" i="192"/>
  <c r="CC30" s="1"/>
  <c r="C31" i="193"/>
  <c r="I31" s="1"/>
  <c r="C31" i="62"/>
  <c r="I31" s="1"/>
  <c r="C31" i="192"/>
  <c r="I31" s="1"/>
  <c r="C31" i="38"/>
  <c r="I31" s="1"/>
  <c r="C31" i="191"/>
  <c r="I31" s="1"/>
  <c r="AQ18" i="62"/>
  <c r="AW18" s="1"/>
  <c r="AQ18" i="193"/>
  <c r="AW18" s="1"/>
  <c r="AQ18" i="38"/>
  <c r="AW18" s="1"/>
  <c r="AQ18" i="192"/>
  <c r="AW18" s="1"/>
  <c r="AQ18" i="191"/>
  <c r="AW18" s="1"/>
  <c r="AI18" i="62"/>
  <c r="AO18" s="1"/>
  <c r="AI18" i="38"/>
  <c r="AO18" s="1"/>
  <c r="AI18" i="192"/>
  <c r="AO18" s="1"/>
  <c r="AI18" i="191"/>
  <c r="AO18" s="1"/>
  <c r="AI18" i="193"/>
  <c r="AO18" s="1"/>
  <c r="AQ6" i="191"/>
  <c r="AW6" s="1"/>
  <c r="AQ6" i="62"/>
  <c r="AW6" s="1"/>
  <c r="AQ6" i="38"/>
  <c r="AW6" s="1"/>
  <c r="AQ6" i="193"/>
  <c r="AW6" s="1"/>
  <c r="AQ6" i="192"/>
  <c r="AW6" s="1"/>
  <c r="BG13" i="38"/>
  <c r="BM13" s="1"/>
  <c r="BG13" i="192"/>
  <c r="BM13" s="1"/>
  <c r="BG13" i="191"/>
  <c r="BM13" s="1"/>
  <c r="BG13" i="62"/>
  <c r="BM13" s="1"/>
  <c r="BG13" i="193"/>
  <c r="BM13" s="1"/>
  <c r="C24" i="62"/>
  <c r="I24" s="1"/>
  <c r="C24" i="192"/>
  <c r="I24" s="1"/>
  <c r="C24" i="38"/>
  <c r="I24" s="1"/>
  <c r="C24" i="193"/>
  <c r="I24" s="1"/>
  <c r="C24" i="191"/>
  <c r="I24" s="1"/>
  <c r="C19" i="62"/>
  <c r="I19" s="1"/>
  <c r="C19" i="193"/>
  <c r="I19" s="1"/>
  <c r="C19" i="192"/>
  <c r="I19" s="1"/>
  <c r="C19" i="191"/>
  <c r="I19" s="1"/>
  <c r="C19" i="38"/>
  <c r="I19" s="1"/>
  <c r="AY24"/>
  <c r="BE24" s="1"/>
  <c r="AY24" i="193"/>
  <c r="BE24" s="1"/>
  <c r="AY24" i="191"/>
  <c r="BE24" s="1"/>
  <c r="AY24" i="192"/>
  <c r="BE24" s="1"/>
  <c r="AY24" i="62"/>
  <c r="BE24" s="1"/>
  <c r="S34" i="193"/>
  <c r="Y34" s="1"/>
  <c r="S34" i="38"/>
  <c r="Y34" s="1"/>
  <c r="S34" i="192"/>
  <c r="Y34" s="1"/>
  <c r="S34" i="62"/>
  <c r="Y34" s="1"/>
  <c r="S34" i="191"/>
  <c r="Y34" s="1"/>
  <c r="CB47" i="62"/>
  <c r="CB45"/>
  <c r="BN41" i="40"/>
  <c r="BN44" s="1"/>
  <c r="D20"/>
  <c r="X21" i="38"/>
  <c r="AV20" i="40" s="1"/>
  <c r="E5"/>
  <c r="AF6" i="38"/>
  <c r="AW5" i="40" s="1"/>
  <c r="J24"/>
  <c r="BT25" i="38"/>
  <c r="BB24" i="40" s="1"/>
  <c r="E17"/>
  <c r="AF18" i="38"/>
  <c r="AW17" i="40" s="1"/>
  <c r="I39"/>
  <c r="BL40" i="38"/>
  <c r="I26" i="254"/>
  <c r="E33" i="40"/>
  <c r="AF34" i="38"/>
  <c r="AW33" i="40" s="1"/>
  <c r="AZ39"/>
  <c r="U25" i="254"/>
  <c r="G23" i="40"/>
  <c r="AV24" i="38"/>
  <c r="AY23" i="40" s="1"/>
  <c r="G36"/>
  <c r="AV37" i="38"/>
  <c r="AY36" i="40" s="1"/>
  <c r="CB39" i="38"/>
  <c r="BC38" i="40" s="1"/>
  <c r="K38"/>
  <c r="AN37" i="38"/>
  <c r="AX36" i="40" s="1"/>
  <c r="F36"/>
  <c r="BD4"/>
  <c r="U44" i="254"/>
  <c r="P39" i="38"/>
  <c r="AU38" i="40" s="1"/>
  <c r="C38"/>
  <c r="D6"/>
  <c r="X7" i="38"/>
  <c r="AV6" i="40" s="1"/>
  <c r="AU39"/>
  <c r="U20" i="254"/>
  <c r="AI32" i="38"/>
  <c r="AO32" s="1"/>
  <c r="AI32" i="192"/>
  <c r="AO32" s="1"/>
  <c r="AI32" i="62"/>
  <c r="AO32" s="1"/>
  <c r="AI32" i="191"/>
  <c r="AO32" s="1"/>
  <c r="AI32" i="193"/>
  <c r="AO32" s="1"/>
  <c r="AI12" i="38"/>
  <c r="AO12" s="1"/>
  <c r="AI12" i="193"/>
  <c r="AO12" s="1"/>
  <c r="AI12" i="62"/>
  <c r="AO12" s="1"/>
  <c r="AI12" i="192"/>
  <c r="AO12" s="1"/>
  <c r="AI12" i="191"/>
  <c r="AO12" s="1"/>
  <c r="CE10" i="38"/>
  <c r="CK10" s="1"/>
  <c r="CE10" i="193"/>
  <c r="CK10" s="1"/>
  <c r="CE10" i="62"/>
  <c r="CK10" s="1"/>
  <c r="CE10" i="192"/>
  <c r="CK10" s="1"/>
  <c r="CE10" i="191"/>
  <c r="CK10" s="1"/>
  <c r="BW28" i="62"/>
  <c r="CC28" s="1"/>
  <c r="BW28" i="192"/>
  <c r="CC28" s="1"/>
  <c r="BW28" i="191"/>
  <c r="CC28" s="1"/>
  <c r="BW28" i="193"/>
  <c r="CC28" s="1"/>
  <c r="BW28" i="38"/>
  <c r="CC28" s="1"/>
  <c r="AA33"/>
  <c r="AG33" s="1"/>
  <c r="AA33" i="192"/>
  <c r="AG33" s="1"/>
  <c r="AA33" i="62"/>
  <c r="AG33" s="1"/>
  <c r="AA33" i="193"/>
  <c r="AG33" s="1"/>
  <c r="AA33" i="191"/>
  <c r="AG33" s="1"/>
  <c r="K16" i="62"/>
  <c r="Q16" s="1"/>
  <c r="K16" i="38"/>
  <c r="Q16" s="1"/>
  <c r="K16" i="191"/>
  <c r="Q16" s="1"/>
  <c r="K16" i="193"/>
  <c r="Q16" s="1"/>
  <c r="K16" i="192"/>
  <c r="Q16" s="1"/>
  <c r="DG48" i="58"/>
  <c r="CE42" i="62"/>
  <c r="CE42" i="38"/>
  <c r="DG46" i="58"/>
  <c r="CE42" i="191"/>
  <c r="CE42" i="192"/>
  <c r="CE42" i="193"/>
  <c r="BW37" i="192"/>
  <c r="CC37" s="1"/>
  <c r="BW37" i="191"/>
  <c r="CC37" s="1"/>
  <c r="BW37" i="62"/>
  <c r="CC37" s="1"/>
  <c r="BW37" i="193"/>
  <c r="CC37" s="1"/>
  <c r="BW37" i="38"/>
  <c r="CC37" s="1"/>
  <c r="AQ14" i="193"/>
  <c r="AW14" s="1"/>
  <c r="AQ14" i="192"/>
  <c r="AW14" s="1"/>
  <c r="AQ14" i="191"/>
  <c r="AW14" s="1"/>
  <c r="AQ14" i="38"/>
  <c r="AW14" s="1"/>
  <c r="AQ14" i="62"/>
  <c r="AW14" s="1"/>
  <c r="AQ32" i="193"/>
  <c r="AW32" s="1"/>
  <c r="AQ32" i="62"/>
  <c r="AW32" s="1"/>
  <c r="AQ32" i="38"/>
  <c r="AW32" s="1"/>
  <c r="AQ32" i="191"/>
  <c r="AW32" s="1"/>
  <c r="AQ32" i="192"/>
  <c r="AW32" s="1"/>
  <c r="BW20" i="38"/>
  <c r="CC20" s="1"/>
  <c r="BW20" i="62"/>
  <c r="CC20" s="1"/>
  <c r="BW20" i="193"/>
  <c r="CC20" s="1"/>
  <c r="BW20" i="191"/>
  <c r="CC20" s="1"/>
  <c r="BW20" i="192"/>
  <c r="CC20" s="1"/>
  <c r="BG19" i="62"/>
  <c r="BM19" s="1"/>
  <c r="BG19" i="38"/>
  <c r="BM19" s="1"/>
  <c r="BG19" i="191"/>
  <c r="BM19" s="1"/>
  <c r="BG19" i="193"/>
  <c r="BM19" s="1"/>
  <c r="BG19" i="192"/>
  <c r="BM19" s="1"/>
  <c r="AY32" i="193"/>
  <c r="BE32" s="1"/>
  <c r="AY32" i="62"/>
  <c r="BE32" s="1"/>
  <c r="AY32" i="192"/>
  <c r="BE32" s="1"/>
  <c r="AY32" i="191"/>
  <c r="BE32" s="1"/>
  <c r="AY32" i="38"/>
  <c r="BE32" s="1"/>
  <c r="BO20" i="193"/>
  <c r="BU20" s="1"/>
  <c r="BO20" i="192"/>
  <c r="BU20" s="1"/>
  <c r="BO20" i="38"/>
  <c r="BU20" s="1"/>
  <c r="BO20" i="191"/>
  <c r="BU20" s="1"/>
  <c r="BO20" i="62"/>
  <c r="BU20" s="1"/>
  <c r="K23" i="193"/>
  <c r="Q23" s="1"/>
  <c r="K23" i="38"/>
  <c r="Q23" s="1"/>
  <c r="K23" i="191"/>
  <c r="Q23" s="1"/>
  <c r="K23" i="192"/>
  <c r="Q23" s="1"/>
  <c r="K23" i="62"/>
  <c r="Q23" s="1"/>
  <c r="BO30" i="38"/>
  <c r="BU30" s="1"/>
  <c r="BO30" i="193"/>
  <c r="BU30" s="1"/>
  <c r="BO30" i="191"/>
  <c r="BU30" s="1"/>
  <c r="BO30" i="192"/>
  <c r="BU30" s="1"/>
  <c r="BO30" i="62"/>
  <c r="BU30" s="1"/>
  <c r="AI23" i="191"/>
  <c r="AO23" s="1"/>
  <c r="AI23" i="193"/>
  <c r="AO23" s="1"/>
  <c r="AI23" i="38"/>
  <c r="AO23" s="1"/>
  <c r="AI23" i="62"/>
  <c r="AO23" s="1"/>
  <c r="AI23" i="192"/>
  <c r="AO23" s="1"/>
  <c r="CE11"/>
  <c r="CK11" s="1"/>
  <c r="CE11" i="38"/>
  <c r="CK11" s="1"/>
  <c r="CE11" i="193"/>
  <c r="CK11" s="1"/>
  <c r="CE11" i="191"/>
  <c r="CK11" s="1"/>
  <c r="CE11" i="62"/>
  <c r="CK11" s="1"/>
  <c r="AY37"/>
  <c r="BE37" s="1"/>
  <c r="AY37" i="193"/>
  <c r="BE37" s="1"/>
  <c r="AY37" i="192"/>
  <c r="BE37" s="1"/>
  <c r="AY37" i="191"/>
  <c r="BE37" s="1"/>
  <c r="AY37" i="38"/>
  <c r="BE37" s="1"/>
  <c r="AY9" i="193"/>
  <c r="BE9" s="1"/>
  <c r="AY9" i="191"/>
  <c r="BE9" s="1"/>
  <c r="AY9" i="38"/>
  <c r="BE9" s="1"/>
  <c r="AY9" i="62"/>
  <c r="BE9" s="1"/>
  <c r="AY9" i="192"/>
  <c r="BE9" s="1"/>
  <c r="C8" i="191"/>
  <c r="I8" s="1"/>
  <c r="C8" i="38"/>
  <c r="I8" s="1"/>
  <c r="C8" i="193"/>
  <c r="I8" s="1"/>
  <c r="C8" i="62"/>
  <c r="I8" s="1"/>
  <c r="C8" i="192"/>
  <c r="I8" s="1"/>
  <c r="CE22" i="193"/>
  <c r="CK22" s="1"/>
  <c r="CE22" i="192"/>
  <c r="CK22" s="1"/>
  <c r="CE22" i="191"/>
  <c r="CK22" s="1"/>
  <c r="CE22" i="38"/>
  <c r="CK22" s="1"/>
  <c r="CE22" i="62"/>
  <c r="CK22" s="1"/>
  <c r="BO31"/>
  <c r="BU31" s="1"/>
  <c r="BO31" i="192"/>
  <c r="BU31" s="1"/>
  <c r="BO31" i="38"/>
  <c r="BU31" s="1"/>
  <c r="BO31" i="191"/>
  <c r="BU31" s="1"/>
  <c r="BO31" i="193"/>
  <c r="BU31" s="1"/>
  <c r="BW25" i="191"/>
  <c r="CC25" s="1"/>
  <c r="BW25" i="38"/>
  <c r="CC25" s="1"/>
  <c r="BW25" i="192"/>
  <c r="CC25" s="1"/>
  <c r="BW25" i="193"/>
  <c r="CC25" s="1"/>
  <c r="BW25" i="62"/>
  <c r="CC25" s="1"/>
  <c r="AY28" i="38"/>
  <c r="BE28" s="1"/>
  <c r="AY28" i="192"/>
  <c r="BE28" s="1"/>
  <c r="AY28" i="193"/>
  <c r="BE28" s="1"/>
  <c r="AY28" i="191"/>
  <c r="BE28" s="1"/>
  <c r="AY28" i="62"/>
  <c r="BE28" s="1"/>
  <c r="S41" i="192"/>
  <c r="Y41" s="1"/>
  <c r="S41" i="193"/>
  <c r="Y41" s="1"/>
  <c r="S41" i="191"/>
  <c r="Y41" s="1"/>
  <c r="S41" i="38"/>
  <c r="Y41" s="1"/>
  <c r="S41" i="62"/>
  <c r="Y41" s="1"/>
  <c r="J36" i="40"/>
  <c r="BT37" i="38"/>
  <c r="BB36" i="40" s="1"/>
  <c r="G8"/>
  <c r="AV9" i="38"/>
  <c r="AY8" i="40" s="1"/>
  <c r="J19"/>
  <c r="BT20" i="38"/>
  <c r="BB19" i="40" s="1"/>
  <c r="C36"/>
  <c r="P37" i="38"/>
  <c r="AU36" i="40" s="1"/>
  <c r="J38"/>
  <c r="BT39" i="38"/>
  <c r="BB38" i="40" s="1"/>
  <c r="J16"/>
  <c r="BT17" i="38"/>
  <c r="BB16" i="40" s="1"/>
  <c r="E9"/>
  <c r="AF10" i="38"/>
  <c r="AW9" i="40" s="1"/>
  <c r="L11"/>
  <c r="CJ12" i="38"/>
  <c r="BD11" i="40" s="1"/>
  <c r="H26"/>
  <c r="BD27" i="38"/>
  <c r="AZ26" i="40" s="1"/>
  <c r="K8"/>
  <c r="CB9" i="38"/>
  <c r="BC8" i="40" s="1"/>
  <c r="Z45" i="192"/>
  <c r="AF42"/>
  <c r="AF45" s="1"/>
  <c r="K30" i="40"/>
  <c r="CB31" i="38"/>
  <c r="BC30" i="40" s="1"/>
  <c r="G28"/>
  <c r="AV29" i="38"/>
  <c r="AY28" i="40" s="1"/>
  <c r="AN35" i="38"/>
  <c r="AX34" i="40" s="1"/>
  <c r="F34"/>
  <c r="AP45" i="192"/>
  <c r="AV42"/>
  <c r="AV45" s="1"/>
  <c r="AQ13" i="38"/>
  <c r="AW13" s="1"/>
  <c r="AQ13" i="193"/>
  <c r="AW13" s="1"/>
  <c r="AQ13" i="192"/>
  <c r="AW13" s="1"/>
  <c r="AQ13" i="191"/>
  <c r="AW13" s="1"/>
  <c r="AQ13" i="62"/>
  <c r="AW13" s="1"/>
  <c r="AQ37"/>
  <c r="AW37" s="1"/>
  <c r="AQ37" i="193"/>
  <c r="AW37" s="1"/>
  <c r="AQ37" i="38"/>
  <c r="AW37" s="1"/>
  <c r="AQ37" i="192"/>
  <c r="AW37" s="1"/>
  <c r="AQ37" i="191"/>
  <c r="AW37" s="1"/>
  <c r="BO39" i="193"/>
  <c r="BU39" s="1"/>
  <c r="BO39" i="62"/>
  <c r="BU39" s="1"/>
  <c r="BO39" i="192"/>
  <c r="BU39" s="1"/>
  <c r="BO39" i="191"/>
  <c r="BU39" s="1"/>
  <c r="BO39" i="38"/>
  <c r="BU39" s="1"/>
  <c r="S11" i="192"/>
  <c r="Y11" s="1"/>
  <c r="S11" i="193"/>
  <c r="Y11" s="1"/>
  <c r="S11" i="38"/>
  <c r="Y11" s="1"/>
  <c r="S11" i="62"/>
  <c r="Y11" s="1"/>
  <c r="S11" i="191"/>
  <c r="Y11" s="1"/>
  <c r="AQ30" i="62"/>
  <c r="AW30" s="1"/>
  <c r="AQ30" i="193"/>
  <c r="AW30" s="1"/>
  <c r="AQ30" i="191"/>
  <c r="AW30" s="1"/>
  <c r="AQ30" i="192"/>
  <c r="AW30" s="1"/>
  <c r="AQ30" i="38"/>
  <c r="AW30" s="1"/>
  <c r="AY23" i="191"/>
  <c r="BE23" s="1"/>
  <c r="AY23" i="38"/>
  <c r="BE23" s="1"/>
  <c r="AY23" i="192"/>
  <c r="BE23" s="1"/>
  <c r="AY23" i="62"/>
  <c r="BE23" s="1"/>
  <c r="AY23" i="193"/>
  <c r="BE23" s="1"/>
  <c r="CE34" i="62"/>
  <c r="CK34" s="1"/>
  <c r="CE34" i="192"/>
  <c r="CK34" s="1"/>
  <c r="CE34" i="191"/>
  <c r="CK34" s="1"/>
  <c r="CE34" i="193"/>
  <c r="CK34" s="1"/>
  <c r="CE34" i="38"/>
  <c r="CK34" s="1"/>
  <c r="AI22" i="192"/>
  <c r="AO22" s="1"/>
  <c r="AI22" i="38"/>
  <c r="AO22" s="1"/>
  <c r="AI22" i="193"/>
  <c r="AO22" s="1"/>
  <c r="AI22" i="62"/>
  <c r="AO22" s="1"/>
  <c r="AI22" i="191"/>
  <c r="AO22" s="1"/>
  <c r="BG20" i="192"/>
  <c r="BM20" s="1"/>
  <c r="BG20" i="62"/>
  <c r="BM20" s="1"/>
  <c r="BG20" i="193"/>
  <c r="BM20" s="1"/>
  <c r="BG20" i="38"/>
  <c r="BM20" s="1"/>
  <c r="BG20" i="191"/>
  <c r="BM20" s="1"/>
  <c r="AA32" i="38"/>
  <c r="AG32" s="1"/>
  <c r="AA32" i="193"/>
  <c r="AG32" s="1"/>
  <c r="AA32" i="62"/>
  <c r="AG32" s="1"/>
  <c r="AA32" i="192"/>
  <c r="AG32" s="1"/>
  <c r="AA32" i="191"/>
  <c r="AG32" s="1"/>
  <c r="S5" i="193"/>
  <c r="Y5" s="1"/>
  <c r="S5" i="62"/>
  <c r="Y5" s="1"/>
  <c r="S5" i="38"/>
  <c r="Y5" s="1"/>
  <c r="S5" i="192"/>
  <c r="Y5" s="1"/>
  <c r="S5" i="191"/>
  <c r="Y5" s="1"/>
  <c r="CE20" i="38"/>
  <c r="CK20" s="1"/>
  <c r="CE20" i="62"/>
  <c r="CK20" s="1"/>
  <c r="CE20" i="193"/>
  <c r="CK20" s="1"/>
  <c r="CE20" i="192"/>
  <c r="CK20" s="1"/>
  <c r="CE20" i="191"/>
  <c r="CK20" s="1"/>
  <c r="AI34"/>
  <c r="AO34" s="1"/>
  <c r="AI34" i="62"/>
  <c r="AO34" s="1"/>
  <c r="AI34" i="38"/>
  <c r="AO34" s="1"/>
  <c r="AI34" i="192"/>
  <c r="AO34" s="1"/>
  <c r="AI34" i="193"/>
  <c r="AO34" s="1"/>
  <c r="CE29" i="62"/>
  <c r="CK29" s="1"/>
  <c r="CE29" i="192"/>
  <c r="CK29" s="1"/>
  <c r="CE29" i="191"/>
  <c r="CK29" s="1"/>
  <c r="CE29" i="38"/>
  <c r="CK29" s="1"/>
  <c r="CE29" i="193"/>
  <c r="CK29" s="1"/>
  <c r="AY5" i="192"/>
  <c r="BE5" s="1"/>
  <c r="AY5" i="62"/>
  <c r="BE5" s="1"/>
  <c r="AY5" i="38"/>
  <c r="BE5" s="1"/>
  <c r="AY5" i="193"/>
  <c r="BE5" s="1"/>
  <c r="AY5" i="191"/>
  <c r="BE5" s="1"/>
  <c r="CE17" i="38"/>
  <c r="CK17" s="1"/>
  <c r="CE17" i="62"/>
  <c r="CK17" s="1"/>
  <c r="CE17" i="193"/>
  <c r="CK17" s="1"/>
  <c r="CE17" i="192"/>
  <c r="CK17" s="1"/>
  <c r="CE17" i="191"/>
  <c r="CK17" s="1"/>
  <c r="C40"/>
  <c r="I40" s="1"/>
  <c r="C40" i="192"/>
  <c r="I40" s="1"/>
  <c r="C40" i="193"/>
  <c r="I40" s="1"/>
  <c r="C40" i="62"/>
  <c r="I40" s="1"/>
  <c r="C40" i="38"/>
  <c r="I40" s="1"/>
  <c r="AQ22" i="191"/>
  <c r="AW22" s="1"/>
  <c r="AQ22" i="38"/>
  <c r="AW22" s="1"/>
  <c r="AQ22" i="193"/>
  <c r="AW22" s="1"/>
  <c r="AQ22" i="192"/>
  <c r="AW22" s="1"/>
  <c r="AQ22" i="62"/>
  <c r="AW22" s="1"/>
  <c r="AA9" i="38"/>
  <c r="AG9" s="1"/>
  <c r="AA9" i="62"/>
  <c r="AG9" s="1"/>
  <c r="AA9" i="191"/>
  <c r="AG9" s="1"/>
  <c r="AA9" i="193"/>
  <c r="AG9" s="1"/>
  <c r="AA9" i="192"/>
  <c r="AG9" s="1"/>
  <c r="BO13" i="38"/>
  <c r="BU13" s="1"/>
  <c r="BO13" i="191"/>
  <c r="BU13" s="1"/>
  <c r="BO13" i="62"/>
  <c r="BU13" s="1"/>
  <c r="BO13" i="193"/>
  <c r="BU13" s="1"/>
  <c r="BO13" i="192"/>
  <c r="BU13" s="1"/>
  <c r="BG34" i="62"/>
  <c r="BM34" s="1"/>
  <c r="BG34" i="192"/>
  <c r="BM34" s="1"/>
  <c r="BG34" i="193"/>
  <c r="BM34" s="1"/>
  <c r="BG34" i="191"/>
  <c r="BM34" s="1"/>
  <c r="BG34" i="38"/>
  <c r="BM34" s="1"/>
  <c r="AA26" i="191"/>
  <c r="AG26" s="1"/>
  <c r="AA26" i="193"/>
  <c r="AG26" s="1"/>
  <c r="AA26" i="62"/>
  <c r="AG26" s="1"/>
  <c r="AA26" i="38"/>
  <c r="AG26" s="1"/>
  <c r="AA26" i="192"/>
  <c r="AG26" s="1"/>
  <c r="AY35" i="193"/>
  <c r="BE35" s="1"/>
  <c r="AY35" i="62"/>
  <c r="BE35" s="1"/>
  <c r="AY35" i="191"/>
  <c r="BE35" s="1"/>
  <c r="AY35" i="38"/>
  <c r="BE35" s="1"/>
  <c r="AY35" i="192"/>
  <c r="BE35" s="1"/>
  <c r="K41" i="193"/>
  <c r="Q41" s="1"/>
  <c r="K41" i="191"/>
  <c r="Q41" s="1"/>
  <c r="K41" i="192"/>
  <c r="Q41" s="1"/>
  <c r="K41" i="38"/>
  <c r="Q41" s="1"/>
  <c r="K41" i="62"/>
  <c r="Q41" s="1"/>
  <c r="BG10" i="38"/>
  <c r="BM10" s="1"/>
  <c r="BG10" i="62"/>
  <c r="BM10" s="1"/>
  <c r="BG10" i="193"/>
  <c r="BM10" s="1"/>
  <c r="BG10" i="192"/>
  <c r="BM10" s="1"/>
  <c r="BG10" i="191"/>
  <c r="BM10" s="1"/>
  <c r="S36" i="62"/>
  <c r="Y36" s="1"/>
  <c r="S36" i="192"/>
  <c r="Y36" s="1"/>
  <c r="S36" i="193"/>
  <c r="Y36" s="1"/>
  <c r="S36" i="38"/>
  <c r="Y36" s="1"/>
  <c r="S36" i="191"/>
  <c r="Y36" s="1"/>
  <c r="AE46" i="58"/>
  <c r="S42" i="38"/>
  <c r="S42" i="62"/>
  <c r="AE48" i="58"/>
  <c r="S42" i="191"/>
  <c r="S42" i="193"/>
  <c r="S42" i="192"/>
  <c r="G5" i="40"/>
  <c r="AV6" i="38"/>
  <c r="AY5" i="40" s="1"/>
  <c r="C20"/>
  <c r="P21" i="38"/>
  <c r="AU20" i="40" s="1"/>
  <c r="L12"/>
  <c r="CJ13" i="38"/>
  <c r="BD12" i="40" s="1"/>
  <c r="G33"/>
  <c r="AV34" i="38"/>
  <c r="AY33" i="40" s="1"/>
  <c r="K11"/>
  <c r="CB12" i="38"/>
  <c r="BC11" i="40" s="1"/>
  <c r="U12" i="254"/>
  <c r="BB40" i="40"/>
  <c r="AX45" i="192"/>
  <c r="BD42"/>
  <c r="BD45" s="1"/>
  <c r="BD37" i="38"/>
  <c r="AZ36" i="40" s="1"/>
  <c r="H36"/>
  <c r="G12" i="256"/>
  <c r="J41" i="40"/>
  <c r="BN45" i="38"/>
  <c r="BN48"/>
  <c r="BT42"/>
  <c r="BN47"/>
  <c r="K28" i="40"/>
  <c r="CB29" i="38"/>
  <c r="BC28" i="40" s="1"/>
  <c r="I32"/>
  <c r="BL33" i="38"/>
  <c r="BA32" i="40" s="1"/>
  <c r="J33"/>
  <c r="BT34" i="38"/>
  <c r="BB33" i="40" s="1"/>
  <c r="B45" i="191"/>
  <c r="H42"/>
  <c r="H45" s="1"/>
  <c r="H27" i="40"/>
  <c r="BD28" i="38"/>
  <c r="AZ27" i="40" s="1"/>
  <c r="H38" i="38"/>
  <c r="AT37" i="40" s="1"/>
  <c r="B37"/>
  <c r="CE28" i="38"/>
  <c r="CK28" s="1"/>
  <c r="CE28" i="192"/>
  <c r="CK28" s="1"/>
  <c r="CE28" i="191"/>
  <c r="CK28" s="1"/>
  <c r="CE28" i="193"/>
  <c r="CK28" s="1"/>
  <c r="CE28" i="62"/>
  <c r="CK28" s="1"/>
  <c r="AA10"/>
  <c r="AG10" s="1"/>
  <c r="AA10" i="192"/>
  <c r="AG10" s="1"/>
  <c r="AA10" i="193"/>
  <c r="AG10" s="1"/>
  <c r="AA10" i="38"/>
  <c r="AG10" s="1"/>
  <c r="AA10" i="191"/>
  <c r="AG10" s="1"/>
  <c r="AI30"/>
  <c r="AO30" s="1"/>
  <c r="AI30" i="193"/>
  <c r="AO30" s="1"/>
  <c r="AI30" i="62"/>
  <c r="AO30" s="1"/>
  <c r="AI30" i="38"/>
  <c r="AO30" s="1"/>
  <c r="AI30" i="192"/>
  <c r="AO30" s="1"/>
  <c r="AI35" i="62"/>
  <c r="AO35" s="1"/>
  <c r="AI35" i="38"/>
  <c r="AO35" s="1"/>
  <c r="AI35" i="191"/>
  <c r="AO35" s="1"/>
  <c r="AI35" i="192"/>
  <c r="AO35" s="1"/>
  <c r="AI35" i="193"/>
  <c r="AO35" s="1"/>
  <c r="CE23" i="62"/>
  <c r="CK23" s="1"/>
  <c r="CE23" i="191"/>
  <c r="CK23" s="1"/>
  <c r="CE23" i="192"/>
  <c r="CK23" s="1"/>
  <c r="CE23" i="38"/>
  <c r="CK23" s="1"/>
  <c r="CE23" i="193"/>
  <c r="CK23" s="1"/>
  <c r="CE25" i="191"/>
  <c r="CK25" s="1"/>
  <c r="CE25" i="193"/>
  <c r="CK25" s="1"/>
  <c r="CE25" i="62"/>
  <c r="CK25" s="1"/>
  <c r="CE25" i="38"/>
  <c r="CK25" s="1"/>
  <c r="CE25" i="192"/>
  <c r="CK25" s="1"/>
  <c r="CM48" i="58"/>
  <c r="CM46"/>
  <c r="BO42" i="62"/>
  <c r="BO42" i="38"/>
  <c r="BO42" i="191"/>
  <c r="BO42" i="192"/>
  <c r="BO42" i="193"/>
  <c r="AI13" i="191"/>
  <c r="AO13" s="1"/>
  <c r="AI13" i="193"/>
  <c r="AO13" s="1"/>
  <c r="AI13" i="192"/>
  <c r="AO13" s="1"/>
  <c r="AI13" i="62"/>
  <c r="AO13" s="1"/>
  <c r="AI13" i="38"/>
  <c r="AO13" s="1"/>
  <c r="AY39" i="191"/>
  <c r="BE39" s="1"/>
  <c r="AY39" i="193"/>
  <c r="BE39" s="1"/>
  <c r="AY39" i="192"/>
  <c r="BE39" s="1"/>
  <c r="AY39" i="38"/>
  <c r="BE39" s="1"/>
  <c r="AY39" i="62"/>
  <c r="BE39" s="1"/>
  <c r="AA24" i="38"/>
  <c r="AG24" s="1"/>
  <c r="AA24" i="62"/>
  <c r="AG24" s="1"/>
  <c r="AA24" i="191"/>
  <c r="AG24" s="1"/>
  <c r="AA24" i="193"/>
  <c r="AG24" s="1"/>
  <c r="AA24" i="192"/>
  <c r="AG24" s="1"/>
  <c r="K24"/>
  <c r="Q24" s="1"/>
  <c r="K24" i="62"/>
  <c r="Q24" s="1"/>
  <c r="K24" i="191"/>
  <c r="Q24" s="1"/>
  <c r="K24" i="38"/>
  <c r="Q24" s="1"/>
  <c r="K24" i="193"/>
  <c r="Q24" s="1"/>
  <c r="AI6" i="191"/>
  <c r="AO6" s="1"/>
  <c r="AI6" i="62"/>
  <c r="AO6" s="1"/>
  <c r="AI6" i="193"/>
  <c r="AO6" s="1"/>
  <c r="AI6" i="192"/>
  <c r="AO6" s="1"/>
  <c r="AI6" i="38"/>
  <c r="AO6" s="1"/>
  <c r="K19" i="191"/>
  <c r="Q19" s="1"/>
  <c r="K19" i="62"/>
  <c r="Q19" s="1"/>
  <c r="K19" i="193"/>
  <c r="Q19" s="1"/>
  <c r="K19" i="192"/>
  <c r="Q19" s="1"/>
  <c r="K19" i="38"/>
  <c r="Q19" s="1"/>
  <c r="BW40" i="62"/>
  <c r="CC40" s="1"/>
  <c r="BW40" i="192"/>
  <c r="CC40" s="1"/>
  <c r="BW40" i="193"/>
  <c r="CC40" s="1"/>
  <c r="BW40" i="38"/>
  <c r="CC40" s="1"/>
  <c r="BW40" i="191"/>
  <c r="CC40" s="1"/>
  <c r="C41" i="38"/>
  <c r="I41" s="1"/>
  <c r="C41" i="193"/>
  <c r="I41" s="1"/>
  <c r="C41" i="192"/>
  <c r="I41" s="1"/>
  <c r="C41" i="62"/>
  <c r="I41" s="1"/>
  <c r="C41" i="191"/>
  <c r="I41" s="1"/>
  <c r="C36" i="38"/>
  <c r="I36" s="1"/>
  <c r="C36" i="192"/>
  <c r="I36" s="1"/>
  <c r="C36" i="191"/>
  <c r="I36" s="1"/>
  <c r="C36" i="62"/>
  <c r="I36" s="1"/>
  <c r="C36" i="193"/>
  <c r="I36" s="1"/>
  <c r="C25"/>
  <c r="I25" s="1"/>
  <c r="C25" i="192"/>
  <c r="I25" s="1"/>
  <c r="C25" i="62"/>
  <c r="I25" s="1"/>
  <c r="C25" i="191"/>
  <c r="I25" s="1"/>
  <c r="C25" i="38"/>
  <c r="I25" s="1"/>
  <c r="BW24" i="193"/>
  <c r="CC24" s="1"/>
  <c r="BW24" i="62"/>
  <c r="CC24" s="1"/>
  <c r="BW24" i="38"/>
  <c r="CC24" s="1"/>
  <c r="BW24" i="192"/>
  <c r="CC24" s="1"/>
  <c r="BW24" i="191"/>
  <c r="CC24" s="1"/>
  <c r="BO18" i="62"/>
  <c r="BU18" s="1"/>
  <c r="BO18" i="38"/>
  <c r="BU18" s="1"/>
  <c r="BO18" i="192"/>
  <c r="BU18" s="1"/>
  <c r="BO18" i="191"/>
  <c r="BU18" s="1"/>
  <c r="BO18" i="193"/>
  <c r="BU18" s="1"/>
  <c r="BW27"/>
  <c r="CC27" s="1"/>
  <c r="BW27" i="38"/>
  <c r="CC27" s="1"/>
  <c r="BW27" i="62"/>
  <c r="CC27" s="1"/>
  <c r="BW27" i="192"/>
  <c r="CC27" s="1"/>
  <c r="BW27" i="191"/>
  <c r="CC27" s="1"/>
  <c r="AY8" i="38"/>
  <c r="BE8" s="1"/>
  <c r="AY8" i="62"/>
  <c r="BE8" s="1"/>
  <c r="AY8" i="193"/>
  <c r="BE8" s="1"/>
  <c r="AY8" i="192"/>
  <c r="BE8" s="1"/>
  <c r="AY8" i="191"/>
  <c r="BE8" s="1"/>
  <c r="C15" i="193"/>
  <c r="I15" s="1"/>
  <c r="C15" i="192"/>
  <c r="I15" s="1"/>
  <c r="C15" i="191"/>
  <c r="I15" s="1"/>
  <c r="C15" i="62"/>
  <c r="I15" s="1"/>
  <c r="C15" i="38"/>
  <c r="I15" s="1"/>
  <c r="BO28"/>
  <c r="BU28" s="1"/>
  <c r="BO28" i="192"/>
  <c r="BU28" s="1"/>
  <c r="BO28" i="191"/>
  <c r="BU28" s="1"/>
  <c r="BO28" i="193"/>
  <c r="BU28" s="1"/>
  <c r="BO28" i="62"/>
  <c r="BU28" s="1"/>
  <c r="AQ33" i="38"/>
  <c r="AW33" s="1"/>
  <c r="AQ33" i="191"/>
  <c r="AW33" s="1"/>
  <c r="AQ33" i="192"/>
  <c r="AW33" s="1"/>
  <c r="AQ33" i="62"/>
  <c r="AW33" s="1"/>
  <c r="AQ33" i="193"/>
  <c r="AW33" s="1"/>
  <c r="K18" i="62"/>
  <c r="Q18" s="1"/>
  <c r="K18" i="191"/>
  <c r="Q18" s="1"/>
  <c r="K18" i="38"/>
  <c r="Q18" s="1"/>
  <c r="K18" i="193"/>
  <c r="Q18" s="1"/>
  <c r="K18" i="192"/>
  <c r="Q18" s="1"/>
  <c r="S25" i="62"/>
  <c r="Y25" s="1"/>
  <c r="S25" i="38"/>
  <c r="Y25" s="1"/>
  <c r="S25" i="191"/>
  <c r="Y25" s="1"/>
  <c r="S25" i="193"/>
  <c r="Y25" s="1"/>
  <c r="S25" i="192"/>
  <c r="Y25" s="1"/>
  <c r="S32" i="193"/>
  <c r="Y32" s="1"/>
  <c r="S32" i="62"/>
  <c r="Y32" s="1"/>
  <c r="S32" i="192"/>
  <c r="Y32" s="1"/>
  <c r="S32" i="191"/>
  <c r="Y32" s="1"/>
  <c r="S32" i="38"/>
  <c r="Y32" s="1"/>
  <c r="D12" i="256"/>
  <c r="AX41" i="40"/>
  <c r="CD45" i="62"/>
  <c r="CD47"/>
  <c r="CJ42"/>
  <c r="E6" i="40"/>
  <c r="AF7" i="38"/>
  <c r="AW6" i="40" s="1"/>
  <c r="D7"/>
  <c r="X8" i="38"/>
  <c r="AV7" i="40" s="1"/>
  <c r="H33"/>
  <c r="BD34" i="38"/>
  <c r="AZ33" i="40" s="1"/>
  <c r="H12"/>
  <c r="BD13" i="38"/>
  <c r="AZ12" i="40" s="1"/>
  <c r="CJ38" i="38"/>
  <c r="BD37" i="40" s="1"/>
  <c r="L37"/>
  <c r="K16"/>
  <c r="CB17" i="38"/>
  <c r="BC16" i="40" s="1"/>
  <c r="B19"/>
  <c r="H20" i="38"/>
  <c r="AT19" i="40" s="1"/>
  <c r="I21"/>
  <c r="BL22" i="38"/>
  <c r="BA21" i="40" s="1"/>
  <c r="C28"/>
  <c r="P29" i="38"/>
  <c r="AU28" i="40" s="1"/>
  <c r="BL10" i="38"/>
  <c r="BA9" i="40" s="1"/>
  <c r="I9"/>
  <c r="I16"/>
  <c r="BL17" i="38"/>
  <c r="BA16" i="40" s="1"/>
  <c r="U22" i="254"/>
  <c r="AW39" i="40"/>
  <c r="I27"/>
  <c r="BL28" i="38"/>
  <c r="BA27" i="40" s="1"/>
  <c r="BD24" i="38"/>
  <c r="AZ23" i="40" s="1"/>
  <c r="H23"/>
  <c r="BV47" i="38"/>
  <c r="BW22" i="191"/>
  <c r="CC22" s="1"/>
  <c r="BW22" i="193"/>
  <c r="CC22" s="1"/>
  <c r="BW22" i="38"/>
  <c r="CC22" s="1"/>
  <c r="BW22" i="192"/>
  <c r="CC22" s="1"/>
  <c r="BW22" i="62"/>
  <c r="CC22" s="1"/>
  <c r="S10"/>
  <c r="Y10" s="1"/>
  <c r="S10" i="192"/>
  <c r="Y10" s="1"/>
  <c r="S10" i="38"/>
  <c r="Y10" s="1"/>
  <c r="S10" i="191"/>
  <c r="Y10" s="1"/>
  <c r="S10" i="193"/>
  <c r="Y10" s="1"/>
  <c r="C35" i="62"/>
  <c r="I35" s="1"/>
  <c r="C35" i="192"/>
  <c r="I35" s="1"/>
  <c r="C35" i="38"/>
  <c r="I35" s="1"/>
  <c r="C35" i="193"/>
  <c r="I35" s="1"/>
  <c r="C35" i="191"/>
  <c r="I35" s="1"/>
  <c r="BW9" i="38"/>
  <c r="CC9" s="1"/>
  <c r="BW9" i="191"/>
  <c r="CC9" s="1"/>
  <c r="BW9" i="193"/>
  <c r="CC9" s="1"/>
  <c r="BW9" i="62"/>
  <c r="CC9" s="1"/>
  <c r="BW9" i="192"/>
  <c r="CC9" s="1"/>
  <c r="AY11" i="193"/>
  <c r="BE11" s="1"/>
  <c r="AY11" i="38"/>
  <c r="BE11" s="1"/>
  <c r="AY11" i="192"/>
  <c r="BE11" s="1"/>
  <c r="AY11" i="191"/>
  <c r="BE11" s="1"/>
  <c r="AY11" i="62"/>
  <c r="BE11" s="1"/>
  <c r="AY38" i="193"/>
  <c r="BE38" s="1"/>
  <c r="AY38" i="192"/>
  <c r="BE38" s="1"/>
  <c r="AY38" i="38"/>
  <c r="BE38" s="1"/>
  <c r="AY38" i="191"/>
  <c r="BE38" s="1"/>
  <c r="AY38" i="62"/>
  <c r="BE38" s="1"/>
  <c r="S30" i="193"/>
  <c r="Y30" s="1"/>
  <c r="S30" i="38"/>
  <c r="Y30" s="1"/>
  <c r="S30" i="62"/>
  <c r="Y30" s="1"/>
  <c r="S30" i="191"/>
  <c r="Y30" s="1"/>
  <c r="S30" i="192"/>
  <c r="Y30" s="1"/>
  <c r="BG23" i="191"/>
  <c r="BM23" s="1"/>
  <c r="BG23" i="62"/>
  <c r="BM23" s="1"/>
  <c r="BG23" i="192"/>
  <c r="BM23" s="1"/>
  <c r="BG23" i="38"/>
  <c r="BM23" s="1"/>
  <c r="BG23" i="193"/>
  <c r="BM23" s="1"/>
  <c r="BO37" i="191"/>
  <c r="BU37" s="1"/>
  <c r="BO37" i="193"/>
  <c r="BU37" s="1"/>
  <c r="BO37" i="192"/>
  <c r="BU37" s="1"/>
  <c r="BO37" i="38"/>
  <c r="BU37" s="1"/>
  <c r="BO37" i="62"/>
  <c r="BU37" s="1"/>
  <c r="BG39" i="38"/>
  <c r="BM39" s="1"/>
  <c r="BG39" i="191"/>
  <c r="BM39" s="1"/>
  <c r="BG39" i="192"/>
  <c r="BM39" s="1"/>
  <c r="BG39" i="193"/>
  <c r="BM39" s="1"/>
  <c r="BG39" i="62"/>
  <c r="BM39" s="1"/>
  <c r="CE27" i="192"/>
  <c r="CK27" s="1"/>
  <c r="CE27" i="62"/>
  <c r="CK27" s="1"/>
  <c r="CE27" i="193"/>
  <c r="CK27" s="1"/>
  <c r="CE27" i="191"/>
  <c r="CK27" s="1"/>
  <c r="CE27" i="38"/>
  <c r="CK27" s="1"/>
  <c r="AA40" i="193"/>
  <c r="AG40" s="1"/>
  <c r="AA40" i="192"/>
  <c r="AG40" s="1"/>
  <c r="AA40" i="38"/>
  <c r="AG40" s="1"/>
  <c r="AA40" i="62"/>
  <c r="AG40" s="1"/>
  <c r="AA40" i="191"/>
  <c r="AG40" s="1"/>
  <c r="CE8" i="62"/>
  <c r="CK8" s="1"/>
  <c r="CE8" i="192"/>
  <c r="CK8" s="1"/>
  <c r="CE8" i="38"/>
  <c r="CK8" s="1"/>
  <c r="CE8" i="193"/>
  <c r="CK8" s="1"/>
  <c r="CE8" i="191"/>
  <c r="CK8" s="1"/>
  <c r="BW33"/>
  <c r="CC33" s="1"/>
  <c r="BW33" i="192"/>
  <c r="CC33" s="1"/>
  <c r="BW33" i="62"/>
  <c r="CC33" s="1"/>
  <c r="BW33" i="38"/>
  <c r="CC33" s="1"/>
  <c r="BW33" i="193"/>
  <c r="CC33" s="1"/>
  <c r="BW26" i="38"/>
  <c r="CC26" s="1"/>
  <c r="BW26" i="191"/>
  <c r="CC26" s="1"/>
  <c r="BW26" i="193"/>
  <c r="CC26" s="1"/>
  <c r="BW26" i="192"/>
  <c r="CC26" s="1"/>
  <c r="BW26" i="62"/>
  <c r="CC26" s="1"/>
  <c r="AQ17"/>
  <c r="AW17" s="1"/>
  <c r="AQ17" i="191"/>
  <c r="AW17" s="1"/>
  <c r="AQ17" i="192"/>
  <c r="AW17" s="1"/>
  <c r="AQ17" i="193"/>
  <c r="AW17" s="1"/>
  <c r="AQ17" i="38"/>
  <c r="AW17" s="1"/>
  <c r="K30" i="192"/>
  <c r="Q30" s="1"/>
  <c r="K30" i="193"/>
  <c r="Q30" s="1"/>
  <c r="K30" i="62"/>
  <c r="Q30" s="1"/>
  <c r="K30" i="191"/>
  <c r="Q30" s="1"/>
  <c r="K30" i="38"/>
  <c r="Q30" s="1"/>
  <c r="H15" i="40"/>
  <c r="BD16" i="38"/>
  <c r="AZ15" i="40" s="1"/>
  <c r="H20"/>
  <c r="BD21" i="38"/>
  <c r="AZ20" i="40" s="1"/>
  <c r="G14"/>
  <c r="AV15" i="38"/>
  <c r="AY14" i="40" s="1"/>
  <c r="B24"/>
  <c r="H25" i="38"/>
  <c r="AT24" i="40" s="1"/>
  <c r="K22"/>
  <c r="CB23" i="38"/>
  <c r="BC22" i="40" s="1"/>
  <c r="C16"/>
  <c r="P17" i="38"/>
  <c r="AU16" i="40" s="1"/>
  <c r="G26"/>
  <c r="AV27" i="38"/>
  <c r="AY26" i="40" s="1"/>
  <c r="D12"/>
  <c r="X13" i="38"/>
  <c r="AV12" i="40" s="1"/>
  <c r="K14"/>
  <c r="CB15" i="38"/>
  <c r="BC14" i="40" s="1"/>
  <c r="CJ28" i="38"/>
  <c r="BD27" i="40" s="1"/>
  <c r="L27"/>
  <c r="AT4"/>
  <c r="U34" i="254"/>
  <c r="K29" i="193"/>
  <c r="Q29" s="1"/>
  <c r="K29" i="62"/>
  <c r="Q29" s="1"/>
  <c r="K29" i="38"/>
  <c r="Q29" s="1"/>
  <c r="K29" i="192"/>
  <c r="Q29" s="1"/>
  <c r="K29" i="191"/>
  <c r="Q29" s="1"/>
  <c r="AI21" i="192"/>
  <c r="AO21" s="1"/>
  <c r="AI21" i="62"/>
  <c r="AO21" s="1"/>
  <c r="AI21" i="191"/>
  <c r="AO21" s="1"/>
  <c r="AI21" i="193"/>
  <c r="AO21" s="1"/>
  <c r="AI21" i="38"/>
  <c r="AO21" s="1"/>
  <c r="CE12" i="191"/>
  <c r="CK12" s="1"/>
  <c r="CE12" i="192"/>
  <c r="CK12" s="1"/>
  <c r="CE12" i="62"/>
  <c r="CK12" s="1"/>
  <c r="CE12" i="193"/>
  <c r="CK12" s="1"/>
  <c r="CE12" i="38"/>
  <c r="CK12" s="1"/>
  <c r="AA35" i="62"/>
  <c r="AG35" s="1"/>
  <c r="AA35" i="38"/>
  <c r="AG35" s="1"/>
  <c r="AA35" i="193"/>
  <c r="AG35" s="1"/>
  <c r="AA35" i="191"/>
  <c r="AG35" s="1"/>
  <c r="AA35" i="192"/>
  <c r="AG35" s="1"/>
  <c r="BG27" i="193"/>
  <c r="BM27" s="1"/>
  <c r="BG27" i="191"/>
  <c r="BM27" s="1"/>
  <c r="BG27" i="38"/>
  <c r="BM27" s="1"/>
  <c r="BG27" i="62"/>
  <c r="BM27" s="1"/>
  <c r="BG27" i="192"/>
  <c r="BM27" s="1"/>
  <c r="BW6" i="191"/>
  <c r="CC6" s="1"/>
  <c r="BW6" i="62"/>
  <c r="CC6" s="1"/>
  <c r="BW6" i="193"/>
  <c r="CC6" s="1"/>
  <c r="BW6" i="38"/>
  <c r="CC6" s="1"/>
  <c r="BW6" i="192"/>
  <c r="CC6" s="1"/>
  <c r="AQ29" i="193"/>
  <c r="AW29" s="1"/>
  <c r="AQ29" i="191"/>
  <c r="AW29" s="1"/>
  <c r="AQ29" i="62"/>
  <c r="AW29" s="1"/>
  <c r="AQ29" i="38"/>
  <c r="AW29" s="1"/>
  <c r="AQ29" i="192"/>
  <c r="AW29" s="1"/>
  <c r="AY41" i="62"/>
  <c r="BE41" s="1"/>
  <c r="AY41" i="193"/>
  <c r="BE41" s="1"/>
  <c r="AY41" i="191"/>
  <c r="BE41" s="1"/>
  <c r="AY41" i="192"/>
  <c r="BE41" s="1"/>
  <c r="AY41" i="38"/>
  <c r="BE41" s="1"/>
  <c r="AY34" i="192"/>
  <c r="BE34" s="1"/>
  <c r="AY34" i="193"/>
  <c r="BE34" s="1"/>
  <c r="AY34" i="62"/>
  <c r="BE34" s="1"/>
  <c r="AY34" i="191"/>
  <c r="BE34" s="1"/>
  <c r="AY34" i="38"/>
  <c r="BE34" s="1"/>
  <c r="C33" i="191"/>
  <c r="I33" s="1"/>
  <c r="C33" i="62"/>
  <c r="I33" s="1"/>
  <c r="C33" i="38"/>
  <c r="I33" s="1"/>
  <c r="C33" i="193"/>
  <c r="I33" s="1"/>
  <c r="C33" i="192"/>
  <c r="I33" s="1"/>
  <c r="BW14" i="38"/>
  <c r="CC14" s="1"/>
  <c r="BW14" i="193"/>
  <c r="CC14" s="1"/>
  <c r="BW14" i="191"/>
  <c r="CC14" s="1"/>
  <c r="BW14" i="192"/>
  <c r="CC14" s="1"/>
  <c r="BW14" i="62"/>
  <c r="CC14" s="1"/>
  <c r="BO23" i="192"/>
  <c r="BU23" s="1"/>
  <c r="BO23" i="38"/>
  <c r="BU23" s="1"/>
  <c r="BO23" i="62"/>
  <c r="BU23" s="1"/>
  <c r="BO23" i="191"/>
  <c r="BU23" s="1"/>
  <c r="BO23" i="193"/>
  <c r="BU23" s="1"/>
  <c r="CE37" i="38"/>
  <c r="CK37" s="1"/>
  <c r="CE37" i="191"/>
  <c r="CK37" s="1"/>
  <c r="CE37" i="192"/>
  <c r="CK37" s="1"/>
  <c r="CE37" i="193"/>
  <c r="CK37" s="1"/>
  <c r="CE37" i="62"/>
  <c r="CK37" s="1"/>
  <c r="CE7" i="192"/>
  <c r="CK7" s="1"/>
  <c r="CE7" i="62"/>
  <c r="CK7" s="1"/>
  <c r="CE7" i="191"/>
  <c r="CK7" s="1"/>
  <c r="CE7" i="38"/>
  <c r="CK7" s="1"/>
  <c r="CE7" i="193"/>
  <c r="CK7" s="1"/>
  <c r="S6" i="191"/>
  <c r="Y6" s="1"/>
  <c r="S6" i="193"/>
  <c r="Y6" s="1"/>
  <c r="S6" i="38"/>
  <c r="Y6" s="1"/>
  <c r="S6" i="62"/>
  <c r="Y6" s="1"/>
  <c r="S6" i="192"/>
  <c r="Y6" s="1"/>
  <c r="BG11" i="62"/>
  <c r="BM11" s="1"/>
  <c r="BG11" i="193"/>
  <c r="BM11" s="1"/>
  <c r="BG11" i="38"/>
  <c r="BM11" s="1"/>
  <c r="BG11" i="192"/>
  <c r="BM11" s="1"/>
  <c r="BG11" i="191"/>
  <c r="BM11" s="1"/>
  <c r="S9"/>
  <c r="Y9" s="1"/>
  <c r="S9" i="192"/>
  <c r="Y9" s="1"/>
  <c r="S9" i="62"/>
  <c r="Y9" s="1"/>
  <c r="S9" i="193"/>
  <c r="Y9" s="1"/>
  <c r="S9" i="38"/>
  <c r="Y9" s="1"/>
  <c r="K10" i="192"/>
  <c r="Q10" s="1"/>
  <c r="K10" i="38"/>
  <c r="Q10" s="1"/>
  <c r="K10" i="193"/>
  <c r="Q10" s="1"/>
  <c r="K10" i="62"/>
  <c r="Q10" s="1"/>
  <c r="K10" i="191"/>
  <c r="Q10" s="1"/>
  <c r="AA6" i="192"/>
  <c r="AG6" s="1"/>
  <c r="AA6" i="62"/>
  <c r="AG6" s="1"/>
  <c r="AA6" i="193"/>
  <c r="AG6" s="1"/>
  <c r="AA6" i="38"/>
  <c r="AG6" s="1"/>
  <c r="AA6" i="191"/>
  <c r="AG6" s="1"/>
  <c r="AQ39"/>
  <c r="AW39" s="1"/>
  <c r="AQ39" i="192"/>
  <c r="AW39" s="1"/>
  <c r="AQ39" i="38"/>
  <c r="AW39" s="1"/>
  <c r="AQ39" i="62"/>
  <c r="AW39" s="1"/>
  <c r="AQ39" i="193"/>
  <c r="AW39" s="1"/>
  <c r="C11" i="191"/>
  <c r="I11" s="1"/>
  <c r="C11" i="192"/>
  <c r="I11" s="1"/>
  <c r="C11" i="62"/>
  <c r="I11" s="1"/>
  <c r="C11" i="38"/>
  <c r="I11" s="1"/>
  <c r="C11" i="193"/>
  <c r="I11" s="1"/>
  <c r="AA17" i="192"/>
  <c r="AG17" s="1"/>
  <c r="AA17" i="193"/>
  <c r="AG17" s="1"/>
  <c r="AA17" i="38"/>
  <c r="AG17" s="1"/>
  <c r="AA17" i="62"/>
  <c r="AG17" s="1"/>
  <c r="AA17" i="191"/>
  <c r="AG17" s="1"/>
  <c r="CE26"/>
  <c r="CK26" s="1"/>
  <c r="CE26" i="38"/>
  <c r="CK26" s="1"/>
  <c r="CE26" i="193"/>
  <c r="CK26" s="1"/>
  <c r="CE26" i="62"/>
  <c r="CK26" s="1"/>
  <c r="CE26" i="192"/>
  <c r="CK26" s="1"/>
  <c r="AY18" i="193"/>
  <c r="BE18" s="1"/>
  <c r="AY18" i="191"/>
  <c r="BE18" s="1"/>
  <c r="AY18" i="38"/>
  <c r="BE18" s="1"/>
  <c r="AY18" i="192"/>
  <c r="BE18" s="1"/>
  <c r="AY18" i="62"/>
  <c r="BE18" s="1"/>
  <c r="S21" i="191"/>
  <c r="Y21" s="1"/>
  <c r="S21" i="192"/>
  <c r="Y21" s="1"/>
  <c r="S21" i="62"/>
  <c r="Y21" s="1"/>
  <c r="S21" i="38"/>
  <c r="Y21" s="1"/>
  <c r="S21" i="193"/>
  <c r="Y21" s="1"/>
  <c r="S22" i="191"/>
  <c r="Y22" s="1"/>
  <c r="S22" i="38"/>
  <c r="Y22" s="1"/>
  <c r="S22" i="62"/>
  <c r="Y22" s="1"/>
  <c r="S22" i="193"/>
  <c r="Y22" s="1"/>
  <c r="S22" i="192"/>
  <c r="Y22" s="1"/>
  <c r="F33" i="40"/>
  <c r="AN34" i="38"/>
  <c r="AX33" i="40" s="1"/>
  <c r="B13"/>
  <c r="H14" i="38"/>
  <c r="AT13" i="40" s="1"/>
  <c r="K24"/>
  <c r="CB25" i="38"/>
  <c r="BC24" i="40" s="1"/>
  <c r="X47" i="62"/>
  <c r="X45"/>
  <c r="BG41" i="40"/>
  <c r="BG44" s="1"/>
  <c r="J7"/>
  <c r="BT8" i="38"/>
  <c r="BB7" i="40" s="1"/>
  <c r="AV22" i="38"/>
  <c r="AY21" i="40" s="1"/>
  <c r="G21"/>
  <c r="H35"/>
  <c r="BD36" i="38"/>
  <c r="AZ35" i="40" s="1"/>
  <c r="Z45" i="62"/>
  <c r="Z47"/>
  <c r="AF42"/>
  <c r="B31" i="40"/>
  <c r="H32" i="38"/>
  <c r="AT31" i="40" s="1"/>
  <c r="H25"/>
  <c r="BD26" i="38"/>
  <c r="AZ25" i="40" s="1"/>
  <c r="J21"/>
  <c r="BT22" i="38"/>
  <c r="BB21" i="40" s="1"/>
  <c r="AV21" i="38"/>
  <c r="AY20" i="40" s="1"/>
  <c r="G20"/>
  <c r="AV39"/>
  <c r="U21" i="254"/>
  <c r="BA4" i="40"/>
  <c r="U41" i="254"/>
  <c r="H34" i="40"/>
  <c r="BD35" i="38"/>
  <c r="AZ34" i="40" s="1"/>
  <c r="G10" i="256"/>
  <c r="AP48" i="38"/>
  <c r="AP45"/>
  <c r="G41" i="40"/>
  <c r="G44" s="1"/>
  <c r="AP47" i="38"/>
  <c r="AV42"/>
  <c r="AP45" i="191"/>
  <c r="AV42"/>
  <c r="AV45" s="1"/>
  <c r="AY31" i="192"/>
  <c r="BE31" s="1"/>
  <c r="AY31" i="62"/>
  <c r="BE31" s="1"/>
  <c r="AY31" i="38"/>
  <c r="BE31" s="1"/>
  <c r="AY31" i="191"/>
  <c r="BE31" s="1"/>
  <c r="AY31" i="193"/>
  <c r="BE31" s="1"/>
  <c r="S16" i="38"/>
  <c r="Y16" s="1"/>
  <c r="S16" i="193"/>
  <c r="Y16" s="1"/>
  <c r="S16" i="62"/>
  <c r="Y16" s="1"/>
  <c r="S16" i="191"/>
  <c r="Y16" s="1"/>
  <c r="S16" i="192"/>
  <c r="Y16" s="1"/>
  <c r="BW35" i="191"/>
  <c r="CC35" s="1"/>
  <c r="BW35" i="192"/>
  <c r="CC35" s="1"/>
  <c r="BW35" i="193"/>
  <c r="CC35" s="1"/>
  <c r="BW35" i="38"/>
  <c r="CC35" s="1"/>
  <c r="BW35" i="62"/>
  <c r="CC35" s="1"/>
  <c r="BO8" i="192"/>
  <c r="BU8" s="1"/>
  <c r="BO8" i="62"/>
  <c r="BU8" s="1"/>
  <c r="BO8" i="193"/>
  <c r="BU8" s="1"/>
  <c r="BO8" i="191"/>
  <c r="BU8" s="1"/>
  <c r="BO8" i="38"/>
  <c r="BU8" s="1"/>
  <c r="BG28"/>
  <c r="BM28" s="1"/>
  <c r="BG28" i="62"/>
  <c r="BM28" s="1"/>
  <c r="BG28" i="193"/>
  <c r="BM28" s="1"/>
  <c r="BG28" i="192"/>
  <c r="BM28" s="1"/>
  <c r="BG28" i="191"/>
  <c r="BM28" s="1"/>
  <c r="BO33" i="192"/>
  <c r="BU33" s="1"/>
  <c r="BO33" i="38"/>
  <c r="BU33" s="1"/>
  <c r="BO33" i="62"/>
  <c r="BU33" s="1"/>
  <c r="BO33" i="193"/>
  <c r="BU33" s="1"/>
  <c r="BO33" i="191"/>
  <c r="BU33" s="1"/>
  <c r="BG17" i="193"/>
  <c r="BM17" s="1"/>
  <c r="BG17" i="191"/>
  <c r="BM17" s="1"/>
  <c r="BG17" i="192"/>
  <c r="BM17" s="1"/>
  <c r="BG17" i="62"/>
  <c r="BM17" s="1"/>
  <c r="BG17" i="38"/>
  <c r="BM17" s="1"/>
  <c r="AY19" i="62"/>
  <c r="BE19" s="1"/>
  <c r="AY19" i="192"/>
  <c r="BE19" s="1"/>
  <c r="AY19" i="193"/>
  <c r="BE19" s="1"/>
  <c r="AY19" i="191"/>
  <c r="BE19" s="1"/>
  <c r="AY19" i="38"/>
  <c r="BE19" s="1"/>
  <c r="BW34" i="192"/>
  <c r="CC34" s="1"/>
  <c r="BW34" i="191"/>
  <c r="CC34" s="1"/>
  <c r="BW34" i="193"/>
  <c r="CC34" s="1"/>
  <c r="BW34" i="38"/>
  <c r="CC34" s="1"/>
  <c r="BW34" i="62"/>
  <c r="CC34" s="1"/>
  <c r="AI11" i="192"/>
  <c r="AO11" s="1"/>
  <c r="AI11" i="38"/>
  <c r="AO11" s="1"/>
  <c r="AI11" i="62"/>
  <c r="AO11" s="1"/>
  <c r="AI11" i="193"/>
  <c r="AO11" s="1"/>
  <c r="AI11" i="191"/>
  <c r="AO11" s="1"/>
  <c r="AQ16" i="38"/>
  <c r="AW16" s="1"/>
  <c r="AQ16" i="62"/>
  <c r="AW16" s="1"/>
  <c r="AQ16" i="192"/>
  <c r="AW16" s="1"/>
  <c r="AQ16" i="193"/>
  <c r="AW16" s="1"/>
  <c r="AQ16" i="191"/>
  <c r="AW16" s="1"/>
  <c r="K9"/>
  <c r="Q9" s="1"/>
  <c r="K9" i="62"/>
  <c r="Q9" s="1"/>
  <c r="K9" i="38"/>
  <c r="Q9" s="1"/>
  <c r="K9" i="193"/>
  <c r="Q9" s="1"/>
  <c r="K9" i="192"/>
  <c r="Q9" s="1"/>
  <c r="AA39" i="38"/>
  <c r="AG39" s="1"/>
  <c r="AA39" i="192"/>
  <c r="AG39" s="1"/>
  <c r="AA39" i="193"/>
  <c r="AG39" s="1"/>
  <c r="AA39" i="62"/>
  <c r="AG39" s="1"/>
  <c r="AA39" i="191"/>
  <c r="AG39" s="1"/>
  <c r="BG37"/>
  <c r="BM37" s="1"/>
  <c r="BG37" i="38"/>
  <c r="BM37" s="1"/>
  <c r="BG37" i="193"/>
  <c r="BM37" s="1"/>
  <c r="BG37" i="62"/>
  <c r="BM37" s="1"/>
  <c r="BG37" i="192"/>
  <c r="BM37" s="1"/>
  <c r="CE36" i="193"/>
  <c r="CK36" s="1"/>
  <c r="CE36" i="192"/>
  <c r="CK36" s="1"/>
  <c r="CE36" i="38"/>
  <c r="CK36" s="1"/>
  <c r="CE36" i="191"/>
  <c r="CK36" s="1"/>
  <c r="CE36" i="62"/>
  <c r="CK36" s="1"/>
  <c r="BG25"/>
  <c r="BM25" s="1"/>
  <c r="BG25" i="193"/>
  <c r="BM25" s="1"/>
  <c r="BG25" i="38"/>
  <c r="BM25" s="1"/>
  <c r="BG25" i="192"/>
  <c r="BM25" s="1"/>
  <c r="BG25" i="191"/>
  <c r="BM25" s="1"/>
  <c r="AY22" i="192"/>
  <c r="BE22" s="1"/>
  <c r="AY22" i="38"/>
  <c r="BE22" s="1"/>
  <c r="AY22" i="193"/>
  <c r="BE22" s="1"/>
  <c r="AY22" i="62"/>
  <c r="BE22" s="1"/>
  <c r="AY22" i="191"/>
  <c r="BE22" s="1"/>
  <c r="BG31" i="192"/>
  <c r="BM31" s="1"/>
  <c r="BG31" i="191"/>
  <c r="BM31" s="1"/>
  <c r="BG31" i="62"/>
  <c r="BM31" s="1"/>
  <c r="BG31" i="38"/>
  <c r="BM31" s="1"/>
  <c r="BG31" i="193"/>
  <c r="BM31" s="1"/>
  <c r="CE30" i="38"/>
  <c r="CK30" s="1"/>
  <c r="CE30" i="191"/>
  <c r="CK30" s="1"/>
  <c r="CE30" i="62"/>
  <c r="CK30" s="1"/>
  <c r="CE30" i="193"/>
  <c r="CK30" s="1"/>
  <c r="CE30" i="192"/>
  <c r="CK30" s="1"/>
  <c r="AA16" i="38"/>
  <c r="AG16" s="1"/>
  <c r="AA16" i="191"/>
  <c r="AG16" s="1"/>
  <c r="AA16" i="193"/>
  <c r="AG16" s="1"/>
  <c r="AA16" i="192"/>
  <c r="AG16" s="1"/>
  <c r="AA16" i="62"/>
  <c r="AG16" s="1"/>
  <c r="AY29" i="38"/>
  <c r="BE29" s="1"/>
  <c r="AY29" i="192"/>
  <c r="BE29" s="1"/>
  <c r="AY29" i="62"/>
  <c r="BE29" s="1"/>
  <c r="AY29" i="193"/>
  <c r="BE29" s="1"/>
  <c r="AY29" i="191"/>
  <c r="BE29" s="1"/>
  <c r="AI10" i="38"/>
  <c r="AO10" s="1"/>
  <c r="AI10" i="62"/>
  <c r="AO10" s="1"/>
  <c r="AI10" i="191"/>
  <c r="AO10" s="1"/>
  <c r="AI10" i="193"/>
  <c r="AO10" s="1"/>
  <c r="AI10" i="192"/>
  <c r="AO10" s="1"/>
  <c r="CE38" i="38"/>
  <c r="CK38" s="1"/>
  <c r="CE38" i="191"/>
  <c r="CK38" s="1"/>
  <c r="CE38" i="192"/>
  <c r="CK38" s="1"/>
  <c r="CE38" i="193"/>
  <c r="CK38" s="1"/>
  <c r="CE38" i="62"/>
  <c r="CK38" s="1"/>
  <c r="AI15"/>
  <c r="AO15" s="1"/>
  <c r="AI15" i="191"/>
  <c r="AO15" s="1"/>
  <c r="AI15" i="193"/>
  <c r="AO15" s="1"/>
  <c r="AI15" i="192"/>
  <c r="AO15" s="1"/>
  <c r="AI15" i="38"/>
  <c r="AO15" s="1"/>
  <c r="S29" i="192"/>
  <c r="Y29" s="1"/>
  <c r="S29" i="193"/>
  <c r="Y29" s="1"/>
  <c r="S29" i="62"/>
  <c r="Y29" s="1"/>
  <c r="S29" i="38"/>
  <c r="Y29" s="1"/>
  <c r="S29" i="191"/>
  <c r="Y29" s="1"/>
  <c r="S17" i="192"/>
  <c r="Y17" s="1"/>
  <c r="S17" i="38"/>
  <c r="Y17" s="1"/>
  <c r="S17" i="193"/>
  <c r="Y17" s="1"/>
  <c r="S17" i="191"/>
  <c r="Y17" s="1"/>
  <c r="S17" i="62"/>
  <c r="Y17" s="1"/>
  <c r="D30" i="40"/>
  <c r="X31" i="38"/>
  <c r="AV30" i="40" s="1"/>
  <c r="J17"/>
  <c r="BT18" i="38"/>
  <c r="BB17" i="40" s="1"/>
  <c r="H22"/>
  <c r="BD23" i="38"/>
  <c r="AZ22" i="40" s="1"/>
  <c r="B8"/>
  <c r="H9" i="38"/>
  <c r="AT8" i="40" s="1"/>
  <c r="H14"/>
  <c r="BD15" i="38"/>
  <c r="AZ14" i="40" s="1"/>
  <c r="K36"/>
  <c r="CB37" i="38"/>
  <c r="BC36" i="40" s="1"/>
  <c r="AX45" i="191"/>
  <c r="BD42"/>
  <c r="BD45" s="1"/>
  <c r="AX45" i="193"/>
  <c r="BD42"/>
  <c r="BD45" s="1"/>
  <c r="BN47" i="62"/>
  <c r="BN45"/>
  <c r="BT42"/>
  <c r="J28" i="40"/>
  <c r="BT29" i="38"/>
  <c r="BB28" i="40" s="1"/>
  <c r="J30"/>
  <c r="BT31" i="38"/>
  <c r="BB30" i="40" s="1"/>
  <c r="J37"/>
  <c r="BT38" i="38"/>
  <c r="BB37" i="40" s="1"/>
  <c r="B45" i="62"/>
  <c r="B47"/>
  <c r="H42"/>
  <c r="AQ24" i="193"/>
  <c r="AW24" s="1"/>
  <c r="AQ24" i="192"/>
  <c r="AW24" s="1"/>
  <c r="AQ24" i="38"/>
  <c r="AW24" s="1"/>
  <c r="AQ24" i="191"/>
  <c r="AW24" s="1"/>
  <c r="AQ24" i="62"/>
  <c r="AW24" s="1"/>
  <c r="AY27" i="38"/>
  <c r="BE27" s="1"/>
  <c r="AY27" i="62"/>
  <c r="BE27" s="1"/>
  <c r="AY27" i="191"/>
  <c r="BE27" s="1"/>
  <c r="AY27" i="193"/>
  <c r="BE27" s="1"/>
  <c r="AY27" i="192"/>
  <c r="BE27" s="1"/>
  <c r="BW39" i="62"/>
  <c r="CC39" s="1"/>
  <c r="BW39" i="38"/>
  <c r="CC39" s="1"/>
  <c r="BW39" i="192"/>
  <c r="CC39" s="1"/>
  <c r="BW39" i="193"/>
  <c r="CC39" s="1"/>
  <c r="BW39" i="191"/>
  <c r="CC39" s="1"/>
  <c r="AA30" i="193"/>
  <c r="AG30" s="1"/>
  <c r="AA30" i="62"/>
  <c r="AG30" s="1"/>
  <c r="AA30" i="192"/>
  <c r="AG30" s="1"/>
  <c r="AA30" i="38"/>
  <c r="AG30" s="1"/>
  <c r="AA30" i="191"/>
  <c r="AG30" s="1"/>
  <c r="CE41" i="193"/>
  <c r="CK41" s="1"/>
  <c r="CE41" i="62"/>
  <c r="CK41" s="1"/>
  <c r="CE41" i="192"/>
  <c r="CK41" s="1"/>
  <c r="CE41" i="38"/>
  <c r="CK41" s="1"/>
  <c r="CE41" i="191"/>
  <c r="CK41" s="1"/>
  <c r="BW31" i="193"/>
  <c r="CC31" s="1"/>
  <c r="BW31" i="192"/>
  <c r="CC31" s="1"/>
  <c r="BW31" i="191"/>
  <c r="CC31" s="1"/>
  <c r="BW31" i="38"/>
  <c r="CC31" s="1"/>
  <c r="BW31" i="62"/>
  <c r="CC31" s="1"/>
  <c r="S14" i="192"/>
  <c r="Y14" s="1"/>
  <c r="S14" i="62"/>
  <c r="Y14" s="1"/>
  <c r="S14" i="193"/>
  <c r="Y14" s="1"/>
  <c r="S14" i="191"/>
  <c r="Y14" s="1"/>
  <c r="S14" i="38"/>
  <c r="Y14" s="1"/>
  <c r="K11" i="191"/>
  <c r="Q11" s="1"/>
  <c r="K11" i="192"/>
  <c r="Q11" s="1"/>
  <c r="K11" i="38"/>
  <c r="Q11" s="1"/>
  <c r="K11" i="193"/>
  <c r="Q11" s="1"/>
  <c r="K11" i="62"/>
  <c r="Q11" s="1"/>
  <c r="AI38" i="191"/>
  <c r="AO38" s="1"/>
  <c r="AI38" i="193"/>
  <c r="AO38" s="1"/>
  <c r="AI38" i="38"/>
  <c r="AO38" s="1"/>
  <c r="AI38" i="62"/>
  <c r="AO38" s="1"/>
  <c r="AI38" i="192"/>
  <c r="AO38" s="1"/>
  <c r="AQ19" i="193"/>
  <c r="AW19" s="1"/>
  <c r="AQ19" i="38"/>
  <c r="AW19" s="1"/>
  <c r="AQ19" i="62"/>
  <c r="AW19" s="1"/>
  <c r="AQ19" i="192"/>
  <c r="AW19" s="1"/>
  <c r="AQ19" i="191"/>
  <c r="AW19" s="1"/>
  <c r="AQ28" i="193"/>
  <c r="AW28" s="1"/>
  <c r="AQ28" i="38"/>
  <c r="AW28" s="1"/>
  <c r="AQ28" i="62"/>
  <c r="AW28" s="1"/>
  <c r="AQ28" i="191"/>
  <c r="AW28" s="1"/>
  <c r="AQ28" i="192"/>
  <c r="AW28" s="1"/>
  <c r="AI37" i="38"/>
  <c r="AO37" s="1"/>
  <c r="AI37" i="62"/>
  <c r="AO37" s="1"/>
  <c r="AI37" i="193"/>
  <c r="AO37" s="1"/>
  <c r="AI37" i="192"/>
  <c r="AO37" s="1"/>
  <c r="AI37" i="191"/>
  <c r="AO37" s="1"/>
  <c r="AQ34" i="62"/>
  <c r="AW34" s="1"/>
  <c r="AQ34" i="193"/>
  <c r="AW34" s="1"/>
  <c r="AQ34" i="38"/>
  <c r="AW34" s="1"/>
  <c r="AQ34" i="191"/>
  <c r="AW34" s="1"/>
  <c r="AQ34" i="192"/>
  <c r="AW34" s="1"/>
  <c r="C13" i="191"/>
  <c r="I13" s="1"/>
  <c r="C13" i="38"/>
  <c r="I13" s="1"/>
  <c r="C13" i="193"/>
  <c r="I13" s="1"/>
  <c r="C13" i="62"/>
  <c r="I13" s="1"/>
  <c r="C13" i="192"/>
  <c r="I13" s="1"/>
  <c r="BG29" i="62"/>
  <c r="BM29" s="1"/>
  <c r="BG29" i="38"/>
  <c r="BM29" s="1"/>
  <c r="BG29" i="191"/>
  <c r="BM29" s="1"/>
  <c r="BG29" i="192"/>
  <c r="BM29" s="1"/>
  <c r="BG29" i="193"/>
  <c r="BM29" s="1"/>
  <c r="C14" i="62"/>
  <c r="I14" s="1"/>
  <c r="C14" i="193"/>
  <c r="I14" s="1"/>
  <c r="C14" i="191"/>
  <c r="I14" s="1"/>
  <c r="C14" i="192"/>
  <c r="I14" s="1"/>
  <c r="C14" i="38"/>
  <c r="I14" s="1"/>
  <c r="AI26" i="62"/>
  <c r="AO26" s="1"/>
  <c r="AI26" i="191"/>
  <c r="AO26" s="1"/>
  <c r="AI26" i="192"/>
  <c r="AO26" s="1"/>
  <c r="AI26" i="38"/>
  <c r="AO26" s="1"/>
  <c r="AI26" i="193"/>
  <c r="AO26" s="1"/>
  <c r="AI8"/>
  <c r="AO8" s="1"/>
  <c r="AI8" i="191"/>
  <c r="AO8" s="1"/>
  <c r="AI8" i="38"/>
  <c r="AO8" s="1"/>
  <c r="AI8" i="62"/>
  <c r="AO8" s="1"/>
  <c r="AI8" i="192"/>
  <c r="AO8" s="1"/>
  <c r="C29" i="191"/>
  <c r="I29" s="1"/>
  <c r="C29" i="38"/>
  <c r="I29" s="1"/>
  <c r="C29" i="62"/>
  <c r="I29" s="1"/>
  <c r="C29" i="192"/>
  <c r="I29" s="1"/>
  <c r="C29" i="193"/>
  <c r="I29" s="1"/>
  <c r="K13" i="192"/>
  <c r="Q13" s="1"/>
  <c r="K13" i="62"/>
  <c r="Q13" s="1"/>
  <c r="K13" i="191"/>
  <c r="Q13" s="1"/>
  <c r="K13" i="193"/>
  <c r="Q13" s="1"/>
  <c r="K13" i="38"/>
  <c r="Q13" s="1"/>
  <c r="AO46" i="58"/>
  <c r="AA42" i="62"/>
  <c r="AO48" i="58"/>
  <c r="AA42" i="38"/>
  <c r="AA42" i="193"/>
  <c r="AA42" i="192"/>
  <c r="AA42" i="191"/>
  <c r="AQ31" i="192"/>
  <c r="AW31" s="1"/>
  <c r="AQ31" i="62"/>
  <c r="AW31" s="1"/>
  <c r="AQ31" i="191"/>
  <c r="AW31" s="1"/>
  <c r="AQ31" i="38"/>
  <c r="AW31" s="1"/>
  <c r="AQ31" i="193"/>
  <c r="AW31" s="1"/>
  <c r="BW18" i="192"/>
  <c r="CC18" s="1"/>
  <c r="BW18" i="191"/>
  <c r="CC18" s="1"/>
  <c r="BW18" i="193"/>
  <c r="CC18" s="1"/>
  <c r="BW18" i="38"/>
  <c r="CC18" s="1"/>
  <c r="BW18" i="62"/>
  <c r="CC18" s="1"/>
  <c r="BO41" i="38"/>
  <c r="BU41" s="1"/>
  <c r="BO41" i="192"/>
  <c r="BU41" s="1"/>
  <c r="BO41" i="193"/>
  <c r="BU41" s="1"/>
  <c r="BO41" i="191"/>
  <c r="BU41" s="1"/>
  <c r="BO41" i="62"/>
  <c r="BU41" s="1"/>
  <c r="S38" i="193"/>
  <c r="Y38" s="1"/>
  <c r="S38" i="192"/>
  <c r="Y38" s="1"/>
  <c r="S38" i="38"/>
  <c r="Y38" s="1"/>
  <c r="S38" i="62"/>
  <c r="Y38" s="1"/>
  <c r="S38" i="191"/>
  <c r="Y38" s="1"/>
  <c r="S27" i="38"/>
  <c r="Y27" s="1"/>
  <c r="S27" i="191"/>
  <c r="Y27" s="1"/>
  <c r="S27" i="193"/>
  <c r="Y27" s="1"/>
  <c r="S27" i="62"/>
  <c r="Y27" s="1"/>
  <c r="S27" i="192"/>
  <c r="Y27" s="1"/>
  <c r="AN45" i="62"/>
  <c r="AN47"/>
  <c r="BI41" i="40"/>
  <c r="BI44" s="1"/>
  <c r="P45" i="38"/>
  <c r="D8" i="256"/>
  <c r="P48" i="38"/>
  <c r="P47"/>
  <c r="AU41" i="40"/>
  <c r="CD45" i="191"/>
  <c r="CJ42"/>
  <c r="CJ45" s="1"/>
  <c r="CD45" i="193"/>
  <c r="CJ42"/>
  <c r="CJ45" s="1"/>
  <c r="F8" i="40"/>
  <c r="AN9" i="38"/>
  <c r="AX8" i="40" s="1"/>
  <c r="C26"/>
  <c r="P27" i="38"/>
  <c r="AU26" i="40" s="1"/>
  <c r="F4"/>
  <c r="AN5" i="38"/>
  <c r="AN45" s="1"/>
  <c r="I38" i="254"/>
  <c r="H7" i="40"/>
  <c r="BD8" i="38"/>
  <c r="AZ7" i="40" s="1"/>
  <c r="F17"/>
  <c r="AN18" i="38"/>
  <c r="AX17" i="40" s="1"/>
  <c r="K7"/>
  <c r="CB8" i="38"/>
  <c r="BC7" i="40" s="1"/>
  <c r="E24"/>
  <c r="AF25" i="38"/>
  <c r="AW24" i="40" s="1"/>
  <c r="F18"/>
  <c r="AN19" i="38"/>
  <c r="AX18" i="40" s="1"/>
  <c r="D13"/>
  <c r="X14" i="38"/>
  <c r="AV13" i="40" s="1"/>
  <c r="D11"/>
  <c r="X12" i="38"/>
  <c r="AV11" i="40" s="1"/>
  <c r="H11"/>
  <c r="BD12" i="38"/>
  <c r="AZ11" i="40" s="1"/>
  <c r="G17"/>
  <c r="AV18" i="38"/>
  <c r="AY17" i="40" s="1"/>
  <c r="L13"/>
  <c r="CJ14" i="38"/>
  <c r="BD13" i="40" s="1"/>
  <c r="E34"/>
  <c r="AF35" i="38"/>
  <c r="AW34" i="40" s="1"/>
  <c r="R48" i="38"/>
  <c r="I44" i="40"/>
  <c r="BV48" i="38"/>
  <c r="R45" i="191"/>
  <c r="AV41" i="40" l="1"/>
  <c r="D14" i="256"/>
  <c r="L44" i="40"/>
  <c r="C44"/>
  <c r="BC41"/>
  <c r="BL48" i="38"/>
  <c r="F44" i="40"/>
  <c r="AX40"/>
  <c r="U40" i="254"/>
  <c r="G5" i="257"/>
  <c r="G4"/>
  <c r="G8"/>
  <c r="J10" i="254"/>
  <c r="J44" i="40"/>
  <c r="D44"/>
  <c r="I6" i="255"/>
  <c r="J6" i="254"/>
  <c r="J20"/>
  <c r="J38"/>
  <c r="J25"/>
  <c r="D10" i="256"/>
  <c r="J8" i="254"/>
  <c r="J5"/>
  <c r="J28"/>
  <c r="CB48" i="38"/>
  <c r="BA41" i="40"/>
  <c r="BA44" s="1"/>
  <c r="CB47" i="38"/>
  <c r="U13" i="255" s="1"/>
  <c r="X45" i="38"/>
  <c r="J7" i="254"/>
  <c r="J9"/>
  <c r="BL47" i="38"/>
  <c r="U11" i="255" s="1"/>
  <c r="BD40" i="40"/>
  <c r="X47" i="38"/>
  <c r="U6" i="255" s="1"/>
  <c r="X48" i="38"/>
  <c r="CB45"/>
  <c r="J21" i="254"/>
  <c r="AU44" i="40"/>
  <c r="J26" i="254"/>
  <c r="J34"/>
  <c r="J19"/>
  <c r="AG42" i="193"/>
  <c r="AG45" s="1"/>
  <c r="AA45"/>
  <c r="G14" i="257"/>
  <c r="I13" i="255"/>
  <c r="BO45" i="191"/>
  <c r="BU42"/>
  <c r="BU45" s="1"/>
  <c r="D11" i="256"/>
  <c r="BT45" i="38"/>
  <c r="BT48"/>
  <c r="BB41" i="40"/>
  <c r="BB44" s="1"/>
  <c r="BT47" i="38"/>
  <c r="S45" i="191"/>
  <c r="Y42"/>
  <c r="Y45" s="1"/>
  <c r="CE45" i="193"/>
  <c r="CK42"/>
  <c r="CK45" s="1"/>
  <c r="CE47" i="38"/>
  <c r="CE48"/>
  <c r="CK42"/>
  <c r="CE45"/>
  <c r="C45" i="191"/>
  <c r="I42"/>
  <c r="I45" s="1"/>
  <c r="BM42" i="193"/>
  <c r="BM45" s="1"/>
  <c r="BG45"/>
  <c r="BG45" i="191"/>
  <c r="BM42"/>
  <c r="BM45" s="1"/>
  <c r="D6" i="256"/>
  <c r="BD48" i="38"/>
  <c r="BD45"/>
  <c r="AZ41" i="40"/>
  <c r="AZ44" s="1"/>
  <c r="BD47" i="38"/>
  <c r="BD47" i="62"/>
  <c r="BD45"/>
  <c r="BK41" i="40"/>
  <c r="BK44" s="1"/>
  <c r="K47" i="38"/>
  <c r="Q42"/>
  <c r="K45"/>
  <c r="K48"/>
  <c r="BA40" i="40"/>
  <c r="U11" i="254"/>
  <c r="AQ45" i="193"/>
  <c r="AW42"/>
  <c r="AW45" s="1"/>
  <c r="BW48" i="38"/>
  <c r="BW47"/>
  <c r="BW45"/>
  <c r="CC42"/>
  <c r="U27" i="254"/>
  <c r="BB39" i="40"/>
  <c r="AI45" i="193"/>
  <c r="AO42"/>
  <c r="AO45" s="1"/>
  <c r="AY45"/>
  <c r="BE42"/>
  <c r="BE45" s="1"/>
  <c r="AY45" i="38"/>
  <c r="AY48"/>
  <c r="BE42"/>
  <c r="AY47"/>
  <c r="AN48"/>
  <c r="J43" i="254"/>
  <c r="J12"/>
  <c r="J37"/>
  <c r="J29"/>
  <c r="BO45" i="192"/>
  <c r="BU42"/>
  <c r="BU45" s="1"/>
  <c r="G13" i="257"/>
  <c r="I12" i="255"/>
  <c r="D6" i="257"/>
  <c r="S45" i="193"/>
  <c r="Y42"/>
  <c r="Y45" s="1"/>
  <c r="Y42" i="38"/>
  <c r="S48"/>
  <c r="S45"/>
  <c r="S47"/>
  <c r="C45" i="193"/>
  <c r="I42"/>
  <c r="I45" s="1"/>
  <c r="I42" i="62"/>
  <c r="C47"/>
  <c r="C45"/>
  <c r="BG45" i="192"/>
  <c r="BM42"/>
  <c r="BM45" s="1"/>
  <c r="BG45" i="62"/>
  <c r="BG47"/>
  <c r="BM42"/>
  <c r="AF45" i="38"/>
  <c r="D13" i="256"/>
  <c r="AF48" i="38"/>
  <c r="AW41" i="40"/>
  <c r="AF47" i="38"/>
  <c r="I4" i="255"/>
  <c r="G10" i="257"/>
  <c r="K45" i="193"/>
  <c r="Q42"/>
  <c r="Q45" s="1"/>
  <c r="AQ45" i="192"/>
  <c r="AW42"/>
  <c r="AW45" s="1"/>
  <c r="AQ48" i="38"/>
  <c r="AQ47"/>
  <c r="AQ45"/>
  <c r="AW42"/>
  <c r="BW45" i="192"/>
  <c r="CC42"/>
  <c r="CC45" s="1"/>
  <c r="BD39" i="40"/>
  <c r="U29" i="254"/>
  <c r="AI45" i="191"/>
  <c r="AO42"/>
  <c r="AO45" s="1"/>
  <c r="AI47" i="38"/>
  <c r="AI48"/>
  <c r="AI45"/>
  <c r="AO42"/>
  <c r="AY45" i="191"/>
  <c r="BE42"/>
  <c r="BE45" s="1"/>
  <c r="J44" i="254"/>
  <c r="J42"/>
  <c r="J4"/>
  <c r="J11"/>
  <c r="AA45" i="62"/>
  <c r="AG42"/>
  <c r="AA47"/>
  <c r="D4" i="257"/>
  <c r="U5" i="255"/>
  <c r="BT47" i="62"/>
  <c r="BT45"/>
  <c r="BM41" i="40"/>
  <c r="BM44" s="1"/>
  <c r="G6" i="257"/>
  <c r="I9" i="255"/>
  <c r="CJ47" i="62"/>
  <c r="CJ45"/>
  <c r="BO41" i="40"/>
  <c r="BO44" s="1"/>
  <c r="BO45" i="193"/>
  <c r="BU42"/>
  <c r="BU45" s="1"/>
  <c r="BU42" i="62"/>
  <c r="BO47"/>
  <c r="BO45"/>
  <c r="S45" i="192"/>
  <c r="Y42"/>
  <c r="Y45" s="1"/>
  <c r="S45" i="62"/>
  <c r="S47"/>
  <c r="Y42"/>
  <c r="CE45" i="191"/>
  <c r="CK42"/>
  <c r="CK45" s="1"/>
  <c r="BA39" i="40"/>
  <c r="U26" i="254"/>
  <c r="CJ45" i="38"/>
  <c r="CJ48"/>
  <c r="D4" i="256"/>
  <c r="CJ47" i="38"/>
  <c r="BD41" i="40"/>
  <c r="BD44" s="1"/>
  <c r="C45" i="192"/>
  <c r="I42"/>
  <c r="I45" s="1"/>
  <c r="G9" i="257"/>
  <c r="I10" i="255"/>
  <c r="BC4" i="40"/>
  <c r="U43" i="254"/>
  <c r="U36"/>
  <c r="AV4" i="40"/>
  <c r="G11" i="257"/>
  <c r="I7" i="255"/>
  <c r="AT40" i="40"/>
  <c r="U4" i="254"/>
  <c r="U23"/>
  <c r="AX39" i="40"/>
  <c r="D7" i="256"/>
  <c r="H45" i="38"/>
  <c r="H48"/>
  <c r="H47"/>
  <c r="D11" i="257" s="1"/>
  <c r="AT41" i="40"/>
  <c r="AT44" s="1"/>
  <c r="K45" i="191"/>
  <c r="Q42"/>
  <c r="Q45" s="1"/>
  <c r="Q42" i="62"/>
  <c r="K45"/>
  <c r="K47"/>
  <c r="AQ45" i="191"/>
  <c r="AW42"/>
  <c r="AW45" s="1"/>
  <c r="BW45"/>
  <c r="CC42"/>
  <c r="CC45" s="1"/>
  <c r="AY39" i="40"/>
  <c r="U24" i="254"/>
  <c r="AI47" i="62"/>
  <c r="AO42"/>
  <c r="AI45"/>
  <c r="J41" i="254"/>
  <c r="J13"/>
  <c r="J27"/>
  <c r="AX4" i="40"/>
  <c r="AX44" s="1"/>
  <c r="U38" i="254"/>
  <c r="AA45" i="192"/>
  <c r="AG42"/>
  <c r="AG45" s="1"/>
  <c r="AA45" i="191"/>
  <c r="AG42"/>
  <c r="AG45" s="1"/>
  <c r="AG42" i="38"/>
  <c r="AA48"/>
  <c r="AA45"/>
  <c r="AA47"/>
  <c r="H47" i="62"/>
  <c r="H45"/>
  <c r="BE41" i="40"/>
  <c r="BE44" s="1"/>
  <c r="D9" i="256"/>
  <c r="AV45" i="38"/>
  <c r="AV48"/>
  <c r="AV47"/>
  <c r="AY41" i="40"/>
  <c r="AY44" s="1"/>
  <c r="AF47" i="62"/>
  <c r="AF45"/>
  <c r="BH41" i="40"/>
  <c r="BH44" s="1"/>
  <c r="BU42" i="38"/>
  <c r="BO48"/>
  <c r="BO45"/>
  <c r="BO47"/>
  <c r="CE45" i="192"/>
  <c r="CK42"/>
  <c r="CK45" s="1"/>
  <c r="CE47" i="62"/>
  <c r="CE45"/>
  <c r="CK42"/>
  <c r="G12" i="257"/>
  <c r="I14" i="255"/>
  <c r="C48" i="38"/>
  <c r="C47"/>
  <c r="I42"/>
  <c r="C45"/>
  <c r="BG45"/>
  <c r="BM42"/>
  <c r="BG48"/>
  <c r="BG47"/>
  <c r="AZ40" i="40"/>
  <c r="U10" i="254"/>
  <c r="K45" i="192"/>
  <c r="Q42"/>
  <c r="Q45" s="1"/>
  <c r="AV45" i="62"/>
  <c r="AV47"/>
  <c r="BJ41" i="40"/>
  <c r="BJ44" s="1"/>
  <c r="AW42" i="62"/>
  <c r="AQ45"/>
  <c r="AQ47"/>
  <c r="BW45" i="193"/>
  <c r="CC42"/>
  <c r="CC45" s="1"/>
  <c r="CC42" i="62"/>
  <c r="BW45"/>
  <c r="BW47"/>
  <c r="AW4" i="40"/>
  <c r="U37" i="254"/>
  <c r="AO42" i="192"/>
  <c r="AO45" s="1"/>
  <c r="AI45"/>
  <c r="BE42"/>
  <c r="BE45" s="1"/>
  <c r="AY45"/>
  <c r="AY47" i="62"/>
  <c r="BE42"/>
  <c r="AY45"/>
  <c r="J35" i="254"/>
  <c r="J40"/>
  <c r="AN47" i="38"/>
  <c r="J22" i="254"/>
  <c r="J36"/>
  <c r="J39"/>
  <c r="J14"/>
  <c r="J23"/>
  <c r="J24"/>
  <c r="BC44" i="40" l="1"/>
  <c r="AV44"/>
  <c r="D8" i="257"/>
  <c r="D14"/>
  <c r="C35" i="254"/>
  <c r="V20"/>
  <c r="C21"/>
  <c r="C25"/>
  <c r="V42"/>
  <c r="V25"/>
  <c r="V10"/>
  <c r="J14" i="255"/>
  <c r="C23" i="254"/>
  <c r="C22"/>
  <c r="V37"/>
  <c r="V41"/>
  <c r="V24"/>
  <c r="V7"/>
  <c r="C34"/>
  <c r="V19"/>
  <c r="J8" i="255"/>
  <c r="BE45" i="62"/>
  <c r="BE47"/>
  <c r="D7" i="257"/>
  <c r="U9" i="255"/>
  <c r="D9" i="257"/>
  <c r="U14" i="255"/>
  <c r="AG47" i="62"/>
  <c r="AG45"/>
  <c r="C10" i="254"/>
  <c r="C9"/>
  <c r="C11"/>
  <c r="C12"/>
  <c r="C14"/>
  <c r="C5"/>
  <c r="C13"/>
  <c r="C8"/>
  <c r="C6"/>
  <c r="C7"/>
  <c r="C4"/>
  <c r="BE47" i="38"/>
  <c r="BE48"/>
  <c r="BE45"/>
  <c r="U10" i="255"/>
  <c r="D13" i="257"/>
  <c r="CK45" i="38"/>
  <c r="CK47"/>
  <c r="CK48"/>
  <c r="V6" i="254"/>
  <c r="V34"/>
  <c r="V36"/>
  <c r="C27"/>
  <c r="C29"/>
  <c r="C19"/>
  <c r="J9" i="255"/>
  <c r="V13" i="254"/>
  <c r="V14"/>
  <c r="J4" i="255"/>
  <c r="V27" i="254"/>
  <c r="C39"/>
  <c r="C37"/>
  <c r="C42"/>
  <c r="AW45" i="62"/>
  <c r="AW47"/>
  <c r="BM47" i="38"/>
  <c r="BM45"/>
  <c r="BM48"/>
  <c r="CK47" i="62"/>
  <c r="CK45"/>
  <c r="BU48" i="38"/>
  <c r="BU47"/>
  <c r="BU45"/>
  <c r="AO47" i="62"/>
  <c r="AO45"/>
  <c r="Y45"/>
  <c r="Y47"/>
  <c r="AW47" i="38"/>
  <c r="AW45"/>
  <c r="AW48"/>
  <c r="Q45"/>
  <c r="Q47"/>
  <c r="Q48"/>
  <c r="D12" i="257"/>
  <c r="U12" i="255"/>
  <c r="V38" i="254"/>
  <c r="J5" i="255"/>
  <c r="V12" i="254"/>
  <c r="V4"/>
  <c r="J10" i="255"/>
  <c r="C20" i="254"/>
  <c r="C24"/>
  <c r="V26"/>
  <c r="V9"/>
  <c r="V8"/>
  <c r="V29"/>
  <c r="V39"/>
  <c r="V11"/>
  <c r="C36"/>
  <c r="C40"/>
  <c r="C38"/>
  <c r="D5" i="257"/>
  <c r="U8" i="255"/>
  <c r="CC47" i="62"/>
  <c r="CC45"/>
  <c r="I47" i="38"/>
  <c r="I48"/>
  <c r="I45"/>
  <c r="AG45"/>
  <c r="AG47"/>
  <c r="AG48"/>
  <c r="BU45" i="62"/>
  <c r="BU47"/>
  <c r="BM47"/>
  <c r="BM45"/>
  <c r="J11" i="255"/>
  <c r="V23" i="254"/>
  <c r="C26"/>
  <c r="C28"/>
  <c r="V40"/>
  <c r="V44"/>
  <c r="V21"/>
  <c r="AW44" i="40"/>
  <c r="J12" i="255"/>
  <c r="J6"/>
  <c r="V35" i="254"/>
  <c r="J13" i="255"/>
  <c r="C41" i="254"/>
  <c r="C43"/>
  <c r="Q45" i="62"/>
  <c r="Q47"/>
  <c r="U4" i="255"/>
  <c r="AO47" i="38"/>
  <c r="AO48"/>
  <c r="AO45"/>
  <c r="D10" i="257"/>
  <c r="U7" i="255"/>
  <c r="I45" i="62"/>
  <c r="I47"/>
  <c r="Y47" i="38"/>
  <c r="Y45"/>
  <c r="Y48"/>
  <c r="CC45"/>
  <c r="CC48"/>
  <c r="CC47"/>
  <c r="J7" i="255"/>
  <c r="V43" i="254"/>
  <c r="V22"/>
  <c r="V28"/>
  <c r="V5"/>
  <c r="C44"/>
  <c r="B21" l="1"/>
  <c r="V13" i="255"/>
  <c r="V6"/>
  <c r="B20" i="254"/>
  <c r="V7" i="255"/>
  <c r="B19" i="254"/>
  <c r="V14" i="255"/>
  <c r="B27" i="254"/>
  <c r="B25"/>
  <c r="V8" i="255"/>
  <c r="V10"/>
  <c r="B23" i="254"/>
  <c r="B29"/>
  <c r="B22"/>
  <c r="V12" i="255"/>
  <c r="V9"/>
  <c r="B26" i="254"/>
  <c r="B24"/>
  <c r="B5"/>
  <c r="B4"/>
  <c r="B14"/>
  <c r="B11"/>
  <c r="B7"/>
  <c r="B9"/>
  <c r="B8"/>
  <c r="B10"/>
  <c r="B13"/>
  <c r="B6"/>
  <c r="B12"/>
  <c r="C13" i="255"/>
  <c r="C5"/>
  <c r="C10"/>
  <c r="C7"/>
  <c r="C14"/>
  <c r="C8"/>
  <c r="C11"/>
  <c r="C4"/>
  <c r="C9"/>
  <c r="C6"/>
  <c r="C12"/>
  <c r="B36" i="254"/>
  <c r="B40"/>
  <c r="B37"/>
  <c r="B39"/>
  <c r="B38"/>
  <c r="B42"/>
  <c r="B43"/>
  <c r="B44"/>
  <c r="B35"/>
  <c r="B34"/>
  <c r="B41"/>
  <c r="V5" i="255"/>
  <c r="V4"/>
  <c r="V11"/>
  <c r="B28" i="254"/>
  <c r="B12" i="255" l="1"/>
  <c r="B4"/>
  <c r="B6"/>
  <c r="B14"/>
  <c r="B13"/>
  <c r="B8"/>
  <c r="B5"/>
  <c r="B10"/>
  <c r="B9"/>
  <c r="B11"/>
  <c r="B7"/>
</calcChain>
</file>

<file path=xl/sharedStrings.xml><?xml version="1.0" encoding="utf-8"?>
<sst xmlns="http://schemas.openxmlformats.org/spreadsheetml/2006/main" count="8970" uniqueCount="1266">
  <si>
    <t>45-64</t>
  </si>
  <si>
    <t>Appendix Table 28: Population by Age, thousands</t>
  </si>
  <si>
    <t>% of pop. 15-64</t>
  </si>
  <si>
    <t>Normalized weight for risk from unemployment</t>
  </si>
  <si>
    <t>% of pop. at risk of illness</t>
  </si>
  <si>
    <t>Normalized weight for risk from illness</t>
  </si>
  <si>
    <t>Normalized weight for risk from single-parent poverty</t>
  </si>
  <si>
    <t>% of pop. 45-64</t>
  </si>
  <si>
    <t>Normalized weight for risk from poverty in old age</t>
  </si>
  <si>
    <t>Total proportion at risk</t>
  </si>
  <si>
    <t>Appendix Table 29: Weights for Index of Economic Security</t>
  </si>
  <si>
    <t>Weight for Security from Risk Imposed by Illness</t>
  </si>
  <si>
    <t>Weight for Security from Risk Imposed by Single-Parent Poverty</t>
  </si>
  <si>
    <t>Weight for Security from Risk Imposed by Poverty in Old Age</t>
  </si>
  <si>
    <t>Overall Index of Economic Security</t>
  </si>
  <si>
    <t>Weight for Security from Risk Imposed by Unem-ployment</t>
  </si>
  <si>
    <t>Table 8: Overall Index of Economic Security</t>
  </si>
  <si>
    <t>Table 12: Comparison of Relative Levels of Economic Well-being, 2006</t>
  </si>
  <si>
    <t>Table 9: Overall Index of Well-being, Equal Weighting of Components</t>
  </si>
  <si>
    <t>Source: Tables 1-3 and 8.</t>
  </si>
  <si>
    <t>Index of Security</t>
  </si>
  <si>
    <t>Overall Index of Economic Well-being</t>
  </si>
  <si>
    <t>Index of Total per capita Consump-tion Flows</t>
  </si>
  <si>
    <t>Index of Total per capita Stocks of Wealth</t>
  </si>
  <si>
    <t>Table 10: Overall Index of Well-being, Alternative Weighting of Components</t>
  </si>
  <si>
    <t>Table 11: Comparison of Trends in the Components of Economic Well-being</t>
  </si>
  <si>
    <t>Consumption</t>
  </si>
  <si>
    <t>Overall Index, Equal Weighting</t>
  </si>
  <si>
    <t>Security</t>
  </si>
  <si>
    <t>Equality</t>
  </si>
  <si>
    <t>Wealth</t>
  </si>
  <si>
    <t>Source: Tables 9 and 10.</t>
  </si>
  <si>
    <t xml:space="preserve">     (E) = (C)*0.25 + (D)*0.75</t>
  </si>
  <si>
    <t xml:space="preserve">    (F) = 200 - (E)</t>
  </si>
  <si>
    <t>Economic Security</t>
  </si>
  <si>
    <t xml:space="preserve">  Risk Imposed by Unemployment</t>
  </si>
  <si>
    <t xml:space="preserve">     % of Unemployed Receiving Benefits</t>
  </si>
  <si>
    <t xml:space="preserve">     Weekly Benefits as % of Weekly Earnings</t>
  </si>
  <si>
    <t xml:space="preserve">  Risk Imposed by Illness </t>
  </si>
  <si>
    <t xml:space="preserve">     Priv. Med. Care as % of Per. Dis. Income</t>
  </si>
  <si>
    <t xml:space="preserve">    (L) = 200 - (K)</t>
  </si>
  <si>
    <t xml:space="preserve">  Risk Imposed by Single Parent Poverty</t>
  </si>
  <si>
    <t xml:space="preserve">     Divorce Rate</t>
  </si>
  <si>
    <t xml:space="preserve">     (O) = (M)*(N)/100</t>
  </si>
  <si>
    <t xml:space="preserve">    (P) = 200 - (O)</t>
  </si>
  <si>
    <t xml:space="preserve">  Risk of Poverty Imposed by Old Age</t>
  </si>
  <si>
    <t xml:space="preserve">    (R) = 200- (Q)</t>
  </si>
  <si>
    <t>Components</t>
  </si>
  <si>
    <t xml:space="preserve">     (1): Consumption Flows = (A)</t>
  </si>
  <si>
    <t xml:space="preserve">     (2): Wealth Stocks = (B)</t>
  </si>
  <si>
    <t xml:space="preserve">     (3): Equality Component = (F)</t>
  </si>
  <si>
    <t>Overall Well-Being Index</t>
  </si>
  <si>
    <t xml:space="preserve">     Equal Weighting</t>
  </si>
  <si>
    <t xml:space="preserve">     Original Weighting </t>
  </si>
  <si>
    <t xml:space="preserve">     = (1)*0.4 + (2)*0.1 + (3)*0.25 + (4)*0.25</t>
  </si>
  <si>
    <t xml:space="preserve">     Alternative Weighting </t>
  </si>
  <si>
    <t xml:space="preserve">     = (1)*0.7 + (2)*0.1 + (3)*0.1 + (4)*0.1</t>
  </si>
  <si>
    <t>Total Consumption Flows per capita (1997$)</t>
  </si>
  <si>
    <t>Total Real per capita Wealth (1997$)</t>
  </si>
  <si>
    <t xml:space="preserve">    Canada=100 (A)</t>
  </si>
  <si>
    <t xml:space="preserve">    Canada=100 (B)</t>
  </si>
  <si>
    <t xml:space="preserve">     Canada=100 (C)</t>
  </si>
  <si>
    <t xml:space="preserve">     Canada=100 (D)</t>
  </si>
  <si>
    <t xml:space="preserve">     Canada=100 (G)</t>
  </si>
  <si>
    <t xml:space="preserve">     Canada=100 (H)</t>
  </si>
  <si>
    <t xml:space="preserve">     Canada=100 (K)</t>
  </si>
  <si>
    <t xml:space="preserve">     Canada=100 (M)</t>
  </si>
  <si>
    <t xml:space="preserve">     Canada=100 (N)</t>
  </si>
  <si>
    <t xml:space="preserve">     Canada=100 (Q)</t>
  </si>
  <si>
    <t>List of Tables</t>
  </si>
  <si>
    <t>List of Appendix Tables</t>
  </si>
  <si>
    <t>Appendix Table 4: Regrettable Expenditures per capita, Page 1</t>
  </si>
  <si>
    <t>n.a</t>
  </si>
  <si>
    <t>QC</t>
  </si>
  <si>
    <t>MA</t>
  </si>
  <si>
    <t>SAS</t>
  </si>
  <si>
    <t>Poverty intensity is the product of the poverty rate and the poverty gap and a constant (approximately 2)</t>
  </si>
  <si>
    <t>A</t>
  </si>
  <si>
    <t>B</t>
  </si>
  <si>
    <t>C</t>
  </si>
  <si>
    <t>D</t>
  </si>
  <si>
    <t>E</t>
  </si>
  <si>
    <t>F</t>
  </si>
  <si>
    <t>G</t>
  </si>
  <si>
    <t>H</t>
  </si>
  <si>
    <t>J</t>
  </si>
  <si>
    <t>K</t>
  </si>
  <si>
    <t>L</t>
  </si>
  <si>
    <t>M</t>
  </si>
  <si>
    <t>Appendix Table 27: Components of Risk Imposed by Single Parent Poverty, Page 1</t>
  </si>
  <si>
    <t>Appendix Table 27: Components of Risk Imposed by Single Parent Poverty, Page 2</t>
  </si>
  <si>
    <t>Appendix Table 27: Components of Risk Imposed by Single Parent Poverty, Page 3</t>
  </si>
  <si>
    <t>Appendix Table 27: Components of Risk Imposed by Single Parent Poverty, Page 4</t>
  </si>
  <si>
    <t>Number of Families, in thousands</t>
  </si>
  <si>
    <t>C=B/A/1000</t>
  </si>
  <si>
    <t>Appendix Table 27: Components of Risk Imposed by Single Parent Poverty, Page 5</t>
  </si>
  <si>
    <t>Appendix Table 27: Components of Risk Imposed by Single Parent Poverty, Page 6</t>
  </si>
  <si>
    <t>K=J / I</t>
  </si>
  <si>
    <t>D=C / B</t>
  </si>
  <si>
    <t>B=A / 2</t>
  </si>
  <si>
    <t>I=H / 2</t>
  </si>
  <si>
    <t>I</t>
  </si>
  <si>
    <t>N</t>
  </si>
  <si>
    <t>E=(A+B+C+D)/4</t>
  </si>
  <si>
    <t>J=(F+G+H+I)/4</t>
  </si>
  <si>
    <t>Table 11: Comparison of Trends in the Components of Economic Well-being, Page 1</t>
  </si>
  <si>
    <t>Table 11: Comparison of Trends in the Components of Economic Well-being, Page 2</t>
  </si>
  <si>
    <t>Table 11: Comparison of Trends in the Components of Economic Well-being, Page 3</t>
  </si>
  <si>
    <t>Table 11: Comparison of Trends in the Components of Economic Well-being, Page 4</t>
  </si>
  <si>
    <t>Table 11: Comparison of Trends in the Components of Economic Well-being, Page 5</t>
  </si>
  <si>
    <t>Table 11: Comparison of Trends in the Components of Economic Well-being, Page 6</t>
  </si>
  <si>
    <t>H=F*G*Constant</t>
  </si>
  <si>
    <t>M=K*L*Constant</t>
  </si>
  <si>
    <t>F=A+B+C+D+E</t>
  </si>
  <si>
    <t>C=A/B*100</t>
  </si>
  <si>
    <t>D=C*1000000/Population</t>
  </si>
  <si>
    <t>G=E/F*100</t>
  </si>
  <si>
    <t>H=G*1000000/Population</t>
  </si>
  <si>
    <t>K=I/J*100</t>
  </si>
  <si>
    <t>L=K*1000000/Population</t>
  </si>
  <si>
    <t>O=M/N*100</t>
  </si>
  <si>
    <t>P=O*1000000/Population</t>
  </si>
  <si>
    <t>Appendix Table 13: Total Natural Resource Wealth, Page 1</t>
  </si>
  <si>
    <t>Appendix Table 13: Total Natural Resource Wealth, Page 2</t>
  </si>
  <si>
    <t>Appendix Table 13: Total Natural Resource Wealth, Page 3</t>
  </si>
  <si>
    <t>C=B/A*100</t>
  </si>
  <si>
    <t>O</t>
  </si>
  <si>
    <t>D=C^0.5</t>
  </si>
  <si>
    <t>Appendix Table 2: Average Family Size, Page 1</t>
  </si>
  <si>
    <t>Appendix Table 2: Average Family Size, Page 2</t>
  </si>
  <si>
    <t>Appendix Table 2: Average Family Size, Page 3</t>
  </si>
  <si>
    <t>I=G/H*100</t>
  </si>
  <si>
    <t>K=J*(I/100)</t>
  </si>
  <si>
    <t>M=L*(I/100)</t>
  </si>
  <si>
    <t>O=N*(I/100)</t>
  </si>
  <si>
    <t>Index of Log of Total per capita Consump-tion Flows</t>
  </si>
  <si>
    <t>Index of Log of Total per capita Stocks of Wealth</t>
  </si>
  <si>
    <t>Overall Index of Economic Well-being using Logs</t>
  </si>
  <si>
    <t>Overall Index, Original Weighting</t>
  </si>
  <si>
    <t>B'</t>
  </si>
  <si>
    <t>E=(A'+B'+C+D)/4</t>
  </si>
  <si>
    <t>F'</t>
  </si>
  <si>
    <t>G'</t>
  </si>
  <si>
    <t>J=(F'+G'+H+I)/4</t>
  </si>
  <si>
    <t>E=0.7A+0.1B+0.1C+0.1D</t>
  </si>
  <si>
    <t>E=0.7A'+0.1B'+0.1C+0.1D</t>
  </si>
  <si>
    <t>E=0.7F+0.1G+0.1H+0.1I</t>
  </si>
  <si>
    <t>E=0.7F'+0.1G'+0.1H+0.1I</t>
  </si>
  <si>
    <t>Appendix Table 5: Unpaid Work at Replacement Cost by Generalist, Page 1</t>
  </si>
  <si>
    <t>Appendix Table 5: Unpaid Work at Replacement Cost by Generalist, Page 2</t>
  </si>
  <si>
    <t>F=A-B+E</t>
  </si>
  <si>
    <t>M=H-I+L</t>
  </si>
  <si>
    <t>G=F*1,000,000/Population</t>
  </si>
  <si>
    <t>N=M*1,000,000/Population</t>
  </si>
  <si>
    <t>Appendix Table 4: Regrettable Expenditures per capita, Page 2</t>
  </si>
  <si>
    <t>Gini Coefficients</t>
  </si>
  <si>
    <t>Scaled valued of Gini Coefficients</t>
  </si>
  <si>
    <t>C=A*B*1.89</t>
  </si>
  <si>
    <t>F=D*E*1.89</t>
  </si>
  <si>
    <t>I=G*H*1.89</t>
  </si>
  <si>
    <t>L=J*K*1.89</t>
  </si>
  <si>
    <t>For 1971-1975 working age population were calculated using the growth rate data for total population and 1976 ratio of working age to total population.</t>
  </si>
  <si>
    <t xml:space="preserve">Data before 1976 assumed to be constant to the 1976 value. </t>
  </si>
  <si>
    <t>C=(A+B)*1,000,000/Population</t>
  </si>
  <si>
    <t>F=(D+E)*1,000,000/Population</t>
  </si>
  <si>
    <t>I=(G+H)*1,000,000/Population</t>
  </si>
  <si>
    <t>L(J+K)*1,000,000/Population</t>
  </si>
  <si>
    <t>O=(M+N)*1,000,000/Population</t>
  </si>
  <si>
    <t>E=(E(t-I)*0.8)+C(t)</t>
  </si>
  <si>
    <t>F=E*1,000,000/Population</t>
  </si>
  <si>
    <t>D=D(t-1)+C(t)</t>
  </si>
  <si>
    <t>J=J(t-1)+I(t)</t>
  </si>
  <si>
    <t>K=(K(t-1)*0.8)+I(t)</t>
  </si>
  <si>
    <t>L=K*1,000,000/Population</t>
  </si>
  <si>
    <t>Appendix Table 8: Net Stock of R&amp;D Capital, Page 1</t>
  </si>
  <si>
    <t>Appendix Table 8: Net Stock of R&amp;D Capital, Page 2</t>
  </si>
  <si>
    <t>Appendix Table 8: Net Stock of R&amp;D Capital, Page 3</t>
  </si>
  <si>
    <t>Appendix Table 8: Net Stock of R&amp;D Capital, Page 4</t>
  </si>
  <si>
    <t>Appendix Table 8: Net Stock of R&amp;D Capital, Page 5</t>
  </si>
  <si>
    <t>Appendix Table 8: Net Stock of R&amp;D Capital, Page 6</t>
  </si>
  <si>
    <t>E=A+B+C+D</t>
  </si>
  <si>
    <t>J=F+G+H+I</t>
  </si>
  <si>
    <t>O=K+L+M+N</t>
  </si>
  <si>
    <t>Appendix Table 11: Present Value of Energy Natural Resources, millions of dollars, Page 2</t>
  </si>
  <si>
    <t>Appendix Table 11: Present Value of Energy Natural Resources, millions of dollars, Page 3</t>
  </si>
  <si>
    <t>Appendix Table 11: Present Value of Energy Natural Resources, millions of dollars, Page 4</t>
  </si>
  <si>
    <t>C=A*B*Constant</t>
  </si>
  <si>
    <t>N=B+D+F+H+J+L</t>
  </si>
  <si>
    <t>P=N/O*1,000,000</t>
  </si>
  <si>
    <t>Appendix Table 15: Stock of Human Capital, Page 1</t>
  </si>
  <si>
    <t>Appendix Table 15: Stock of Human Capital, Page 2</t>
  </si>
  <si>
    <t>Appendix Table 15: Stock of Human Capital, Page 3</t>
  </si>
  <si>
    <t>Appendix Table 15: Stock of Human Capital, Page 4</t>
  </si>
  <si>
    <t>Appendix Table 15: Stock of Human Capital, Page 5</t>
  </si>
  <si>
    <t>Appendix Table 15: Stock of Human Capital, Page 6</t>
  </si>
  <si>
    <t>Appendix Table 15: Stock of Human Capital, Page 7</t>
  </si>
  <si>
    <t>Appendix Table 15: Stock of Human Capital, Page 8</t>
  </si>
  <si>
    <t>D= (0.25)A + (0.75)B</t>
  </si>
  <si>
    <t xml:space="preserve">G= (0.25)E + (0.75)F </t>
  </si>
  <si>
    <t>K = (0.25)I = (0.75)J</t>
  </si>
  <si>
    <t>Appendix Table 15: Stock of Human Capital, Page 9</t>
  </si>
  <si>
    <t>Appendix Table 15: Stock of Human Capital, Page 10</t>
  </si>
  <si>
    <t>Appendix Table 15: Stock of Human Capital, Page 11</t>
  </si>
  <si>
    <t>F=E/GDP Deflator *100</t>
  </si>
  <si>
    <t>O=N*1,000,000/Population</t>
  </si>
  <si>
    <t>K=J*1,000,000/Population</t>
  </si>
  <si>
    <t>C=B*1,000,000/Population</t>
  </si>
  <si>
    <t>B=A/GDP Deflator *100</t>
  </si>
  <si>
    <t>J=I/GDP Deflator *100</t>
  </si>
  <si>
    <t>N=M/GDP Deflator *100</t>
  </si>
  <si>
    <t>A'</t>
  </si>
  <si>
    <t>I=H/100*A'</t>
  </si>
  <si>
    <t>E=D/100*A'</t>
  </si>
  <si>
    <t>M=L/100*A'</t>
  </si>
  <si>
    <t>B=A/100*A'</t>
  </si>
  <si>
    <t>C=B/GDP Deflator*100</t>
  </si>
  <si>
    <t>D=C*1,000,000/Population</t>
  </si>
  <si>
    <t>F=E/100*A'</t>
  </si>
  <si>
    <t>G=F/GDP Deflator*100</t>
  </si>
  <si>
    <t>H=G*1,000,000/Population</t>
  </si>
  <si>
    <t>J=I/100*A'</t>
  </si>
  <si>
    <t>K=J/GDP Deflator*100</t>
  </si>
  <si>
    <t>N=M/100*A'</t>
  </si>
  <si>
    <t>O=N/GDP Deflator*100</t>
  </si>
  <si>
    <t>P=O*1,000,000/Population</t>
  </si>
  <si>
    <t xml:space="preserve">     Gini Coefficient</t>
  </si>
  <si>
    <t xml:space="preserve">     Poverty Intensity</t>
  </si>
  <si>
    <t xml:space="preserve">     Poverty Intensity for single women with children</t>
  </si>
  <si>
    <t xml:space="preserve">     Elderly Poverty Intensity</t>
  </si>
  <si>
    <t xml:space="preserve">     (4): Security Component*</t>
  </si>
  <si>
    <t>Appendix Table 16: Net International Investment Position, Page 1</t>
  </si>
  <si>
    <t>Appendix Table 16: Net International Investment Position, Page 2</t>
  </si>
  <si>
    <t>Appendix Table 16: Net International Investment Position, Page 3</t>
  </si>
  <si>
    <t>C=A/10/B</t>
  </si>
  <si>
    <t>F=D/10/E</t>
  </si>
  <si>
    <t>I=G/10/H</t>
  </si>
  <si>
    <t>L=J/10/K</t>
  </si>
  <si>
    <t>B=A/Population*100,000</t>
  </si>
  <si>
    <t>D=C/Population*100,000</t>
  </si>
  <si>
    <t>F=E/Population*100,000</t>
  </si>
  <si>
    <t>H=G/Population*100,000</t>
  </si>
  <si>
    <t>J=I/Population*100,000</t>
  </si>
  <si>
    <t>L=K/Population*100,000</t>
  </si>
  <si>
    <t>N=M/Population*100,000</t>
  </si>
  <si>
    <t>P=O/Population*100,000</t>
  </si>
  <si>
    <t>Appendix Table 28: Population by Age, thousands, Page 3</t>
  </si>
  <si>
    <t>Appendix Table 28: Population by Age, thousands, Page 2</t>
  </si>
  <si>
    <t>Appendix Table 28: Population by Age, thousands, Page 1</t>
  </si>
  <si>
    <t>B=A/I</t>
  </si>
  <si>
    <t>D=C/I</t>
  </si>
  <si>
    <t>F=E/I</t>
  </si>
  <si>
    <t>H=G/I</t>
  </si>
  <si>
    <t>I=A+C+E+G</t>
  </si>
  <si>
    <t>Appendix Table 29: Weights for Index of Economic Security, Page 1</t>
  </si>
  <si>
    <t>Appendix Table 29: Weights for Index of Economic Security, Page 2</t>
  </si>
  <si>
    <t>Appendix Table 29: Weights for Index of Economic Security, Page 3</t>
  </si>
  <si>
    <t>Appendix Table 29: Weights for Index of Economic Security, Page 4</t>
  </si>
  <si>
    <t>Appendix Table 29: Weights for Index of Economic Security, Page 5</t>
  </si>
  <si>
    <t>Appendix Table 29: Weights for Index of Economic Security, Page 6</t>
  </si>
  <si>
    <t>Appendix Table 29: Weights for Index of Economic Security, Page 7</t>
  </si>
  <si>
    <t>Appendix Table 29: Weights for Index of Economic Security, Page 8</t>
  </si>
  <si>
    <t>Appendix Table 29: Weights for Index of Economic Security, Page 9</t>
  </si>
  <si>
    <t>Appendix Table 29: Weights for Index of Economic Security, Page 10</t>
  </si>
  <si>
    <t>Appendix Table 29: Weights for Index of Economic Security, Page 11</t>
  </si>
  <si>
    <t>Canada</t>
  </si>
  <si>
    <t>K=G+H+I+J</t>
  </si>
  <si>
    <t>P=L+M+N+O</t>
  </si>
  <si>
    <t>C=A+B</t>
  </si>
  <si>
    <t>E=C/D*100</t>
  </si>
  <si>
    <t>F=E*1000000/Population</t>
  </si>
  <si>
    <t>J=I*1000000/Population</t>
  </si>
  <si>
    <t>M=K/L*100</t>
  </si>
  <si>
    <t>N=M*1000000/Population</t>
  </si>
  <si>
    <t>P</t>
  </si>
  <si>
    <t>Q=O/P*100</t>
  </si>
  <si>
    <t>R=Q*1000000/Population</t>
  </si>
  <si>
    <t>Proportion of Private Expenditure on Healthcare in Personal Disposable Income</t>
  </si>
  <si>
    <t>E=C*1,000,000/D</t>
  </si>
  <si>
    <t>J=H*1,000,000/I</t>
  </si>
  <si>
    <t>Population</t>
  </si>
  <si>
    <t>Newfoundland</t>
  </si>
  <si>
    <t>Prince Edward Island</t>
  </si>
  <si>
    <t>Nova Scotia</t>
  </si>
  <si>
    <t>New Brunswick</t>
  </si>
  <si>
    <t>Quebec</t>
  </si>
  <si>
    <t>Ontario</t>
  </si>
  <si>
    <t>Manitoba</t>
  </si>
  <si>
    <t>Saskatchewan</t>
  </si>
  <si>
    <t>Alberta</t>
  </si>
  <si>
    <t>British Columbia</t>
  </si>
  <si>
    <t>See first page for notes.</t>
  </si>
  <si>
    <t>E=A*B*C</t>
  </si>
  <si>
    <t>Divorce Rate</t>
  </si>
  <si>
    <t>Risk Imposed by Single-Parent Poverty</t>
  </si>
  <si>
    <t>10%Diff</t>
  </si>
  <si>
    <t xml:space="preserve">K=G*H*I* </t>
  </si>
  <si>
    <t>Q=M*N*O</t>
  </si>
  <si>
    <t>K=G*H*I</t>
  </si>
  <si>
    <t>(max-x)/(max-min)</t>
  </si>
  <si>
    <t>Log of Total Consumption Flows per capita</t>
  </si>
  <si>
    <t>Scaled Log of Total Consumption per Capita</t>
  </si>
  <si>
    <t>Log Total per capita Wealth</t>
  </si>
  <si>
    <t>Scaled Log Total per capita Wealth</t>
  </si>
  <si>
    <t>Appendix Table 2: Average Family Size</t>
  </si>
  <si>
    <t>Total Population</t>
  </si>
  <si>
    <t>Average Family Size</t>
  </si>
  <si>
    <t>Square Root of Family Size</t>
  </si>
  <si>
    <t>Population: Appendix Table 1.</t>
  </si>
  <si>
    <t>Appendix Table 4: Regrettable Expenditures per capita</t>
  </si>
  <si>
    <t>Cost of Commuting (billions of 1986 dollars)</t>
  </si>
  <si>
    <t>Cost of Crime (billions of 1986 dollars)</t>
  </si>
  <si>
    <t>Cost of Household Pollution Abatement (billions of 1986 dollars)</t>
  </si>
  <si>
    <t>Cost of Automobile Accidents (billions of 1986 dollars)</t>
  </si>
  <si>
    <t>Nfld</t>
  </si>
  <si>
    <t>Qc</t>
  </si>
  <si>
    <t>Ont</t>
  </si>
  <si>
    <t>Man</t>
  </si>
  <si>
    <t>Sask</t>
  </si>
  <si>
    <t>Alb</t>
  </si>
  <si>
    <t>Appendix Table 12A: GDP Shares of the Provinces in Various Natural Resource Industries in 1997, %</t>
  </si>
  <si>
    <t>Year</t>
  </si>
  <si>
    <t>CO2 emissions (megatonnes)</t>
  </si>
  <si>
    <t>Environment Canada (1998) Environmental Protection Service, ,Ottawa, Ontario for the year before 1990 for Canada</t>
  </si>
  <si>
    <t>either public transportation or a private vehicle, as well as an estimate of time use while commuting.</t>
  </si>
  <si>
    <t xml:space="preserve">Cost of crime and automobile accidents is comprised of the costs associated with medical and legal expenses, and expenditures related to lost or damaged property.  Spending on crime prevention </t>
  </si>
  <si>
    <t>(alarm systems, locks etc.) is also deducted from consumer expenditures.  Cost of household pollution abatement represents expenditures</t>
  </si>
  <si>
    <t xml:space="preserve">on air and water filters and devices to improve air and water quality in the home.  Data for 1995 onwards are extrapolated on the assumption of </t>
  </si>
  <si>
    <t>Appendix Table 5: Unpaid Work at Replacement Cost by Generalist</t>
  </si>
  <si>
    <t>Appendix Table 3: Life Expectancy at Birth, both sexes</t>
  </si>
  <si>
    <t>Current Government Expenditure</t>
  </si>
  <si>
    <t>Capital Consumption Allowance</t>
  </si>
  <si>
    <t>Gross Fixed Capital Formation</t>
  </si>
  <si>
    <t>Inventory Investment</t>
  </si>
  <si>
    <t>Fixed Capital and Inventories</t>
  </si>
  <si>
    <t>Total Government Expenditure</t>
  </si>
  <si>
    <t>Diff</t>
  </si>
  <si>
    <t>10%diff</t>
  </si>
  <si>
    <t>MAX-MIN</t>
  </si>
  <si>
    <t>DIFF</t>
  </si>
  <si>
    <t>10%DIFF</t>
  </si>
  <si>
    <t xml:space="preserve">Average Annual Growth Rates: </t>
  </si>
  <si>
    <t>1992-1998</t>
  </si>
  <si>
    <t>1992-2005</t>
  </si>
  <si>
    <t>G=(A*B+C+D-E)*F</t>
  </si>
  <si>
    <t xml:space="preserve"> Proportion of Unemployed receiving benefits (coverage)</t>
  </si>
  <si>
    <t xml:space="preserve"> Proportion of Earnings replaced by Benefits</t>
  </si>
  <si>
    <t>Total Government Expenditure = Current Expenditure - Capital Consumption Allowances + Fixed Capital and Inventories.</t>
  </si>
  <si>
    <t>Personal Consumption per capita</t>
  </si>
  <si>
    <t>Government Expenditure per capita</t>
  </si>
  <si>
    <t>Unpaid Work per capita</t>
  </si>
  <si>
    <t>Regrettable Expenditure per capita</t>
  </si>
  <si>
    <t>Index of Life Expectancy</t>
  </si>
  <si>
    <t>Nfld.</t>
  </si>
  <si>
    <t>PEI</t>
  </si>
  <si>
    <t>NS</t>
  </si>
  <si>
    <t>NB</t>
  </si>
  <si>
    <t>PQ</t>
  </si>
  <si>
    <t>ON</t>
  </si>
  <si>
    <t>Man.</t>
  </si>
  <si>
    <t>Sask.</t>
  </si>
  <si>
    <t>Alb.</t>
  </si>
  <si>
    <t>BC</t>
  </si>
  <si>
    <t xml:space="preserve">Total Consumption Flows = (personal consumption*index of square root of family size + government expenditure + unpaid work - regrettable expenditures)*index of life expectancy. </t>
  </si>
  <si>
    <t>Source: Table 10. Last updated:  March 27, 2007.</t>
  </si>
  <si>
    <t>Source: Hans Messinger, Statistics Canada, "Measuring Sustainable Economic Welfare:  Looking Beyond GDP."  Cost of commuting is the cost of traveling to and from work using</t>
  </si>
  <si>
    <t>Total Consumption Flows per capita</t>
  </si>
  <si>
    <t>Source: Appendix Tables 1-6.</t>
  </si>
  <si>
    <t>Residential</t>
  </si>
  <si>
    <t>Fixed Non-Residential</t>
  </si>
  <si>
    <t>Population data from Appendix Table 1.</t>
  </si>
  <si>
    <t>Appendix Table 8: Net Stock of R&amp;D Capital</t>
  </si>
  <si>
    <t>GERD (millions of dollars)</t>
  </si>
  <si>
    <t>GDP deflator</t>
  </si>
  <si>
    <t>Accumulated GERD</t>
  </si>
  <si>
    <t>Depreciated Accumulated GERD</t>
  </si>
  <si>
    <t>Scaled Total per capita Wealth</t>
  </si>
  <si>
    <t>Established Natural Gas Reserves</t>
  </si>
  <si>
    <t>Established Crude Oil Reserves</t>
  </si>
  <si>
    <t>Recoverable Subbituminous Coal and Lignite Reserves</t>
  </si>
  <si>
    <t>Recoverable Bituminous Coal Reserves</t>
  </si>
  <si>
    <t>Total Energy Natural Resources</t>
  </si>
  <si>
    <t>Established Crude Bitumen Reserves</t>
  </si>
  <si>
    <t>Proven and Probable Potash Reserves</t>
  </si>
  <si>
    <t>Proven and Probable Gold Reserves</t>
  </si>
  <si>
    <t>Proven and Probable Iron Reserves</t>
  </si>
  <si>
    <t>Table 3: Equality Component, Page 4</t>
  </si>
  <si>
    <t>Table 3: Equality Component, Page 1</t>
  </si>
  <si>
    <t>Table 3: Equality Component, Page 2</t>
  </si>
  <si>
    <t>Table 3: Equality Component, Page 3</t>
  </si>
  <si>
    <t>Table 5: Security from the Risk Imposed by Illness, Page 1</t>
  </si>
  <si>
    <t>Table 5: Security from the Risk Imposed by Illness, Page 2</t>
  </si>
  <si>
    <t>Table 5: Security from the Risk Imposed by Illness, Page 3</t>
  </si>
  <si>
    <t>Table 6: Security from the Risk Imposed by Single-Parent Poverty, Page 1</t>
  </si>
  <si>
    <t>Table 6: Security from the Risk Imposed by Single-Parent Poverty, Page 2</t>
  </si>
  <si>
    <t>Table 6: Security from the Risk Imposed by Single-Parent Poverty, Page 3</t>
  </si>
  <si>
    <t>Table 7: Security from the Risk Imposed by Poverty in Old Age, Page 1</t>
  </si>
  <si>
    <t>Table 7: Security from the Risk Imposed by Poverty in Old Age, Page 2</t>
  </si>
  <si>
    <t>Table 7: Security from the Risk Imposed by Poverty in Old Age, Page 3</t>
  </si>
  <si>
    <t>Table 7: Security from the Risk Imposed by Poverty in Old Age, Page 4</t>
  </si>
  <si>
    <t>Table 8: Overall Index of Economic Security, Page 1</t>
  </si>
  <si>
    <t>Table 8: Overall Index of Economic Security, Page 2</t>
  </si>
  <si>
    <t>Table 8: Overall Index of Economic Security, Page 3</t>
  </si>
  <si>
    <t>Table 8: Overall Index of Economic Security, Page 4</t>
  </si>
  <si>
    <t>Table 9: Overall Index of Well-being, Equal Weighting of Components, Page 1</t>
  </si>
  <si>
    <t>Table 9: Overall Index of Well-being, Equal Weighting of Components, Page 2</t>
  </si>
  <si>
    <t>Table 9: Overall Index of Well-being, Equal Weighting of Components, Page 3</t>
  </si>
  <si>
    <t>Table 9: Overall Index of Well-being, Equal Weighting of Components, Page 4</t>
  </si>
  <si>
    <t>Table 10: Overall Index of Well-being, Original Weighting of Components, Page 1</t>
  </si>
  <si>
    <t>Table 10: Overall Index of Well-being, Original Weighting of Components, Page 2</t>
  </si>
  <si>
    <t>Table 10: Overall Index of Well-being, Original Weighting of Components, Page 3</t>
  </si>
  <si>
    <t>Table 10: Overall Index of Well-being, Original Weighting of Components, Page 4</t>
  </si>
  <si>
    <t>Table 10: Overall Index of Well-being, Original Weighting of Components, Page 5</t>
  </si>
  <si>
    <t>Table 10: Overall Index of Well-being, Original Weighting of Components, Page 6</t>
  </si>
  <si>
    <t>Scaled Unemployment Rate</t>
  </si>
  <si>
    <t>Financial Protection for Unemployment</t>
  </si>
  <si>
    <t>D=B*C</t>
  </si>
  <si>
    <t>Scaled Financial Protection for Unemployment</t>
  </si>
  <si>
    <t>D'</t>
  </si>
  <si>
    <t>E=A'*0.8+D'*0.2</t>
  </si>
  <si>
    <t xml:space="preserve"> Unemployment Rate</t>
  </si>
  <si>
    <t>Unemployment rate Scaling</t>
  </si>
  <si>
    <t>Financial protection Scaling</t>
  </si>
  <si>
    <t>Table 4: Security from the Risk Imposed by Unemployment, Page 1</t>
  </si>
  <si>
    <t>Table 4: Security from the Risk Imposed by Unemployment, Page 11</t>
  </si>
  <si>
    <t>Table 4: Security from the Risk Imposed by Unemployment, Page 10</t>
  </si>
  <si>
    <t>Table 4: Security from the Risk Imposed by Unemployment, Page 9</t>
  </si>
  <si>
    <t>Table 4: Security from the Risk Imposed by Unemployment, Page 8</t>
  </si>
  <si>
    <t>Table 4: Security from the Risk Imposed by Unemployment, Page 7</t>
  </si>
  <si>
    <t>Table 4: Security from the Risk Imposed by Unemployment, Page 6</t>
  </si>
  <si>
    <t>Table 4: Security from the Risk Imposed by Unemployment, Page 5</t>
  </si>
  <si>
    <t>Table 4: Security from the Risk Imposed by Unemployment, Page 2</t>
  </si>
  <si>
    <t>Table 4: Security from the Risk Imposed by Unemployment, Page 3</t>
  </si>
  <si>
    <t>Table 4: Security from the Risk Imposed by Unemployment, Page 4</t>
  </si>
  <si>
    <t xml:space="preserve">     Unemployment Rate</t>
  </si>
  <si>
    <t xml:space="preserve">     Scaled Unemployment Rate</t>
  </si>
  <si>
    <t xml:space="preserve">    (J) = (G)*0.8+(H)*0.2</t>
  </si>
  <si>
    <t xml:space="preserve">      Protection for Unemployment (Product of above two data)</t>
  </si>
  <si>
    <t>Total Mineral Natural Resources</t>
  </si>
  <si>
    <t>Appendix Table 13: Total Natural Resource Wealth</t>
  </si>
  <si>
    <t>Millions of Dollars</t>
  </si>
  <si>
    <t>GDP Deflator</t>
  </si>
  <si>
    <t>Enrolment, persons</t>
  </si>
  <si>
    <t>0-8 years, $</t>
  </si>
  <si>
    <t>Some secondary, $</t>
  </si>
  <si>
    <t>High school, $</t>
  </si>
  <si>
    <t>Some post-secondary, $</t>
  </si>
  <si>
    <t>Post-secondary, $</t>
  </si>
  <si>
    <t>University, $</t>
  </si>
  <si>
    <t>Elementary/secondary</t>
  </si>
  <si>
    <t>Community college</t>
  </si>
  <si>
    <t>University</t>
  </si>
  <si>
    <t>Québec</t>
  </si>
  <si>
    <t>0 - 8 years</t>
  </si>
  <si>
    <t>Some secondary education</t>
  </si>
  <si>
    <t>Graduated from high school</t>
  </si>
  <si>
    <t>Some post-secondary</t>
  </si>
  <si>
    <t>Post-secondary certificate/diploma</t>
  </si>
  <si>
    <t>University degree</t>
  </si>
  <si>
    <t>Index Square Root of Family Size</t>
  </si>
  <si>
    <t>Scaled Total Consumption per Capita</t>
  </si>
  <si>
    <t>G=(A*B+C+D-E)*f</t>
  </si>
  <si>
    <t>HI</t>
  </si>
  <si>
    <t>LO</t>
  </si>
  <si>
    <t>DIF</t>
  </si>
  <si>
    <t>10%DIF</t>
  </si>
  <si>
    <t>MAX</t>
  </si>
  <si>
    <t>MIN</t>
  </si>
  <si>
    <t>MAX - MIN</t>
  </si>
  <si>
    <t>Working  age population</t>
  </si>
  <si>
    <t>Emission, millions of tonnes</t>
  </si>
  <si>
    <t>Social cost per capita</t>
  </si>
  <si>
    <t>Appendix Table 15: Stock of Human Capital</t>
  </si>
  <si>
    <t>Appendix Table 16: Net International Investment Position</t>
  </si>
  <si>
    <t>Nominal share of National GDP</t>
  </si>
  <si>
    <t>Total per capita Net Capital Stock</t>
  </si>
  <si>
    <t>Per Capita R&amp;D Stock</t>
  </si>
  <si>
    <t>Per Capita Stock of Natural Resources</t>
  </si>
  <si>
    <t>Per Capita Net International Investment Position</t>
  </si>
  <si>
    <t>Per Capita Stock of Human Capital</t>
  </si>
  <si>
    <t>Total per capita Wealth</t>
  </si>
  <si>
    <t>Total wealth is equal to the sum of the five components.</t>
  </si>
  <si>
    <t>Index of Gini Coefficient</t>
  </si>
  <si>
    <t>Index of Poverty Intensity</t>
  </si>
  <si>
    <t>Ratio</t>
  </si>
  <si>
    <t>Appendix Table 20: Employment Rates, %</t>
  </si>
  <si>
    <t>Table 3: Equality Component</t>
  </si>
  <si>
    <t>Index of Equality</t>
  </si>
  <si>
    <r>
      <t xml:space="preserve">Data before 1976 for Canada from June 1991 </t>
    </r>
    <r>
      <rPr>
        <i/>
        <sz val="10"/>
        <rFont val="Times New Roman"/>
        <family val="1"/>
      </rPr>
      <t>Quarterly Economic Review</t>
    </r>
    <r>
      <rPr>
        <sz val="10"/>
        <rFont val="Times New Roman"/>
        <family val="1"/>
      </rPr>
      <t>, Department of Finance.</t>
    </r>
  </si>
  <si>
    <t>For provinces, data before 1976 based on the growth rate of national data.</t>
  </si>
  <si>
    <t>Appendix Table 21: Average Weekly Earnings</t>
  </si>
  <si>
    <t>Appendix Table 22: Average Regular Employment Insurance Benefits</t>
  </si>
  <si>
    <t>Appendix Table 23: Employment Insurance Benefits as a proportion of Earnings</t>
  </si>
  <si>
    <t>Table 4: Security from the Risk Imposed by Unemployment</t>
  </si>
  <si>
    <t>Overall Index of Security from the Risk Imposed by Unemployment</t>
  </si>
  <si>
    <t xml:space="preserve"> </t>
  </si>
  <si>
    <t>Table 5: Security from the Risk Imposed by Illness</t>
  </si>
  <si>
    <t>Index of Security from the Risk Imposed by Illness</t>
  </si>
  <si>
    <t>Source: Appendix Table 26.</t>
  </si>
  <si>
    <t>Married Couples</t>
  </si>
  <si>
    <t>Divorces</t>
  </si>
  <si>
    <t>Divorce Rate (% of legally married couples)</t>
  </si>
  <si>
    <t>Appendix Table 27: Components of Risk Imposed by Single Parent Poverty</t>
  </si>
  <si>
    <t>Index of Security from the Risk Imposed by Single-Parent Poverty</t>
  </si>
  <si>
    <t>Table 6: Security from the Risk Imposed by Single-Parent Poverty</t>
  </si>
  <si>
    <t>Table 7: Security from the Risk Imposed by Poverty in Old Age</t>
  </si>
  <si>
    <t>Index of Security from the Risk Imposed by Poverty in Old Age</t>
  </si>
  <si>
    <t>15-64</t>
  </si>
  <si>
    <t>% of total pop.</t>
  </si>
  <si>
    <t>Married Individuals</t>
  </si>
  <si>
    <t xml:space="preserve"> linked to series from the old national accounts for years before 1981.</t>
  </si>
  <si>
    <t>B=A*1,000,000/Population</t>
  </si>
  <si>
    <t>Provicial share of greenhouse gas emissions</t>
  </si>
  <si>
    <t>Per Capita Greenhouse Gas Social Cost</t>
  </si>
  <si>
    <t>G=A+B+C+D+E-F</t>
  </si>
  <si>
    <t>H = Log F</t>
  </si>
  <si>
    <t>H'</t>
  </si>
  <si>
    <t>Appendix Table 19:  Beneficiaries/Unemployment Ratio,  Page 2</t>
  </si>
  <si>
    <t>H=G/F*100</t>
  </si>
  <si>
    <t xml:space="preserve">Evironment Canada:  Greenhouse Gas Sources and Sinks: Monitoring, Accounting and Reporting  on Greenhouse Gases, April 2007. ANNEX 11: PROVINCIAL/TERRITORIAL GREENHOUSE GAS EMISSION TABLES, 1990-2005
</t>
  </si>
  <si>
    <t>CANADA</t>
  </si>
  <si>
    <t>NFL</t>
  </si>
  <si>
    <t>AB</t>
  </si>
  <si>
    <t>Government Expenditure per capita, 2002$</t>
  </si>
  <si>
    <t>GERD: CANSIM II Table 3580001 for gross expenditures on R&amp;D by all funders, all performers and for all sectors.</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</si>
  <si>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</si>
  <si>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</si>
  <si>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</si>
  <si>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</si>
  <si>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</si>
  <si>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</si>
  <si>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</si>
  <si>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</si>
  <si>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</si>
  <si>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</si>
  <si>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</si>
  <si>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</si>
  <si>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</si>
  <si>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</si>
  <si>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</si>
  <si>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</si>
  <si>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</si>
  <si>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</si>
  <si>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</si>
  <si>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</si>
  <si>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</si>
  <si>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</si>
  <si>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</si>
  <si>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</si>
  <si>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</si>
  <si>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</si>
  <si>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</si>
  <si>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 xml:space="preserve">Old GDP deflator </t>
  </si>
  <si>
    <t>Appendix Table 14: Cost of education in 2002-2003</t>
  </si>
  <si>
    <t>Expenditures, millions of 2001$</t>
  </si>
  <si>
    <t>Cost per student, 2001$</t>
  </si>
  <si>
    <t>Trade-vocational</t>
  </si>
  <si>
    <t>Enrolment at the Community college level: the same as above: Table D.1.4 and extrapolated to 2002/2003 by using 2003/2004 to 2004/2005 growth rate.</t>
  </si>
  <si>
    <t>Combined public and private expenditure on education by level of education: the same as above: Table B.1.1.</t>
  </si>
  <si>
    <t>Enrolment at the Trade-vocational level: CANSIM II: Table 4770051.</t>
  </si>
  <si>
    <t>Enrolment at the University level: CANSIM II:  Table 4770013.</t>
  </si>
  <si>
    <t>Appendix Table 5-1: Canada - Value of Unpaid Work</t>
  </si>
  <si>
    <t xml:space="preserve">Total Population </t>
  </si>
  <si>
    <t>Working Age Population (15+)</t>
  </si>
  <si>
    <t>Hours of unpaid work</t>
  </si>
  <si>
    <t>Unpaid Work Wage Rate</t>
  </si>
  <si>
    <t>Value of Unpaid Work</t>
  </si>
  <si>
    <t>CPI index</t>
  </si>
  <si>
    <t>Value per Capita</t>
  </si>
  <si>
    <t>(thousands)</t>
  </si>
  <si>
    <t>(millions)</t>
  </si>
  <si>
    <t>(2002=100)</t>
  </si>
  <si>
    <t>F=C*D</t>
  </si>
  <si>
    <t>Note: Hours of unpaid work for 1998 was from General Social Survey CANSIM II: V19458071, which is 3.6 per worker per day, multiplied by the total working age population and total days.</t>
  </si>
  <si>
    <t>Values of unpaid work were calculated based on hours of unpaid work mutiplied by wage rate.</t>
  </si>
  <si>
    <t>Appendix Table 5-2: Newfoundland - Value of Unpaid Work</t>
  </si>
  <si>
    <t>G=D*E</t>
  </si>
  <si>
    <t>Appendix Table 5-3: P.E.I. - Value of Unpaid Work</t>
  </si>
  <si>
    <t>Appendix Table 5-4: Nova Scotia - Value of Unpaid Work</t>
  </si>
  <si>
    <t>Appendix Table 5-5: New Brunswick - Value of Unpaid Work</t>
  </si>
  <si>
    <t>Appendix Table 5-6: Quebec - Value of Unpaid Work</t>
  </si>
  <si>
    <t>Appendix Table 5-7: Ontario - Value of Unpaid Work</t>
  </si>
  <si>
    <t>Appendix Table 5-8: Manitoba - Value of Unpaid Work</t>
  </si>
  <si>
    <t>Appendix Table 5-9: Saskatchewan - Value of Unpaid Work</t>
  </si>
  <si>
    <t>Appendix Table 5-10: Alberta - Value of Unpaid Work</t>
  </si>
  <si>
    <t>Appendix Table 5-11: British Columbia - Value of Unpaid Work</t>
  </si>
  <si>
    <t>CPI Index for Canada</t>
  </si>
  <si>
    <t>Hourly compensation, total economy, CPI deflated, Index (2002=100)</t>
  </si>
  <si>
    <t>C=A/B</t>
  </si>
  <si>
    <t>Note: since index of hourly compensation only available for Canada, so provinces will apply the same index.</t>
  </si>
  <si>
    <t>Appendix Table 17: Provincial Ginis, Income after taxes, for all family units</t>
  </si>
  <si>
    <t>Hours of unpaid work for 2005 from Statistics Canada (2006)"Overwiew of the Time Use of Canadians"Vol no: 12F0080XWE.</t>
  </si>
  <si>
    <t>Hours of unpaid work for years for 1998 were calculated based on Canada's hours of unpaid work multiplied by the annual growth rate of the share of working age population from 1992-1998.</t>
  </si>
  <si>
    <t>Hours of unpaid work per person per day</t>
  </si>
  <si>
    <t>Statistics Canada (2006)"Overwiew of the Time Use of Canadians"Vol no: 12F0080XWE.</t>
  </si>
  <si>
    <t>G=E*F/100</t>
  </si>
  <si>
    <t>N=L*M*100</t>
  </si>
  <si>
    <t>B=A / 3</t>
  </si>
  <si>
    <t>I=H / 3</t>
  </si>
  <si>
    <t>B=A / 4</t>
  </si>
  <si>
    <t>I=H / 4</t>
  </si>
  <si>
    <t>B=A / 5</t>
  </si>
  <si>
    <t>I=H / 5</t>
  </si>
  <si>
    <t>N=L*M/100</t>
  </si>
  <si>
    <t>Source: Hours of unpaid work and unpaid work wage rate for 1981, 1986 and 1992 in bold were taken from Statistics Canada's Household's Unpaid Work: Measurement and Valuation, cat. No. 13-603MPE1995003.</t>
  </si>
  <si>
    <t>wage rate</t>
  </si>
  <si>
    <t>average ratio</t>
  </si>
  <si>
    <t>value</t>
  </si>
  <si>
    <t>Hours</t>
  </si>
  <si>
    <t>Appendix Table 17: Provincial Ginis, Income after taxes, for all families</t>
  </si>
  <si>
    <t xml:space="preserve">Data assumed constant before 1975.   </t>
  </si>
  <si>
    <t xml:space="preserve">Some secondary education </t>
  </si>
  <si>
    <t>Provincial data prior to 1974 are assumed to take the growth rate of the national series.</t>
  </si>
  <si>
    <t>Source:</t>
  </si>
  <si>
    <t>I = Log G</t>
  </si>
  <si>
    <t>Total percentage point changes :</t>
  </si>
  <si>
    <t>Average annual rate of change (%):</t>
  </si>
  <si>
    <t>Total percentage point changes:</t>
  </si>
  <si>
    <t>Appendix Table 14: Cost of education in 2006-2007</t>
  </si>
  <si>
    <t>Enrolment at the Community college level: the same as above</t>
  </si>
  <si>
    <t>Source: Enrolment at the elementary/secondary level:  Statistics Canada and Council of Ministers of Education, Canada. 2007. Education indicators in Canada: Report of the Pan-Canadian Education Indicators Program. Catalogue no. 81-582-XIE. Ottawa. Table C.2.1. All enrollment numbers updated to 2006/2007. However, there is no new cost data to report. Therefore, costs are assumed to be the same in 2006/2007 as 2002/2003. March 15, 2010.</t>
  </si>
  <si>
    <t>Data previous to 1975 are extrapolated based on the 1975-1980 average annual growth rates.</t>
  </si>
  <si>
    <t>Source: Enrolment at the elementary/secondary level:  Statistics Canada and Council of Ministers of Education, Canada. 2007. Education indicators in Canada: Report of the Pan-Canadian Education Indicators Program. Catalogue no. 81-582-XIE. Ottawa. Table C.2.1. Still latest version as of March 15, 2010. There has been no new cost data since 2002/2003</t>
  </si>
  <si>
    <t>Data for Canada available for 1971-2010, data for province only available for 1979-2008. All other years based on the average annual growth rate of the preceeding or succeeding five-year period.</t>
  </si>
  <si>
    <t>Sources:</t>
  </si>
  <si>
    <t>Total Subsoil Resource Stocks (Millions)</t>
  </si>
  <si>
    <t>Total Timber Stocks (Millions)</t>
  </si>
  <si>
    <t>Total Natural Resources (Millions)</t>
  </si>
  <si>
    <t>Appendix Table 17: Provincial Ginis, Income after taxes, for all family units (continued)</t>
  </si>
  <si>
    <t>NEW: 2007/08</t>
  </si>
  <si>
    <t>COST: 2008/2009</t>
  </si>
  <si>
    <t>NEW: 4770053 (Latest Data: 2008)</t>
  </si>
  <si>
    <t>Latest Data: 2008</t>
  </si>
  <si>
    <t>Public: 08/09, Private: 04/05</t>
  </si>
  <si>
    <t>College: 05/06, Uni: 06/07</t>
  </si>
  <si>
    <t>Pre-elementary, elementary-secondary</t>
  </si>
  <si>
    <t>All post-secondary</t>
  </si>
  <si>
    <t>All levels combined</t>
  </si>
  <si>
    <t>millions of current dollars</t>
  </si>
  <si>
    <t>1990/1991</t>
  </si>
  <si>
    <t>1995/1996</t>
  </si>
  <si>
    <t>2000/2001</t>
  </si>
  <si>
    <t>2001/2002</t>
  </si>
  <si>
    <t>2002/2003</t>
  </si>
  <si>
    <t>2003/2004</t>
  </si>
  <si>
    <t>e</t>
  </si>
  <si>
    <t>2004/2005</t>
  </si>
  <si>
    <t xml:space="preserve">British Columbia </t>
  </si>
  <si>
    <t>CURRENT DOLLARS</t>
  </si>
  <si>
    <t>Q</t>
  </si>
  <si>
    <t>Appendix Table 18: LIM (after tax) Rates by Province, all persons, Page 1</t>
  </si>
  <si>
    <t>Appendix Table 18: LIM Rates by Province, all persons, Page 2</t>
  </si>
  <si>
    <t>Appendix Table 18: LIM Rates by Province, all persons, Page 3</t>
  </si>
  <si>
    <t>Poverty Intensity for the Elderly</t>
  </si>
  <si>
    <t>Poverty Gap Ratio for the Elderly</t>
  </si>
  <si>
    <t>Poverty Rate for the Elderly (LIM, %)</t>
  </si>
  <si>
    <t>Table 6: Security from the Risk Imposed by Single-Parent Poverty, Page 4</t>
  </si>
  <si>
    <t>Appendix Table 19: Beneficiaries/Unemployment Ratio,   Page 3</t>
  </si>
  <si>
    <t>Poverty Rate for Persons in Female Lone-Parent Families</t>
  </si>
  <si>
    <t>Poverty Gap for Persons Living in Female Lone-Parent Families</t>
  </si>
  <si>
    <t>Gini Coefficient</t>
  </si>
  <si>
    <t>Poverty Rate</t>
  </si>
  <si>
    <t>Poverty Gap</t>
  </si>
  <si>
    <t>Index of Economic Security</t>
  </si>
  <si>
    <t>Overall Index of Economic Well-being, equal weighting</t>
  </si>
  <si>
    <t>Source: Table 1.</t>
  </si>
  <si>
    <t>Source: Table 2.</t>
  </si>
  <si>
    <t>F=C+D+E</t>
  </si>
  <si>
    <t>Source: Table 3.</t>
  </si>
  <si>
    <t>Poverty Intensity</t>
  </si>
  <si>
    <t>Source: Table 4.</t>
  </si>
  <si>
    <t>Overall Scaled Index of Security</t>
  </si>
  <si>
    <t>Source: Table 5.</t>
  </si>
  <si>
    <t>(Average annual rate of change or total percentage point change)</t>
  </si>
  <si>
    <t>Annual Average Rate of Change, %</t>
  </si>
  <si>
    <t>Percentage Point Change</t>
  </si>
  <si>
    <t>Note: Absolute percentage point changes for the scaled variables.</t>
  </si>
  <si>
    <t>Overall Index of Security</t>
  </si>
  <si>
    <t>Table 1 The Overall Index of Economic Well-Being and its Components for Canada and provinces, 2009</t>
  </si>
  <si>
    <t>Total Consumption Flows per capita, 2002$</t>
  </si>
  <si>
    <t>Total per capita Wealth, 2002$</t>
  </si>
  <si>
    <t>Overall Index of Economic Well-being, original  weighting</t>
  </si>
  <si>
    <t>H=(B+D+F+G)/4</t>
  </si>
  <si>
    <t>I=0.7B+0.1D+0.1F+0.1G</t>
  </si>
  <si>
    <t>Source: CSLS IEWB Database, Canada and Provinces, Table 1,Table 2, Table 3, Table 8 and Table 9.</t>
  </si>
  <si>
    <t>Table 1a  The Overall Index of Economic Well-Being and its Components for Canada and provinces, 2009 (Alberta =100)</t>
  </si>
  <si>
    <t>Table 2 The Consumption Components for Canada and provinces, 2009</t>
  </si>
  <si>
    <t>Personal Consumption per capita, 2002$</t>
  </si>
  <si>
    <t>Unpaid Work per capita, 2002$</t>
  </si>
  <si>
    <t>Regrettable Expenditure per capita, 2002$</t>
  </si>
  <si>
    <t>Scaled Total Consumption per Capita, 2009</t>
  </si>
  <si>
    <t>Per cent growth between 1981 and 2009</t>
  </si>
  <si>
    <t>F=A*B+C+D-E</t>
  </si>
  <si>
    <t>Source: CSLS IEWB Database, Canada and Provinces, Table 1.</t>
  </si>
  <si>
    <t xml:space="preserve">Note: Since no data on provincial regrettable expenditure available, provincial regrettable expenditure is calculated using the provincial personal expenditure multiplying the proportion of national regrettable expenditure as a percentage of national personal expenditure, which in 2009 was 12.28 per cent. </t>
  </si>
  <si>
    <t>Table 2a  The Consumption Components for Canada and provinces, 2009 (Alberta =100)</t>
  </si>
  <si>
    <t>Table 2b The Consumption Components for Canada and provinces, 1981</t>
  </si>
  <si>
    <t>Table 3  The Wealth Components for Canada and provinces, 2009</t>
  </si>
  <si>
    <t>Total per capita Net Capital Stock, 2002$</t>
  </si>
  <si>
    <t>Per Capita R&amp;D Stock, 2002$</t>
  </si>
  <si>
    <t>Per Capita Present Value of Timber Stocks, 2002$</t>
  </si>
  <si>
    <t>Per Capita Present Value of Energy Natural Resources, 2002$</t>
  </si>
  <si>
    <t>Per Capita Present Value of Mineral Natural Resources, 2002$</t>
  </si>
  <si>
    <t>Per Capita Stock of Natural Resources, 2002$</t>
  </si>
  <si>
    <t>Per Capita Net International Investment Position, 2002$</t>
  </si>
  <si>
    <t>Per Capita Stock of Human Capital, 2002$</t>
  </si>
  <si>
    <t>Per Capita Greenhouse Gas Social Cost, 2002$</t>
  </si>
  <si>
    <t>Per cent growth from 1981</t>
  </si>
  <si>
    <t>Source: CSLS IEWB Database, Canada and Provinces, Table 2.</t>
  </si>
  <si>
    <t>Table 3a  The Wealth Components for Canada and provinces, 2009 (Alberta =100)</t>
  </si>
  <si>
    <t>Table 3b  The Wealth Components for Canada and provinces, 1981</t>
  </si>
  <si>
    <t>Table 4 The Equality Index for Canada and provinces, 2009</t>
  </si>
  <si>
    <t>Scaled Index of Gini Coefficient</t>
  </si>
  <si>
    <t>Scaled Index of Poverty Intensity</t>
  </si>
  <si>
    <t>Scaled Index of Equality</t>
  </si>
  <si>
    <t>Per cent grwoth from 1981</t>
  </si>
  <si>
    <t>E=C*D*constant</t>
  </si>
  <si>
    <t>G=(0.25)B + (0.75)E</t>
  </si>
  <si>
    <t>Source: CSLS IEWB Database, Canada and Provinces, Table 3. Data are assumed to equal to 2006 value.</t>
  </si>
  <si>
    <t xml:space="preserve">Note: Provincial Gini Estimates do not sum to Canadian estimates as certain high income persons </t>
  </si>
  <si>
    <t>are excluded from provincial estimates because of confidentiality considerations, but are included in the national total.</t>
  </si>
  <si>
    <t>Table 4a The Equality Index for Canada and provinces, 2009 (Alberta =100)</t>
  </si>
  <si>
    <t>Table 4b The Equality Index for Canada and provinces, 1981</t>
  </si>
  <si>
    <t>Table 5  The Security Index for Canada and provinces, 2009</t>
  </si>
  <si>
    <t xml:space="preserve"> Unemployment Rate, %</t>
  </si>
  <si>
    <t>Scaled Index of Security from the Risk Imposed by Unemployment</t>
  </si>
  <si>
    <t xml:space="preserve"> Proportion of Private Expenditure on Healthcare in Personal Disposable Income</t>
  </si>
  <si>
    <t>Scaled Index of Security from the Risk Imposed by Illness</t>
  </si>
  <si>
    <t>Poverty Rate for lone female families</t>
  </si>
  <si>
    <t>Poverty Gap for lone female families</t>
  </si>
  <si>
    <t>Scaled Index of Security from the Risk Imposed by Single-Parent Poverty</t>
  </si>
  <si>
    <t>Poverty Rate for Elderly Families (%)</t>
  </si>
  <si>
    <t>Poverty Gap Ratio for Elderly Families</t>
  </si>
  <si>
    <t>Poverty Intensity for Elderly Families</t>
  </si>
  <si>
    <t>Scaled Index of Security from the Risk Imposed by Poverty in Old Age</t>
  </si>
  <si>
    <t>Per cent of grwoth from 1981</t>
  </si>
  <si>
    <t>N=M*L*constant</t>
  </si>
  <si>
    <t>Source: CSLS IEWB Database, Canada and Provinces, Table 4, Table 5, Table 6, Table 7 and Table 8.</t>
  </si>
  <si>
    <t>Note:The overall index of security are calculated by column D, F, K, O multiplying their weight. For example, the weights for Canada in 2009 were 0.338 for unemployment, 0.487 for illness, 0.168 for lone parent and 0.118 for elderly, respectively.</t>
  </si>
  <si>
    <t>Table 5a  The Security Index for Canada and provinces, 2009 (Alberta =100)</t>
  </si>
  <si>
    <t xml:space="preserve">Unemployment Protection </t>
  </si>
  <si>
    <t>Risk by illness</t>
  </si>
  <si>
    <t>Single parent poverty</t>
  </si>
  <si>
    <t>Elderly poverty</t>
  </si>
  <si>
    <t>Table 6  Trends in  the Overall Index of Economic Well-Being and its Components for Canada and Provinces,1981-2009</t>
  </si>
  <si>
    <t>Table 6a,  Trends in  of  the Overall Index of Economic Well-Being for Canada and Provinces, 1981-2005 (Alberta =100)</t>
  </si>
  <si>
    <t>Total Consumption Flows per capita, 1997$</t>
  </si>
  <si>
    <t>Total per capita Wealth, 1997 $</t>
  </si>
  <si>
    <t>Source: Table 6.</t>
  </si>
  <si>
    <t>Table 7   Trends in  of the Consumption Component for Canada and Provinces,1981-2009</t>
  </si>
  <si>
    <t xml:space="preserve">          Absolute percentage point changes for the scaled variables.</t>
  </si>
  <si>
    <t>Table 7a,  Trends in  of the Consumption Componentfor Canada and Provinces, 1981-2005 (Alberta =100)</t>
  </si>
  <si>
    <t>Source: Table 7.</t>
  </si>
  <si>
    <t>Table 8  Trends in  of the Wealth Component for Canada and Provinces,1981-2009</t>
  </si>
  <si>
    <t>Note:  Absolute percentage point changes for the scaled variables.</t>
  </si>
  <si>
    <t>Table 8a,  Trends in  of the Wealth Componentfor Canada and Provinces, 1981-2005 (Alberta =100)</t>
  </si>
  <si>
    <t>I=A+B+F+G+H</t>
  </si>
  <si>
    <t>Source: Table 8.</t>
  </si>
  <si>
    <t>Table 9   Trends in  of the Equality Index for Canada and Provinces,1981-2009</t>
  </si>
  <si>
    <t xml:space="preserve">Note: 1. Provincial Gini Estimates do not sum to Canadian estimates as certain high income persons </t>
  </si>
  <si>
    <t xml:space="preserve">          2. Absolute percentage point changes for the scaled variables.</t>
  </si>
  <si>
    <t>Table 9a,  Trends in  of the Equality Indexfor Canada and Provinces, 1981-2005 (Alberta =100)</t>
  </si>
  <si>
    <t>Source: Table 9.</t>
  </si>
  <si>
    <t>Table 10  Trends in the Security Index for Canada and Provinces,1981-2009</t>
  </si>
  <si>
    <t>Note:1. The overall index of security are calculated by column E, G, L, P multiplying their weight.</t>
  </si>
  <si>
    <t>Table 10a, The Average Annual Growth Rate  of the Security Index,  Alberta Compares to other Provinces and the Canadian Average, 1981-2005 (Alberta =100)</t>
  </si>
  <si>
    <t xml:space="preserve"> Employment Rate</t>
  </si>
  <si>
    <t>Index of the Proportion of Private Expenditure on Healthcare in Personal Disposable Income</t>
  </si>
  <si>
    <t>Source: Table 10.</t>
  </si>
  <si>
    <t>Average Annual Rate of Change (%):</t>
  </si>
  <si>
    <t>Appendix Table 32: Alternative 2</t>
  </si>
  <si>
    <t>E=(0.2*A+0.1*B+0.4*C+0.3*D)</t>
  </si>
  <si>
    <t>E=(0.2*A'+0.1*B'+0.4*C+0.3*D)</t>
  </si>
  <si>
    <t>E=(A+B+D)/3</t>
  </si>
  <si>
    <t>E=(A'+B'+D)/3</t>
  </si>
  <si>
    <t>J=(F+G+I)/3</t>
  </si>
  <si>
    <t>J=(F'+G'+I)/3</t>
  </si>
  <si>
    <t>E=(0.2*F+0.1*G+0.4*H+0.3*I)</t>
  </si>
  <si>
    <t>E=(0.2*F'+0.1*G'+0.4*H+0.3*I)</t>
  </si>
  <si>
    <t>E=(0.4*A+0.1*B+0.25*C+0.25*D)</t>
  </si>
  <si>
    <t>E=(0.4*A'+0.1*B'+0.25*C+0.25*D)</t>
  </si>
  <si>
    <t>J=(0.4*F+0.1*G+0.25*H+0.25*I)</t>
  </si>
  <si>
    <t>J=(0.4*F'+0.1*G'+0.25*H+0.25*I)</t>
  </si>
  <si>
    <t>Appendix Table 31: Alternative 1</t>
  </si>
  <si>
    <t>Appendix Table 33: Alternative 3</t>
  </si>
  <si>
    <t>Statistics Canada (2011) "Overview of the Time Use of Canadians" Catalogue No. 89-647-X</t>
  </si>
  <si>
    <t>Newfoundland and Labrador</t>
  </si>
  <si>
    <t>B=A*Cost/1,000,000</t>
  </si>
  <si>
    <t>D=C*Cost/1,000,000</t>
  </si>
  <si>
    <t>F=e*Cost/1,000,000</t>
  </si>
  <si>
    <t>H=G*Cost/1,000,000</t>
  </si>
  <si>
    <t>J=I*Cost/1,000,000</t>
  </si>
  <si>
    <t>L=k*Cost/1,000,000</t>
  </si>
  <si>
    <t>Table C.2.1</t>
  </si>
  <si>
    <t xml:space="preserve">Newfoundland and Labrador </t>
  </si>
  <si>
    <t xml:space="preserve">Prince Edward Island </t>
  </si>
  <si>
    <t xml:space="preserve">New Brunswick </t>
  </si>
  <si>
    <t xml:space="preserve">Alberta </t>
  </si>
  <si>
    <t xml:space="preserve">2001/2002 </t>
  </si>
  <si>
    <t xml:space="preserve">2002/2003 </t>
  </si>
  <si>
    <t xml:space="preserve">2003/2004 </t>
  </si>
  <si>
    <t xml:space="preserve">2004/2005 </t>
  </si>
  <si>
    <t xml:space="preserve">2005/2006 </t>
  </si>
  <si>
    <t xml:space="preserve">2006/2007 </t>
  </si>
  <si>
    <t xml:space="preserve">2007/2008 </t>
  </si>
  <si>
    <t xml:space="preserve">2008/2009 </t>
  </si>
  <si>
    <t xml:space="preserve">2009/2010 </t>
  </si>
  <si>
    <t>Full-time equivalent enrolments in public elementary and secondary schools, Canada, provinces and territories, 2001/2002 to 2009/2010</t>
  </si>
  <si>
    <t>Table Available: http://www.statcan.gc.ca/pub/81-582-x/2011002/tbl/tblc2.1-eng.htm</t>
  </si>
  <si>
    <t>Education Indicators in Canada: Report of the Pan-Canadian Education Indicators Program (December 2011 release)</t>
  </si>
  <si>
    <t>Table D.1.4</t>
  </si>
  <si>
    <t xml:space="preserve">  </t>
  </si>
  <si>
    <t>2006/2007</t>
  </si>
  <si>
    <t xml:space="preserve">Canada </t>
  </si>
  <si>
    <t xml:space="preserve">Nova Scotia </t>
  </si>
  <si>
    <t xml:space="preserve">Quebec </t>
  </si>
  <si>
    <t xml:space="preserve">Ontario </t>
  </si>
  <si>
    <t xml:space="preserve">Manitoba </t>
  </si>
  <si>
    <t xml:space="preserve">Saskatchewan </t>
  </si>
  <si>
    <t>Total full-time enrolment, all programs</t>
  </si>
  <si>
    <t>Total part-time enrolment, all programs</t>
  </si>
  <si>
    <t>College enrolment, by sex, registration status and program type, Canada, provinces and territories</t>
  </si>
  <si>
    <t>Available: http://www.statcan.gc.ca/pub/81-582-x/2010004/tbl/tbld1.4-eng.htm</t>
  </si>
  <si>
    <t>(1) 2001/2002 and 2006/2007 from Table D.1.4, Education Indicators in Canada: Report of the Pan-Canadian Education Indicators Program (December 2010 release)</t>
  </si>
  <si>
    <t>2007/2008</t>
  </si>
  <si>
    <t>(2) 2002/2003 and 2007/2008 from Table D.1.4.1, Education Indicators in Canada: Report of the Pan-Canadian Education Indicators Program (December 2011 release)</t>
  </si>
  <si>
    <t>Available: http://www.statcan.gc.ca/pub/81-582-x/2011002/tbl/tbld1.4.1-eng.htm</t>
  </si>
  <si>
    <t>2008/2009</t>
  </si>
  <si>
    <t>(3) 2003/2004 and 2008/2009 from Table D.1.4.2, Education Indicators in Canada: Report of the Pan-Canadian Education Indicators Program (December 2011 release)</t>
  </si>
  <si>
    <t xml:space="preserve">2000/2001 </t>
  </si>
  <si>
    <t>2005/2006</t>
  </si>
  <si>
    <t>(4) 2000/2001 and 2005/2006 from Table D.1.4, Education Indicators in Canada: Report of the Pan-Canadian Education Indicators Program (October 2009 release)</t>
  </si>
  <si>
    <t>Available: http://www.statcan.gc.ca/pub/81-582-x/2009002/tbl/d.1.4-eng.htm</t>
  </si>
  <si>
    <t>Table D.1.1</t>
  </si>
  <si>
    <t>Number of registered apprentices, Canada, provinces and territories, 1995, 2000, 2005 and 2006 to 2009</t>
  </si>
  <si>
    <t>(1) 1995, 2000, 2005-2009 from Table D.1.1, Education Indicators in Canada: Report of the Pan-Canadian Education Indicators Program (December 2011 release)</t>
  </si>
  <si>
    <t>Available: http://www.statcan.gc.ca/pub/81-582-x/2009002/tbl/d.1.1-eng.htm</t>
  </si>
  <si>
    <t>(2) 2003-2004 from Table D.1.1, Education Indicators in Canada: Report of the Pan-Canadian Education Indicators Program (October 2009 release)</t>
  </si>
  <si>
    <t>Available: http://www.statcan.gc.ca/pub/81-582-x/2011002/tbl/tbld1.1-eng.htm</t>
  </si>
  <si>
    <t>Table D.1.5</t>
  </si>
  <si>
    <t>University enrolment,1 by sex, registration status, and program type, Canada and provinces, 1998/1999, 2003/2004 and 2008/2009</t>
  </si>
  <si>
    <t xml:space="preserve">1998/1999 </t>
  </si>
  <si>
    <t xml:space="preserve">Saskatchewan5 </t>
  </si>
  <si>
    <t>Available: http://www.statcan.gc.ca/pub/81-582-x/2010004/tbl/tbld1.5-eng.htm</t>
  </si>
  <si>
    <t>(1) 1998/1999, 2003/2004, and 2008/2009 from Table D.1.5, Education Indicators in Canada: Report of the Pan-Canadian Education Indicators Program (December 2010 release)</t>
  </si>
  <si>
    <t xml:space="preserve">1996/1997 </t>
  </si>
  <si>
    <t>(2) 1996/1997, 2001/2002, and 2006/2007 from Table D.1.5.1, Education Indicators in Canada: Report of the Pan-Canadian Education Indicators Program (October 2009 release)</t>
  </si>
  <si>
    <t>Available: http://www.statcan.gc.ca/pub/81-582-x/2009002/tbl/d.1.5.1-eng.htm</t>
  </si>
  <si>
    <t xml:space="preserve">1997/1998 </t>
  </si>
  <si>
    <t>(3) 1997/1998, 2002/2003, and 2007/2008 from Table D.1.5.2, Education Indicators in Canada: Report of the Pan-Canadian Education Indicators Program (October 2009 release)</t>
  </si>
  <si>
    <t>Available: http://www.statcan.gc.ca/pub/81-582-x/2009002/tbl/d.1.5.2-eng.htm</t>
  </si>
  <si>
    <t>Table B.1.1</t>
  </si>
  <si>
    <t xml:space="preserve">University </t>
  </si>
  <si>
    <t xml:space="preserve">1990/1991 </t>
  </si>
  <si>
    <t xml:space="preserve">1995/1996 </t>
  </si>
  <si>
    <t>College</t>
  </si>
  <si>
    <t>Combined public and privatexpendituron education, by level of education, Canada and jurisdictions, 1990/1991, 1995/1996, and 2000/2001 to 2004/2005</t>
  </si>
  <si>
    <t>Available: http://www.statcan.gc.ca/pub/81-582-x/2009003/tbl/b.1.1-eng.htm</t>
  </si>
  <si>
    <t>(1) 1990/1991, 1995/1996, and 2000/2001 to 2004/2005 from Table B.1.1, Education Indicators in Canada: Report of the Pan-Canadian Education Indicators Program (December 2009 release)</t>
  </si>
  <si>
    <t>Millions of current dollars</t>
  </si>
  <si>
    <t>1991/1992</t>
  </si>
  <si>
    <t>1992/1993</t>
  </si>
  <si>
    <t>1993/1994</t>
  </si>
  <si>
    <t>1994/1995</t>
  </si>
  <si>
    <t>1996/1997</t>
  </si>
  <si>
    <t>1997/1998</t>
  </si>
  <si>
    <t>1998/1999</t>
  </si>
  <si>
    <t>1999/2000</t>
  </si>
  <si>
    <t>2009/2010</t>
  </si>
  <si>
    <t>Total</t>
  </si>
  <si>
    <t>TOTAL</t>
  </si>
  <si>
    <t>1981-2012</t>
  </si>
  <si>
    <t>Geography</t>
  </si>
  <si>
    <t>NEW GDP DEFLATORS</t>
  </si>
  <si>
    <t>OLD GDP DEFLATORS - Table 3840036</t>
  </si>
  <si>
    <t>VERY OLD SERIES</t>
  </si>
  <si>
    <t>Real GERD (millions of 2007$)</t>
  </si>
  <si>
    <t>Per Capita GERD Stock, 2007$</t>
  </si>
  <si>
    <t>Last updated: July 12, 2013.</t>
  </si>
  <si>
    <t xml:space="preserve">GDP deflators: CANSIM Table 384-0039 for 2007-2011, linked to CANSIM II Table 3840036 for 1981-2006, and </t>
  </si>
  <si>
    <t>Appendix Table 24: Household Disposable Income, millions of current dollars</t>
  </si>
  <si>
    <t>Sources: Appendix Tables 1 and 30-1.</t>
  </si>
  <si>
    <t>CPI: Appendix Table a1</t>
  </si>
  <si>
    <t>Unpaid work wage rate for years after 1992 were calculated based on the annual growth rate of national hourly compensation between 1992 and 2012.</t>
  </si>
  <si>
    <t>Source: Appendix Tables 5-1, 5-2, 5-3, 5-4, 5-5, 5-6, 5-7, 5-8, 5-9, 5-10, 5-11.</t>
  </si>
  <si>
    <t>Nominal Household Expenditure, millions</t>
  </si>
  <si>
    <t>Regrettable Expenditure as a percentage of household expenditure</t>
  </si>
  <si>
    <t>Linked with Environment Canada (1998) Environmental Protection Service, Ottawa, Ontario, for the years before 1990 for Canada.</t>
  </si>
  <si>
    <t>Combined Public and Private Expenditure on Education - Extrapolation from Statistics Canada 81-582-X Table B.1.1. from 16 Dec. 2009.</t>
  </si>
  <si>
    <t xml:space="preserve">Source: Statistics Canada and Council of Ministers of Education, Canada. Varying Dates (see below). Education indicators in Canada: Report of the Pan-Canadian Education Indicators Program. Catalogue no. 81-582-X. Ottawa. </t>
  </si>
  <si>
    <t>Population Source: Appendix Table 1.</t>
  </si>
  <si>
    <t>Table 9: Overall Index of Well-being, Equal Weighting of Components, Page 5</t>
  </si>
  <si>
    <t>Table 9: Overall Index of Well-being, Equal Weighting of Components, Page 6</t>
  </si>
  <si>
    <t>See notes on page 1.</t>
  </si>
  <si>
    <t>Appendix Table 1: Consumer Price Index (CPI) and Household Expenditure on Goods and Services, Page 1</t>
  </si>
  <si>
    <t>Appendix Table 1: Consumer Price Index (CPI) and Household Expenditure on Goods and Services, Page 4</t>
  </si>
  <si>
    <t>Appendix Table 1: Consumer Price Index (CPI) and Household Expenditure on Goods and Services, Page 3</t>
  </si>
  <si>
    <t>Appendix Table 1: Consumer Price Index (CPI) and Household Expenditure on Goods and Services, Page 2</t>
  </si>
  <si>
    <t>Source: Labour Force Survey, CANSIM II Table 2820002 for 1976-1980.</t>
  </si>
  <si>
    <t>Source: Beneficiaries: Employment Insurance Statistics, monthly, CANSIM II Tabel 2760001:  Regular benefits for  1975-1980, converted to annual data.</t>
  </si>
  <si>
    <t>Unemployed: Labour Force Survey, CANSIM II Table 2820002 for 1976-1980. Data assumed constant before 1976.</t>
  </si>
  <si>
    <t>Values in italics after 2011 extrapolated using previous 5 year average annual growth rate.</t>
  </si>
  <si>
    <t>Previous years GERD Source: Total, all industries, geometric (infinite) end-year net stock, research and development, 2007 constant prices.  Statistics Canada CANSIM Table 031-0003 for Canada and Table 031-0004 for the provinces, 1971-1980.</t>
  </si>
  <si>
    <t>Previous years for residential: Also CANSIM II  Table 300002 for 1971-1980.</t>
  </si>
  <si>
    <t xml:space="preserve">Source: Employment Insurance Statistics, monthly, CANSIM II Table 2760016 for Canada 1971-1980 and for provinces 1974-1980, </t>
  </si>
  <si>
    <t>coverted to annual data.</t>
  </si>
  <si>
    <t>Previous years married individuals: Also CANSIM II Table 051-0042 for 1971-1980.</t>
  </si>
  <si>
    <t>Previous years divorces: Also CANSIM II Table 530002 for 1971-1980.</t>
  </si>
  <si>
    <t>Source for previous years: Poverty rate for persons in female lone-parent families and average poverty gap data for 1975, 1977, and 1979, are also from Statistics Canada, Cansim Table 202-0804, using Survey of Consumer Finance (SCF).</t>
  </si>
  <si>
    <t>Values prior to 1976 are assumed equal to 1976 and values prior to 1977 for Prince Edward Island are assumed equal to 1977.</t>
  </si>
  <si>
    <t>Source for previous years: Also CANSIM II series: Table 510001, Estimates of population for July 1, 1971-1980. July 5, 2013.</t>
  </si>
  <si>
    <t>Source for previous years: Also Labour Force Historical Review CDROM 71F0004XCB, 1996 and 2001 for population by educational attainment 1971-1980.</t>
  </si>
  <si>
    <t>Net Position linked to CANSIM II Table 3760037 for 1971-1980.</t>
  </si>
  <si>
    <t xml:space="preserve">Values prior to 1973 are assumed equal to 1973. </t>
  </si>
  <si>
    <t>Average Family Size=Population/Number of families.</t>
  </si>
  <si>
    <t>For example, to calculate the 2007 estimate, we multiply the value for 2005/07 by a factor of 3 and subtract the values for 2005 and 2006.</t>
  </si>
  <si>
    <t>Refer to the above tables for calculation notes.</t>
  </si>
  <si>
    <t>Appendix Table 10: Present Value of Timber Stocks, millions of current dollars</t>
  </si>
  <si>
    <t>Net Position, millions of current dollars</t>
  </si>
  <si>
    <t>Share of Net Position, millions of current dollars</t>
  </si>
  <si>
    <t>Appendix Table 19: Regular Total Beneficiaries/Unemployment Ratio,  Page 1</t>
  </si>
  <si>
    <t>Appendix Table 23: Employment Insurance Benefits as a Proportion of Earnings</t>
  </si>
  <si>
    <t>Appendix Table 25: Total Private Expenditure on Healthcare, millions of current dollars</t>
  </si>
  <si>
    <t>Appendix Table 10: Present Value of Timber Stocks, millions of current dollars (method I)</t>
  </si>
  <si>
    <t>Appendix Table 18: LIM (after tax) Rates by Province, all persons</t>
  </si>
  <si>
    <t>Appendix Table 19: Regular Total Beneficiaries/Unemployment Ratio</t>
  </si>
  <si>
    <t>Appendix Table 26: Total Private Expenditure on Healthcare as a proportion of Household Disposable Income</t>
  </si>
  <si>
    <t>Appendix Table 11: Present Value of Energy Natural Resources, millions of current dollars</t>
  </si>
  <si>
    <t>Appendix Table 12: Present Value of Mineral Natural Resources, millions of current dollars</t>
  </si>
  <si>
    <t>Appendix Table 11: Present Value of Energy Natural Resources, millions of current dollars, Page 1</t>
  </si>
  <si>
    <t>Note: Similar procedures for the provinces in the next sheets.</t>
  </si>
  <si>
    <t xml:space="preserve">Greenhouse gas emissions for Provinces before 1990 were calculated from the national level for each year and mutiplying this value by the share of each province in national emissions in 1990. </t>
  </si>
  <si>
    <t>OLD SERIES 276-0001</t>
  </si>
  <si>
    <t>Source: Appendix Tables 17 and 18.</t>
  </si>
  <si>
    <t>Source: Appendix Table 27.</t>
  </si>
  <si>
    <t>Poverty intensity is the product of the poverty rate and the poverty gap and a constant (approximately 1.89).</t>
  </si>
  <si>
    <t>Overall index of economic security = the sum of each component multiplied by its respective weight in each year.</t>
  </si>
  <si>
    <t>Overall index of economic well-being (equal weighting) = 0.25*consumption + 0.25*wealth + 0.25*equality + 0.25*security.</t>
  </si>
  <si>
    <t>Overall index of economic well-being (original weighting) = 0.7*consumption + 0.1*wealth + 0.1*equality + 0.1*security.</t>
  </si>
  <si>
    <t>Source: Appendix Tables 21 and 22</t>
  </si>
  <si>
    <t>Unpaid work wage rate for years after 1992 were calculated based on the annual growth rate of national hourly compensation between 1992 and 2014.</t>
  </si>
  <si>
    <t>Proven and probable reserves of miscellaneous minerals</t>
  </si>
  <si>
    <t>Note: The estimate of costs at the elementary/secondary level are slightly overestimated because the available data is for pre-elementary, elementary, and secondary levels.</t>
  </si>
  <si>
    <t>Appendix Table 14: Cost of education in 2009-2010</t>
  </si>
  <si>
    <t>2009-2010</t>
  </si>
  <si>
    <t>Enrolment at the elementary/secondary level (2009-2010): Table C.2.1. Version: 1 May 2015.</t>
  </si>
  <si>
    <t>Combined public and private expenditure on education by level of education (estimated for 2009-2010): Table B.1.1. Version: 16 Dec. 2009.</t>
  </si>
  <si>
    <t>Enrolment at the University level (2008-2009): D.1.5. Version: 13 Dec. 2010.</t>
  </si>
  <si>
    <t>Enrolment at the Trade-vocational level (2010): Table D.1.1. Version: 13 Dec. 2012.</t>
  </si>
  <si>
    <t>Enrolment at the Community college level (2007-2008): Table D.1.4.2. Version: 14 Dec. 2011.</t>
  </si>
  <si>
    <r>
      <t>Trade-vocational</t>
    </r>
    <r>
      <rPr>
        <vertAlign val="superscript"/>
        <sz val="10"/>
        <rFont val="Times New Roman"/>
        <family val="1"/>
      </rPr>
      <t>1</t>
    </r>
  </si>
  <si>
    <r>
      <t>College</t>
    </r>
    <r>
      <rPr>
        <vertAlign val="superscript"/>
        <sz val="10"/>
        <rFont val="Times New Roman"/>
        <family val="1"/>
      </rPr>
      <t>1</t>
    </r>
  </si>
  <si>
    <r>
      <t>Canada</t>
    </r>
    <r>
      <rPr>
        <b/>
        <vertAlign val="superscript"/>
        <sz val="10"/>
        <rFont val="Times New Roman"/>
        <family val="1"/>
      </rPr>
      <t>2</t>
    </r>
  </si>
  <si>
    <r>
      <t>Newfoundland and Labrador</t>
    </r>
    <r>
      <rPr>
        <b/>
        <vertAlign val="superscript"/>
        <sz val="10"/>
        <rFont val="Times New Roman"/>
        <family val="1"/>
      </rPr>
      <t>3</t>
    </r>
  </si>
  <si>
    <r>
      <t>Quebec</t>
    </r>
    <r>
      <rPr>
        <b/>
        <vertAlign val="superscript"/>
        <sz val="10"/>
        <rFont val="Times New Roman"/>
        <family val="1"/>
      </rPr>
      <t>4</t>
    </r>
  </si>
  <si>
    <r>
      <t>Ontario</t>
    </r>
    <r>
      <rPr>
        <b/>
        <vertAlign val="superscript"/>
        <sz val="10"/>
        <rFont val="Times New Roman"/>
        <family val="1"/>
      </rPr>
      <t>5</t>
    </r>
  </si>
  <si>
    <t>Multiplication for poverty intensity</t>
  </si>
  <si>
    <t>Poverty Rate for Person in  Lone-Parent Families  (LIM, %)</t>
  </si>
  <si>
    <t>Lone-Parent Families Average Poverty Gap Ratio</t>
  </si>
  <si>
    <t>Lone Parent Families Poverty Intensity</t>
  </si>
  <si>
    <t>Share of persons in couples with children in the total population</t>
  </si>
  <si>
    <t>Source: Appendix Table 28.</t>
  </si>
  <si>
    <t>Old CANSIM Series (276-0016) - this series was terminated.</t>
  </si>
  <si>
    <t>NEW SERIES 276-0020</t>
  </si>
  <si>
    <t>Note: These values come from the General Social Survey. Time Use. The GSS releases time use data approximately every five years.</t>
  </si>
  <si>
    <t>CCA in current dollars from Table 384-0004</t>
  </si>
  <si>
    <t>Data for 2015 (in italics) based on annual growth rate of 2009-2014.</t>
  </si>
  <si>
    <t>Source: Data Annex to Environment and Climate Change Canada (2016) "National Inventory Report 1990–2014: Greenhouse Gas Sources and Sinks in Canada."</t>
  </si>
  <si>
    <t>Data for Canada from the folder "A-Tables-IPCC-Sector-Canada." Data for the provinces from the folder "C-Tables-IPCC-Sector-Provinces-Territories."</t>
  </si>
  <si>
    <t>Source of  V41693271: http://www.statcan.gc.ca/tables-tableaux/sum-som/l01/cst01/econ09a-eng.htm</t>
  </si>
  <si>
    <t>IEWB</t>
  </si>
  <si>
    <t xml:space="preserve">Population: Statistics Canada Table 17-10-0005-01 (formerly: CANSIM 051-0001). </t>
  </si>
  <si>
    <t>CPI: Statistics Canada Table 18-10-0005-01 (formerly CANSIM 326-0021).</t>
  </si>
  <si>
    <t>Nominal Household Expenditure: Final Household Consumption Expenditure - Statistics Canada Table: 36-10-0225-01 (formerly CANSIM 384-0041).</t>
  </si>
  <si>
    <t>1981-2017</t>
  </si>
  <si>
    <t>Number of Families: Statistics Canada Table: 11-10-0190-01 (formerly CANSIM 206-0011)</t>
  </si>
  <si>
    <t>Statistics Canada Table: 45-10-0014-01 (formerly CANSIM 113-0004) and OECD Employment: Time spent in paid and unpaid work, by sex</t>
  </si>
  <si>
    <t>Index of total compensation per hour worked, total economy</t>
  </si>
  <si>
    <t>Available at: https://open.canada.ca/data/en/dataset/779c7bcf-4982-47eb-af1b-a33618a05e5b</t>
  </si>
  <si>
    <t>Appendix Table 30-1: Gross domestic product, chained (2012$), millions of dollars</t>
  </si>
  <si>
    <t>Table I:  Index of Economic Well-Being Ranking for Canada and the Provinces, Equal Weighting of Components, 2017</t>
  </si>
  <si>
    <t>Last Update: March 11, 2019</t>
  </si>
  <si>
    <t>Last updated: March 11, 2019</t>
  </si>
  <si>
    <t>Appendix Table 30: Gross domestic product per capita, chained (2012$), dollars</t>
  </si>
  <si>
    <t>Table II:  Index of Economic Well-Being Ranking for Canada and the Provinces, Equal Weighting of Components, 2016</t>
  </si>
  <si>
    <t>Table III:  Index of Economic Well-Being Ranking for Canada and the Provinces, Equal Weighting of Components, 1981</t>
  </si>
  <si>
    <t>Table II: Index of Economic Well-Being Growth Ranking for Canada and the Provinces, Equal Weighting of Components, Equal Subcomponents Weighting, 1981-2017</t>
  </si>
  <si>
    <t>Rank</t>
  </si>
  <si>
    <t>Compound Annual Growth Rates:</t>
  </si>
  <si>
    <t>%</t>
  </si>
  <si>
    <t>1981-2018</t>
  </si>
  <si>
    <t>2010-2015</t>
  </si>
  <si>
    <t>Source: Statistics Canada. Table 13-10-0114-01 Life expectancy and other elements of the life table, Canada, all provinces except Prince Edward Island and  Statistics Canada. Table 13-10-0140-01 Life expectancy and other elements of the life table, Prince Edward Island.</t>
  </si>
  <si>
    <t xml:space="preserve">For all years individual year estimates calculated by the CSLS by assuming the 3-year estimate is approximately equal to the average of the corresponding year estimates. </t>
  </si>
  <si>
    <t>Source of A: Statistics Canada Table: 36-10-0480-01 (formerly CANSIM 383-0033), use "Total compensation per hour worked" and then turn into Index value using 2002 as a base year. To complete the transformation, divide the data from SC by the 2002 value, then multiply by 100</t>
  </si>
  <si>
    <t>1992-2018</t>
  </si>
  <si>
    <t xml:space="preserve">Note: The data for this Table is monthly data. To find the proper values, take the average of all 12 data points presented over the year. </t>
  </si>
  <si>
    <t>Source: Statistics Canada, Table: 11-10-0134-01 (formerly CANSIM 206-0033), (use adjusted after-tax income)</t>
  </si>
  <si>
    <t>Source: Statistics Canada, Table: 11-10-0135-01 (formerly CANSIM 206-0041)</t>
  </si>
  <si>
    <t>Source: Statistics Canada. Table 36-10-0222-01 Gross domestic product, expenditure-based, provincial and territorial, annual (x 1,000,000): previously Statistics Canada, Cansim Table 384-0038.</t>
  </si>
  <si>
    <t xml:space="preserve">Note: Use "Gross domestic product at market prices" and select "Chained (2012) dollars. </t>
  </si>
  <si>
    <t>Source: Statistics Canada. Table 36-10-0223-01 Implicit price indexes, gross domestic product, provincial and territorial, previously CANSIM Table 384-0039.</t>
  </si>
  <si>
    <t xml:space="preserve">Married individuals: Statistics Canada. Table 17-10-0060-01 Estimates of population as of July 1st, by marital status or legal marital status, age and sex., select "marrial status, married". Married Couples = married people/2. </t>
  </si>
  <si>
    <t>Source: Poverty rate for persons in lone-parent families and average poverty gap data from Statistics Canada, Statistics Canada. Table 11-10-0136-01 Low income statistics by economic family type</t>
  </si>
  <si>
    <t xml:space="preserve">Note: Some data for PEI for the Poverty Rate for Lone-Parents is missing and has been calculated using growth rates from previous years. </t>
  </si>
  <si>
    <t>Source: Statistics Canada. Table 17-10-0005-01 Population estimates on July 1st, by age and sex</t>
  </si>
  <si>
    <t xml:space="preserve">Source for share of persons in couples with children in the total population:  Statistics Canada. Table 11-10-0190-01 Market income, government transfers, total income, income tax and after-tax income by economic family type (x 1,000). To find share of population, select "Economic families and persons not in an economic family" and "Couples with children". Divide couples with children by total population and multiply by 100. </t>
  </si>
  <si>
    <t>Canada 1</t>
  </si>
  <si>
    <t>Estimates</t>
  </si>
  <si>
    <t>Reference period</t>
  </si>
  <si>
    <t>2012 constant prices</t>
  </si>
  <si>
    <t>Dollars</t>
  </si>
  <si>
    <t>Source: Statistics Canada. Table 36-10-0222-01 Gross domestic product, expenditure-based, provincial and territorial, annual (x 1,000,000)</t>
  </si>
  <si>
    <t>Note: General government final consumption expenditure, 2012 constant prices.</t>
  </si>
  <si>
    <t>Note: Data for 2010 - 2018 are extrapolated based on the 2004-2009 average annual growth rate.</t>
  </si>
  <si>
    <t>General governments gross fixed capital formation</t>
  </si>
  <si>
    <t xml:space="preserve">Note: General government gross fixed capital formation, Constant 2012 prices. </t>
  </si>
  <si>
    <t xml:space="preserve">Government Investment in Inventories in 2002 constant dollars are from CANSIM II Table 3840002 for 1981-2010. Inventories from 2015 onwards are assumed to be the same every year. </t>
  </si>
  <si>
    <t>Capital Consumption Allowance: Table 3840004 for 1981-2009, deflated with the government expenditure deflator for 1981 onwards.</t>
  </si>
  <si>
    <t>Gross Fixed Capital Formation are from Statistics Canada. Table 36-10-0222-01 Gross domestic product, expenditure-based, provincial and territorial, annual (x 1,000,000).</t>
  </si>
  <si>
    <t>Note: In the first table below, simply extend the data as it is now extropolated using growth rates for all subsequent years, and then transformed using A30-2 data. Data for 2010-2018 are extrapolated based on the 2004-2009 average annual growth rate, as no further series provided by CANSIM.</t>
  </si>
  <si>
    <t>Note: Geometric end of year stock, total non-residential, 2012 constant prices</t>
  </si>
  <si>
    <t>Source: Statistics Canada. Table 36-10-0098-01 Flows and stocks of fixed non-residential capital for all industries, by type of asset, provinces and territories (x 1,000,000)</t>
  </si>
  <si>
    <t xml:space="preserve">Fixed Non-Residential </t>
  </si>
  <si>
    <t>Non-residential capital data are from Statistics Canada. Table 36-10-0098-01 Flows and stocks of fixed non-residential capital for all industries, by type of asset, provinces and territories (x 1,000,000).</t>
  </si>
  <si>
    <t>Source: Statistics Canada. Table 36-10-0099-01 Flows and stocks of fixed residential capital by type of asset, provincial and territorial (x 1,000,000)</t>
  </si>
  <si>
    <t>Note: Geometric end of year stock, total residential, 2012 constant prices</t>
  </si>
  <si>
    <t>Residential capital data from Statistics Canada. Table 36-10-0099-01 Flows and stocks of fixed residential capital by type of asset, provincial and territorial (x 1,000,000).</t>
  </si>
  <si>
    <t>Source: Real GERD Stock data is from Statistics Canada. Table 36-10-0098-01 Flows and stocks of fixed non-residential capital for all industries, by type of asset, provinces and territories (x 1,000,000).</t>
  </si>
  <si>
    <t xml:space="preserve">Note: Geometric end-year net stock, research and development (in Intellectual property products), 2012 constant dollars. </t>
  </si>
  <si>
    <t xml:space="preserve">Source: Data for Canada are from Statistics Canada. Table 38-10-0006-01 Value of selected natural resource reserves (x 1,000,000) for 1981-2017. Data for 2018 are contructed using the previous year's growth rate. </t>
  </si>
  <si>
    <t xml:space="preserve">Source for provinces: Table 1530011 for Provinces 1981-1997. Data beyond 1997 extrapolated using national growth rates. </t>
  </si>
  <si>
    <t>Note: Find Canada data by selecting Timber stocks, Method I, closing stock present value.</t>
  </si>
  <si>
    <t>Source: Statistics Canada. Table 38-10-0006-01 Value of selected natural resource reserves (x 1,000,000)</t>
  </si>
  <si>
    <t xml:space="preserve">Note: Data on established natural gas reserves and established crude oil reserves are discontinued since 2017. The data are assumed to be equal to the data of the last year reported. Data are not available for 2018, and therefore are assumed to be equal to the data in 2017. </t>
  </si>
  <si>
    <t>Note: by definition, the energy natural resources in the Statistics Canada National Balance Sheet Accounts should include crude oil, natural gas, crude bitumen, coal and uranium. Since Statistics Canada does not produce estimate for uranium seperately, the total energy natural resources here may be lower than the actual number. For crude bitumen, only national estimates available, we assume all these reserves belong to Alberta.</t>
  </si>
  <si>
    <t>-</t>
  </si>
  <si>
    <t>Source: Column [A]- [D] from Statistics Canada. Table 38-10-0006-01 Value of selected natural resource reserves (x 1,000,000)</t>
  </si>
  <si>
    <t>Data for year 2018 are assumed to be equal to the last availbale data point (2017).</t>
  </si>
  <si>
    <t>Appendix Table 12A: GDP Shares of the Provinces in Mining (Except Oil and Gas), 1997-2018</t>
  </si>
  <si>
    <t>Note: Select Nominal Value Added, Mining and Quarrying (except oil and gas).</t>
  </si>
  <si>
    <t>Note: Data for 2017 and 2018 are extrapolated using growth rates from 2011-2016. They are reported in italics.</t>
  </si>
  <si>
    <t>National total distributed amongst the provinces according to their share in national mining industries GDP (Appendix Table 12A).</t>
  </si>
  <si>
    <t xml:space="preserve">Source: Province data from Appendix Tables 10-12.  GDP deflators from Appendix Table A30-2.  Population data from Appendix Table 1. </t>
  </si>
  <si>
    <t>Last updated: March 9, 2020.</t>
  </si>
  <si>
    <t>Note: Select Population as the labour force characteristic, all items for educatinal attainment and 15 years and over as the age group.</t>
  </si>
  <si>
    <t>Source: For data between 1990 and 2018 use Statistics Canada. Table 14-10-0020-01 Unemployment rate, participation rate and employment rate by educational attainment, annual (x 1,000) and Appendix Table A14.</t>
  </si>
  <si>
    <t>Source: Labour Force Historical Review CDROM 71F0004XCB, 1996 and 2001 for population by educational attainment 1981-1989.</t>
  </si>
  <si>
    <t>Net Position:  Statistics Canada. Table 36-10-0474-01 International investment position, book value, annual (x 1,000,000).  GDP deflators from Appendix Table 8.</t>
  </si>
  <si>
    <t>Source: Statistics Canada. Table 36-10-0222-01 Gross domestic product, expenditure-based, provincial and territorial, annual (x 1,000,000).</t>
  </si>
  <si>
    <t>Note: Select Gross domestic product at market prices; current prices.</t>
  </si>
  <si>
    <t>GDP Deflator data are sourced from Appendix Table A30-2.</t>
  </si>
  <si>
    <t>Nominal GDP shares calculated using the nominal GDP series for Canada and the provinces from  Statistics Canada. Table 36-10-0222-01 Gross domestic product, expenditure-based, provincial and territorial, annual (x 1,000,000). Paste new data into section below to update in subsequent years.</t>
  </si>
  <si>
    <t>Source: Appendix Tables 7, 8, 9, 13, 15, and 16.</t>
  </si>
  <si>
    <t>Source: Appendix Table 29 and Tables 4, 5, 6 and 7.</t>
  </si>
  <si>
    <t>By definition, a family unit here includes economic families and unattached individuals.</t>
  </si>
  <si>
    <t>For the provinces, it is assumed that the national proportion of regrettable expenditure in total personal expenditure (Appendix Table 1) applies.</t>
  </si>
  <si>
    <t>Population data are from Statistics Canada, Table: 17-10-0005-01 (formerly CANSIM 051-0001).</t>
  </si>
  <si>
    <t xml:space="preserve">Working age population data are from Statistics Canada, Table: 14-10-0018-01 (formerly CANSIM 282-0002). </t>
  </si>
  <si>
    <t>Hours of unpaid work for 2006-2018 were calculated based on average growth rates of between 1998 and 2005.</t>
  </si>
  <si>
    <t>GDP deflator from Appendx Table A30-2.</t>
  </si>
  <si>
    <t>Source: Statistics Canada, Table: 36-10-0480-01 (formerly CANSIM 383-0033). Labour productivity and related measures by business sector industry and by non-commercial activity consistent with the industry accounts.</t>
  </si>
  <si>
    <t xml:space="preserve">Poverty intensity is the product of the poverty rate and the poverty gap and a constant (approximately 1.89). </t>
  </si>
  <si>
    <t>Source for unemployed: Labour force characteristics by sex and detailed age group, annual, inactive (x 1,000), Statistics Canada, Table: 14-10-0018-01 (formerly CANSIM 282-0002).</t>
  </si>
  <si>
    <t>Source for beneficiaries: Employment insurance beneficiaries by type of income benefits, monthly, unadjusted for seasonality, Statistics Canada, Table: 14-10-0009-01 (formerly CANSIM 276-0020). Select Regular benefits, both sexes, ages 15 and over.</t>
  </si>
  <si>
    <t>Source: Statistics Canada Table 14-10-0018-01 Labour force characteristics by sex and detailed age group, annual, inactive</t>
  </si>
  <si>
    <t>Source: Statistics Canada, Table 14-10-0018-01. Labour force characteristics by sex and detailed age group, annual, inactive</t>
  </si>
  <si>
    <t>Source: Average weekly earnings by industry, monthly, unadjusted for seasonality. Statistics Canada, Table 14-10-0203-01 (formerly CANSIM 281-0026).</t>
  </si>
  <si>
    <t>Source: Employment insurance benefit characteristics by class of worker, monthly, unadjusted for seasonality. Statistics Canada, Table: 14-10-0007-01 (formerly CANSIM 276-0017). Total regular benefits divided by total number of weeks.</t>
  </si>
  <si>
    <t>Source: Statistics Canada, Table 36-10-0224-01. Household sector, current accounts, provincial and territorial, annual (x 1,000,000)</t>
  </si>
  <si>
    <t>Divorces: CANSIM II Table 530-002 Vital statistics, divorces, annually (Number) for 1981-2003. Table 101-6501 for 2004 and 2005. Data for year after 2005 are based on the 2000-2005 average annual growth rate.</t>
  </si>
  <si>
    <t>Source: Statistics Canada. Table 11-10-0135-01 Low income statistics by age, sex and economic family type</t>
  </si>
  <si>
    <t xml:space="preserve">Note: The data for Canada are listed in a separate time sheet for the years 1988-2017. The provincial data is available from 1976-2017 and includes projections for 2018 and 2019. This data is used to calculate the data for Canada between 1981-1988 by summing the data for all the provinces and territories. The data for 2018 is a projection (in italics) provided by CIHI. </t>
  </si>
  <si>
    <t>https://www.cihi.ca/en/national-health-expenditure-trends-1975-to-2019</t>
  </si>
  <si>
    <t xml:space="preserve">Note: Select from Series D, Table D2 - Private-sector expenditure for data on all the provinces. Select the table from Series H - Private-sector health expenditures, Canada for national data.  </t>
  </si>
  <si>
    <t xml:space="preserve">Source: Canadian Institute for Health Information, www.cihi.ca. National Health Expenditure Database.  Quick Stats. Private Expenditures on Healthcare.  </t>
  </si>
  <si>
    <t xml:space="preserve">Source: Appendix Tables 24 and 25. </t>
  </si>
  <si>
    <t>Table Ia:  Index of Economic Well-Being Ranking for Canada and the Provinces, Equal Subcomponents Weighting, 2018</t>
  </si>
  <si>
    <t>Table Ib:  Index of Economic Well-Being Ranking for Canada and the Provinces, Equal Subcomponents Weighting, 2017</t>
  </si>
  <si>
    <t>Table Ic:  Index of Economic Well-Being Ranking for Canada and the Provinces, Equal Subcomponents Weighting, 2016</t>
  </si>
  <si>
    <t>Table Id:  Index of Economic Well-Being Ranking for Canada and the Provinces, Equal Subcomponents Weighting, 1981</t>
  </si>
  <si>
    <t>Household Expenditure, millions of 2012$ (calculation)</t>
  </si>
  <si>
    <t>Household Expenditure per capita, 2012$</t>
  </si>
  <si>
    <t>Total Regrettable Expenditures (billions of 2012 dollars)</t>
  </si>
  <si>
    <t>Regrettable Expenditures per capita, 2012$</t>
  </si>
  <si>
    <t>Household Expenditure on Goods and Services per capita, 2012$</t>
  </si>
  <si>
    <t>Appendix Table 30-2: GDP Deflator (2012=100)</t>
  </si>
  <si>
    <t>(2012=100)</t>
  </si>
  <si>
    <t>Appendix Table 6: Government Expenditure on Goods and Services, millions of 2012$, Page 1</t>
  </si>
  <si>
    <t>Government Expenditure per capita, 2012$</t>
  </si>
  <si>
    <t>Current Government Expenditure in 2012 constant dollars are from Statistics Canada. Table 36-10-0222-01 Gross domestic product, expenditure-based, provincial and territorial, annual (x 1,000,000).</t>
  </si>
  <si>
    <t>Gross Fixed Government Capital Formation in 2012 constant dollars are from Table 36-10-0222-01 Gross domestic product, expenditure-based, provincial and territorial, annual (x 1,000,000).</t>
  </si>
  <si>
    <t xml:space="preserve">Note: Data was pasted in table below as it was then converted into 2007$. We are now using 2012 dollars so that conversion is useless, you can now paste Stats Canada data directly into the table. </t>
  </si>
  <si>
    <t>Total per capital Net Stock, 2012$</t>
  </si>
  <si>
    <t>in 2012$</t>
  </si>
  <si>
    <t>Real GERD Stock (millions of 2012$)</t>
  </si>
  <si>
    <t>Per Capita Real GERD Stock, 2012$</t>
  </si>
  <si>
    <t>Millions of 2012 Dollars</t>
  </si>
  <si>
    <t>Per Capita, 2012$</t>
  </si>
  <si>
    <t>Human Capital per capita in 2012$</t>
  </si>
  <si>
    <t>Millions of 2012$</t>
  </si>
  <si>
    <t xml:space="preserve">Year </t>
  </si>
  <si>
    <t xml:space="preserve">Hospitals </t>
  </si>
  <si>
    <t xml:space="preserve">Other Institutions </t>
  </si>
  <si>
    <t xml:space="preserve">Physicians </t>
  </si>
  <si>
    <t xml:space="preserve">Other Professionals: Dental Services </t>
  </si>
  <si>
    <t xml:space="preserve">Other Professionals: Vision Care Services </t>
  </si>
  <si>
    <t>Other Professionals: Other services</t>
  </si>
  <si>
    <t>Total Other Professionals</t>
  </si>
  <si>
    <t xml:space="preserve">Prescribed Drugs </t>
  </si>
  <si>
    <t>Over-the-Counter Drugs</t>
  </si>
  <si>
    <t>Drugs: Personal Health Supplies</t>
  </si>
  <si>
    <t>Total Drugs</t>
  </si>
  <si>
    <t xml:space="preserve">Capital </t>
  </si>
  <si>
    <t xml:space="preserve">Public Health </t>
  </si>
  <si>
    <t xml:space="preserve">Administration </t>
  </si>
  <si>
    <t xml:space="preserve">Other health spending: Health Research </t>
  </si>
  <si>
    <t>Other health spending: Other Health Care Goods</t>
  </si>
  <si>
    <t>Other health spending: Other Health Care Services</t>
  </si>
  <si>
    <t>Total Other Health Spending</t>
  </si>
  <si>
    <t xml:space="preserve">Grand Total </t>
  </si>
  <si>
    <t>—</t>
  </si>
  <si>
    <t>Calculation Table 1: Private-sector household (out-of-pocket) health expenditure by source of finance and use of funds in millions of dollars as a percentage of total Private Expenditure, Canada, 1988 to 2017</t>
  </si>
  <si>
    <r>
      <t xml:space="preserve">Table D.2.1.1 </t>
    </r>
    <r>
      <rPr>
        <sz val="12"/>
        <rFont val="Arial"/>
        <family val="2"/>
      </rPr>
      <t>Private-sector health expenditure by use of funds in millions of current dollars, Newfoundland and Labrador, 1975 to 2019</t>
    </r>
  </si>
  <si>
    <t>Expenditure by year</t>
  </si>
  <si>
    <t>Hospitals</t>
  </si>
  <si>
    <t>Other Institutions</t>
  </si>
  <si>
    <t>Physicians</t>
  </si>
  <si>
    <t>Other Professionals</t>
  </si>
  <si>
    <t>Drugs</t>
  </si>
  <si>
    <t>Capital</t>
  </si>
  <si>
    <t>Public Health</t>
  </si>
  <si>
    <t>Administration</t>
  </si>
  <si>
    <t>Other Health Spending</t>
  </si>
  <si>
    <t>2018 f</t>
  </si>
  <si>
    <t>2019 f</t>
  </si>
  <si>
    <r>
      <t xml:space="preserve">Table D.2.2.1 </t>
    </r>
    <r>
      <rPr>
        <sz val="12"/>
        <rFont val="Arial"/>
        <family val="2"/>
      </rPr>
      <t>Private-sector health expenditure by use of funds in millions of current dollars, Prince Edward Island, 1975 to 2019</t>
    </r>
  </si>
  <si>
    <r>
      <t xml:space="preserve">Table D.2.3.1 </t>
    </r>
    <r>
      <rPr>
        <sz val="12"/>
        <rFont val="Arial"/>
        <family val="2"/>
      </rPr>
      <t>Private-sector health expenditure by use of funds in millions of current dollars, Nova Scotia, 1975 to 2019</t>
    </r>
  </si>
  <si>
    <r>
      <t xml:space="preserve">Table D.2.4.1 </t>
    </r>
    <r>
      <rPr>
        <sz val="12"/>
        <rFont val="Arial"/>
        <family val="2"/>
      </rPr>
      <t>Private-sector health expenditure by use of funds in millions of current dollars, New Brunswick, 1975 to 2019</t>
    </r>
  </si>
  <si>
    <r>
      <t xml:space="preserve">Table D.2.5.1 </t>
    </r>
    <r>
      <rPr>
        <sz val="12"/>
        <rFont val="Arial"/>
        <family val="2"/>
      </rPr>
      <t>Private-sector health expenditure by use of funds in millions of current dollars, Quebec, 1975 to 2019</t>
    </r>
  </si>
  <si>
    <r>
      <t xml:space="preserve">Table D.2.6.1 </t>
    </r>
    <r>
      <rPr>
        <sz val="12"/>
        <rFont val="Arial"/>
        <family val="2"/>
      </rPr>
      <t>Private-sector health expenditure by use of funds in millions of current dollars, Ontario, 1975 to 2019</t>
    </r>
  </si>
  <si>
    <r>
      <t xml:space="preserve">Table D.2.7.1 </t>
    </r>
    <r>
      <rPr>
        <sz val="12"/>
        <rFont val="Arial"/>
        <family val="2"/>
      </rPr>
      <t>Private-sector health expenditure by use of funds in millions of current dollars, Manitoba, 1975 to 2019</t>
    </r>
  </si>
  <si>
    <r>
      <t xml:space="preserve">Table D.2.8.1 </t>
    </r>
    <r>
      <rPr>
        <sz val="12"/>
        <rFont val="Arial"/>
        <family val="2"/>
      </rPr>
      <t>Private-sector health expenditure by use of funds in millions of current dollars, Saskatchewan, 1975 to 2019</t>
    </r>
  </si>
  <si>
    <r>
      <t xml:space="preserve">Table D.2.9.1 </t>
    </r>
    <r>
      <rPr>
        <sz val="12"/>
        <rFont val="Arial"/>
        <family val="2"/>
      </rPr>
      <t>Private-sector health expenditure by use of funds in millions of current dollars, Alberta, 1975 to 2019</t>
    </r>
  </si>
  <si>
    <r>
      <t>Table D.2.10.1</t>
    </r>
    <r>
      <rPr>
        <sz val="12"/>
        <rFont val="Arial"/>
        <family val="2"/>
      </rPr>
      <t xml:space="preserve"> Private-sector health expenditure by use of funds in millions of current dollars, British Columbia, 1975 to 2019</t>
    </r>
  </si>
  <si>
    <r>
      <t>Table D.2.11.1</t>
    </r>
    <r>
      <rPr>
        <sz val="12"/>
        <rFont val="Arial"/>
        <family val="2"/>
      </rPr>
      <t xml:space="preserve"> Private-sector health expenditure by use of funds in millions of current dollars, Yukon, 1975 to 2019</t>
    </r>
  </si>
  <si>
    <r>
      <t>Table D.2.12.1</t>
    </r>
    <r>
      <rPr>
        <sz val="12"/>
        <rFont val="Arial"/>
        <family val="2"/>
      </rPr>
      <t xml:space="preserve"> Private-sector health expenditure by use of funds in millions of current dollars, Northwest Territories, 1975 to 2019</t>
    </r>
  </si>
  <si>
    <t xml:space="preserve">Note: OPP Expenditure is unavailable for the provinces. Therefore, the OPP expenditure is calculated by multiplying  Private-sector health expenditure by use of funds in millions of current dollars by the share of OPP/Total Private Sector Health Expentidute in Canada for each province. The data on total private expenditure by province is available from 1975 onwards and therefore the percentage of which is total OPP is assumed to be equal to the share in 1988. </t>
  </si>
  <si>
    <t>Appendix Table 25: Total Out of Pocket Private-sector Total Health Expenditure by Year, Canada and the Provinces, 1981 to 2018, millions of current dollars</t>
  </si>
  <si>
    <t>Appendix Table 26: Total Out of Pocket Private Expenditure on Healthcare as a proportion of Household Disposable Income</t>
  </si>
  <si>
    <t>Appendix Table 7: Net Year-End Total Fixed Capital Stock, millions of 2012$, Page 1</t>
  </si>
  <si>
    <t xml:space="preserve">Newfoundland </t>
  </si>
  <si>
    <t xml:space="preserve"> Ontario</t>
  </si>
  <si>
    <t>Table II: Index of Economic Well-Being Compound Annual Growth Ranking for Canada and the Provinces, Equal Weighting of Components, Equal Subcomponents Weighting, 1981-2018</t>
  </si>
  <si>
    <t>Table 1: Consumption Component, 2012$, Page 1</t>
  </si>
  <si>
    <t>Table 2: Wealth Component, 2012$, Page 1</t>
  </si>
  <si>
    <t>CAGR</t>
  </si>
  <si>
    <t>2008-2018</t>
  </si>
  <si>
    <t xml:space="preserve">Appendix Table 0: Consumer Price Index (CPI) </t>
  </si>
  <si>
    <t>Appendix Table 1: Household Expenditure on Goods and Services</t>
  </si>
  <si>
    <t>Appendix Table 0: Consumer Price Index (CPI)</t>
  </si>
  <si>
    <t>2002 = 100</t>
  </si>
  <si>
    <t>2012 = 100</t>
  </si>
  <si>
    <t>CPI (2012=100)</t>
  </si>
  <si>
    <t>Constant 2012$</t>
  </si>
  <si>
    <t>100 / GDP deflator</t>
  </si>
  <si>
    <t>Note: The latter part of the school year is considered when converting to 2012 constant dollars using GDP Deflators from Appendix Table 8.</t>
  </si>
  <si>
    <t xml:space="preserve">Note: Currently, Social cost is calculated in 2012$. Emissions are multipled by 125 in 2012 $ (a chosen constant). The results are the cummulative sum of the social cost in each year, as we assume that the costs are not dissipated each year. </t>
  </si>
  <si>
    <t>Social cost per year (per million of tonnes), 2012 $</t>
  </si>
  <si>
    <t>Social cost (per million of tonnes), 2012$</t>
  </si>
  <si>
    <t>Table 1: Consumption Component, 2012$, Page 2</t>
  </si>
  <si>
    <t>Table 1: Consumption Component, 2012$, Page 4</t>
  </si>
  <si>
    <t>Table 1: Consumption Component, 2012$, Page 5</t>
  </si>
  <si>
    <t>Table 1: Consumption Component, 2012$, Page 6</t>
  </si>
  <si>
    <t>Table 1: Consumption Component, 2012$, Page 7</t>
  </si>
  <si>
    <t>Table 1: Consumption Component, 2012$, Page 8</t>
  </si>
  <si>
    <t>Table 1: Consumption Component, 2012$, Page 9</t>
  </si>
  <si>
    <t>Table 1: Consumption Component, 2012$, Page 11</t>
  </si>
  <si>
    <t>constant growth from the 1989 to 1994 period.  Recalculation into 2012 dollars base has been done with the consumer  price index (Appendix Table 1).</t>
  </si>
  <si>
    <t>G=E*1,000,000,000/F</t>
  </si>
  <si>
    <t>R</t>
  </si>
  <si>
    <t>T</t>
  </si>
  <si>
    <t>V</t>
  </si>
  <si>
    <t>X</t>
  </si>
  <si>
    <t>Z</t>
  </si>
  <si>
    <t>Q=P*(I/100)</t>
  </si>
  <si>
    <t>S=R*(I/100)</t>
  </si>
  <si>
    <t>U=T*(I/100)</t>
  </si>
  <si>
    <t>W=V*(I/100)</t>
  </si>
  <si>
    <t>Y=X*(I/100)</t>
  </si>
  <si>
    <t>AA=Z*(I/100)</t>
  </si>
  <si>
    <t>AD=AB*(I/100)</t>
  </si>
  <si>
    <t>Note: As the wage rate for 1992 was extremly high (at 11.14 current dollars) for PEI by using replacement cost (generalist), we use the national wage rate multiplied by the average ratio of PEI's wage rate in national wage rate in 1961, 1971, 1981 and 1986, which is 77 per cent, to estimate the wage rate for 1992.</t>
  </si>
  <si>
    <t>J=H/A*1000</t>
  </si>
  <si>
    <t>J=G/A*1000</t>
  </si>
  <si>
    <t>Hours of unpaid work for 2005 was from Statistics Canada (2006)"Overview of the Time Use of Canadians"Vol no: 12F0080XWE;</t>
  </si>
  <si>
    <t xml:space="preserve">Hours of unpaid work for 2010 was from Statistics Canada (2011)"Overview of the Time Use of Canadians" Catalogue No. 89-647-X; </t>
  </si>
  <si>
    <t xml:space="preserve">Hours of unpaid work for 2015 was from Statistics Canada, Table 45-10-0014-01; </t>
  </si>
  <si>
    <t>Hours of unpaid work for 2011-2014 and 2016-2018 were calculated based on average annual growth rate from 2005-2010 and 2010-2015, respectively.</t>
  </si>
  <si>
    <t>Values of unpaid work in 1981, 1986, and 1992 were taken from Statistics Canada's Household's Unpaid Work: Measurement and Valuation, cat. No. 13-603E.</t>
  </si>
  <si>
    <t>Values for years in between were interpolated from average growth rates.</t>
  </si>
  <si>
    <t>Per Capita, 2012 $</t>
  </si>
  <si>
    <t>Millions of 2012 $</t>
  </si>
  <si>
    <t>(millions of constant 2012 $)</t>
  </si>
  <si>
    <t>(constant 2012 $)</t>
  </si>
  <si>
    <t xml:space="preserve"> (millions of current $)</t>
  </si>
  <si>
    <t>(current $)</t>
  </si>
  <si>
    <t>Appendix Table 14: Cost of education in 2009-2010, 2012$</t>
  </si>
  <si>
    <t xml:space="preserve"> (constant 2012 $)</t>
  </si>
  <si>
    <t>Current wage for years after 1992 were calculated by extrapolating average annual growth rate from the real wage index 1992-2018, applying it to the real 1992 wage in 2012 $ and then converting it into current wages using the CPI index.</t>
  </si>
  <si>
    <t>Real Household Expenditure, millions of 2012 $</t>
  </si>
  <si>
    <t>Real Household Expenditure: Final Household Consumption Expenditure (2012 constant prices) - Statistics Canada Table: 36-10-0225-01 (formerly CANSIM 384-0041).</t>
  </si>
  <si>
    <t>Table 2: Wealth Component, 2012$, Page 2</t>
  </si>
  <si>
    <t>Table 2: Wealth Component, 2012$, Page 3</t>
  </si>
  <si>
    <t>Table 2: Wealth Component, 2012$, Page 4</t>
  </si>
  <si>
    <t>Table 2: Wealth Component, 2012$, Page 5</t>
  </si>
  <si>
    <t>Table 2: Wealth Component, 2012$, Page 6</t>
  </si>
  <si>
    <t>Table 2: Wealth Component, 2012$, Page 7</t>
  </si>
  <si>
    <t>Table 2: Wealth Component, 2012$, Page 8</t>
  </si>
  <si>
    <t>Table 2: Wealth Component, 2012$, Page 9</t>
  </si>
  <si>
    <t>Table 2: Wealth Component, 2012$, Page 10</t>
  </si>
  <si>
    <t>Table 2: Wealth Component, 2012$, Page 11</t>
  </si>
  <si>
    <t>Appendix Table 6: Government Expenditure on Goods and Services, millions of 2012$</t>
  </si>
  <si>
    <t>Appendix Table 7: Net Year-End Total Fixed Capital Stock, millions of 2012$</t>
  </si>
  <si>
    <t>Appendix Table 9: Greenhouse Gas Emission Social Cost, 2012$.</t>
  </si>
  <si>
    <t>Cost per student, 2012$</t>
  </si>
  <si>
    <t>Accumulated Cost per Student, 2012 $</t>
  </si>
  <si>
    <t>Expenditures, millions of 2012$</t>
  </si>
  <si>
    <t>Cost in Billions (2012 dollars)</t>
  </si>
  <si>
    <t>Table 1: Consumption Component, 2012$, Page 3</t>
  </si>
  <si>
    <t>Table 1: Consumption Component, 2012$, Page 10</t>
  </si>
  <si>
    <t>Last updated: August 10, 2020</t>
  </si>
  <si>
    <t xml:space="preserve"> Last updated: August 10, 2020</t>
  </si>
  <si>
    <t>From 2016-2018 (in italics) are based on the 2010-2015 average annual growth rate.</t>
  </si>
  <si>
    <t>Last updated:  August 10, 2020</t>
  </si>
  <si>
    <t xml:space="preserve"> Last updated: August 10, 2020.</t>
  </si>
  <si>
    <t>Last updated: August 10, 2020.</t>
  </si>
  <si>
    <t>Appendix Table 6: Government Expenditure on Goods and Services, millions of 2012$, Page 4</t>
  </si>
  <si>
    <t>Appendix Table 6: Government Expenditure on Goods and Services, millions of 2012$, Page 2</t>
  </si>
  <si>
    <t>Appendix Table 6: Government Expenditure on Goods and Services, millions of 2012$, Page 3</t>
  </si>
  <si>
    <t xml:space="preserve">Last updated: August 10, 2020. </t>
  </si>
  <si>
    <t>Last update: August 10, 2020.</t>
  </si>
  <si>
    <t>0 - 8 years (in thousands)</t>
  </si>
  <si>
    <t>Population (in thousands)</t>
  </si>
  <si>
    <t>Poverty Rate (%)</t>
  </si>
  <si>
    <t>Poverty Gap Ratio</t>
  </si>
  <si>
    <t>Scaled Poverty Intensity</t>
  </si>
  <si>
    <t>Beneficiaries (in unit)</t>
  </si>
  <si>
    <t>Unemployed (in thousands)</t>
  </si>
  <si>
    <t>Last updated: Augus 10, 2020</t>
  </si>
  <si>
    <t>Appendix Table 20A: Unemployment Rates, %</t>
  </si>
  <si>
    <t>Source: Appendix Tables 19, 20A, and 23.</t>
  </si>
  <si>
    <t>Appendix Table 21: Average Weekly Earnings (in current dollars)</t>
  </si>
  <si>
    <t>Appendix Table 22: Average Regular Weekly Employment Insurance Benefits (in current dollars)</t>
  </si>
  <si>
    <t>Last updated: August 10, 2019</t>
  </si>
  <si>
    <t>Index of Total per capita Consumption Flows</t>
  </si>
  <si>
    <t>Index of Log of Total per capita Consumption Flows</t>
  </si>
  <si>
    <t>Appendix Table 9: Greenhouse Gas Emission Social Cost, 2012$, Page 1</t>
  </si>
  <si>
    <t>Appendix Table 9: Greenhouse Gas Emission Social Cost, 2012$, Page 2</t>
  </si>
  <si>
    <t>Appendix Table 9: Greenhouse Gas Emission Social Cost, 2012$, Page 3</t>
  </si>
  <si>
    <t>Appendix Table 9: Greenhouse Gas Emission Social Cost, 2012$, Page 4</t>
  </si>
  <si>
    <t>Last updated: August 10, 2019.</t>
  </si>
  <si>
    <t>Note: This data have been edited to now reflect Private Expenditure, not just OPP Expenditure given the data used in A25 and A26.</t>
  </si>
  <si>
    <t>Table 1: Consumption Component, 2012$</t>
  </si>
  <si>
    <t>Table 2: Wealth Component, 2012$</t>
  </si>
  <si>
    <t>An Index of Economic Well-being for Canada and the Provinces</t>
  </si>
  <si>
    <t>Last Update: August 10, 2020.</t>
  </si>
</sst>
</file>

<file path=xl/styles.xml><?xml version="1.0" encoding="utf-8"?>
<styleSheet xmlns="http://schemas.openxmlformats.org/spreadsheetml/2006/main">
  <numFmts count="12">
    <numFmt numFmtId="43" formatCode="_(* #,##0.00_);_(* \(#,##0.00\);_(* &quot;-&quot;??_);_(@_)"/>
    <numFmt numFmtId="164" formatCode="_-* #,##0.00_-;\-* #,##0.00_-;_-* &quot;-&quot;??_-;_-@_-"/>
    <numFmt numFmtId="165" formatCode="0.000"/>
    <numFmt numFmtId="166" formatCode="#,##0.0"/>
    <numFmt numFmtId="167" formatCode="0.0"/>
    <numFmt numFmtId="168" formatCode="0.0000"/>
    <numFmt numFmtId="169" formatCode="#,##0.000"/>
    <numFmt numFmtId="170" formatCode="#,##0.0;\-#,##0.0;\-\-\-"/>
    <numFmt numFmtId="171" formatCode="#,##0.000000"/>
    <numFmt numFmtId="172" formatCode="0.0000000"/>
    <numFmt numFmtId="173" formatCode="_-* #,##0_-;\-* #,##0_-;_-* &quot;-&quot;??_-;_-@_-"/>
    <numFmt numFmtId="174" formatCode="#,##0.0000"/>
  </numFmts>
  <fonts count="70">
    <font>
      <sz val="9.5"/>
      <name val="System"/>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i/>
      <sz val="10"/>
      <name val="Times New Roman"/>
      <family val="1"/>
    </font>
    <font>
      <b/>
      <vertAlign val="superscript"/>
      <sz val="10"/>
      <name val="Times New Roman"/>
      <family val="1"/>
    </font>
    <font>
      <vertAlign val="superscript"/>
      <sz val="10"/>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Times New Roman"/>
      <family val="1"/>
    </font>
    <font>
      <sz val="11"/>
      <color theme="1"/>
      <name val="Times New Roman"/>
      <family val="1"/>
    </font>
    <font>
      <sz val="10"/>
      <color theme="1"/>
      <name val="Times New Roman"/>
      <family val="1"/>
    </font>
    <font>
      <sz val="9.5"/>
      <name val="Times New Roman"/>
      <family val="1"/>
    </font>
    <font>
      <sz val="9.5"/>
      <name val="System"/>
      <family val="2"/>
    </font>
    <font>
      <sz val="10"/>
      <name val="Arial"/>
      <family val="2"/>
      <charset val="204"/>
    </font>
    <font>
      <sz val="10"/>
      <name val="Arial"/>
      <family val="2"/>
    </font>
    <font>
      <sz val="10"/>
      <color theme="1"/>
      <name val="Arial"/>
      <family val="2"/>
    </font>
    <font>
      <sz val="11"/>
      <color indexed="8"/>
      <name val="Calibri"/>
      <family val="2"/>
    </font>
    <font>
      <b/>
      <sz val="9.5"/>
      <name val="Times New Roman"/>
      <family val="1"/>
    </font>
    <font>
      <sz val="10"/>
      <color theme="8" tint="-0.249977111117893"/>
      <name val="Times New Roman"/>
      <family val="1"/>
    </font>
    <font>
      <u/>
      <sz val="9.5"/>
      <color theme="10"/>
      <name val="System"/>
      <family val="2"/>
    </font>
    <font>
      <b/>
      <sz val="10"/>
      <color theme="1"/>
      <name val="Times New Roman"/>
      <family val="1"/>
    </font>
    <font>
      <sz val="9.5"/>
      <color theme="1"/>
      <name val="Times New Roman"/>
      <family val="1"/>
    </font>
    <font>
      <sz val="11"/>
      <color rgb="FF000000"/>
      <name val="Arial"/>
      <family val="2"/>
    </font>
    <font>
      <sz val="11"/>
      <color theme="1"/>
      <name val="Arial"/>
      <family val="2"/>
    </font>
    <font>
      <sz val="22"/>
      <name val="Arial"/>
      <family val="2"/>
    </font>
    <font>
      <sz val="11"/>
      <name val="Arial"/>
      <family val="2"/>
    </font>
    <font>
      <sz val="16"/>
      <name val="Arial"/>
      <family val="2"/>
    </font>
    <font>
      <u/>
      <sz val="11"/>
      <color rgb="FF0070C0"/>
      <name val="Arial"/>
      <family val="2"/>
    </font>
    <font>
      <sz val="30"/>
      <name val="Calibri"/>
      <family val="2"/>
    </font>
    <font>
      <sz val="8"/>
      <name val="Univers"/>
      <family val="2"/>
    </font>
    <font>
      <sz val="8"/>
      <name val="Univers"/>
      <family val="2"/>
    </font>
    <font>
      <sz val="24"/>
      <name val="Calibri"/>
      <family val="2"/>
    </font>
    <font>
      <u/>
      <sz val="11"/>
      <color theme="10"/>
      <name val="Arial"/>
      <family val="2"/>
    </font>
    <font>
      <sz val="9.5"/>
      <name val="System"/>
      <family val="2"/>
    </font>
    <font>
      <sz val="11"/>
      <color rgb="FFFFFFFF"/>
      <name val="Arial"/>
      <family val="2"/>
    </font>
    <font>
      <b/>
      <sz val="11"/>
      <color rgb="FFFFFFFF"/>
      <name val="Arial"/>
      <family val="2"/>
    </font>
    <font>
      <b/>
      <sz val="11"/>
      <color rgb="FF000000"/>
      <name val="Arial"/>
      <family val="2"/>
    </font>
    <font>
      <sz val="11"/>
      <color rgb="FFFF0000"/>
      <name val="Arial"/>
      <family val="2"/>
    </font>
    <font>
      <sz val="12"/>
      <name val="Arial"/>
      <family val="2"/>
    </font>
    <font>
      <b/>
      <sz val="12"/>
      <name val="Arial"/>
      <family val="2"/>
    </font>
    <font>
      <b/>
      <sz val="11"/>
      <color theme="1"/>
      <name val="Arial"/>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8595B"/>
        <bgColor indexed="64"/>
      </patternFill>
    </fill>
    <fill>
      <patternFill patternType="solid">
        <fgColor theme="0"/>
        <bgColor indexed="64"/>
      </patternFill>
    </fill>
    <fill>
      <patternFill patternType="solid">
        <fgColor theme="1" tint="0.34998626667073579"/>
        <bgColor indexed="64"/>
      </patternFill>
    </fill>
  </fills>
  <borders count="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thin">
        <color indexed="64"/>
      </left>
      <right style="thin">
        <color indexed="64"/>
      </right>
      <top/>
      <bottom/>
      <diagonal/>
    </border>
    <border>
      <left/>
      <right style="thick">
        <color indexed="64"/>
      </right>
      <top/>
      <bottom/>
      <diagonal/>
    </border>
    <border>
      <left style="thin">
        <color indexed="64"/>
      </left>
      <right/>
      <top/>
      <bottom/>
      <diagonal/>
    </border>
    <border>
      <left/>
      <right/>
      <top/>
      <bottom style="thin">
        <color indexed="64"/>
      </bottom>
      <diagonal/>
    </border>
    <border>
      <left/>
      <right/>
      <top style="thin">
        <color indexed="64"/>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bottom style="thin">
        <color rgb="FFFFFFF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thin">
        <color indexed="64"/>
      </left>
      <right/>
      <top style="thin">
        <color rgb="FF020000"/>
      </top>
      <bottom/>
      <diagonal/>
    </border>
    <border>
      <left/>
      <right/>
      <top style="thin">
        <color rgb="FF020000"/>
      </top>
      <bottom/>
      <diagonal/>
    </border>
    <border>
      <left/>
      <right style="thin">
        <color indexed="64"/>
      </right>
      <top/>
      <bottom style="thin">
        <color indexed="64"/>
      </bottom>
      <diagonal/>
    </border>
    <border>
      <left style="thin">
        <color indexed="64"/>
      </left>
      <right/>
      <top/>
      <bottom style="thin">
        <color indexed="64"/>
      </bottom>
      <diagonal/>
    </border>
    <border>
      <left style="thick">
        <color indexed="64"/>
      </left>
      <right/>
      <top/>
      <bottom/>
      <diagonal/>
    </border>
  </borders>
  <cellStyleXfs count="759">
    <xf numFmtId="0" fontId="0" fillId="0" borderId="0"/>
    <xf numFmtId="0" fontId="21" fillId="0" borderId="0" applyNumberFormat="0" applyFill="0" applyBorder="0" applyAlignment="0" applyProtection="0"/>
    <xf numFmtId="0" fontId="22" fillId="0" borderId="1" applyNumberFormat="0" applyFill="0" applyAlignment="0" applyProtection="0"/>
    <xf numFmtId="0" fontId="23" fillId="0" borderId="2" applyNumberFormat="0" applyFill="0" applyAlignment="0" applyProtection="0"/>
    <xf numFmtId="0" fontId="24" fillId="0" borderId="3" applyNumberFormat="0" applyFill="0" applyAlignment="0" applyProtection="0"/>
    <xf numFmtId="0" fontId="24" fillId="0" borderId="0" applyNumberFormat="0" applyFill="0" applyBorder="0" applyAlignment="0" applyProtection="0"/>
    <xf numFmtId="0" fontId="25" fillId="2" borderId="0" applyNumberFormat="0" applyBorder="0" applyAlignment="0" applyProtection="0"/>
    <xf numFmtId="0" fontId="26" fillId="3" borderId="0" applyNumberFormat="0" applyBorder="0" applyAlignment="0" applyProtection="0"/>
    <xf numFmtId="0" fontId="27" fillId="4" borderId="0" applyNumberFormat="0" applyBorder="0" applyAlignment="0" applyProtection="0"/>
    <xf numFmtId="0" fontId="28" fillId="5" borderId="4" applyNumberFormat="0" applyAlignment="0" applyProtection="0"/>
    <xf numFmtId="0" fontId="29" fillId="6" borderId="5" applyNumberFormat="0" applyAlignment="0" applyProtection="0"/>
    <xf numFmtId="0" fontId="30" fillId="6" borderId="4" applyNumberFormat="0" applyAlignment="0" applyProtection="0"/>
    <xf numFmtId="0" fontId="31" fillId="0" borderId="6" applyNumberFormat="0" applyFill="0" applyAlignment="0" applyProtection="0"/>
    <xf numFmtId="0" fontId="32" fillId="7" borderId="7"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36" fillId="28" borderId="0" applyNumberFormat="0" applyBorder="0" applyAlignment="0" applyProtection="0"/>
    <xf numFmtId="0" fontId="36"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36" fillId="32" borderId="0" applyNumberFormat="0" applyBorder="0" applyAlignment="0" applyProtection="0"/>
    <xf numFmtId="0" fontId="15" fillId="0" borderId="0"/>
    <xf numFmtId="0" fontId="15" fillId="8" borderId="8" applyNumberFormat="0" applyFont="0" applyAlignment="0" applyProtection="0"/>
    <xf numFmtId="0" fontId="14" fillId="0" borderId="0"/>
    <xf numFmtId="0" fontId="14" fillId="8" borderId="8"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3" fillId="0" borderId="0"/>
    <xf numFmtId="0" fontId="13" fillId="8" borderId="8" applyNumberFormat="0" applyFont="0" applyAlignment="0" applyProtection="0"/>
    <xf numFmtId="0" fontId="13" fillId="10"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2" fillId="0" borderId="0"/>
    <xf numFmtId="0" fontId="12" fillId="8" borderId="8"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1" fillId="0" borderId="0"/>
    <xf numFmtId="0" fontId="10" fillId="0" borderId="0"/>
    <xf numFmtId="0" fontId="41" fillId="0" borderId="0"/>
    <xf numFmtId="0" fontId="10" fillId="8" borderId="8"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0" borderId="0"/>
    <xf numFmtId="0" fontId="10" fillId="8" borderId="8" applyNumberFormat="0" applyFont="0" applyAlignment="0" applyProtection="0"/>
    <xf numFmtId="0" fontId="9" fillId="0" borderId="0"/>
    <xf numFmtId="0" fontId="8" fillId="0" borderId="0"/>
    <xf numFmtId="0" fontId="42"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8" borderId="8" applyNumberFormat="0" applyFont="0" applyAlignment="0" applyProtection="0"/>
    <xf numFmtId="0" fontId="7" fillId="0" borderId="0"/>
    <xf numFmtId="0" fontId="7" fillId="8" borderId="8"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8" borderId="8"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43" fillId="0" borderId="0" applyNumberFormat="0" applyFont="0" applyFill="0" applyBorder="0" applyAlignment="0" applyProtection="0"/>
    <xf numFmtId="0" fontId="43" fillId="0" borderId="0"/>
    <xf numFmtId="0" fontId="43" fillId="0" borderId="0" applyNumberFormat="0" applyFont="0" applyFill="0" applyBorder="0" applyAlignment="0" applyProtection="0"/>
    <xf numFmtId="0" fontId="43" fillId="0" borderId="0" applyNumberFormat="0" applyFont="0" applyFill="0" applyBorder="0" applyAlignment="0" applyProtection="0"/>
    <xf numFmtId="0" fontId="43" fillId="0" borderId="0"/>
    <xf numFmtId="0" fontId="43" fillId="0" borderId="0" applyNumberFormat="0" applyFont="0" applyFill="0" applyBorder="0" applyAlignment="0" applyProtection="0"/>
    <xf numFmtId="0" fontId="43" fillId="0" borderId="0"/>
    <xf numFmtId="0" fontId="7" fillId="8" borderId="8"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9" fontId="7" fillId="0" borderId="0" applyFont="0" applyFill="0" applyBorder="0" applyAlignment="0" applyProtection="0"/>
    <xf numFmtId="0" fontId="44" fillId="0" borderId="0"/>
    <xf numFmtId="0" fontId="7" fillId="18" borderId="0" applyNumberFormat="0" applyBorder="0" applyAlignment="0" applyProtection="0"/>
    <xf numFmtId="0" fontId="7" fillId="19" borderId="0" applyNumberFormat="0" applyBorder="0" applyAlignment="0" applyProtection="0"/>
    <xf numFmtId="164" fontId="7" fillId="0" borderId="0" applyFont="0" applyFill="0" applyBorder="0" applyAlignment="0" applyProtection="0"/>
    <xf numFmtId="0" fontId="7" fillId="22" borderId="0" applyNumberFormat="0" applyBorder="0" applyAlignment="0" applyProtection="0"/>
    <xf numFmtId="0" fontId="7" fillId="23" borderId="0" applyNumberFormat="0" applyBorder="0" applyAlignment="0" applyProtection="0"/>
    <xf numFmtId="0" fontId="43" fillId="0" borderId="0" applyNumberFormat="0" applyFont="0" applyFill="0" applyBorder="0" applyAlignment="0" applyProtection="0"/>
    <xf numFmtId="0" fontId="7" fillId="26"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45" fillId="0" borderId="0"/>
    <xf numFmtId="0" fontId="7" fillId="30" borderId="0" applyNumberFormat="0" applyBorder="0" applyAlignment="0" applyProtection="0"/>
    <xf numFmtId="0" fontId="7" fillId="31" borderId="0" applyNumberFormat="0" applyBorder="0" applyAlignment="0" applyProtection="0"/>
    <xf numFmtId="0" fontId="43" fillId="0" borderId="0" applyNumberFormat="0" applyFont="0" applyFill="0" applyBorder="0" applyAlignment="0" applyProtection="0"/>
    <xf numFmtId="0" fontId="43" fillId="0" borderId="0" applyNumberFormat="0" applyFont="0" applyFill="0" applyBorder="0" applyAlignment="0" applyProtection="0"/>
    <xf numFmtId="0" fontId="43" fillId="0" borderId="0" applyNumberFormat="0" applyFont="0" applyFill="0" applyBorder="0" applyAlignment="0" applyProtection="0"/>
    <xf numFmtId="0" fontId="43" fillId="0" borderId="0"/>
    <xf numFmtId="0" fontId="43" fillId="0" borderId="0" applyNumberFormat="0" applyFill="0" applyBorder="0" applyAlignment="0" applyProtection="0"/>
    <xf numFmtId="0" fontId="7" fillId="0" borderId="0"/>
    <xf numFmtId="0" fontId="41" fillId="0" borderId="0"/>
    <xf numFmtId="0" fontId="43" fillId="0" borderId="0"/>
    <xf numFmtId="0" fontId="43" fillId="0" borderId="0" applyNumberFormat="0" applyFont="0" applyFill="0" applyBorder="0" applyAlignment="0" applyProtection="0"/>
    <xf numFmtId="0" fontId="43" fillId="0" borderId="0" applyNumberFormat="0" applyFont="0" applyFill="0" applyBorder="0" applyAlignment="0" applyProtection="0"/>
    <xf numFmtId="0" fontId="43" fillId="0" borderId="0" applyNumberFormat="0" applyFont="0" applyFill="0" applyBorder="0" applyAlignment="0" applyProtection="0"/>
    <xf numFmtId="0" fontId="43" fillId="0" borderId="0" applyNumberFormat="0" applyFont="0" applyFill="0" applyBorder="0" applyAlignment="0" applyProtection="0"/>
    <xf numFmtId="0" fontId="7" fillId="0" borderId="0"/>
    <xf numFmtId="0" fontId="7" fillId="8" borderId="8" applyNumberFormat="0" applyFont="0" applyAlignment="0" applyProtection="0"/>
    <xf numFmtId="0" fontId="7" fillId="0" borderId="0"/>
    <xf numFmtId="0" fontId="7" fillId="8" borderId="8"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8" borderId="8"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43" fillId="0" borderId="0"/>
    <xf numFmtId="0" fontId="7" fillId="0" borderId="0"/>
    <xf numFmtId="0" fontId="7" fillId="8" borderId="8"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8" borderId="8" applyNumberFormat="0" applyFont="0" applyAlignment="0" applyProtection="0"/>
    <xf numFmtId="0" fontId="7" fillId="0" borderId="0"/>
    <xf numFmtId="0" fontId="7" fillId="8" borderId="8"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8" borderId="8"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8" borderId="8"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9" borderId="0" applyNumberFormat="0" applyBorder="0" applyAlignment="0" applyProtection="0"/>
    <xf numFmtId="164" fontId="7" fillId="0" borderId="0" applyFont="0" applyFill="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8" borderId="8" applyNumberFormat="0" applyFont="0" applyAlignment="0" applyProtection="0"/>
    <xf numFmtId="0" fontId="7" fillId="0" borderId="0"/>
    <xf numFmtId="0" fontId="7" fillId="8" borderId="8"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8" borderId="8"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43" fillId="0" borderId="0"/>
    <xf numFmtId="0" fontId="7" fillId="8" borderId="8"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6" fillId="0" borderId="0"/>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8" fillId="0" borderId="0" applyNumberFormat="0" applyFill="0" applyBorder="0" applyAlignment="0" applyProtection="0">
      <alignment vertical="top"/>
      <protection locked="0"/>
    </xf>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55" fillId="0" borderId="0" applyNumberFormat="0" applyProtection="0">
      <alignment horizontal="left" vertical="top"/>
    </xf>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54" fillId="0" borderId="0" applyNumberFormat="0" applyProtection="0">
      <alignment horizontal="left" vertical="top" wrapText="1"/>
    </xf>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9" fontId="56" fillId="0" borderId="0" applyFill="0" applyBorder="0" applyAlignment="0" applyProtection="0"/>
    <xf numFmtId="164" fontId="1" fillId="0" borderId="0" applyFont="0" applyFill="0" applyBorder="0" applyAlignment="0" applyProtection="0"/>
    <xf numFmtId="0" fontId="53" fillId="0" borderId="0" applyNumberFormat="0" applyFill="0" applyProtection="0">
      <alignment horizontal="left" vertical="top"/>
    </xf>
    <xf numFmtId="0" fontId="52" fillId="0" borderId="0"/>
    <xf numFmtId="0" fontId="57" fillId="0" borderId="0" applyNumberFormat="0" applyFill="0" applyProtection="0">
      <alignment horizontal="left" vertical="top"/>
    </xf>
    <xf numFmtId="0" fontId="53" fillId="0" borderId="0" applyNumberFormat="0" applyFill="0" applyProtection="0">
      <alignment horizontal="left" vertical="top"/>
    </xf>
    <xf numFmtId="164" fontId="59" fillId="0" borderId="0" applyFont="0" applyFill="0" applyBorder="0" applyAlignment="0" applyProtection="0"/>
    <xf numFmtId="0" fontId="60" fillId="0" borderId="0" applyNumberFormat="0" applyProtection="0">
      <alignment horizontal="left" vertical="top"/>
    </xf>
    <xf numFmtId="0" fontId="55" fillId="0" borderId="0" applyNumberFormat="0" applyProtection="0">
      <alignment horizontal="left" vertical="top"/>
    </xf>
    <xf numFmtId="0" fontId="61" fillId="0" borderId="0" applyNumberFormat="0" applyFill="0" applyBorder="0" applyAlignment="0" applyProtection="0"/>
    <xf numFmtId="0" fontId="58" fillId="0" borderId="0"/>
    <xf numFmtId="0" fontId="4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164"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164"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43"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4" fontId="62" fillId="0" borderId="0" applyFont="0" applyFill="0" applyBorder="0" applyAlignment="0" applyProtection="0"/>
    <xf numFmtId="0" fontId="43" fillId="0" borderId="0"/>
    <xf numFmtId="0" fontId="59" fillId="0" borderId="0"/>
    <xf numFmtId="164" fontId="59" fillId="0" borderId="0" applyFont="0" applyFill="0" applyBorder="0" applyAlignment="0" applyProtection="0"/>
  </cellStyleXfs>
  <cellXfs count="401">
    <xf numFmtId="0" fontId="0" fillId="0" borderId="0" xfId="0"/>
    <xf numFmtId="0" fontId="17" fillId="0" borderId="0" xfId="0" applyFont="1"/>
    <xf numFmtId="0" fontId="18" fillId="0" borderId="0" xfId="0" applyFont="1"/>
    <xf numFmtId="0" fontId="17" fillId="0" borderId="0" xfId="0" applyFont="1" applyAlignment="1">
      <alignment wrapText="1"/>
    </xf>
    <xf numFmtId="3" fontId="17" fillId="0" borderId="0" xfId="0" applyNumberFormat="1" applyFont="1"/>
    <xf numFmtId="2" fontId="17" fillId="0" borderId="0" xfId="0" applyNumberFormat="1" applyFont="1"/>
    <xf numFmtId="165" fontId="17" fillId="0" borderId="0" xfId="0" applyNumberFormat="1" applyFont="1"/>
    <xf numFmtId="166" fontId="17" fillId="0" borderId="0" xfId="0" applyNumberFormat="1" applyFont="1"/>
    <xf numFmtId="167" fontId="17" fillId="0" borderId="0" xfId="0" applyNumberFormat="1" applyFont="1"/>
    <xf numFmtId="167" fontId="18" fillId="0" borderId="0" xfId="0" applyNumberFormat="1" applyFont="1"/>
    <xf numFmtId="1" fontId="17" fillId="0" borderId="0" xfId="0" applyNumberFormat="1" applyFont="1"/>
    <xf numFmtId="3" fontId="18" fillId="0" borderId="0" xfId="0" applyNumberFormat="1" applyFont="1"/>
    <xf numFmtId="15" fontId="17" fillId="0" borderId="0" xfId="0" applyNumberFormat="1" applyFont="1"/>
    <xf numFmtId="0" fontId="15" fillId="0" borderId="0" xfId="41"/>
    <xf numFmtId="0" fontId="37" fillId="0" borderId="0" xfId="0" applyFont="1"/>
    <xf numFmtId="2" fontId="17" fillId="0" borderId="0" xfId="0" quotePrefix="1" applyNumberFormat="1" applyFont="1"/>
    <xf numFmtId="0" fontId="39" fillId="0" borderId="11" xfId="0" applyFont="1" applyBorder="1" applyAlignment="1">
      <alignment horizontal="center" vertical="center"/>
    </xf>
    <xf numFmtId="0" fontId="37" fillId="0" borderId="0" xfId="0" applyFont="1" applyAlignment="1">
      <alignment horizontal="center"/>
    </xf>
    <xf numFmtId="0" fontId="17" fillId="0" borderId="0" xfId="0" applyFont="1" applyAlignment="1">
      <alignment horizontal="center"/>
    </xf>
    <xf numFmtId="0" fontId="40" fillId="0" borderId="0" xfId="0" applyFont="1"/>
    <xf numFmtId="2" fontId="40" fillId="0" borderId="0" xfId="0" applyNumberFormat="1" applyFont="1"/>
    <xf numFmtId="1" fontId="40" fillId="0" borderId="0" xfId="0" applyNumberFormat="1" applyFont="1" applyAlignment="1">
      <alignment horizontal="center"/>
    </xf>
    <xf numFmtId="1" fontId="17" fillId="0" borderId="0" xfId="0" applyNumberFormat="1" applyFont="1" applyAlignment="1">
      <alignment horizontal="center"/>
    </xf>
    <xf numFmtId="0" fontId="17" fillId="0" borderId="0" xfId="0" applyFont="1" applyAlignment="1">
      <alignment horizontal="left"/>
    </xf>
    <xf numFmtId="0" fontId="0" fillId="0" borderId="0" xfId="0" applyAlignment="1">
      <alignment horizontal="center"/>
    </xf>
    <xf numFmtId="165" fontId="40" fillId="0" borderId="0" xfId="0" applyNumberFormat="1" applyFont="1" applyAlignment="1">
      <alignment horizontal="center"/>
    </xf>
    <xf numFmtId="0" fontId="17" fillId="0" borderId="10" xfId="0" applyFont="1" applyBorder="1"/>
    <xf numFmtId="0" fontId="37" fillId="0" borderId="0" xfId="0" applyFont="1" applyAlignment="1">
      <alignment horizontal="center"/>
    </xf>
    <xf numFmtId="0" fontId="0" fillId="0" borderId="0" xfId="0"/>
    <xf numFmtId="0" fontId="17" fillId="0" borderId="0" xfId="0" applyFont="1"/>
    <xf numFmtId="3" fontId="17" fillId="0" borderId="0" xfId="0" applyNumberFormat="1" applyFont="1"/>
    <xf numFmtId="0" fontId="17" fillId="0" borderId="0" xfId="0" applyFont="1" applyBorder="1"/>
    <xf numFmtId="0" fontId="37" fillId="0" borderId="0" xfId="0" applyFont="1" applyAlignment="1">
      <alignment horizontal="center"/>
    </xf>
    <xf numFmtId="0" fontId="0" fillId="0" borderId="0" xfId="0"/>
    <xf numFmtId="0" fontId="17" fillId="0" borderId="0" xfId="0" applyFont="1"/>
    <xf numFmtId="0" fontId="0" fillId="0" borderId="0" xfId="0"/>
    <xf numFmtId="0" fontId="17" fillId="0" borderId="0" xfId="0" applyFont="1"/>
    <xf numFmtId="0" fontId="17" fillId="0" borderId="0" xfId="0" applyFont="1"/>
    <xf numFmtId="0" fontId="37" fillId="0" borderId="14" xfId="0" applyFont="1" applyBorder="1" applyAlignment="1">
      <alignment horizontal="center"/>
    </xf>
    <xf numFmtId="2" fontId="46" fillId="0" borderId="0" xfId="0" applyNumberFormat="1" applyFont="1" applyAlignment="1">
      <alignment horizontal="center"/>
    </xf>
    <xf numFmtId="2" fontId="37" fillId="0" borderId="15" xfId="105" applyNumberFormat="1" applyFont="1" applyBorder="1" applyAlignment="1">
      <alignment horizontal="center"/>
    </xf>
    <xf numFmtId="2" fontId="0" fillId="0" borderId="0" xfId="0" applyNumberFormat="1"/>
    <xf numFmtId="0" fontId="46" fillId="0" borderId="0" xfId="0" applyFont="1" applyAlignment="1">
      <alignment horizontal="center"/>
    </xf>
    <xf numFmtId="2" fontId="37" fillId="0" borderId="14" xfId="0" applyNumberFormat="1" applyFont="1" applyBorder="1" applyAlignment="1">
      <alignment horizontal="center"/>
    </xf>
    <xf numFmtId="2" fontId="37" fillId="0" borderId="0" xfId="105" applyNumberFormat="1" applyFont="1" applyBorder="1" applyAlignment="1"/>
    <xf numFmtId="0" fontId="40" fillId="0" borderId="0" xfId="0" applyFont="1" applyAlignment="1">
      <alignment horizontal="center"/>
    </xf>
    <xf numFmtId="2" fontId="40" fillId="0" borderId="0" xfId="0" applyNumberFormat="1" applyFont="1" applyAlignment="1">
      <alignment horizontal="center"/>
    </xf>
    <xf numFmtId="0" fontId="17" fillId="0" borderId="0" xfId="105" applyFont="1"/>
    <xf numFmtId="0" fontId="17" fillId="0" borderId="0" xfId="105" applyFont="1" applyAlignment="1">
      <alignment horizontal="center"/>
    </xf>
    <xf numFmtId="0" fontId="37" fillId="0" borderId="0" xfId="105" applyFont="1"/>
    <xf numFmtId="2" fontId="17" fillId="0" borderId="0" xfId="105" applyNumberFormat="1" applyFont="1"/>
    <xf numFmtId="2" fontId="37" fillId="0" borderId="0" xfId="105" applyNumberFormat="1" applyFont="1"/>
    <xf numFmtId="0" fontId="17" fillId="0" borderId="0" xfId="105" applyFont="1" applyBorder="1"/>
    <xf numFmtId="0" fontId="17" fillId="0" borderId="0" xfId="105" applyFont="1" applyBorder="1" applyAlignment="1">
      <alignment horizontal="center"/>
    </xf>
    <xf numFmtId="0" fontId="37" fillId="0" borderId="0" xfId="105" applyFont="1" applyBorder="1"/>
    <xf numFmtId="0" fontId="37" fillId="0" borderId="0" xfId="105" applyFont="1" applyBorder="1" applyAlignment="1"/>
    <xf numFmtId="0" fontId="37" fillId="0" borderId="14" xfId="105" applyFont="1" applyBorder="1" applyAlignment="1">
      <alignment horizontal="center"/>
    </xf>
    <xf numFmtId="2" fontId="17" fillId="0" borderId="0" xfId="105" applyNumberFormat="1" applyFont="1" applyBorder="1"/>
    <xf numFmtId="2" fontId="37" fillId="0" borderId="0" xfId="105" applyNumberFormat="1" applyFont="1" applyBorder="1"/>
    <xf numFmtId="0" fontId="37" fillId="0" borderId="14" xfId="105" applyFont="1" applyBorder="1" applyAlignment="1"/>
    <xf numFmtId="2" fontId="37" fillId="0" borderId="14" xfId="105" applyNumberFormat="1" applyFont="1" applyBorder="1" applyAlignment="1"/>
    <xf numFmtId="0" fontId="37" fillId="0" borderId="14" xfId="105" applyFont="1" applyBorder="1"/>
    <xf numFmtId="0" fontId="37" fillId="0" borderId="15" xfId="105" applyFont="1" applyBorder="1" applyAlignment="1">
      <alignment horizontal="center"/>
    </xf>
    <xf numFmtId="2" fontId="37" fillId="0" borderId="14" xfId="105" applyNumberFormat="1" applyFont="1" applyBorder="1" applyAlignment="1">
      <alignment horizontal="center"/>
    </xf>
    <xf numFmtId="2" fontId="17" fillId="0" borderId="0" xfId="105" applyNumberFormat="1" applyFont="1" applyBorder="1" applyAlignment="1">
      <alignment horizontal="center"/>
    </xf>
    <xf numFmtId="0" fontId="17" fillId="0" borderId="0" xfId="0" applyFont="1"/>
    <xf numFmtId="0" fontId="17" fillId="0" borderId="0" xfId="0" applyFont="1"/>
    <xf numFmtId="0" fontId="17" fillId="0" borderId="0" xfId="0" applyFont="1"/>
    <xf numFmtId="3" fontId="17" fillId="0" borderId="0" xfId="0" applyNumberFormat="1" applyFont="1"/>
    <xf numFmtId="0" fontId="17" fillId="0" borderId="0" xfId="0" applyFont="1"/>
    <xf numFmtId="2" fontId="17" fillId="0" borderId="0" xfId="0" applyNumberFormat="1" applyFont="1" applyAlignment="1">
      <alignment horizontal="center"/>
    </xf>
    <xf numFmtId="166" fontId="17" fillId="0" borderId="0" xfId="0" applyNumberFormat="1" applyFont="1" applyAlignment="1">
      <alignment horizontal="center"/>
    </xf>
    <xf numFmtId="1" fontId="4" fillId="0" borderId="0" xfId="354" applyNumberFormat="1" applyAlignment="1">
      <alignment horizontal="center"/>
    </xf>
    <xf numFmtId="4" fontId="18" fillId="0" borderId="0" xfId="0" applyNumberFormat="1" applyFont="1" applyAlignment="1">
      <alignment horizontal="center"/>
    </xf>
    <xf numFmtId="4" fontId="17" fillId="0" borderId="0" xfId="0" applyNumberFormat="1" applyFont="1" applyAlignment="1">
      <alignment horizontal="center"/>
    </xf>
    <xf numFmtId="0" fontId="47" fillId="0" borderId="0" xfId="0" applyFont="1"/>
    <xf numFmtId="3" fontId="18" fillId="0" borderId="0" xfId="0" applyNumberFormat="1" applyFont="1" applyAlignment="1">
      <alignment horizontal="center"/>
    </xf>
    <xf numFmtId="1" fontId="38" fillId="0" borderId="0" xfId="354" applyNumberFormat="1" applyFont="1" applyAlignment="1">
      <alignment horizontal="center"/>
    </xf>
    <xf numFmtId="3" fontId="17" fillId="0" borderId="0" xfId="0" applyNumberFormat="1" applyFont="1" applyAlignment="1">
      <alignment horizontal="center"/>
    </xf>
    <xf numFmtId="3" fontId="17" fillId="0" borderId="10" xfId="0" applyNumberFormat="1" applyFont="1" applyBorder="1" applyAlignment="1">
      <alignment horizontal="center"/>
    </xf>
    <xf numFmtId="1" fontId="39" fillId="0" borderId="0" xfId="354" applyNumberFormat="1" applyFont="1" applyAlignment="1">
      <alignment horizontal="center"/>
    </xf>
    <xf numFmtId="0" fontId="48" fillId="0" borderId="0" xfId="368" applyAlignment="1" applyProtection="1"/>
    <xf numFmtId="0" fontId="17" fillId="0" borderId="0" xfId="0" applyFont="1"/>
    <xf numFmtId="0" fontId="17" fillId="0" borderId="0" xfId="0" applyFont="1"/>
    <xf numFmtId="2" fontId="17" fillId="0" borderId="0" xfId="0" applyNumberFormat="1" applyFont="1" applyAlignment="1">
      <alignment horizontal="right"/>
    </xf>
    <xf numFmtId="0" fontId="39" fillId="0" borderId="0" xfId="369" applyFont="1"/>
    <xf numFmtId="0" fontId="17" fillId="0" borderId="0" xfId="0" applyFont="1"/>
    <xf numFmtId="3" fontId="40" fillId="0" borderId="0" xfId="0" applyNumberFormat="1" applyFont="1"/>
    <xf numFmtId="0" fontId="0" fillId="0" borderId="0" xfId="0"/>
    <xf numFmtId="0" fontId="17" fillId="0" borderId="0" xfId="0" applyFont="1"/>
    <xf numFmtId="3" fontId="17" fillId="0" borderId="0" xfId="0" applyNumberFormat="1" applyFont="1"/>
    <xf numFmtId="0" fontId="17" fillId="0" borderId="0" xfId="0" applyFont="1" applyFill="1"/>
    <xf numFmtId="3" fontId="39" fillId="0" borderId="0" xfId="397" applyNumberFormat="1" applyFont="1"/>
    <xf numFmtId="0" fontId="1" fillId="0" borderId="0" xfId="397"/>
    <xf numFmtId="0" fontId="0" fillId="0" borderId="0" xfId="0"/>
    <xf numFmtId="0" fontId="17" fillId="0" borderId="0" xfId="0" applyFont="1"/>
    <xf numFmtId="165" fontId="17" fillId="0" borderId="0" xfId="0" applyNumberFormat="1" applyFont="1" applyAlignment="1">
      <alignment horizontal="center"/>
    </xf>
    <xf numFmtId="0" fontId="0" fillId="0" borderId="0" xfId="0"/>
    <xf numFmtId="0" fontId="39" fillId="0" borderId="0" xfId="369" applyFont="1" applyAlignment="1">
      <alignment horizontal="center"/>
    </xf>
    <xf numFmtId="0" fontId="17" fillId="0" borderId="0" xfId="0" applyFont="1"/>
    <xf numFmtId="3" fontId="17" fillId="0" borderId="0" xfId="0" applyNumberFormat="1" applyFont="1"/>
    <xf numFmtId="0" fontId="0" fillId="0" borderId="0" xfId="0"/>
    <xf numFmtId="0" fontId="17" fillId="0" borderId="0" xfId="0" applyFont="1"/>
    <xf numFmtId="0" fontId="17" fillId="0" borderId="0" xfId="0" applyFont="1" applyAlignment="1">
      <alignment wrapText="1"/>
    </xf>
    <xf numFmtId="0" fontId="63" fillId="33" borderId="0" xfId="756" applyFont="1" applyFill="1" applyAlignment="1">
      <alignment horizontal="center"/>
    </xf>
    <xf numFmtId="167" fontId="64" fillId="33" borderId="16" xfId="756" applyNumberFormat="1" applyFont="1" applyFill="1" applyBorder="1" applyAlignment="1">
      <alignment horizontal="center" wrapText="1"/>
    </xf>
    <xf numFmtId="167" fontId="63" fillId="33" borderId="17" xfId="756" applyNumberFormat="1" applyFont="1" applyFill="1" applyBorder="1" applyAlignment="1">
      <alignment horizontal="center" wrapText="1"/>
    </xf>
    <xf numFmtId="0" fontId="64" fillId="33" borderId="17" xfId="756" applyFont="1" applyFill="1" applyBorder="1" applyAlignment="1">
      <alignment horizontal="center" wrapText="1"/>
    </xf>
    <xf numFmtId="167" fontId="64" fillId="33" borderId="18" xfId="756" applyNumberFormat="1" applyFont="1" applyFill="1" applyBorder="1" applyAlignment="1">
      <alignment horizontal="center" wrapText="1"/>
    </xf>
    <xf numFmtId="0" fontId="65" fillId="0" borderId="19" xfId="756" applyFont="1" applyBorder="1" applyAlignment="1">
      <alignment horizontal="left"/>
    </xf>
    <xf numFmtId="170" fontId="51" fillId="0" borderId="19" xfId="755" applyNumberFormat="1" applyFont="1" applyFill="1" applyBorder="1" applyAlignment="1">
      <alignment horizontal="right" indent="1"/>
    </xf>
    <xf numFmtId="170" fontId="51" fillId="0" borderId="19" xfId="755" quotePrefix="1" applyNumberFormat="1" applyFont="1" applyFill="1" applyBorder="1" applyAlignment="1">
      <alignment horizontal="right" indent="1"/>
    </xf>
    <xf numFmtId="170" fontId="51" fillId="0" borderId="20" xfId="755" applyNumberFormat="1" applyFont="1" applyFill="1" applyBorder="1" applyAlignment="1">
      <alignment horizontal="right" indent="1"/>
    </xf>
    <xf numFmtId="170" fontId="66" fillId="0" borderId="19" xfId="755" quotePrefix="1" applyNumberFormat="1" applyFont="1" applyFill="1" applyBorder="1" applyAlignment="1">
      <alignment horizontal="right" indent="1"/>
    </xf>
    <xf numFmtId="170" fontId="66" fillId="0" borderId="19" xfId="755" applyNumberFormat="1" applyFont="1" applyFill="1" applyBorder="1" applyAlignment="1">
      <alignment horizontal="right" indent="1"/>
    </xf>
    <xf numFmtId="172" fontId="17" fillId="0" borderId="0" xfId="0" applyNumberFormat="1" applyFont="1"/>
    <xf numFmtId="171" fontId="17" fillId="0" borderId="0" xfId="0" applyNumberFormat="1" applyFont="1"/>
    <xf numFmtId="0" fontId="65" fillId="0" borderId="19" xfId="757" applyFont="1" applyFill="1" applyBorder="1" applyAlignment="1">
      <alignment horizontal="left"/>
    </xf>
    <xf numFmtId="166" fontId="51" fillId="0" borderId="19" xfId="757" applyNumberFormat="1" applyFont="1" applyFill="1" applyBorder="1" applyAlignment="1">
      <alignment horizontal="right" indent="1"/>
    </xf>
    <xf numFmtId="166" fontId="51" fillId="0" borderId="20" xfId="757" applyNumberFormat="1" applyFont="1" applyFill="1" applyBorder="1" applyAlignment="1">
      <alignment horizontal="right" indent="1"/>
    </xf>
    <xf numFmtId="0" fontId="69" fillId="34" borderId="21" xfId="757" applyFont="1" applyFill="1" applyBorder="1" applyAlignment="1">
      <alignment horizontal="left" vertical="center"/>
    </xf>
    <xf numFmtId="0" fontId="51" fillId="34" borderId="21" xfId="757" applyFont="1" applyFill="1" applyBorder="1" applyAlignment="1">
      <alignment horizontal="right"/>
    </xf>
    <xf numFmtId="0" fontId="64" fillId="35" borderId="16" xfId="757" applyFont="1" applyFill="1" applyBorder="1" applyAlignment="1">
      <alignment horizontal="center" wrapText="1"/>
    </xf>
    <xf numFmtId="0" fontId="64" fillId="35" borderId="18" xfId="757" applyFont="1" applyFill="1" applyBorder="1" applyAlignment="1">
      <alignment horizontal="center" wrapText="1"/>
    </xf>
    <xf numFmtId="37" fontId="67" fillId="34" borderId="15" xfId="757" applyNumberFormat="1" applyFont="1" applyFill="1" applyBorder="1" applyAlignment="1">
      <alignment horizontal="left" vertical="center"/>
    </xf>
    <xf numFmtId="37" fontId="68" fillId="34" borderId="15" xfId="757" applyNumberFormat="1" applyFont="1" applyFill="1" applyBorder="1" applyAlignment="1">
      <alignment horizontal="left" vertical="center"/>
    </xf>
    <xf numFmtId="0" fontId="65" fillId="0" borderId="19" xfId="757" applyFont="1" applyFill="1" applyBorder="1" applyAlignment="1">
      <alignment horizontal="left"/>
    </xf>
    <xf numFmtId="166" fontId="51" fillId="0" borderId="19" xfId="757" applyNumberFormat="1" applyFont="1" applyFill="1" applyBorder="1" applyAlignment="1">
      <alignment horizontal="right" indent="1"/>
    </xf>
    <xf numFmtId="166" fontId="51" fillId="0" borderId="20" xfId="757" applyNumberFormat="1" applyFont="1" applyFill="1" applyBorder="1" applyAlignment="1">
      <alignment horizontal="right" indent="1"/>
    </xf>
    <xf numFmtId="0" fontId="64" fillId="33" borderId="16" xfId="757" applyFont="1" applyFill="1" applyBorder="1" applyAlignment="1">
      <alignment horizontal="center" wrapText="1"/>
    </xf>
    <xf numFmtId="0" fontId="64" fillId="33" borderId="18" xfId="757" applyFont="1" applyFill="1" applyBorder="1" applyAlignment="1">
      <alignment horizontal="center" wrapText="1"/>
    </xf>
    <xf numFmtId="0" fontId="69" fillId="34" borderId="21" xfId="757" applyFont="1" applyFill="1" applyBorder="1" applyAlignment="1">
      <alignment horizontal="left" vertical="center"/>
    </xf>
    <xf numFmtId="0" fontId="51" fillId="34" borderId="21" xfId="757" applyFont="1" applyFill="1" applyBorder="1" applyAlignment="1">
      <alignment horizontal="right"/>
    </xf>
    <xf numFmtId="0" fontId="64" fillId="35" borderId="16" xfId="757" applyFont="1" applyFill="1" applyBorder="1" applyAlignment="1">
      <alignment horizontal="center" wrapText="1"/>
    </xf>
    <xf numFmtId="0" fontId="64" fillId="35" borderId="18" xfId="757" applyFont="1" applyFill="1" applyBorder="1" applyAlignment="1">
      <alignment horizontal="center" wrapText="1"/>
    </xf>
    <xf numFmtId="37" fontId="67" fillId="34" borderId="23" xfId="757" applyNumberFormat="1" applyFont="1" applyFill="1" applyBorder="1" applyAlignment="1">
      <alignment horizontal="left" vertical="center"/>
    </xf>
    <xf numFmtId="37" fontId="68" fillId="34" borderId="22" xfId="757" applyNumberFormat="1" applyFont="1" applyFill="1" applyBorder="1" applyAlignment="1">
      <alignment horizontal="left" vertical="center"/>
    </xf>
    <xf numFmtId="0" fontId="65" fillId="0" borderId="19" xfId="757" applyFont="1" applyFill="1" applyBorder="1" applyAlignment="1">
      <alignment horizontal="left"/>
    </xf>
    <xf numFmtId="166" fontId="51" fillId="0" borderId="19" xfId="757" applyNumberFormat="1" applyFont="1" applyFill="1" applyBorder="1" applyAlignment="1">
      <alignment horizontal="right" indent="1"/>
    </xf>
    <xf numFmtId="166" fontId="51" fillId="0" borderId="20" xfId="757" applyNumberFormat="1" applyFont="1" applyFill="1" applyBorder="1" applyAlignment="1">
      <alignment horizontal="right" indent="1"/>
    </xf>
    <xf numFmtId="0" fontId="64" fillId="33" borderId="16" xfId="757" applyFont="1" applyFill="1" applyBorder="1" applyAlignment="1">
      <alignment horizontal="center" wrapText="1"/>
    </xf>
    <xf numFmtId="0" fontId="64" fillId="33" borderId="18" xfId="757" applyFont="1" applyFill="1" applyBorder="1" applyAlignment="1">
      <alignment horizontal="center" wrapText="1"/>
    </xf>
    <xf numFmtId="0" fontId="69" fillId="34" borderId="21" xfId="757" applyFont="1" applyFill="1" applyBorder="1" applyAlignment="1">
      <alignment horizontal="left" vertical="center"/>
    </xf>
    <xf numFmtId="0" fontId="51" fillId="34" borderId="21" xfId="757" applyFont="1" applyFill="1" applyBorder="1" applyAlignment="1">
      <alignment horizontal="right"/>
    </xf>
    <xf numFmtId="0" fontId="64" fillId="35" borderId="16" xfId="757" applyFont="1" applyFill="1" applyBorder="1" applyAlignment="1">
      <alignment horizontal="center" wrapText="1"/>
    </xf>
    <xf numFmtId="0" fontId="64" fillId="35" borderId="18" xfId="757" applyFont="1" applyFill="1" applyBorder="1" applyAlignment="1">
      <alignment horizontal="center" wrapText="1"/>
    </xf>
    <xf numFmtId="37" fontId="67" fillId="34" borderId="15" xfId="757" applyNumberFormat="1" applyFont="1" applyFill="1" applyBorder="1" applyAlignment="1">
      <alignment horizontal="left" vertical="center"/>
    </xf>
    <xf numFmtId="37" fontId="68" fillId="34" borderId="15" xfId="757" applyNumberFormat="1" applyFont="1" applyFill="1" applyBorder="1" applyAlignment="1">
      <alignment horizontal="left" vertical="center"/>
    </xf>
    <xf numFmtId="0" fontId="65" fillId="0" borderId="19" xfId="757" applyFont="1" applyFill="1" applyBorder="1" applyAlignment="1">
      <alignment horizontal="left"/>
    </xf>
    <xf numFmtId="166" fontId="51" fillId="0" borderId="19" xfId="757" applyNumberFormat="1" applyFont="1" applyFill="1" applyBorder="1" applyAlignment="1">
      <alignment horizontal="right" indent="1"/>
    </xf>
    <xf numFmtId="166" fontId="51" fillId="0" borderId="20" xfId="757" applyNumberFormat="1" applyFont="1" applyFill="1" applyBorder="1" applyAlignment="1">
      <alignment horizontal="right" indent="1"/>
    </xf>
    <xf numFmtId="0" fontId="64" fillId="33" borderId="16" xfId="757" applyFont="1" applyFill="1" applyBorder="1" applyAlignment="1">
      <alignment horizontal="center" wrapText="1"/>
    </xf>
    <xf numFmtId="0" fontId="64" fillId="33" borderId="18" xfId="757" applyFont="1" applyFill="1" applyBorder="1" applyAlignment="1">
      <alignment horizontal="center" wrapText="1"/>
    </xf>
    <xf numFmtId="0" fontId="69" fillId="34" borderId="21" xfId="757" applyFont="1" applyFill="1" applyBorder="1" applyAlignment="1">
      <alignment horizontal="left" vertical="center"/>
    </xf>
    <xf numFmtId="0" fontId="51" fillId="34" borderId="21" xfId="757" applyFont="1" applyFill="1" applyBorder="1" applyAlignment="1">
      <alignment horizontal="right"/>
    </xf>
    <xf numFmtId="0" fontId="64" fillId="35" borderId="16" xfId="757" applyFont="1" applyFill="1" applyBorder="1" applyAlignment="1">
      <alignment horizontal="center" wrapText="1"/>
    </xf>
    <xf numFmtId="0" fontId="64" fillId="35" borderId="18" xfId="757" applyFont="1" applyFill="1" applyBorder="1" applyAlignment="1">
      <alignment horizontal="center" wrapText="1"/>
    </xf>
    <xf numFmtId="37" fontId="67" fillId="34" borderId="15" xfId="757" applyNumberFormat="1" applyFont="1" applyFill="1" applyBorder="1" applyAlignment="1">
      <alignment horizontal="left" vertical="center"/>
    </xf>
    <xf numFmtId="37" fontId="68" fillId="34" borderId="15" xfId="757" applyNumberFormat="1" applyFont="1" applyFill="1" applyBorder="1" applyAlignment="1">
      <alignment horizontal="left" vertical="center"/>
    </xf>
    <xf numFmtId="0" fontId="65" fillId="0" borderId="19" xfId="757" applyFont="1" applyFill="1" applyBorder="1" applyAlignment="1">
      <alignment horizontal="left"/>
    </xf>
    <xf numFmtId="166" fontId="51" fillId="0" borderId="19" xfId="757" applyNumberFormat="1" applyFont="1" applyFill="1" applyBorder="1" applyAlignment="1">
      <alignment horizontal="right" indent="1"/>
    </xf>
    <xf numFmtId="166" fontId="51" fillId="0" borderId="20" xfId="757" applyNumberFormat="1" applyFont="1" applyFill="1" applyBorder="1" applyAlignment="1">
      <alignment horizontal="right" indent="1"/>
    </xf>
    <xf numFmtId="0" fontId="64" fillId="33" borderId="16" xfId="757" applyFont="1" applyFill="1" applyBorder="1" applyAlignment="1">
      <alignment horizontal="center" wrapText="1"/>
    </xf>
    <xf numFmtId="0" fontId="64" fillId="33" borderId="18" xfId="757" applyFont="1" applyFill="1" applyBorder="1" applyAlignment="1">
      <alignment horizontal="center" wrapText="1"/>
    </xf>
    <xf numFmtId="0" fontId="69" fillId="34" borderId="21" xfId="757" applyFont="1" applyFill="1" applyBorder="1" applyAlignment="1">
      <alignment horizontal="left" vertical="center"/>
    </xf>
    <xf numFmtId="0" fontId="51" fillId="34" borderId="21" xfId="757" applyFont="1" applyFill="1" applyBorder="1" applyAlignment="1">
      <alignment horizontal="right"/>
    </xf>
    <xf numFmtId="0" fontId="64" fillId="35" borderId="16" xfId="757" applyFont="1" applyFill="1" applyBorder="1" applyAlignment="1">
      <alignment horizontal="center" wrapText="1"/>
    </xf>
    <xf numFmtId="0" fontId="64" fillId="35" borderId="18" xfId="757" applyFont="1" applyFill="1" applyBorder="1" applyAlignment="1">
      <alignment horizontal="center" wrapText="1"/>
    </xf>
    <xf numFmtId="37" fontId="67" fillId="34" borderId="15" xfId="757" applyNumberFormat="1" applyFont="1" applyFill="1" applyBorder="1" applyAlignment="1">
      <alignment horizontal="left" vertical="center"/>
    </xf>
    <xf numFmtId="37" fontId="68" fillId="34" borderId="15" xfId="757" applyNumberFormat="1" applyFont="1" applyFill="1" applyBorder="1" applyAlignment="1">
      <alignment horizontal="left" vertical="center"/>
    </xf>
    <xf numFmtId="0" fontId="65" fillId="0" borderId="19" xfId="757" applyFont="1" applyFill="1" applyBorder="1" applyAlignment="1">
      <alignment horizontal="left"/>
    </xf>
    <xf numFmtId="166" fontId="51" fillId="0" borderId="19" xfId="757" applyNumberFormat="1" applyFont="1" applyFill="1" applyBorder="1" applyAlignment="1">
      <alignment horizontal="right" indent="1"/>
    </xf>
    <xf numFmtId="166" fontId="51" fillId="0" borderId="20" xfId="757" applyNumberFormat="1" applyFont="1" applyFill="1" applyBorder="1" applyAlignment="1">
      <alignment horizontal="right" indent="1"/>
    </xf>
    <xf numFmtId="0" fontId="64" fillId="33" borderId="16" xfId="757" applyFont="1" applyFill="1" applyBorder="1" applyAlignment="1">
      <alignment horizontal="center" wrapText="1"/>
    </xf>
    <xf numFmtId="0" fontId="64" fillId="33" borderId="18" xfId="757" applyFont="1" applyFill="1" applyBorder="1" applyAlignment="1">
      <alignment horizontal="center" wrapText="1"/>
    </xf>
    <xf numFmtId="0" fontId="69" fillId="34" borderId="21" xfId="757" applyFont="1" applyFill="1" applyBorder="1" applyAlignment="1">
      <alignment horizontal="left" vertical="center"/>
    </xf>
    <xf numFmtId="0" fontId="51" fillId="34" borderId="21" xfId="757" applyFont="1" applyFill="1" applyBorder="1" applyAlignment="1">
      <alignment horizontal="right"/>
    </xf>
    <xf numFmtId="0" fontId="64" fillId="35" borderId="16" xfId="757" applyFont="1" applyFill="1" applyBorder="1" applyAlignment="1">
      <alignment horizontal="center" wrapText="1"/>
    </xf>
    <xf numFmtId="0" fontId="64" fillId="35" borderId="18" xfId="757" applyFont="1" applyFill="1" applyBorder="1" applyAlignment="1">
      <alignment horizontal="center" wrapText="1"/>
    </xf>
    <xf numFmtId="37" fontId="67" fillId="34" borderId="15" xfId="757" applyNumberFormat="1" applyFont="1" applyFill="1" applyBorder="1" applyAlignment="1">
      <alignment horizontal="left" vertical="center"/>
    </xf>
    <xf numFmtId="37" fontId="68" fillId="34" borderId="15" xfId="757" applyNumberFormat="1" applyFont="1" applyFill="1" applyBorder="1" applyAlignment="1">
      <alignment horizontal="left" vertical="center"/>
    </xf>
    <xf numFmtId="0" fontId="65" fillId="0" borderId="19" xfId="757" applyFont="1" applyFill="1" applyBorder="1" applyAlignment="1">
      <alignment horizontal="left"/>
    </xf>
    <xf numFmtId="166" fontId="51" fillId="0" borderId="19" xfId="757" applyNumberFormat="1" applyFont="1" applyFill="1" applyBorder="1" applyAlignment="1">
      <alignment horizontal="right" indent="1"/>
    </xf>
    <xf numFmtId="166" fontId="51" fillId="0" borderId="20" xfId="757" applyNumberFormat="1" applyFont="1" applyFill="1" applyBorder="1" applyAlignment="1">
      <alignment horizontal="right" indent="1"/>
    </xf>
    <xf numFmtId="0" fontId="64" fillId="33" borderId="16" xfId="757" applyFont="1" applyFill="1" applyBorder="1" applyAlignment="1">
      <alignment horizontal="center" wrapText="1"/>
    </xf>
    <xf numFmtId="0" fontId="64" fillId="33" borderId="18" xfId="757" applyFont="1" applyFill="1" applyBorder="1" applyAlignment="1">
      <alignment horizontal="center" wrapText="1"/>
    </xf>
    <xf numFmtId="0" fontId="69" fillId="34" borderId="21" xfId="757" applyFont="1" applyFill="1" applyBorder="1" applyAlignment="1">
      <alignment horizontal="left" vertical="center"/>
    </xf>
    <xf numFmtId="0" fontId="51" fillId="34" borderId="21" xfId="757" applyFont="1" applyFill="1" applyBorder="1" applyAlignment="1">
      <alignment horizontal="right"/>
    </xf>
    <xf numFmtId="0" fontId="64" fillId="35" borderId="16" xfId="757" applyFont="1" applyFill="1" applyBorder="1" applyAlignment="1">
      <alignment horizontal="center" wrapText="1"/>
    </xf>
    <xf numFmtId="0" fontId="64" fillId="35" borderId="18" xfId="757" applyFont="1" applyFill="1" applyBorder="1" applyAlignment="1">
      <alignment horizontal="center" wrapText="1"/>
    </xf>
    <xf numFmtId="37" fontId="67" fillId="34" borderId="15" xfId="757" applyNumberFormat="1" applyFont="1" applyFill="1" applyBorder="1" applyAlignment="1">
      <alignment horizontal="left" vertical="center"/>
    </xf>
    <xf numFmtId="37" fontId="68" fillId="34" borderId="15" xfId="757" applyNumberFormat="1" applyFont="1" applyFill="1" applyBorder="1" applyAlignment="1">
      <alignment horizontal="left" vertical="center"/>
    </xf>
    <xf numFmtId="0" fontId="65" fillId="0" borderId="19" xfId="757" applyFont="1" applyFill="1" applyBorder="1" applyAlignment="1">
      <alignment horizontal="left"/>
    </xf>
    <xf numFmtId="166" fontId="51" fillId="0" borderId="19" xfId="757" applyNumberFormat="1" applyFont="1" applyFill="1" applyBorder="1" applyAlignment="1">
      <alignment horizontal="right" indent="1"/>
    </xf>
    <xf numFmtId="166" fontId="51" fillId="0" borderId="20" xfId="757" applyNumberFormat="1" applyFont="1" applyFill="1" applyBorder="1" applyAlignment="1">
      <alignment horizontal="right" indent="1"/>
    </xf>
    <xf numFmtId="0" fontId="64" fillId="33" borderId="16" xfId="757" applyFont="1" applyFill="1" applyBorder="1" applyAlignment="1">
      <alignment horizontal="center" wrapText="1"/>
    </xf>
    <xf numFmtId="0" fontId="64" fillId="33" borderId="18" xfId="757" applyFont="1" applyFill="1" applyBorder="1" applyAlignment="1">
      <alignment horizontal="center" wrapText="1"/>
    </xf>
    <xf numFmtId="0" fontId="69" fillId="34" borderId="21" xfId="757" applyFont="1" applyFill="1" applyBorder="1" applyAlignment="1">
      <alignment horizontal="left" vertical="center"/>
    </xf>
    <xf numFmtId="0" fontId="51" fillId="34" borderId="21" xfId="757" applyFont="1" applyFill="1" applyBorder="1" applyAlignment="1">
      <alignment horizontal="right"/>
    </xf>
    <xf numFmtId="0" fontId="64" fillId="35" borderId="16" xfId="757" applyFont="1" applyFill="1" applyBorder="1" applyAlignment="1">
      <alignment horizontal="center" wrapText="1"/>
    </xf>
    <xf numFmtId="0" fontId="64" fillId="35" borderId="18" xfId="757" applyFont="1" applyFill="1" applyBorder="1" applyAlignment="1">
      <alignment horizontal="center" wrapText="1"/>
    </xf>
    <xf numFmtId="37" fontId="67" fillId="34" borderId="15" xfId="757" applyNumberFormat="1" applyFont="1" applyFill="1" applyBorder="1" applyAlignment="1">
      <alignment horizontal="left" vertical="center"/>
    </xf>
    <xf numFmtId="37" fontId="68" fillId="34" borderId="15" xfId="757" applyNumberFormat="1" applyFont="1" applyFill="1" applyBorder="1" applyAlignment="1">
      <alignment horizontal="left" vertical="center"/>
    </xf>
    <xf numFmtId="0" fontId="65" fillId="0" borderId="19" xfId="757" applyFont="1" applyFill="1" applyBorder="1" applyAlignment="1">
      <alignment horizontal="left"/>
    </xf>
    <xf numFmtId="166" fontId="51" fillId="0" borderId="19" xfId="757" applyNumberFormat="1" applyFont="1" applyFill="1" applyBorder="1" applyAlignment="1">
      <alignment horizontal="right" indent="1"/>
    </xf>
    <xf numFmtId="166" fontId="51" fillId="0" borderId="20" xfId="757" applyNumberFormat="1" applyFont="1" applyFill="1" applyBorder="1" applyAlignment="1">
      <alignment horizontal="right" indent="1"/>
    </xf>
    <xf numFmtId="0" fontId="64" fillId="33" borderId="16" xfId="757" applyFont="1" applyFill="1" applyBorder="1" applyAlignment="1">
      <alignment horizontal="center" wrapText="1"/>
    </xf>
    <xf numFmtId="0" fontId="64" fillId="33" borderId="18" xfId="757" applyFont="1" applyFill="1" applyBorder="1" applyAlignment="1">
      <alignment horizontal="center" wrapText="1"/>
    </xf>
    <xf numFmtId="0" fontId="69" fillId="34" borderId="21" xfId="757" applyFont="1" applyFill="1" applyBorder="1" applyAlignment="1">
      <alignment horizontal="left" vertical="center"/>
    </xf>
    <xf numFmtId="0" fontId="51" fillId="34" borderId="21" xfId="757" applyFont="1" applyFill="1" applyBorder="1" applyAlignment="1">
      <alignment horizontal="right"/>
    </xf>
    <xf numFmtId="0" fontId="64" fillId="35" borderId="16" xfId="757" applyFont="1" applyFill="1" applyBorder="1" applyAlignment="1">
      <alignment horizontal="center" wrapText="1"/>
    </xf>
    <xf numFmtId="0" fontId="64" fillId="35" borderId="18" xfId="757" applyFont="1" applyFill="1" applyBorder="1" applyAlignment="1">
      <alignment horizontal="center" wrapText="1"/>
    </xf>
    <xf numFmtId="37" fontId="67" fillId="34" borderId="15" xfId="757" applyNumberFormat="1" applyFont="1" applyFill="1" applyBorder="1" applyAlignment="1">
      <alignment horizontal="left" vertical="center"/>
    </xf>
    <xf numFmtId="37" fontId="68" fillId="34" borderId="15" xfId="757" applyNumberFormat="1" applyFont="1" applyFill="1" applyBorder="1" applyAlignment="1">
      <alignment horizontal="left" vertical="center"/>
    </xf>
    <xf numFmtId="0" fontId="65" fillId="0" borderId="19" xfId="757" applyFont="1" applyFill="1" applyBorder="1" applyAlignment="1">
      <alignment horizontal="left"/>
    </xf>
    <xf numFmtId="166" fontId="51" fillId="0" borderId="19" xfId="757" applyNumberFormat="1" applyFont="1" applyFill="1" applyBorder="1" applyAlignment="1">
      <alignment horizontal="right" indent="1"/>
    </xf>
    <xf numFmtId="166" fontId="51" fillId="0" borderId="20" xfId="757" applyNumberFormat="1" applyFont="1" applyFill="1" applyBorder="1" applyAlignment="1">
      <alignment horizontal="right" indent="1"/>
    </xf>
    <xf numFmtId="0" fontId="64" fillId="33" borderId="16" xfId="757" applyFont="1" applyFill="1" applyBorder="1" applyAlignment="1">
      <alignment horizontal="center" wrapText="1"/>
    </xf>
    <xf numFmtId="0" fontId="64" fillId="33" borderId="18" xfId="757" applyFont="1" applyFill="1" applyBorder="1" applyAlignment="1">
      <alignment horizontal="center" wrapText="1"/>
    </xf>
    <xf numFmtId="0" fontId="69" fillId="34" borderId="21" xfId="757" applyFont="1" applyFill="1" applyBorder="1" applyAlignment="1">
      <alignment horizontal="left" vertical="center"/>
    </xf>
    <xf numFmtId="0" fontId="51" fillId="34" borderId="21" xfId="757" applyFont="1" applyFill="1" applyBorder="1" applyAlignment="1">
      <alignment horizontal="right"/>
    </xf>
    <xf numFmtId="0" fontId="64" fillId="35" borderId="16" xfId="757" applyFont="1" applyFill="1" applyBorder="1" applyAlignment="1">
      <alignment horizontal="center" wrapText="1"/>
    </xf>
    <xf numFmtId="0" fontId="64" fillId="35" borderId="18" xfId="757" applyFont="1" applyFill="1" applyBorder="1" applyAlignment="1">
      <alignment horizontal="center" wrapText="1"/>
    </xf>
    <xf numFmtId="37" fontId="67" fillId="34" borderId="15" xfId="757" applyNumberFormat="1" applyFont="1" applyFill="1" applyBorder="1" applyAlignment="1">
      <alignment horizontal="left" vertical="center"/>
    </xf>
    <xf numFmtId="37" fontId="68" fillId="34" borderId="15" xfId="757" applyNumberFormat="1" applyFont="1" applyFill="1" applyBorder="1" applyAlignment="1">
      <alignment horizontal="left" vertical="center"/>
    </xf>
    <xf numFmtId="0" fontId="65" fillId="0" borderId="19" xfId="757" applyFont="1" applyFill="1" applyBorder="1" applyAlignment="1">
      <alignment horizontal="left"/>
    </xf>
    <xf numFmtId="166" fontId="51" fillId="0" borderId="19" xfId="757" applyNumberFormat="1" applyFont="1" applyFill="1" applyBorder="1" applyAlignment="1">
      <alignment horizontal="right" indent="1"/>
    </xf>
    <xf numFmtId="166" fontId="51" fillId="0" borderId="20" xfId="757" applyNumberFormat="1" applyFont="1" applyFill="1" applyBorder="1" applyAlignment="1">
      <alignment horizontal="right" indent="1"/>
    </xf>
    <xf numFmtId="0" fontId="64" fillId="33" borderId="16" xfId="757" applyFont="1" applyFill="1" applyBorder="1" applyAlignment="1">
      <alignment horizontal="center" wrapText="1"/>
    </xf>
    <xf numFmtId="0" fontId="64" fillId="33" borderId="18" xfId="757" applyFont="1" applyFill="1" applyBorder="1" applyAlignment="1">
      <alignment horizontal="center" wrapText="1"/>
    </xf>
    <xf numFmtId="0" fontId="69" fillId="34" borderId="21" xfId="757" applyFont="1" applyFill="1" applyBorder="1" applyAlignment="1">
      <alignment horizontal="left" vertical="center"/>
    </xf>
    <xf numFmtId="0" fontId="51" fillId="34" borderId="21" xfId="757" applyFont="1" applyFill="1" applyBorder="1" applyAlignment="1">
      <alignment horizontal="right"/>
    </xf>
    <xf numFmtId="0" fontId="64" fillId="35" borderId="16" xfId="757" applyFont="1" applyFill="1" applyBorder="1" applyAlignment="1">
      <alignment horizontal="center" wrapText="1"/>
    </xf>
    <xf numFmtId="0" fontId="64" fillId="35" borderId="18" xfId="757" applyFont="1" applyFill="1" applyBorder="1" applyAlignment="1">
      <alignment horizontal="center" wrapText="1"/>
    </xf>
    <xf numFmtId="37" fontId="67" fillId="34" borderId="15" xfId="757" applyNumberFormat="1" applyFont="1" applyFill="1" applyBorder="1" applyAlignment="1">
      <alignment horizontal="left" vertical="center"/>
    </xf>
    <xf numFmtId="37" fontId="68" fillId="34" borderId="15" xfId="757" applyNumberFormat="1" applyFont="1" applyFill="1" applyBorder="1" applyAlignment="1">
      <alignment horizontal="left" vertical="center"/>
    </xf>
    <xf numFmtId="0" fontId="65" fillId="0" borderId="19" xfId="757" applyFont="1" applyFill="1" applyBorder="1" applyAlignment="1">
      <alignment horizontal="left"/>
    </xf>
    <xf numFmtId="166" fontId="51" fillId="0" borderId="19" xfId="757" applyNumberFormat="1" applyFont="1" applyFill="1" applyBorder="1" applyAlignment="1">
      <alignment horizontal="right" indent="1"/>
    </xf>
    <xf numFmtId="166" fontId="51" fillId="0" borderId="20" xfId="757" applyNumberFormat="1" applyFont="1" applyFill="1" applyBorder="1" applyAlignment="1">
      <alignment horizontal="right" indent="1"/>
    </xf>
    <xf numFmtId="0" fontId="64" fillId="33" borderId="16" xfId="757" applyFont="1" applyFill="1" applyBorder="1" applyAlignment="1">
      <alignment horizontal="center" wrapText="1"/>
    </xf>
    <xf numFmtId="0" fontId="64" fillId="33" borderId="18" xfId="757" applyFont="1" applyFill="1" applyBorder="1" applyAlignment="1">
      <alignment horizontal="center" wrapText="1"/>
    </xf>
    <xf numFmtId="0" fontId="69" fillId="34" borderId="21" xfId="757" applyFont="1" applyFill="1" applyBorder="1" applyAlignment="1">
      <alignment horizontal="left" vertical="center"/>
    </xf>
    <xf numFmtId="0" fontId="51" fillId="34" borderId="21" xfId="757" applyFont="1" applyFill="1" applyBorder="1" applyAlignment="1">
      <alignment horizontal="right"/>
    </xf>
    <xf numFmtId="0" fontId="64" fillId="35" borderId="16" xfId="757" applyFont="1" applyFill="1" applyBorder="1" applyAlignment="1">
      <alignment horizontal="center" wrapText="1"/>
    </xf>
    <xf numFmtId="0" fontId="64" fillId="35" borderId="18" xfId="757" applyFont="1" applyFill="1" applyBorder="1" applyAlignment="1">
      <alignment horizontal="center" wrapText="1"/>
    </xf>
    <xf numFmtId="37" fontId="67" fillId="34" borderId="15" xfId="757" applyNumberFormat="1" applyFont="1" applyFill="1" applyBorder="1" applyAlignment="1">
      <alignment horizontal="left" vertical="center"/>
    </xf>
    <xf numFmtId="37" fontId="68" fillId="34" borderId="15" xfId="757" applyNumberFormat="1" applyFont="1" applyFill="1" applyBorder="1" applyAlignment="1">
      <alignment horizontal="left" vertical="center"/>
    </xf>
    <xf numFmtId="0" fontId="37" fillId="0" borderId="0" xfId="105" applyFont="1" applyAlignment="1">
      <alignment horizontal="center"/>
    </xf>
    <xf numFmtId="0" fontId="0" fillId="0" borderId="0" xfId="0"/>
    <xf numFmtId="0" fontId="17" fillId="0" borderId="0" xfId="0" applyFont="1"/>
    <xf numFmtId="0" fontId="17" fillId="0" borderId="0" xfId="0" applyFont="1" applyAlignment="1">
      <alignment wrapText="1"/>
    </xf>
    <xf numFmtId="0" fontId="17" fillId="0" borderId="0" xfId="0" applyFont="1"/>
    <xf numFmtId="0" fontId="17" fillId="0" borderId="0" xfId="0" applyFont="1" applyAlignment="1">
      <alignment wrapText="1"/>
    </xf>
    <xf numFmtId="3" fontId="17" fillId="0" borderId="0" xfId="0" applyNumberFormat="1" applyFont="1"/>
    <xf numFmtId="0" fontId="17" fillId="0" borderId="14" xfId="0" applyFont="1" applyBorder="1"/>
    <xf numFmtId="167" fontId="17" fillId="0" borderId="0" xfId="0" applyNumberFormat="1" applyFont="1" applyBorder="1"/>
    <xf numFmtId="167" fontId="17" fillId="0" borderId="10" xfId="0" applyNumberFormat="1" applyFont="1" applyBorder="1"/>
    <xf numFmtId="0" fontId="0" fillId="0" borderId="0" xfId="0" applyBorder="1"/>
    <xf numFmtId="0" fontId="17" fillId="0" borderId="0" xfId="0" applyFont="1" applyFill="1" applyAlignment="1">
      <alignment horizontal="center" vertical="center" wrapText="1"/>
    </xf>
    <xf numFmtId="0" fontId="17" fillId="0" borderId="0" xfId="0" quotePrefix="1" applyFont="1"/>
    <xf numFmtId="0" fontId="17" fillId="0" borderId="0" xfId="0" applyFont="1"/>
    <xf numFmtId="173" fontId="17" fillId="0" borderId="0" xfId="755" applyNumberFormat="1" applyFont="1"/>
    <xf numFmtId="3" fontId="17" fillId="0" borderId="0" xfId="755" applyNumberFormat="1" applyFont="1" applyAlignment="1">
      <alignment horizontal="center"/>
    </xf>
    <xf numFmtId="0" fontId="17" fillId="0" borderId="0" xfId="0" applyFont="1"/>
    <xf numFmtId="0" fontId="17" fillId="0" borderId="0" xfId="0" applyFont="1" applyAlignment="1"/>
    <xf numFmtId="169" fontId="17" fillId="0" borderId="0" xfId="0" applyNumberFormat="1" applyFont="1" applyBorder="1" applyAlignment="1">
      <alignment horizontal="center"/>
    </xf>
    <xf numFmtId="3" fontId="17" fillId="0" borderId="0" xfId="0" applyNumberFormat="1" applyFont="1" applyBorder="1" applyAlignment="1">
      <alignment horizontal="center"/>
    </xf>
    <xf numFmtId="0" fontId="17" fillId="0" borderId="0" xfId="0" applyFont="1"/>
    <xf numFmtId="3" fontId="17" fillId="0" borderId="0" xfId="0" applyNumberFormat="1" applyFont="1"/>
    <xf numFmtId="0" fontId="17" fillId="0" borderId="0" xfId="0" applyFont="1"/>
    <xf numFmtId="0" fontId="17" fillId="0" borderId="0" xfId="0" applyFont="1"/>
    <xf numFmtId="0" fontId="17" fillId="0" borderId="13" xfId="0" applyFont="1" applyBorder="1" applyAlignment="1">
      <alignment horizontal="center"/>
    </xf>
    <xf numFmtId="0" fontId="17" fillId="0" borderId="0" xfId="0" applyFont="1" applyBorder="1" applyAlignment="1">
      <alignment horizontal="center"/>
    </xf>
    <xf numFmtId="0" fontId="17" fillId="0" borderId="0" xfId="0" applyFont="1"/>
    <xf numFmtId="3" fontId="17" fillId="0" borderId="0" xfId="0" applyNumberFormat="1" applyFont="1"/>
    <xf numFmtId="0" fontId="17" fillId="0" borderId="0" xfId="0" applyFont="1" applyAlignment="1">
      <alignment horizontal="center" wrapText="1"/>
    </xf>
    <xf numFmtId="0" fontId="17" fillId="0" borderId="0" xfId="0" applyFont="1" applyAlignment="1">
      <alignment horizontal="center" vertical="top" wrapText="1"/>
    </xf>
    <xf numFmtId="0" fontId="17" fillId="0" borderId="0" xfId="0" applyFont="1" applyAlignment="1">
      <alignment horizontal="center" vertical="center" wrapText="1"/>
    </xf>
    <xf numFmtId="165" fontId="17" fillId="0" borderId="0" xfId="0" applyNumberFormat="1" applyFont="1" applyAlignment="1">
      <alignment horizontal="center" vertical="center" wrapText="1"/>
    </xf>
    <xf numFmtId="0" fontId="17" fillId="0" borderId="0" xfId="0" applyFont="1" applyAlignment="1">
      <alignment vertical="center"/>
    </xf>
    <xf numFmtId="0" fontId="17" fillId="0" borderId="0" xfId="0" applyFont="1" applyAlignment="1">
      <alignment horizontal="center" vertical="center"/>
    </xf>
    <xf numFmtId="165" fontId="17" fillId="0" borderId="0" xfId="0" applyNumberFormat="1" applyFont="1" applyAlignment="1">
      <alignment horizontal="center" vertical="center"/>
    </xf>
    <xf numFmtId="3" fontId="17" fillId="0" borderId="0" xfId="0" applyNumberFormat="1" applyFont="1" applyAlignment="1">
      <alignment horizontal="center" vertical="center"/>
    </xf>
    <xf numFmtId="0" fontId="17" fillId="0" borderId="14" xfId="0" applyFont="1" applyBorder="1" applyAlignment="1">
      <alignment horizontal="center"/>
    </xf>
    <xf numFmtId="0" fontId="17" fillId="0" borderId="24" xfId="0" applyFont="1" applyBorder="1" applyAlignment="1">
      <alignment horizontal="center"/>
    </xf>
    <xf numFmtId="0" fontId="17" fillId="0" borderId="25" xfId="0" applyFont="1" applyBorder="1" applyAlignment="1">
      <alignment horizontal="center"/>
    </xf>
    <xf numFmtId="167" fontId="17" fillId="0" borderId="10" xfId="0" applyNumberFormat="1" applyFont="1" applyBorder="1" applyAlignment="1">
      <alignment horizontal="center"/>
    </xf>
    <xf numFmtId="3" fontId="17" fillId="0" borderId="12" xfId="0" applyNumberFormat="1" applyFont="1" applyBorder="1" applyAlignment="1">
      <alignment horizontal="center"/>
    </xf>
    <xf numFmtId="167" fontId="17" fillId="0" borderId="0" xfId="0" applyNumberFormat="1" applyFont="1" applyAlignment="1">
      <alignment horizontal="left"/>
    </xf>
    <xf numFmtId="3" fontId="17" fillId="0" borderId="0" xfId="0" applyNumberFormat="1" applyFont="1" applyAlignment="1">
      <alignment horizontal="left"/>
    </xf>
    <xf numFmtId="2" fontId="17" fillId="0" borderId="0" xfId="0" applyNumberFormat="1" applyFont="1" applyAlignment="1">
      <alignment horizontal="left"/>
    </xf>
    <xf numFmtId="167" fontId="17" fillId="0" borderId="0" xfId="0" applyNumberFormat="1" applyFont="1" applyAlignment="1">
      <alignment horizontal="center"/>
    </xf>
    <xf numFmtId="4" fontId="39" fillId="0" borderId="0" xfId="340" applyNumberFormat="1" applyFont="1" applyAlignment="1">
      <alignment horizontal="center"/>
    </xf>
    <xf numFmtId="3" fontId="39" fillId="0" borderId="0" xfId="340" applyNumberFormat="1" applyFont="1" applyAlignment="1">
      <alignment horizontal="center"/>
    </xf>
    <xf numFmtId="0" fontId="39" fillId="0" borderId="0" xfId="340" applyFont="1" applyAlignment="1">
      <alignment horizontal="center"/>
    </xf>
    <xf numFmtId="3" fontId="39" fillId="0" borderId="0" xfId="354" applyNumberFormat="1" applyFont="1" applyAlignment="1">
      <alignment horizontal="center"/>
    </xf>
    <xf numFmtId="0" fontId="6" fillId="0" borderId="0" xfId="326" applyAlignment="1">
      <alignment horizontal="center"/>
    </xf>
    <xf numFmtId="167" fontId="17" fillId="0" borderId="0" xfId="0" applyNumberFormat="1" applyFont="1" applyAlignment="1">
      <alignment horizontal="center" vertical="center" wrapText="1"/>
    </xf>
    <xf numFmtId="3" fontId="17" fillId="0" borderId="0" xfId="0" applyNumberFormat="1" applyFont="1" applyAlignment="1">
      <alignment horizontal="center" vertical="center" wrapText="1"/>
    </xf>
    <xf numFmtId="3" fontId="17" fillId="0" borderId="12" xfId="0" applyNumberFormat="1" applyFont="1" applyBorder="1" applyAlignment="1">
      <alignment horizontal="center" vertical="center" wrapText="1"/>
    </xf>
    <xf numFmtId="0" fontId="4" fillId="0" borderId="0" xfId="354" applyAlignment="1">
      <alignment horizontal="center"/>
    </xf>
    <xf numFmtId="2" fontId="17" fillId="0" borderId="0" xfId="0" applyNumberFormat="1" applyFont="1" applyAlignment="1">
      <alignment horizontal="center" vertical="center" wrapText="1"/>
    </xf>
    <xf numFmtId="2" fontId="17" fillId="0" borderId="12" xfId="0" applyNumberFormat="1" applyFont="1" applyBorder="1" applyAlignment="1">
      <alignment horizontal="center" vertical="center" wrapText="1"/>
    </xf>
    <xf numFmtId="2" fontId="17" fillId="0" borderId="0" xfId="0" applyNumberFormat="1" applyFont="1" applyAlignment="1">
      <alignment horizontal="center" vertical="center"/>
    </xf>
    <xf numFmtId="2" fontId="17" fillId="0" borderId="12" xfId="0" applyNumberFormat="1" applyFont="1" applyBorder="1" applyAlignment="1">
      <alignment horizontal="center" vertical="center"/>
    </xf>
    <xf numFmtId="3" fontId="4" fillId="0" borderId="0" xfId="354" applyNumberFormat="1" applyAlignment="1">
      <alignment horizontal="center" vertical="center"/>
    </xf>
    <xf numFmtId="0" fontId="4" fillId="0" borderId="0" xfId="354" applyAlignment="1">
      <alignment horizontal="center" vertical="center"/>
    </xf>
    <xf numFmtId="3" fontId="18" fillId="0" borderId="0" xfId="0" applyNumberFormat="1" applyFont="1" applyAlignment="1">
      <alignment horizontal="center" vertical="center"/>
    </xf>
    <xf numFmtId="0" fontId="39" fillId="0" borderId="10" xfId="354" applyFont="1" applyBorder="1" applyAlignment="1">
      <alignment horizontal="center"/>
    </xf>
    <xf numFmtId="167" fontId="18" fillId="0" borderId="10" xfId="0" applyNumberFormat="1" applyFont="1" applyBorder="1" applyAlignment="1">
      <alignment horizontal="center" vertical="center"/>
    </xf>
    <xf numFmtId="168" fontId="39" fillId="0" borderId="10" xfId="0" applyNumberFormat="1" applyFont="1" applyBorder="1" applyAlignment="1">
      <alignment horizontal="center" vertical="center"/>
    </xf>
    <xf numFmtId="0" fontId="17" fillId="0" borderId="0" xfId="0" applyFont="1" applyAlignment="1">
      <alignment vertical="top"/>
    </xf>
    <xf numFmtId="167" fontId="18" fillId="0" borderId="0" xfId="0" applyNumberFormat="1" applyFont="1" applyAlignment="1">
      <alignment horizontal="center"/>
    </xf>
    <xf numFmtId="174" fontId="17" fillId="0" borderId="0" xfId="0" applyNumberFormat="1" applyFont="1" applyAlignment="1">
      <alignment horizontal="center"/>
    </xf>
    <xf numFmtId="3" fontId="17" fillId="0" borderId="10" xfId="0" applyNumberFormat="1" applyFont="1" applyBorder="1" applyAlignment="1">
      <alignment horizontal="center" vertical="center"/>
    </xf>
    <xf numFmtId="0" fontId="17" fillId="0" borderId="10" xfId="0" applyFont="1" applyBorder="1" applyAlignment="1">
      <alignment horizontal="center" vertical="center"/>
    </xf>
    <xf numFmtId="169" fontId="17" fillId="0" borderId="10" xfId="0" applyNumberFormat="1" applyFont="1" applyBorder="1" applyAlignment="1">
      <alignment horizontal="center" vertical="center"/>
    </xf>
    <xf numFmtId="4" fontId="17" fillId="0" borderId="10" xfId="0" applyNumberFormat="1" applyFont="1" applyBorder="1" applyAlignment="1">
      <alignment horizontal="center" vertical="center"/>
    </xf>
    <xf numFmtId="166" fontId="17" fillId="0" borderId="10" xfId="0" applyNumberFormat="1" applyFont="1" applyBorder="1" applyAlignment="1">
      <alignment horizontal="center" vertical="center"/>
    </xf>
    <xf numFmtId="3" fontId="17" fillId="0" borderId="11" xfId="0" applyNumberFormat="1" applyFont="1" applyBorder="1" applyAlignment="1">
      <alignment horizontal="center" vertical="center"/>
    </xf>
    <xf numFmtId="0" fontId="17" fillId="0" borderId="0" xfId="0" applyFont="1" applyAlignment="1">
      <alignment horizontal="right"/>
    </xf>
    <xf numFmtId="0" fontId="39" fillId="0" borderId="0" xfId="354" applyFont="1" applyAlignment="1">
      <alignment horizontal="center"/>
    </xf>
    <xf numFmtId="0" fontId="17" fillId="0" borderId="12" xfId="0" applyFont="1" applyBorder="1" applyAlignment="1">
      <alignment horizontal="center"/>
    </xf>
    <xf numFmtId="0" fontId="17" fillId="0" borderId="12" xfId="0" applyFont="1" applyBorder="1" applyAlignment="1">
      <alignment horizontal="center" vertical="center" wrapText="1"/>
    </xf>
    <xf numFmtId="0" fontId="17" fillId="0" borderId="0" xfId="0" applyFont="1" applyAlignment="1">
      <alignment vertical="center" wrapText="1"/>
    </xf>
    <xf numFmtId="0" fontId="17" fillId="0" borderId="12" xfId="0" applyFont="1" applyBorder="1" applyAlignment="1">
      <alignment horizontal="center" vertical="center"/>
    </xf>
    <xf numFmtId="4" fontId="38" fillId="0" borderId="0" xfId="383" applyNumberFormat="1" applyFont="1" applyAlignment="1">
      <alignment horizontal="center"/>
    </xf>
    <xf numFmtId="0" fontId="38" fillId="0" borderId="0" xfId="383" applyFont="1" applyAlignment="1">
      <alignment horizontal="center"/>
    </xf>
    <xf numFmtId="4" fontId="39" fillId="0" borderId="0" xfId="383" applyNumberFormat="1" applyFont="1" applyAlignment="1">
      <alignment horizontal="center"/>
    </xf>
    <xf numFmtId="0" fontId="39" fillId="0" borderId="0" xfId="383" applyFont="1" applyAlignment="1">
      <alignment horizontal="center"/>
    </xf>
    <xf numFmtId="1" fontId="18" fillId="0" borderId="0" xfId="0" applyNumberFormat="1" applyFont="1"/>
    <xf numFmtId="173" fontId="18" fillId="0" borderId="0" xfId="755" applyNumberFormat="1" applyFont="1" applyAlignment="1">
      <alignment horizontal="center"/>
    </xf>
    <xf numFmtId="0" fontId="18" fillId="0" borderId="0" xfId="0" applyFont="1" applyAlignment="1">
      <alignment horizontal="center"/>
    </xf>
    <xf numFmtId="167" fontId="17" fillId="0" borderId="0" xfId="0" applyNumberFormat="1" applyFont="1" applyAlignment="1">
      <alignment vertical="center"/>
    </xf>
    <xf numFmtId="3" fontId="40" fillId="0" borderId="0" xfId="0" applyNumberFormat="1" applyFont="1" applyAlignment="1">
      <alignment horizontal="center"/>
    </xf>
    <xf numFmtId="3" fontId="50" fillId="0" borderId="0" xfId="397" applyNumberFormat="1" applyFont="1" applyFill="1" applyAlignment="1">
      <alignment horizontal="center"/>
    </xf>
    <xf numFmtId="3" fontId="40" fillId="0" borderId="0" xfId="0" applyNumberFormat="1" applyFont="1" applyFill="1" applyAlignment="1">
      <alignment horizontal="center"/>
    </xf>
    <xf numFmtId="3" fontId="50" fillId="0" borderId="0" xfId="397" applyNumberFormat="1" applyFont="1" applyAlignment="1">
      <alignment horizontal="center"/>
    </xf>
    <xf numFmtId="4" fontId="1" fillId="0" borderId="0" xfId="397" applyNumberFormat="1" applyAlignment="1">
      <alignment horizontal="center"/>
    </xf>
    <xf numFmtId="3" fontId="39" fillId="0" borderId="0" xfId="397" applyNumberFormat="1" applyFont="1" applyAlignment="1">
      <alignment horizontal="center"/>
    </xf>
    <xf numFmtId="167" fontId="17" fillId="0" borderId="0" xfId="0" applyNumberFormat="1" applyFont="1" applyAlignment="1">
      <alignment horizontal="center" vertical="center"/>
    </xf>
    <xf numFmtId="0" fontId="49" fillId="0" borderId="0" xfId="369" applyFont="1" applyAlignment="1">
      <alignment horizontal="center"/>
    </xf>
    <xf numFmtId="165" fontId="17" fillId="0" borderId="0" xfId="0" applyNumberFormat="1" applyFont="1" applyAlignment="1">
      <alignment horizontal="left"/>
    </xf>
    <xf numFmtId="0" fontId="3" fillId="0" borderId="0" xfId="369" applyAlignment="1">
      <alignment horizontal="center"/>
    </xf>
    <xf numFmtId="3" fontId="39" fillId="0" borderId="0" xfId="369" applyNumberFormat="1" applyFont="1" applyAlignment="1">
      <alignment horizontal="center"/>
    </xf>
    <xf numFmtId="3" fontId="8" fillId="0" borderId="0" xfId="104" applyNumberFormat="1" applyAlignment="1">
      <alignment horizontal="center"/>
    </xf>
    <xf numFmtId="166" fontId="51" fillId="0" borderId="0" xfId="423" applyNumberFormat="1" applyFont="1" applyFill="1" applyBorder="1" applyAlignment="1">
      <alignment horizontal="center"/>
    </xf>
    <xf numFmtId="3" fontId="3" fillId="0" borderId="0" xfId="369" applyNumberFormat="1" applyAlignment="1">
      <alignment horizontal="center"/>
    </xf>
    <xf numFmtId="3" fontId="17" fillId="0" borderId="0" xfId="0" applyNumberFormat="1" applyFont="1" applyBorder="1"/>
    <xf numFmtId="2" fontId="17" fillId="0" borderId="0" xfId="0" applyNumberFormat="1" applyFont="1" applyBorder="1"/>
    <xf numFmtId="3" fontId="17" fillId="0" borderId="0" xfId="0" applyNumberFormat="1" applyFont="1" applyBorder="1" applyAlignment="1">
      <alignment horizontal="center" vertical="center"/>
    </xf>
    <xf numFmtId="2" fontId="17" fillId="0" borderId="0" xfId="0" applyNumberFormat="1" applyFont="1" applyBorder="1" applyAlignment="1">
      <alignment horizontal="center" vertical="center"/>
    </xf>
    <xf numFmtId="3" fontId="50" fillId="0" borderId="0" xfId="369" applyNumberFormat="1" applyFont="1" applyBorder="1" applyAlignment="1">
      <alignment horizontal="center" vertical="center"/>
    </xf>
    <xf numFmtId="2" fontId="40" fillId="0" borderId="0" xfId="0" applyNumberFormat="1" applyFont="1" applyBorder="1" applyAlignment="1">
      <alignment horizontal="center" vertical="center"/>
    </xf>
    <xf numFmtId="0" fontId="17" fillId="0" borderId="0" xfId="0" applyFont="1" applyBorder="1" applyAlignment="1">
      <alignment horizontal="center" vertical="center" wrapText="1"/>
    </xf>
    <xf numFmtId="3" fontId="17" fillId="0" borderId="0" xfId="0" applyNumberFormat="1" applyFont="1" applyBorder="1" applyAlignment="1">
      <alignment horizontal="center" vertical="center" wrapText="1"/>
    </xf>
    <xf numFmtId="2" fontId="17" fillId="0" borderId="0" xfId="0" applyNumberFormat="1" applyFont="1" applyBorder="1" applyAlignment="1">
      <alignment horizontal="center" vertical="center" wrapText="1"/>
    </xf>
    <xf numFmtId="2" fontId="50" fillId="0" borderId="0" xfId="369" applyNumberFormat="1" applyFont="1" applyAlignment="1">
      <alignment horizontal="center"/>
    </xf>
    <xf numFmtId="0" fontId="17" fillId="0" borderId="10" xfId="0" applyFont="1" applyBorder="1" applyAlignment="1">
      <alignment horizontal="center" vertical="center" wrapText="1"/>
    </xf>
    <xf numFmtId="0" fontId="10" fillId="0" borderId="0" xfId="86" applyAlignment="1">
      <alignment horizontal="center" vertical="center" wrapText="1"/>
    </xf>
    <xf numFmtId="3" fontId="17" fillId="0" borderId="0" xfId="87" applyNumberFormat="1" applyFont="1" applyAlignment="1">
      <alignment horizontal="center"/>
    </xf>
    <xf numFmtId="166" fontId="17" fillId="0" borderId="0" xfId="0" applyNumberFormat="1" applyFont="1" applyAlignment="1">
      <alignment horizontal="center" vertical="center" wrapText="1"/>
    </xf>
    <xf numFmtId="166" fontId="17" fillId="0" borderId="0" xfId="0" applyNumberFormat="1" applyFont="1" applyAlignment="1">
      <alignment horizontal="left"/>
    </xf>
    <xf numFmtId="167" fontId="17" fillId="0" borderId="0" xfId="0" applyNumberFormat="1" applyFont="1" applyAlignment="1">
      <alignment horizontal="right"/>
    </xf>
    <xf numFmtId="165" fontId="17" fillId="0" borderId="0" xfId="0" applyNumberFormat="1" applyFont="1" applyAlignment="1">
      <alignment horizontal="right"/>
    </xf>
    <xf numFmtId="0" fontId="39" fillId="0" borderId="0" xfId="397" applyFont="1" applyAlignment="1">
      <alignment horizontal="center"/>
    </xf>
    <xf numFmtId="0" fontId="37" fillId="0" borderId="0" xfId="0" applyFont="1" applyAlignment="1">
      <alignment horizontal="center"/>
    </xf>
    <xf numFmtId="0" fontId="17" fillId="0" borderId="0" xfId="0" applyFont="1" applyAlignment="1">
      <alignment horizontal="center"/>
    </xf>
    <xf numFmtId="2" fontId="17" fillId="0" borderId="0" xfId="0" applyNumberFormat="1" applyFont="1" applyAlignment="1">
      <alignment horizontal="center"/>
    </xf>
    <xf numFmtId="166" fontId="17" fillId="0" borderId="0" xfId="0" applyNumberFormat="1" applyFont="1" applyAlignment="1">
      <alignment horizontal="center"/>
    </xf>
    <xf numFmtId="167" fontId="17" fillId="0" borderId="0" xfId="0" applyNumberFormat="1" applyFont="1" applyAlignment="1">
      <alignment horizontal="center"/>
    </xf>
    <xf numFmtId="165" fontId="17" fillId="0" borderId="0" xfId="0" applyNumberFormat="1" applyFont="1" applyAlignment="1">
      <alignment horizontal="center"/>
    </xf>
    <xf numFmtId="0" fontId="0" fillId="0" borderId="0" xfId="0"/>
    <xf numFmtId="0" fontId="17" fillId="0" borderId="13" xfId="0" applyFont="1" applyBorder="1" applyAlignment="1">
      <alignment horizontal="center"/>
    </xf>
    <xf numFmtId="0" fontId="17" fillId="0" borderId="10" xfId="0" applyFont="1" applyBorder="1" applyAlignment="1">
      <alignment horizontal="center"/>
    </xf>
    <xf numFmtId="0" fontId="17" fillId="0" borderId="0" xfId="0" applyFont="1" applyBorder="1" applyAlignment="1">
      <alignment horizontal="center"/>
    </xf>
    <xf numFmtId="167" fontId="37" fillId="0" borderId="26" xfId="0" applyNumberFormat="1" applyFont="1" applyBorder="1" applyAlignment="1">
      <alignment horizontal="center"/>
    </xf>
    <xf numFmtId="167" fontId="37" fillId="0" borderId="0" xfId="0" applyNumberFormat="1" applyFont="1" applyAlignment="1">
      <alignment horizontal="center"/>
    </xf>
    <xf numFmtId="167" fontId="37" fillId="0" borderId="12" xfId="0" applyNumberFormat="1" applyFont="1" applyBorder="1" applyAlignment="1">
      <alignment horizontal="center"/>
    </xf>
    <xf numFmtId="0" fontId="17" fillId="0" borderId="0" xfId="0" applyFont="1"/>
    <xf numFmtId="3" fontId="37" fillId="0" borderId="26" xfId="0" applyNumberFormat="1" applyFont="1" applyBorder="1" applyAlignment="1">
      <alignment horizontal="center"/>
    </xf>
    <xf numFmtId="3" fontId="37" fillId="0" borderId="0" xfId="0" applyNumberFormat="1" applyFont="1" applyAlignment="1">
      <alignment horizontal="center"/>
    </xf>
    <xf numFmtId="3" fontId="37" fillId="0" borderId="12" xfId="0" applyNumberFormat="1" applyFont="1" applyBorder="1" applyAlignment="1">
      <alignment horizontal="center"/>
    </xf>
    <xf numFmtId="0" fontId="17" fillId="0" borderId="0" xfId="0" applyFont="1" applyAlignment="1">
      <alignment wrapText="1"/>
    </xf>
    <xf numFmtId="0" fontId="17" fillId="0" borderId="0" xfId="0" applyFont="1" applyAlignment="1">
      <alignment horizontal="left" vertical="top" wrapText="1"/>
    </xf>
    <xf numFmtId="0" fontId="37" fillId="0" borderId="26" xfId="0" applyFont="1" applyBorder="1" applyAlignment="1">
      <alignment horizontal="center"/>
    </xf>
    <xf numFmtId="0" fontId="37" fillId="0" borderId="12" xfId="0" applyFont="1" applyBorder="1" applyAlignment="1">
      <alignment horizontal="center"/>
    </xf>
    <xf numFmtId="0" fontId="37" fillId="0" borderId="13" xfId="0" applyFont="1" applyBorder="1" applyAlignment="1">
      <alignment horizontal="center"/>
    </xf>
    <xf numFmtId="0" fontId="37" fillId="0" borderId="10" xfId="0" applyFont="1" applyBorder="1" applyAlignment="1">
      <alignment horizontal="center"/>
    </xf>
    <xf numFmtId="0" fontId="35" fillId="0" borderId="0" xfId="86" applyFont="1" applyAlignment="1">
      <alignment horizontal="center"/>
    </xf>
    <xf numFmtId="0" fontId="35" fillId="0" borderId="10" xfId="86" applyFont="1" applyBorder="1" applyAlignment="1">
      <alignment horizontal="center"/>
    </xf>
    <xf numFmtId="0" fontId="17" fillId="0" borderId="0" xfId="0" applyFont="1" applyAlignment="1">
      <alignment horizontal="center" vertical="center"/>
    </xf>
    <xf numFmtId="3" fontId="17" fillId="0" borderId="0" xfId="0" applyNumberFormat="1" applyFont="1" applyAlignment="1">
      <alignment horizontal="center"/>
    </xf>
    <xf numFmtId="3" fontId="17" fillId="0" borderId="0" xfId="0" applyNumberFormat="1" applyFont="1"/>
    <xf numFmtId="0" fontId="17" fillId="0" borderId="0" xfId="0" applyFont="1" applyAlignment="1">
      <alignment vertical="center" wrapText="1"/>
    </xf>
    <xf numFmtId="0" fontId="17" fillId="0" borderId="0" xfId="0" applyFont="1" applyAlignment="1">
      <alignment horizontal="left" wrapText="1"/>
    </xf>
    <xf numFmtId="0" fontId="47" fillId="0" borderId="0" xfId="0" applyFont="1" applyAlignment="1">
      <alignment horizontal="left" vertical="top" wrapText="1"/>
    </xf>
    <xf numFmtId="3" fontId="17" fillId="0" borderId="0" xfId="0" applyNumberFormat="1" applyFont="1" applyAlignment="1">
      <alignment horizontal="left" vertical="top" wrapText="1"/>
    </xf>
    <xf numFmtId="3" fontId="17" fillId="0" borderId="0" xfId="0" applyNumberFormat="1" applyFont="1" applyBorder="1" applyAlignment="1">
      <alignment horizontal="center"/>
    </xf>
    <xf numFmtId="0" fontId="17" fillId="0" borderId="0" xfId="0" applyFont="1" applyBorder="1"/>
    <xf numFmtId="0" fontId="17" fillId="0" borderId="0" xfId="0" applyFont="1" applyAlignment="1">
      <alignment horizontal="left" vertical="top"/>
    </xf>
  </cellXfs>
  <cellStyles count="759">
    <cellStyle name="20% - Accent1" xfId="18" builtinId="30" customBuiltin="1"/>
    <cellStyle name="20% - Accent1 10" xfId="356"/>
    <cellStyle name="20% - Accent1 10 2" xfId="715"/>
    <cellStyle name="20% - Accent1 11" xfId="371"/>
    <cellStyle name="20% - Accent1 11 2" xfId="729"/>
    <cellStyle name="20% - Accent1 12" xfId="385"/>
    <cellStyle name="20% - Accent1 12 2" xfId="743"/>
    <cellStyle name="20% - Accent1 13" xfId="399"/>
    <cellStyle name="20% - Accent1 2" xfId="45"/>
    <cellStyle name="20% - Accent1 2 2" xfId="191"/>
    <cellStyle name="20% - Accent1 2 2 2" xfId="285"/>
    <cellStyle name="20% - Accent1 2 2 2 2" xfId="645"/>
    <cellStyle name="20% - Accent1 2 2 3" xfId="552"/>
    <cellStyle name="20% - Accent1 2 3" xfId="237"/>
    <cellStyle name="20% - Accent1 2 3 2" xfId="597"/>
    <cellStyle name="20% - Accent1 2 4" xfId="122"/>
    <cellStyle name="20% - Accent1 2 4 2" xfId="504"/>
    <cellStyle name="20% - Accent1 2 5" xfId="429"/>
    <cellStyle name="20% - Accent1 3" xfId="59"/>
    <cellStyle name="20% - Accent1 3 2" xfId="205"/>
    <cellStyle name="20% - Accent1 3 2 2" xfId="299"/>
    <cellStyle name="20% - Accent1 3 2 2 2" xfId="659"/>
    <cellStyle name="20% - Accent1 3 2 3" xfId="566"/>
    <cellStyle name="20% - Accent1 3 3" xfId="251"/>
    <cellStyle name="20% - Accent1 3 3 2" xfId="611"/>
    <cellStyle name="20% - Accent1 3 4" xfId="136"/>
    <cellStyle name="20% - Accent1 3 4 2" xfId="518"/>
    <cellStyle name="20% - Accent1 3 5" xfId="443"/>
    <cellStyle name="20% - Accent1 4" xfId="73"/>
    <cellStyle name="20% - Accent1 4 2" xfId="265"/>
    <cellStyle name="20% - Accent1 4 2 2" xfId="625"/>
    <cellStyle name="20% - Accent1 4 3" xfId="157"/>
    <cellStyle name="20% - Accent1 4 3 2" xfId="532"/>
    <cellStyle name="20% - Accent1 4 4" xfId="457"/>
    <cellStyle name="20% - Accent1 5" xfId="89"/>
    <cellStyle name="20% - Accent1 5 2" xfId="221"/>
    <cellStyle name="20% - Accent1 5 2 2" xfId="581"/>
    <cellStyle name="20% - Accent1 5 3" xfId="472"/>
    <cellStyle name="20% - Accent1 6" xfId="314"/>
    <cellStyle name="20% - Accent1 6 2" xfId="673"/>
    <cellStyle name="20% - Accent1 7" xfId="106"/>
    <cellStyle name="20% - Accent1 7 2" xfId="488"/>
    <cellStyle name="20% - Accent1 8" xfId="328"/>
    <cellStyle name="20% - Accent1 8 2" xfId="687"/>
    <cellStyle name="20% - Accent1 9" xfId="342"/>
    <cellStyle name="20% - Accent1 9 2" xfId="701"/>
    <cellStyle name="20% - Accent2" xfId="22" builtinId="34" customBuiltin="1"/>
    <cellStyle name="20% - Accent2 10" xfId="358"/>
    <cellStyle name="20% - Accent2 10 2" xfId="717"/>
    <cellStyle name="20% - Accent2 11" xfId="373"/>
    <cellStyle name="20% - Accent2 11 2" xfId="731"/>
    <cellStyle name="20% - Accent2 12" xfId="387"/>
    <cellStyle name="20% - Accent2 12 2" xfId="745"/>
    <cellStyle name="20% - Accent2 13" xfId="401"/>
    <cellStyle name="20% - Accent2 2" xfId="47"/>
    <cellStyle name="20% - Accent2 2 2" xfId="193"/>
    <cellStyle name="20% - Accent2 2 2 2" xfId="287"/>
    <cellStyle name="20% - Accent2 2 2 2 2" xfId="647"/>
    <cellStyle name="20% - Accent2 2 2 3" xfId="554"/>
    <cellStyle name="20% - Accent2 2 3" xfId="239"/>
    <cellStyle name="20% - Accent2 2 3 2" xfId="599"/>
    <cellStyle name="20% - Accent2 2 4" xfId="124"/>
    <cellStyle name="20% - Accent2 2 4 2" xfId="506"/>
    <cellStyle name="20% - Accent2 2 5" xfId="431"/>
    <cellStyle name="20% - Accent2 3" xfId="61"/>
    <cellStyle name="20% - Accent2 3 2" xfId="207"/>
    <cellStyle name="20% - Accent2 3 2 2" xfId="301"/>
    <cellStyle name="20% - Accent2 3 2 2 2" xfId="661"/>
    <cellStyle name="20% - Accent2 3 2 3" xfId="568"/>
    <cellStyle name="20% - Accent2 3 3" xfId="253"/>
    <cellStyle name="20% - Accent2 3 3 2" xfId="613"/>
    <cellStyle name="20% - Accent2 3 4" xfId="138"/>
    <cellStyle name="20% - Accent2 3 4 2" xfId="520"/>
    <cellStyle name="20% - Accent2 3 5" xfId="445"/>
    <cellStyle name="20% - Accent2 4" xfId="75"/>
    <cellStyle name="20% - Accent2 4 2" xfId="267"/>
    <cellStyle name="20% - Accent2 4 2 2" xfId="627"/>
    <cellStyle name="20% - Accent2 4 3" xfId="159"/>
    <cellStyle name="20% - Accent2 4 3 2" xfId="534"/>
    <cellStyle name="20% - Accent2 4 4" xfId="459"/>
    <cellStyle name="20% - Accent2 5" xfId="91"/>
    <cellStyle name="20% - Accent2 5 2" xfId="223"/>
    <cellStyle name="20% - Accent2 5 2 2" xfId="583"/>
    <cellStyle name="20% - Accent2 5 3" xfId="474"/>
    <cellStyle name="20% - Accent2 6" xfId="316"/>
    <cellStyle name="20% - Accent2 6 2" xfId="675"/>
    <cellStyle name="20% - Accent2 7" xfId="108"/>
    <cellStyle name="20% - Accent2 7 2" xfId="490"/>
    <cellStyle name="20% - Accent2 8" xfId="330"/>
    <cellStyle name="20% - Accent2 8 2" xfId="689"/>
    <cellStyle name="20% - Accent2 9" xfId="344"/>
    <cellStyle name="20% - Accent2 9 2" xfId="703"/>
    <cellStyle name="20% - Accent3" xfId="26" builtinId="38" customBuiltin="1"/>
    <cellStyle name="20% - Accent3 10" xfId="360"/>
    <cellStyle name="20% - Accent3 10 2" xfId="719"/>
    <cellStyle name="20% - Accent3 11" xfId="375"/>
    <cellStyle name="20% - Accent3 11 2" xfId="733"/>
    <cellStyle name="20% - Accent3 12" xfId="389"/>
    <cellStyle name="20% - Accent3 12 2" xfId="747"/>
    <cellStyle name="20% - Accent3 13" xfId="404"/>
    <cellStyle name="20% - Accent3 2" xfId="49"/>
    <cellStyle name="20% - Accent3 2 2" xfId="195"/>
    <cellStyle name="20% - Accent3 2 2 2" xfId="289"/>
    <cellStyle name="20% - Accent3 2 2 2 2" xfId="649"/>
    <cellStyle name="20% - Accent3 2 2 3" xfId="556"/>
    <cellStyle name="20% - Accent3 2 3" xfId="241"/>
    <cellStyle name="20% - Accent3 2 3 2" xfId="601"/>
    <cellStyle name="20% - Accent3 2 4" xfId="126"/>
    <cellStyle name="20% - Accent3 2 4 2" xfId="508"/>
    <cellStyle name="20% - Accent3 2 5" xfId="433"/>
    <cellStyle name="20% - Accent3 3" xfId="63"/>
    <cellStyle name="20% - Accent3 3 2" xfId="209"/>
    <cellStyle name="20% - Accent3 3 2 2" xfId="303"/>
    <cellStyle name="20% - Accent3 3 2 2 2" xfId="663"/>
    <cellStyle name="20% - Accent3 3 2 3" xfId="570"/>
    <cellStyle name="20% - Accent3 3 3" xfId="255"/>
    <cellStyle name="20% - Accent3 3 3 2" xfId="615"/>
    <cellStyle name="20% - Accent3 3 4" xfId="140"/>
    <cellStyle name="20% - Accent3 3 4 2" xfId="522"/>
    <cellStyle name="20% - Accent3 3 5" xfId="447"/>
    <cellStyle name="20% - Accent3 4" xfId="77"/>
    <cellStyle name="20% - Accent3 4 2" xfId="270"/>
    <cellStyle name="20% - Accent3 4 2 2" xfId="630"/>
    <cellStyle name="20% - Accent3 4 3" xfId="163"/>
    <cellStyle name="20% - Accent3 4 3 2" xfId="537"/>
    <cellStyle name="20% - Accent3 4 4" xfId="461"/>
    <cellStyle name="20% - Accent3 5" xfId="93"/>
    <cellStyle name="20% - Accent3 5 2" xfId="225"/>
    <cellStyle name="20% - Accent3 5 2 2" xfId="585"/>
    <cellStyle name="20% - Accent3 5 3" xfId="476"/>
    <cellStyle name="20% - Accent3 6" xfId="318"/>
    <cellStyle name="20% - Accent3 6 2" xfId="677"/>
    <cellStyle name="20% - Accent3 7" xfId="110"/>
    <cellStyle name="20% - Accent3 7 2" xfId="492"/>
    <cellStyle name="20% - Accent3 8" xfId="332"/>
    <cellStyle name="20% - Accent3 8 2" xfId="691"/>
    <cellStyle name="20% - Accent3 9" xfId="346"/>
    <cellStyle name="20% - Accent3 9 2" xfId="705"/>
    <cellStyle name="20% - Accent4" xfId="30" builtinId="42" customBuiltin="1"/>
    <cellStyle name="20% - Accent4 10" xfId="362"/>
    <cellStyle name="20% - Accent4 10 2" xfId="721"/>
    <cellStyle name="20% - Accent4 11" xfId="377"/>
    <cellStyle name="20% - Accent4 11 2" xfId="735"/>
    <cellStyle name="20% - Accent4 12" xfId="391"/>
    <cellStyle name="20% - Accent4 12 2" xfId="749"/>
    <cellStyle name="20% - Accent4 13" xfId="406"/>
    <cellStyle name="20% - Accent4 2" xfId="51"/>
    <cellStyle name="20% - Accent4 2 2" xfId="197"/>
    <cellStyle name="20% - Accent4 2 2 2" xfId="291"/>
    <cellStyle name="20% - Accent4 2 2 2 2" xfId="651"/>
    <cellStyle name="20% - Accent4 2 2 3" xfId="558"/>
    <cellStyle name="20% - Accent4 2 3" xfId="243"/>
    <cellStyle name="20% - Accent4 2 3 2" xfId="603"/>
    <cellStyle name="20% - Accent4 2 4" xfId="128"/>
    <cellStyle name="20% - Accent4 2 4 2" xfId="510"/>
    <cellStyle name="20% - Accent4 2 5" xfId="435"/>
    <cellStyle name="20% - Accent4 3" xfId="65"/>
    <cellStyle name="20% - Accent4 3 2" xfId="211"/>
    <cellStyle name="20% - Accent4 3 2 2" xfId="305"/>
    <cellStyle name="20% - Accent4 3 2 2 2" xfId="665"/>
    <cellStyle name="20% - Accent4 3 2 3" xfId="572"/>
    <cellStyle name="20% - Accent4 3 3" xfId="257"/>
    <cellStyle name="20% - Accent4 3 3 2" xfId="617"/>
    <cellStyle name="20% - Accent4 3 4" xfId="142"/>
    <cellStyle name="20% - Accent4 3 4 2" xfId="524"/>
    <cellStyle name="20% - Accent4 3 5" xfId="449"/>
    <cellStyle name="20% - Accent4 4" xfId="79"/>
    <cellStyle name="20% - Accent4 4 2" xfId="273"/>
    <cellStyle name="20% - Accent4 4 2 2" xfId="633"/>
    <cellStyle name="20% - Accent4 4 3" xfId="166"/>
    <cellStyle name="20% - Accent4 4 3 2" xfId="540"/>
    <cellStyle name="20% - Accent4 4 4" xfId="463"/>
    <cellStyle name="20% - Accent4 5" xfId="95"/>
    <cellStyle name="20% - Accent4 5 2" xfId="227"/>
    <cellStyle name="20% - Accent4 5 2 2" xfId="587"/>
    <cellStyle name="20% - Accent4 5 3" xfId="478"/>
    <cellStyle name="20% - Accent4 6" xfId="320"/>
    <cellStyle name="20% - Accent4 6 2" xfId="679"/>
    <cellStyle name="20% - Accent4 7" xfId="112"/>
    <cellStyle name="20% - Accent4 7 2" xfId="494"/>
    <cellStyle name="20% - Accent4 8" xfId="334"/>
    <cellStyle name="20% - Accent4 8 2" xfId="693"/>
    <cellStyle name="20% - Accent4 9" xfId="348"/>
    <cellStyle name="20% - Accent4 9 2" xfId="707"/>
    <cellStyle name="20% - Accent5" xfId="34" builtinId="46" customBuiltin="1"/>
    <cellStyle name="20% - Accent5 10" xfId="364"/>
    <cellStyle name="20% - Accent5 10 2" xfId="723"/>
    <cellStyle name="20% - Accent5 11" xfId="379"/>
    <cellStyle name="20% - Accent5 11 2" xfId="737"/>
    <cellStyle name="20% - Accent5 12" xfId="393"/>
    <cellStyle name="20% - Accent5 12 2" xfId="751"/>
    <cellStyle name="20% - Accent5 13" xfId="409"/>
    <cellStyle name="20% - Accent5 2" xfId="53"/>
    <cellStyle name="20% - Accent5 2 2" xfId="199"/>
    <cellStyle name="20% - Accent5 2 2 2" xfId="293"/>
    <cellStyle name="20% - Accent5 2 2 2 2" xfId="653"/>
    <cellStyle name="20% - Accent5 2 2 3" xfId="560"/>
    <cellStyle name="20% - Accent5 2 3" xfId="245"/>
    <cellStyle name="20% - Accent5 2 3 2" xfId="605"/>
    <cellStyle name="20% - Accent5 2 4" xfId="130"/>
    <cellStyle name="20% - Accent5 2 4 2" xfId="512"/>
    <cellStyle name="20% - Accent5 2 5" xfId="437"/>
    <cellStyle name="20% - Accent5 3" xfId="67"/>
    <cellStyle name="20% - Accent5 3 2" xfId="213"/>
    <cellStyle name="20% - Accent5 3 2 2" xfId="307"/>
    <cellStyle name="20% - Accent5 3 2 2 2" xfId="667"/>
    <cellStyle name="20% - Accent5 3 2 3" xfId="574"/>
    <cellStyle name="20% - Accent5 3 3" xfId="259"/>
    <cellStyle name="20% - Accent5 3 3 2" xfId="619"/>
    <cellStyle name="20% - Accent5 3 4" xfId="144"/>
    <cellStyle name="20% - Accent5 3 4 2" xfId="526"/>
    <cellStyle name="20% - Accent5 3 5" xfId="451"/>
    <cellStyle name="20% - Accent5 4" xfId="81"/>
    <cellStyle name="20% - Accent5 4 2" xfId="275"/>
    <cellStyle name="20% - Accent5 4 2 2" xfId="635"/>
    <cellStyle name="20% - Accent5 4 3" xfId="169"/>
    <cellStyle name="20% - Accent5 4 3 2" xfId="542"/>
    <cellStyle name="20% - Accent5 4 4" xfId="465"/>
    <cellStyle name="20% - Accent5 5" xfId="97"/>
    <cellStyle name="20% - Accent5 5 2" xfId="229"/>
    <cellStyle name="20% - Accent5 5 2 2" xfId="589"/>
    <cellStyle name="20% - Accent5 5 3" xfId="480"/>
    <cellStyle name="20% - Accent5 6" xfId="322"/>
    <cellStyle name="20% - Accent5 6 2" xfId="681"/>
    <cellStyle name="20% - Accent5 7" xfId="114"/>
    <cellStyle name="20% - Accent5 7 2" xfId="496"/>
    <cellStyle name="20% - Accent5 8" xfId="336"/>
    <cellStyle name="20% - Accent5 8 2" xfId="695"/>
    <cellStyle name="20% - Accent5 9" xfId="350"/>
    <cellStyle name="20% - Accent5 9 2" xfId="709"/>
    <cellStyle name="20% - Accent6" xfId="38" builtinId="50" customBuiltin="1"/>
    <cellStyle name="20% - Accent6 10" xfId="366"/>
    <cellStyle name="20% - Accent6 10 2" xfId="725"/>
    <cellStyle name="20% - Accent6 11" xfId="381"/>
    <cellStyle name="20% - Accent6 11 2" xfId="739"/>
    <cellStyle name="20% - Accent6 12" xfId="395"/>
    <cellStyle name="20% - Accent6 12 2" xfId="753"/>
    <cellStyle name="20% - Accent6 13" xfId="411"/>
    <cellStyle name="20% - Accent6 2" xfId="55"/>
    <cellStyle name="20% - Accent6 2 2" xfId="201"/>
    <cellStyle name="20% - Accent6 2 2 2" xfId="295"/>
    <cellStyle name="20% - Accent6 2 2 2 2" xfId="655"/>
    <cellStyle name="20% - Accent6 2 2 3" xfId="562"/>
    <cellStyle name="20% - Accent6 2 3" xfId="247"/>
    <cellStyle name="20% - Accent6 2 3 2" xfId="607"/>
    <cellStyle name="20% - Accent6 2 4" xfId="132"/>
    <cellStyle name="20% - Accent6 2 4 2" xfId="514"/>
    <cellStyle name="20% - Accent6 2 5" xfId="439"/>
    <cellStyle name="20% - Accent6 3" xfId="69"/>
    <cellStyle name="20% - Accent6 3 2" xfId="215"/>
    <cellStyle name="20% - Accent6 3 2 2" xfId="309"/>
    <cellStyle name="20% - Accent6 3 2 2 2" xfId="669"/>
    <cellStyle name="20% - Accent6 3 2 3" xfId="576"/>
    <cellStyle name="20% - Accent6 3 3" xfId="261"/>
    <cellStyle name="20% - Accent6 3 3 2" xfId="621"/>
    <cellStyle name="20% - Accent6 3 4" xfId="146"/>
    <cellStyle name="20% - Accent6 3 4 2" xfId="528"/>
    <cellStyle name="20% - Accent6 3 5" xfId="453"/>
    <cellStyle name="20% - Accent6 4" xfId="83"/>
    <cellStyle name="20% - Accent6 4 2" xfId="278"/>
    <cellStyle name="20% - Accent6 4 2 2" xfId="638"/>
    <cellStyle name="20% - Accent6 4 3" xfId="173"/>
    <cellStyle name="20% - Accent6 4 3 2" xfId="545"/>
    <cellStyle name="20% - Accent6 4 4" xfId="467"/>
    <cellStyle name="20% - Accent6 5" xfId="99"/>
    <cellStyle name="20% - Accent6 5 2" xfId="231"/>
    <cellStyle name="20% - Accent6 5 2 2" xfId="591"/>
    <cellStyle name="20% - Accent6 5 3" xfId="482"/>
    <cellStyle name="20% - Accent6 6" xfId="324"/>
    <cellStyle name="20% - Accent6 6 2" xfId="683"/>
    <cellStyle name="20% - Accent6 7" xfId="116"/>
    <cellStyle name="20% - Accent6 7 2" xfId="498"/>
    <cellStyle name="20% - Accent6 8" xfId="338"/>
    <cellStyle name="20% - Accent6 8 2" xfId="697"/>
    <cellStyle name="20% - Accent6 9" xfId="352"/>
    <cellStyle name="20% - Accent6 9 2" xfId="711"/>
    <cellStyle name="40% - Accent1" xfId="19" builtinId="31" customBuiltin="1"/>
    <cellStyle name="40% - Accent1 10" xfId="357"/>
    <cellStyle name="40% - Accent1 10 2" xfId="716"/>
    <cellStyle name="40% - Accent1 11" xfId="372"/>
    <cellStyle name="40% - Accent1 11 2" xfId="730"/>
    <cellStyle name="40% - Accent1 12" xfId="386"/>
    <cellStyle name="40% - Accent1 12 2" xfId="744"/>
    <cellStyle name="40% - Accent1 13" xfId="400"/>
    <cellStyle name="40% - Accent1 2" xfId="46"/>
    <cellStyle name="40% - Accent1 2 2" xfId="192"/>
    <cellStyle name="40% - Accent1 2 2 2" xfId="286"/>
    <cellStyle name="40% - Accent1 2 2 2 2" xfId="646"/>
    <cellStyle name="40% - Accent1 2 2 3" xfId="553"/>
    <cellStyle name="40% - Accent1 2 3" xfId="238"/>
    <cellStyle name="40% - Accent1 2 3 2" xfId="598"/>
    <cellStyle name="40% - Accent1 2 4" xfId="123"/>
    <cellStyle name="40% - Accent1 2 4 2" xfId="505"/>
    <cellStyle name="40% - Accent1 2 5" xfId="430"/>
    <cellStyle name="40% - Accent1 3" xfId="60"/>
    <cellStyle name="40% - Accent1 3 2" xfId="206"/>
    <cellStyle name="40% - Accent1 3 2 2" xfId="300"/>
    <cellStyle name="40% - Accent1 3 2 2 2" xfId="660"/>
    <cellStyle name="40% - Accent1 3 2 3" xfId="567"/>
    <cellStyle name="40% - Accent1 3 3" xfId="252"/>
    <cellStyle name="40% - Accent1 3 3 2" xfId="612"/>
    <cellStyle name="40% - Accent1 3 4" xfId="137"/>
    <cellStyle name="40% - Accent1 3 4 2" xfId="519"/>
    <cellStyle name="40% - Accent1 3 5" xfId="444"/>
    <cellStyle name="40% - Accent1 4" xfId="74"/>
    <cellStyle name="40% - Accent1 4 2" xfId="266"/>
    <cellStyle name="40% - Accent1 4 2 2" xfId="626"/>
    <cellStyle name="40% - Accent1 4 3" xfId="158"/>
    <cellStyle name="40% - Accent1 4 3 2" xfId="533"/>
    <cellStyle name="40% - Accent1 4 4" xfId="458"/>
    <cellStyle name="40% - Accent1 5" xfId="90"/>
    <cellStyle name="40% - Accent1 5 2" xfId="222"/>
    <cellStyle name="40% - Accent1 5 2 2" xfId="582"/>
    <cellStyle name="40% - Accent1 5 3" xfId="473"/>
    <cellStyle name="40% - Accent1 6" xfId="315"/>
    <cellStyle name="40% - Accent1 6 2" xfId="674"/>
    <cellStyle name="40% - Accent1 7" xfId="107"/>
    <cellStyle name="40% - Accent1 7 2" xfId="489"/>
    <cellStyle name="40% - Accent1 8" xfId="329"/>
    <cellStyle name="40% - Accent1 8 2" xfId="688"/>
    <cellStyle name="40% - Accent1 9" xfId="343"/>
    <cellStyle name="40% - Accent1 9 2" xfId="702"/>
    <cellStyle name="40% - Accent2" xfId="23" builtinId="35" customBuiltin="1"/>
    <cellStyle name="40% - Accent2 10" xfId="359"/>
    <cellStyle name="40% - Accent2 10 2" xfId="718"/>
    <cellStyle name="40% - Accent2 11" xfId="374"/>
    <cellStyle name="40% - Accent2 11 2" xfId="732"/>
    <cellStyle name="40% - Accent2 12" xfId="388"/>
    <cellStyle name="40% - Accent2 12 2" xfId="746"/>
    <cellStyle name="40% - Accent2 13" xfId="402"/>
    <cellStyle name="40% - Accent2 2" xfId="48"/>
    <cellStyle name="40% - Accent2 2 2" xfId="194"/>
    <cellStyle name="40% - Accent2 2 2 2" xfId="288"/>
    <cellStyle name="40% - Accent2 2 2 2 2" xfId="648"/>
    <cellStyle name="40% - Accent2 2 2 3" xfId="555"/>
    <cellStyle name="40% - Accent2 2 3" xfId="240"/>
    <cellStyle name="40% - Accent2 2 3 2" xfId="600"/>
    <cellStyle name="40% - Accent2 2 4" xfId="125"/>
    <cellStyle name="40% - Accent2 2 4 2" xfId="507"/>
    <cellStyle name="40% - Accent2 2 5" xfId="432"/>
    <cellStyle name="40% - Accent2 3" xfId="62"/>
    <cellStyle name="40% - Accent2 3 2" xfId="208"/>
    <cellStyle name="40% - Accent2 3 2 2" xfId="302"/>
    <cellStyle name="40% - Accent2 3 2 2 2" xfId="662"/>
    <cellStyle name="40% - Accent2 3 2 3" xfId="569"/>
    <cellStyle name="40% - Accent2 3 3" xfId="254"/>
    <cellStyle name="40% - Accent2 3 3 2" xfId="614"/>
    <cellStyle name="40% - Accent2 3 4" xfId="139"/>
    <cellStyle name="40% - Accent2 3 4 2" xfId="521"/>
    <cellStyle name="40% - Accent2 3 5" xfId="446"/>
    <cellStyle name="40% - Accent2 4" xfId="76"/>
    <cellStyle name="40% - Accent2 4 2" xfId="268"/>
    <cellStyle name="40% - Accent2 4 2 2" xfId="628"/>
    <cellStyle name="40% - Accent2 4 3" xfId="160"/>
    <cellStyle name="40% - Accent2 4 3 2" xfId="535"/>
    <cellStyle name="40% - Accent2 4 4" xfId="460"/>
    <cellStyle name="40% - Accent2 5" xfId="92"/>
    <cellStyle name="40% - Accent2 5 2" xfId="224"/>
    <cellStyle name="40% - Accent2 5 2 2" xfId="584"/>
    <cellStyle name="40% - Accent2 5 3" xfId="475"/>
    <cellStyle name="40% - Accent2 6" xfId="317"/>
    <cellStyle name="40% - Accent2 6 2" xfId="676"/>
    <cellStyle name="40% - Accent2 7" xfId="109"/>
    <cellStyle name="40% - Accent2 7 2" xfId="491"/>
    <cellStyle name="40% - Accent2 8" xfId="331"/>
    <cellStyle name="40% - Accent2 8 2" xfId="690"/>
    <cellStyle name="40% - Accent2 9" xfId="345"/>
    <cellStyle name="40% - Accent2 9 2" xfId="704"/>
    <cellStyle name="40% - Accent3" xfId="27" builtinId="39" customBuiltin="1"/>
    <cellStyle name="40% - Accent3 10" xfId="361"/>
    <cellStyle name="40% - Accent3 10 2" xfId="720"/>
    <cellStyle name="40% - Accent3 11" xfId="376"/>
    <cellStyle name="40% - Accent3 11 2" xfId="734"/>
    <cellStyle name="40% - Accent3 12" xfId="390"/>
    <cellStyle name="40% - Accent3 12 2" xfId="748"/>
    <cellStyle name="40% - Accent3 13" xfId="405"/>
    <cellStyle name="40% - Accent3 2" xfId="50"/>
    <cellStyle name="40% - Accent3 2 2" xfId="196"/>
    <cellStyle name="40% - Accent3 2 2 2" xfId="290"/>
    <cellStyle name="40% - Accent3 2 2 2 2" xfId="650"/>
    <cellStyle name="40% - Accent3 2 2 3" xfId="557"/>
    <cellStyle name="40% - Accent3 2 3" xfId="242"/>
    <cellStyle name="40% - Accent3 2 3 2" xfId="602"/>
    <cellStyle name="40% - Accent3 2 4" xfId="127"/>
    <cellStyle name="40% - Accent3 2 4 2" xfId="509"/>
    <cellStyle name="40% - Accent3 2 5" xfId="434"/>
    <cellStyle name="40% - Accent3 3" xfId="64"/>
    <cellStyle name="40% - Accent3 3 2" xfId="210"/>
    <cellStyle name="40% - Accent3 3 2 2" xfId="304"/>
    <cellStyle name="40% - Accent3 3 2 2 2" xfId="664"/>
    <cellStyle name="40% - Accent3 3 2 3" xfId="571"/>
    <cellStyle name="40% - Accent3 3 3" xfId="256"/>
    <cellStyle name="40% - Accent3 3 3 2" xfId="616"/>
    <cellStyle name="40% - Accent3 3 4" xfId="141"/>
    <cellStyle name="40% - Accent3 3 4 2" xfId="523"/>
    <cellStyle name="40% - Accent3 3 5" xfId="448"/>
    <cellStyle name="40% - Accent3 4" xfId="78"/>
    <cellStyle name="40% - Accent3 4 2" xfId="271"/>
    <cellStyle name="40% - Accent3 4 2 2" xfId="631"/>
    <cellStyle name="40% - Accent3 4 3" xfId="164"/>
    <cellStyle name="40% - Accent3 4 3 2" xfId="538"/>
    <cellStyle name="40% - Accent3 4 4" xfId="462"/>
    <cellStyle name="40% - Accent3 5" xfId="94"/>
    <cellStyle name="40% - Accent3 5 2" xfId="226"/>
    <cellStyle name="40% - Accent3 5 2 2" xfId="586"/>
    <cellStyle name="40% - Accent3 5 3" xfId="477"/>
    <cellStyle name="40% - Accent3 6" xfId="319"/>
    <cellStyle name="40% - Accent3 6 2" xfId="678"/>
    <cellStyle name="40% - Accent3 7" xfId="111"/>
    <cellStyle name="40% - Accent3 7 2" xfId="493"/>
    <cellStyle name="40% - Accent3 8" xfId="333"/>
    <cellStyle name="40% - Accent3 8 2" xfId="692"/>
    <cellStyle name="40% - Accent3 9" xfId="347"/>
    <cellStyle name="40% - Accent3 9 2" xfId="706"/>
    <cellStyle name="40% - Accent4" xfId="31" builtinId="43" customBuiltin="1"/>
    <cellStyle name="40% - Accent4 10" xfId="363"/>
    <cellStyle name="40% - Accent4 10 2" xfId="722"/>
    <cellStyle name="40% - Accent4 11" xfId="378"/>
    <cellStyle name="40% - Accent4 11 2" xfId="736"/>
    <cellStyle name="40% - Accent4 12" xfId="392"/>
    <cellStyle name="40% - Accent4 12 2" xfId="750"/>
    <cellStyle name="40% - Accent4 13" xfId="407"/>
    <cellStyle name="40% - Accent4 2" xfId="52"/>
    <cellStyle name="40% - Accent4 2 2" xfId="198"/>
    <cellStyle name="40% - Accent4 2 2 2" xfId="292"/>
    <cellStyle name="40% - Accent4 2 2 2 2" xfId="652"/>
    <cellStyle name="40% - Accent4 2 2 3" xfId="559"/>
    <cellStyle name="40% - Accent4 2 3" xfId="244"/>
    <cellStyle name="40% - Accent4 2 3 2" xfId="604"/>
    <cellStyle name="40% - Accent4 2 4" xfId="129"/>
    <cellStyle name="40% - Accent4 2 4 2" xfId="511"/>
    <cellStyle name="40% - Accent4 2 5" xfId="436"/>
    <cellStyle name="40% - Accent4 3" xfId="66"/>
    <cellStyle name="40% - Accent4 3 2" xfId="212"/>
    <cellStyle name="40% - Accent4 3 2 2" xfId="306"/>
    <cellStyle name="40% - Accent4 3 2 2 2" xfId="666"/>
    <cellStyle name="40% - Accent4 3 2 3" xfId="573"/>
    <cellStyle name="40% - Accent4 3 3" xfId="258"/>
    <cellStyle name="40% - Accent4 3 3 2" xfId="618"/>
    <cellStyle name="40% - Accent4 3 4" xfId="143"/>
    <cellStyle name="40% - Accent4 3 4 2" xfId="525"/>
    <cellStyle name="40% - Accent4 3 5" xfId="450"/>
    <cellStyle name="40% - Accent4 4" xfId="80"/>
    <cellStyle name="40% - Accent4 4 2" xfId="274"/>
    <cellStyle name="40% - Accent4 4 2 2" xfId="634"/>
    <cellStyle name="40% - Accent4 4 3" xfId="167"/>
    <cellStyle name="40% - Accent4 4 3 2" xfId="541"/>
    <cellStyle name="40% - Accent4 4 4" xfId="464"/>
    <cellStyle name="40% - Accent4 5" xfId="96"/>
    <cellStyle name="40% - Accent4 5 2" xfId="228"/>
    <cellStyle name="40% - Accent4 5 2 2" xfId="588"/>
    <cellStyle name="40% - Accent4 5 3" xfId="479"/>
    <cellStyle name="40% - Accent4 6" xfId="321"/>
    <cellStyle name="40% - Accent4 6 2" xfId="680"/>
    <cellStyle name="40% - Accent4 7" xfId="113"/>
    <cellStyle name="40% - Accent4 7 2" xfId="495"/>
    <cellStyle name="40% - Accent4 8" xfId="335"/>
    <cellStyle name="40% - Accent4 8 2" xfId="694"/>
    <cellStyle name="40% - Accent4 9" xfId="349"/>
    <cellStyle name="40% - Accent4 9 2" xfId="708"/>
    <cellStyle name="40% - Accent5" xfId="35" builtinId="47" customBuiltin="1"/>
    <cellStyle name="40% - Accent5 10" xfId="365"/>
    <cellStyle name="40% - Accent5 10 2" xfId="724"/>
    <cellStyle name="40% - Accent5 11" xfId="380"/>
    <cellStyle name="40% - Accent5 11 2" xfId="738"/>
    <cellStyle name="40% - Accent5 12" xfId="394"/>
    <cellStyle name="40% - Accent5 12 2" xfId="752"/>
    <cellStyle name="40% - Accent5 13" xfId="410"/>
    <cellStyle name="40% - Accent5 2" xfId="54"/>
    <cellStyle name="40% - Accent5 2 2" xfId="200"/>
    <cellStyle name="40% - Accent5 2 2 2" xfId="294"/>
    <cellStyle name="40% - Accent5 2 2 2 2" xfId="654"/>
    <cellStyle name="40% - Accent5 2 2 3" xfId="561"/>
    <cellStyle name="40% - Accent5 2 3" xfId="246"/>
    <cellStyle name="40% - Accent5 2 3 2" xfId="606"/>
    <cellStyle name="40% - Accent5 2 4" xfId="131"/>
    <cellStyle name="40% - Accent5 2 4 2" xfId="513"/>
    <cellStyle name="40% - Accent5 2 5" xfId="438"/>
    <cellStyle name="40% - Accent5 3" xfId="68"/>
    <cellStyle name="40% - Accent5 3 2" xfId="214"/>
    <cellStyle name="40% - Accent5 3 2 2" xfId="308"/>
    <cellStyle name="40% - Accent5 3 2 2 2" xfId="668"/>
    <cellStyle name="40% - Accent5 3 2 3" xfId="575"/>
    <cellStyle name="40% - Accent5 3 3" xfId="260"/>
    <cellStyle name="40% - Accent5 3 3 2" xfId="620"/>
    <cellStyle name="40% - Accent5 3 4" xfId="145"/>
    <cellStyle name="40% - Accent5 3 4 2" xfId="527"/>
    <cellStyle name="40% - Accent5 3 5" xfId="452"/>
    <cellStyle name="40% - Accent5 4" xfId="82"/>
    <cellStyle name="40% - Accent5 4 2" xfId="276"/>
    <cellStyle name="40% - Accent5 4 2 2" xfId="636"/>
    <cellStyle name="40% - Accent5 4 3" xfId="170"/>
    <cellStyle name="40% - Accent5 4 3 2" xfId="543"/>
    <cellStyle name="40% - Accent5 4 4" xfId="466"/>
    <cellStyle name="40% - Accent5 5" xfId="98"/>
    <cellStyle name="40% - Accent5 5 2" xfId="230"/>
    <cellStyle name="40% - Accent5 5 2 2" xfId="590"/>
    <cellStyle name="40% - Accent5 5 3" xfId="481"/>
    <cellStyle name="40% - Accent5 6" xfId="323"/>
    <cellStyle name="40% - Accent5 6 2" xfId="682"/>
    <cellStyle name="40% - Accent5 7" xfId="115"/>
    <cellStyle name="40% - Accent5 7 2" xfId="497"/>
    <cellStyle name="40% - Accent5 8" xfId="337"/>
    <cellStyle name="40% - Accent5 8 2" xfId="696"/>
    <cellStyle name="40% - Accent5 9" xfId="351"/>
    <cellStyle name="40% - Accent5 9 2" xfId="710"/>
    <cellStyle name="40% - Accent6" xfId="39" builtinId="51" customBuiltin="1"/>
    <cellStyle name="40% - Accent6 10" xfId="367"/>
    <cellStyle name="40% - Accent6 10 2" xfId="726"/>
    <cellStyle name="40% - Accent6 11" xfId="382"/>
    <cellStyle name="40% - Accent6 11 2" xfId="740"/>
    <cellStyle name="40% - Accent6 12" xfId="396"/>
    <cellStyle name="40% - Accent6 12 2" xfId="754"/>
    <cellStyle name="40% - Accent6 13" xfId="412"/>
    <cellStyle name="40% - Accent6 2" xfId="56"/>
    <cellStyle name="40% - Accent6 2 2" xfId="202"/>
    <cellStyle name="40% - Accent6 2 2 2" xfId="296"/>
    <cellStyle name="40% - Accent6 2 2 2 2" xfId="656"/>
    <cellStyle name="40% - Accent6 2 2 3" xfId="563"/>
    <cellStyle name="40% - Accent6 2 3" xfId="248"/>
    <cellStyle name="40% - Accent6 2 3 2" xfId="608"/>
    <cellStyle name="40% - Accent6 2 4" xfId="133"/>
    <cellStyle name="40% - Accent6 2 4 2" xfId="515"/>
    <cellStyle name="40% - Accent6 2 5" xfId="440"/>
    <cellStyle name="40% - Accent6 3" xfId="70"/>
    <cellStyle name="40% - Accent6 3 2" xfId="216"/>
    <cellStyle name="40% - Accent6 3 2 2" xfId="310"/>
    <cellStyle name="40% - Accent6 3 2 2 2" xfId="670"/>
    <cellStyle name="40% - Accent6 3 2 3" xfId="577"/>
    <cellStyle name="40% - Accent6 3 3" xfId="262"/>
    <cellStyle name="40% - Accent6 3 3 2" xfId="622"/>
    <cellStyle name="40% - Accent6 3 4" xfId="147"/>
    <cellStyle name="40% - Accent6 3 4 2" xfId="529"/>
    <cellStyle name="40% - Accent6 3 5" xfId="454"/>
    <cellStyle name="40% - Accent6 4" xfId="84"/>
    <cellStyle name="40% - Accent6 4 2" xfId="279"/>
    <cellStyle name="40% - Accent6 4 2 2" xfId="639"/>
    <cellStyle name="40% - Accent6 4 3" xfId="174"/>
    <cellStyle name="40% - Accent6 4 3 2" xfId="546"/>
    <cellStyle name="40% - Accent6 4 4" xfId="468"/>
    <cellStyle name="40% - Accent6 5" xfId="100"/>
    <cellStyle name="40% - Accent6 5 2" xfId="232"/>
    <cellStyle name="40% - Accent6 5 2 2" xfId="592"/>
    <cellStyle name="40% - Accent6 5 3" xfId="483"/>
    <cellStyle name="40% - Accent6 6" xfId="325"/>
    <cellStyle name="40% - Accent6 6 2" xfId="684"/>
    <cellStyle name="40% - Accent6 7" xfId="117"/>
    <cellStyle name="40% - Accent6 7 2" xfId="499"/>
    <cellStyle name="40% - Accent6 8" xfId="339"/>
    <cellStyle name="40% - Accent6 8 2" xfId="698"/>
    <cellStyle name="40% - Accent6 9" xfId="353"/>
    <cellStyle name="40% - Accent6 9 2" xfId="712"/>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7" builtinId="27" customBuiltin="1"/>
    <cellStyle name="Body_text" xfId="408"/>
    <cellStyle name="Calculation" xfId="11" builtinId="22" customBuiltin="1"/>
    <cellStyle name="Check Cell" xfId="13" builtinId="23" customBuiltin="1"/>
    <cellStyle name="Comma" xfId="755" builtinId="3"/>
    <cellStyle name="Comma 2" xfId="171"/>
    <cellStyle name="Comma 2 2" xfId="277"/>
    <cellStyle name="Comma 2 2 2" xfId="637"/>
    <cellStyle name="Comma 2 3" xfId="544"/>
    <cellStyle name="Comma 3" xfId="165"/>
    <cellStyle name="Comma 3 2" xfId="272"/>
    <cellStyle name="Comma 3 2 2" xfId="632"/>
    <cellStyle name="Comma 3 3" xfId="539"/>
    <cellStyle name="Comma 4" xfId="414"/>
    <cellStyle name="Comma 5" xfId="419"/>
    <cellStyle name="Comma 6" xfId="758"/>
    <cellStyle name="Explanatory Text" xfId="15" builtinId="53" customBuiltin="1"/>
    <cellStyle name="Good" xfId="6" builtinId="26" customBuiltin="1"/>
    <cellStyle name="Heading 1" xfId="2" builtinId="16" customBuiltin="1"/>
    <cellStyle name="Heading 1 2" xfId="415"/>
    <cellStyle name="Heading 1 2 2" xfId="417"/>
    <cellStyle name="Heading 1 3" xfId="418"/>
    <cellStyle name="Heading 2" xfId="3" builtinId="17" customBuiltin="1"/>
    <cellStyle name="Heading 2 2" xfId="403"/>
    <cellStyle name="Heading 2 2 2" xfId="420"/>
    <cellStyle name="Heading 2 3" xfId="421"/>
    <cellStyle name="Heading 3" xfId="4" builtinId="18" customBuiltin="1"/>
    <cellStyle name="Heading 4" xfId="5" builtinId="19" customBuiltin="1"/>
    <cellStyle name="Hyperlink" xfId="368" builtinId="8"/>
    <cellStyle name="Hyperlink 2" xfId="413"/>
    <cellStyle name="Hyperlink 2 2" xfId="422"/>
    <cellStyle name="Input" xfId="9" builtinId="20" customBuiltin="1"/>
    <cellStyle name="Linked Cell" xfId="12" builtinId="24" customBuiltin="1"/>
    <cellStyle name="Neutral" xfId="8" builtinId="28" customBuiltin="1"/>
    <cellStyle name="Normal" xfId="0" builtinId="0"/>
    <cellStyle name="Normal 10" xfId="104"/>
    <cellStyle name="Normal 10 2" xfId="185"/>
    <cellStyle name="Normal 10 3" xfId="487"/>
    <cellStyle name="Normal 11" xfId="186"/>
    <cellStyle name="Normal 12" xfId="181"/>
    <cellStyle name="Normal 13" xfId="217"/>
    <cellStyle name="Normal 13 2" xfId="311"/>
    <cellStyle name="Normal 13 2 2" xfId="671"/>
    <cellStyle name="Normal 13 3" xfId="578"/>
    <cellStyle name="Normal 14" xfId="218"/>
    <cellStyle name="Normal 14 2" xfId="312"/>
    <cellStyle name="Normal 15" xfId="219"/>
    <cellStyle name="Normal 15 2" xfId="579"/>
    <cellStyle name="Normal 16" xfId="105"/>
    <cellStyle name="Normal 17" xfId="326"/>
    <cellStyle name="Normal 17 2" xfId="685"/>
    <cellStyle name="Normal 18" xfId="340"/>
    <cellStyle name="Normal 18 2" xfId="699"/>
    <cellStyle name="Normal 19" xfId="354"/>
    <cellStyle name="Normal 19 2" xfId="713"/>
    <cellStyle name="Normal 2" xfId="41"/>
    <cellStyle name="Normal 2 10" xfId="233"/>
    <cellStyle name="Normal 2 10 2" xfId="593"/>
    <cellStyle name="Normal 2 11" xfId="118"/>
    <cellStyle name="Normal 2 11 2" xfId="500"/>
    <cellStyle name="Normal 2 12" xfId="416"/>
    <cellStyle name="Normal 2 13" xfId="425"/>
    <cellStyle name="Normal 2 2" xfId="101"/>
    <cellStyle name="Normal 2 2 2" xfId="175"/>
    <cellStyle name="Normal 2 2 3" xfId="154"/>
    <cellStyle name="Normal 2 2 4" xfId="153"/>
    <cellStyle name="Normal 2 2 5" xfId="484"/>
    <cellStyle name="Normal 2 3" xfId="150"/>
    <cellStyle name="Normal 2 3 2" xfId="151"/>
    <cellStyle name="Normal 2 4" xfId="149"/>
    <cellStyle name="Normal 2 5" xfId="183"/>
    <cellStyle name="Normal 2 6" xfId="168"/>
    <cellStyle name="Normal 2 7" xfId="184"/>
    <cellStyle name="Normal 2 8" xfId="182"/>
    <cellStyle name="Normal 2 9" xfId="187"/>
    <cellStyle name="Normal 2 9 2" xfId="281"/>
    <cellStyle name="Normal 2 9 2 2" xfId="641"/>
    <cellStyle name="Normal 2 9 3" xfId="548"/>
    <cellStyle name="Normal 20" xfId="369"/>
    <cellStyle name="Normal 20 2" xfId="727"/>
    <cellStyle name="Normal 21" xfId="383"/>
    <cellStyle name="Normal 21 2" xfId="741"/>
    <cellStyle name="Normal 22" xfId="397"/>
    <cellStyle name="Normal 23" xfId="423"/>
    <cellStyle name="Normal 24" xfId="424"/>
    <cellStyle name="Normal 25" xfId="757"/>
    <cellStyle name="Normal 3" xfId="43"/>
    <cellStyle name="Normal 3 2" xfId="178"/>
    <cellStyle name="Normal 3 3" xfId="155"/>
    <cellStyle name="Normal 3 4" xfId="179"/>
    <cellStyle name="Normal 3 5" xfId="189"/>
    <cellStyle name="Normal 3 5 2" xfId="283"/>
    <cellStyle name="Normal 3 5 2 2" xfId="643"/>
    <cellStyle name="Normal 3 5 3" xfId="550"/>
    <cellStyle name="Normal 3 6" xfId="235"/>
    <cellStyle name="Normal 3 6 2" xfId="595"/>
    <cellStyle name="Normal 3 7" xfId="120"/>
    <cellStyle name="Normal 3 7 2" xfId="502"/>
    <cellStyle name="Normal 3 8" xfId="427"/>
    <cellStyle name="Normal 4" xfId="57"/>
    <cellStyle name="Normal 4 2" xfId="172"/>
    <cellStyle name="Normal 4 3" xfId="162"/>
    <cellStyle name="Normal 4 4" xfId="203"/>
    <cellStyle name="Normal 4 4 2" xfId="297"/>
    <cellStyle name="Normal 4 4 2 2" xfId="657"/>
    <cellStyle name="Normal 4 4 3" xfId="564"/>
    <cellStyle name="Normal 4 5" xfId="249"/>
    <cellStyle name="Normal 4 5 2" xfId="609"/>
    <cellStyle name="Normal 4 6" xfId="134"/>
    <cellStyle name="Normal 4 6 2" xfId="516"/>
    <cellStyle name="Normal 4 7" xfId="441"/>
    <cellStyle name="Normal 5" xfId="71"/>
    <cellStyle name="Normal 5 2" xfId="263"/>
    <cellStyle name="Normal 5 2 2" xfId="623"/>
    <cellStyle name="Normal 5 3" xfId="148"/>
    <cellStyle name="Normal 5 3 2" xfId="530"/>
    <cellStyle name="Normal 5 4" xfId="455"/>
    <cellStyle name="Normal 6" xfId="85"/>
    <cellStyle name="Normal 6 2" xfId="152"/>
    <cellStyle name="Normal 6 3" xfId="469"/>
    <cellStyle name="Normal 7" xfId="86"/>
    <cellStyle name="Normal 7 2" xfId="176"/>
    <cellStyle name="Normal 7 3" xfId="470"/>
    <cellStyle name="Normal 8" xfId="87"/>
    <cellStyle name="Normal 8 2" xfId="177"/>
    <cellStyle name="Normal 9" xfId="103"/>
    <cellStyle name="Normal 9 2" xfId="280"/>
    <cellStyle name="Normal 9 2 2" xfId="640"/>
    <cellStyle name="Normal 9 3" xfId="180"/>
    <cellStyle name="Normal 9 3 2" xfId="547"/>
    <cellStyle name="Normal 9 4" xfId="486"/>
    <cellStyle name="Normal_A3-Cda by Cat" xfId="756"/>
    <cellStyle name="Note 10" xfId="355"/>
    <cellStyle name="Note 10 2" xfId="714"/>
    <cellStyle name="Note 11" xfId="370"/>
    <cellStyle name="Note 11 2" xfId="728"/>
    <cellStyle name="Note 12" xfId="384"/>
    <cellStyle name="Note 12 2" xfId="742"/>
    <cellStyle name="Note 13" xfId="398"/>
    <cellStyle name="Note 2" xfId="42"/>
    <cellStyle name="Note 2 2" xfId="102"/>
    <cellStyle name="Note 2 2 2" xfId="282"/>
    <cellStyle name="Note 2 2 2 2" xfId="642"/>
    <cellStyle name="Note 2 2 3" xfId="188"/>
    <cellStyle name="Note 2 2 3 2" xfId="549"/>
    <cellStyle name="Note 2 2 4" xfId="485"/>
    <cellStyle name="Note 2 3" xfId="234"/>
    <cellStyle name="Note 2 3 2" xfId="594"/>
    <cellStyle name="Note 2 4" xfId="119"/>
    <cellStyle name="Note 2 4 2" xfId="501"/>
    <cellStyle name="Note 2 5" xfId="426"/>
    <cellStyle name="Note 3" xfId="44"/>
    <cellStyle name="Note 3 2" xfId="190"/>
    <cellStyle name="Note 3 2 2" xfId="284"/>
    <cellStyle name="Note 3 2 2 2" xfId="644"/>
    <cellStyle name="Note 3 2 3" xfId="551"/>
    <cellStyle name="Note 3 3" xfId="236"/>
    <cellStyle name="Note 3 3 2" xfId="596"/>
    <cellStyle name="Note 3 4" xfId="121"/>
    <cellStyle name="Note 3 4 2" xfId="503"/>
    <cellStyle name="Note 3 5" xfId="428"/>
    <cellStyle name="Note 4" xfId="58"/>
    <cellStyle name="Note 4 2" xfId="204"/>
    <cellStyle name="Note 4 2 2" xfId="298"/>
    <cellStyle name="Note 4 2 2 2" xfId="658"/>
    <cellStyle name="Note 4 2 3" xfId="565"/>
    <cellStyle name="Note 4 3" xfId="250"/>
    <cellStyle name="Note 4 3 2" xfId="610"/>
    <cellStyle name="Note 4 4" xfId="135"/>
    <cellStyle name="Note 4 4 2" xfId="517"/>
    <cellStyle name="Note 4 5" xfId="442"/>
    <cellStyle name="Note 5" xfId="72"/>
    <cellStyle name="Note 5 2" xfId="264"/>
    <cellStyle name="Note 5 2 2" xfId="624"/>
    <cellStyle name="Note 5 3" xfId="156"/>
    <cellStyle name="Note 5 3 2" xfId="531"/>
    <cellStyle name="Note 5 4" xfId="456"/>
    <cellStyle name="Note 6" xfId="88"/>
    <cellStyle name="Note 6 2" xfId="220"/>
    <cellStyle name="Note 6 2 2" xfId="580"/>
    <cellStyle name="Note 6 3" xfId="471"/>
    <cellStyle name="Note 7" xfId="313"/>
    <cellStyle name="Note 7 2" xfId="672"/>
    <cellStyle name="Note 8" xfId="327"/>
    <cellStyle name="Note 8 2" xfId="686"/>
    <cellStyle name="Note 9" xfId="341"/>
    <cellStyle name="Note 9 2" xfId="700"/>
    <cellStyle name="Output" xfId="10" builtinId="21" customBuiltin="1"/>
    <cellStyle name="Percent 2" xfId="161"/>
    <cellStyle name="Percent 2 2" xfId="269"/>
    <cellStyle name="Percent 2 2 2" xfId="629"/>
    <cellStyle name="Percent 2 3" xfId="536"/>
    <cellStyle name="Title" xfId="1" builtinId="15" customBuiltin="1"/>
    <cellStyle name="Total" xfId="16"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4583333333333817"/>
          <c:y val="4.8611111111111112E-2"/>
          <c:w val="0.82083333333333364"/>
          <c:h val="0.48958333333333331"/>
        </c:manualLayout>
      </c:layout>
      <c:barChart>
        <c:barDir val="col"/>
        <c:grouping val="clustered"/>
        <c:ser>
          <c:idx val="0"/>
          <c:order val="0"/>
          <c:cat>
            <c:strRef>
              <c:f>Wea!$P$5:$P$15</c:f>
              <c:strCache>
                <c:ptCount val="11"/>
                <c:pt idx="0">
                  <c:v>Newfoundland</c:v>
                </c:pt>
                <c:pt idx="1">
                  <c:v>Prince Edward Island</c:v>
                </c:pt>
                <c:pt idx="2">
                  <c:v>New Brunswick</c:v>
                </c:pt>
                <c:pt idx="3">
                  <c:v>Nova Scotia</c:v>
                </c:pt>
                <c:pt idx="4">
                  <c:v>Quebec</c:v>
                </c:pt>
                <c:pt idx="5">
                  <c:v>Saskatchewan</c:v>
                </c:pt>
                <c:pt idx="6">
                  <c:v>Canada</c:v>
                </c:pt>
                <c:pt idx="7">
                  <c:v>Ontario</c:v>
                </c:pt>
                <c:pt idx="8">
                  <c:v>Manitoba</c:v>
                </c:pt>
                <c:pt idx="9">
                  <c:v>British Columbia</c:v>
                </c:pt>
                <c:pt idx="10">
                  <c:v>Alberta</c:v>
                </c:pt>
              </c:strCache>
            </c:strRef>
          </c:cat>
          <c:val>
            <c:numRef>
              <c:f>Wea!$Q$5:$Q$15</c:f>
              <c:numCache>
                <c:formatCode>General</c:formatCode>
                <c:ptCount val="11"/>
                <c:pt idx="0">
                  <c:v>317.39202350002859</c:v>
                </c:pt>
                <c:pt idx="1">
                  <c:v>278.65867559667475</c:v>
                </c:pt>
                <c:pt idx="2">
                  <c:v>146.22438869552036</c:v>
                </c:pt>
                <c:pt idx="3">
                  <c:v>138.42194687821805</c:v>
                </c:pt>
                <c:pt idx="4">
                  <c:v>100.75193460164067</c:v>
                </c:pt>
                <c:pt idx="5">
                  <c:v>92.210754970815927</c:v>
                </c:pt>
                <c:pt idx="6">
                  <c:v>92.20051743211225</c:v>
                </c:pt>
                <c:pt idx="7">
                  <c:v>92.005812518193949</c:v>
                </c:pt>
                <c:pt idx="8">
                  <c:v>62.982226845492505</c:v>
                </c:pt>
                <c:pt idx="9">
                  <c:v>58.315243226267953</c:v>
                </c:pt>
                <c:pt idx="10">
                  <c:v>34.51809075584579</c:v>
                </c:pt>
              </c:numCache>
            </c:numRef>
          </c:val>
          <c:extLst xmlns:c16r2="http://schemas.microsoft.com/office/drawing/2015/06/chart">
            <c:ext xmlns:c16="http://schemas.microsoft.com/office/drawing/2014/chart" uri="{C3380CC4-5D6E-409C-BE32-E72D297353CC}">
              <c16:uniqueId val="{00000000-564B-4B7A-B1DC-66C67A285A77}"/>
            </c:ext>
          </c:extLst>
        </c:ser>
        <c:dLbls/>
        <c:axId val="159007104"/>
        <c:axId val="159008640"/>
      </c:barChart>
      <c:catAx>
        <c:axId val="159007104"/>
        <c:scaling>
          <c:orientation val="minMax"/>
        </c:scaling>
        <c:axPos val="b"/>
        <c:numFmt formatCode="General" sourceLinked="1"/>
        <c:tickLblPos val="nextTo"/>
        <c:txPr>
          <a:bodyPr/>
          <a:lstStyle/>
          <a:p>
            <a:pPr>
              <a:defRPr lang="en-CA"/>
            </a:pPr>
            <a:endParaRPr lang="en-US"/>
          </a:p>
        </c:txPr>
        <c:crossAx val="159008640"/>
        <c:crosses val="autoZero"/>
        <c:auto val="1"/>
        <c:lblAlgn val="ctr"/>
        <c:lblOffset val="100"/>
      </c:catAx>
      <c:valAx>
        <c:axId val="159008640"/>
        <c:scaling>
          <c:orientation val="minMax"/>
        </c:scaling>
        <c:axPos val="l"/>
        <c:majorGridlines/>
        <c:numFmt formatCode="General" sourceLinked="1"/>
        <c:tickLblPos val="nextTo"/>
        <c:txPr>
          <a:bodyPr/>
          <a:lstStyle/>
          <a:p>
            <a:pPr>
              <a:defRPr lang="en-CA"/>
            </a:pPr>
            <a:endParaRPr lang="en-US"/>
          </a:p>
        </c:txPr>
        <c:crossAx val="159007104"/>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9.7916666666666666E-2"/>
          <c:y val="4.8611111111111112E-2"/>
          <c:w val="0.87083333333335144"/>
          <c:h val="0.53472222222222221"/>
        </c:manualLayout>
      </c:layout>
      <c:barChart>
        <c:barDir val="col"/>
        <c:grouping val="clustered"/>
        <c:ser>
          <c:idx val="0"/>
          <c:order val="0"/>
          <c:cat>
            <c:strRef>
              <c:f>Wea!$P$26:$P$36</c:f>
              <c:strCache>
                <c:ptCount val="11"/>
                <c:pt idx="0">
                  <c:v>Alberta</c:v>
                </c:pt>
                <c:pt idx="1">
                  <c:v>Newfoundland</c:v>
                </c:pt>
                <c:pt idx="2">
                  <c:v>Saskatchewan</c:v>
                </c:pt>
                <c:pt idx="3">
                  <c:v>British Columbia</c:v>
                </c:pt>
                <c:pt idx="4">
                  <c:v>Canada</c:v>
                </c:pt>
                <c:pt idx="5">
                  <c:v>Quebec</c:v>
                </c:pt>
                <c:pt idx="6">
                  <c:v>Manitoba</c:v>
                </c:pt>
                <c:pt idx="7">
                  <c:v>New Brunswick</c:v>
                </c:pt>
                <c:pt idx="8">
                  <c:v>Ontario</c:v>
                </c:pt>
                <c:pt idx="9">
                  <c:v>Nova Scotia</c:v>
                </c:pt>
                <c:pt idx="10">
                  <c:v>Prince Edward Island</c:v>
                </c:pt>
              </c:strCache>
            </c:strRef>
          </c:cat>
          <c:val>
            <c:numRef>
              <c:f>Wea!$Q$26:$Q$36</c:f>
              <c:numCache>
                <c:formatCode>General</c:formatCode>
                <c:ptCount val="11"/>
                <c:pt idx="0">
                  <c:v>100</c:v>
                </c:pt>
                <c:pt idx="1">
                  <c:v>89.437054797246148</c:v>
                </c:pt>
                <c:pt idx="2">
                  <c:v>83.729632293648365</c:v>
                </c:pt>
                <c:pt idx="3">
                  <c:v>62.190291829219902</c:v>
                </c:pt>
                <c:pt idx="4">
                  <c:v>60.875572339729821</c:v>
                </c:pt>
                <c:pt idx="5">
                  <c:v>49.710535267023936</c:v>
                </c:pt>
                <c:pt idx="6">
                  <c:v>49.428784901471559</c:v>
                </c:pt>
                <c:pt idx="7">
                  <c:v>47.475386024942317</c:v>
                </c:pt>
                <c:pt idx="8">
                  <c:v>46.722089201849094</c:v>
                </c:pt>
                <c:pt idx="9">
                  <c:v>40.174698206475931</c:v>
                </c:pt>
                <c:pt idx="10">
                  <c:v>36.183610931287632</c:v>
                </c:pt>
              </c:numCache>
            </c:numRef>
          </c:val>
          <c:extLst xmlns:c16r2="http://schemas.microsoft.com/office/drawing/2015/06/chart">
            <c:ext xmlns:c16="http://schemas.microsoft.com/office/drawing/2014/chart" uri="{C3380CC4-5D6E-409C-BE32-E72D297353CC}">
              <c16:uniqueId val="{00000000-4DE9-4BD4-A715-D9487A6852F3}"/>
            </c:ext>
          </c:extLst>
        </c:ser>
        <c:dLbls/>
        <c:axId val="159045504"/>
        <c:axId val="159047040"/>
      </c:barChart>
      <c:catAx>
        <c:axId val="159045504"/>
        <c:scaling>
          <c:orientation val="minMax"/>
        </c:scaling>
        <c:axPos val="b"/>
        <c:numFmt formatCode="General" sourceLinked="1"/>
        <c:tickLblPos val="nextTo"/>
        <c:txPr>
          <a:bodyPr/>
          <a:lstStyle/>
          <a:p>
            <a:pPr>
              <a:defRPr lang="en-CA"/>
            </a:pPr>
            <a:endParaRPr lang="en-US"/>
          </a:p>
        </c:txPr>
        <c:crossAx val="159047040"/>
        <c:crosses val="autoZero"/>
        <c:auto val="1"/>
        <c:lblAlgn val="ctr"/>
        <c:lblOffset val="100"/>
      </c:catAx>
      <c:valAx>
        <c:axId val="159047040"/>
        <c:scaling>
          <c:orientation val="minMax"/>
        </c:scaling>
        <c:axPos val="l"/>
        <c:majorGridlines/>
        <c:numFmt formatCode="General" sourceLinked="1"/>
        <c:tickLblPos val="nextTo"/>
        <c:txPr>
          <a:bodyPr/>
          <a:lstStyle/>
          <a:p>
            <a:pPr>
              <a:defRPr lang="en-CA"/>
            </a:pPr>
            <a:endParaRPr lang="en-US"/>
          </a:p>
        </c:txPr>
        <c:crossAx val="159045504"/>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5000000000000024"/>
          <c:y val="4.8611111111111112E-2"/>
          <c:w val="0.81666666666666654"/>
          <c:h val="0.53472222222222221"/>
        </c:manualLayout>
      </c:layout>
      <c:barChart>
        <c:barDir val="col"/>
        <c:grouping val="clustered"/>
        <c:ser>
          <c:idx val="0"/>
          <c:order val="0"/>
          <c:cat>
            <c:strRef>
              <c:f>Equ!$K$26:$K$36</c:f>
              <c:strCache>
                <c:ptCount val="11"/>
                <c:pt idx="0">
                  <c:v>Prince Edward Island</c:v>
                </c:pt>
                <c:pt idx="1">
                  <c:v>Alberta</c:v>
                </c:pt>
                <c:pt idx="2">
                  <c:v>Quebec</c:v>
                </c:pt>
                <c:pt idx="3">
                  <c:v>Ontario</c:v>
                </c:pt>
                <c:pt idx="4">
                  <c:v>Nova Scotia</c:v>
                </c:pt>
                <c:pt idx="5">
                  <c:v>Canada</c:v>
                </c:pt>
                <c:pt idx="6">
                  <c:v>Newfoundland</c:v>
                </c:pt>
                <c:pt idx="7">
                  <c:v>Manitoba</c:v>
                </c:pt>
                <c:pt idx="8">
                  <c:v>New Brunswick</c:v>
                </c:pt>
                <c:pt idx="9">
                  <c:v>British Columbia</c:v>
                </c:pt>
                <c:pt idx="10">
                  <c:v>Saskatchewan</c:v>
                </c:pt>
              </c:strCache>
            </c:strRef>
          </c:cat>
          <c:val>
            <c:numRef>
              <c:f>Equ!$L$26:$L$36</c:f>
              <c:numCache>
                <c:formatCode>General</c:formatCode>
                <c:ptCount val="11"/>
                <c:pt idx="0">
                  <c:v>116.88016494868545</c:v>
                </c:pt>
                <c:pt idx="1">
                  <c:v>100</c:v>
                </c:pt>
                <c:pt idx="2">
                  <c:v>94.421985059699836</c:v>
                </c:pt>
                <c:pt idx="3">
                  <c:v>87.732629291663102</c:v>
                </c:pt>
                <c:pt idx="4">
                  <c:v>86.150850655680287</c:v>
                </c:pt>
                <c:pt idx="5">
                  <c:v>83.686725991863625</c:v>
                </c:pt>
                <c:pt idx="6">
                  <c:v>83.619620351971932</c:v>
                </c:pt>
                <c:pt idx="7">
                  <c:v>79.188264992910035</c:v>
                </c:pt>
                <c:pt idx="8">
                  <c:v>78.492358637469621</c:v>
                </c:pt>
                <c:pt idx="9">
                  <c:v>59.917622532522365</c:v>
                </c:pt>
                <c:pt idx="10">
                  <c:v>54.018166139331093</c:v>
                </c:pt>
              </c:numCache>
            </c:numRef>
          </c:val>
          <c:extLst xmlns:c16r2="http://schemas.microsoft.com/office/drawing/2015/06/chart">
            <c:ext xmlns:c16="http://schemas.microsoft.com/office/drawing/2014/chart" uri="{C3380CC4-5D6E-409C-BE32-E72D297353CC}">
              <c16:uniqueId val="{00000000-8E09-4077-B490-5615E76FE5AE}"/>
            </c:ext>
          </c:extLst>
        </c:ser>
        <c:dLbls/>
        <c:axId val="158626176"/>
        <c:axId val="158627712"/>
      </c:barChart>
      <c:catAx>
        <c:axId val="158626176"/>
        <c:scaling>
          <c:orientation val="minMax"/>
        </c:scaling>
        <c:axPos val="b"/>
        <c:numFmt formatCode="General" sourceLinked="1"/>
        <c:tickLblPos val="nextTo"/>
        <c:txPr>
          <a:bodyPr/>
          <a:lstStyle/>
          <a:p>
            <a:pPr>
              <a:defRPr lang="en-CA"/>
            </a:pPr>
            <a:endParaRPr lang="en-US"/>
          </a:p>
        </c:txPr>
        <c:crossAx val="158627712"/>
        <c:crosses val="autoZero"/>
        <c:auto val="1"/>
        <c:lblAlgn val="ctr"/>
        <c:lblOffset val="100"/>
      </c:catAx>
      <c:valAx>
        <c:axId val="158627712"/>
        <c:scaling>
          <c:orientation val="minMax"/>
        </c:scaling>
        <c:axPos val="l"/>
        <c:majorGridlines/>
        <c:numFmt formatCode="General" sourceLinked="1"/>
        <c:tickLblPos val="nextTo"/>
        <c:txPr>
          <a:bodyPr/>
          <a:lstStyle/>
          <a:p>
            <a:pPr>
              <a:defRPr lang="en-CA"/>
            </a:pPr>
            <a:endParaRPr lang="en-US"/>
          </a:p>
        </c:txPr>
        <c:crossAx val="158626176"/>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2683823529411764"/>
          <c:y val="4.0579710144927526E-2"/>
          <c:w val="0.84375000000001465"/>
          <c:h val="0.61159420289857225"/>
        </c:manualLayout>
      </c:layout>
      <c:barChart>
        <c:barDir val="col"/>
        <c:grouping val="clustered"/>
        <c:ser>
          <c:idx val="0"/>
          <c:order val="0"/>
          <c:cat>
            <c:strRef>
              <c:f>Equ!$K$5:$K$15</c:f>
              <c:strCache>
                <c:ptCount val="11"/>
                <c:pt idx="0">
                  <c:v>Prince Edward Island</c:v>
                </c:pt>
                <c:pt idx="1">
                  <c:v>Newfoundland</c:v>
                </c:pt>
                <c:pt idx="2">
                  <c:v>Saskatchewan</c:v>
                </c:pt>
                <c:pt idx="3">
                  <c:v>Nova Scotia</c:v>
                </c:pt>
                <c:pt idx="4">
                  <c:v>New Brunswick</c:v>
                </c:pt>
                <c:pt idx="5">
                  <c:v>Manitoba</c:v>
                </c:pt>
                <c:pt idx="6">
                  <c:v>Quebec</c:v>
                </c:pt>
                <c:pt idx="7">
                  <c:v>Alberta</c:v>
                </c:pt>
                <c:pt idx="8">
                  <c:v>Canada</c:v>
                </c:pt>
                <c:pt idx="9">
                  <c:v>Ontario</c:v>
                </c:pt>
                <c:pt idx="10">
                  <c:v>British Columbia</c:v>
                </c:pt>
              </c:strCache>
            </c:strRef>
          </c:cat>
          <c:val>
            <c:numRef>
              <c:f>Equ!$L$5:$L$15</c:f>
              <c:numCache>
                <c:formatCode>General</c:formatCode>
                <c:ptCount val="11"/>
                <c:pt idx="0">
                  <c:v>55.262357291984877</c:v>
                </c:pt>
                <c:pt idx="1">
                  <c:v>49.163104641399244</c:v>
                </c:pt>
                <c:pt idx="2">
                  <c:v>25.117206112238105</c:v>
                </c:pt>
                <c:pt idx="3">
                  <c:v>24.889768964546406</c:v>
                </c:pt>
                <c:pt idx="4">
                  <c:v>18.698397344604945</c:v>
                </c:pt>
                <c:pt idx="5">
                  <c:v>16.516750566044045</c:v>
                </c:pt>
                <c:pt idx="6">
                  <c:v>7.0528641003816341</c:v>
                </c:pt>
                <c:pt idx="7">
                  <c:v>0.2141568445460523</c:v>
                </c:pt>
                <c:pt idx="8">
                  <c:v>-6.4010843125204024</c:v>
                </c:pt>
                <c:pt idx="9">
                  <c:v>-19.046205462454726</c:v>
                </c:pt>
                <c:pt idx="10">
                  <c:v>-24.666654827780711</c:v>
                </c:pt>
              </c:numCache>
            </c:numRef>
          </c:val>
          <c:extLst xmlns:c16r2="http://schemas.microsoft.com/office/drawing/2015/06/chart">
            <c:ext xmlns:c16="http://schemas.microsoft.com/office/drawing/2014/chart" uri="{C3380CC4-5D6E-409C-BE32-E72D297353CC}">
              <c16:uniqueId val="{00000000-B7A3-4C10-A7B5-A150BB60E92E}"/>
            </c:ext>
          </c:extLst>
        </c:ser>
        <c:dLbls/>
        <c:axId val="159385472"/>
        <c:axId val="159387008"/>
      </c:barChart>
      <c:catAx>
        <c:axId val="159385472"/>
        <c:scaling>
          <c:orientation val="minMax"/>
        </c:scaling>
        <c:axPos val="b"/>
        <c:numFmt formatCode="General" sourceLinked="1"/>
        <c:tickLblPos val="low"/>
        <c:txPr>
          <a:bodyPr/>
          <a:lstStyle/>
          <a:p>
            <a:pPr>
              <a:defRPr lang="en-CA"/>
            </a:pPr>
            <a:endParaRPr lang="en-US"/>
          </a:p>
        </c:txPr>
        <c:crossAx val="159387008"/>
        <c:crosses val="autoZero"/>
        <c:auto val="1"/>
        <c:lblAlgn val="ctr"/>
        <c:lblOffset val="100"/>
      </c:catAx>
      <c:valAx>
        <c:axId val="159387008"/>
        <c:scaling>
          <c:orientation val="minMax"/>
        </c:scaling>
        <c:axPos val="l"/>
        <c:majorGridlines/>
        <c:numFmt formatCode="General" sourceLinked="1"/>
        <c:tickLblPos val="nextTo"/>
        <c:txPr>
          <a:bodyPr/>
          <a:lstStyle/>
          <a:p>
            <a:pPr>
              <a:defRPr lang="en-CA"/>
            </a:pPr>
            <a:endParaRPr lang="en-US"/>
          </a:p>
        </c:txPr>
        <c:crossAx val="159385472"/>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9.873949579832457E-2"/>
          <c:y val="4.8109965635738827E-2"/>
          <c:w val="0.86974789915968809"/>
          <c:h val="0.53608247422680411"/>
        </c:manualLayout>
      </c:layout>
      <c:barChart>
        <c:barDir val="col"/>
        <c:grouping val="clustered"/>
        <c:ser>
          <c:idx val="0"/>
          <c:order val="0"/>
          <c:cat>
            <c:strRef>
              <c:f>Sec!$W$26:$W$36</c:f>
              <c:strCache>
                <c:ptCount val="11"/>
                <c:pt idx="0">
                  <c:v>Alberta</c:v>
                </c:pt>
                <c:pt idx="1">
                  <c:v>Saskatchewan</c:v>
                </c:pt>
                <c:pt idx="2">
                  <c:v>Manitoba</c:v>
                </c:pt>
                <c:pt idx="3">
                  <c:v>British Columbia</c:v>
                </c:pt>
                <c:pt idx="4">
                  <c:v>Canada</c:v>
                </c:pt>
                <c:pt idx="5">
                  <c:v>Nova Scotia</c:v>
                </c:pt>
                <c:pt idx="6">
                  <c:v>Newfoundland</c:v>
                </c:pt>
                <c:pt idx="7">
                  <c:v>Quebec</c:v>
                </c:pt>
                <c:pt idx="8">
                  <c:v>Ontario</c:v>
                </c:pt>
                <c:pt idx="9">
                  <c:v>Prince Edward Island</c:v>
                </c:pt>
                <c:pt idx="10">
                  <c:v>New Brunswick</c:v>
                </c:pt>
              </c:strCache>
            </c:strRef>
          </c:cat>
          <c:val>
            <c:numRef>
              <c:f>Sec!$X$26:$X$36</c:f>
              <c:numCache>
                <c:formatCode>General</c:formatCode>
                <c:ptCount val="11"/>
                <c:pt idx="0">
                  <c:v>100</c:v>
                </c:pt>
                <c:pt idx="1">
                  <c:v>97.894335425530784</c:v>
                </c:pt>
                <c:pt idx="2">
                  <c:v>87.083423789705733</c:v>
                </c:pt>
                <c:pt idx="3">
                  <c:v>79.148263889284905</c:v>
                </c:pt>
                <c:pt idx="4">
                  <c:v>78.117509645435163</c:v>
                </c:pt>
                <c:pt idx="5">
                  <c:v>74.602039881373429</c:v>
                </c:pt>
                <c:pt idx="6">
                  <c:v>70.492519114435709</c:v>
                </c:pt>
                <c:pt idx="7">
                  <c:v>69.877991134560617</c:v>
                </c:pt>
                <c:pt idx="8">
                  <c:v>67.490069239231843</c:v>
                </c:pt>
                <c:pt idx="9">
                  <c:v>66.181507142591272</c:v>
                </c:pt>
                <c:pt idx="10">
                  <c:v>62.085915008571391</c:v>
                </c:pt>
              </c:numCache>
            </c:numRef>
          </c:val>
          <c:extLst xmlns:c16r2="http://schemas.microsoft.com/office/drawing/2015/06/chart">
            <c:ext xmlns:c16="http://schemas.microsoft.com/office/drawing/2014/chart" uri="{C3380CC4-5D6E-409C-BE32-E72D297353CC}">
              <c16:uniqueId val="{00000000-0ED1-42AE-9D2C-7B65184BE6A3}"/>
            </c:ext>
          </c:extLst>
        </c:ser>
        <c:dLbls/>
        <c:axId val="159468928"/>
        <c:axId val="159474816"/>
      </c:barChart>
      <c:catAx>
        <c:axId val="159468928"/>
        <c:scaling>
          <c:orientation val="minMax"/>
        </c:scaling>
        <c:axPos val="b"/>
        <c:numFmt formatCode="General" sourceLinked="1"/>
        <c:tickLblPos val="nextTo"/>
        <c:txPr>
          <a:bodyPr/>
          <a:lstStyle/>
          <a:p>
            <a:pPr>
              <a:defRPr lang="en-CA"/>
            </a:pPr>
            <a:endParaRPr lang="en-US"/>
          </a:p>
        </c:txPr>
        <c:crossAx val="159474816"/>
        <c:crosses val="autoZero"/>
        <c:auto val="1"/>
        <c:lblAlgn val="ctr"/>
        <c:lblOffset val="100"/>
      </c:catAx>
      <c:valAx>
        <c:axId val="159474816"/>
        <c:scaling>
          <c:orientation val="minMax"/>
        </c:scaling>
        <c:axPos val="l"/>
        <c:majorGridlines/>
        <c:numFmt formatCode="General" sourceLinked="1"/>
        <c:tickLblPos val="nextTo"/>
        <c:txPr>
          <a:bodyPr/>
          <a:lstStyle/>
          <a:p>
            <a:pPr>
              <a:defRPr lang="en-CA"/>
            </a:pPr>
            <a:endParaRPr lang="en-US"/>
          </a:p>
        </c:txPr>
        <c:crossAx val="159468928"/>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134453781512595"/>
          <c:y val="4.7619047619047623E-2"/>
          <c:w val="0.7100840336134695"/>
          <c:h val="0.89795918367346961"/>
        </c:manualLayout>
      </c:layout>
      <c:barChart>
        <c:barDir val="col"/>
        <c:grouping val="clustered"/>
        <c:ser>
          <c:idx val="0"/>
          <c:order val="0"/>
          <c:cat>
            <c:strRef>
              <c:f>Sec!$W$5:$W$15</c:f>
              <c:strCache>
                <c:ptCount val="11"/>
                <c:pt idx="0">
                  <c:v>Newfoundland</c:v>
                </c:pt>
                <c:pt idx="1">
                  <c:v>Prince Edward Island</c:v>
                </c:pt>
                <c:pt idx="2">
                  <c:v>Saskatchewan</c:v>
                </c:pt>
                <c:pt idx="3">
                  <c:v>Manitoba</c:v>
                </c:pt>
                <c:pt idx="4">
                  <c:v>Alberta</c:v>
                </c:pt>
                <c:pt idx="5">
                  <c:v>British Columbia</c:v>
                </c:pt>
                <c:pt idx="6">
                  <c:v>Canada</c:v>
                </c:pt>
                <c:pt idx="7">
                  <c:v>New Brunswick</c:v>
                </c:pt>
                <c:pt idx="8">
                  <c:v>Quebec</c:v>
                </c:pt>
                <c:pt idx="9">
                  <c:v>Nova Scotia</c:v>
                </c:pt>
                <c:pt idx="10">
                  <c:v>Ontario</c:v>
                </c:pt>
              </c:strCache>
            </c:strRef>
          </c:cat>
          <c:val>
            <c:numRef>
              <c:f>Sec!$X$5:$X$15</c:f>
              <c:numCache>
                <c:formatCode>General</c:formatCode>
                <c:ptCount val="11"/>
                <c:pt idx="0">
                  <c:v>6.3514544063068463</c:v>
                </c:pt>
                <c:pt idx="1">
                  <c:v>-1.85073122278437</c:v>
                </c:pt>
                <c:pt idx="2">
                  <c:v>-10.603869419159938</c:v>
                </c:pt>
                <c:pt idx="3">
                  <c:v>-12.037034946276529</c:v>
                </c:pt>
                <c:pt idx="4">
                  <c:v>-12.766614261723763</c:v>
                </c:pt>
                <c:pt idx="5">
                  <c:v>-15.259388466194949</c:v>
                </c:pt>
                <c:pt idx="6">
                  <c:v>-19.764597573975845</c:v>
                </c:pt>
                <c:pt idx="7">
                  <c:v>-22.578671553745842</c:v>
                </c:pt>
                <c:pt idx="8">
                  <c:v>-25.76143710150393</c:v>
                </c:pt>
                <c:pt idx="9">
                  <c:v>-25.785926244761441</c:v>
                </c:pt>
                <c:pt idx="10">
                  <c:v>-37.258057832521523</c:v>
                </c:pt>
              </c:numCache>
            </c:numRef>
          </c:val>
          <c:extLst xmlns:c16r2="http://schemas.microsoft.com/office/drawing/2015/06/chart">
            <c:ext xmlns:c16="http://schemas.microsoft.com/office/drawing/2014/chart" uri="{C3380CC4-5D6E-409C-BE32-E72D297353CC}">
              <c16:uniqueId val="{00000000-DF3F-419A-9E09-8FBBB3EA6A8C}"/>
            </c:ext>
          </c:extLst>
        </c:ser>
        <c:dLbls/>
        <c:axId val="159494912"/>
        <c:axId val="159496448"/>
      </c:barChart>
      <c:catAx>
        <c:axId val="159494912"/>
        <c:scaling>
          <c:orientation val="minMax"/>
        </c:scaling>
        <c:axPos val="b"/>
        <c:numFmt formatCode="General" sourceLinked="1"/>
        <c:tickLblPos val="nextTo"/>
        <c:txPr>
          <a:bodyPr/>
          <a:lstStyle/>
          <a:p>
            <a:pPr>
              <a:defRPr lang="en-CA"/>
            </a:pPr>
            <a:endParaRPr lang="en-US"/>
          </a:p>
        </c:txPr>
        <c:crossAx val="159496448"/>
        <c:crosses val="autoZero"/>
        <c:auto val="1"/>
        <c:lblAlgn val="ctr"/>
        <c:lblOffset val="100"/>
      </c:catAx>
      <c:valAx>
        <c:axId val="159496448"/>
        <c:scaling>
          <c:orientation val="minMax"/>
        </c:scaling>
        <c:axPos val="l"/>
        <c:majorGridlines/>
        <c:numFmt formatCode="General" sourceLinked="1"/>
        <c:tickLblPos val="nextTo"/>
        <c:txPr>
          <a:bodyPr/>
          <a:lstStyle/>
          <a:p>
            <a:pPr>
              <a:defRPr lang="en-CA"/>
            </a:pPr>
            <a:endParaRPr lang="en-US"/>
          </a:p>
        </c:txPr>
        <c:crossAx val="159494912"/>
        <c:crosses val="autoZero"/>
        <c:crossBetween val="between"/>
      </c:valAx>
    </c:plotArea>
    <c:legend>
      <c:legendPos val="r"/>
      <c:txPr>
        <a:bodyPr/>
        <a:lstStyle/>
        <a:p>
          <a:pPr>
            <a:defRPr lang="en-CA"/>
          </a:pPr>
          <a:endParaRPr lang="en-US"/>
        </a:p>
      </c:txPr>
    </c:legend>
    <c:plotVisOnly val="1"/>
    <c:dispBlanksAs val="gap"/>
  </c:chart>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style val="3"/>
  <c:chart>
    <c:plotArea>
      <c:layout>
        <c:manualLayout>
          <c:layoutTarget val="inner"/>
          <c:xMode val="edge"/>
          <c:yMode val="edge"/>
          <c:x val="0.14989301198067159"/>
          <c:y val="2.6086956521739212E-2"/>
          <c:w val="0.82976488775014623"/>
          <c:h val="0.80695652173913046"/>
        </c:manualLayout>
      </c:layout>
      <c:barChart>
        <c:barDir val="bar"/>
        <c:grouping val="clustered"/>
        <c:ser>
          <c:idx val="0"/>
          <c:order val="0"/>
          <c:tx>
            <c:strRef>
              <c:f>Sec!$H$54</c:f>
              <c:strCache>
                <c:ptCount val="1"/>
                <c:pt idx="0">
                  <c:v>Unemployment Protection </c:v>
                </c:pt>
              </c:strCache>
            </c:strRef>
          </c:tx>
          <c:cat>
            <c:strRef>
              <c:f>Sec!$G$55:$G$65</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Sec!$H$55:$H$65</c:f>
              <c:numCache>
                <c:formatCode>General</c:formatCode>
                <c:ptCount val="11"/>
                <c:pt idx="0">
                  <c:v>91.530124223705116</c:v>
                </c:pt>
                <c:pt idx="1">
                  <c:v>57.905178395462585</c:v>
                </c:pt>
                <c:pt idx="2">
                  <c:v>79.064353666887868</c:v>
                </c:pt>
                <c:pt idx="3">
                  <c:v>92.064255708834324</c:v>
                </c:pt>
                <c:pt idx="4">
                  <c:v>97.922396168782456</c:v>
                </c:pt>
                <c:pt idx="5">
                  <c:v>92.465868277889498</c:v>
                </c:pt>
                <c:pt idx="6">
                  <c:v>84.940492002512727</c:v>
                </c:pt>
                <c:pt idx="7">
                  <c:v>110.83601518093423</c:v>
                </c:pt>
                <c:pt idx="8">
                  <c:v>113.39364134672154</c:v>
                </c:pt>
                <c:pt idx="9">
                  <c:v>100</c:v>
                </c:pt>
                <c:pt idx="10">
                  <c:v>96.487733033156772</c:v>
                </c:pt>
              </c:numCache>
            </c:numRef>
          </c:val>
          <c:extLst xmlns:c16r2="http://schemas.microsoft.com/office/drawing/2015/06/chart">
            <c:ext xmlns:c16="http://schemas.microsoft.com/office/drawing/2014/chart" uri="{C3380CC4-5D6E-409C-BE32-E72D297353CC}">
              <c16:uniqueId val="{00000000-E72C-4810-8401-AFED5D18F176}"/>
            </c:ext>
          </c:extLst>
        </c:ser>
        <c:ser>
          <c:idx val="1"/>
          <c:order val="1"/>
          <c:tx>
            <c:strRef>
              <c:f>Sec!$I$54</c:f>
              <c:strCache>
                <c:ptCount val="1"/>
                <c:pt idx="0">
                  <c:v>Risk by illness</c:v>
                </c:pt>
              </c:strCache>
            </c:strRef>
          </c:tx>
          <c:cat>
            <c:strRef>
              <c:f>Sec!$G$55:$G$65</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Sec!$I$55:$I$65</c:f>
              <c:numCache>
                <c:formatCode>General</c:formatCode>
                <c:ptCount val="11"/>
                <c:pt idx="0">
                  <c:v>54.076624790475982</c:v>
                </c:pt>
                <c:pt idx="1">
                  <c:v>57.614662406463836</c:v>
                </c:pt>
                <c:pt idx="2">
                  <c:v>31.096674485802438</c:v>
                </c:pt>
                <c:pt idx="3">
                  <c:v>37.342130694570557</c:v>
                </c:pt>
                <c:pt idx="4">
                  <c:v>6.9077891015058377</c:v>
                </c:pt>
                <c:pt idx="5">
                  <c:v>57.548221412728097</c:v>
                </c:pt>
                <c:pt idx="6">
                  <c:v>31.414193811346802</c:v>
                </c:pt>
                <c:pt idx="7">
                  <c:v>62.793692815701426</c:v>
                </c:pt>
                <c:pt idx="8">
                  <c:v>96.408885570279779</c:v>
                </c:pt>
                <c:pt idx="9">
                  <c:v>100</c:v>
                </c:pt>
                <c:pt idx="10">
                  <c:v>60.254806933966286</c:v>
                </c:pt>
              </c:numCache>
            </c:numRef>
          </c:val>
          <c:extLst xmlns:c16r2="http://schemas.microsoft.com/office/drawing/2015/06/chart">
            <c:ext xmlns:c16="http://schemas.microsoft.com/office/drawing/2014/chart" uri="{C3380CC4-5D6E-409C-BE32-E72D297353CC}">
              <c16:uniqueId val="{00000001-E72C-4810-8401-AFED5D18F176}"/>
            </c:ext>
          </c:extLst>
        </c:ser>
        <c:ser>
          <c:idx val="2"/>
          <c:order val="2"/>
          <c:tx>
            <c:strRef>
              <c:f>Sec!$J$54</c:f>
              <c:strCache>
                <c:ptCount val="1"/>
                <c:pt idx="0">
                  <c:v>Single parent poverty</c:v>
                </c:pt>
              </c:strCache>
            </c:strRef>
          </c:tx>
          <c:cat>
            <c:strRef>
              <c:f>Sec!$G$55:$G$65</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Sec!$J$55:$J$65</c:f>
              <c:numCache>
                <c:formatCode>General</c:formatCode>
                <c:ptCount val="11"/>
                <c:pt idx="0">
                  <c:v>92.022378837967295</c:v>
                </c:pt>
                <c:pt idx="1">
                  <c:v>96.917032272278334</c:v>
                </c:pt>
                <c:pt idx="2">
                  <c:v>94.390276750379016</c:v>
                </c:pt>
                <c:pt idx="3">
                  <c:v>109.1675855768575</c:v>
                </c:pt>
                <c:pt idx="4">
                  <c:v>92.121459048906388</c:v>
                </c:pt>
                <c:pt idx="5">
                  <c:v>101.75007186785017</c:v>
                </c:pt>
                <c:pt idx="6">
                  <c:v>90.014717229442581</c:v>
                </c:pt>
                <c:pt idx="7">
                  <c:v>96.136296844595677</c:v>
                </c:pt>
                <c:pt idx="8">
                  <c:v>85.176206885984868</c:v>
                </c:pt>
                <c:pt idx="9">
                  <c:v>100</c:v>
                </c:pt>
                <c:pt idx="10">
                  <c:v>74.370809467289035</c:v>
                </c:pt>
              </c:numCache>
            </c:numRef>
          </c:val>
          <c:extLst xmlns:c16r2="http://schemas.microsoft.com/office/drawing/2015/06/chart">
            <c:ext xmlns:c16="http://schemas.microsoft.com/office/drawing/2014/chart" uri="{C3380CC4-5D6E-409C-BE32-E72D297353CC}">
              <c16:uniqueId val="{00000002-E72C-4810-8401-AFED5D18F176}"/>
            </c:ext>
          </c:extLst>
        </c:ser>
        <c:ser>
          <c:idx val="3"/>
          <c:order val="3"/>
          <c:tx>
            <c:strRef>
              <c:f>Sec!$K$54</c:f>
              <c:strCache>
                <c:ptCount val="1"/>
                <c:pt idx="0">
                  <c:v>Elderly poverty</c:v>
                </c:pt>
              </c:strCache>
            </c:strRef>
          </c:tx>
          <c:cat>
            <c:strRef>
              <c:f>Sec!$G$55:$G$65</c:f>
              <c:strCache>
                <c:ptCount val="11"/>
                <c:pt idx="0">
                  <c:v>Canada</c:v>
                </c:pt>
                <c:pt idx="1">
                  <c:v>Newfoundland</c:v>
                </c:pt>
                <c:pt idx="2">
                  <c:v>Prince Edward Island</c:v>
                </c:pt>
                <c:pt idx="3">
                  <c:v>Nova Scotia</c:v>
                </c:pt>
                <c:pt idx="4">
                  <c:v>New Brunswick</c:v>
                </c:pt>
                <c:pt idx="5">
                  <c:v>Quebec</c:v>
                </c:pt>
                <c:pt idx="6">
                  <c:v>Ontario</c:v>
                </c:pt>
                <c:pt idx="7">
                  <c:v>Manitoba</c:v>
                </c:pt>
                <c:pt idx="8">
                  <c:v>Saskatchewan</c:v>
                </c:pt>
                <c:pt idx="9">
                  <c:v>Alberta</c:v>
                </c:pt>
                <c:pt idx="10">
                  <c:v>British Columbia</c:v>
                </c:pt>
              </c:strCache>
            </c:strRef>
          </c:cat>
          <c:val>
            <c:numRef>
              <c:f>Sec!$K$55:$K$65</c:f>
              <c:numCache>
                <c:formatCode>General</c:formatCode>
                <c:ptCount val="11"/>
                <c:pt idx="0">
                  <c:v>94.579673550063987</c:v>
                </c:pt>
                <c:pt idx="1">
                  <c:v>89.807452110751257</c:v>
                </c:pt>
                <c:pt idx="2">
                  <c:v>88.817757122365776</c:v>
                </c:pt>
                <c:pt idx="3">
                  <c:v>90.43467511050568</c:v>
                </c:pt>
                <c:pt idx="4">
                  <c:v>92.431723137665216</c:v>
                </c:pt>
                <c:pt idx="5">
                  <c:v>25.992220519685084</c:v>
                </c:pt>
                <c:pt idx="6">
                  <c:v>94.197802340394659</c:v>
                </c:pt>
                <c:pt idx="7">
                  <c:v>91.608300268157421</c:v>
                </c:pt>
                <c:pt idx="8">
                  <c:v>89.10942598916256</c:v>
                </c:pt>
                <c:pt idx="9">
                  <c:v>100</c:v>
                </c:pt>
                <c:pt idx="10">
                  <c:v>97.116664462947753</c:v>
                </c:pt>
              </c:numCache>
            </c:numRef>
          </c:val>
          <c:extLst xmlns:c16r2="http://schemas.microsoft.com/office/drawing/2015/06/chart">
            <c:ext xmlns:c16="http://schemas.microsoft.com/office/drawing/2014/chart" uri="{C3380CC4-5D6E-409C-BE32-E72D297353CC}">
              <c16:uniqueId val="{00000003-E72C-4810-8401-AFED5D18F176}"/>
            </c:ext>
          </c:extLst>
        </c:ser>
        <c:dLbls/>
        <c:axId val="159612288"/>
        <c:axId val="159630464"/>
      </c:barChart>
      <c:catAx>
        <c:axId val="159612288"/>
        <c:scaling>
          <c:orientation val="minMax"/>
        </c:scaling>
        <c:axPos val="l"/>
        <c:numFmt formatCode="General" sourceLinked="1"/>
        <c:tickLblPos val="nextTo"/>
        <c:txPr>
          <a:bodyPr/>
          <a:lstStyle/>
          <a:p>
            <a:pPr>
              <a:defRPr lang="en-CA"/>
            </a:pPr>
            <a:endParaRPr lang="en-US"/>
          </a:p>
        </c:txPr>
        <c:crossAx val="159630464"/>
        <c:crosses val="autoZero"/>
        <c:auto val="1"/>
        <c:lblAlgn val="ctr"/>
        <c:lblOffset val="100"/>
      </c:catAx>
      <c:valAx>
        <c:axId val="159630464"/>
        <c:scaling>
          <c:orientation val="minMax"/>
        </c:scaling>
        <c:axPos val="b"/>
        <c:majorGridlines/>
        <c:numFmt formatCode="General" sourceLinked="1"/>
        <c:tickLblPos val="nextTo"/>
        <c:txPr>
          <a:bodyPr/>
          <a:lstStyle/>
          <a:p>
            <a:pPr>
              <a:defRPr lang="en-CA"/>
            </a:pPr>
            <a:endParaRPr lang="en-US"/>
          </a:p>
        </c:txPr>
        <c:crossAx val="159612288"/>
        <c:crosses val="autoZero"/>
        <c:crossBetween val="between"/>
      </c:valAx>
    </c:plotArea>
    <c:legend>
      <c:legendPos val="r"/>
      <c:layout>
        <c:manualLayout>
          <c:xMode val="edge"/>
          <c:yMode val="edge"/>
          <c:x val="0.12061771570106868"/>
          <c:y val="0.88525805518945322"/>
          <c:w val="0.79201613422300421"/>
          <c:h val="5.6339652822367192E-2"/>
        </c:manualLayout>
      </c:layout>
      <c:txPr>
        <a:bodyPr/>
        <a:lstStyle/>
        <a:p>
          <a:pPr>
            <a:defRPr lang="en-CA"/>
          </a:pPr>
          <a:endParaRPr lang="en-US"/>
        </a:p>
      </c:txPr>
    </c:legend>
    <c:plotVisOnly val="1"/>
    <c:dispBlanksAs val="gap"/>
  </c:chart>
  <c:printSettings>
    <c:headerFooter/>
    <c:pageMargins b="0.75000000000001465" l="0.70000000000000062" r="0.70000000000000062" t="0.75000000000001465"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14</xdr:col>
      <xdr:colOff>276225</xdr:colOff>
      <xdr:row>2</xdr:row>
      <xdr:rowOff>333375</xdr:rowOff>
    </xdr:from>
    <xdr:to>
      <xdr:col>23</xdr:col>
      <xdr:colOff>47625</xdr:colOff>
      <xdr:row>15</xdr:row>
      <xdr:rowOff>76200</xdr:rowOff>
    </xdr:to>
    <xdr:graphicFrame macro="">
      <xdr:nvGraphicFramePr>
        <xdr:cNvPr id="2" name="Chart 1">
          <a:extLst>
            <a:ext uri="{FF2B5EF4-FFF2-40B4-BE49-F238E27FC236}">
              <a16:creationId xmlns:a16="http://schemas.microsoft.com/office/drawing/2014/main" xmlns=""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314325</xdr:colOff>
      <xdr:row>16</xdr:row>
      <xdr:rowOff>47625</xdr:rowOff>
    </xdr:from>
    <xdr:to>
      <xdr:col>23</xdr:col>
      <xdr:colOff>85725</xdr:colOff>
      <xdr:row>27</xdr:row>
      <xdr:rowOff>0</xdr:rowOff>
    </xdr:to>
    <xdr:graphicFrame macro="">
      <xdr:nvGraphicFramePr>
        <xdr:cNvPr id="3" name="Chart 3">
          <a:extLst>
            <a:ext uri="{FF2B5EF4-FFF2-40B4-BE49-F238E27FC236}">
              <a16:creationId xmlns:a16="http://schemas.microsoft.com/office/drawing/2014/main" xmlns=""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0.03125</cdr:x>
      <cdr:y>0.92014</cdr:y>
    </cdr:from>
    <cdr:to>
      <cdr:x>0.46458</cdr:x>
      <cdr:y>0.99653</cdr:y>
    </cdr:to>
    <cdr:sp macro="" textlink="">
      <cdr:nvSpPr>
        <cdr:cNvPr id="2" name="TextBox 1"/>
        <cdr:cNvSpPr txBox="1"/>
      </cdr:nvSpPr>
      <cdr:spPr>
        <a:xfrm xmlns:a="http://schemas.openxmlformats.org/drawingml/2006/main">
          <a:off x="142875" y="2524125"/>
          <a:ext cx="19812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cdr:x>
      <cdr:y>0.92014</cdr:y>
    </cdr:from>
    <cdr:to>
      <cdr:x>0.54167</cdr:x>
      <cdr:y>1</cdr:y>
    </cdr:to>
    <cdr:sp macro="" textlink="">
      <cdr:nvSpPr>
        <cdr:cNvPr id="3" name="TextBox 2"/>
        <cdr:cNvSpPr txBox="1"/>
      </cdr:nvSpPr>
      <cdr:spPr>
        <a:xfrm xmlns:a="http://schemas.openxmlformats.org/drawingml/2006/main">
          <a:off x="0" y="2600325"/>
          <a:ext cx="247650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Source:</a:t>
          </a:r>
          <a:r>
            <a:rPr lang="en-US" sz="1100" baseline="0"/>
            <a:t>  Table  3</a:t>
          </a:r>
          <a:endParaRPr lang="en-US" sz="1100"/>
        </a:p>
      </cdr:txBody>
    </cdr:sp>
  </cdr:relSizeAnchor>
</c:userShapes>
</file>

<file path=xl/drawings/drawing3.xml><?xml version="1.0" encoding="utf-8"?>
<c:userShapes xmlns:c="http://schemas.openxmlformats.org/drawingml/2006/chart">
  <cdr:relSizeAnchor xmlns:cdr="http://schemas.openxmlformats.org/drawingml/2006/chartDrawing">
    <cdr:from>
      <cdr:x>0</cdr:x>
      <cdr:y>0</cdr:y>
    </cdr:from>
    <cdr:to>
      <cdr:x>0.00533</cdr:x>
      <cdr:y>0.00889</cdr:y>
    </cdr:to>
    <cdr:pic>
      <cdr:nvPicPr>
        <cdr:cNvPr id="2" name="chart">
          <a:extLst xmlns:a="http://schemas.openxmlformats.org/drawingml/2006/main">
            <a:ext uri="{FF2B5EF4-FFF2-40B4-BE49-F238E27FC236}">
              <a16:creationId xmlns:a16="http://schemas.microsoft.com/office/drawing/2014/main" xmlns="" id="{562672C1-4ADD-42B5-ABBF-F1E856E7DBF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0.31667</cdr:x>
      <cdr:y>0.52778</cdr:y>
    </cdr:to>
    <cdr:pic>
      <cdr:nvPicPr>
        <cdr:cNvPr id="3" name="chart">
          <a:extLst xmlns:a="http://schemas.openxmlformats.org/drawingml/2006/main">
            <a:ext uri="{FF2B5EF4-FFF2-40B4-BE49-F238E27FC236}">
              <a16:creationId xmlns:a16="http://schemas.microsoft.com/office/drawing/2014/main" xmlns="" id="{9324394E-875D-4C2D-A027-D092DBBB538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1447800" cy="1447800"/>
        </a:xfrm>
        <a:prstGeom xmlns:a="http://schemas.openxmlformats.org/drawingml/2006/main" prst="rect">
          <a:avLst/>
        </a:prstGeom>
      </cdr:spPr>
    </cdr:pic>
  </cdr:relSizeAnchor>
  <cdr:relSizeAnchor xmlns:cdr="http://schemas.openxmlformats.org/drawingml/2006/chartDrawing">
    <cdr:from>
      <cdr:x>0</cdr:x>
      <cdr:y>0.90972</cdr:y>
    </cdr:from>
    <cdr:to>
      <cdr:x>0.54167</cdr:x>
      <cdr:y>0.98958</cdr:y>
    </cdr:to>
    <cdr:sp macro="" textlink="">
      <cdr:nvSpPr>
        <cdr:cNvPr id="4" name="TextBox 1"/>
        <cdr:cNvSpPr txBox="1"/>
      </cdr:nvSpPr>
      <cdr:spPr>
        <a:xfrm xmlns:a="http://schemas.openxmlformats.org/drawingml/2006/main">
          <a:off x="0" y="2495550"/>
          <a:ext cx="247650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a:t>Source:</a:t>
          </a:r>
          <a:r>
            <a:rPr lang="en-US" sz="1100" baseline="0"/>
            <a:t>  Table  3a</a:t>
          </a:r>
          <a:endParaRPr lang="en-US" sz="1100"/>
        </a:p>
      </cdr:txBody>
    </cdr:sp>
  </cdr:relSizeAnchor>
</c:userShapes>
</file>

<file path=xl/drawings/drawing4.xml><?xml version="1.0" encoding="utf-8"?>
<xdr:wsDr xmlns:xdr="http://schemas.openxmlformats.org/drawingml/2006/spreadsheetDrawing" xmlns:a="http://schemas.openxmlformats.org/drawingml/2006/main">
  <xdr:twoCellAnchor>
    <xdr:from>
      <xdr:col>9</xdr:col>
      <xdr:colOff>428625</xdr:colOff>
      <xdr:row>22</xdr:row>
      <xdr:rowOff>76200</xdr:rowOff>
    </xdr:from>
    <xdr:to>
      <xdr:col>18</xdr:col>
      <xdr:colOff>200025</xdr:colOff>
      <xdr:row>35</xdr:row>
      <xdr:rowOff>104775</xdr:rowOff>
    </xdr:to>
    <xdr:graphicFrame macro="">
      <xdr:nvGraphicFramePr>
        <xdr:cNvPr id="2" name="Chart 1">
          <a:extLst>
            <a:ext uri="{FF2B5EF4-FFF2-40B4-BE49-F238E27FC236}">
              <a16:creationId xmlns:a16="http://schemas.microsoft.com/office/drawing/2014/main" xmlns=""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238125</xdr:colOff>
      <xdr:row>2</xdr:row>
      <xdr:rowOff>200025</xdr:rowOff>
    </xdr:from>
    <xdr:to>
      <xdr:col>19</xdr:col>
      <xdr:colOff>85725</xdr:colOff>
      <xdr:row>19</xdr:row>
      <xdr:rowOff>85725</xdr:rowOff>
    </xdr:to>
    <xdr:graphicFrame macro="">
      <xdr:nvGraphicFramePr>
        <xdr:cNvPr id="3" name="Chart 2">
          <a:extLst>
            <a:ext uri="{FF2B5EF4-FFF2-40B4-BE49-F238E27FC236}">
              <a16:creationId xmlns:a16="http://schemas.microsoft.com/office/drawing/2014/main" xmlns=""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57150</xdr:colOff>
      <xdr:row>17</xdr:row>
      <xdr:rowOff>142875</xdr:rowOff>
    </xdr:from>
    <xdr:to>
      <xdr:col>15</xdr:col>
      <xdr:colOff>171450</xdr:colOff>
      <xdr:row>19</xdr:row>
      <xdr:rowOff>57150</xdr:rowOff>
    </xdr:to>
    <xdr:sp macro="" textlink="">
      <xdr:nvSpPr>
        <xdr:cNvPr id="4" name="TextBox 3">
          <a:extLst>
            <a:ext uri="{FF2B5EF4-FFF2-40B4-BE49-F238E27FC236}">
              <a16:creationId xmlns:a16="http://schemas.microsoft.com/office/drawing/2014/main" xmlns="" id="{00000000-0008-0000-4A00-000004000000}"/>
            </a:ext>
          </a:extLst>
        </xdr:cNvPr>
        <xdr:cNvSpPr txBox="1"/>
      </xdr:nvSpPr>
      <xdr:spPr>
        <a:xfrm>
          <a:off x="8248650" y="3724275"/>
          <a:ext cx="27813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Source: Table 4</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0.01875</cdr:x>
      <cdr:y>0.89583</cdr:y>
    </cdr:from>
    <cdr:to>
      <cdr:x>0.25077</cdr:x>
      <cdr:y>0.98251</cdr:y>
    </cdr:to>
    <cdr:pic>
      <cdr:nvPicPr>
        <cdr:cNvPr id="2" name="chart">
          <a:extLst xmlns:a="http://schemas.openxmlformats.org/drawingml/2006/main">
            <a:ext uri="{FF2B5EF4-FFF2-40B4-BE49-F238E27FC236}">
              <a16:creationId xmlns:a16="http://schemas.microsoft.com/office/drawing/2014/main" xmlns="" id="{44DCEDA3-0830-40BC-A17B-3FF38DD0859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5725" y="2457450"/>
          <a:ext cx="1060796" cy="237765"/>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xdr:from>
      <xdr:col>21</xdr:col>
      <xdr:colOff>133350</xdr:colOff>
      <xdr:row>17</xdr:row>
      <xdr:rowOff>266700</xdr:rowOff>
    </xdr:from>
    <xdr:to>
      <xdr:col>29</xdr:col>
      <xdr:colOff>400050</xdr:colOff>
      <xdr:row>25</xdr:row>
      <xdr:rowOff>123825</xdr:rowOff>
    </xdr:to>
    <xdr:graphicFrame macro="">
      <xdr:nvGraphicFramePr>
        <xdr:cNvPr id="2" name="Chart 1">
          <a:extLst>
            <a:ext uri="{FF2B5EF4-FFF2-40B4-BE49-F238E27FC236}">
              <a16:creationId xmlns:a16="http://schemas.microsoft.com/office/drawing/2014/main" xmlns="" id="{00000000-0008-0000-4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9525</xdr:colOff>
      <xdr:row>2</xdr:row>
      <xdr:rowOff>1152525</xdr:rowOff>
    </xdr:from>
    <xdr:to>
      <xdr:col>30</xdr:col>
      <xdr:colOff>276225</xdr:colOff>
      <xdr:row>16</xdr:row>
      <xdr:rowOff>66675</xdr:rowOff>
    </xdr:to>
    <xdr:graphicFrame macro="">
      <xdr:nvGraphicFramePr>
        <xdr:cNvPr id="3" name="Chart 2">
          <a:extLst>
            <a:ext uri="{FF2B5EF4-FFF2-40B4-BE49-F238E27FC236}">
              <a16:creationId xmlns:a16="http://schemas.microsoft.com/office/drawing/2014/main" xmlns=""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437029</xdr:colOff>
      <xdr:row>41</xdr:row>
      <xdr:rowOff>963706</xdr:rowOff>
    </xdr:from>
    <xdr:to>
      <xdr:col>26</xdr:col>
      <xdr:colOff>470647</xdr:colOff>
      <xdr:row>41</xdr:row>
      <xdr:rowOff>1288676</xdr:rowOff>
    </xdr:to>
    <xdr:sp macro="" textlink="">
      <xdr:nvSpPr>
        <xdr:cNvPr id="4" name="TextBox 3">
          <a:extLst>
            <a:ext uri="{FF2B5EF4-FFF2-40B4-BE49-F238E27FC236}">
              <a16:creationId xmlns:a16="http://schemas.microsoft.com/office/drawing/2014/main" xmlns="" id="{00000000-0008-0000-4B00-000004000000}"/>
            </a:ext>
          </a:extLst>
        </xdr:cNvPr>
        <xdr:cNvSpPr txBox="1"/>
      </xdr:nvSpPr>
      <xdr:spPr>
        <a:xfrm>
          <a:off x="13095754" y="11660281"/>
          <a:ext cx="2700618" cy="11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Source: Table 5</a:t>
          </a:r>
        </a:p>
      </xdr:txBody>
    </xdr:sp>
    <xdr:clientData/>
  </xdr:twoCellAnchor>
  <xdr:twoCellAnchor>
    <xdr:from>
      <xdr:col>21</xdr:col>
      <xdr:colOff>504265</xdr:colOff>
      <xdr:row>2</xdr:row>
      <xdr:rowOff>358588</xdr:rowOff>
    </xdr:from>
    <xdr:to>
      <xdr:col>25</xdr:col>
      <xdr:colOff>459441</xdr:colOff>
      <xdr:row>2</xdr:row>
      <xdr:rowOff>627529</xdr:rowOff>
    </xdr:to>
    <xdr:sp macro="" textlink="">
      <xdr:nvSpPr>
        <xdr:cNvPr id="5" name="TextBox 4">
          <a:extLst>
            <a:ext uri="{FF2B5EF4-FFF2-40B4-BE49-F238E27FC236}">
              <a16:creationId xmlns:a16="http://schemas.microsoft.com/office/drawing/2014/main" xmlns="" id="{00000000-0008-0000-4B00-000005000000}"/>
            </a:ext>
          </a:extLst>
        </xdr:cNvPr>
        <xdr:cNvSpPr txBox="1"/>
      </xdr:nvSpPr>
      <xdr:spPr>
        <a:xfrm>
          <a:off x="13162990" y="682438"/>
          <a:ext cx="2088776" cy="268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Source: Table 5</a:t>
          </a:r>
        </a:p>
      </xdr:txBody>
    </xdr:sp>
    <xdr:clientData/>
  </xdr:twoCellAnchor>
  <xdr:twoCellAnchor>
    <xdr:from>
      <xdr:col>1</xdr:col>
      <xdr:colOff>228600</xdr:colOff>
      <xdr:row>67</xdr:row>
      <xdr:rowOff>123825</xdr:rowOff>
    </xdr:from>
    <xdr:to>
      <xdr:col>19</xdr:col>
      <xdr:colOff>295275</xdr:colOff>
      <xdr:row>108</xdr:row>
      <xdr:rowOff>133350</xdr:rowOff>
    </xdr:to>
    <xdr:graphicFrame macro="">
      <xdr:nvGraphicFramePr>
        <xdr:cNvPr id="6" name="Chart 6">
          <a:extLst>
            <a:ext uri="{FF2B5EF4-FFF2-40B4-BE49-F238E27FC236}">
              <a16:creationId xmlns:a16="http://schemas.microsoft.com/office/drawing/2014/main" xmlns="" id="{00000000-0008-0000-4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0.84171</cdr:x>
      <cdr:y>0.02159</cdr:y>
    </cdr:from>
    <cdr:to>
      <cdr:x>0.84278</cdr:x>
      <cdr:y>0.83564</cdr:y>
    </cdr:to>
    <cdr:sp macro="" textlink="">
      <cdr:nvSpPr>
        <cdr:cNvPr id="3" name="Straight Connector 2"/>
        <cdr:cNvSpPr/>
      </cdr:nvSpPr>
      <cdr:spPr>
        <a:xfrm xmlns:a="http://schemas.openxmlformats.org/drawingml/2006/main" rot="16200000" flipH="1">
          <a:off x="8796617" y="123265"/>
          <a:ext cx="11207" cy="5334000"/>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Z:\CSLS%20Projects\IEWB\IEWB%20Update%202019\IEWBCanada2018%20-%20June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ls-3\jf\IEWB\2010%20update\OLD\IEWB-Canada-All-2009%20Update.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ist"/>
      <sheetName val="IEWB Ranks"/>
      <sheetName val="IEWB Ranks_Hide"/>
      <sheetName val="IEWB Growth Ranks"/>
      <sheetName val="IEWB Growth Ranks_Hide"/>
      <sheetName val="1"/>
      <sheetName val="2"/>
      <sheetName val="3"/>
      <sheetName val="4"/>
      <sheetName val="5"/>
      <sheetName val="6"/>
      <sheetName val="7"/>
      <sheetName val="8"/>
      <sheetName val="9"/>
      <sheetName val="10"/>
      <sheetName val="11"/>
      <sheetName val="12"/>
      <sheetName val="a0"/>
      <sheetName val="a1"/>
      <sheetName val="a2"/>
      <sheetName val="a3"/>
      <sheetName val="a4"/>
      <sheetName val="a5-1"/>
      <sheetName val="a5-2"/>
      <sheetName val="a5-3"/>
      <sheetName val="a5-4"/>
      <sheetName val="a5-5"/>
      <sheetName val="a5-6"/>
      <sheetName val="a5-7"/>
      <sheetName val="a5-8"/>
      <sheetName val="a5-9"/>
      <sheetName val="a5-10"/>
      <sheetName val="a5-11"/>
      <sheetName val="a5"/>
      <sheetName val="a6"/>
      <sheetName val="a7"/>
      <sheetName val="old a8"/>
      <sheetName val="a8"/>
      <sheetName val="a9"/>
      <sheetName val="a10"/>
      <sheetName val="a11"/>
      <sheetName val="a12"/>
      <sheetName val="a12A"/>
      <sheetName val="a13"/>
      <sheetName val="a14_old"/>
      <sheetName val="a14"/>
      <sheetName val="a14a"/>
      <sheetName val="a14-1-ii"/>
      <sheetName val="a14-2"/>
      <sheetName val="a14-3"/>
      <sheetName val="a14-4"/>
      <sheetName val="a14-5"/>
      <sheetName val="a15"/>
      <sheetName val="a16"/>
      <sheetName val="a17"/>
      <sheetName val="a18"/>
      <sheetName val="a19"/>
      <sheetName val="a20"/>
      <sheetName val="a20 (2)"/>
      <sheetName val="a21"/>
      <sheetName val="a22"/>
      <sheetName val="a23"/>
      <sheetName val="a24"/>
      <sheetName val="a25"/>
      <sheetName val="a26"/>
      <sheetName val="a27"/>
      <sheetName val="a28"/>
      <sheetName val="a29"/>
      <sheetName val="a30"/>
      <sheetName val="a30-1"/>
      <sheetName val="a30-2"/>
      <sheetName val="a31"/>
      <sheetName val="a32"/>
      <sheetName val="a33"/>
      <sheetName val="Tot"/>
      <sheetName val="Con"/>
      <sheetName val="Wea"/>
      <sheetName val="Equ"/>
      <sheetName val="Sec"/>
      <sheetName val="TotG"/>
      <sheetName val="ConG"/>
      <sheetName val="WeaG"/>
      <sheetName val="EquG"/>
      <sheetName val="SecG"/>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8">
          <cell r="F8">
            <v>24819915</v>
          </cell>
          <cell r="L8">
            <v>575302</v>
          </cell>
        </row>
        <row r="9">
          <cell r="F9">
            <v>25116942</v>
          </cell>
          <cell r="L9">
            <v>573795</v>
          </cell>
        </row>
        <row r="10">
          <cell r="F10">
            <v>25366451</v>
          </cell>
          <cell r="L10">
            <v>579164</v>
          </cell>
        </row>
        <row r="11">
          <cell r="F11">
            <v>25607053</v>
          </cell>
          <cell r="L11">
            <v>580065</v>
          </cell>
        </row>
        <row r="12">
          <cell r="F12">
            <v>25842116</v>
          </cell>
          <cell r="L12">
            <v>579275</v>
          </cell>
        </row>
        <row r="13">
          <cell r="F13">
            <v>26100278</v>
          </cell>
          <cell r="L13">
            <v>576306</v>
          </cell>
        </row>
        <row r="14">
          <cell r="F14">
            <v>26446601</v>
          </cell>
          <cell r="L14">
            <v>575242</v>
          </cell>
        </row>
        <row r="15">
          <cell r="F15">
            <v>26791747</v>
          </cell>
          <cell r="L15">
            <v>574982</v>
          </cell>
        </row>
        <row r="16">
          <cell r="F16">
            <v>27276781</v>
          </cell>
          <cell r="L16">
            <v>576551</v>
          </cell>
        </row>
        <row r="17">
          <cell r="F17">
            <v>27691138</v>
          </cell>
          <cell r="L17">
            <v>577368</v>
          </cell>
        </row>
        <row r="18">
          <cell r="F18">
            <v>28037420</v>
          </cell>
          <cell r="L18">
            <v>579644</v>
          </cell>
        </row>
        <row r="19">
          <cell r="F19">
            <v>28371264</v>
          </cell>
          <cell r="L19">
            <v>580109</v>
          </cell>
        </row>
        <row r="20">
          <cell r="F20">
            <v>28684764</v>
          </cell>
          <cell r="L20">
            <v>579977</v>
          </cell>
        </row>
        <row r="21">
          <cell r="F21">
            <v>29000663</v>
          </cell>
          <cell r="L21">
            <v>574466</v>
          </cell>
        </row>
        <row r="22">
          <cell r="F22">
            <v>29302311</v>
          </cell>
          <cell r="L22">
            <v>567397</v>
          </cell>
        </row>
        <row r="23">
          <cell r="F23">
            <v>29610218</v>
          </cell>
          <cell r="L23">
            <v>559698</v>
          </cell>
        </row>
        <row r="24">
          <cell r="F24">
            <v>29905948</v>
          </cell>
          <cell r="L24">
            <v>550911</v>
          </cell>
        </row>
        <row r="25">
          <cell r="F25">
            <v>30155173</v>
          </cell>
          <cell r="L25">
            <v>539843</v>
          </cell>
        </row>
        <row r="26">
          <cell r="F26">
            <v>30401286</v>
          </cell>
          <cell r="L26">
            <v>533329</v>
          </cell>
        </row>
        <row r="27">
          <cell r="F27">
            <v>30685730</v>
          </cell>
          <cell r="L27">
            <v>527966</v>
          </cell>
        </row>
        <row r="28">
          <cell r="F28">
            <v>31020902</v>
          </cell>
          <cell r="L28">
            <v>522046</v>
          </cell>
        </row>
        <row r="29">
          <cell r="F29">
            <v>31360079</v>
          </cell>
          <cell r="L29">
            <v>519481</v>
          </cell>
        </row>
        <row r="30">
          <cell r="F30">
            <v>31644028</v>
          </cell>
          <cell r="L30">
            <v>518459</v>
          </cell>
        </row>
        <row r="31">
          <cell r="F31">
            <v>31940655</v>
          </cell>
          <cell r="L31">
            <v>517423</v>
          </cell>
        </row>
        <row r="32">
          <cell r="F32">
            <v>32243753</v>
          </cell>
          <cell r="L32">
            <v>514332</v>
          </cell>
        </row>
        <row r="33">
          <cell r="F33">
            <v>32571174</v>
          </cell>
          <cell r="L33">
            <v>510592</v>
          </cell>
        </row>
        <row r="34">
          <cell r="F34">
            <v>32889025</v>
          </cell>
          <cell r="L34">
            <v>509055</v>
          </cell>
        </row>
        <row r="35">
          <cell r="F35">
            <v>33247118</v>
          </cell>
          <cell r="L35">
            <v>511581</v>
          </cell>
        </row>
        <row r="36">
          <cell r="F36">
            <v>33628895</v>
          </cell>
          <cell r="L36">
            <v>516751</v>
          </cell>
        </row>
        <row r="37">
          <cell r="F37">
            <v>34004889</v>
          </cell>
          <cell r="L37">
            <v>522009</v>
          </cell>
        </row>
        <row r="38">
          <cell r="F38">
            <v>34339328</v>
          </cell>
          <cell r="L38">
            <v>524999</v>
          </cell>
        </row>
        <row r="39">
          <cell r="F39">
            <v>34714222</v>
          </cell>
          <cell r="L39">
            <v>526345</v>
          </cell>
        </row>
        <row r="40">
          <cell r="F40">
            <v>35082954</v>
          </cell>
          <cell r="L40">
            <v>527114</v>
          </cell>
        </row>
        <row r="41">
          <cell r="F41">
            <v>35437435</v>
          </cell>
          <cell r="L41">
            <v>528159</v>
          </cell>
        </row>
        <row r="42">
          <cell r="F42">
            <v>35702908</v>
          </cell>
          <cell r="L42">
            <v>528117</v>
          </cell>
        </row>
        <row r="43">
          <cell r="F43">
            <v>36109487</v>
          </cell>
          <cell r="L43">
            <v>529426</v>
          </cell>
        </row>
        <row r="44">
          <cell r="F44">
            <v>36543321</v>
          </cell>
          <cell r="L44">
            <v>528356</v>
          </cell>
        </row>
        <row r="45">
          <cell r="F45">
            <v>37057765</v>
          </cell>
          <cell r="L45">
            <v>525604</v>
          </cell>
        </row>
      </sheetData>
      <sheetData sheetId="19" refreshError="1"/>
      <sheetData sheetId="20" refreshError="1"/>
      <sheetData sheetId="21" refreshError="1"/>
      <sheetData sheetId="22">
        <row r="15">
          <cell r="C15">
            <v>18814.400000000001</v>
          </cell>
        </row>
        <row r="16">
          <cell r="C16">
            <v>19103.400000000001</v>
          </cell>
        </row>
        <row r="17">
          <cell r="C17">
            <v>19355</v>
          </cell>
        </row>
        <row r="18">
          <cell r="C18">
            <v>19597.900000000001</v>
          </cell>
        </row>
        <row r="19">
          <cell r="C19">
            <v>19842.8</v>
          </cell>
        </row>
        <row r="20">
          <cell r="C20">
            <v>20093.2</v>
          </cell>
        </row>
        <row r="21">
          <cell r="C21">
            <v>20348.099999999999</v>
          </cell>
        </row>
        <row r="22">
          <cell r="C22">
            <v>20612.2</v>
          </cell>
        </row>
        <row r="23">
          <cell r="C23">
            <v>20898.5</v>
          </cell>
        </row>
        <row r="24">
          <cell r="C24">
            <v>21214.7</v>
          </cell>
        </row>
        <row r="25">
          <cell r="C25">
            <v>21533.3</v>
          </cell>
        </row>
        <row r="26">
          <cell r="C26">
            <v>21820.2</v>
          </cell>
        </row>
        <row r="27">
          <cell r="C27">
            <v>22092.9</v>
          </cell>
        </row>
        <row r="28">
          <cell r="C28">
            <v>22367.7</v>
          </cell>
        </row>
        <row r="29">
          <cell r="C29">
            <v>22660</v>
          </cell>
        </row>
        <row r="30">
          <cell r="C30">
            <v>22959.5</v>
          </cell>
        </row>
        <row r="31">
          <cell r="C31">
            <v>23246.7</v>
          </cell>
        </row>
        <row r="32">
          <cell r="C32">
            <v>23515.7</v>
          </cell>
        </row>
        <row r="33">
          <cell r="C33">
            <v>23781.4</v>
          </cell>
        </row>
        <row r="34">
          <cell r="C34">
            <v>24089.7</v>
          </cell>
        </row>
        <row r="35">
          <cell r="C35">
            <v>24419.4</v>
          </cell>
        </row>
        <row r="36">
          <cell r="C36">
            <v>24768.6</v>
          </cell>
        </row>
        <row r="37">
          <cell r="C37">
            <v>25079.9</v>
          </cell>
        </row>
        <row r="38">
          <cell r="C38">
            <v>25408.1</v>
          </cell>
        </row>
        <row r="39">
          <cell r="C39">
            <v>25754.7</v>
          </cell>
        </row>
        <row r="40">
          <cell r="C40">
            <v>26115.5</v>
          </cell>
        </row>
        <row r="41">
          <cell r="C41">
            <v>26461.7</v>
          </cell>
        </row>
        <row r="42">
          <cell r="C42">
            <v>26824.400000000001</v>
          </cell>
        </row>
        <row r="43">
          <cell r="C43">
            <v>27202.5</v>
          </cell>
        </row>
        <row r="44">
          <cell r="C44">
            <v>27573.599999999999</v>
          </cell>
        </row>
        <row r="45">
          <cell r="C45">
            <v>27913.3</v>
          </cell>
        </row>
        <row r="46">
          <cell r="C46">
            <v>28283.3</v>
          </cell>
        </row>
        <row r="47">
          <cell r="C47">
            <v>28647.200000000001</v>
          </cell>
        </row>
        <row r="48">
          <cell r="C48">
            <v>28980.6</v>
          </cell>
        </row>
        <row r="49">
          <cell r="C49">
            <v>29279.8</v>
          </cell>
        </row>
        <row r="50">
          <cell r="C50">
            <v>29587.1</v>
          </cell>
        </row>
        <row r="51">
          <cell r="C51">
            <v>29901.7</v>
          </cell>
        </row>
        <row r="52">
          <cell r="C52">
            <v>30290.400000000001</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ow r="4">
          <cell r="B4">
            <v>42.3</v>
          </cell>
        </row>
        <row r="5">
          <cell r="B5">
            <v>46</v>
          </cell>
        </row>
        <row r="6">
          <cell r="B6">
            <v>48.7</v>
          </cell>
        </row>
        <row r="7">
          <cell r="B7">
            <v>50.4</v>
          </cell>
        </row>
        <row r="8">
          <cell r="B8">
            <v>52.1</v>
          </cell>
        </row>
        <row r="9">
          <cell r="B9">
            <v>53.7</v>
          </cell>
        </row>
        <row r="10">
          <cell r="B10">
            <v>56.3</v>
          </cell>
        </row>
        <row r="11">
          <cell r="B11">
            <v>58.8</v>
          </cell>
        </row>
        <row r="12">
          <cell r="B12">
            <v>61.6</v>
          </cell>
        </row>
        <row r="13">
          <cell r="B13">
            <v>63.7</v>
          </cell>
        </row>
        <row r="14">
          <cell r="B14">
            <v>65.599999999999994</v>
          </cell>
        </row>
        <row r="15">
          <cell r="B15">
            <v>66.599999999999994</v>
          </cell>
        </row>
        <row r="16">
          <cell r="B16">
            <v>67.400000000000006</v>
          </cell>
        </row>
        <row r="17">
          <cell r="B17">
            <v>68.400000000000006</v>
          </cell>
        </row>
        <row r="18">
          <cell r="B18">
            <v>70</v>
          </cell>
        </row>
        <row r="19">
          <cell r="B19">
            <v>71.2</v>
          </cell>
        </row>
        <row r="20">
          <cell r="B20">
            <v>72</v>
          </cell>
        </row>
        <row r="21">
          <cell r="B21">
            <v>71.900000000000006</v>
          </cell>
        </row>
        <row r="22">
          <cell r="B22">
            <v>73.2</v>
          </cell>
        </row>
        <row r="23">
          <cell r="B23">
            <v>76.400000000000006</v>
          </cell>
        </row>
        <row r="24">
          <cell r="B24">
            <v>77.7</v>
          </cell>
        </row>
        <row r="25">
          <cell r="B25">
            <v>78.599999999999994</v>
          </cell>
        </row>
        <row r="26">
          <cell r="B26">
            <v>81.2</v>
          </cell>
        </row>
        <row r="27">
          <cell r="B27">
            <v>83.9</v>
          </cell>
        </row>
        <row r="28">
          <cell r="B28">
            <v>86.5</v>
          </cell>
        </row>
        <row r="29">
          <cell r="B29">
            <v>88.7</v>
          </cell>
        </row>
        <row r="30">
          <cell r="B30">
            <v>91.6</v>
          </cell>
        </row>
        <row r="31">
          <cell r="B31">
            <v>95.3</v>
          </cell>
        </row>
        <row r="32">
          <cell r="B32">
            <v>93.1</v>
          </cell>
        </row>
        <row r="33">
          <cell r="B33">
            <v>95.7</v>
          </cell>
        </row>
        <row r="34">
          <cell r="B34">
            <v>98.8</v>
          </cell>
        </row>
        <row r="35">
          <cell r="B35">
            <v>100</v>
          </cell>
        </row>
        <row r="36">
          <cell r="B36">
            <v>101.7</v>
          </cell>
        </row>
        <row r="37">
          <cell r="B37">
            <v>103.7</v>
          </cell>
        </row>
        <row r="38">
          <cell r="B38">
            <v>102.8</v>
          </cell>
        </row>
        <row r="39">
          <cell r="B39">
            <v>103.6</v>
          </cell>
        </row>
        <row r="40">
          <cell r="B40">
            <v>106.1</v>
          </cell>
        </row>
        <row r="41">
          <cell r="B41">
            <v>108.1</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ist"/>
      <sheetName val="1"/>
      <sheetName val="2"/>
      <sheetName val="3"/>
      <sheetName val="4"/>
      <sheetName val="5"/>
      <sheetName val="6"/>
      <sheetName val="7"/>
      <sheetName val="8"/>
      <sheetName val="9"/>
      <sheetName val="10"/>
      <sheetName val="11"/>
      <sheetName val="12"/>
      <sheetName val="a1"/>
      <sheetName val="a2"/>
      <sheetName val="a3"/>
      <sheetName val="a4"/>
      <sheetName val="a5-1"/>
      <sheetName val="a5-2"/>
      <sheetName val="a5-3"/>
      <sheetName val="a5-4"/>
      <sheetName val="a5-5"/>
      <sheetName val="a5-6"/>
      <sheetName val="a5-7"/>
      <sheetName val="a5-8"/>
      <sheetName val="a5-9"/>
      <sheetName val="a5-10"/>
      <sheetName val="a5-11"/>
      <sheetName val="a5"/>
      <sheetName val="a6"/>
      <sheetName val="a7"/>
      <sheetName val="a8"/>
      <sheetName val="a9"/>
      <sheetName val="a10"/>
      <sheetName val="a11"/>
      <sheetName val="a12"/>
      <sheetName val="a12A"/>
      <sheetName val="new gdp"/>
      <sheetName val="a13"/>
      <sheetName val="a14a"/>
      <sheetName val="a14"/>
      <sheetName val="a15"/>
      <sheetName val="a16"/>
      <sheetName val="a17"/>
      <sheetName val="a18"/>
      <sheetName val="a19"/>
      <sheetName val="a20"/>
      <sheetName val="a20 (2)"/>
      <sheetName val="a21"/>
      <sheetName val="a22"/>
      <sheetName val="a23"/>
      <sheetName val="a24"/>
      <sheetName val="a25"/>
      <sheetName val="a26"/>
      <sheetName val="a27"/>
      <sheetName val="a28"/>
      <sheetName val="a29"/>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Chart1"/>
      <sheetName val="Chart17"/>
      <sheetName val="Chart18"/>
      <sheetName val="Chart19"/>
      <sheetName val="Chart20"/>
      <sheetName val="Chart21"/>
      <sheetName val="Chart22"/>
      <sheetName val="Chart23"/>
      <sheetName val="Chart24"/>
      <sheetName val="Chart25"/>
      <sheetName val="Chart26"/>
      <sheetName val="Chart27"/>
      <sheetName val="Chart28"/>
      <sheetName val="Chart29"/>
      <sheetName val="Chart30"/>
    </sheetNames>
    <sheetDataSet>
      <sheetData sheetId="0"/>
      <sheetData sheetId="1">
        <row r="19">
          <cell r="B19">
            <v>14849.083890899707</v>
          </cell>
          <cell r="C19">
            <v>1</v>
          </cell>
          <cell r="D19">
            <v>6046.2166026798013</v>
          </cell>
          <cell r="E19">
            <v>7405.6692300550103</v>
          </cell>
          <cell r="F19">
            <v>1756.5556117178382</v>
          </cell>
          <cell r="H19">
            <v>26544.414111916678</v>
          </cell>
          <cell r="I19">
            <v>0.26582073097674913</v>
          </cell>
          <cell r="L19">
            <v>10170.31054993725</v>
          </cell>
          <cell r="M19">
            <v>1.1430710905282153</v>
          </cell>
          <cell r="N19">
            <v>4605.3130806645977</v>
          </cell>
          <cell r="O19">
            <v>5607.4699906570313</v>
          </cell>
          <cell r="P19">
            <v>1203.0854024842463</v>
          </cell>
          <cell r="R19">
            <v>20635.085640164769</v>
          </cell>
          <cell r="S19">
            <v>8.3333333333333301E-2</v>
          </cell>
          <cell r="V19">
            <v>11873.639225906711</v>
          </cell>
          <cell r="W19">
            <v>1.0529651814656009</v>
          </cell>
          <cell r="X19">
            <v>6176.3091514801354</v>
          </cell>
          <cell r="Y19">
            <v>6650.1434918201776</v>
          </cell>
          <cell r="Z19">
            <v>1404.5787448585675</v>
          </cell>
          <cell r="AB19">
            <v>24272.508967360529</v>
          </cell>
          <cell r="AC19">
            <v>0.19566148030984087</v>
          </cell>
          <cell r="AF19">
            <v>12968.038452585244</v>
          </cell>
          <cell r="AG19">
            <v>1.0343307438728382</v>
          </cell>
          <cell r="AH19">
            <v>7622.7686644742216</v>
          </cell>
          <cell r="AI19">
            <v>6244.8985603270603</v>
          </cell>
          <cell r="AJ19">
            <v>1534.0394656145443</v>
          </cell>
          <cell r="AL19">
            <v>25406.301573203596</v>
          </cell>
          <cell r="AM19">
            <v>0.23067440319891308</v>
          </cell>
          <cell r="AP19">
            <v>11328.665785249377</v>
          </cell>
          <cell r="AQ19">
            <v>1.0539303327369713</v>
          </cell>
          <cell r="AR19">
            <v>5438.644354706862</v>
          </cell>
          <cell r="AS19">
            <v>5175.5265219425555</v>
          </cell>
          <cell r="AT19">
            <v>1340.1117270642585</v>
          </cell>
          <cell r="AV19">
            <v>21073.381509555998</v>
          </cell>
          <cell r="AW19">
            <v>9.6868453776443764E-2</v>
          </cell>
          <cell r="AZ19">
            <v>12937.272336127451</v>
          </cell>
          <cell r="BA19">
            <v>1.0047907372481997</v>
          </cell>
          <cell r="BB19">
            <v>5860.4368595912865</v>
          </cell>
          <cell r="BC19">
            <v>6873.7683204067043</v>
          </cell>
          <cell r="BD19">
            <v>1530.4000226083788</v>
          </cell>
          <cell r="BF19">
            <v>24042.983440551423</v>
          </cell>
          <cell r="BG19">
            <v>0.18857344716354493</v>
          </cell>
          <cell r="BJ19">
            <v>15700.239415742975</v>
          </cell>
          <cell r="BK19">
            <v>0.99697695538492836</v>
          </cell>
          <cell r="BL19">
            <v>5572.6743321766908</v>
          </cell>
          <cell r="BM19">
            <v>7476.8302804719742</v>
          </cell>
          <cell r="BN19">
            <v>1857.2420934289669</v>
          </cell>
          <cell r="BP19">
            <v>26951.567344911193</v>
          </cell>
          <cell r="BQ19">
            <v>0.27839412815486281</v>
          </cell>
          <cell r="BT19">
            <v>14411.734883563728</v>
          </cell>
          <cell r="BU19">
            <v>0.9987012951012314</v>
          </cell>
          <cell r="BV19">
            <v>5813.3953814901361</v>
          </cell>
          <cell r="BW19">
            <v>6503.5260443061579</v>
          </cell>
          <cell r="BX19">
            <v>1704.8199047368812</v>
          </cell>
          <cell r="BZ19">
            <v>24872.81759269238</v>
          </cell>
          <cell r="CA19">
            <v>0.2141997557405225</v>
          </cell>
          <cell r="CD19">
            <v>13641.688162753302</v>
          </cell>
          <cell r="CE19">
            <v>0.9986259307970643</v>
          </cell>
          <cell r="CF19">
            <v>6130.006878402467</v>
          </cell>
          <cell r="CG19">
            <v>7335.3930197679529</v>
          </cell>
          <cell r="CH19">
            <v>1613.7280974131018</v>
          </cell>
          <cell r="CJ19">
            <v>25710.491407892445</v>
          </cell>
          <cell r="CK19">
            <v>0.24006816284305954</v>
          </cell>
          <cell r="CN19">
            <v>17319.597888179673</v>
          </cell>
          <cell r="CO19">
            <v>0.97376537470010749</v>
          </cell>
          <cell r="CP19">
            <v>7187.3692123827086</v>
          </cell>
          <cell r="CQ19">
            <v>9016.01433458459</v>
          </cell>
          <cell r="CR19">
            <v>2048.8022753931054</v>
          </cell>
          <cell r="CT19">
            <v>30978.774509396244</v>
          </cell>
          <cell r="CU19">
            <v>0.40275928381186765</v>
          </cell>
          <cell r="CX19">
            <v>17371.304604398705</v>
          </cell>
          <cell r="CY19">
            <v>0.96275399350911173</v>
          </cell>
          <cell r="CZ19">
            <v>6432.8558215638413</v>
          </cell>
          <cell r="DA19">
            <v>8544.8484172303033</v>
          </cell>
          <cell r="DB19">
            <v>2054.9188630025074</v>
          </cell>
          <cell r="DD19">
            <v>29882.372528013842</v>
          </cell>
          <cell r="DE19">
            <v>0.36890102981397427</v>
          </cell>
        </row>
        <row r="46">
          <cell r="N46">
            <v>9987.5807304830014</v>
          </cell>
        </row>
        <row r="47">
          <cell r="B47">
            <v>25484.883049253505</v>
          </cell>
          <cell r="C47">
            <v>0.93339725372356652</v>
          </cell>
          <cell r="D47">
            <v>8701.5813892202113</v>
          </cell>
          <cell r="E47">
            <v>12732.916611018894</v>
          </cell>
          <cell r="F47">
            <v>3134.5539724402283</v>
          </cell>
          <cell r="H47">
            <v>45388.026290223621</v>
          </cell>
          <cell r="I47">
            <v>0.84773486302389722</v>
          </cell>
          <cell r="L47">
            <v>21564.692765397343</v>
          </cell>
          <cell r="M47">
            <v>0.93261120699111155</v>
          </cell>
          <cell r="N47">
            <v>10220.641343160663</v>
          </cell>
          <cell r="O47">
            <v>12063.483368534718</v>
          </cell>
          <cell r="P47">
            <v>2652.3838952523379</v>
          </cell>
          <cell r="R47">
            <v>41396.565289220547</v>
          </cell>
          <cell r="S47">
            <v>0.72447359326200633</v>
          </cell>
          <cell r="V47">
            <v>21841.164772819659</v>
          </cell>
          <cell r="W47">
            <v>0.93571200886180916</v>
          </cell>
          <cell r="X47">
            <v>10273.759128392005</v>
          </cell>
          <cell r="Y47">
            <v>10780.255620995644</v>
          </cell>
          <cell r="Z47">
            <v>2686.3890122253792</v>
          </cell>
          <cell r="AB47">
            <v>41513.238582352329</v>
          </cell>
          <cell r="AC47">
            <v>0.72807660936440866</v>
          </cell>
          <cell r="AF47">
            <v>23045.333507530511</v>
          </cell>
          <cell r="AG47">
            <v>0.91154348901748417</v>
          </cell>
          <cell r="AH47">
            <v>10640.980192233477</v>
          </cell>
          <cell r="AI47">
            <v>14030.071497463216</v>
          </cell>
          <cell r="AJ47">
            <v>2834.4976727038816</v>
          </cell>
          <cell r="AL47">
            <v>45350.842533294446</v>
          </cell>
          <cell r="AM47">
            <v>0.8465865824588471</v>
          </cell>
          <cell r="AP47">
            <v>22293.621487518405</v>
          </cell>
          <cell r="AQ47">
            <v>0.92324299017951073</v>
          </cell>
          <cell r="AR47">
            <v>9394.6335083027916</v>
          </cell>
          <cell r="AS47">
            <v>11707.217712560952</v>
          </cell>
          <cell r="AT47">
            <v>2742.0396498867422</v>
          </cell>
          <cell r="AV47">
            <v>41573.60340835846</v>
          </cell>
          <cell r="AW47">
            <v>0.72994075011402426</v>
          </cell>
          <cell r="AZ47">
            <v>23081.109145889561</v>
          </cell>
          <cell r="BA47">
            <v>0.89711614902979742</v>
          </cell>
          <cell r="BB47">
            <v>8730.4189305403979</v>
          </cell>
          <cell r="BC47">
            <v>13021.561758314112</v>
          </cell>
          <cell r="BD47">
            <v>2838.8979545932752</v>
          </cell>
          <cell r="BF47">
            <v>42781.34551836778</v>
          </cell>
          <cell r="BG47">
            <v>0.76723732547508694</v>
          </cell>
          <cell r="BJ47">
            <v>25823.643061040108</v>
          </cell>
          <cell r="BK47">
            <v>0.95464691675967916</v>
          </cell>
          <cell r="BL47">
            <v>8283.7158583572436</v>
          </cell>
          <cell r="BM47">
            <v>13214.858536336247</v>
          </cell>
          <cell r="BN47">
            <v>3176.2203021854884</v>
          </cell>
          <cell r="BP47">
            <v>46517.559454449169</v>
          </cell>
          <cell r="BQ47">
            <v>0.88261624906916214</v>
          </cell>
          <cell r="BT47">
            <v>23210.572160626481</v>
          </cell>
          <cell r="BU47">
            <v>0.96214851835917026</v>
          </cell>
          <cell r="BV47">
            <v>8640.5843070435258</v>
          </cell>
          <cell r="BW47">
            <v>12200.118687103897</v>
          </cell>
          <cell r="BX47">
            <v>2854.8214652620672</v>
          </cell>
          <cell r="BZ47">
            <v>42582.869187842705</v>
          </cell>
          <cell r="CA47">
            <v>0.76110813004713385</v>
          </cell>
          <cell r="CD47">
            <v>24174.864459552788</v>
          </cell>
          <cell r="CE47">
            <v>0.95808829910321325</v>
          </cell>
          <cell r="CF47">
            <v>8970.5090856945135</v>
          </cell>
          <cell r="CG47">
            <v>9601.8827491938773</v>
          </cell>
          <cell r="CH47">
            <v>2973.4261396626234</v>
          </cell>
          <cell r="CJ47">
            <v>40926.048271755448</v>
          </cell>
          <cell r="CK47">
            <v>0.70994344377470053</v>
          </cell>
          <cell r="CN47">
            <v>29864.753717877571</v>
          </cell>
          <cell r="CO47">
            <v>0.93435160316767729</v>
          </cell>
          <cell r="CP47">
            <v>9587.3761499113643</v>
          </cell>
          <cell r="CQ47">
            <v>11959.235112524608</v>
          </cell>
          <cell r="CR47">
            <v>3673.2631741492055</v>
          </cell>
          <cell r="CT47">
            <v>49038.308053175715</v>
          </cell>
          <cell r="CU47">
            <v>0.96046009445596614</v>
          </cell>
          <cell r="CX47">
            <v>27713.599355601251</v>
          </cell>
          <cell r="CY47">
            <v>0.92201317262253402</v>
          </cell>
          <cell r="CZ47">
            <v>7749.9653612267321</v>
          </cell>
          <cell r="DA47">
            <v>14266.872024710958</v>
          </cell>
          <cell r="DB47">
            <v>3408.6785010089111</v>
          </cell>
          <cell r="DD47">
            <v>47796.083635534967</v>
          </cell>
          <cell r="DE47">
            <v>0.9220986626371046</v>
          </cell>
        </row>
        <row r="49">
          <cell r="B49">
            <v>1.9478247501899304</v>
          </cell>
          <cell r="E49">
            <v>1.9543692757630682</v>
          </cell>
          <cell r="F49">
            <v>2.089866861123868</v>
          </cell>
          <cell r="H49">
            <v>1.9342873988077436</v>
          </cell>
          <cell r="L49">
            <v>2.7205808352250616</v>
          </cell>
          <cell r="N49">
            <v>2.8880565395799307</v>
          </cell>
          <cell r="O49">
            <v>2.7737844728912053</v>
          </cell>
          <cell r="P49">
            <v>2.8636996136192749</v>
          </cell>
          <cell r="R49">
            <v>2.5176166782928</v>
          </cell>
          <cell r="V49">
            <v>2.2005619548480126</v>
          </cell>
          <cell r="X49">
            <v>1.8340156475508351</v>
          </cell>
          <cell r="Y49">
            <v>1.7402469021592371</v>
          </cell>
          <cell r="Z49">
            <v>2.3429562000834681</v>
          </cell>
          <cell r="AB49">
            <v>1.9351574435894081</v>
          </cell>
          <cell r="AF49">
            <v>2.0747131491284376</v>
          </cell>
          <cell r="AH49">
            <v>1.1984566151683529</v>
          </cell>
          <cell r="AI49">
            <v>2.9330409743925756</v>
          </cell>
          <cell r="AJ49">
            <v>2.2169320514366042</v>
          </cell>
          <cell r="AL49">
            <v>2.0909587928171547</v>
          </cell>
          <cell r="AP49">
            <v>2.4471936894369772</v>
          </cell>
          <cell r="AR49">
            <v>1.9713537834692652</v>
          </cell>
          <cell r="AS49">
            <v>2.9581390455929668</v>
          </cell>
          <cell r="AT49">
            <v>2.5899315623299168</v>
          </cell>
          <cell r="AV49">
            <v>2.4563061549920384</v>
          </cell>
          <cell r="AZ49">
            <v>2.0890282172207675</v>
          </cell>
          <cell r="BB49">
            <v>1.4337133577416727</v>
          </cell>
          <cell r="BC49">
            <v>2.3079960477778716</v>
          </cell>
          <cell r="BD49">
            <v>2.2312670644615062</v>
          </cell>
          <cell r="BF49">
            <v>2.0793919295374774</v>
          </cell>
          <cell r="BJ49">
            <v>1.7930807465097454</v>
          </cell>
          <cell r="BL49">
            <v>1.4258430111733889</v>
          </cell>
          <cell r="BM49">
            <v>2.0548737650330828</v>
          </cell>
          <cell r="BN49">
            <v>1.9349072553453306</v>
          </cell>
          <cell r="BP49">
            <v>1.9683661330248015</v>
          </cell>
          <cell r="BT49">
            <v>1.7165849769899877</v>
          </cell>
          <cell r="BV49">
            <v>1.4254403251265257</v>
          </cell>
          <cell r="BW49">
            <v>2.2722203596190704</v>
          </cell>
          <cell r="BX49">
            <v>1.8583049056154932</v>
          </cell>
          <cell r="BZ49">
            <v>1.9388290312758238</v>
          </cell>
          <cell r="CD49">
            <v>2.0645334389256309</v>
          </cell>
          <cell r="CF49">
            <v>1.3690965848404346</v>
          </cell>
          <cell r="CG49">
            <v>0.96623897569390049</v>
          </cell>
          <cell r="CH49">
            <v>2.2067381580226364</v>
          </cell>
          <cell r="CJ49">
            <v>1.6741000359107749</v>
          </cell>
          <cell r="CN49">
            <v>1.9649134063179252</v>
          </cell>
          <cell r="CP49">
            <v>1.034319769548242</v>
          </cell>
          <cell r="CQ49">
            <v>1.0140405607172776</v>
          </cell>
          <cell r="CR49">
            <v>2.1069793265758419</v>
          </cell>
          <cell r="CT49">
            <v>1.6538830988094055</v>
          </cell>
          <cell r="CX49">
            <v>1.6822196077801221</v>
          </cell>
          <cell r="CZ49">
            <v>0.66746696212829359</v>
          </cell>
          <cell r="DA49">
            <v>1.8476168973551754</v>
          </cell>
          <cell r="DB49">
            <v>1.8238916557412166</v>
          </cell>
          <cell r="DD49">
            <v>1.6915580408305653</v>
          </cell>
        </row>
        <row r="51">
          <cell r="C51">
            <v>-6.6602746276433478E-2</v>
          </cell>
          <cell r="I51">
            <v>0.58191413204714815</v>
          </cell>
          <cell r="M51">
            <v>-0.21045988353710376</v>
          </cell>
          <cell r="S51">
            <v>0.64114025992867307</v>
          </cell>
          <cell r="W51">
            <v>-0.11725317260379176</v>
          </cell>
          <cell r="AC51">
            <v>0.53241512905456778</v>
          </cell>
          <cell r="AG51">
            <v>-0.12278725485535402</v>
          </cell>
          <cell r="AM51">
            <v>0.61591217925993402</v>
          </cell>
          <cell r="AQ51">
            <v>-0.13068734255746062</v>
          </cell>
          <cell r="AW51">
            <v>0.63307229633758055</v>
          </cell>
          <cell r="BA51">
            <v>-0.10767458821840226</v>
          </cell>
          <cell r="BG51">
            <v>0.57866387831154198</v>
          </cell>
          <cell r="BK51">
            <v>-4.23300386252492E-2</v>
          </cell>
          <cell r="BQ51">
            <v>0.60422212091429928</v>
          </cell>
          <cell r="BU51">
            <v>-3.6552776742061144E-2</v>
          </cell>
          <cell r="CA51">
            <v>0.54690837430661132</v>
          </cell>
          <cell r="CE51">
            <v>-4.0537631693851051E-2</v>
          </cell>
          <cell r="CK51">
            <v>0.46987528093164099</v>
          </cell>
          <cell r="CO51">
            <v>-3.9413771532430197E-2</v>
          </cell>
          <cell r="CU51">
            <v>0.55770081064409849</v>
          </cell>
          <cell r="CY51">
            <v>-4.0740820886577711E-2</v>
          </cell>
          <cell r="DE51">
            <v>0.55319763282313028</v>
          </cell>
        </row>
      </sheetData>
      <sheetData sheetId="2">
        <row r="19">
          <cell r="B19">
            <v>53260.19610462003</v>
          </cell>
          <cell r="C19">
            <v>1227.8557197272121</v>
          </cell>
          <cell r="D19">
            <v>26184.900383233871</v>
          </cell>
          <cell r="E19">
            <v>-9818.5184573276856</v>
          </cell>
          <cell r="F19">
            <v>77530.178961133061</v>
          </cell>
          <cell r="G19">
            <v>649.03106206770872</v>
          </cell>
          <cell r="H19">
            <v>147735.58164931877</v>
          </cell>
          <cell r="I19">
            <v>0.27621245976709657</v>
          </cell>
          <cell r="L19">
            <v>41491.518889209496</v>
          </cell>
          <cell r="M19">
            <v>399.97838784823591</v>
          </cell>
          <cell r="N19">
            <v>17461.703750220044</v>
          </cell>
          <cell r="O19">
            <v>-6042.7746076231751</v>
          </cell>
          <cell r="P19">
            <v>66933.710637172117</v>
          </cell>
          <cell r="Q19">
            <v>483.04935818709532</v>
          </cell>
          <cell r="R19">
            <v>119761.0876986396</v>
          </cell>
          <cell r="S19">
            <v>0.18686505994443872</v>
          </cell>
          <cell r="V19">
            <v>32022.068619436508</v>
          </cell>
          <cell r="W19">
            <v>353.48455278054729</v>
          </cell>
          <cell r="X19">
            <v>558.35522605768847</v>
          </cell>
          <cell r="Y19">
            <v>-7148.1431920578507</v>
          </cell>
          <cell r="Z19">
            <v>62022.122028161939</v>
          </cell>
          <cell r="AA19">
            <v>462.37811479564073</v>
          </cell>
          <cell r="AB19">
            <v>87345.509119583192</v>
          </cell>
          <cell r="AC19">
            <v>8.3333333333333329E-2</v>
          </cell>
          <cell r="AF19">
            <v>39935.223092139044</v>
          </cell>
          <cell r="AG19">
            <v>900.5550522792463</v>
          </cell>
          <cell r="AH19">
            <v>11660.641533725149</v>
          </cell>
          <cell r="AI19">
            <v>-8277.9192312453288</v>
          </cell>
          <cell r="AJ19">
            <v>63659.403464385934</v>
          </cell>
          <cell r="AK19">
            <v>615.03623552002591</v>
          </cell>
          <cell r="AL19">
            <v>107262.86767576404</v>
          </cell>
          <cell r="AM19">
            <v>0.14694714531033681</v>
          </cell>
          <cell r="AP19">
            <v>41609.817563607845</v>
          </cell>
          <cell r="AQ19">
            <v>988.84137132162084</v>
          </cell>
          <cell r="AR19">
            <v>15335.551075302223</v>
          </cell>
          <cell r="AS19">
            <v>-7216.129562589771</v>
          </cell>
          <cell r="AT19">
            <v>63781.532931773574</v>
          </cell>
          <cell r="AU19">
            <v>598.74052678516773</v>
          </cell>
          <cell r="AV19">
            <v>113900.87285263033</v>
          </cell>
          <cell r="AW19">
            <v>0.16814819021960303</v>
          </cell>
          <cell r="AZ19">
            <v>47530.964348614609</v>
          </cell>
          <cell r="BA19">
            <v>903.58221013495267</v>
          </cell>
          <cell r="BB19">
            <v>10498.736507959711</v>
          </cell>
          <cell r="BC19">
            <v>-8649.5409689137341</v>
          </cell>
          <cell r="BD19">
            <v>78931.016925527103</v>
          </cell>
          <cell r="BE19">
            <v>348.75171899032421</v>
          </cell>
          <cell r="BF19">
            <v>128866.00730433232</v>
          </cell>
          <cell r="BG19">
            <v>0.21594515318213009</v>
          </cell>
          <cell r="BJ19">
            <v>53613.235441972713</v>
          </cell>
          <cell r="BK19">
            <v>1246.9258481621964</v>
          </cell>
          <cell r="BL19">
            <v>8096.80067403261</v>
          </cell>
          <cell r="BM19">
            <v>-10982.95521219717</v>
          </cell>
          <cell r="BN19">
            <v>76247.937292116258</v>
          </cell>
          <cell r="BO19">
            <v>525.8963945182536</v>
          </cell>
          <cell r="BP19">
            <v>127696.04764956835</v>
          </cell>
          <cell r="BQ19">
            <v>0.2122084331100933</v>
          </cell>
          <cell r="BT19">
            <v>49176.132085037345</v>
          </cell>
          <cell r="BU19">
            <v>816.99843047726711</v>
          </cell>
          <cell r="BV19">
            <v>9481.451254577385</v>
          </cell>
          <cell r="BW19">
            <v>-9230.8550564287762</v>
          </cell>
          <cell r="BX19">
            <v>94292.588426717615</v>
          </cell>
          <cell r="BY19">
            <v>473.83615614806911</v>
          </cell>
          <cell r="BZ19">
            <v>144062.47898423276</v>
          </cell>
          <cell r="CA19">
            <v>0.26448098133586145</v>
          </cell>
          <cell r="CD19">
            <v>55847.738017276817</v>
          </cell>
          <cell r="CE19">
            <v>552.31706934177078</v>
          </cell>
          <cell r="CF19">
            <v>41942.547327746594</v>
          </cell>
          <cell r="CG19">
            <v>-9116.605272920433</v>
          </cell>
          <cell r="CH19">
            <v>92287.874654605184</v>
          </cell>
          <cell r="CI19">
            <v>1317.4962544924952</v>
          </cell>
          <cell r="CJ19">
            <v>180196.37554155744</v>
          </cell>
          <cell r="CK19">
            <v>0.37988859902323946</v>
          </cell>
          <cell r="CN19">
            <v>78722.375326480149</v>
          </cell>
          <cell r="CO19">
            <v>1076.6830050398605</v>
          </cell>
          <cell r="CP19">
            <v>125822.53492501241</v>
          </cell>
          <cell r="CQ19">
            <v>-13689.59428059681</v>
          </cell>
          <cell r="CR19">
            <v>74529.677642482144</v>
          </cell>
          <cell r="CS19">
            <v>2227.1370183986901</v>
          </cell>
          <cell r="CT19">
            <v>264234.53960001905</v>
          </cell>
          <cell r="CU19">
            <v>0.64829708061120361</v>
          </cell>
          <cell r="CX19">
            <v>51617.956291715935</v>
          </cell>
          <cell r="CY19">
            <v>597.8946930377474</v>
          </cell>
          <cell r="CZ19">
            <v>37284.453141666119</v>
          </cell>
          <cell r="DA19">
            <v>-10144.927222115259</v>
          </cell>
          <cell r="DB19">
            <v>89667.765390435263</v>
          </cell>
          <cell r="DC19">
            <v>509.83845145866979</v>
          </cell>
          <cell r="DD19">
            <v>168513.30384328112</v>
          </cell>
          <cell r="DE19">
            <v>0.34257417682053393</v>
          </cell>
        </row>
        <row r="47">
          <cell r="B47">
            <v>78262.238300266486</v>
          </cell>
          <cell r="C47">
            <v>3466.6153777574536</v>
          </cell>
          <cell r="D47">
            <v>40215.829424280848</v>
          </cell>
          <cell r="E47">
            <v>135.63625088901716</v>
          </cell>
          <cell r="F47">
            <v>106059.27901923333</v>
          </cell>
          <cell r="G47">
            <v>667.55785289927962</v>
          </cell>
          <cell r="H47">
            <v>227472.04051952786</v>
          </cell>
          <cell r="I47">
            <v>0.53088177688432447</v>
          </cell>
          <cell r="L47">
            <v>78731.799586886613</v>
          </cell>
          <cell r="M47">
            <v>1705.1414881898222</v>
          </cell>
          <cell r="N47">
            <v>118638.23192695626</v>
          </cell>
          <cell r="O47">
            <v>119.13573114943598</v>
          </cell>
          <cell r="P47">
            <v>106887.95500384872</v>
          </cell>
          <cell r="Q47">
            <v>624.37023250490688</v>
          </cell>
          <cell r="R47">
            <v>305457.89350452594</v>
          </cell>
          <cell r="S47">
            <v>0.77995985491663411</v>
          </cell>
          <cell r="V47">
            <v>60283.16915924217</v>
          </cell>
          <cell r="W47">
            <v>1844.9245705238245</v>
          </cell>
          <cell r="X47">
            <v>813.60257692065397</v>
          </cell>
          <cell r="Y47">
            <v>101.02957119088032</v>
          </cell>
          <cell r="Z47">
            <v>97454.38810505638</v>
          </cell>
          <cell r="AA47">
            <v>445.37194316035573</v>
          </cell>
          <cell r="AB47">
            <v>160051.74203977356</v>
          </cell>
          <cell r="AC47">
            <v>0.31554889633056227</v>
          </cell>
          <cell r="AF47">
            <v>65571.161141775563</v>
          </cell>
          <cell r="AG47">
            <v>2236.5347943159932</v>
          </cell>
          <cell r="AH47">
            <v>11558.629832638502</v>
          </cell>
          <cell r="AI47">
            <v>108.98023888710597</v>
          </cell>
          <cell r="AJ47">
            <v>92136.93536313955</v>
          </cell>
          <cell r="AK47">
            <v>663.01367154316188</v>
          </cell>
          <cell r="AL47">
            <v>170949.22769921354</v>
          </cell>
          <cell r="AM47">
            <v>0.35035424473086912</v>
          </cell>
          <cell r="AP47">
            <v>65557.370549291139</v>
          </cell>
          <cell r="AQ47">
            <v>1633.8496084763121</v>
          </cell>
          <cell r="AR47">
            <v>26640.071453725712</v>
          </cell>
          <cell r="AS47">
            <v>111.15164300430132</v>
          </cell>
          <cell r="AT47">
            <v>97622.22073167123</v>
          </cell>
          <cell r="AU47">
            <v>681.2340708354692</v>
          </cell>
          <cell r="AV47">
            <v>190883.42991533322</v>
          </cell>
          <cell r="AW47">
            <v>0.41402185347079834</v>
          </cell>
          <cell r="AZ47">
            <v>71648.004479930867</v>
          </cell>
          <cell r="BA47">
            <v>4277.5591736995048</v>
          </cell>
          <cell r="BB47">
            <v>12059.311558449042</v>
          </cell>
          <cell r="BC47">
            <v>124.65268159074091</v>
          </cell>
          <cell r="BD47">
            <v>109202.01156584354</v>
          </cell>
          <cell r="BE47">
            <v>325.13430640059295</v>
          </cell>
          <cell r="BF47">
            <v>196986.4051531131</v>
          </cell>
          <cell r="BG47">
            <v>0.43351407269160258</v>
          </cell>
          <cell r="BJ47">
            <v>73529.746650592468</v>
          </cell>
          <cell r="BK47">
            <v>4481.0271190391832</v>
          </cell>
          <cell r="BL47">
            <v>9001.373985439277</v>
          </cell>
          <cell r="BM47">
            <v>149.55827648794798</v>
          </cell>
          <cell r="BN47">
            <v>102102.50096394886</v>
          </cell>
          <cell r="BO47">
            <v>437.62043160756332</v>
          </cell>
          <cell r="BP47">
            <v>188826.58656390017</v>
          </cell>
          <cell r="BQ47">
            <v>0.40745252622516276</v>
          </cell>
          <cell r="BT47">
            <v>62414.488211503165</v>
          </cell>
          <cell r="BU47">
            <v>1978.8378895601347</v>
          </cell>
          <cell r="BV47">
            <v>13951.552632198967</v>
          </cell>
          <cell r="BW47">
            <v>116.76829356976685</v>
          </cell>
          <cell r="BX47">
            <v>118285.30992380713</v>
          </cell>
          <cell r="BY47">
            <v>529.85859450763348</v>
          </cell>
          <cell r="BZ47">
            <v>196217.09835613155</v>
          </cell>
          <cell r="CA47">
            <v>0.43105699296399841</v>
          </cell>
          <cell r="CD47">
            <v>81367.817968720963</v>
          </cell>
          <cell r="CE47">
            <v>1635.4902082393639</v>
          </cell>
          <cell r="CF47">
            <v>81560.705719363526</v>
          </cell>
          <cell r="CG47">
            <v>106.89060478053985</v>
          </cell>
          <cell r="CH47">
            <v>127503.64526350163</v>
          </cell>
          <cell r="CI47">
            <v>2300.5186506582695</v>
          </cell>
          <cell r="CJ47">
            <v>289874.0311139478</v>
          </cell>
          <cell r="CK47">
            <v>0.73018674423062424</v>
          </cell>
          <cell r="CN47">
            <v>122581.76858184941</v>
          </cell>
          <cell r="CO47">
            <v>2251.6533640520297</v>
          </cell>
          <cell r="CP47">
            <v>115224.56509673317</v>
          </cell>
          <cell r="CQ47">
            <v>156.551838234304</v>
          </cell>
          <cell r="CR47">
            <v>96350.876971168953</v>
          </cell>
          <cell r="CS47">
            <v>2265.8719571356428</v>
          </cell>
          <cell r="CT47">
            <v>334299.54389490228</v>
          </cell>
          <cell r="CU47">
            <v>0.87207685526407763</v>
          </cell>
          <cell r="CX47">
            <v>72800.674486018383</v>
          </cell>
          <cell r="CY47">
            <v>2555.216348360208</v>
          </cell>
          <cell r="CZ47">
            <v>33222.207884186988</v>
          </cell>
          <cell r="DA47">
            <v>127.94046295914642</v>
          </cell>
          <cell r="DB47">
            <v>122804.81719137177</v>
          </cell>
          <cell r="DC47">
            <v>449.03297090118713</v>
          </cell>
          <cell r="DD47">
            <v>231061.82340199527</v>
          </cell>
          <cell r="DE47">
            <v>0.54234714126381356</v>
          </cell>
        </row>
        <row r="49">
          <cell r="B49">
            <v>1.3840474499833944</v>
          </cell>
          <cell r="C49">
            <v>3.7763786197096971</v>
          </cell>
          <cell r="D49">
            <v>1.5442223481478168</v>
          </cell>
          <cell r="E49" t="e">
            <v>#NUM!</v>
          </cell>
          <cell r="F49">
            <v>1.1253236163438318</v>
          </cell>
          <cell r="G49">
            <v>0.10057011121460402</v>
          </cell>
          <cell r="H49">
            <v>1.5533817059634192</v>
          </cell>
          <cell r="L49">
            <v>2.3140761960924738</v>
          </cell>
          <cell r="M49">
            <v>5.3149774592179622</v>
          </cell>
          <cell r="N49">
            <v>7.0826760943375477</v>
          </cell>
          <cell r="O49" t="e">
            <v>#NUM!</v>
          </cell>
          <cell r="P49">
            <v>1.6857598091938764</v>
          </cell>
          <cell r="Q49">
            <v>0.92072956945512541</v>
          </cell>
          <cell r="R49">
            <v>3.4005147418877391</v>
          </cell>
          <cell r="V49">
            <v>2.2851018270196422</v>
          </cell>
          <cell r="W49">
            <v>6.0788647736050416</v>
          </cell>
          <cell r="X49">
            <v>1.3536393009113468</v>
          </cell>
          <cell r="Y49" t="e">
            <v>#NUM!</v>
          </cell>
          <cell r="Z49">
            <v>1.6269985235122686</v>
          </cell>
          <cell r="AA49">
            <v>-0.13374343457389637</v>
          </cell>
          <cell r="AB49">
            <v>2.186509607313214</v>
          </cell>
          <cell r="AF49">
            <v>1.7867652469276907</v>
          </cell>
          <cell r="AG49">
            <v>3.3021780237897591</v>
          </cell>
          <cell r="AH49">
            <v>-3.1376754405065821E-2</v>
          </cell>
          <cell r="AI49" t="e">
            <v>#NUM!</v>
          </cell>
          <cell r="AJ49">
            <v>1.3292167435482893</v>
          </cell>
          <cell r="AK49">
            <v>0.26862595857302107</v>
          </cell>
          <cell r="AL49">
            <v>1.6785173872326364</v>
          </cell>
          <cell r="AP49">
            <v>1.6367848799485385</v>
          </cell>
          <cell r="AQ49">
            <v>1.8096081881780579</v>
          </cell>
          <cell r="AR49">
            <v>1.9918739504270144</v>
          </cell>
          <cell r="AS49" t="e">
            <v>#NUM!</v>
          </cell>
          <cell r="AT49">
            <v>1.5317610308746454</v>
          </cell>
          <cell r="AU49">
            <v>0.4620557596698216</v>
          </cell>
          <cell r="AV49">
            <v>1.861159028924475</v>
          </cell>
          <cell r="AZ49">
            <v>1.4764502860950657</v>
          </cell>
          <cell r="BA49">
            <v>5.7098114911418474</v>
          </cell>
          <cell r="BB49">
            <v>0.49616321764625049</v>
          </cell>
          <cell r="BC49" t="e">
            <v>#NUM!</v>
          </cell>
          <cell r="BD49">
            <v>1.1661225827095389</v>
          </cell>
          <cell r="BE49">
            <v>-0.25012208178422091</v>
          </cell>
          <cell r="BF49">
            <v>1.5271200931239237</v>
          </cell>
          <cell r="BJ49">
            <v>1.1345812178826353</v>
          </cell>
          <cell r="BK49">
            <v>4.6744301260543963</v>
          </cell>
          <cell r="BL49">
            <v>0.37895990694112314</v>
          </cell>
          <cell r="BM49" t="e">
            <v>#NUM!</v>
          </cell>
          <cell r="BN49">
            <v>1.0482664182925649</v>
          </cell>
          <cell r="BO49">
            <v>-0.65410948819266679</v>
          </cell>
          <cell r="BP49">
            <v>1.4068624969383547</v>
          </cell>
          <cell r="BT49">
            <v>0.85502407664685975</v>
          </cell>
          <cell r="BU49">
            <v>3.20982354284578</v>
          </cell>
          <cell r="BV49">
            <v>1.3890351485914332</v>
          </cell>
          <cell r="BW49" t="e">
            <v>#NUM!</v>
          </cell>
          <cell r="BX49">
            <v>0.81291851250051561</v>
          </cell>
          <cell r="BY49">
            <v>0.3998995024466323</v>
          </cell>
          <cell r="BZ49">
            <v>1.1095915322466121</v>
          </cell>
          <cell r="CD49">
            <v>1.3531838192565537</v>
          </cell>
          <cell r="CE49">
            <v>3.9531942274508403</v>
          </cell>
          <cell r="CF49">
            <v>2.4035990286011888</v>
          </cell>
          <cell r="CG49" t="e">
            <v>#NUM!</v>
          </cell>
          <cell r="CH49">
            <v>1.1610895990921355</v>
          </cell>
          <cell r="CI49">
            <v>2.0106663879049913</v>
          </cell>
          <cell r="CJ49">
            <v>1.712349831528015</v>
          </cell>
          <cell r="CN49">
            <v>1.5941839398490254</v>
          </cell>
          <cell r="CO49">
            <v>2.6699488204141142</v>
          </cell>
          <cell r="CP49">
            <v>-0.3137549605538914</v>
          </cell>
          <cell r="CQ49" t="e">
            <v>#NUM!</v>
          </cell>
          <cell r="CR49">
            <v>0.92135823050136789</v>
          </cell>
          <cell r="CS49">
            <v>6.1600188377197718E-2</v>
          </cell>
          <cell r="CT49">
            <v>0.8435390255469688</v>
          </cell>
          <cell r="CX49">
            <v>1.2356273460704115</v>
          </cell>
          <cell r="CY49">
            <v>5.3243233759972419</v>
          </cell>
          <cell r="CZ49">
            <v>-0.41114486649621584</v>
          </cell>
          <cell r="DA49" t="e">
            <v>#NUM!</v>
          </cell>
          <cell r="DB49">
            <v>1.1294914787356669</v>
          </cell>
          <cell r="DC49">
            <v>-0.45253580277175853</v>
          </cell>
          <cell r="DD49">
            <v>1.1337740734451485</v>
          </cell>
        </row>
        <row r="51">
          <cell r="I51">
            <v>0.2546693171172279</v>
          </cell>
          <cell r="S51">
            <v>0.59309479497219542</v>
          </cell>
          <cell r="AC51">
            <v>0.23221556299722895</v>
          </cell>
          <cell r="AM51">
            <v>0.20340709942053231</v>
          </cell>
          <cell r="AW51">
            <v>0.24587366325119531</v>
          </cell>
          <cell r="BG51">
            <v>0.21756891950947249</v>
          </cell>
          <cell r="BQ51">
            <v>0.19524409311506946</v>
          </cell>
          <cell r="CA51">
            <v>0.16657601162813696</v>
          </cell>
          <cell r="CK51">
            <v>0.35029814520738478</v>
          </cell>
          <cell r="CU51">
            <v>0.22377977465287402</v>
          </cell>
          <cell r="DE51">
            <v>0.19977296444327963</v>
          </cell>
        </row>
      </sheetData>
      <sheetData sheetId="3">
        <row r="19">
          <cell r="D19">
            <v>0.62244113598221285</v>
          </cell>
          <cell r="G19">
            <v>0.39026473009288049</v>
          </cell>
          <cell r="J19">
            <v>0.52406742643011883</v>
          </cell>
          <cell r="M19">
            <v>0.48022551887018616</v>
          </cell>
          <cell r="P19">
            <v>0.46035731768219157</v>
          </cell>
          <cell r="S19">
            <v>0.61402684986208844</v>
          </cell>
          <cell r="V19">
            <v>0.75446042080433962</v>
          </cell>
          <cell r="Y19">
            <v>0.47313490614672399</v>
          </cell>
          <cell r="AB19">
            <v>0.30056286714272312</v>
          </cell>
          <cell r="AE19">
            <v>0.69467784720655845</v>
          </cell>
          <cell r="AH19">
            <v>0.5537067867056451</v>
          </cell>
        </row>
        <row r="47">
          <cell r="D47">
            <v>0.58259815407218163</v>
          </cell>
          <cell r="G47">
            <v>0.58213098772691763</v>
          </cell>
          <cell r="J47">
            <v>0.81367944007484105</v>
          </cell>
          <cell r="M47">
            <v>0.59975254102576969</v>
          </cell>
          <cell r="P47">
            <v>0.54643675814737303</v>
          </cell>
          <cell r="S47">
            <v>0.65733332912271591</v>
          </cell>
          <cell r="V47">
            <v>0.61076433892504456</v>
          </cell>
          <cell r="Y47">
            <v>0.55128141843586498</v>
          </cell>
          <cell r="AB47">
            <v>0.37605586197981328</v>
          </cell>
          <cell r="AE47">
            <v>0.69616554736389646</v>
          </cell>
          <cell r="AH47">
            <v>0.41712584487096765</v>
          </cell>
        </row>
        <row r="49">
          <cell r="D49">
            <v>-3.9842981910031217E-2</v>
          </cell>
          <cell r="G49">
            <v>0.19186625763403714</v>
          </cell>
          <cell r="J49">
            <v>0.28961201364472222</v>
          </cell>
          <cell r="M49">
            <v>0.11952702215558353</v>
          </cell>
          <cell r="P49">
            <v>8.6079440465181456E-2</v>
          </cell>
          <cell r="S49">
            <v>4.3306479260627473E-2</v>
          </cell>
          <cell r="V49">
            <v>-0.14369608187929506</v>
          </cell>
          <cell r="Y49">
            <v>7.814651228914099E-2</v>
          </cell>
          <cell r="AB49">
            <v>7.5492994837090155E-2</v>
          </cell>
          <cell r="AE49">
            <v>1.4877001573380122E-3</v>
          </cell>
          <cell r="AH49">
            <v>-0.13658094183467745</v>
          </cell>
        </row>
      </sheetData>
      <sheetData sheetId="4">
        <row r="19">
          <cell r="B19">
            <v>7.6</v>
          </cell>
          <cell r="C19">
            <v>0.70833333333333326</v>
          </cell>
          <cell r="D19">
            <v>66.628312562670118</v>
          </cell>
          <cell r="E19">
            <v>38.422308089725213</v>
          </cell>
          <cell r="F19">
            <v>0.256001355278142</v>
          </cell>
          <cell r="G19">
            <v>0.30068835912320602</v>
          </cell>
          <cell r="H19">
            <v>0.6268043384913079</v>
          </cell>
          <cell r="I19">
            <v>13.5</v>
          </cell>
          <cell r="J19">
            <v>0.41567460317460314</v>
          </cell>
          <cell r="K19">
            <v>131.73879310344827</v>
          </cell>
          <cell r="L19">
            <v>34.760908941381771</v>
          </cell>
          <cell r="M19">
            <v>0.45793601911164988</v>
          </cell>
          <cell r="N19">
            <v>0.56969796777240611</v>
          </cell>
          <cell r="O19">
            <v>0.44647927609416377</v>
          </cell>
          <cell r="P19">
            <v>11.3</v>
          </cell>
          <cell r="Q19">
            <v>0.52480158730158721</v>
          </cell>
          <cell r="R19">
            <v>117.72222222222221</v>
          </cell>
          <cell r="S19">
            <v>42.581261659939315</v>
          </cell>
          <cell r="T19">
            <v>0.50127607476339675</v>
          </cell>
          <cell r="U19">
            <v>0.62743392646508289</v>
          </cell>
          <cell r="V19">
            <v>0.54532805513428639</v>
          </cell>
          <cell r="W19">
            <v>10</v>
          </cell>
          <cell r="X19">
            <v>0.58928571428571419</v>
          </cell>
          <cell r="Y19">
            <v>89.95077838827838</v>
          </cell>
          <cell r="Z19">
            <v>37.137454185035921</v>
          </cell>
          <cell r="AA19">
            <v>0.33405429113030077</v>
          </cell>
          <cell r="AB19">
            <v>0.40466748449428175</v>
          </cell>
          <cell r="AC19">
            <v>0.55236206832742774</v>
          </cell>
          <cell r="AD19">
            <v>11.6</v>
          </cell>
          <cell r="AE19">
            <v>0.50992063492063489</v>
          </cell>
          <cell r="AF19">
            <v>118.71785361028682</v>
          </cell>
          <cell r="AG19">
            <v>37.789860397187233</v>
          </cell>
          <cell r="AH19">
            <v>0.44863311145864493</v>
          </cell>
          <cell r="AI19">
            <v>0.55730499125452682</v>
          </cell>
          <cell r="AJ19">
            <v>0.51939750618741332</v>
          </cell>
          <cell r="AK19">
            <v>10.5</v>
          </cell>
          <cell r="AL19">
            <v>0.56448412698412698</v>
          </cell>
          <cell r="AM19">
            <v>75.687525344687757</v>
          </cell>
          <cell r="AN19">
            <v>34.507697891790521</v>
          </cell>
          <cell r="AO19">
            <v>0.26118022587717232</v>
          </cell>
          <cell r="AP19">
            <v>0.30758745176357927</v>
          </cell>
          <cell r="AQ19">
            <v>0.51310479194001746</v>
          </cell>
          <cell r="AR19">
            <v>6.6</v>
          </cell>
          <cell r="AS19">
            <v>0.75793650793650791</v>
          </cell>
          <cell r="AT19">
            <v>51.038470017636691</v>
          </cell>
          <cell r="AU19">
            <v>35.740441600834458</v>
          </cell>
          <cell r="AV19">
            <v>0.18241374570612845</v>
          </cell>
          <cell r="AW19">
            <v>0.20265777003762528</v>
          </cell>
          <cell r="AX19">
            <v>0.64688076035673148</v>
          </cell>
          <cell r="AY19">
            <v>6</v>
          </cell>
          <cell r="AZ19">
            <v>0.78769841269841268</v>
          </cell>
          <cell r="BA19">
            <v>55.348484848484844</v>
          </cell>
          <cell r="BB19">
            <v>39.155668633734244</v>
          </cell>
          <cell r="BC19">
            <v>0.21672069321065332</v>
          </cell>
          <cell r="BD19">
            <v>0.24836016875877781</v>
          </cell>
          <cell r="BE19">
            <v>0.67983076391048569</v>
          </cell>
          <cell r="BF19">
            <v>4.5</v>
          </cell>
          <cell r="BG19">
            <v>0.86210317460317454</v>
          </cell>
          <cell r="BH19">
            <v>52.367647058823529</v>
          </cell>
          <cell r="BI19">
            <v>37.08199131463973</v>
          </cell>
          <cell r="BJ19">
            <v>0.19418966334034127</v>
          </cell>
          <cell r="BK19">
            <v>0.2183451955351943</v>
          </cell>
          <cell r="BL19">
            <v>0.73335157878957857</v>
          </cell>
          <cell r="BM19">
            <v>3.9</v>
          </cell>
          <cell r="BN19">
            <v>0.89186507936507942</v>
          </cell>
          <cell r="BO19">
            <v>31.555786555786558</v>
          </cell>
          <cell r="BP19">
            <v>36.733337357911616</v>
          </cell>
          <cell r="BQ19">
            <v>0.11591493531479596</v>
          </cell>
          <cell r="BR19">
            <v>0.11407060714339934</v>
          </cell>
          <cell r="BS19">
            <v>0.73630618492074351</v>
          </cell>
          <cell r="BT19">
            <v>6.8</v>
          </cell>
          <cell r="BU19">
            <v>0.74801587301587291</v>
          </cell>
          <cell r="BV19">
            <v>57.300397648686022</v>
          </cell>
          <cell r="BW19">
            <v>33.650384659563244</v>
          </cell>
          <cell r="BX19">
            <v>0.1928180422024218</v>
          </cell>
          <cell r="BY19">
            <v>0.2165179744998256</v>
          </cell>
          <cell r="BZ19">
            <v>0.64171629331266355</v>
          </cell>
        </row>
        <row r="47">
          <cell r="B47">
            <v>8.3000000000000007</v>
          </cell>
          <cell r="C47">
            <v>0.67361111111111105</v>
          </cell>
          <cell r="D47">
            <v>48.258433129359119</v>
          </cell>
          <cell r="E47">
            <v>39.92054654829797</v>
          </cell>
          <cell r="F47">
            <v>0.19265030260885055</v>
          </cell>
          <cell r="G47">
            <v>0.21629451825132939</v>
          </cell>
          <cell r="H47">
            <v>0.58214779253915472</v>
          </cell>
          <cell r="I47">
            <v>15.5</v>
          </cell>
          <cell r="J47">
            <v>0.3164682539682539</v>
          </cell>
          <cell r="K47">
            <v>104.65224765903309</v>
          </cell>
          <cell r="L47">
            <v>44.17856317807496</v>
          </cell>
          <cell r="M47">
            <v>0.4623385934932141</v>
          </cell>
          <cell r="N47">
            <v>0.57556290838710933</v>
          </cell>
          <cell r="O47">
            <v>0.368287184852025</v>
          </cell>
          <cell r="P47">
            <v>12</v>
          </cell>
          <cell r="Q47">
            <v>0.490079365079365</v>
          </cell>
          <cell r="R47">
            <v>90.061403505263158</v>
          </cell>
          <cell r="S47">
            <v>49.538580765831945</v>
          </cell>
          <cell r="T47">
            <v>0.44615141114296591</v>
          </cell>
          <cell r="U47">
            <v>0.55399896534480075</v>
          </cell>
          <cell r="V47">
            <v>0.50286328513245215</v>
          </cell>
          <cell r="W47">
            <v>9.1999999999999993</v>
          </cell>
          <cell r="X47">
            <v>0.62896825396825395</v>
          </cell>
          <cell r="Y47">
            <v>71.922101456521744</v>
          </cell>
          <cell r="Z47">
            <v>47.196516892649896</v>
          </cell>
          <cell r="AA47">
            <v>0.33944726763476085</v>
          </cell>
          <cell r="AB47">
            <v>0.41185180080421097</v>
          </cell>
          <cell r="AC47">
            <v>0.58554496333544537</v>
          </cell>
          <cell r="AD47">
            <v>8.9</v>
          </cell>
          <cell r="AE47">
            <v>0.64384920634920628</v>
          </cell>
          <cell r="AF47">
            <v>98.403361344537814</v>
          </cell>
          <cell r="AG47">
            <v>44.166029460761244</v>
          </cell>
          <cell r="AH47">
            <v>0.43460857561807914</v>
          </cell>
          <cell r="AI47">
            <v>0.53862204288728743</v>
          </cell>
          <cell r="AJ47">
            <v>0.62280377365682249</v>
          </cell>
          <cell r="AK47">
            <v>8.5</v>
          </cell>
          <cell r="AL47">
            <v>0.66369047619047616</v>
          </cell>
          <cell r="AM47">
            <v>56.013513513513516</v>
          </cell>
          <cell r="AN47">
            <v>43.699478272093053</v>
          </cell>
          <cell r="AO47">
            <v>0.24477613167273743</v>
          </cell>
          <cell r="AP47">
            <v>0.28573454707447654</v>
          </cell>
          <cell r="AQ47">
            <v>0.58809929036727626</v>
          </cell>
          <cell r="AR47">
            <v>9</v>
          </cell>
          <cell r="AS47">
            <v>0.63888888888888884</v>
          </cell>
          <cell r="AT47">
            <v>37.979840785824344</v>
          </cell>
          <cell r="AU47">
            <v>36.757197132471838</v>
          </cell>
          <cell r="AV47">
            <v>0.13960324948244396</v>
          </cell>
          <cell r="AW47">
            <v>0.14562727008984733</v>
          </cell>
          <cell r="AX47">
            <v>0.54023656512908058</v>
          </cell>
          <cell r="AY47">
            <v>5.2</v>
          </cell>
          <cell r="AZ47">
            <v>0.82738095238095233</v>
          </cell>
          <cell r="BA47">
            <v>45.496987951807228</v>
          </cell>
          <cell r="BB47">
            <v>42.156273120724414</v>
          </cell>
          <cell r="BC47">
            <v>0.19179834502666937</v>
          </cell>
          <cell r="BD47">
            <v>0.21515957305956565</v>
          </cell>
          <cell r="BE47">
            <v>0.70493667651667502</v>
          </cell>
          <cell r="BF47">
            <v>4.8</v>
          </cell>
          <cell r="BG47">
            <v>0.8472222222222221</v>
          </cell>
          <cell r="BH47">
            <v>49.058935361216726</v>
          </cell>
          <cell r="BI47">
            <v>39.396883621405131</v>
          </cell>
          <cell r="BJ47">
            <v>0.19327691670158922</v>
          </cell>
          <cell r="BK47">
            <v>0.21712926949542824</v>
          </cell>
          <cell r="BL47">
            <v>0.7212036316768633</v>
          </cell>
          <cell r="BM47">
            <v>6.6</v>
          </cell>
          <cell r="BN47">
            <v>0.75793650793650791</v>
          </cell>
          <cell r="BO47">
            <v>39.314602720114536</v>
          </cell>
          <cell r="BP47">
            <v>36.027693574698603</v>
          </cell>
          <cell r="BQ47">
            <v>0.14164144598112988</v>
          </cell>
          <cell r="BR47">
            <v>0.14834247723681704</v>
          </cell>
          <cell r="BS47">
            <v>0.6360177017965698</v>
          </cell>
          <cell r="BT47">
            <v>7.6</v>
          </cell>
          <cell r="BU47">
            <v>0.70833333333333326</v>
          </cell>
          <cell r="BV47">
            <v>45.467545277030666</v>
          </cell>
          <cell r="BW47">
            <v>45.469416932259385</v>
          </cell>
          <cell r="BX47">
            <v>0.20673827730876884</v>
          </cell>
          <cell r="BY47">
            <v>0.23506197743213397</v>
          </cell>
          <cell r="BZ47">
            <v>0.61367906215309342</v>
          </cell>
        </row>
        <row r="49">
          <cell r="B49">
            <v>-0.81098796016809693</v>
          </cell>
          <cell r="D49">
            <v>-1.5805399023100075</v>
          </cell>
          <cell r="E49">
            <v>0.19861635698266156</v>
          </cell>
          <cell r="I49">
            <v>-8.3198170565745855E-2</v>
          </cell>
          <cell r="K49">
            <v>-0.7730257425145215</v>
          </cell>
          <cell r="L49">
            <v>0.6835911741100098</v>
          </cell>
          <cell r="P49">
            <v>-0.16747660703370082</v>
          </cell>
          <cell r="R49">
            <v>-0.89879712229139486</v>
          </cell>
          <cell r="S49">
            <v>0.53313354513080391</v>
          </cell>
          <cell r="W49">
            <v>-0.96334743576902415</v>
          </cell>
          <cell r="Y49">
            <v>-0.77256068909530295</v>
          </cell>
          <cell r="Z49">
            <v>0.66251019167540282</v>
          </cell>
          <cell r="AD49">
            <v>-1.1021879227271048</v>
          </cell>
          <cell r="AF49">
            <v>-1.1320022274917019</v>
          </cell>
          <cell r="AG49">
            <v>0.53858175267640362</v>
          </cell>
          <cell r="AK49">
            <v>-1.387667921734892</v>
          </cell>
          <cell r="AM49">
            <v>-1.3145044391177363</v>
          </cell>
          <cell r="AN49">
            <v>0.77102641982349507</v>
          </cell>
          <cell r="AR49">
            <v>-5.6530208730221077E-2</v>
          </cell>
          <cell r="AT49">
            <v>-1.9002303837401424</v>
          </cell>
          <cell r="AU49">
            <v>0.43133797817589414</v>
          </cell>
          <cell r="AY49">
            <v>-1.3123311590249043</v>
          </cell>
          <cell r="BA49">
            <v>-1.1587214461168727</v>
          </cell>
          <cell r="BB49">
            <v>0.30802856558764802</v>
          </cell>
          <cell r="BF49">
            <v>-0.34418566319934785</v>
          </cell>
          <cell r="BH49">
            <v>-1.1267872294268955</v>
          </cell>
          <cell r="BI49">
            <v>0.54882829835580793</v>
          </cell>
          <cell r="BM49">
            <v>-0.29601548050385285</v>
          </cell>
          <cell r="BO49">
            <v>-1.0914197574084961</v>
          </cell>
          <cell r="BP49">
            <v>0.27572227768049018</v>
          </cell>
          <cell r="BT49">
            <v>-1.4372248807827948</v>
          </cell>
          <cell r="BV49">
            <v>-1.4946984990484413</v>
          </cell>
          <cell r="BW49">
            <v>0.9190820103951669</v>
          </cell>
        </row>
        <row r="51">
          <cell r="H51">
            <v>3.8120685056413195E-2</v>
          </cell>
          <cell r="O51">
            <v>8.8226118737032566E-3</v>
          </cell>
          <cell r="V51">
            <v>7.1065064419953972E-3</v>
          </cell>
          <cell r="AC51">
            <v>8.8543287590201358E-2</v>
          </cell>
          <cell r="AJ51">
            <v>0.1011345365798022</v>
          </cell>
          <cell r="AQ51">
            <v>0.12126602468611114</v>
          </cell>
          <cell r="AX51">
            <v>-1.2112715935823415E-2</v>
          </cell>
          <cell r="BE51">
            <v>5.9489404288633585E-2</v>
          </cell>
          <cell r="BL51">
            <v>8.3034381981147432E-3</v>
          </cell>
          <cell r="BS51">
            <v>5.75730714274858E-3</v>
          </cell>
          <cell r="BZ51">
            <v>7.9723451084451447E-2</v>
          </cell>
        </row>
      </sheetData>
      <sheetData sheetId="5">
        <row r="17">
          <cell r="B17">
            <v>2.65462729352992</v>
          </cell>
          <cell r="C17">
            <v>0.79948096518922318</v>
          </cell>
          <cell r="D17">
            <v>5.4615670978847151</v>
          </cell>
          <cell r="E17">
            <v>0.28823367571908565</v>
          </cell>
          <cell r="F17">
            <v>5.3820960698689957</v>
          </cell>
          <cell r="G17">
            <v>0.30270828169439296</v>
          </cell>
          <cell r="H17">
            <v>2.4104046242774571</v>
          </cell>
          <cell r="I17">
            <v>0.84396292290302011</v>
          </cell>
          <cell r="J17">
            <v>3.3661678348171997</v>
          </cell>
          <cell r="K17">
            <v>0.66988318310751815</v>
          </cell>
          <cell r="L17">
            <v>2.470600717961414</v>
          </cell>
          <cell r="M17">
            <v>0.8329989935430574</v>
          </cell>
          <cell r="N17">
            <v>2.6612939332885603</v>
          </cell>
          <cell r="O17">
            <v>0.79826672414950051</v>
          </cell>
          <cell r="P17">
            <v>3.0096274591879451</v>
          </cell>
          <cell r="Q17">
            <v>0.73482233867627123</v>
          </cell>
          <cell r="R17">
            <v>2.0692341941228851</v>
          </cell>
          <cell r="S17">
            <v>0.90610264438663735</v>
          </cell>
          <cell r="T17">
            <v>2.2516069077673664</v>
          </cell>
          <cell r="U17">
            <v>0.87288584530195368</v>
          </cell>
          <cell r="V17">
            <v>2.8843756151978477</v>
          </cell>
          <cell r="W17">
            <v>0.75763532014517476</v>
          </cell>
        </row>
        <row r="45">
          <cell r="B45">
            <v>5.2856372234498341</v>
          </cell>
          <cell r="C45">
            <v>0.32027699610027532</v>
          </cell>
          <cell r="D45">
            <v>5.1705887935575232</v>
          </cell>
          <cell r="E45">
            <v>0.34123155944680172</v>
          </cell>
          <cell r="F45">
            <v>6.0328896521999003</v>
          </cell>
          <cell r="G45">
            <v>0.18417476186078394</v>
          </cell>
          <cell r="H45">
            <v>5.8298025149877271</v>
          </cell>
          <cell r="I45">
            <v>0.22116442165501646</v>
          </cell>
          <cell r="J45">
            <v>6.8194537270794084</v>
          </cell>
          <cell r="K45">
            <v>4.0912426611251079E-2</v>
          </cell>
          <cell r="L45">
            <v>5.1727492940494457</v>
          </cell>
          <cell r="M45">
            <v>0.34083805260398287</v>
          </cell>
          <cell r="N45">
            <v>6.0225646913517537</v>
          </cell>
          <cell r="O45">
            <v>0.186055318130395</v>
          </cell>
          <cell r="P45">
            <v>5.002179245209363</v>
          </cell>
          <cell r="Q45">
            <v>0.37190515101449756</v>
          </cell>
          <cell r="R45">
            <v>3.9090944432090851</v>
          </cell>
          <cell r="S45">
            <v>0.5709962185595312</v>
          </cell>
          <cell r="T45">
            <v>3.7923200836500004</v>
          </cell>
          <cell r="U45">
            <v>0.59226513736982112</v>
          </cell>
          <cell r="V45">
            <v>5.0847376762021401</v>
          </cell>
          <cell r="W45">
            <v>0.35686821505937594</v>
          </cell>
        </row>
        <row r="47">
          <cell r="B47">
            <v>2.4901010494415843</v>
          </cell>
          <cell r="D47">
            <v>-0.1953417956451764</v>
          </cell>
          <cell r="F47">
            <v>0.40850427845007253</v>
          </cell>
          <cell r="H47">
            <v>3.2045181244846122</v>
          </cell>
          <cell r="J47">
            <v>2.5535016105044717</v>
          </cell>
          <cell r="L47">
            <v>2.674214285770149</v>
          </cell>
          <cell r="N47">
            <v>2.9597432881695251</v>
          </cell>
          <cell r="P47">
            <v>1.8310524827094721</v>
          </cell>
          <cell r="R47">
            <v>2.2978865313382446</v>
          </cell>
          <cell r="T47">
            <v>1.8793481632455755</v>
          </cell>
          <cell r="V47">
            <v>2.0454052909257836</v>
          </cell>
        </row>
        <row r="49">
          <cell r="C49">
            <v>-0.47920396908894786</v>
          </cell>
          <cell r="E49">
            <v>5.2997883727716077E-2</v>
          </cell>
          <cell r="G49">
            <v>-0.11853351983360902</v>
          </cell>
          <cell r="I49">
            <v>-0.62279850124800362</v>
          </cell>
          <cell r="K49">
            <v>-0.6289707564962671</v>
          </cell>
          <cell r="M49">
            <v>-0.49216094093907453</v>
          </cell>
          <cell r="O49">
            <v>-0.61221140601910551</v>
          </cell>
          <cell r="Q49">
            <v>-0.36291718766177367</v>
          </cell>
          <cell r="S49">
            <v>-0.33510642582710615</v>
          </cell>
          <cell r="U49">
            <v>-0.28062070793213256</v>
          </cell>
          <cell r="W49">
            <v>-0.40076710508579882</v>
          </cell>
        </row>
      </sheetData>
      <sheetData sheetId="6">
        <row r="19">
          <cell r="B19">
            <v>1.1155668651039621</v>
          </cell>
          <cell r="C19">
            <v>66.691349889075596</v>
          </cell>
          <cell r="D19">
            <v>0.30380600637744043</v>
          </cell>
          <cell r="E19">
            <v>22.602759812502203</v>
          </cell>
          <cell r="F19">
            <v>0.42532354935121364</v>
          </cell>
          <cell r="G19">
            <v>0.44217700291028628</v>
          </cell>
          <cell r="H19">
            <v>56.934654519472467</v>
          </cell>
          <cell r="I19">
            <v>0.42891562697011887</v>
          </cell>
          <cell r="J19">
            <v>10.798034503407282</v>
          </cell>
          <cell r="K19">
            <v>0.72429325856365734</v>
          </cell>
          <cell r="L19">
            <v>0.65672794956891256</v>
          </cell>
          <cell r="M19">
            <v>48.630497618679897</v>
          </cell>
          <cell r="N19">
            <v>0.4061947830017657</v>
          </cell>
          <cell r="O19">
            <v>12.972645623066866</v>
          </cell>
          <cell r="P19">
            <v>0.6692184612200992</v>
          </cell>
          <cell r="Q19">
            <v>1.1271649212464421</v>
          </cell>
          <cell r="R19">
            <v>69.332232101718205</v>
          </cell>
          <cell r="S19">
            <v>0.25050093475766555</v>
          </cell>
          <cell r="T19">
            <v>19.57636246440758</v>
          </cell>
          <cell r="U19">
            <v>0.50197091821663387</v>
          </cell>
          <cell r="V19">
            <v>0.79920917832429683</v>
          </cell>
          <cell r="W19">
            <v>74.03588389699226</v>
          </cell>
          <cell r="X19">
            <v>0.34734787833632558</v>
          </cell>
          <cell r="Y19">
            <v>20.552628819835231</v>
          </cell>
          <cell r="Z19">
            <v>0.47724572887476718</v>
          </cell>
          <cell r="AA19">
            <v>1.2255675106158808</v>
          </cell>
          <cell r="AB19">
            <v>48.254559910041252</v>
          </cell>
          <cell r="AC19">
            <v>0.34237963556780454</v>
          </cell>
          <cell r="AD19">
            <v>20.248064887458966</v>
          </cell>
          <cell r="AE19">
            <v>0.48495919851636715</v>
          </cell>
          <cell r="AF19">
            <v>0.98321616447283533</v>
          </cell>
          <cell r="AG19">
            <v>40.520595327825994</v>
          </cell>
          <cell r="AH19">
            <v>0.32018643500295874</v>
          </cell>
          <cell r="AI19">
            <v>12.756389047062756</v>
          </cell>
          <cell r="AJ19">
            <v>0.6746954345464854</v>
          </cell>
          <cell r="AK19">
            <v>0.95434157790573948</v>
          </cell>
          <cell r="AL19">
            <v>51.830196581062168</v>
          </cell>
          <cell r="AM19">
            <v>0.37016067136183434</v>
          </cell>
          <cell r="AN19">
            <v>18.309520689586428</v>
          </cell>
          <cell r="AO19">
            <v>0.53405530028562198</v>
          </cell>
          <cell r="AP19">
            <v>0.81584048038309043</v>
          </cell>
          <cell r="AQ19">
            <v>64.231582491408957</v>
          </cell>
          <cell r="AR19">
            <v>0.31279824381713106</v>
          </cell>
          <cell r="AS19">
            <v>16.391480387378152</v>
          </cell>
          <cell r="AT19">
            <v>0.58263211477254218</v>
          </cell>
          <cell r="AU19">
            <v>1.5228109592460837</v>
          </cell>
          <cell r="AV19">
            <v>23.038678832205743</v>
          </cell>
          <cell r="AW19">
            <v>0.31741474962277078</v>
          </cell>
          <cell r="AX19">
            <v>11.136037068289456</v>
          </cell>
          <cell r="AY19">
            <v>0.71573291294866626</v>
          </cell>
          <cell r="AZ19">
            <v>1.3384270218208674</v>
          </cell>
          <cell r="BA19">
            <v>58.01578063360563</v>
          </cell>
          <cell r="BB19">
            <v>0.35004449180021774</v>
          </cell>
          <cell r="BC19">
            <v>27.180915755543058</v>
          </cell>
          <cell r="BD19">
            <v>0.30937591692594996</v>
          </cell>
        </row>
        <row r="47">
          <cell r="B47">
            <v>0.88346681775528202</v>
          </cell>
          <cell r="C47">
            <v>35.50002345972036</v>
          </cell>
          <cell r="D47">
            <v>0.28972607660347477</v>
          </cell>
          <cell r="E47">
            <v>9.0867058144038175</v>
          </cell>
          <cell r="F47">
            <v>0.7676348380686111</v>
          </cell>
          <cell r="G47">
            <v>0.51479574417101426</v>
          </cell>
          <cell r="H47">
            <v>53.139759734019229</v>
          </cell>
          <cell r="I47">
            <v>0.27323068496859509</v>
          </cell>
          <cell r="J47">
            <v>7.4745319951354787</v>
          </cell>
          <cell r="K47">
            <v>0.80846519416128704</v>
          </cell>
          <cell r="L47">
            <v>0.81501811432564408</v>
          </cell>
          <cell r="M47">
            <v>47.828096944723647</v>
          </cell>
          <cell r="N47">
            <v>0.21309947720309069</v>
          </cell>
          <cell r="O47">
            <v>8.3067807242370026</v>
          </cell>
          <cell r="P47">
            <v>0.78738743470336825</v>
          </cell>
          <cell r="Q47">
            <v>0.8073498886571786</v>
          </cell>
          <cell r="R47">
            <v>37.573291254990501</v>
          </cell>
          <cell r="S47">
            <v>0.1133850724664342</v>
          </cell>
          <cell r="T47">
            <v>3.4395126471366941</v>
          </cell>
          <cell r="U47">
            <v>0.91065720029025232</v>
          </cell>
          <cell r="V47">
            <v>0.66275509392080079</v>
          </cell>
          <cell r="W47">
            <v>45.514180432744269</v>
          </cell>
          <cell r="X47">
            <v>0.30015398253573305</v>
          </cell>
          <cell r="Y47">
            <v>9.0540713236830026</v>
          </cell>
          <cell r="Z47">
            <v>0.76846134812671296</v>
          </cell>
          <cell r="AA47">
            <v>0.79322862218455703</v>
          </cell>
          <cell r="AB47">
            <v>28.589398209637803</v>
          </cell>
          <cell r="AC47">
            <v>0.25939988670502939</v>
          </cell>
          <cell r="AD47">
            <v>5.8826522005724815</v>
          </cell>
          <cell r="AE47">
            <v>0.84878157822106604</v>
          </cell>
          <cell r="AF47">
            <v>0.97034486850654122</v>
          </cell>
          <cell r="AG47">
            <v>35.835462029197316</v>
          </cell>
          <cell r="AH47">
            <v>0.28033377837040852</v>
          </cell>
          <cell r="AI47">
            <v>9.7479782674287314</v>
          </cell>
          <cell r="AJ47">
            <v>0.75088727064840688</v>
          </cell>
          <cell r="AK47">
            <v>0.88761990752435038</v>
          </cell>
          <cell r="AL47">
            <v>28.528646597944704</v>
          </cell>
          <cell r="AM47">
            <v>0.30532757043064523</v>
          </cell>
          <cell r="AN47">
            <v>7.7316863030302923</v>
          </cell>
          <cell r="AO47">
            <v>0.80195243366572455</v>
          </cell>
          <cell r="AP47">
            <v>0.74333264845619385</v>
          </cell>
          <cell r="AQ47">
            <v>49.640136751676408</v>
          </cell>
          <cell r="AR47">
            <v>0.30736927017948212</v>
          </cell>
          <cell r="AS47">
            <v>11.34165998660842</v>
          </cell>
          <cell r="AT47">
            <v>0.71052525055182325</v>
          </cell>
          <cell r="AU47">
            <v>0.92970884735706172</v>
          </cell>
          <cell r="AV47">
            <v>28.187785369155097</v>
          </cell>
          <cell r="AW47">
            <v>0.24646929487948852</v>
          </cell>
          <cell r="AX47">
            <v>6.4590811725213815</v>
          </cell>
          <cell r="AY47">
            <v>0.83418278006077207</v>
          </cell>
          <cell r="AZ47">
            <v>0.90517763933824646</v>
          </cell>
          <cell r="BA47">
            <v>45.766465536635287</v>
          </cell>
          <cell r="BB47">
            <v>0.35968717468406913</v>
          </cell>
          <cell r="BC47">
            <v>14.900681898782492</v>
          </cell>
          <cell r="BD47">
            <v>0.6203884859679315</v>
          </cell>
        </row>
        <row r="49">
          <cell r="B49">
            <v>-0.82962595287231489</v>
          </cell>
          <cell r="C49">
            <v>-2.2267685614974386</v>
          </cell>
          <cell r="D49">
            <v>-0.16933306818894822</v>
          </cell>
          <cell r="E49">
            <v>-3.2021095283918277</v>
          </cell>
          <cell r="G49">
            <v>0.54454854687158161</v>
          </cell>
          <cell r="H49">
            <v>-0.24604958384178977</v>
          </cell>
          <cell r="I49">
            <v>-1.5976140998738342</v>
          </cell>
          <cell r="J49">
            <v>-1.3052024520155525</v>
          </cell>
          <cell r="L49">
            <v>0.77419755278185232</v>
          </cell>
          <cell r="M49">
            <v>-5.9402307389566644E-2</v>
          </cell>
          <cell r="N49">
            <v>-2.277499072646183</v>
          </cell>
          <cell r="O49">
            <v>-1.5794326995310914</v>
          </cell>
          <cell r="Q49">
            <v>-1.1847251292769645</v>
          </cell>
          <cell r="R49">
            <v>-2.1641546163817305</v>
          </cell>
          <cell r="S49">
            <v>-2.7912780573372653</v>
          </cell>
          <cell r="T49">
            <v>-6.0217576376086264</v>
          </cell>
          <cell r="V49">
            <v>-0.66640241218848262</v>
          </cell>
          <cell r="W49">
            <v>-1.7225836228075497</v>
          </cell>
          <cell r="X49">
            <v>-0.52018230901659246</v>
          </cell>
          <cell r="Y49">
            <v>-2.8853216359690514</v>
          </cell>
          <cell r="AA49">
            <v>-1.5417338751951615</v>
          </cell>
          <cell r="AB49">
            <v>-1.8521135136074451</v>
          </cell>
          <cell r="AC49">
            <v>-0.98635094717961502</v>
          </cell>
          <cell r="AD49">
            <v>-4.3184500778442159</v>
          </cell>
          <cell r="AF49">
            <v>-4.705127005962817E-2</v>
          </cell>
          <cell r="AG49">
            <v>-0.43786857958403314</v>
          </cell>
          <cell r="AH49">
            <v>-0.47359810176089701</v>
          </cell>
          <cell r="AI49">
            <v>-0.95601633319342127</v>
          </cell>
          <cell r="AK49">
            <v>-0.25851540118152494</v>
          </cell>
          <cell r="AL49">
            <v>-2.1097978245766202</v>
          </cell>
          <cell r="AM49">
            <v>-0.68532641311882525</v>
          </cell>
          <cell r="AN49">
            <v>-3.031992189231536</v>
          </cell>
          <cell r="AP49">
            <v>-0.33185952390802909</v>
          </cell>
          <cell r="AQ49">
            <v>-0.91611823628798827</v>
          </cell>
          <cell r="AR49">
            <v>-6.2510936046067389E-2</v>
          </cell>
          <cell r="AS49">
            <v>-1.3066702485186377</v>
          </cell>
          <cell r="AU49">
            <v>-1.7468544225534344</v>
          </cell>
          <cell r="AV49">
            <v>0.7230092146561784</v>
          </cell>
          <cell r="AW49">
            <v>-0.89940187856275555</v>
          </cell>
          <cell r="AX49">
            <v>-1.9265549281445749</v>
          </cell>
          <cell r="AZ49">
            <v>-1.3871432906169323</v>
          </cell>
          <cell r="BA49">
            <v>-0.84343518650694671</v>
          </cell>
          <cell r="BB49">
            <v>9.7098641100457073E-2</v>
          </cell>
          <cell r="BC49">
            <v>-2.1239346826074312</v>
          </cell>
        </row>
        <row r="51">
          <cell r="F51">
            <v>0.34231128871739747</v>
          </cell>
          <cell r="K51">
            <v>8.4171935597629699E-2</v>
          </cell>
          <cell r="P51">
            <v>0.11816897348326905</v>
          </cell>
          <cell r="U51">
            <v>0.40868628207361846</v>
          </cell>
          <cell r="Z51">
            <v>0.29121561925194578</v>
          </cell>
          <cell r="AE51">
            <v>0.36382237970469888</v>
          </cell>
          <cell r="AJ51">
            <v>7.6191836101921484E-2</v>
          </cell>
          <cell r="AO51">
            <v>0.26789713338010257</v>
          </cell>
          <cell r="AT51">
            <v>0.12789313577928108</v>
          </cell>
          <cell r="AY51">
            <v>0.11844986711210581</v>
          </cell>
          <cell r="BD51">
            <v>0.31101256904198155</v>
          </cell>
        </row>
      </sheetData>
      <sheetData sheetId="7">
        <row r="19">
          <cell r="B19">
            <v>18.698072632663571</v>
          </cell>
          <cell r="C19">
            <v>0.26864873646793302</v>
          </cell>
          <cell r="D19">
            <v>9.4938736797148329E-2</v>
          </cell>
          <cell r="E19">
            <v>0.59957115064117927</v>
          </cell>
          <cell r="F19">
            <v>39.26792065175939</v>
          </cell>
          <cell r="G19">
            <v>0.12103796805124216</v>
          </cell>
          <cell r="H19">
            <v>8.9829986247912288E-2</v>
          </cell>
          <cell r="I19">
            <v>0.61748001155677368</v>
          </cell>
          <cell r="J19">
            <v>26.155342864094951</v>
          </cell>
          <cell r="K19">
            <v>0.28445219302363223</v>
          </cell>
          <cell r="L19">
            <v>0.14061495363886187</v>
          </cell>
          <cell r="M19">
            <v>0.43945195776120954</v>
          </cell>
          <cell r="N19">
            <v>15.41185695155573</v>
          </cell>
          <cell r="O19">
            <v>0.20927067084688039</v>
          </cell>
          <cell r="P19">
            <v>6.0957218257391449E-2</v>
          </cell>
          <cell r="Q19">
            <v>0.71869426760765598</v>
          </cell>
          <cell r="R19">
            <v>18.533590396338397</v>
          </cell>
          <cell r="S19">
            <v>0.69144502350917403</v>
          </cell>
          <cell r="T19">
            <v>0.24220272221407591</v>
          </cell>
          <cell r="U19">
            <v>8.3333333333333301E-2</v>
          </cell>
          <cell r="V19">
            <v>21.467032765301987</v>
          </cell>
          <cell r="W19">
            <v>0.34151023760042454</v>
          </cell>
          <cell r="X19">
            <v>0.13855989659880777</v>
          </cell>
          <cell r="Y19">
            <v>0.44665601486856732</v>
          </cell>
          <cell r="Z19">
            <v>10.09156171314741</v>
          </cell>
          <cell r="AA19">
            <v>0.21913571560963976</v>
          </cell>
          <cell r="AB19">
            <v>4.1795868195195651E-2</v>
          </cell>
          <cell r="AC19">
            <v>0.78586488983938652</v>
          </cell>
          <cell r="AD19">
            <v>19.41621478748997</v>
          </cell>
          <cell r="AE19">
            <v>0.24488410576577926</v>
          </cell>
          <cell r="AF19">
            <v>8.9864253276665765E-2</v>
          </cell>
          <cell r="AG19">
            <v>0.61735988757616</v>
          </cell>
          <cell r="AH19">
            <v>33.231051344026554</v>
          </cell>
          <cell r="AI19">
            <v>0.29772722347242919</v>
          </cell>
          <cell r="AJ19">
            <v>0.18699260547983579</v>
          </cell>
          <cell r="AK19">
            <v>0.27687386583693974</v>
          </cell>
          <cell r="AL19">
            <v>31.338711305099384</v>
          </cell>
          <cell r="AM19">
            <v>0.20241303554796375</v>
          </cell>
          <cell r="AN19">
            <v>0.11988957365455999</v>
          </cell>
          <cell r="AO19">
            <v>0.51210532847965462</v>
          </cell>
          <cell r="AP19">
            <v>37.427717875787579</v>
          </cell>
          <cell r="AQ19">
            <v>0.12463391777541241</v>
          </cell>
          <cell r="AR19">
            <v>8.8164022821567392E-2</v>
          </cell>
          <cell r="AS19">
            <v>0.62332009065347949</v>
          </cell>
        </row>
        <row r="47">
          <cell r="B47">
            <v>6.890877704121209</v>
          </cell>
          <cell r="C47">
            <v>0.17352750142489359</v>
          </cell>
          <cell r="D47">
            <v>2.2599803342730481E-2</v>
          </cell>
          <cell r="E47">
            <v>0.85315720569163278</v>
          </cell>
          <cell r="F47">
            <v>14.034481677677217</v>
          </cell>
          <cell r="G47">
            <v>0.13149702228374358</v>
          </cell>
          <cell r="H47">
            <v>3.4879809193304891E-2</v>
          </cell>
          <cell r="I47">
            <v>0.81010931860043223</v>
          </cell>
          <cell r="J47">
            <v>13.510962102969089</v>
          </cell>
          <cell r="K47">
            <v>0.14656536324936748</v>
          </cell>
          <cell r="L47">
            <v>3.7426518394084937E-2</v>
          </cell>
          <cell r="M47">
            <v>0.80118176176835021</v>
          </cell>
          <cell r="N47">
            <v>12.475196635689969</v>
          </cell>
          <cell r="O47">
            <v>0.14108767001327921</v>
          </cell>
          <cell r="P47">
            <v>3.3265822456824246E-2</v>
          </cell>
          <cell r="Q47">
            <v>0.81576719202851888</v>
          </cell>
          <cell r="R47">
            <v>12.295082508028814</v>
          </cell>
          <cell r="S47">
            <v>0.12104020064423034</v>
          </cell>
          <cell r="T47">
            <v>2.8126965895103394E-2</v>
          </cell>
          <cell r="U47">
            <v>0.83378159037153654</v>
          </cell>
          <cell r="V47">
            <v>9.4334850781015103</v>
          </cell>
          <cell r="W47">
            <v>1.11665062943535</v>
          </cell>
          <cell r="X47">
            <v>0.19909084324936652</v>
          </cell>
          <cell r="Y47">
            <v>0.23446317158788968</v>
          </cell>
          <cell r="Z47">
            <v>4.983034547930659</v>
          </cell>
          <cell r="AA47">
            <v>0.25039930359675727</v>
          </cell>
          <cell r="AB47">
            <v>2.3582444393347925E-2</v>
          </cell>
          <cell r="AC47">
            <v>0.84971253135573421</v>
          </cell>
          <cell r="AD47">
            <v>9.1915965906694055</v>
          </cell>
          <cell r="AE47">
            <v>0.17410554127235281</v>
          </cell>
          <cell r="AF47">
            <v>3.0245819301979018E-2</v>
          </cell>
          <cell r="AG47">
            <v>0.82635389340364618</v>
          </cell>
          <cell r="AH47">
            <v>10.922391775511416</v>
          </cell>
          <cell r="AI47">
            <v>0.17766516033924176</v>
          </cell>
          <cell r="AJ47">
            <v>3.6675988386992348E-2</v>
          </cell>
          <cell r="AK47">
            <v>0.80381276466826901</v>
          </cell>
          <cell r="AL47">
            <v>1.5543676161103548</v>
          </cell>
          <cell r="AM47">
            <v>0.29451323275436025</v>
          </cell>
          <cell r="AN47">
            <v>8.6520766155266972E-3</v>
          </cell>
          <cell r="AO47">
            <v>0.90205133266825022</v>
          </cell>
          <cell r="AP47">
            <v>5.7151659964948172</v>
          </cell>
          <cell r="AQ47">
            <v>0.14878774167170331</v>
          </cell>
          <cell r="AR47">
            <v>1.6071551531860361E-2</v>
          </cell>
          <cell r="AS47">
            <v>0.87604216603097318</v>
          </cell>
        </row>
        <row r="49">
          <cell r="B49">
            <v>-3.5022781028557048</v>
          </cell>
          <cell r="C49">
            <v>-1.5488395212997053</v>
          </cell>
          <cell r="D49">
            <v>-4.9968729567525632</v>
          </cell>
          <cell r="F49">
            <v>-3.6079150663166915</v>
          </cell>
          <cell r="G49">
            <v>0.29643824465122037</v>
          </cell>
          <cell r="H49">
            <v>-3.3221720617565786</v>
          </cell>
          <cell r="J49">
            <v>-2.3315051503975281</v>
          </cell>
          <cell r="K49">
            <v>-2.340370202050579</v>
          </cell>
          <cell r="L49">
            <v>-4.6173095006489362</v>
          </cell>
          <cell r="N49">
            <v>-0.75213839413161843</v>
          </cell>
          <cell r="O49">
            <v>-1.3981587580052079</v>
          </cell>
          <cell r="P49">
            <v>-2.1397810633069558</v>
          </cell>
          <cell r="R49">
            <v>-1.4549735858297108</v>
          </cell>
          <cell r="S49">
            <v>-6.0340675274184292</v>
          </cell>
          <cell r="T49">
            <v>-7.4012470245730766</v>
          </cell>
          <cell r="V49">
            <v>-2.8939175257331584</v>
          </cell>
          <cell r="W49">
            <v>4.3218992974902948</v>
          </cell>
          <cell r="X49">
            <v>1.302909570542532</v>
          </cell>
          <cell r="Z49">
            <v>-2.488723907235868</v>
          </cell>
          <cell r="AA49">
            <v>0.47744190402754239</v>
          </cell>
          <cell r="AB49">
            <v>-2.0231642140170369</v>
          </cell>
          <cell r="AD49">
            <v>-2.6354317391392379</v>
          </cell>
          <cell r="AE49">
            <v>-1.2109066074767028</v>
          </cell>
          <cell r="AF49">
            <v>-3.814425729551163</v>
          </cell>
          <cell r="AH49">
            <v>-3.89589982847659</v>
          </cell>
          <cell r="AI49">
            <v>-1.826951763031448</v>
          </cell>
          <cell r="AJ49">
            <v>-5.6516753809057523</v>
          </cell>
          <cell r="AL49">
            <v>-10.172412513249885</v>
          </cell>
          <cell r="AM49">
            <v>1.3483435250150277</v>
          </cell>
          <cell r="AN49">
            <v>-8.9612280536950699</v>
          </cell>
          <cell r="AP49">
            <v>-6.4914617765658438</v>
          </cell>
          <cell r="AQ49">
            <v>0.63464810774773728</v>
          </cell>
          <cell r="AR49">
            <v>-5.8980116081482459</v>
          </cell>
        </row>
        <row r="51">
          <cell r="E51">
            <v>0.25358605505045351</v>
          </cell>
          <cell r="I51">
            <v>0.19262930704365855</v>
          </cell>
          <cell r="M51">
            <v>0.36172980400714067</v>
          </cell>
          <cell r="Q51">
            <v>9.7072924420862905E-2</v>
          </cell>
          <cell r="U51">
            <v>0.75044825703820328</v>
          </cell>
          <cell r="Y51">
            <v>-0.21219284328067764</v>
          </cell>
          <cell r="AC51">
            <v>6.3847641516347697E-2</v>
          </cell>
          <cell r="AG51">
            <v>0.20899400582748617</v>
          </cell>
          <cell r="AK51">
            <v>0.52693889883132927</v>
          </cell>
          <cell r="AO51">
            <v>0.3899460041885956</v>
          </cell>
          <cell r="AS51">
            <v>0.25272207537749369</v>
          </cell>
        </row>
      </sheetData>
      <sheetData sheetId="8">
        <row r="16">
          <cell r="F16">
            <v>0.65965773193210397</v>
          </cell>
          <cell r="K16">
            <v>0.44909260107801646</v>
          </cell>
          <cell r="P16">
            <v>0.4568628949412793</v>
          </cell>
          <cell r="U16">
            <v>0.68108408780916574</v>
          </cell>
          <cell r="Z16">
            <v>0.54333636106830019</v>
          </cell>
          <cell r="AE16">
            <v>0.63774514006080363</v>
          </cell>
          <cell r="AJ16">
            <v>0.72881653700162874</v>
          </cell>
          <cell r="AO16">
            <v>0.67076738582361706</v>
          </cell>
          <cell r="AT16">
            <v>0.74195086234949492</v>
          </cell>
          <cell r="AY16">
            <v>0.77670048061031971</v>
          </cell>
          <cell r="BD16">
            <v>0.63282860527469653</v>
          </cell>
        </row>
        <row r="44">
          <cell r="F44">
            <v>0.52927903585010727</v>
          </cell>
          <cell r="K44">
            <v>0.47761651287758417</v>
          </cell>
          <cell r="P44">
            <v>0.44840759069928449</v>
          </cell>
          <cell r="U44">
            <v>0.50546024726188798</v>
          </cell>
          <cell r="Z44">
            <v>0.42065822867061409</v>
          </cell>
          <cell r="AE44">
            <v>0.47345282693614155</v>
          </cell>
          <cell r="AJ44">
            <v>0.45727365015258126</v>
          </cell>
          <cell r="AO44">
            <v>0.59002688118380275</v>
          </cell>
          <cell r="AT44">
            <v>0.66327536175162338</v>
          </cell>
          <cell r="AY44">
            <v>0.67754212628184562</v>
          </cell>
          <cell r="BD44">
            <v>0.53626283007062714</v>
          </cell>
        </row>
        <row r="48">
          <cell r="F48">
            <v>-0.10413640874020624</v>
          </cell>
          <cell r="K48">
            <v>5.8592890566560862E-2</v>
          </cell>
          <cell r="P48">
            <v>4.9354930078392978E-3</v>
          </cell>
          <cell r="U48">
            <v>-0.15928263316132407</v>
          </cell>
          <cell r="Z48">
            <v>-0.10692900907815955</v>
          </cell>
          <cell r="AE48">
            <v>-6.6534724947385104E-2</v>
          </cell>
          <cell r="AJ48">
            <v>-0.23807752733221865</v>
          </cell>
          <cell r="AO48">
            <v>-8.0740504639814303E-2</v>
          </cell>
          <cell r="AT48">
            <v>-7.8675500597871539E-2</v>
          </cell>
          <cell r="AY48">
            <v>-7.3731998839937862E-2</v>
          </cell>
          <cell r="BD48">
            <v>-6.2057127795228206E-2</v>
          </cell>
        </row>
      </sheetData>
      <sheetData sheetId="9">
        <row r="49">
          <cell r="H49">
            <v>0.16659044279308699</v>
          </cell>
          <cell r="P49">
            <v>0.36365630608361832</v>
          </cell>
          <cell r="X49">
            <v>0.26144685036363102</v>
          </cell>
          <cell r="AF49">
            <v>0.19080561507219307</v>
          </cell>
          <cell r="AN49">
            <v>0.21058681691406783</v>
          </cell>
          <cell r="AV49">
            <v>0.16881174098924501</v>
          </cell>
          <cell r="BD49">
            <v>9.6056811325256564E-2</v>
          </cell>
          <cell r="BL49">
            <v>0.17772259839601878</v>
          </cell>
          <cell r="BT49">
            <v>0.20424773009456121</v>
          </cell>
          <cell r="CB49">
            <v>0.17095248278145914</v>
          </cell>
          <cell r="CJ49">
            <v>0.12995597005691584</v>
          </cell>
        </row>
      </sheetData>
      <sheetData sheetId="10">
        <row r="49">
          <cell r="H49">
            <v>0.396266579470888</v>
          </cell>
          <cell r="P49">
            <v>0.51347194153875075</v>
          </cell>
          <cell r="X49">
            <v>0.40537930034372516</v>
          </cell>
          <cell r="AF49">
            <v>0.42427447300477222</v>
          </cell>
          <cell r="AN49">
            <v>0.44127508688830414</v>
          </cell>
          <cell r="AV49">
            <v>0.40495233269578146</v>
          </cell>
          <cell r="BD49">
            <v>0.38624117857280604</v>
          </cell>
          <cell r="BL49">
            <v>0.38165450036411136</v>
          </cell>
          <cell r="BT49">
            <v>0.36362426059680897</v>
          </cell>
          <cell r="CB49">
            <v>0.40300147949904264</v>
          </cell>
          <cell r="CJ49">
            <v>0.3839009677166445</v>
          </cell>
        </row>
      </sheetData>
      <sheetData sheetId="11"/>
      <sheetData sheetId="12"/>
      <sheetData sheetId="13"/>
      <sheetData sheetId="14">
        <row r="19">
          <cell r="D19">
            <v>2.7179057161629436</v>
          </cell>
        </row>
      </sheetData>
      <sheetData sheetId="15">
        <row r="15">
          <cell r="K15">
            <v>75.5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7">
          <cell r="B17">
            <v>0.34799999999999998</v>
          </cell>
          <cell r="C17">
            <v>0.6209677419354841</v>
          </cell>
          <cell r="D17">
            <v>0.32700000000000001</v>
          </cell>
          <cell r="E17">
            <v>0.80913978494623651</v>
          </cell>
          <cell r="F17">
            <v>0.33900000000000002</v>
          </cell>
          <cell r="G17">
            <v>0.70161290322580627</v>
          </cell>
          <cell r="H17">
            <v>0.34200000000000003</v>
          </cell>
          <cell r="I17">
            <v>0.67473118279569866</v>
          </cell>
          <cell r="J17">
            <v>0.35199999999999998</v>
          </cell>
          <cell r="K17">
            <v>0.58512544802867394</v>
          </cell>
          <cell r="L17">
            <v>0.34499999999999997</v>
          </cell>
          <cell r="M17">
            <v>0.6478494623655916</v>
          </cell>
          <cell r="N17">
            <v>0.33800000000000002</v>
          </cell>
          <cell r="O17">
            <v>0.71057347670250881</v>
          </cell>
          <cell r="P17">
            <v>0.35799999999999998</v>
          </cell>
          <cell r="Q17">
            <v>0.53136200716845883</v>
          </cell>
          <cell r="R17">
            <v>0.376</v>
          </cell>
          <cell r="S17">
            <v>0.37007168458781342</v>
          </cell>
          <cell r="T17">
            <v>0.34599999999999997</v>
          </cell>
          <cell r="U17">
            <v>0.63888888888888906</v>
          </cell>
          <cell r="V17">
            <v>0.35399999999999998</v>
          </cell>
          <cell r="W17">
            <v>0.56720430107526898</v>
          </cell>
        </row>
        <row r="44">
          <cell r="C44">
            <v>0.21774193548387052</v>
          </cell>
          <cell r="E44">
            <v>0.42383512544802854</v>
          </cell>
          <cell r="G44">
            <v>0.79121863799283154</v>
          </cell>
          <cell r="I44">
            <v>0.40591397849462352</v>
          </cell>
          <cell r="K44">
            <v>0.45967741935483863</v>
          </cell>
          <cell r="M44">
            <v>0.37007168458781342</v>
          </cell>
          <cell r="O44">
            <v>0.22670250896057303</v>
          </cell>
          <cell r="Q44">
            <v>0.34318996415770586</v>
          </cell>
          <cell r="S44">
            <v>0.28942652329749069</v>
          </cell>
          <cell r="U44">
            <v>0.20878136200716799</v>
          </cell>
          <cell r="W44">
            <v>0.14605734767025033</v>
          </cell>
        </row>
        <row r="45">
          <cell r="B45">
            <v>0.39300000000000002</v>
          </cell>
          <cell r="C45">
            <v>0.21774193548387052</v>
          </cell>
          <cell r="D45">
            <v>0.37</v>
          </cell>
          <cell r="E45">
            <v>0.42383512544802854</v>
          </cell>
          <cell r="F45">
            <v>0.32900000000000001</v>
          </cell>
          <cell r="G45">
            <v>0.79121863799283154</v>
          </cell>
          <cell r="H45">
            <v>0.372</v>
          </cell>
          <cell r="I45">
            <v>0.40591397849462352</v>
          </cell>
          <cell r="J45">
            <v>0.36599999999999999</v>
          </cell>
          <cell r="K45">
            <v>0.45967741935483863</v>
          </cell>
          <cell r="L45">
            <v>0.376</v>
          </cell>
          <cell r="M45">
            <v>0.37007168458781342</v>
          </cell>
          <cell r="N45">
            <v>0.39200000000000002</v>
          </cell>
          <cell r="O45">
            <v>0.22670250896057303</v>
          </cell>
          <cell r="P45">
            <v>0.379</v>
          </cell>
          <cell r="Q45">
            <v>0.34318996415770586</v>
          </cell>
          <cell r="R45">
            <v>0.38500000000000001</v>
          </cell>
          <cell r="S45">
            <v>0.28942652329749069</v>
          </cell>
          <cell r="T45">
            <v>0.39400000000000002</v>
          </cell>
          <cell r="U45">
            <v>0.20878136200716799</v>
          </cell>
          <cell r="V45">
            <v>0.40100000000000002</v>
          </cell>
          <cell r="W45">
            <v>0.14605734767025033</v>
          </cell>
        </row>
        <row r="47">
          <cell r="B47">
            <v>0.43525568394275904</v>
          </cell>
          <cell r="D47">
            <v>0.44219923788750837</v>
          </cell>
          <cell r="F47">
            <v>-0.10687983068996543</v>
          </cell>
          <cell r="H47">
            <v>0.30074818983880647</v>
          </cell>
          <cell r="J47">
            <v>0.13939047907132185</v>
          </cell>
          <cell r="L47">
            <v>0.30777525259932936</v>
          </cell>
          <cell r="N47">
            <v>0.53074615182733265</v>
          </cell>
          <cell r="P47">
            <v>0.20379029459767217</v>
          </cell>
          <cell r="R47">
            <v>8.4514946978431205E-2</v>
          </cell>
          <cell r="T47">
            <v>0.46504992424383218</v>
          </cell>
          <cell r="V47">
            <v>0.44622303094663529</v>
          </cell>
        </row>
      </sheetData>
      <sheetData sheetId="44">
        <row r="18">
          <cell r="B18">
            <v>13.822040861685212</v>
          </cell>
          <cell r="C18">
            <v>0.32235359247963524</v>
          </cell>
          <cell r="D18">
            <v>8.4210547563409829E-2</v>
          </cell>
          <cell r="E18">
            <v>0.6229322673311225</v>
          </cell>
          <cell r="G18">
            <v>0.30341972953730917</v>
          </cell>
          <cell r="H18">
            <v>0.13490202452748457</v>
          </cell>
          <cell r="I18">
            <v>0.25063971180842848</v>
          </cell>
          <cell r="J18">
            <v>19.55730201925229</v>
          </cell>
          <cell r="K18">
            <v>0.28604110397887322</v>
          </cell>
          <cell r="L18">
            <v>0.10573023372222475</v>
          </cell>
          <cell r="M18">
            <v>0.46488560083155644</v>
          </cell>
          <cell r="N18">
            <v>16.552798345428155</v>
          </cell>
          <cell r="O18">
            <v>0.3595022839131628</v>
          </cell>
          <cell r="P18">
            <v>0.11246953051533989</v>
          </cell>
          <cell r="Q18">
            <v>0.415390297561682</v>
          </cell>
          <cell r="R18">
            <v>19.568540761928389</v>
          </cell>
          <cell r="S18">
            <v>0.30285525602772351</v>
          </cell>
          <cell r="T18">
            <v>0.11200962948605828</v>
          </cell>
          <cell r="U18">
            <v>0.41876794090003083</v>
          </cell>
          <cell r="V18">
            <v>15.792426409378296</v>
          </cell>
          <cell r="W18">
            <v>0.29133987721001692</v>
          </cell>
          <cell r="X18">
            <v>8.6958211491077866E-2</v>
          </cell>
          <cell r="Y18">
            <v>0.60275264569425413</v>
          </cell>
          <cell r="Z18">
            <v>10.995700361710247</v>
          </cell>
          <cell r="AA18">
            <v>0.30945113481960745</v>
          </cell>
          <cell r="AB18">
            <v>6.4309743950777709E-2</v>
          </cell>
          <cell r="AC18">
            <v>0.76908940217161659</v>
          </cell>
          <cell r="AD18">
            <v>15.386934469298899</v>
          </cell>
          <cell r="AE18">
            <v>0.36879274083723013</v>
          </cell>
          <cell r="AF18">
            <v>0.10724974601069467</v>
          </cell>
          <cell r="AG18">
            <v>0.45372587247281237</v>
          </cell>
          <cell r="AH18">
            <v>17.433179310648683</v>
          </cell>
          <cell r="AI18">
            <v>0.39837449420016591</v>
          </cell>
          <cell r="AJ18">
            <v>0.1312592524144108</v>
          </cell>
          <cell r="AK18">
            <v>0.27739326132769304</v>
          </cell>
          <cell r="AL18">
            <v>9.8694750873398753</v>
          </cell>
          <cell r="AM18">
            <v>0.38550569758756814</v>
          </cell>
          <cell r="AN18">
            <v>7.1909564801156775E-2</v>
          </cell>
          <cell r="AO18">
            <v>0.71327416664578147</v>
          </cell>
          <cell r="AP18">
            <v>14.455974060218162</v>
          </cell>
          <cell r="AQ18">
            <v>0.34495879336892388</v>
          </cell>
          <cell r="AR18">
            <v>9.424892047004256E-2</v>
          </cell>
          <cell r="AS18">
            <v>0.54920761524910378</v>
          </cell>
        </row>
        <row r="46">
          <cell r="B46">
            <v>11.758487484622814</v>
          </cell>
          <cell r="C46">
            <v>0.32912309043392207</v>
          </cell>
          <cell r="D46">
            <v>7.3142806081608669E-2</v>
          </cell>
          <cell r="E46">
            <v>0.70421689360161865</v>
          </cell>
          <cell r="G46">
            <v>0.28171258473764632</v>
          </cell>
          <cell r="H46">
            <v>8.2581524318343646E-2</v>
          </cell>
          <cell r="I46">
            <v>0.63489627515321401</v>
          </cell>
          <cell r="J46">
            <v>10.967823490142383</v>
          </cell>
          <cell r="K46">
            <v>0.2760307385370695</v>
          </cell>
          <cell r="L46">
            <v>5.7218926302623381E-2</v>
          </cell>
          <cell r="M46">
            <v>0.82116637410217752</v>
          </cell>
          <cell r="N46">
            <v>12.590152302328333</v>
          </cell>
          <cell r="O46">
            <v>0.33018583146539238</v>
          </cell>
          <cell r="P46">
            <v>7.8568999227561859E-2</v>
          </cell>
          <cell r="Q46">
            <v>0.66436539520281845</v>
          </cell>
          <cell r="R46">
            <v>14.839307841663965</v>
          </cell>
          <cell r="S46">
            <v>0.32335281666193072</v>
          </cell>
          <cell r="T46">
            <v>9.0688474571603311E-2</v>
          </cell>
          <cell r="U46">
            <v>0.57535653774488449</v>
          </cell>
          <cell r="V46">
            <v>12.243393646892537</v>
          </cell>
          <cell r="W46">
            <v>0.28733175200995925</v>
          </cell>
          <cell r="X46">
            <v>6.6488607620364584E-2</v>
          </cell>
          <cell r="Y46">
            <v>0.75308721063435013</v>
          </cell>
          <cell r="Z46">
            <v>11.228952643555202</v>
          </cell>
          <cell r="AA46">
            <v>0.32246576633864427</v>
          </cell>
          <cell r="AB46">
            <v>6.8436008286364661E-2</v>
          </cell>
          <cell r="AC46">
            <v>0.73878494891320168</v>
          </cell>
          <cell r="AD46">
            <v>12.054781578832875</v>
          </cell>
          <cell r="AE46">
            <v>0.37097817493427249</v>
          </cell>
          <cell r="AF46">
            <v>8.4521950430652776E-2</v>
          </cell>
          <cell r="AG46">
            <v>0.62064523652858472</v>
          </cell>
          <cell r="AH46">
            <v>15.772978690497776</v>
          </cell>
          <cell r="AI46">
            <v>0.38205280694152594</v>
          </cell>
          <cell r="AJ46">
            <v>0.11389349378988407</v>
          </cell>
          <cell r="AK46">
            <v>0.40493230820725418</v>
          </cell>
          <cell r="AL46">
            <v>7.8958348515889272</v>
          </cell>
          <cell r="AM46">
            <v>0.34924503382323185</v>
          </cell>
          <cell r="AN46">
            <v>5.2118282975330138E-2</v>
          </cell>
          <cell r="AO46">
            <v>0.85862694248280602</v>
          </cell>
          <cell r="AP46">
            <v>13.963167454177681</v>
          </cell>
          <cell r="AQ46">
            <v>0.3786617243500538</v>
          </cell>
          <cell r="AR46">
            <v>9.9930292539603199E-2</v>
          </cell>
          <cell r="AS46">
            <v>0.50748201060454012</v>
          </cell>
        </row>
        <row r="48">
          <cell r="B48">
            <v>-0.5757971934013506</v>
          </cell>
          <cell r="C48">
            <v>7.4251694010696312E-2</v>
          </cell>
          <cell r="D48">
            <v>-0.50197303856082121</v>
          </cell>
          <cell r="F48">
            <v>-1.4766076529033945</v>
          </cell>
          <cell r="G48">
            <v>-0.26475513518486871</v>
          </cell>
          <cell r="H48">
            <v>-1.7374533935006653</v>
          </cell>
          <cell r="J48">
            <v>-2.0444646464990002</v>
          </cell>
          <cell r="K48">
            <v>-0.1271451365350118</v>
          </cell>
          <cell r="L48">
            <v>-2.16901034566781</v>
          </cell>
          <cell r="N48">
            <v>-0.97252659810506126</v>
          </cell>
          <cell r="O48">
            <v>-0.30334222974250924</v>
          </cell>
          <cell r="P48">
            <v>-1.2729187439800449</v>
          </cell>
          <cell r="R48">
            <v>-0.98314810974330369</v>
          </cell>
          <cell r="S48">
            <v>0.23416319991234058</v>
          </cell>
          <cell r="T48">
            <v>-0.75128708090461682</v>
          </cell>
          <cell r="V48">
            <v>-0.90496597578126892</v>
          </cell>
          <cell r="W48">
            <v>-4.9463013086403773E-2</v>
          </cell>
          <cell r="X48">
            <v>-0.95398136542864664</v>
          </cell>
          <cell r="Z48">
            <v>7.4996608651001218E-2</v>
          </cell>
          <cell r="AA48">
            <v>0.14723966387937271</v>
          </cell>
          <cell r="AB48">
            <v>0.22234669728486978</v>
          </cell>
          <cell r="AD48">
            <v>-0.86784566597530866</v>
          </cell>
          <cell r="AE48">
            <v>2.1103744077199948E-2</v>
          </cell>
          <cell r="AF48">
            <v>-0.846925069826443</v>
          </cell>
          <cell r="AH48">
            <v>-0.35677981191896135</v>
          </cell>
          <cell r="AI48">
            <v>-0.14929439473049255</v>
          </cell>
          <cell r="AJ48">
            <v>-0.50554155438873316</v>
          </cell>
          <cell r="AL48">
            <v>-0.79365976740913835</v>
          </cell>
          <cell r="AM48">
            <v>-0.35217196523731342</v>
          </cell>
          <cell r="AN48">
            <v>-1.1430366854462637</v>
          </cell>
          <cell r="AP48">
            <v>-0.12379756571478939</v>
          </cell>
          <cell r="AQ48">
            <v>0.33347726035954928</v>
          </cell>
          <cell r="AR48">
            <v>0.20926685791422539</v>
          </cell>
        </row>
        <row r="50">
          <cell r="E50">
            <v>8.1284626270496152E-2</v>
          </cell>
          <cell r="I50">
            <v>0.38425656334478553</v>
          </cell>
          <cell r="M50">
            <v>0.35628077327062108</v>
          </cell>
          <cell r="Q50">
            <v>0.24897509764113646</v>
          </cell>
          <cell r="U50">
            <v>0.15658859684485366</v>
          </cell>
          <cell r="Y50">
            <v>0.150334564940096</v>
          </cell>
          <cell r="AC50">
            <v>-3.030445325841491E-2</v>
          </cell>
          <cell r="AG50">
            <v>0.16691936405577235</v>
          </cell>
          <cell r="AK50">
            <v>0.12753904687956114</v>
          </cell>
          <cell r="AO50">
            <v>0.14535277583702455</v>
          </cell>
          <cell r="AS50">
            <v>-4.1725604644563652E-2</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cihi.ca/en/national-health-expenditure-trends-1975-to-2019" TargetMode="Externa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K55"/>
  <sheetViews>
    <sheetView view="pageBreakPreview" zoomScale="106" zoomScaleSheetLayoutView="106" workbookViewId="0">
      <selection activeCell="I31" sqref="I31"/>
    </sheetView>
  </sheetViews>
  <sheetFormatPr defaultColWidth="8.875" defaultRowHeight="12.75"/>
  <cols>
    <col min="1" max="8" width="8.875" style="1" customWidth="1"/>
    <col min="9" max="9" width="11.75" style="1" customWidth="1"/>
    <col min="10" max="16384" width="8.875" style="1"/>
  </cols>
  <sheetData>
    <row r="1" spans="1:1">
      <c r="A1" s="1" t="s">
        <v>1264</v>
      </c>
    </row>
    <row r="3" spans="1:1">
      <c r="A3" s="1" t="s">
        <v>69</v>
      </c>
    </row>
    <row r="4" spans="1:1">
      <c r="A4" s="1" t="s">
        <v>1262</v>
      </c>
    </row>
    <row r="5" spans="1:1">
      <c r="A5" s="1" t="s">
        <v>1263</v>
      </c>
    </row>
    <row r="6" spans="1:1">
      <c r="A6" s="1" t="s">
        <v>485</v>
      </c>
    </row>
    <row r="7" spans="1:1">
      <c r="A7" s="1" t="s">
        <v>492</v>
      </c>
    </row>
    <row r="8" spans="1:1">
      <c r="A8" s="1" t="s">
        <v>495</v>
      </c>
    </row>
    <row r="9" spans="1:1">
      <c r="A9" s="1" t="s">
        <v>503</v>
      </c>
    </row>
    <row r="10" spans="1:1">
      <c r="A10" s="1" t="s">
        <v>504</v>
      </c>
    </row>
    <row r="11" spans="1:1">
      <c r="A11" s="1" t="s">
        <v>16</v>
      </c>
    </row>
    <row r="12" spans="1:1">
      <c r="A12" s="1" t="s">
        <v>18</v>
      </c>
    </row>
    <row r="13" spans="1:1">
      <c r="A13" s="1" t="s">
        <v>24</v>
      </c>
    </row>
    <row r="14" spans="1:1">
      <c r="A14" s="1" t="s">
        <v>25</v>
      </c>
    </row>
    <row r="16" spans="1:1">
      <c r="A16" s="1" t="s">
        <v>70</v>
      </c>
    </row>
    <row r="17" spans="1:11">
      <c r="A17" s="273" t="s">
        <v>1157</v>
      </c>
      <c r="B17" s="273"/>
      <c r="C17" s="273"/>
      <c r="D17" s="273"/>
      <c r="E17" s="273"/>
      <c r="F17" s="273"/>
    </row>
    <row r="18" spans="1:11" s="273" customFormat="1">
      <c r="A18" s="273" t="s">
        <v>1158</v>
      </c>
    </row>
    <row r="19" spans="1:11">
      <c r="A19" s="273" t="s">
        <v>303</v>
      </c>
      <c r="B19" s="273"/>
      <c r="C19" s="273"/>
      <c r="D19" s="273"/>
      <c r="E19" s="273"/>
      <c r="F19" s="273"/>
    </row>
    <row r="20" spans="1:11">
      <c r="A20" s="273" t="s">
        <v>328</v>
      </c>
      <c r="B20" s="273"/>
      <c r="C20" s="273"/>
      <c r="D20" s="273"/>
      <c r="E20" s="273"/>
      <c r="F20" s="273"/>
    </row>
    <row r="21" spans="1:11">
      <c r="A21" s="273" t="s">
        <v>308</v>
      </c>
      <c r="B21" s="273"/>
      <c r="C21" s="273"/>
      <c r="D21" s="273"/>
      <c r="E21" s="273"/>
      <c r="F21" s="273"/>
    </row>
    <row r="22" spans="1:11">
      <c r="A22" s="273" t="s">
        <v>327</v>
      </c>
      <c r="B22" s="273"/>
      <c r="C22" s="273"/>
      <c r="D22" s="273"/>
      <c r="E22" s="273"/>
      <c r="F22" s="273"/>
    </row>
    <row r="23" spans="1:11" s="273" customFormat="1">
      <c r="A23" s="273" t="s">
        <v>1221</v>
      </c>
    </row>
    <row r="24" spans="1:11" s="273" customFormat="1">
      <c r="A24" s="273" t="s">
        <v>1222</v>
      </c>
    </row>
    <row r="25" spans="1:11" s="273" customFormat="1">
      <c r="A25" s="273" t="s">
        <v>370</v>
      </c>
    </row>
    <row r="26" spans="1:11" s="91" customFormat="1">
      <c r="A26" s="91" t="s">
        <v>1223</v>
      </c>
    </row>
    <row r="27" spans="1:11" s="273" customFormat="1">
      <c r="A27" s="273" t="s">
        <v>922</v>
      </c>
    </row>
    <row r="28" spans="1:11">
      <c r="A28" s="273" t="s">
        <v>926</v>
      </c>
      <c r="B28" s="273"/>
      <c r="C28" s="273"/>
      <c r="D28" s="273"/>
      <c r="E28" s="273"/>
      <c r="F28" s="273"/>
      <c r="G28" s="273"/>
      <c r="H28" s="273"/>
      <c r="I28" s="273"/>
    </row>
    <row r="29" spans="1:11">
      <c r="A29" s="273" t="s">
        <v>927</v>
      </c>
      <c r="B29" s="273"/>
      <c r="C29" s="273"/>
      <c r="D29" s="273"/>
      <c r="E29" s="273"/>
      <c r="F29" s="273"/>
      <c r="G29" s="273"/>
      <c r="H29" s="273"/>
      <c r="I29" s="273"/>
    </row>
    <row r="30" spans="1:11" hidden="1">
      <c r="A30" s="273" t="s">
        <v>319</v>
      </c>
      <c r="B30" s="273"/>
      <c r="C30" s="273"/>
      <c r="D30" s="273"/>
      <c r="E30" s="273"/>
      <c r="F30" s="273"/>
      <c r="G30" s="273"/>
      <c r="H30" s="273"/>
      <c r="I30" s="273"/>
    </row>
    <row r="31" spans="1:11">
      <c r="A31" s="273" t="s">
        <v>438</v>
      </c>
      <c r="B31" s="273"/>
      <c r="C31" s="273"/>
      <c r="D31" s="273"/>
      <c r="E31" s="273"/>
      <c r="F31" s="273"/>
      <c r="G31" s="273"/>
      <c r="H31" s="273"/>
      <c r="I31" s="273"/>
    </row>
    <row r="32" spans="1:11">
      <c r="A32" s="273" t="s">
        <v>942</v>
      </c>
      <c r="B32" s="273"/>
      <c r="C32" s="273"/>
      <c r="D32" s="273"/>
      <c r="E32" s="273"/>
      <c r="F32" s="273"/>
      <c r="G32" s="273"/>
      <c r="H32" s="273"/>
      <c r="I32" s="273"/>
      <c r="J32" s="273"/>
      <c r="K32" s="273"/>
    </row>
    <row r="33" spans="1:11">
      <c r="A33" s="273" t="s">
        <v>471</v>
      </c>
      <c r="B33" s="273"/>
      <c r="C33" s="273"/>
      <c r="D33" s="273"/>
      <c r="E33" s="273"/>
      <c r="F33" s="273"/>
      <c r="G33" s="273"/>
      <c r="H33" s="273"/>
      <c r="I33" s="273"/>
      <c r="J33" s="273"/>
      <c r="K33" s="273"/>
    </row>
    <row r="34" spans="1:11">
      <c r="A34" s="273" t="s">
        <v>472</v>
      </c>
      <c r="B34" s="273"/>
      <c r="C34" s="273"/>
      <c r="D34" s="273"/>
      <c r="E34" s="273"/>
      <c r="F34" s="273"/>
      <c r="G34" s="273"/>
      <c r="H34" s="273"/>
      <c r="I34" s="273"/>
      <c r="J34" s="273"/>
      <c r="K34" s="273"/>
    </row>
    <row r="35" spans="1:11" s="75" customFormat="1">
      <c r="A35" s="273" t="s">
        <v>608</v>
      </c>
      <c r="B35" s="273"/>
      <c r="C35" s="273"/>
      <c r="D35" s="273"/>
      <c r="E35" s="273"/>
      <c r="F35" s="273"/>
      <c r="G35" s="273"/>
      <c r="H35" s="273"/>
      <c r="I35" s="273"/>
      <c r="J35" s="273"/>
      <c r="K35" s="273"/>
    </row>
    <row r="36" spans="1:11">
      <c r="A36" s="273" t="s">
        <v>923</v>
      </c>
      <c r="B36" s="273"/>
      <c r="C36" s="273"/>
      <c r="D36" s="273"/>
      <c r="E36" s="273"/>
      <c r="F36" s="273"/>
      <c r="G36" s="273"/>
      <c r="H36" s="273"/>
      <c r="I36" s="273"/>
      <c r="J36" s="273"/>
      <c r="K36" s="273"/>
    </row>
    <row r="37" spans="1:11">
      <c r="A37" s="273" t="s">
        <v>924</v>
      </c>
      <c r="B37" s="273"/>
      <c r="C37" s="273"/>
      <c r="D37" s="273"/>
      <c r="E37" s="273"/>
      <c r="F37" s="273"/>
      <c r="G37" s="273"/>
      <c r="H37" s="273"/>
      <c r="I37" s="273"/>
      <c r="J37" s="273"/>
      <c r="K37" s="273"/>
    </row>
    <row r="38" spans="1:11">
      <c r="A38" s="273" t="s">
        <v>484</v>
      </c>
      <c r="B38" s="273"/>
      <c r="C38" s="273"/>
      <c r="D38" s="273"/>
      <c r="E38" s="273"/>
      <c r="F38" s="273"/>
      <c r="G38" s="273"/>
      <c r="H38" s="273"/>
      <c r="I38" s="273"/>
      <c r="J38" s="273"/>
      <c r="K38" s="273"/>
    </row>
    <row r="39" spans="1:11" s="273" customFormat="1">
      <c r="A39" s="273" t="s">
        <v>1249</v>
      </c>
    </row>
    <row r="40" spans="1:11">
      <c r="A40" s="273" t="s">
        <v>489</v>
      </c>
      <c r="B40" s="273"/>
      <c r="C40" s="273"/>
      <c r="D40" s="273"/>
      <c r="E40" s="273"/>
      <c r="F40" s="273"/>
      <c r="G40" s="273"/>
      <c r="H40" s="273"/>
      <c r="I40" s="273"/>
      <c r="J40" s="273"/>
      <c r="K40" s="273"/>
    </row>
    <row r="41" spans="1:11">
      <c r="A41" s="273" t="s">
        <v>490</v>
      </c>
      <c r="B41" s="273"/>
      <c r="C41" s="273"/>
      <c r="D41" s="273"/>
      <c r="E41" s="273"/>
      <c r="F41" s="273"/>
      <c r="G41" s="273"/>
      <c r="H41" s="273"/>
      <c r="I41" s="273"/>
      <c r="J41" s="273"/>
      <c r="K41" s="273"/>
    </row>
    <row r="42" spans="1:11">
      <c r="A42" s="273" t="s">
        <v>491</v>
      </c>
      <c r="B42" s="273"/>
      <c r="C42" s="273"/>
      <c r="D42" s="273"/>
      <c r="E42" s="273"/>
      <c r="F42" s="273"/>
      <c r="G42" s="273"/>
      <c r="H42" s="273"/>
      <c r="I42" s="273"/>
      <c r="J42" s="273"/>
      <c r="K42" s="273"/>
    </row>
    <row r="43" spans="1:11">
      <c r="A43" s="273" t="s">
        <v>879</v>
      </c>
      <c r="B43" s="273"/>
      <c r="C43" s="273"/>
      <c r="D43" s="273"/>
      <c r="E43" s="273"/>
      <c r="F43" s="273"/>
      <c r="G43" s="273"/>
      <c r="H43" s="273"/>
      <c r="I43" s="273"/>
      <c r="J43" s="273"/>
      <c r="K43" s="273"/>
    </row>
    <row r="44" spans="1:11">
      <c r="A44" s="273" t="s">
        <v>921</v>
      </c>
      <c r="B44" s="273"/>
      <c r="C44" s="273"/>
      <c r="D44" s="273"/>
      <c r="E44" s="273"/>
      <c r="F44" s="273"/>
      <c r="G44" s="273"/>
      <c r="H44" s="273"/>
      <c r="I44" s="273"/>
      <c r="J44" s="273"/>
      <c r="K44" s="273"/>
    </row>
    <row r="45" spans="1:11">
      <c r="A45" s="273" t="s">
        <v>925</v>
      </c>
      <c r="B45" s="273"/>
      <c r="C45" s="273"/>
      <c r="D45" s="273"/>
      <c r="E45" s="273"/>
      <c r="F45" s="273"/>
      <c r="G45" s="273"/>
      <c r="H45" s="273"/>
      <c r="I45" s="273"/>
      <c r="J45" s="273"/>
      <c r="K45" s="273"/>
    </row>
    <row r="46" spans="1:11">
      <c r="A46" s="273" t="s">
        <v>501</v>
      </c>
      <c r="B46" s="273"/>
      <c r="C46" s="273"/>
      <c r="D46" s="273"/>
      <c r="E46" s="273"/>
      <c r="F46" s="273"/>
      <c r="G46" s="273"/>
      <c r="H46" s="273"/>
      <c r="I46" s="273"/>
      <c r="J46" s="273"/>
      <c r="K46" s="273"/>
    </row>
    <row r="47" spans="1:11">
      <c r="A47" s="273" t="s">
        <v>1</v>
      </c>
      <c r="B47" s="273"/>
      <c r="C47" s="273"/>
      <c r="D47" s="273"/>
      <c r="E47" s="273"/>
      <c r="F47" s="273"/>
      <c r="G47" s="273"/>
      <c r="H47" s="273"/>
      <c r="I47" s="273"/>
      <c r="J47" s="273"/>
      <c r="K47" s="273"/>
    </row>
    <row r="48" spans="1:11">
      <c r="A48" s="273" t="s">
        <v>10</v>
      </c>
      <c r="B48" s="273"/>
      <c r="C48" s="273"/>
      <c r="D48" s="273"/>
      <c r="E48" s="273"/>
      <c r="F48" s="273"/>
      <c r="G48" s="273"/>
      <c r="H48" s="273"/>
      <c r="I48" s="273"/>
      <c r="J48" s="273"/>
      <c r="K48" s="273"/>
    </row>
    <row r="49" spans="1:11">
      <c r="A49" s="273" t="s">
        <v>982</v>
      </c>
      <c r="B49" s="273"/>
      <c r="C49" s="273"/>
      <c r="D49" s="273"/>
      <c r="E49" s="273"/>
      <c r="F49" s="273"/>
      <c r="G49" s="273"/>
      <c r="H49" s="273"/>
      <c r="I49" s="273"/>
      <c r="J49" s="273"/>
      <c r="K49" s="273"/>
    </row>
    <row r="50" spans="1:11">
      <c r="A50" s="273" t="s">
        <v>978</v>
      </c>
      <c r="B50" s="273"/>
      <c r="C50" s="273"/>
      <c r="D50" s="273"/>
      <c r="E50" s="273"/>
      <c r="F50" s="273"/>
      <c r="G50" s="273"/>
      <c r="H50" s="273"/>
      <c r="I50" s="273"/>
      <c r="J50" s="273"/>
      <c r="K50" s="273"/>
    </row>
    <row r="51" spans="1:11">
      <c r="A51" s="273" t="s">
        <v>1085</v>
      </c>
      <c r="B51" s="273"/>
      <c r="C51" s="273"/>
      <c r="D51" s="273"/>
      <c r="E51" s="273"/>
      <c r="F51" s="273"/>
      <c r="G51" s="273"/>
      <c r="H51" s="273"/>
      <c r="I51" s="273"/>
      <c r="J51" s="273"/>
      <c r="K51" s="273"/>
    </row>
    <row r="52" spans="1:11">
      <c r="A52" s="273" t="s">
        <v>782</v>
      </c>
      <c r="B52" s="273"/>
      <c r="C52" s="273"/>
      <c r="D52" s="273"/>
      <c r="E52" s="273"/>
      <c r="F52" s="273"/>
      <c r="G52" s="273"/>
      <c r="H52" s="273"/>
      <c r="I52" s="273"/>
      <c r="J52" s="273"/>
      <c r="K52" s="273"/>
    </row>
    <row r="53" spans="1:11">
      <c r="A53" s="273" t="s">
        <v>769</v>
      </c>
      <c r="B53" s="273"/>
      <c r="C53" s="273"/>
      <c r="D53" s="273"/>
      <c r="E53" s="273"/>
      <c r="F53" s="273"/>
      <c r="G53" s="273"/>
      <c r="H53" s="273"/>
      <c r="I53" s="273"/>
      <c r="J53" s="273"/>
      <c r="K53" s="273"/>
    </row>
    <row r="54" spans="1:11">
      <c r="A54" s="273" t="s">
        <v>783</v>
      </c>
      <c r="B54" s="273"/>
      <c r="C54" s="273"/>
      <c r="D54" s="273"/>
      <c r="E54" s="273"/>
      <c r="F54" s="273"/>
      <c r="G54" s="273"/>
      <c r="H54" s="273"/>
      <c r="I54" s="273"/>
      <c r="J54" s="273"/>
      <c r="K54" s="273"/>
    </row>
    <row r="55" spans="1:11">
      <c r="A55" s="273"/>
      <c r="B55" s="273"/>
      <c r="C55" s="273"/>
      <c r="D55" s="273"/>
      <c r="E55" s="273"/>
      <c r="F55" s="273"/>
      <c r="G55" s="273"/>
      <c r="H55" s="273"/>
      <c r="I55" s="273"/>
      <c r="J55" s="273"/>
      <c r="K55" s="273"/>
    </row>
  </sheetData>
  <phoneticPr fontId="16" type="noConversion"/>
  <pageMargins left="0.75" right="0.75" top="1" bottom="1" header="0.5" footer="0.5"/>
  <pageSetup scale="72" orientation="portrait" r:id="rId1"/>
  <headerFooter alignWithMargins="0"/>
</worksheet>
</file>

<file path=xl/worksheets/sheet10.xml><?xml version="1.0" encoding="utf-8"?>
<worksheet xmlns="http://schemas.openxmlformats.org/spreadsheetml/2006/main" xmlns:r="http://schemas.openxmlformats.org/officeDocument/2006/relationships">
  <dimension ref="A1:Y57"/>
  <sheetViews>
    <sheetView view="pageBreakPreview" zoomScaleSheetLayoutView="100" workbookViewId="0">
      <pane xSplit="1" ySplit="3" topLeftCell="B4" activePane="bottomRight" state="frozen"/>
      <selection activeCell="H8" sqref="H8:H44"/>
      <selection pane="topRight" activeCell="H8" sqref="H8:H44"/>
      <selection pane="bottomLeft" activeCell="H8" sqref="H8:H44"/>
      <selection pane="bottomRight" activeCell="D51" sqref="D51"/>
    </sheetView>
  </sheetViews>
  <sheetFormatPr defaultColWidth="8.875" defaultRowHeight="12.75"/>
  <cols>
    <col min="1" max="1" width="8.875" style="1" customWidth="1"/>
    <col min="2" max="2" width="17.375" style="5" customWidth="1"/>
    <col min="3" max="3" width="17.375" style="6" customWidth="1"/>
    <col min="4" max="4" width="17.375" style="5" customWidth="1"/>
    <col min="5" max="5" width="17.375" style="6" customWidth="1"/>
    <col min="6" max="6" width="17.375" style="5" customWidth="1"/>
    <col min="7" max="7" width="17.375" style="6" customWidth="1"/>
    <col min="8" max="8" width="17.375" style="5" customWidth="1"/>
    <col min="9" max="9" width="17.375" style="6" customWidth="1"/>
    <col min="10" max="10" width="17.375" style="5" customWidth="1"/>
    <col min="11" max="11" width="17.375" style="6" customWidth="1"/>
    <col min="12" max="12" width="17.375" style="5" customWidth="1"/>
    <col min="13" max="13" width="17.375" style="6" customWidth="1"/>
    <col min="14" max="14" width="17.375" style="5" customWidth="1"/>
    <col min="15" max="15" width="17.375" style="6" customWidth="1"/>
    <col min="16" max="16" width="17.25" style="5" customWidth="1"/>
    <col min="17" max="17" width="17.375" style="6" customWidth="1"/>
    <col min="18" max="18" width="17.375" style="5" customWidth="1"/>
    <col min="19" max="19" width="17.375" style="6" customWidth="1"/>
    <col min="20" max="20" width="17.375" style="5" customWidth="1"/>
    <col min="21" max="21" width="17.375" style="6" customWidth="1"/>
    <col min="22" max="22" width="17.375" style="5" customWidth="1"/>
    <col min="23" max="23" width="17.375" style="6" customWidth="1"/>
    <col min="24" max="49" width="12" style="1" customWidth="1"/>
    <col min="50" max="16384" width="8.875" style="1"/>
  </cols>
  <sheetData>
    <row r="1" spans="1:23">
      <c r="B1" s="5" t="s">
        <v>389</v>
      </c>
      <c r="J1" s="5" t="s">
        <v>390</v>
      </c>
      <c r="R1" s="5" t="s">
        <v>391</v>
      </c>
    </row>
    <row r="2" spans="1:23" s="273" customFormat="1">
      <c r="B2" s="367" t="s">
        <v>264</v>
      </c>
      <c r="C2" s="367"/>
      <c r="D2" s="367" t="s">
        <v>785</v>
      </c>
      <c r="E2" s="367"/>
      <c r="F2" s="367" t="s">
        <v>281</v>
      </c>
      <c r="G2" s="367"/>
      <c r="H2" s="367" t="s">
        <v>282</v>
      </c>
      <c r="I2" s="367"/>
      <c r="J2" s="367" t="s">
        <v>283</v>
      </c>
      <c r="K2" s="367"/>
      <c r="L2" s="367" t="s">
        <v>284</v>
      </c>
      <c r="M2" s="367"/>
      <c r="N2" s="367" t="s">
        <v>285</v>
      </c>
      <c r="O2" s="367"/>
      <c r="P2" s="367" t="s">
        <v>286</v>
      </c>
      <c r="Q2" s="367"/>
      <c r="R2" s="367" t="s">
        <v>287</v>
      </c>
      <c r="S2" s="367"/>
      <c r="T2" s="367" t="s">
        <v>288</v>
      </c>
      <c r="U2" s="367"/>
      <c r="V2" s="367" t="s">
        <v>289</v>
      </c>
      <c r="W2" s="367"/>
    </row>
    <row r="3" spans="1:23" s="277" customFormat="1" ht="51">
      <c r="B3" s="301" t="s">
        <v>276</v>
      </c>
      <c r="C3" s="278" t="s">
        <v>496</v>
      </c>
      <c r="D3" s="301" t="s">
        <v>276</v>
      </c>
      <c r="E3" s="278" t="s">
        <v>496</v>
      </c>
      <c r="F3" s="301" t="s">
        <v>276</v>
      </c>
      <c r="G3" s="278" t="s">
        <v>496</v>
      </c>
      <c r="H3" s="301" t="s">
        <v>276</v>
      </c>
      <c r="I3" s="278" t="s">
        <v>496</v>
      </c>
      <c r="J3" s="301" t="s">
        <v>276</v>
      </c>
      <c r="K3" s="278" t="s">
        <v>496</v>
      </c>
      <c r="L3" s="301" t="s">
        <v>276</v>
      </c>
      <c r="M3" s="278" t="s">
        <v>496</v>
      </c>
      <c r="N3" s="301" t="s">
        <v>276</v>
      </c>
      <c r="O3" s="278" t="s">
        <v>496</v>
      </c>
      <c r="P3" s="301" t="s">
        <v>276</v>
      </c>
      <c r="Q3" s="278" t="s">
        <v>496</v>
      </c>
      <c r="R3" s="301" t="s">
        <v>276</v>
      </c>
      <c r="S3" s="278" t="s">
        <v>496</v>
      </c>
      <c r="T3" s="301" t="s">
        <v>276</v>
      </c>
      <c r="U3" s="278" t="s">
        <v>496</v>
      </c>
      <c r="V3" s="301" t="s">
        <v>276</v>
      </c>
      <c r="W3" s="278" t="s">
        <v>496</v>
      </c>
    </row>
    <row r="4" spans="1:23">
      <c r="A4" s="1">
        <v>1981</v>
      </c>
      <c r="B4" s="70">
        <f>'a26'!B14</f>
        <v>1.7543389234313485</v>
      </c>
      <c r="C4" s="96">
        <f t="shared" ref="C4:C41" si="0">(C$55-B4)/C$57</f>
        <v>0.77945976248645654</v>
      </c>
      <c r="D4" s="70">
        <f>'a26'!C14</f>
        <v>3.7048001230767484</v>
      </c>
      <c r="E4" s="96">
        <f t="shared" ref="E4:E41" si="1">(C$55-D4)/C$57</f>
        <v>0.16624230393371164</v>
      </c>
      <c r="F4" s="70">
        <f>'a26'!D14</f>
        <v>3.706190175113107</v>
      </c>
      <c r="G4" s="96">
        <f t="shared" ref="G4:G41" si="2">(C$55-F4)/C$57</f>
        <v>0.16580527694894168</v>
      </c>
      <c r="H4" s="70">
        <f>'a26'!E14</f>
        <v>1.6204301816761801</v>
      </c>
      <c r="I4" s="96">
        <f t="shared" ref="I4:I41" si="3">(C$55-H4)/C$57</f>
        <v>0.82156015305666064</v>
      </c>
      <c r="J4" s="70">
        <f>'a26'!F14</f>
        <v>2.2621890982229345</v>
      </c>
      <c r="K4" s="96">
        <f t="shared" ref="K4:K41" si="4">(C$55-J4)/C$57</f>
        <v>0.61979363143607669</v>
      </c>
      <c r="L4" s="70">
        <f>'a26'!G14</f>
        <v>1.6512294798750642</v>
      </c>
      <c r="M4" s="96">
        <f t="shared" ref="M4:M41" si="5">(C$55-L4)/C$57</f>
        <v>0.81187697280669657</v>
      </c>
      <c r="N4" s="70">
        <f>'a26'!H14</f>
        <v>1.7461891612877991</v>
      </c>
      <c r="O4" s="96">
        <f t="shared" ref="O4:O41" si="6">(C$55-N4)/C$57</f>
        <v>0.78202201618849643</v>
      </c>
      <c r="P4" s="70">
        <f>'a26'!I14</f>
        <v>2.0453103741923591</v>
      </c>
      <c r="Q4" s="96">
        <f t="shared" ref="Q4:Q41" si="7">(C$55-P4)/C$57</f>
        <v>0.68797946358099205</v>
      </c>
      <c r="R4" s="70">
        <f>'a26'!J14</f>
        <v>1.3580446081178754</v>
      </c>
      <c r="S4" s="96">
        <f t="shared" ref="S4:S41" si="8">(C$55-R4)/C$57</f>
        <v>0.9040531627138535</v>
      </c>
      <c r="T4" s="70">
        <f>'a26'!K14</f>
        <v>1.4746609334161653</v>
      </c>
      <c r="U4" s="96">
        <f t="shared" ref="U4:U41" si="9">(C$55-T4)/C$57</f>
        <v>0.86738944100630122</v>
      </c>
      <c r="V4" s="70">
        <f>'a26'!L14</f>
        <v>1.8961200307845181</v>
      </c>
      <c r="W4" s="96">
        <f t="shared" ref="W4:W41" si="10">(C$55-V4)/C$57</f>
        <v>0.73488433061541458</v>
      </c>
    </row>
    <row r="5" spans="1:23">
      <c r="A5" s="1">
        <v>1982</v>
      </c>
      <c r="B5" s="70">
        <f>'a26'!B15</f>
        <v>1.8403526602387741</v>
      </c>
      <c r="C5" s="96">
        <f t="shared" si="0"/>
        <v>0.75241737625736194</v>
      </c>
      <c r="D5" s="70">
        <f>'a26'!C15</f>
        <v>3.4393993741649136</v>
      </c>
      <c r="E5" s="96">
        <f t="shared" si="1"/>
        <v>0.24968327306208946</v>
      </c>
      <c r="F5" s="70">
        <f>'a26'!D15</f>
        <v>3.2109443534876561</v>
      </c>
      <c r="G5" s="96">
        <f t="shared" si="2"/>
        <v>0.32150864810610053</v>
      </c>
      <c r="H5" s="70">
        <f>'a26'!E15</f>
        <v>1.730106796887191</v>
      </c>
      <c r="I5" s="96">
        <f t="shared" si="3"/>
        <v>0.78707824936404136</v>
      </c>
      <c r="J5" s="70">
        <f>'a26'!F15</f>
        <v>2.3808062455531234</v>
      </c>
      <c r="K5" s="96">
        <f t="shared" si="4"/>
        <v>0.58250085901906112</v>
      </c>
      <c r="L5" s="70">
        <f>'a26'!G15</f>
        <v>1.6727367531727593</v>
      </c>
      <c r="M5" s="96">
        <f t="shared" si="5"/>
        <v>0.80511516925253723</v>
      </c>
      <c r="N5" s="70">
        <f>'a26'!H15</f>
        <v>1.8722686676700735</v>
      </c>
      <c r="O5" s="96">
        <f t="shared" si="6"/>
        <v>0.74238310694314535</v>
      </c>
      <c r="P5" s="70">
        <f>'a26'!I15</f>
        <v>1.9958869441220204</v>
      </c>
      <c r="Q5" s="96">
        <f t="shared" si="7"/>
        <v>0.70351799887008293</v>
      </c>
      <c r="R5" s="70">
        <f>'a26'!J15</f>
        <v>1.3179248272662354</v>
      </c>
      <c r="S5" s="96">
        <f t="shared" si="8"/>
        <v>0.91666666666666652</v>
      </c>
      <c r="T5" s="70">
        <f>'a26'!K15</f>
        <v>1.8124386945544846</v>
      </c>
      <c r="U5" s="96">
        <f t="shared" si="9"/>
        <v>0.7611934191225882</v>
      </c>
      <c r="V5" s="70">
        <f>'a26'!L15</f>
        <v>1.8899959511202629</v>
      </c>
      <c r="W5" s="96">
        <f t="shared" si="10"/>
        <v>0.73680971757946789</v>
      </c>
    </row>
    <row r="6" spans="1:23">
      <c r="A6" s="1">
        <v>1983</v>
      </c>
      <c r="B6" s="70">
        <f>'a26'!B16</f>
        <v>1.8964972690948674</v>
      </c>
      <c r="C6" s="96">
        <f t="shared" si="0"/>
        <v>0.73476572834945653</v>
      </c>
      <c r="D6" s="70">
        <f>'a26'!C16</f>
        <v>3.5750815830807552</v>
      </c>
      <c r="E6" s="96">
        <f t="shared" si="1"/>
        <v>0.20702531127473298</v>
      </c>
      <c r="F6" s="70">
        <f>'a26'!D16</f>
        <v>3.0459380323394858</v>
      </c>
      <c r="G6" s="96">
        <f t="shared" si="2"/>
        <v>0.37338599738021827</v>
      </c>
      <c r="H6" s="70">
        <f>'a26'!E16</f>
        <v>1.7504768359610714</v>
      </c>
      <c r="I6" s="96">
        <f t="shared" si="3"/>
        <v>0.78067398785205844</v>
      </c>
      <c r="J6" s="70">
        <f>'a26'!F16</f>
        <v>2.4531595231877921</v>
      </c>
      <c r="K6" s="96">
        <f t="shared" si="4"/>
        <v>0.55975326832760885</v>
      </c>
      <c r="L6" s="70">
        <f>'a26'!G16</f>
        <v>1.701218446924577</v>
      </c>
      <c r="M6" s="96">
        <f t="shared" si="5"/>
        <v>0.79616063487833766</v>
      </c>
      <c r="N6" s="70">
        <f>'a26'!H16</f>
        <v>1.9785989180188177</v>
      </c>
      <c r="O6" s="96">
        <f t="shared" si="6"/>
        <v>0.70895328742251695</v>
      </c>
      <c r="P6" s="70">
        <f>'a26'!I16</f>
        <v>2.079615854293555</v>
      </c>
      <c r="Q6" s="96">
        <f t="shared" si="7"/>
        <v>0.67719395329967413</v>
      </c>
      <c r="R6" s="70">
        <f>'a26'!J16</f>
        <v>1.4104860849349026</v>
      </c>
      <c r="S6" s="96">
        <f t="shared" si="8"/>
        <v>0.88756576519867281</v>
      </c>
      <c r="T6" s="70">
        <f>'a26'!K16</f>
        <v>1.625062579250423</v>
      </c>
      <c r="U6" s="96">
        <f t="shared" si="9"/>
        <v>0.82010374517323315</v>
      </c>
      <c r="V6" s="70">
        <f>'a26'!L16</f>
        <v>2.0252173509866056</v>
      </c>
      <c r="W6" s="96">
        <f t="shared" si="10"/>
        <v>0.69429663237528216</v>
      </c>
    </row>
    <row r="7" spans="1:23">
      <c r="A7" s="1">
        <v>1984</v>
      </c>
      <c r="B7" s="70">
        <f>'a26'!B17</f>
        <v>1.9318427764866444</v>
      </c>
      <c r="C7" s="96">
        <f t="shared" si="0"/>
        <v>0.72365323750986266</v>
      </c>
      <c r="D7" s="70">
        <f>'a26'!C17</f>
        <v>2.7484903254892221</v>
      </c>
      <c r="E7" s="96">
        <f t="shared" si="1"/>
        <v>0.46690240615585626</v>
      </c>
      <c r="F7" s="70">
        <f>'a26'!D17</f>
        <v>2.8362196626075318</v>
      </c>
      <c r="G7" s="96">
        <f t="shared" si="2"/>
        <v>0.43932064182340647</v>
      </c>
      <c r="H7" s="70">
        <f>'a26'!E17</f>
        <v>1.8614372063854068</v>
      </c>
      <c r="I7" s="96">
        <f t="shared" si="3"/>
        <v>0.7457884764847712</v>
      </c>
      <c r="J7" s="70">
        <f>'a26'!F17</f>
        <v>2.6095949921454191</v>
      </c>
      <c r="K7" s="96">
        <f t="shared" si="4"/>
        <v>0.51057056183791139</v>
      </c>
      <c r="L7" s="70">
        <f>'a26'!G17</f>
        <v>1.7150082613231483</v>
      </c>
      <c r="M7" s="96">
        <f t="shared" si="5"/>
        <v>0.79182517055792812</v>
      </c>
      <c r="N7" s="70">
        <f>'a26'!H17</f>
        <v>2.0189948034131699</v>
      </c>
      <c r="O7" s="96">
        <f t="shared" si="6"/>
        <v>0.69625297726919722</v>
      </c>
      <c r="P7" s="70">
        <f>'a26'!I17</f>
        <v>1.9824421071006193</v>
      </c>
      <c r="Q7" s="96">
        <f t="shared" si="7"/>
        <v>0.70774500363716986</v>
      </c>
      <c r="R7" s="70">
        <f>'a26'!J17</f>
        <v>1.5549219261854945</v>
      </c>
      <c r="S7" s="96">
        <f t="shared" si="8"/>
        <v>0.84215569525638512</v>
      </c>
      <c r="T7" s="70">
        <f>'a26'!K17</f>
        <v>1.6856813232004073</v>
      </c>
      <c r="U7" s="96">
        <f t="shared" si="9"/>
        <v>0.8010454464937069</v>
      </c>
      <c r="V7" s="70">
        <f>'a26'!L17</f>
        <v>2.1547863976767951</v>
      </c>
      <c r="W7" s="96">
        <f t="shared" si="10"/>
        <v>0.65356062515150093</v>
      </c>
    </row>
    <row r="8" spans="1:23">
      <c r="A8" s="1">
        <v>1985</v>
      </c>
      <c r="B8" s="70">
        <f>'a26'!B18</f>
        <v>1.9597552603227142</v>
      </c>
      <c r="C8" s="96">
        <f t="shared" si="0"/>
        <v>0.71487766053198631</v>
      </c>
      <c r="D8" s="70">
        <f>'a26'!C18</f>
        <v>2.606466963891394</v>
      </c>
      <c r="E8" s="96">
        <f t="shared" si="1"/>
        <v>0.5115540018245992</v>
      </c>
      <c r="F8" s="70">
        <f>'a26'!D18</f>
        <v>2.7724459473012568</v>
      </c>
      <c r="G8" s="96">
        <f t="shared" si="2"/>
        <v>0.45937085129678124</v>
      </c>
      <c r="H8" s="70">
        <f>'a26'!E18</f>
        <v>1.9304836239742651</v>
      </c>
      <c r="I8" s="96">
        <f t="shared" si="3"/>
        <v>0.72408054980378489</v>
      </c>
      <c r="J8" s="70">
        <f>'a26'!F18</f>
        <v>2.5057466780418682</v>
      </c>
      <c r="K8" s="96">
        <f t="shared" si="4"/>
        <v>0.54322007020093044</v>
      </c>
      <c r="L8" s="70">
        <f>'a26'!G18</f>
        <v>1.8293145182264512</v>
      </c>
      <c r="M8" s="96">
        <f t="shared" si="5"/>
        <v>0.7558877254205093</v>
      </c>
      <c r="N8" s="70">
        <f>'a26'!H18</f>
        <v>2.0325438873543598</v>
      </c>
      <c r="O8" s="96">
        <f t="shared" si="6"/>
        <v>0.69199319767366119</v>
      </c>
      <c r="P8" s="70">
        <f>'a26'!I18</f>
        <v>2.0428031632432391</v>
      </c>
      <c r="Q8" s="96">
        <f t="shared" si="7"/>
        <v>0.68876772100777628</v>
      </c>
      <c r="R8" s="70">
        <f>'a26'!J18</f>
        <v>1.8470961573271889</v>
      </c>
      <c r="S8" s="96">
        <f t="shared" si="8"/>
        <v>0.75029724685049781</v>
      </c>
      <c r="T8" s="70">
        <f>'a26'!K18</f>
        <v>1.6133204424332823</v>
      </c>
      <c r="U8" s="96">
        <f t="shared" si="9"/>
        <v>0.82379542758060154</v>
      </c>
      <c r="V8" s="70">
        <f>'a26'!L18</f>
        <v>2.1076566255489277</v>
      </c>
      <c r="W8" s="96">
        <f t="shared" si="10"/>
        <v>0.66837804325326844</v>
      </c>
    </row>
    <row r="9" spans="1:23">
      <c r="A9" s="1">
        <v>1986</v>
      </c>
      <c r="B9" s="70">
        <f>'a26'!B19</f>
        <v>2.0534977485199586</v>
      </c>
      <c r="C9" s="96">
        <f t="shared" si="0"/>
        <v>0.68540538475373658</v>
      </c>
      <c r="D9" s="70">
        <f>'a26'!C19</f>
        <v>2.1028327896359023</v>
      </c>
      <c r="E9" s="96">
        <f t="shared" si="1"/>
        <v>0.66989463861009924</v>
      </c>
      <c r="F9" s="70">
        <f>'a26'!D19</f>
        <v>2.3473244166032146</v>
      </c>
      <c r="G9" s="96">
        <f t="shared" si="2"/>
        <v>0.5930274165635504</v>
      </c>
      <c r="H9" s="70">
        <f>'a26'!E19</f>
        <v>2.2950407332234253</v>
      </c>
      <c r="I9" s="96">
        <f t="shared" si="3"/>
        <v>0.60946520443226559</v>
      </c>
      <c r="J9" s="70">
        <f>'a26'!F19</f>
        <v>2.4304758743726524</v>
      </c>
      <c r="K9" s="96">
        <f t="shared" si="4"/>
        <v>0.56688491979529854</v>
      </c>
      <c r="L9" s="70">
        <f>'a26'!G19</f>
        <v>2.0347180849796351</v>
      </c>
      <c r="M9" s="96">
        <f t="shared" si="5"/>
        <v>0.6913096383481</v>
      </c>
      <c r="N9" s="70">
        <f>'a26'!H19</f>
        <v>2.085290830563606</v>
      </c>
      <c r="O9" s="96">
        <f t="shared" si="6"/>
        <v>0.67540976270603381</v>
      </c>
      <c r="P9" s="70">
        <f>'a26'!I19</f>
        <v>2.2048600927038478</v>
      </c>
      <c r="Q9" s="96">
        <f t="shared" si="7"/>
        <v>0.63781764907465466</v>
      </c>
      <c r="R9" s="70">
        <f>'a26'!J19</f>
        <v>1.9052329542827662</v>
      </c>
      <c r="S9" s="96">
        <f t="shared" si="8"/>
        <v>0.73201926270809214</v>
      </c>
      <c r="T9" s="70">
        <f>'a26'!K19</f>
        <v>1.7227205009871838</v>
      </c>
      <c r="U9" s="96">
        <f t="shared" si="9"/>
        <v>0.78940047223150689</v>
      </c>
      <c r="V9" s="70">
        <f>'a26'!L19</f>
        <v>2.1489943756322947</v>
      </c>
      <c r="W9" s="96">
        <f t="shared" si="10"/>
        <v>0.65538161448400123</v>
      </c>
    </row>
    <row r="10" spans="1:23">
      <c r="A10" s="1">
        <v>1987</v>
      </c>
      <c r="B10" s="70">
        <f>'a26'!B20</f>
        <v>2.0897483347979229</v>
      </c>
      <c r="C10" s="96">
        <f t="shared" si="0"/>
        <v>0.67400834061235004</v>
      </c>
      <c r="D10" s="70">
        <f>'a26'!C20</f>
        <v>2.0914140108410839</v>
      </c>
      <c r="E10" s="96">
        <f t="shared" si="1"/>
        <v>0.67348465850570516</v>
      </c>
      <c r="F10" s="70">
        <f>'a26'!D20</f>
        <v>2.363513116714123</v>
      </c>
      <c r="G10" s="96">
        <f t="shared" si="2"/>
        <v>0.58793775185189723</v>
      </c>
      <c r="H10" s="70">
        <f>'a26'!E20</f>
        <v>2.3941585280375515</v>
      </c>
      <c r="I10" s="96">
        <f t="shared" si="3"/>
        <v>0.5783029530404814</v>
      </c>
      <c r="J10" s="70">
        <f>'a26'!F20</f>
        <v>2.4169511352593309</v>
      </c>
      <c r="K10" s="96">
        <f t="shared" si="4"/>
        <v>0.57113704547109645</v>
      </c>
      <c r="L10" s="70">
        <f>'a26'!G20</f>
        <v>2.0058085004965229</v>
      </c>
      <c r="M10" s="96">
        <f t="shared" si="5"/>
        <v>0.7003986999135251</v>
      </c>
      <c r="N10" s="70">
        <f>'a26'!H20</f>
        <v>2.1426803828498633</v>
      </c>
      <c r="O10" s="96">
        <f t="shared" si="6"/>
        <v>0.65736670939799746</v>
      </c>
      <c r="P10" s="70">
        <f>'a26'!I20</f>
        <v>2.0690435486290415</v>
      </c>
      <c r="Q10" s="96">
        <f t="shared" si="7"/>
        <v>0.68051784531650306</v>
      </c>
      <c r="R10" s="70">
        <f>'a26'!J20</f>
        <v>2.1631779726270985</v>
      </c>
      <c r="S10" s="96">
        <f t="shared" si="8"/>
        <v>0.65092234643813018</v>
      </c>
      <c r="T10" s="70">
        <f>'a26'!K20</f>
        <v>1.8219645388871326</v>
      </c>
      <c r="U10" s="96">
        <f t="shared" si="9"/>
        <v>0.75819853050173402</v>
      </c>
      <c r="V10" s="70">
        <f>'a26'!L20</f>
        <v>2.170337835415812</v>
      </c>
      <c r="W10" s="96">
        <f t="shared" si="10"/>
        <v>0.64867131326521732</v>
      </c>
    </row>
    <row r="11" spans="1:23">
      <c r="A11" s="1">
        <v>1988</v>
      </c>
      <c r="B11" s="70">
        <f>'a26'!B21</f>
        <v>2.0949452972938314</v>
      </c>
      <c r="C11" s="96">
        <f t="shared" si="0"/>
        <v>0.67237443570077615</v>
      </c>
      <c r="D11" s="70">
        <f>'a26'!C21</f>
        <v>2.0085695497363982</v>
      </c>
      <c r="E11" s="96">
        <f t="shared" si="1"/>
        <v>0.6995306367097438</v>
      </c>
      <c r="F11" s="70">
        <f>'a26'!D21</f>
        <v>2.3020885498121588</v>
      </c>
      <c r="G11" s="96">
        <f t="shared" si="2"/>
        <v>0.60724939815133328</v>
      </c>
      <c r="H11" s="70">
        <f>'a26'!E21</f>
        <v>2.3539116246400518</v>
      </c>
      <c r="I11" s="96">
        <f t="shared" si="3"/>
        <v>0.59095642383011793</v>
      </c>
      <c r="J11" s="70">
        <f>'a26'!F21</f>
        <v>2.4212783176689023</v>
      </c>
      <c r="K11" s="96">
        <f t="shared" si="4"/>
        <v>0.56977659605514608</v>
      </c>
      <c r="L11" s="70">
        <f>'a26'!G21</f>
        <v>2.0260258146617858</v>
      </c>
      <c r="M11" s="96">
        <f t="shared" si="5"/>
        <v>0.69404245452221003</v>
      </c>
      <c r="N11" s="70">
        <f>'a26'!H21</f>
        <v>2.1406379893843388</v>
      </c>
      <c r="O11" s="96">
        <f t="shared" si="6"/>
        <v>0.65800883000543187</v>
      </c>
      <c r="P11" s="70">
        <f>'a26'!I21</f>
        <v>1.8711727221885961</v>
      </c>
      <c r="Q11" s="96">
        <f t="shared" si="7"/>
        <v>0.74272766796439815</v>
      </c>
      <c r="R11" s="70">
        <f>'a26'!J21</f>
        <v>1.9131679221429314</v>
      </c>
      <c r="S11" s="96">
        <f t="shared" si="8"/>
        <v>0.72952453949811868</v>
      </c>
      <c r="T11" s="70">
        <f>'a26'!K21</f>
        <v>1.9923838068457977</v>
      </c>
      <c r="U11" s="96">
        <f t="shared" si="9"/>
        <v>0.704619371682768</v>
      </c>
      <c r="V11" s="70">
        <f>'a26'!L21</f>
        <v>2.1939049829287409</v>
      </c>
      <c r="W11" s="96">
        <f t="shared" si="10"/>
        <v>0.64126189322351479</v>
      </c>
    </row>
    <row r="12" spans="1:23">
      <c r="A12" s="1">
        <v>1989</v>
      </c>
      <c r="B12" s="70">
        <f>'a26'!B22</f>
        <v>2.076731112106557</v>
      </c>
      <c r="C12" s="96">
        <f t="shared" si="0"/>
        <v>0.6781009050876986</v>
      </c>
      <c r="D12" s="70">
        <f>'a26'!C22</f>
        <v>1.8946426848023363</v>
      </c>
      <c r="E12" s="96">
        <f t="shared" si="1"/>
        <v>0.73534880247917744</v>
      </c>
      <c r="F12" s="70">
        <f>'a26'!D22</f>
        <v>2.3965040781348352</v>
      </c>
      <c r="G12" s="96">
        <f t="shared" si="2"/>
        <v>0.57756552116035687</v>
      </c>
      <c r="H12" s="70">
        <f>'a26'!E22</f>
        <v>2.3737454101323854</v>
      </c>
      <c r="I12" s="96">
        <f t="shared" si="3"/>
        <v>0.58472075837043058</v>
      </c>
      <c r="J12" s="70">
        <f>'a26'!F22</f>
        <v>2.3238289614148644</v>
      </c>
      <c r="K12" s="96">
        <f t="shared" si="4"/>
        <v>0.6004142968156464</v>
      </c>
      <c r="L12" s="70">
        <f>'a26'!G22</f>
        <v>2.025717950155316</v>
      </c>
      <c r="M12" s="96">
        <f t="shared" si="5"/>
        <v>0.69413924593250331</v>
      </c>
      <c r="N12" s="70">
        <f>'a26'!H22</f>
        <v>2.1130679438440643</v>
      </c>
      <c r="O12" s="96">
        <f t="shared" si="6"/>
        <v>0.66667674570735114</v>
      </c>
      <c r="P12" s="70">
        <f>'a26'!I22</f>
        <v>1.8976498691399963</v>
      </c>
      <c r="Q12" s="96">
        <f t="shared" si="7"/>
        <v>0.73440335535248003</v>
      </c>
      <c r="R12" s="70">
        <f>'a26'!J22</f>
        <v>2.0456105598011662</v>
      </c>
      <c r="S12" s="96">
        <f t="shared" si="8"/>
        <v>0.68788508638642887</v>
      </c>
      <c r="T12" s="70">
        <f>'a26'!K22</f>
        <v>1.9884152538320845</v>
      </c>
      <c r="U12" s="96">
        <f t="shared" si="9"/>
        <v>0.70586706940351396</v>
      </c>
      <c r="V12" s="70">
        <f>'a26'!L22</f>
        <v>2.119746653887371</v>
      </c>
      <c r="W12" s="96">
        <f t="shared" si="10"/>
        <v>0.66457698509693142</v>
      </c>
    </row>
    <row r="13" spans="1:23">
      <c r="A13" s="1">
        <v>1990</v>
      </c>
      <c r="B13" s="70">
        <f>'a26'!B23</f>
        <v>2.1588226720925587</v>
      </c>
      <c r="C13" s="96">
        <f t="shared" si="0"/>
        <v>0.65229163608383534</v>
      </c>
      <c r="D13" s="70">
        <f>'a26'!C23</f>
        <v>1.9251764483224303</v>
      </c>
      <c r="E13" s="96">
        <f t="shared" si="1"/>
        <v>0.7257491053053774</v>
      </c>
      <c r="F13" s="70">
        <f>'a26'!D23</f>
        <v>2.4715583954922895</v>
      </c>
      <c r="G13" s="96">
        <f t="shared" si="2"/>
        <v>0.55396873402523372</v>
      </c>
      <c r="H13" s="70">
        <f>'a26'!E23</f>
        <v>2.3612824538788844</v>
      </c>
      <c r="I13" s="96">
        <f t="shared" si="3"/>
        <v>0.58863906362111462</v>
      </c>
      <c r="J13" s="70">
        <f>'a26'!F23</f>
        <v>2.502217520861385</v>
      </c>
      <c r="K13" s="96">
        <f t="shared" si="4"/>
        <v>0.54432962357089365</v>
      </c>
      <c r="L13" s="70">
        <f>'a26'!G23</f>
        <v>2.1307768187452409</v>
      </c>
      <c r="M13" s="96">
        <f t="shared" si="5"/>
        <v>0.66110914392029563</v>
      </c>
      <c r="N13" s="70">
        <f>'a26'!H23</f>
        <v>2.2196278224079879</v>
      </c>
      <c r="O13" s="96">
        <f t="shared" si="6"/>
        <v>0.63317473196386409</v>
      </c>
      <c r="P13" s="70">
        <f>'a26'!I23</f>
        <v>1.963636645491688</v>
      </c>
      <c r="Q13" s="96">
        <f t="shared" si="7"/>
        <v>0.71365736804454016</v>
      </c>
      <c r="R13" s="70">
        <f>'a26'!J23</f>
        <v>2.062348239074018</v>
      </c>
      <c r="S13" s="96">
        <f t="shared" si="8"/>
        <v>0.68262282474921454</v>
      </c>
      <c r="T13" s="70">
        <f>'a26'!K23</f>
        <v>2.0116111225101161</v>
      </c>
      <c r="U13" s="96">
        <f t="shared" si="9"/>
        <v>0.69857437799173316</v>
      </c>
      <c r="V13" s="70">
        <f>'a26'!L23</f>
        <v>2.17136322078726</v>
      </c>
      <c r="W13" s="96">
        <f t="shared" si="10"/>
        <v>0.64834893606969524</v>
      </c>
    </row>
    <row r="14" spans="1:23">
      <c r="A14" s="1">
        <v>1991</v>
      </c>
      <c r="B14" s="70">
        <f>'a26'!B24</f>
        <v>2.2314329017950052</v>
      </c>
      <c r="C14" s="96">
        <f t="shared" si="0"/>
        <v>0.62946326065593128</v>
      </c>
      <c r="D14" s="70">
        <f>'a26'!C24</f>
        <v>2.0328032343944904</v>
      </c>
      <c r="E14" s="96">
        <f t="shared" si="1"/>
        <v>0.69191165996716331</v>
      </c>
      <c r="F14" s="70">
        <f>'a26'!D24</f>
        <v>2.5967785142271587</v>
      </c>
      <c r="G14" s="96">
        <f t="shared" si="2"/>
        <v>0.51460001293289437</v>
      </c>
      <c r="H14" s="70">
        <f>'a26'!E24</f>
        <v>2.3802514698266974</v>
      </c>
      <c r="I14" s="96">
        <f t="shared" si="3"/>
        <v>0.58267527836207988</v>
      </c>
      <c r="J14" s="70">
        <f>'a26'!F24</f>
        <v>2.6306440891065512</v>
      </c>
      <c r="K14" s="96">
        <f t="shared" si="4"/>
        <v>0.50395280715215685</v>
      </c>
      <c r="L14" s="70">
        <f>'a26'!G24</f>
        <v>2.2158747396669445</v>
      </c>
      <c r="M14" s="96">
        <f t="shared" si="5"/>
        <v>0.63435468666412642</v>
      </c>
      <c r="N14" s="70">
        <f>'a26'!H24</f>
        <v>2.3031225288855297</v>
      </c>
      <c r="O14" s="96">
        <f t="shared" si="6"/>
        <v>0.60692431912915912</v>
      </c>
      <c r="P14" s="70">
        <f>'a26'!I24</f>
        <v>2.042994427996748</v>
      </c>
      <c r="Q14" s="96">
        <f t="shared" si="7"/>
        <v>0.68870758810891175</v>
      </c>
      <c r="R14" s="70">
        <f>'a26'!J24</f>
        <v>2.1524507892485349</v>
      </c>
      <c r="S14" s="96">
        <f t="shared" si="8"/>
        <v>0.65429493140932982</v>
      </c>
      <c r="T14" s="70">
        <f>'a26'!K24</f>
        <v>2.023253847445901</v>
      </c>
      <c r="U14" s="96">
        <f t="shared" si="9"/>
        <v>0.69491395029542791</v>
      </c>
      <c r="V14" s="70">
        <f>'a26'!L24</f>
        <v>2.2248447747612214</v>
      </c>
      <c r="W14" s="96">
        <f t="shared" si="10"/>
        <v>0.63153454231844985</v>
      </c>
    </row>
    <row r="15" spans="1:23">
      <c r="A15" s="1">
        <v>1992</v>
      </c>
      <c r="B15" s="70">
        <f>'a26'!B25</f>
        <v>2.2733694601124395</v>
      </c>
      <c r="C15" s="96">
        <f t="shared" si="0"/>
        <v>0.61627856889352073</v>
      </c>
      <c r="D15" s="70">
        <f>'a26'!C25</f>
        <v>2.1019735608374446</v>
      </c>
      <c r="E15" s="96">
        <f t="shared" si="1"/>
        <v>0.67016477682161624</v>
      </c>
      <c r="F15" s="70">
        <f>'a26'!D25</f>
        <v>2.7207573054282119</v>
      </c>
      <c r="G15" s="96">
        <f t="shared" si="2"/>
        <v>0.4756215604168571</v>
      </c>
      <c r="H15" s="70">
        <f>'a26'!E25</f>
        <v>2.419983985333535</v>
      </c>
      <c r="I15" s="96">
        <f t="shared" si="3"/>
        <v>0.57018352913608139</v>
      </c>
      <c r="J15" s="70">
        <f>'a26'!F25</f>
        <v>2.6080121091188122</v>
      </c>
      <c r="K15" s="96">
        <f t="shared" si="4"/>
        <v>0.51106821414032</v>
      </c>
      <c r="L15" s="70">
        <f>'a26'!G25</f>
        <v>2.3068645445459683</v>
      </c>
      <c r="M15" s="96">
        <f t="shared" si="5"/>
        <v>0.60574784387624159</v>
      </c>
      <c r="N15" s="70">
        <f>'a26'!H25</f>
        <v>2.3461398956105382</v>
      </c>
      <c r="O15" s="96">
        <f t="shared" si="6"/>
        <v>0.59339982538299441</v>
      </c>
      <c r="P15" s="70">
        <f>'a26'!I25</f>
        <v>2.0532767798370415</v>
      </c>
      <c r="Q15" s="96">
        <f t="shared" si="7"/>
        <v>0.68547485645313921</v>
      </c>
      <c r="R15" s="70">
        <f>'a26'!J25</f>
        <v>2.229372040528808</v>
      </c>
      <c r="S15" s="96">
        <f t="shared" si="8"/>
        <v>0.63011118746848049</v>
      </c>
      <c r="T15" s="70">
        <f>'a26'!K25</f>
        <v>2.0404585861527695</v>
      </c>
      <c r="U15" s="96">
        <f t="shared" si="9"/>
        <v>0.68950484697832115</v>
      </c>
      <c r="V15" s="70">
        <f>'a26'!L25</f>
        <v>2.1992449773868699</v>
      </c>
      <c r="W15" s="96">
        <f t="shared" si="10"/>
        <v>0.63958301961613673</v>
      </c>
    </row>
    <row r="16" spans="1:23">
      <c r="A16" s="1">
        <v>1993</v>
      </c>
      <c r="B16" s="70">
        <f>'a26'!B26</f>
        <v>2.362154332839407</v>
      </c>
      <c r="C16" s="96">
        <f t="shared" si="0"/>
        <v>0.58836494824756369</v>
      </c>
      <c r="D16" s="70">
        <f>'a26'!C26</f>
        <v>2.1806892106400202</v>
      </c>
      <c r="E16" s="96">
        <f t="shared" si="1"/>
        <v>0.64541688092446181</v>
      </c>
      <c r="F16" s="70">
        <f>'a26'!D26</f>
        <v>2.798625169534207</v>
      </c>
      <c r="G16" s="96">
        <f t="shared" si="2"/>
        <v>0.45114020506424107</v>
      </c>
      <c r="H16" s="70">
        <f>'a26'!E26</f>
        <v>2.4293934179156467</v>
      </c>
      <c r="I16" s="96">
        <f t="shared" si="3"/>
        <v>0.56722523991942075</v>
      </c>
      <c r="J16" s="70">
        <f>'a26'!F26</f>
        <v>2.7031800103353558</v>
      </c>
      <c r="K16" s="96">
        <f t="shared" si="4"/>
        <v>0.48114779402100799</v>
      </c>
      <c r="L16" s="70">
        <f>'a26'!G26</f>
        <v>2.3850504509973716</v>
      </c>
      <c r="M16" s="96">
        <f t="shared" si="5"/>
        <v>0.5811664972401287</v>
      </c>
      <c r="N16" s="70">
        <f>'a26'!H26</f>
        <v>2.4764166723577166</v>
      </c>
      <c r="O16" s="96">
        <f t="shared" si="6"/>
        <v>0.5524413105661542</v>
      </c>
      <c r="P16" s="70">
        <f>'a26'!I26</f>
        <v>2.2273834090224502</v>
      </c>
      <c r="Q16" s="96">
        <f t="shared" si="7"/>
        <v>0.63073640552385546</v>
      </c>
      <c r="R16" s="70">
        <f>'a26'!J26</f>
        <v>2.3279927348548384</v>
      </c>
      <c r="S16" s="96">
        <f t="shared" si="8"/>
        <v>0.59910522254781962</v>
      </c>
      <c r="T16" s="70">
        <f>'a26'!K26</f>
        <v>2.0788729802196229</v>
      </c>
      <c r="U16" s="96">
        <f t="shared" si="9"/>
        <v>0.67742751003575497</v>
      </c>
      <c r="V16" s="70">
        <f>'a26'!L26</f>
        <v>2.2093004780556158</v>
      </c>
      <c r="W16" s="96">
        <f t="shared" si="10"/>
        <v>0.63642160909144396</v>
      </c>
    </row>
    <row r="17" spans="1:23">
      <c r="A17" s="1">
        <v>1994</v>
      </c>
      <c r="B17" s="70">
        <f>'a26'!B27</f>
        <v>2.4663803150912056</v>
      </c>
      <c r="C17" s="96">
        <f t="shared" si="0"/>
        <v>0.55559670247921367</v>
      </c>
      <c r="D17" s="70">
        <f>'a26'!C27</f>
        <v>2.2651908341996032</v>
      </c>
      <c r="E17" s="96">
        <f t="shared" si="1"/>
        <v>0.61884989725300565</v>
      </c>
      <c r="F17" s="70">
        <f>'a26'!D27</f>
        <v>2.9293118816273571</v>
      </c>
      <c r="G17" s="96">
        <f t="shared" si="2"/>
        <v>0.41005280815988565</v>
      </c>
      <c r="H17" s="70">
        <f>'a26'!E27</f>
        <v>2.5737570429806804</v>
      </c>
      <c r="I17" s="96">
        <f t="shared" si="3"/>
        <v>0.52183787446660601</v>
      </c>
      <c r="J17" s="70">
        <f>'a26'!F27</f>
        <v>2.7981465229171421</v>
      </c>
      <c r="K17" s="96">
        <f t="shared" si="4"/>
        <v>0.45129068970967506</v>
      </c>
      <c r="L17" s="70">
        <f>'a26'!G27</f>
        <v>2.51335344506459</v>
      </c>
      <c r="M17" s="96">
        <f t="shared" si="5"/>
        <v>0.54082853206506576</v>
      </c>
      <c r="N17" s="70">
        <f>'a26'!H27</f>
        <v>2.6046440794199621</v>
      </c>
      <c r="O17" s="96">
        <f t="shared" si="6"/>
        <v>0.51212710965315278</v>
      </c>
      <c r="P17" s="70">
        <f>'a26'!I27</f>
        <v>2.3175196452700075</v>
      </c>
      <c r="Q17" s="96">
        <f t="shared" si="7"/>
        <v>0.60239792141287407</v>
      </c>
      <c r="R17" s="70">
        <f>'a26'!J27</f>
        <v>2.4487087609856855</v>
      </c>
      <c r="S17" s="96">
        <f t="shared" si="8"/>
        <v>0.56115257075243763</v>
      </c>
      <c r="T17" s="70">
        <f>'a26'!K27</f>
        <v>2.1366397738558955</v>
      </c>
      <c r="U17" s="96">
        <f t="shared" si="9"/>
        <v>0.65926585350610123</v>
      </c>
      <c r="V17" s="70">
        <f>'a26'!L27</f>
        <v>2.2427067138122077</v>
      </c>
      <c r="W17" s="96">
        <f t="shared" si="10"/>
        <v>0.62591881775460767</v>
      </c>
    </row>
    <row r="18" spans="1:23">
      <c r="A18" s="1">
        <v>1995</v>
      </c>
      <c r="B18" s="70">
        <f>'a26'!B28</f>
        <v>2.5137490035535981</v>
      </c>
      <c r="C18" s="96">
        <f t="shared" si="0"/>
        <v>0.5407041700057833</v>
      </c>
      <c r="D18" s="70">
        <f>'a26'!C28</f>
        <v>2.2697384982037305</v>
      </c>
      <c r="E18" s="96">
        <f t="shared" si="1"/>
        <v>0.61742012927634971</v>
      </c>
      <c r="F18" s="70">
        <f>'a26'!D28</f>
        <v>3.1100798648310461</v>
      </c>
      <c r="G18" s="96">
        <f t="shared" si="2"/>
        <v>0.35322005328733325</v>
      </c>
      <c r="H18" s="70">
        <f>'a26'!E28</f>
        <v>2.6057996966034067</v>
      </c>
      <c r="I18" s="96">
        <f t="shared" si="3"/>
        <v>0.51176378807955747</v>
      </c>
      <c r="J18" s="70">
        <f>'a26'!F28</f>
        <v>2.6585826937451578</v>
      </c>
      <c r="K18" s="96">
        <f t="shared" si="4"/>
        <v>0.49516901789497447</v>
      </c>
      <c r="L18" s="70">
        <f>'a26'!G28</f>
        <v>2.4990386724791058</v>
      </c>
      <c r="M18" s="96">
        <f t="shared" si="5"/>
        <v>0.54532904120937842</v>
      </c>
      <c r="N18" s="70">
        <f>'a26'!H28</f>
        <v>2.7363783703642937</v>
      </c>
      <c r="O18" s="96">
        <f t="shared" si="6"/>
        <v>0.47071035800907124</v>
      </c>
      <c r="P18" s="70">
        <f>'a26'!I28</f>
        <v>2.4495333252185758</v>
      </c>
      <c r="Q18" s="96">
        <f t="shared" si="7"/>
        <v>0.56089333094628391</v>
      </c>
      <c r="R18" s="70">
        <f>'a26'!J28</f>
        <v>2.427643311272091</v>
      </c>
      <c r="S18" s="96">
        <f t="shared" si="8"/>
        <v>0.56777546668032874</v>
      </c>
      <c r="T18" s="70">
        <f>'a26'!K28</f>
        <v>2.1379572890179408</v>
      </c>
      <c r="U18" s="96">
        <f t="shared" si="9"/>
        <v>0.65885163183410855</v>
      </c>
      <c r="V18" s="70">
        <f>'a26'!L28</f>
        <v>2.2044717206974358</v>
      </c>
      <c r="W18" s="96">
        <f t="shared" si="10"/>
        <v>0.63793975173159967</v>
      </c>
    </row>
    <row r="19" spans="1:23">
      <c r="A19" s="1">
        <v>1996</v>
      </c>
      <c r="B19" s="70">
        <f>'a26'!B29</f>
        <v>2.5244563488328704</v>
      </c>
      <c r="C19" s="96">
        <f t="shared" si="0"/>
        <v>0.53733782205628511</v>
      </c>
      <c r="D19" s="70">
        <f>'a26'!C29</f>
        <v>2.14918288972342</v>
      </c>
      <c r="E19" s="96">
        <f t="shared" si="1"/>
        <v>0.65532234638275311</v>
      </c>
      <c r="F19" s="70">
        <f>'a26'!D29</f>
        <v>3.0929900340239462</v>
      </c>
      <c r="G19" s="96">
        <f t="shared" si="2"/>
        <v>0.35859303000511233</v>
      </c>
      <c r="H19" s="70">
        <f>'a26'!E29</f>
        <v>2.7570466441099248</v>
      </c>
      <c r="I19" s="96">
        <f t="shared" si="3"/>
        <v>0.46421233266959122</v>
      </c>
      <c r="J19" s="70">
        <f>'a26'!F29</f>
        <v>2.5940245559751389</v>
      </c>
      <c r="K19" s="96">
        <f t="shared" si="4"/>
        <v>0.51546584675751539</v>
      </c>
      <c r="L19" s="70">
        <f>'a26'!G29</f>
        <v>2.4775036883714416</v>
      </c>
      <c r="M19" s="96">
        <f t="shared" si="5"/>
        <v>0.55209955693503154</v>
      </c>
      <c r="N19" s="70">
        <f>'a26'!H29</f>
        <v>2.7590389000110291</v>
      </c>
      <c r="O19" s="96">
        <f t="shared" si="6"/>
        <v>0.46358597511852384</v>
      </c>
      <c r="P19" s="70">
        <f>'a26'!I29</f>
        <v>2.5721944293026184</v>
      </c>
      <c r="Q19" s="96">
        <f t="shared" si="7"/>
        <v>0.52232915416421555</v>
      </c>
      <c r="R19" s="70">
        <f>'a26'!J29</f>
        <v>2.3504494199801265</v>
      </c>
      <c r="S19" s="96">
        <f t="shared" si="8"/>
        <v>0.59204492758652949</v>
      </c>
      <c r="T19" s="70">
        <f>'a26'!K29</f>
        <v>2.1090647683992123</v>
      </c>
      <c r="U19" s="96">
        <f t="shared" si="9"/>
        <v>0.66793532858655891</v>
      </c>
      <c r="V19" s="70">
        <f>'a26'!L29</f>
        <v>2.2525528367538259</v>
      </c>
      <c r="W19" s="96">
        <f t="shared" si="10"/>
        <v>0.62282323477764057</v>
      </c>
    </row>
    <row r="20" spans="1:23">
      <c r="A20" s="1">
        <v>1997</v>
      </c>
      <c r="B20" s="70">
        <f>'a26'!B30</f>
        <v>2.6475177750795642</v>
      </c>
      <c r="C20" s="96">
        <f t="shared" si="0"/>
        <v>0.4986477855343624</v>
      </c>
      <c r="D20" s="70">
        <f>'a26'!C30</f>
        <v>2.2368391173668103</v>
      </c>
      <c r="E20" s="96">
        <f t="shared" si="1"/>
        <v>0.62776356738649663</v>
      </c>
      <c r="F20" s="70">
        <f>'a26'!D30</f>
        <v>3.2190589192018155</v>
      </c>
      <c r="G20" s="96">
        <f t="shared" si="2"/>
        <v>0.31895746002535291</v>
      </c>
      <c r="H20" s="70">
        <f>'a26'!E30</f>
        <v>2.8928930100506074</v>
      </c>
      <c r="I20" s="96">
        <f t="shared" si="3"/>
        <v>0.42150276054843527</v>
      </c>
      <c r="J20" s="70">
        <f>'a26'!F30</f>
        <v>2.9168255148123441</v>
      </c>
      <c r="K20" s="96">
        <f t="shared" si="4"/>
        <v>0.41397847360057816</v>
      </c>
      <c r="L20" s="70">
        <f>'a26'!G30</f>
        <v>2.5888175371581781</v>
      </c>
      <c r="M20" s="96">
        <f t="shared" si="5"/>
        <v>0.51710291333753944</v>
      </c>
      <c r="N20" s="70">
        <f>'a26'!H30</f>
        <v>2.8428523106350925</v>
      </c>
      <c r="O20" s="96">
        <f t="shared" si="6"/>
        <v>0.43723536293261123</v>
      </c>
      <c r="P20" s="70">
        <f>'a26'!I30</f>
        <v>2.790352689805685</v>
      </c>
      <c r="Q20" s="96">
        <f t="shared" si="7"/>
        <v>0.45374104070043608</v>
      </c>
      <c r="R20" s="70">
        <f>'a26'!J30</f>
        <v>2.6507183731296196</v>
      </c>
      <c r="S20" s="96">
        <f t="shared" si="8"/>
        <v>0.49764152988443683</v>
      </c>
      <c r="T20" s="70">
        <f>'a26'!K30</f>
        <v>2.2983647311595496</v>
      </c>
      <c r="U20" s="96">
        <f t="shared" si="9"/>
        <v>0.60842015233535873</v>
      </c>
      <c r="V20" s="70">
        <f>'a26'!L30</f>
        <v>2.3691219437242341</v>
      </c>
      <c r="W20" s="96">
        <f t="shared" si="10"/>
        <v>0.5861743583297766</v>
      </c>
    </row>
    <row r="21" spans="1:23">
      <c r="A21" s="1">
        <v>1998</v>
      </c>
      <c r="B21" s="70">
        <f>'a26'!B31</f>
        <v>2.5959801602647508</v>
      </c>
      <c r="C21" s="96">
        <f t="shared" si="0"/>
        <v>0.51485101233136599</v>
      </c>
      <c r="D21" s="70">
        <f>'a26'!C31</f>
        <v>2.4485294115121374</v>
      </c>
      <c r="E21" s="96">
        <f t="shared" si="1"/>
        <v>0.56120895753335998</v>
      </c>
      <c r="F21" s="70">
        <f>'a26'!D31</f>
        <v>3.2179588274346043</v>
      </c>
      <c r="G21" s="96">
        <f t="shared" si="2"/>
        <v>0.31930332462280642</v>
      </c>
      <c r="H21" s="70">
        <f>'a26'!E31</f>
        <v>2.9536719263708004</v>
      </c>
      <c r="I21" s="96">
        <f t="shared" si="3"/>
        <v>0.40239410429511702</v>
      </c>
      <c r="J21" s="70">
        <f>'a26'!F31</f>
        <v>2.7219680698230704</v>
      </c>
      <c r="K21" s="96">
        <f t="shared" si="4"/>
        <v>0.47524090077325271</v>
      </c>
      <c r="L21" s="70">
        <f>'a26'!G31</f>
        <v>2.4662342130772918</v>
      </c>
      <c r="M21" s="96">
        <f t="shared" si="5"/>
        <v>0.55564263638739797</v>
      </c>
      <c r="N21" s="70">
        <f>'a26'!H31</f>
        <v>2.8008253729998271</v>
      </c>
      <c r="O21" s="96">
        <f t="shared" si="6"/>
        <v>0.45044846960304258</v>
      </c>
      <c r="P21" s="70">
        <f>'a26'!I31</f>
        <v>2.7639904859725064</v>
      </c>
      <c r="Q21" s="96">
        <f t="shared" si="7"/>
        <v>0.46202921564048111</v>
      </c>
      <c r="R21" s="70">
        <f>'a26'!J31</f>
        <v>2.4847977703873512</v>
      </c>
      <c r="S21" s="96">
        <f t="shared" si="8"/>
        <v>0.54980632575612653</v>
      </c>
      <c r="T21" s="70">
        <f>'a26'!K31</f>
        <v>2.2045114792565474</v>
      </c>
      <c r="U21" s="96">
        <f t="shared" si="9"/>
        <v>0.63792725179436505</v>
      </c>
      <c r="V21" s="70">
        <f>'a26'!L31</f>
        <v>2.413567854451609</v>
      </c>
      <c r="W21" s="96">
        <f t="shared" si="10"/>
        <v>0.57220073587358111</v>
      </c>
    </row>
    <row r="22" spans="1:23">
      <c r="A22" s="1">
        <v>1999</v>
      </c>
      <c r="B22" s="70">
        <f>'a26'!B32</f>
        <v>2.65692273555503</v>
      </c>
      <c r="C22" s="96">
        <f t="shared" si="0"/>
        <v>0.4956909023307372</v>
      </c>
      <c r="D22" s="70">
        <f>'a26'!C32</f>
        <v>2.3380513057664705</v>
      </c>
      <c r="E22" s="96">
        <f t="shared" si="1"/>
        <v>0.59594284675063636</v>
      </c>
      <c r="F22" s="70">
        <f>'a26'!D32</f>
        <v>3.1119570735087727</v>
      </c>
      <c r="G22" s="96">
        <f t="shared" si="2"/>
        <v>0.35262986613839747</v>
      </c>
      <c r="H22" s="70">
        <f>'a26'!E32</f>
        <v>2.7913032103176727</v>
      </c>
      <c r="I22" s="96">
        <f t="shared" si="3"/>
        <v>0.4534422007272188</v>
      </c>
      <c r="J22" s="70">
        <f>'a26'!F32</f>
        <v>2.791718090267802</v>
      </c>
      <c r="K22" s="96">
        <f t="shared" si="4"/>
        <v>0.45331176407527768</v>
      </c>
      <c r="L22" s="70">
        <f>'a26'!G32</f>
        <v>2.5782365530771965</v>
      </c>
      <c r="M22" s="96">
        <f t="shared" si="5"/>
        <v>0.52042953381494561</v>
      </c>
      <c r="N22" s="70">
        <f>'a26'!H32</f>
        <v>2.8566272630457572</v>
      </c>
      <c r="O22" s="96">
        <f t="shared" si="6"/>
        <v>0.43290457116372677</v>
      </c>
      <c r="P22" s="70">
        <f>'a26'!I32</f>
        <v>2.841327860172794</v>
      </c>
      <c r="Q22" s="96">
        <f t="shared" si="7"/>
        <v>0.43771464426276541</v>
      </c>
      <c r="R22" s="70">
        <f>'a26'!J32</f>
        <v>2.4902518983160324</v>
      </c>
      <c r="S22" s="96">
        <f t="shared" si="8"/>
        <v>0.54809156902697165</v>
      </c>
      <c r="T22" s="70">
        <f>'a26'!K32</f>
        <v>2.3588216491952076</v>
      </c>
      <c r="U22" s="96">
        <f t="shared" si="9"/>
        <v>0.58941273109750081</v>
      </c>
      <c r="V22" s="70">
        <f>'a26'!L32</f>
        <v>2.4055930599233175</v>
      </c>
      <c r="W22" s="96">
        <f t="shared" si="10"/>
        <v>0.57470798043400007</v>
      </c>
    </row>
    <row r="23" spans="1:23">
      <c r="A23" s="1">
        <v>2000</v>
      </c>
      <c r="B23" s="70">
        <f>'a26'!B33</f>
        <v>2.6655309143579342</v>
      </c>
      <c r="C23" s="96">
        <f t="shared" si="0"/>
        <v>0.49298452420373612</v>
      </c>
      <c r="D23" s="70">
        <f>'a26'!C33</f>
        <v>2.4602743294518148</v>
      </c>
      <c r="E23" s="96">
        <f t="shared" si="1"/>
        <v>0.55751640075182085</v>
      </c>
      <c r="F23" s="70">
        <f>'a26'!D33</f>
        <v>3.0102752730668434</v>
      </c>
      <c r="G23" s="96">
        <f t="shared" si="2"/>
        <v>0.3845982309843135</v>
      </c>
      <c r="H23" s="70">
        <f>'a26'!E33</f>
        <v>3.0025908782308353</v>
      </c>
      <c r="I23" s="96">
        <f t="shared" si="3"/>
        <v>0.38701417500448138</v>
      </c>
      <c r="J23" s="70">
        <f>'a26'!F33</f>
        <v>2.8135232086193547</v>
      </c>
      <c r="K23" s="96">
        <f t="shared" si="4"/>
        <v>0.44645631918798029</v>
      </c>
      <c r="L23" s="70">
        <f>'a26'!G33</f>
        <v>2.547029983854102</v>
      </c>
      <c r="M23" s="96">
        <f t="shared" si="5"/>
        <v>0.53024075849996644</v>
      </c>
      <c r="N23" s="70">
        <f>'a26'!H33</f>
        <v>2.8459795386456812</v>
      </c>
      <c r="O23" s="96">
        <f t="shared" si="6"/>
        <v>0.43625217453936516</v>
      </c>
      <c r="P23" s="70">
        <f>'a26'!I33</f>
        <v>2.9297118237944995</v>
      </c>
      <c r="Q23" s="96">
        <f t="shared" si="7"/>
        <v>0.40992706788914984</v>
      </c>
      <c r="R23" s="70">
        <f>'a26'!J33</f>
        <v>2.5567848459575551</v>
      </c>
      <c r="S23" s="96">
        <f t="shared" si="8"/>
        <v>0.52717386757760432</v>
      </c>
      <c r="T23" s="70">
        <f>'a26'!K33</f>
        <v>2.3376261425413842</v>
      </c>
      <c r="U23" s="96">
        <f t="shared" si="9"/>
        <v>0.59607651642445758</v>
      </c>
      <c r="V23" s="70">
        <f>'a26'!L33</f>
        <v>2.4784151499340608</v>
      </c>
      <c r="W23" s="96">
        <f t="shared" si="10"/>
        <v>0.55181299694445118</v>
      </c>
    </row>
    <row r="24" spans="1:23">
      <c r="A24" s="1">
        <v>2001</v>
      </c>
      <c r="B24" s="70">
        <f>'a26'!B34</f>
        <v>2.604469922803081</v>
      </c>
      <c r="C24" s="96">
        <f t="shared" si="0"/>
        <v>0.51218186382002029</v>
      </c>
      <c r="D24" s="70">
        <f>'a26'!C34</f>
        <v>2.3015681005615662</v>
      </c>
      <c r="E24" s="96">
        <f t="shared" si="1"/>
        <v>0.60741302538309361</v>
      </c>
      <c r="F24" s="70">
        <f>'a26'!D34</f>
        <v>3.2692574695290579</v>
      </c>
      <c r="G24" s="96">
        <f t="shared" si="2"/>
        <v>0.30317522992495405</v>
      </c>
      <c r="H24" s="70">
        <f>'a26'!E34</f>
        <v>2.8952150477560723</v>
      </c>
      <c r="I24" s="96">
        <f t="shared" si="3"/>
        <v>0.42077272087337397</v>
      </c>
      <c r="J24" s="70">
        <f>'a26'!F34</f>
        <v>2.8937652040609523</v>
      </c>
      <c r="K24" s="96">
        <f t="shared" si="4"/>
        <v>0.42122854612443861</v>
      </c>
      <c r="L24" s="70">
        <f>'a26'!G34</f>
        <v>2.5130877618604828</v>
      </c>
      <c r="M24" s="96">
        <f t="shared" si="5"/>
        <v>0.54091206183701523</v>
      </c>
      <c r="N24" s="70">
        <f>'a26'!H34</f>
        <v>2.7875135782233031</v>
      </c>
      <c r="O24" s="96">
        <f t="shared" si="6"/>
        <v>0.45463364640282705</v>
      </c>
      <c r="P24" s="70">
        <f>'a26'!I34</f>
        <v>2.9602507993684712</v>
      </c>
      <c r="Q24" s="96">
        <f t="shared" si="7"/>
        <v>0.4003257320657661</v>
      </c>
      <c r="R24" s="70">
        <f>'a26'!J34</f>
        <v>2.6010985755985261</v>
      </c>
      <c r="S24" s="96">
        <f t="shared" si="8"/>
        <v>0.51324180234381755</v>
      </c>
      <c r="T24" s="70">
        <f>'a26'!K34</f>
        <v>2.230120450142846</v>
      </c>
      <c r="U24" s="96">
        <f t="shared" si="9"/>
        <v>0.62987589037999692</v>
      </c>
      <c r="V24" s="70">
        <f>'a26'!L34</f>
        <v>2.3756583507234521</v>
      </c>
      <c r="W24" s="96">
        <f t="shared" si="10"/>
        <v>0.58411933724611931</v>
      </c>
    </row>
    <row r="25" spans="1:23">
      <c r="A25" s="1">
        <v>2002</v>
      </c>
      <c r="B25" s="70">
        <f>'a26'!B35</f>
        <v>2.6799586935290129</v>
      </c>
      <c r="C25" s="96">
        <f t="shared" si="0"/>
        <v>0.48844848622591963</v>
      </c>
      <c r="D25" s="70">
        <f>'a26'!C35</f>
        <v>2.3448306738601619</v>
      </c>
      <c r="E25" s="96">
        <f t="shared" si="1"/>
        <v>0.59381143963842986</v>
      </c>
      <c r="F25" s="70">
        <f>'a26'!D35</f>
        <v>2.8363000216423169</v>
      </c>
      <c r="G25" s="96">
        <f t="shared" si="2"/>
        <v>0.43929537725362588</v>
      </c>
      <c r="H25" s="70">
        <f>'a26'!E35</f>
        <v>3.0528524759529785</v>
      </c>
      <c r="I25" s="96">
        <f t="shared" si="3"/>
        <v>0.3712121230469359</v>
      </c>
      <c r="J25" s="70">
        <f>'a26'!F35</f>
        <v>2.9734563355481427</v>
      </c>
      <c r="K25" s="96">
        <f t="shared" si="4"/>
        <v>0.39617396255792015</v>
      </c>
      <c r="L25" s="70">
        <f>'a26'!G35</f>
        <v>2.5302220628134768</v>
      </c>
      <c r="M25" s="96">
        <f t="shared" si="5"/>
        <v>0.53552510387733732</v>
      </c>
      <c r="N25" s="70">
        <f>'a26'!H35</f>
        <v>2.9581223182067777</v>
      </c>
      <c r="O25" s="96">
        <f t="shared" si="6"/>
        <v>0.40099491831196699</v>
      </c>
      <c r="P25" s="70">
        <f>'a26'!I35</f>
        <v>2.9128662812399466</v>
      </c>
      <c r="Q25" s="96">
        <f t="shared" si="7"/>
        <v>0.41522324132501365</v>
      </c>
      <c r="R25" s="70">
        <f>'a26'!J35</f>
        <v>2.5650109514017956</v>
      </c>
      <c r="S25" s="96">
        <f t="shared" si="8"/>
        <v>0.52458761183705371</v>
      </c>
      <c r="T25" s="70">
        <f>'a26'!K35</f>
        <v>2.2113955689809228</v>
      </c>
      <c r="U25" s="96">
        <f t="shared" si="9"/>
        <v>0.63576292060643991</v>
      </c>
      <c r="V25" s="70">
        <f>'a26'!L35</f>
        <v>2.4005613081150909</v>
      </c>
      <c r="W25" s="96">
        <f t="shared" si="10"/>
        <v>0.57628994374425202</v>
      </c>
    </row>
    <row r="26" spans="1:23">
      <c r="A26" s="1">
        <v>2003</v>
      </c>
      <c r="B26" s="70">
        <f>'a26'!B36</f>
        <v>2.6707155627396366</v>
      </c>
      <c r="C26" s="96">
        <f t="shared" si="0"/>
        <v>0.49135449080204879</v>
      </c>
      <c r="D26" s="70">
        <f>'a26'!C36</f>
        <v>2.5316713066107988</v>
      </c>
      <c r="E26" s="96">
        <f t="shared" si="1"/>
        <v>0.53506946723182047</v>
      </c>
      <c r="F26" s="70">
        <f>'a26'!D36</f>
        <v>3.1800252121109596</v>
      </c>
      <c r="G26" s="96">
        <f t="shared" si="2"/>
        <v>0.33122950658772421</v>
      </c>
      <c r="H26" s="70">
        <f>'a26'!E36</f>
        <v>3.1000979605818673</v>
      </c>
      <c r="I26" s="96">
        <f t="shared" si="3"/>
        <v>0.35635832538231837</v>
      </c>
      <c r="J26" s="70">
        <f>'a26'!F36</f>
        <v>3.0344775457164439</v>
      </c>
      <c r="K26" s="96">
        <f t="shared" si="4"/>
        <v>0.37698913005572965</v>
      </c>
      <c r="L26" s="70">
        <f>'a26'!G36</f>
        <v>2.5692731354353522</v>
      </c>
      <c r="M26" s="96">
        <f t="shared" si="5"/>
        <v>0.52324759765916762</v>
      </c>
      <c r="N26" s="70">
        <f>'a26'!H36</f>
        <v>2.9050398603772303</v>
      </c>
      <c r="O26" s="96">
        <f t="shared" si="6"/>
        <v>0.41768383777875062</v>
      </c>
      <c r="P26" s="70">
        <f>'a26'!I36</f>
        <v>2.8678975817704724</v>
      </c>
      <c r="Q26" s="96">
        <f t="shared" si="7"/>
        <v>0.42936122654005227</v>
      </c>
      <c r="R26" s="70">
        <f>'a26'!J36</f>
        <v>2.5714241114225511</v>
      </c>
      <c r="S26" s="96">
        <f t="shared" si="8"/>
        <v>0.52257133912681741</v>
      </c>
      <c r="T26" s="70">
        <f>'a26'!K36</f>
        <v>2.1928433870602428</v>
      </c>
      <c r="U26" s="96">
        <f t="shared" si="9"/>
        <v>0.64159565485928005</v>
      </c>
      <c r="V26" s="70">
        <f>'a26'!L36</f>
        <v>2.415595636163252</v>
      </c>
      <c r="W26" s="96">
        <f t="shared" si="10"/>
        <v>0.57156320914506198</v>
      </c>
    </row>
    <row r="27" spans="1:23">
      <c r="A27" s="1">
        <v>2004</v>
      </c>
      <c r="B27" s="70">
        <f>'a26'!B37</f>
        <v>2.7610535422692077</v>
      </c>
      <c r="C27" s="96">
        <f t="shared" si="0"/>
        <v>0.46295257938336237</v>
      </c>
      <c r="D27" s="70">
        <f>'a26'!C37</f>
        <v>2.7334338824219957</v>
      </c>
      <c r="E27" s="96">
        <f t="shared" si="1"/>
        <v>0.47163609363151959</v>
      </c>
      <c r="F27" s="70">
        <f>'a26'!D37</f>
        <v>3.1763133539562483</v>
      </c>
      <c r="G27" s="96">
        <f t="shared" si="2"/>
        <v>0.33239650043746299</v>
      </c>
      <c r="H27" s="70">
        <f>'a26'!E37</f>
        <v>3.1148502730343393</v>
      </c>
      <c r="I27" s="96">
        <f t="shared" si="3"/>
        <v>0.35172025539583229</v>
      </c>
      <c r="J27" s="70">
        <f>'a26'!F37</f>
        <v>3.0497641327543281</v>
      </c>
      <c r="K27" s="96">
        <f t="shared" si="4"/>
        <v>0.37218308620567975</v>
      </c>
      <c r="L27" s="70">
        <f>'a26'!G37</f>
        <v>2.5693389912536735</v>
      </c>
      <c r="M27" s="96">
        <f t="shared" si="5"/>
        <v>0.52322689284455803</v>
      </c>
      <c r="N27" s="70">
        <f>'a26'!H37</f>
        <v>3.0595280757463206</v>
      </c>
      <c r="O27" s="96">
        <f t="shared" si="6"/>
        <v>0.36911334028707748</v>
      </c>
      <c r="P27" s="70">
        <f>'a26'!I37</f>
        <v>2.917173400209784</v>
      </c>
      <c r="Q27" s="96">
        <f t="shared" si="7"/>
        <v>0.41386909977692843</v>
      </c>
      <c r="R27" s="70">
        <f>'a26'!J37</f>
        <v>2.5787978435279619</v>
      </c>
      <c r="S27" s="96">
        <f t="shared" si="8"/>
        <v>0.52025306626778756</v>
      </c>
      <c r="T27" s="70">
        <f>'a26'!K37</f>
        <v>2.2562745547186758</v>
      </c>
      <c r="U27" s="96">
        <f t="shared" si="9"/>
        <v>0.62165314104172309</v>
      </c>
      <c r="V27" s="70">
        <f>'a26'!L37</f>
        <v>2.5507560833444698</v>
      </c>
      <c r="W27" s="96">
        <f t="shared" si="10"/>
        <v>0.52906928722936986</v>
      </c>
    </row>
    <row r="28" spans="1:23">
      <c r="A28" s="1">
        <v>2005</v>
      </c>
      <c r="B28" s="70">
        <f>'a26'!B38</f>
        <v>2.8172432376236771</v>
      </c>
      <c r="C28" s="96">
        <f t="shared" si="0"/>
        <v>0.44528675645472121</v>
      </c>
      <c r="D28" s="70">
        <f>'a26'!C38</f>
        <v>2.8804840545412316</v>
      </c>
      <c r="E28" s="96">
        <f t="shared" si="1"/>
        <v>0.42540408817399222</v>
      </c>
      <c r="F28" s="70">
        <f>'a26'!D38</f>
        <v>3.0678754051240817</v>
      </c>
      <c r="G28" s="96">
        <f t="shared" si="2"/>
        <v>0.36648897221061233</v>
      </c>
      <c r="H28" s="70">
        <f>'a26'!E38</f>
        <v>3.1738702828421768</v>
      </c>
      <c r="I28" s="96">
        <f t="shared" si="3"/>
        <v>0.33316459254814274</v>
      </c>
      <c r="J28" s="70">
        <f>'a26'!F38</f>
        <v>3.3639478172678379</v>
      </c>
      <c r="K28" s="96">
        <f t="shared" si="4"/>
        <v>0.27340495077230709</v>
      </c>
      <c r="L28" s="70">
        <f>'a26'!G38</f>
        <v>2.7025624364864158</v>
      </c>
      <c r="M28" s="96">
        <f t="shared" si="5"/>
        <v>0.48134195685089892</v>
      </c>
      <c r="N28" s="70">
        <f>'a26'!H38</f>
        <v>3.1390363716655072</v>
      </c>
      <c r="O28" s="96">
        <f t="shared" si="6"/>
        <v>0.34411623951609721</v>
      </c>
      <c r="P28" s="70">
        <f>'a26'!I38</f>
        <v>3.0247223995385779</v>
      </c>
      <c r="Q28" s="96">
        <f t="shared" si="7"/>
        <v>0.38005611028998859</v>
      </c>
      <c r="R28" s="70">
        <f>'a26'!J38</f>
        <v>2.5928713416006661</v>
      </c>
      <c r="S28" s="96">
        <f t="shared" si="8"/>
        <v>0.51582841289726189</v>
      </c>
      <c r="T28" s="70">
        <f>'a26'!K38</f>
        <v>2.2241065499566006</v>
      </c>
      <c r="U28" s="96">
        <f t="shared" si="9"/>
        <v>0.63176663734223826</v>
      </c>
      <c r="V28" s="70">
        <f>'a26'!L38</f>
        <v>2.4829652450404418</v>
      </c>
      <c r="W28" s="96">
        <f t="shared" si="10"/>
        <v>0.55038246463864804</v>
      </c>
    </row>
    <row r="29" spans="1:23">
      <c r="A29" s="1">
        <v>2006</v>
      </c>
      <c r="B29" s="70">
        <f>'a26'!B39</f>
        <v>2.8929993411862207</v>
      </c>
      <c r="C29" s="96">
        <f t="shared" si="0"/>
        <v>0.42146933045059093</v>
      </c>
      <c r="D29" s="70">
        <f>'a26'!C39</f>
        <v>2.7452441142676873</v>
      </c>
      <c r="E29" s="96">
        <f t="shared" si="1"/>
        <v>0.46792300241050461</v>
      </c>
      <c r="F29" s="70">
        <f>'a26'!D39</f>
        <v>3.393430194164492</v>
      </c>
      <c r="G29" s="96">
        <f t="shared" si="2"/>
        <v>0.26413580548710619</v>
      </c>
      <c r="H29" s="70">
        <f>'a26'!E39</f>
        <v>3.3621498629335957</v>
      </c>
      <c r="I29" s="96">
        <f t="shared" si="3"/>
        <v>0.27397022066213533</v>
      </c>
      <c r="J29" s="70">
        <f>'a26'!F39</f>
        <v>3.4498097713813936</v>
      </c>
      <c r="K29" s="96">
        <f t="shared" si="4"/>
        <v>0.24641028443520724</v>
      </c>
      <c r="L29" s="70">
        <f>'a26'!G39</f>
        <v>2.7560567534849496</v>
      </c>
      <c r="M29" s="96">
        <f t="shared" si="5"/>
        <v>0.46452355045408389</v>
      </c>
      <c r="N29" s="70">
        <f>'a26'!H39</f>
        <v>3.1688923686112891</v>
      </c>
      <c r="O29" s="96">
        <f t="shared" si="6"/>
        <v>0.3347296295322742</v>
      </c>
      <c r="P29" s="70">
        <f>'a26'!I39</f>
        <v>3.1244093931686114</v>
      </c>
      <c r="Q29" s="96">
        <f t="shared" si="7"/>
        <v>0.34871490499162822</v>
      </c>
      <c r="R29" s="70">
        <f>'a26'!J39</f>
        <v>2.7099562844518363</v>
      </c>
      <c r="S29" s="96">
        <f t="shared" si="8"/>
        <v>0.47901735964327191</v>
      </c>
      <c r="T29" s="70">
        <f>'a26'!K39</f>
        <v>2.3698387270581547</v>
      </c>
      <c r="U29" s="96">
        <f t="shared" si="9"/>
        <v>0.58594900442146014</v>
      </c>
      <c r="V29" s="70">
        <f>'a26'!L39</f>
        <v>2.675706111564248</v>
      </c>
      <c r="W29" s="96">
        <f t="shared" si="10"/>
        <v>0.48978548155050977</v>
      </c>
    </row>
    <row r="30" spans="1:23">
      <c r="A30" s="1">
        <v>2007</v>
      </c>
      <c r="B30" s="70">
        <f>'a26'!B40</f>
        <v>2.8757500512951277</v>
      </c>
      <c r="C30" s="96">
        <f t="shared" si="0"/>
        <v>0.42689244048773423</v>
      </c>
      <c r="D30" s="70">
        <f>'a26'!C40</f>
        <v>2.8454338499924967</v>
      </c>
      <c r="E30" s="96">
        <f t="shared" si="1"/>
        <v>0.43642373694169734</v>
      </c>
      <c r="F30" s="70">
        <f>'a26'!D40</f>
        <v>3.2250563011743942</v>
      </c>
      <c r="G30" s="96">
        <f t="shared" si="2"/>
        <v>0.31707190632561083</v>
      </c>
      <c r="H30" s="70">
        <f>'a26'!E40</f>
        <v>3.4377917274000138</v>
      </c>
      <c r="I30" s="96">
        <f t="shared" si="3"/>
        <v>0.25018871098805362</v>
      </c>
      <c r="J30" s="70">
        <f>'a26'!F40</f>
        <v>3.3228913798918689</v>
      </c>
      <c r="K30" s="96">
        <f t="shared" si="4"/>
        <v>0.28631293591423085</v>
      </c>
      <c r="L30" s="70">
        <f>'a26'!G40</f>
        <v>2.7693390765638513</v>
      </c>
      <c r="M30" s="96">
        <f t="shared" si="5"/>
        <v>0.46034763944206203</v>
      </c>
      <c r="N30" s="70">
        <f>'a26'!H40</f>
        <v>3.188196467556363</v>
      </c>
      <c r="O30" s="96">
        <f t="shared" si="6"/>
        <v>0.32866049547469794</v>
      </c>
      <c r="P30" s="70">
        <f>'a26'!I40</f>
        <v>3.0428463754998294</v>
      </c>
      <c r="Q30" s="96">
        <f t="shared" si="7"/>
        <v>0.37435800233488026</v>
      </c>
      <c r="R30" s="70">
        <f>'a26'!J40</f>
        <v>2.5471731692759199</v>
      </c>
      <c r="S30" s="96">
        <f t="shared" si="8"/>
        <v>0.53019574155705829</v>
      </c>
      <c r="T30" s="70">
        <f>'a26'!K40</f>
        <v>2.3806900578866617</v>
      </c>
      <c r="U30" s="96">
        <f t="shared" si="9"/>
        <v>0.58253738797208821</v>
      </c>
      <c r="V30" s="70">
        <f>'a26'!L40</f>
        <v>2.5258815425125785</v>
      </c>
      <c r="W30" s="96">
        <f t="shared" si="10"/>
        <v>0.53688974667474199</v>
      </c>
    </row>
    <row r="31" spans="1:23">
      <c r="A31" s="1">
        <v>2008</v>
      </c>
      <c r="B31" s="70">
        <f>'a26'!B41</f>
        <v>2.8886077315534329</v>
      </c>
      <c r="C31" s="96">
        <f t="shared" si="0"/>
        <v>0.42285003553637446</v>
      </c>
      <c r="D31" s="70">
        <f>'a26'!C41</f>
        <v>2.669972597629783</v>
      </c>
      <c r="E31" s="96">
        <f t="shared" si="1"/>
        <v>0.49158807615947125</v>
      </c>
      <c r="F31" s="70">
        <f>'a26'!D41</f>
        <v>3.0072819557715103</v>
      </c>
      <c r="G31" s="96">
        <f t="shared" si="2"/>
        <v>0.38553931836652849</v>
      </c>
      <c r="H31" s="70">
        <f>'a26'!E41</f>
        <v>3.4409453143293383</v>
      </c>
      <c r="I31" s="96">
        <f t="shared" si="3"/>
        <v>0.24919723545268946</v>
      </c>
      <c r="J31" s="70">
        <f>'a26'!F41</f>
        <v>3.3331480450682585</v>
      </c>
      <c r="K31" s="96">
        <f t="shared" si="4"/>
        <v>0.28308828004625691</v>
      </c>
      <c r="L31" s="70">
        <f>'a26'!G41</f>
        <v>2.8135085617277009</v>
      </c>
      <c r="M31" s="96">
        <f t="shared" si="5"/>
        <v>0.44646092411407534</v>
      </c>
      <c r="N31" s="70">
        <f>'a26'!H41</f>
        <v>3.1873240323355478</v>
      </c>
      <c r="O31" s="96">
        <f t="shared" si="6"/>
        <v>0.32893478573433371</v>
      </c>
      <c r="P31" s="70">
        <f>'a26'!I41</f>
        <v>3.1046439145137565</v>
      </c>
      <c r="Q31" s="96">
        <f t="shared" si="7"/>
        <v>0.35492909504576114</v>
      </c>
      <c r="R31" s="70">
        <f>'a26'!J41</f>
        <v>2.2150758545034037</v>
      </c>
      <c r="S31" s="96">
        <f t="shared" si="8"/>
        <v>0.63460585307018003</v>
      </c>
      <c r="T31" s="70">
        <f>'a26'!K41</f>
        <v>2.3312451151231786</v>
      </c>
      <c r="U31" s="96">
        <f t="shared" si="9"/>
        <v>0.5980826867687119</v>
      </c>
      <c r="V31" s="70">
        <f>'a26'!L41</f>
        <v>2.7187277619626995</v>
      </c>
      <c r="W31" s="96">
        <f t="shared" si="10"/>
        <v>0.47625964103397994</v>
      </c>
    </row>
    <row r="32" spans="1:23">
      <c r="A32" s="1">
        <v>2009</v>
      </c>
      <c r="B32" s="70">
        <f>'a26'!B42</f>
        <v>2.9197888498178544</v>
      </c>
      <c r="C32" s="96">
        <f t="shared" si="0"/>
        <v>0.41304681253433917</v>
      </c>
      <c r="D32" s="70">
        <f>'a26'!C42</f>
        <v>2.6274136781912389</v>
      </c>
      <c r="E32" s="96">
        <f t="shared" si="1"/>
        <v>0.50496843585163009</v>
      </c>
      <c r="F32" s="70">
        <f>'a26'!D42</f>
        <v>3.2944940339832813</v>
      </c>
      <c r="G32" s="96">
        <f t="shared" si="2"/>
        <v>0.29524095165269981</v>
      </c>
      <c r="H32" s="70">
        <f>'a26'!E42</f>
        <v>3.6786376973163732</v>
      </c>
      <c r="I32" s="96">
        <f t="shared" si="3"/>
        <v>0.17446766942022779</v>
      </c>
      <c r="J32" s="70">
        <f>'a26'!F42</f>
        <v>3.6315982754785083</v>
      </c>
      <c r="K32" s="96">
        <f t="shared" si="4"/>
        <v>0.18925668174021149</v>
      </c>
      <c r="L32" s="70">
        <f>'a26'!G42</f>
        <v>2.867091676725452</v>
      </c>
      <c r="M32" s="96">
        <f t="shared" si="5"/>
        <v>0.42961459996969653</v>
      </c>
      <c r="N32" s="70">
        <f>'a26'!H42</f>
        <v>3.1630269494988421</v>
      </c>
      <c r="O32" s="96">
        <f t="shared" si="6"/>
        <v>0.33657369461910358</v>
      </c>
      <c r="P32" s="70">
        <f>'a26'!I42</f>
        <v>3.1547629541658488</v>
      </c>
      <c r="Q32" s="96">
        <f t="shared" si="7"/>
        <v>0.33917186279415429</v>
      </c>
      <c r="R32" s="70">
        <f>'a26'!J42</f>
        <v>2.4173023639084508</v>
      </c>
      <c r="S32" s="96">
        <f t="shared" si="8"/>
        <v>0.57102662054204723</v>
      </c>
      <c r="T32" s="70">
        <f>'a26'!K42</f>
        <v>2.4078598220785246</v>
      </c>
      <c r="U32" s="96">
        <f t="shared" si="9"/>
        <v>0.57399531917818414</v>
      </c>
      <c r="V32" s="70">
        <f>'a26'!L42</f>
        <v>2.6726279723023656</v>
      </c>
      <c r="W32" s="96">
        <f t="shared" si="10"/>
        <v>0.49075323663099335</v>
      </c>
    </row>
    <row r="33" spans="1:25">
      <c r="A33" s="1">
        <v>2010</v>
      </c>
      <c r="B33" s="70">
        <f>'a26'!B43</f>
        <v>3.0394222321447057</v>
      </c>
      <c r="C33" s="96">
        <f t="shared" si="0"/>
        <v>0.37543453976424873</v>
      </c>
      <c r="D33" s="70">
        <f>'a26'!C43</f>
        <v>2.8263014037903234</v>
      </c>
      <c r="E33" s="96">
        <f t="shared" si="1"/>
        <v>0.44243890404070285</v>
      </c>
      <c r="F33" s="70">
        <f>'a26'!D43</f>
        <v>3.3339339290747705</v>
      </c>
      <c r="G33" s="96">
        <f t="shared" si="2"/>
        <v>0.28284120115369643</v>
      </c>
      <c r="H33" s="70">
        <f>'a26'!E43</f>
        <v>3.9685087438981985</v>
      </c>
      <c r="I33" s="96">
        <f t="shared" si="3"/>
        <v>8.3333333333333329E-2</v>
      </c>
      <c r="J33" s="70">
        <f>'a26'!F43</f>
        <v>3.6431762731687343</v>
      </c>
      <c r="K33" s="96">
        <f t="shared" si="4"/>
        <v>0.18561660403960373</v>
      </c>
      <c r="L33" s="70">
        <f>'a26'!G43</f>
        <v>3.1420803721475306</v>
      </c>
      <c r="M33" s="96">
        <f t="shared" si="5"/>
        <v>0.34315921753598344</v>
      </c>
      <c r="N33" s="70">
        <f>'a26'!H43</f>
        <v>3.1966954441623541</v>
      </c>
      <c r="O33" s="96">
        <f t="shared" si="6"/>
        <v>0.32598845009611127</v>
      </c>
      <c r="P33" s="70">
        <f>'a26'!I43</f>
        <v>3.3028758151810536</v>
      </c>
      <c r="Q33" s="96">
        <f t="shared" si="7"/>
        <v>0.29260575205725159</v>
      </c>
      <c r="R33" s="70">
        <f>'a26'!J43</f>
        <v>2.6208487862930228</v>
      </c>
      <c r="S33" s="96">
        <f t="shared" si="8"/>
        <v>0.50703241247737862</v>
      </c>
      <c r="T33" s="70">
        <f>'a26'!K43</f>
        <v>2.4695460298879826</v>
      </c>
      <c r="U33" s="96">
        <f t="shared" si="9"/>
        <v>0.55460141398922191</v>
      </c>
      <c r="V33" s="70">
        <f>'a26'!L43</f>
        <v>2.8279687058016671</v>
      </c>
      <c r="W33" s="96">
        <f t="shared" si="10"/>
        <v>0.44191471073594907</v>
      </c>
    </row>
    <row r="34" spans="1:25">
      <c r="A34" s="1">
        <v>2011</v>
      </c>
      <c r="B34" s="70">
        <f>'a26'!B44</f>
        <v>2.9566349243715857</v>
      </c>
      <c r="C34" s="96">
        <f t="shared" si="0"/>
        <v>0.40146254918186036</v>
      </c>
      <c r="D34" s="70">
        <f>'a26'!C44</f>
        <v>2.6963722595915933</v>
      </c>
      <c r="E34" s="96">
        <f t="shared" si="1"/>
        <v>0.48328812452863845</v>
      </c>
      <c r="F34" s="70">
        <f>'a26'!D44</f>
        <v>3.5568531019592085</v>
      </c>
      <c r="G34" s="96">
        <f t="shared" si="2"/>
        <v>0.21275627524810695</v>
      </c>
      <c r="H34" s="70">
        <f>'a26'!E44</f>
        <v>3.7401428391699882</v>
      </c>
      <c r="I34" s="96">
        <f t="shared" si="3"/>
        <v>0.15513069066758367</v>
      </c>
      <c r="J34" s="70">
        <f>'a26'!F44</f>
        <v>3.4569733368200337</v>
      </c>
      <c r="K34" s="96">
        <f t="shared" si="4"/>
        <v>0.24415808716347592</v>
      </c>
      <c r="L34" s="70">
        <f>'a26'!G44</f>
        <v>3.039305926736696</v>
      </c>
      <c r="M34" s="96">
        <f t="shared" si="5"/>
        <v>0.37547110573476311</v>
      </c>
      <c r="N34" s="70">
        <f>'a26'!H44</f>
        <v>3.1618854728200607</v>
      </c>
      <c r="O34" s="96">
        <f t="shared" si="6"/>
        <v>0.33693257047271546</v>
      </c>
      <c r="P34" s="70">
        <f>'a26'!I44</f>
        <v>3.0854917367205408</v>
      </c>
      <c r="Q34" s="96">
        <f t="shared" si="7"/>
        <v>0.36095046568068651</v>
      </c>
      <c r="R34" s="70">
        <f>'a26'!J44</f>
        <v>2.3979056815123463</v>
      </c>
      <c r="S34" s="96">
        <f t="shared" si="8"/>
        <v>0.57712486247859862</v>
      </c>
      <c r="T34" s="70">
        <f>'a26'!K44</f>
        <v>2.3942142001605693</v>
      </c>
      <c r="U34" s="96">
        <f t="shared" si="9"/>
        <v>0.57828544994029385</v>
      </c>
      <c r="V34" s="70">
        <f>'a26'!L44</f>
        <v>2.7534352153676709</v>
      </c>
      <c r="W34" s="96">
        <f t="shared" si="10"/>
        <v>0.46534775190042338</v>
      </c>
    </row>
    <row r="35" spans="1:25">
      <c r="A35" s="1">
        <v>2012</v>
      </c>
      <c r="B35" s="70">
        <f>'a26'!B45</f>
        <v>2.92009740237267</v>
      </c>
      <c r="C35" s="96">
        <f t="shared" si="0"/>
        <v>0.41294980480430671</v>
      </c>
      <c r="D35" s="70">
        <f>'a26'!C45</f>
        <v>2.655580658126552</v>
      </c>
      <c r="E35" s="96">
        <f t="shared" si="1"/>
        <v>0.49611284628431179</v>
      </c>
      <c r="F35" s="70">
        <f>'a26'!D45</f>
        <v>3.1926441506072427</v>
      </c>
      <c r="G35" s="96">
        <f t="shared" si="2"/>
        <v>0.32726216112310746</v>
      </c>
      <c r="H35" s="70">
        <f>'a26'!E45</f>
        <v>3.5921324426889676</v>
      </c>
      <c r="I35" s="96">
        <f t="shared" si="3"/>
        <v>0.20166458695117884</v>
      </c>
      <c r="J35" s="70">
        <f>'a26'!F45</f>
        <v>3.4080034798488597</v>
      </c>
      <c r="K35" s="96">
        <f t="shared" si="4"/>
        <v>0.25955402082419893</v>
      </c>
      <c r="L35" s="70">
        <f>'a26'!G45</f>
        <v>3.0725494545846463</v>
      </c>
      <c r="M35" s="96">
        <f t="shared" si="5"/>
        <v>0.36501946913519695</v>
      </c>
      <c r="N35" s="70">
        <f>'a26'!H45</f>
        <v>3.1417062164330551</v>
      </c>
      <c r="O35" s="96">
        <f t="shared" si="6"/>
        <v>0.34327685064571939</v>
      </c>
      <c r="P35" s="70">
        <f>'a26'!I45</f>
        <v>3.0462447614619554</v>
      </c>
      <c r="Q35" s="96">
        <f t="shared" si="7"/>
        <v>0.373289562930264</v>
      </c>
      <c r="R35" s="70">
        <f>'a26'!J45</f>
        <v>2.3409223957908014</v>
      </c>
      <c r="S35" s="96">
        <f t="shared" si="8"/>
        <v>0.59504018714976026</v>
      </c>
      <c r="T35" s="70">
        <f>'a26'!K45</f>
        <v>2.2775950317475138</v>
      </c>
      <c r="U35" s="96">
        <f t="shared" si="9"/>
        <v>0.61495006551213383</v>
      </c>
      <c r="V35" s="70">
        <f>'a26'!L45</f>
        <v>2.7233677148677247</v>
      </c>
      <c r="W35" s="96">
        <f t="shared" si="10"/>
        <v>0.47480085778377162</v>
      </c>
    </row>
    <row r="36" spans="1:25">
      <c r="A36" s="1">
        <v>2013</v>
      </c>
      <c r="B36" s="70">
        <f>'a26'!B46</f>
        <v>2.806620272190171</v>
      </c>
      <c r="C36" s="96">
        <f t="shared" si="0"/>
        <v>0.44862657570701525</v>
      </c>
      <c r="D36" s="70">
        <f>'a26'!C46</f>
        <v>2.4532548071928222</v>
      </c>
      <c r="E36" s="96">
        <f t="shared" si="1"/>
        <v>0.5597233114048995</v>
      </c>
      <c r="F36" s="70">
        <f>'a26'!D46</f>
        <v>3.0689747442159949</v>
      </c>
      <c r="G36" s="96">
        <f t="shared" si="2"/>
        <v>0.36614334425136186</v>
      </c>
      <c r="H36" s="70">
        <f>'a26'!E46</f>
        <v>3.3317284235539848</v>
      </c>
      <c r="I36" s="96">
        <f t="shared" si="3"/>
        <v>0.28353460356053545</v>
      </c>
      <c r="J36" s="70">
        <f>'a26'!F46</f>
        <v>3.2190621991771611</v>
      </c>
      <c r="K36" s="96">
        <f t="shared" si="4"/>
        <v>0.31895642881378822</v>
      </c>
      <c r="L36" s="70">
        <f>'a26'!G46</f>
        <v>3.0397475088410055</v>
      </c>
      <c r="M36" s="96">
        <f t="shared" si="5"/>
        <v>0.37533227402880742</v>
      </c>
      <c r="N36" s="70">
        <f>'a26'!H46</f>
        <v>3.074248364146948</v>
      </c>
      <c r="O36" s="96">
        <f t="shared" si="6"/>
        <v>0.36448533853865139</v>
      </c>
      <c r="P36" s="70">
        <f>'a26'!I46</f>
        <v>2.7870973893399342</v>
      </c>
      <c r="Q36" s="96">
        <f t="shared" si="7"/>
        <v>0.45476449457831691</v>
      </c>
      <c r="R36" s="70">
        <f>'a26'!J46</f>
        <v>2.2496597916413088</v>
      </c>
      <c r="S36" s="96">
        <f t="shared" si="8"/>
        <v>0.62373279697334005</v>
      </c>
      <c r="T36" s="70">
        <f>'a26'!K46</f>
        <v>2.1923359583504545</v>
      </c>
      <c r="U36" s="96">
        <f t="shared" si="9"/>
        <v>0.64175518848336333</v>
      </c>
      <c r="V36" s="70">
        <f>'a26'!L46</f>
        <v>2.4391572408889388</v>
      </c>
      <c r="W36" s="96">
        <f t="shared" si="10"/>
        <v>0.56415553173423383</v>
      </c>
    </row>
    <row r="37" spans="1:25">
      <c r="A37" s="1">
        <v>2014</v>
      </c>
      <c r="B37" s="70">
        <f>'a26'!B47</f>
        <v>2.778938388687791</v>
      </c>
      <c r="C37" s="96">
        <f t="shared" si="0"/>
        <v>0.4573296528317326</v>
      </c>
      <c r="D37" s="70">
        <f>'a26'!C47</f>
        <v>2.4740821758100271</v>
      </c>
      <c r="E37" s="96">
        <f t="shared" si="1"/>
        <v>0.55317526725303146</v>
      </c>
      <c r="F37" s="70">
        <f>'a26'!D47</f>
        <v>2.9739875845735453</v>
      </c>
      <c r="G37" s="96">
        <f t="shared" si="2"/>
        <v>0.39600693991872321</v>
      </c>
      <c r="H37" s="70">
        <f>'a26'!E47</f>
        <v>3.34817295895335</v>
      </c>
      <c r="I37" s="96">
        <f t="shared" si="3"/>
        <v>0.27836450522353051</v>
      </c>
      <c r="J37" s="70">
        <f>'a26'!F47</f>
        <v>3.2887060979009233</v>
      </c>
      <c r="K37" s="96">
        <f t="shared" si="4"/>
        <v>0.29706065637450341</v>
      </c>
      <c r="L37" s="70">
        <f>'a26'!G47</f>
        <v>2.9251096982171663</v>
      </c>
      <c r="M37" s="96">
        <f t="shared" si="5"/>
        <v>0.41137395837381363</v>
      </c>
      <c r="N37" s="70">
        <f>'a26'!H47</f>
        <v>3.0268806540866713</v>
      </c>
      <c r="O37" s="96">
        <f t="shared" si="6"/>
        <v>0.37937756340624013</v>
      </c>
      <c r="P37" s="70">
        <f>'a26'!I47</f>
        <v>2.8149220505907477</v>
      </c>
      <c r="Q37" s="96">
        <f t="shared" si="7"/>
        <v>0.446016528681627</v>
      </c>
      <c r="R37" s="70">
        <f>'a26'!J47</f>
        <v>2.1734184331364599</v>
      </c>
      <c r="S37" s="96">
        <f t="shared" si="8"/>
        <v>0.64770278525480496</v>
      </c>
      <c r="T37" s="70">
        <f>'a26'!K47</f>
        <v>2.1556203343918892</v>
      </c>
      <c r="U37" s="96">
        <f t="shared" si="9"/>
        <v>0.6532984386731866</v>
      </c>
      <c r="V37" s="70">
        <f>'a26'!L47</f>
        <v>2.5965904944284879</v>
      </c>
      <c r="W37" s="96">
        <f t="shared" si="10"/>
        <v>0.51465912563050631</v>
      </c>
    </row>
    <row r="38" spans="1:25">
      <c r="A38" s="1">
        <v>2015</v>
      </c>
      <c r="B38" s="70">
        <f>'a26'!B48</f>
        <v>2.7962735811400115</v>
      </c>
      <c r="C38" s="96">
        <f t="shared" si="0"/>
        <v>0.45187953536156406</v>
      </c>
      <c r="D38" s="70">
        <f>'a26'!C48</f>
        <v>2.399560257081701</v>
      </c>
      <c r="E38" s="96">
        <f t="shared" si="1"/>
        <v>0.5766046703179919</v>
      </c>
      <c r="F38" s="70">
        <f>'a26'!D48</f>
        <v>2.9108311966621643</v>
      </c>
      <c r="G38" s="96">
        <f t="shared" si="2"/>
        <v>0.41586306404640611</v>
      </c>
      <c r="H38" s="70">
        <f>'a26'!E48</f>
        <v>3.2007367142914802</v>
      </c>
      <c r="I38" s="96">
        <f t="shared" si="3"/>
        <v>0.32471789039548338</v>
      </c>
      <c r="J38" s="70">
        <f>'a26'!F48</f>
        <v>3.2835811576859824</v>
      </c>
      <c r="K38" s="96">
        <f t="shared" si="4"/>
        <v>0.29867191775945795</v>
      </c>
      <c r="L38" s="70">
        <f>'a26'!G48</f>
        <v>2.8985006053668951</v>
      </c>
      <c r="M38" s="96">
        <f t="shared" si="5"/>
        <v>0.41973975426608967</v>
      </c>
      <c r="N38" s="70">
        <f>'a26'!H48</f>
        <v>3.0738684218478118</v>
      </c>
      <c r="O38" s="96">
        <f t="shared" si="6"/>
        <v>0.3646047909282274</v>
      </c>
      <c r="P38" s="70">
        <f>'a26'!I48</f>
        <v>2.8738029204040658</v>
      </c>
      <c r="Q38" s="96">
        <f t="shared" si="7"/>
        <v>0.42750461091014696</v>
      </c>
      <c r="R38" s="70">
        <f>'a26'!J48</f>
        <v>2.2707573795830309</v>
      </c>
      <c r="S38" s="96">
        <f t="shared" si="8"/>
        <v>0.61709979691080719</v>
      </c>
      <c r="T38" s="70">
        <f>'a26'!K48</f>
        <v>2.2270322969493028</v>
      </c>
      <c r="U38" s="96">
        <f t="shared" si="9"/>
        <v>0.63084679380186981</v>
      </c>
      <c r="V38" s="70">
        <f>'a26'!L48</f>
        <v>2.5547623789574305</v>
      </c>
      <c r="W38" s="96">
        <f t="shared" si="10"/>
        <v>0.52780972338137455</v>
      </c>
    </row>
    <row r="39" spans="1:25">
      <c r="A39" s="1">
        <v>2016</v>
      </c>
      <c r="B39" s="70">
        <f>'a26'!B49</f>
        <v>3.0693056736089752</v>
      </c>
      <c r="C39" s="96">
        <f t="shared" si="0"/>
        <v>0.36603930132994372</v>
      </c>
      <c r="D39" s="70">
        <f>'a26'!C49</f>
        <v>2.6742477417099235</v>
      </c>
      <c r="E39" s="96">
        <f t="shared" si="1"/>
        <v>0.49024398739305686</v>
      </c>
      <c r="F39" s="70">
        <f>'a26'!D49</f>
        <v>2.9780362320925251</v>
      </c>
      <c r="G39" s="96">
        <f t="shared" si="2"/>
        <v>0.39473406079525436</v>
      </c>
      <c r="H39" s="70">
        <f>'a26'!E49</f>
        <v>3.338035754223772</v>
      </c>
      <c r="I39" s="96">
        <f t="shared" si="3"/>
        <v>0.28155160318899158</v>
      </c>
      <c r="J39" s="70">
        <f>'a26'!F49</f>
        <v>3.2709172943999381</v>
      </c>
      <c r="K39" s="96">
        <f t="shared" si="4"/>
        <v>0.3026533874042473</v>
      </c>
      <c r="L39" s="70">
        <f>'a26'!G49</f>
        <v>3.2157031937770126</v>
      </c>
      <c r="M39" s="96">
        <f t="shared" si="5"/>
        <v>0.32001248712200703</v>
      </c>
      <c r="N39" s="70">
        <f>'a26'!H49</f>
        <v>3.331864268220345</v>
      </c>
      <c r="O39" s="96">
        <f t="shared" si="6"/>
        <v>0.28349189452275581</v>
      </c>
      <c r="P39" s="70">
        <f>'a26'!I49</f>
        <v>3.1429324893841315</v>
      </c>
      <c r="Q39" s="96">
        <f t="shared" si="7"/>
        <v>0.3428913151720131</v>
      </c>
      <c r="R39" s="70">
        <f>'a26'!J49</f>
        <v>2.5304286402684109</v>
      </c>
      <c r="S39" s="96">
        <f t="shared" si="8"/>
        <v>0.53546015672436031</v>
      </c>
      <c r="T39" s="70">
        <f>'a26'!K49</f>
        <v>2.6696384923712335</v>
      </c>
      <c r="U39" s="96">
        <f t="shared" si="9"/>
        <v>0.49169311756074296</v>
      </c>
      <c r="V39" s="70">
        <f>'a26'!L49</f>
        <v>2.6434954025585529</v>
      </c>
      <c r="W39" s="96">
        <f t="shared" si="10"/>
        <v>0.49991240390007785</v>
      </c>
    </row>
    <row r="40" spans="1:25">
      <c r="A40" s="1">
        <v>2017</v>
      </c>
      <c r="B40" s="70">
        <f>'a26'!B50</f>
        <v>2.9888352560070257</v>
      </c>
      <c r="C40" s="96">
        <f t="shared" si="0"/>
        <v>0.39133888943737022</v>
      </c>
      <c r="D40" s="70">
        <f>'a26'!C50</f>
        <v>2.685819888098099</v>
      </c>
      <c r="E40" s="96">
        <f t="shared" si="1"/>
        <v>0.48660574931918621</v>
      </c>
      <c r="F40" s="70">
        <f>'a26'!D50</f>
        <v>3.3039954705767141</v>
      </c>
      <c r="G40" s="96">
        <f t="shared" si="2"/>
        <v>0.29225373673066801</v>
      </c>
      <c r="H40" s="70">
        <f>'a26'!E50</f>
        <v>3.2571978775901589</v>
      </c>
      <c r="I40" s="96">
        <f t="shared" si="3"/>
        <v>0.30696671899497469</v>
      </c>
      <c r="J40" s="70">
        <f>'a26'!F50</f>
        <v>3.3443175639034797</v>
      </c>
      <c r="K40" s="96">
        <f t="shared" si="4"/>
        <v>0.27957662651803666</v>
      </c>
      <c r="L40" s="70">
        <f>'a26'!G50</f>
        <v>3.0932247783378251</v>
      </c>
      <c r="M40" s="96">
        <f t="shared" si="5"/>
        <v>0.35851922730060704</v>
      </c>
      <c r="N40" s="70">
        <f>'a26'!H50</f>
        <v>3.2997219583126145</v>
      </c>
      <c r="O40" s="96">
        <f t="shared" si="6"/>
        <v>0.29359731246042953</v>
      </c>
      <c r="P40" s="70">
        <f>'a26'!I50</f>
        <v>2.9120042175638665</v>
      </c>
      <c r="Q40" s="96">
        <f t="shared" si="7"/>
        <v>0.41549427081109241</v>
      </c>
      <c r="R40" s="70">
        <f>'a26'!J50</f>
        <v>2.4603312589683979</v>
      </c>
      <c r="S40" s="96">
        <f t="shared" si="8"/>
        <v>0.55749850233195897</v>
      </c>
      <c r="T40" s="70">
        <f>'a26'!K50</f>
        <v>2.5282910786050263</v>
      </c>
      <c r="U40" s="96">
        <f t="shared" si="9"/>
        <v>0.53613219784517774</v>
      </c>
      <c r="V40" s="70">
        <f>'a26'!L50</f>
        <v>2.5481013578057943</v>
      </c>
      <c r="W40" s="96">
        <f t="shared" si="10"/>
        <v>0.52990392267265762</v>
      </c>
    </row>
    <row r="41" spans="1:25">
      <c r="A41" s="1">
        <v>2018</v>
      </c>
      <c r="B41" s="70">
        <f>'a26'!B51</f>
        <v>2.9665296274779318</v>
      </c>
      <c r="C41" s="96">
        <f t="shared" si="0"/>
        <v>0.39835169278896693</v>
      </c>
      <c r="D41" s="70">
        <f>'a26'!C51</f>
        <v>2.786974595239168</v>
      </c>
      <c r="E41" s="96">
        <f t="shared" si="1"/>
        <v>0.45480310056874157</v>
      </c>
      <c r="F41" s="70">
        <f>'a26'!D51</f>
        <v>3.3063967052768795</v>
      </c>
      <c r="G41" s="96">
        <f t="shared" si="2"/>
        <v>0.29149879782673505</v>
      </c>
      <c r="H41" s="70">
        <f>'a26'!E51</f>
        <v>3.2641970215405545</v>
      </c>
      <c r="I41" s="96">
        <f t="shared" si="3"/>
        <v>0.30476621520331421</v>
      </c>
      <c r="J41" s="70">
        <f>'a26'!F51</f>
        <v>3.3083810491315284</v>
      </c>
      <c r="K41" s="96">
        <f t="shared" si="4"/>
        <v>0.29087492779247653</v>
      </c>
      <c r="L41" s="70">
        <f>'a26'!G51</f>
        <v>3.0682385716801459</v>
      </c>
      <c r="M41" s="96">
        <f t="shared" si="5"/>
        <v>0.36637479404978479</v>
      </c>
      <c r="N41" s="70">
        <f>'a26'!H51</f>
        <v>3.223644811449724</v>
      </c>
      <c r="O41" s="96">
        <f t="shared" si="6"/>
        <v>0.31751567323668445</v>
      </c>
      <c r="P41" s="70">
        <f>'a26'!I51</f>
        <v>2.95506877519332</v>
      </c>
      <c r="Q41" s="96">
        <f t="shared" si="7"/>
        <v>0.40195494042706181</v>
      </c>
      <c r="R41" s="70">
        <f>'a26'!J51</f>
        <v>2.4708500980369124</v>
      </c>
      <c r="S41" s="96">
        <f t="shared" si="8"/>
        <v>0.55419142000615185</v>
      </c>
      <c r="T41" s="70">
        <f>'a26'!K51</f>
        <v>2.5634853960672968</v>
      </c>
      <c r="U41" s="96">
        <f t="shared" si="9"/>
        <v>0.52506724053475518</v>
      </c>
      <c r="V41" s="70">
        <f>'a26'!L51</f>
        <v>2.5608697719782936</v>
      </c>
      <c r="W41" s="96">
        <f t="shared" si="10"/>
        <v>0.52588958263347485</v>
      </c>
    </row>
    <row r="42" spans="1:25" s="273" customFormat="1">
      <c r="B42" s="70"/>
      <c r="C42" s="96"/>
      <c r="D42" s="70"/>
      <c r="E42" s="96"/>
      <c r="F42" s="70"/>
      <c r="G42" s="96"/>
      <c r="H42" s="70"/>
      <c r="I42" s="96"/>
      <c r="J42" s="70"/>
      <c r="K42" s="96"/>
      <c r="L42" s="70"/>
      <c r="M42" s="96"/>
      <c r="N42" s="70"/>
      <c r="O42" s="96"/>
      <c r="P42" s="70"/>
      <c r="Q42" s="96"/>
      <c r="R42" s="70"/>
      <c r="S42" s="96"/>
      <c r="T42" s="70"/>
      <c r="U42" s="96"/>
      <c r="V42" s="70"/>
      <c r="W42" s="96"/>
    </row>
    <row r="43" spans="1:25" s="23" customFormat="1">
      <c r="B43" s="290" t="s">
        <v>615</v>
      </c>
      <c r="C43" s="342"/>
      <c r="D43" s="290"/>
      <c r="E43" s="342"/>
      <c r="F43" s="290"/>
      <c r="G43" s="342"/>
      <c r="H43" s="290"/>
      <c r="I43" s="342"/>
      <c r="J43" s="290" t="s">
        <v>615</v>
      </c>
      <c r="K43" s="342"/>
      <c r="L43" s="290"/>
      <c r="M43" s="342"/>
      <c r="N43" s="290"/>
      <c r="O43" s="342"/>
      <c r="P43" s="290"/>
      <c r="Q43" s="342"/>
      <c r="R43" s="290" t="s">
        <v>615</v>
      </c>
      <c r="S43" s="342"/>
      <c r="T43" s="290"/>
      <c r="U43" s="342"/>
      <c r="V43" s="290"/>
      <c r="W43" s="342"/>
    </row>
    <row r="44" spans="1:25">
      <c r="A44" s="29" t="s">
        <v>973</v>
      </c>
      <c r="B44" s="96">
        <f>(POWER(B41/B4, 1/37)-1)*100</f>
        <v>1.4298576474127689</v>
      </c>
      <c r="C44" s="96">
        <f t="shared" ref="C44:W44" si="11">(POWER(C41/C4, 1/37)-1)*100</f>
        <v>-1.7978737850246618</v>
      </c>
      <c r="D44" s="96">
        <f t="shared" si="11"/>
        <v>-0.76643341689296429</v>
      </c>
      <c r="E44" s="96">
        <f t="shared" si="11"/>
        <v>2.757380213207683</v>
      </c>
      <c r="F44" s="96">
        <f t="shared" si="11"/>
        <v>-0.30802585167839514</v>
      </c>
      <c r="G44" s="96">
        <f t="shared" si="11"/>
        <v>1.5366101070387828</v>
      </c>
      <c r="H44" s="96">
        <f t="shared" si="11"/>
        <v>1.9107888401365125</v>
      </c>
      <c r="I44" s="96">
        <f t="shared" si="11"/>
        <v>-2.6445650314087299</v>
      </c>
      <c r="J44" s="96">
        <f t="shared" si="11"/>
        <v>1.0326630766913203</v>
      </c>
      <c r="K44" s="96">
        <f t="shared" si="11"/>
        <v>-2.0238164716406826</v>
      </c>
      <c r="L44" s="96">
        <f t="shared" si="11"/>
        <v>1.6886491559342298</v>
      </c>
      <c r="M44" s="96">
        <f t="shared" si="11"/>
        <v>-2.1275600813213891</v>
      </c>
      <c r="N44" s="96">
        <f t="shared" si="11"/>
        <v>1.6707682709381499</v>
      </c>
      <c r="O44" s="96">
        <f t="shared" si="11"/>
        <v>-2.4066631808035921</v>
      </c>
      <c r="P44" s="96">
        <f t="shared" si="11"/>
        <v>0.99948171572803446</v>
      </c>
      <c r="Q44" s="96">
        <f t="shared" si="11"/>
        <v>-1.4419861096660602</v>
      </c>
      <c r="R44" s="96">
        <f t="shared" si="11"/>
        <v>1.6307660203454866</v>
      </c>
      <c r="S44" s="96">
        <f t="shared" si="11"/>
        <v>-1.3139347976841242</v>
      </c>
      <c r="T44" s="96">
        <f t="shared" si="11"/>
        <v>1.5056541611237373</v>
      </c>
      <c r="U44" s="96">
        <f t="shared" si="11"/>
        <v>-1.3474922487416108</v>
      </c>
      <c r="V44" s="96">
        <f t="shared" si="11"/>
        <v>0.81557063219865888</v>
      </c>
      <c r="W44" s="96">
        <f t="shared" si="11"/>
        <v>-0.90030611040806674</v>
      </c>
      <c r="X44" s="5"/>
      <c r="Y44" s="6"/>
    </row>
    <row r="45" spans="1:25" s="89" customFormat="1">
      <c r="B45" s="5"/>
      <c r="C45" s="5"/>
      <c r="D45" s="5"/>
      <c r="E45" s="5"/>
      <c r="F45" s="5"/>
      <c r="G45" s="5"/>
      <c r="H45" s="5"/>
      <c r="I45" s="5"/>
      <c r="J45" s="5"/>
      <c r="K45" s="5"/>
      <c r="L45" s="5"/>
      <c r="M45" s="5"/>
      <c r="N45" s="5"/>
      <c r="O45" s="5"/>
      <c r="P45" s="5"/>
      <c r="Q45" s="5"/>
      <c r="R45" s="5"/>
      <c r="S45" s="5"/>
      <c r="T45" s="5"/>
      <c r="U45" s="5"/>
      <c r="V45" s="5"/>
      <c r="W45" s="5"/>
      <c r="X45" s="5"/>
      <c r="Y45" s="6"/>
    </row>
    <row r="46" spans="1:25" s="89" customFormat="1">
      <c r="B46" s="5"/>
      <c r="C46" s="5"/>
      <c r="D46" s="5"/>
      <c r="E46" s="5"/>
      <c r="F46" s="5"/>
      <c r="G46" s="5"/>
      <c r="H46" s="5"/>
      <c r="I46" s="5"/>
      <c r="J46" s="5"/>
      <c r="K46" s="5"/>
      <c r="L46" s="5"/>
      <c r="M46" s="5"/>
      <c r="N46" s="5"/>
      <c r="O46" s="5"/>
      <c r="P46" s="5"/>
      <c r="Q46" s="5"/>
      <c r="R46" s="5"/>
      <c r="S46" s="5"/>
      <c r="T46" s="5"/>
      <c r="U46" s="5"/>
      <c r="V46" s="5"/>
      <c r="W46" s="5"/>
      <c r="X46" s="5"/>
      <c r="Y46" s="6"/>
    </row>
    <row r="47" spans="1:25">
      <c r="B47" s="5" t="s">
        <v>497</v>
      </c>
      <c r="J47" s="5" t="s">
        <v>290</v>
      </c>
      <c r="R47" s="5" t="s">
        <v>290</v>
      </c>
    </row>
    <row r="48" spans="1:25">
      <c r="B48" s="5" t="s">
        <v>1260</v>
      </c>
    </row>
    <row r="49" spans="2:3">
      <c r="B49" s="5" t="s">
        <v>1261</v>
      </c>
    </row>
    <row r="51" spans="2:3">
      <c r="B51" s="5" t="s">
        <v>461</v>
      </c>
      <c r="C51" s="6">
        <f>MAX(B4:B41,D4:D41,F4:F41,H4:H41,J4:J41,L4:L41,N4:N41,P4:P41,R4:R41,T4:T41,V4:V41)</f>
        <v>3.9685087438981985</v>
      </c>
    </row>
    <row r="52" spans="2:3">
      <c r="B52" s="5" t="s">
        <v>462</v>
      </c>
      <c r="C52" s="6">
        <f>MIN(B4:B41,D4:D41,F4:F41,H4:H41,J4:J41,L4:L41,N4:N41,P4:P41,R4:R41,T4:T41,V4:V41)</f>
        <v>1.3179248272662354</v>
      </c>
    </row>
    <row r="53" spans="2:3">
      <c r="B53" s="5" t="s">
        <v>338</v>
      </c>
      <c r="C53" s="6">
        <f>C51-C52</f>
        <v>2.6505839166319634</v>
      </c>
    </row>
    <row r="54" spans="2:3">
      <c r="B54" s="5" t="s">
        <v>339</v>
      </c>
      <c r="C54" s="6">
        <f>C53/10</f>
        <v>0.26505839166319634</v>
      </c>
    </row>
    <row r="55" spans="2:3">
      <c r="B55" s="5" t="s">
        <v>465</v>
      </c>
      <c r="C55" s="6">
        <f>C51+C54</f>
        <v>4.2335671355613949</v>
      </c>
    </row>
    <row r="56" spans="2:3">
      <c r="B56" s="5" t="s">
        <v>466</v>
      </c>
      <c r="C56" s="6">
        <f>C52-C54</f>
        <v>1.0528664356030391</v>
      </c>
    </row>
    <row r="57" spans="2:3">
      <c r="B57" s="5" t="s">
        <v>337</v>
      </c>
      <c r="C57" s="6">
        <f>C55-C56</f>
        <v>3.180700699958356</v>
      </c>
    </row>
  </sheetData>
  <mergeCells count="11">
    <mergeCell ref="L2:M2"/>
    <mergeCell ref="B2:C2"/>
    <mergeCell ref="D2:E2"/>
    <mergeCell ref="F2:G2"/>
    <mergeCell ref="H2:I2"/>
    <mergeCell ref="J2:K2"/>
    <mergeCell ref="N2:O2"/>
    <mergeCell ref="P2:Q2"/>
    <mergeCell ref="R2:S2"/>
    <mergeCell ref="T2:U2"/>
    <mergeCell ref="V2:W2"/>
  </mergeCells>
  <phoneticPr fontId="16" type="noConversion"/>
  <pageMargins left="0.15748031496062992" right="0.15748031496062992" top="0.39370078740157483" bottom="0.39370078740157483" header="0.51181102362204722" footer="0.51181102362204722"/>
  <pageSetup scale="84" orientation="landscape" r:id="rId1"/>
  <headerFooter alignWithMargins="0"/>
  <colBreaks count="2" manualBreakCount="2">
    <brk id="9" max="48" man="1"/>
    <brk id="17" max="1048575" man="1"/>
  </colBreaks>
</worksheet>
</file>

<file path=xl/worksheets/sheet11.xml><?xml version="1.0" encoding="utf-8"?>
<worksheet xmlns="http://schemas.openxmlformats.org/spreadsheetml/2006/main" xmlns:r="http://schemas.openxmlformats.org/officeDocument/2006/relationships">
  <dimension ref="A1:BD57"/>
  <sheetViews>
    <sheetView view="pageBreakPreview" zoomScaleSheetLayoutView="100" workbookViewId="0">
      <pane xSplit="1" ySplit="2" topLeftCell="B3" activePane="bottomRight" state="frozen"/>
      <selection pane="topRight" activeCell="B1" sqref="B1"/>
      <selection pane="bottomLeft" activeCell="A4" sqref="A4"/>
      <selection pane="bottomRight" activeCell="E54" sqref="E54"/>
    </sheetView>
  </sheetViews>
  <sheetFormatPr defaultColWidth="8.875" defaultRowHeight="12.75"/>
  <cols>
    <col min="1" max="1" width="11.25" style="1" customWidth="1"/>
    <col min="2" max="5" width="10.875" style="7" customWidth="1"/>
    <col min="6" max="6" width="10.875" style="6" customWidth="1"/>
    <col min="7" max="10" width="10.875" style="7" customWidth="1"/>
    <col min="11" max="11" width="10.875" style="6" customWidth="1"/>
    <col min="12" max="15" width="10.875" style="7" customWidth="1"/>
    <col min="16" max="16" width="10.875" style="6" customWidth="1"/>
    <col min="17" max="20" width="10.875" style="7" customWidth="1"/>
    <col min="21" max="21" width="10.875" style="6" customWidth="1"/>
    <col min="22" max="25" width="10.875" style="7" customWidth="1"/>
    <col min="26" max="26" width="10.875" style="6" customWidth="1"/>
    <col min="27" max="30" width="10.875" style="7" customWidth="1"/>
    <col min="31" max="31" width="10.875" style="6" customWidth="1"/>
    <col min="32" max="35" width="10.875" style="7" customWidth="1"/>
    <col min="36" max="36" width="10.875" style="6" customWidth="1"/>
    <col min="37" max="40" width="10.875" style="7" customWidth="1"/>
    <col min="41" max="41" width="10.875" style="6" customWidth="1"/>
    <col min="42" max="45" width="10.875" style="7" customWidth="1"/>
    <col min="46" max="46" width="10.875" style="6" customWidth="1"/>
    <col min="47" max="50" width="10.875" style="7" customWidth="1"/>
    <col min="51" max="51" width="10.875" style="6" customWidth="1"/>
    <col min="52" max="55" width="10.875" style="7" customWidth="1"/>
    <col min="56" max="56" width="10.875" style="6" customWidth="1"/>
    <col min="57" max="16384" width="8.875" style="1"/>
  </cols>
  <sheetData>
    <row r="1" spans="1:56">
      <c r="B1" s="7" t="s">
        <v>392</v>
      </c>
      <c r="Q1" s="7" t="s">
        <v>393</v>
      </c>
      <c r="AF1" s="7" t="s">
        <v>394</v>
      </c>
      <c r="AU1" s="7" t="s">
        <v>655</v>
      </c>
    </row>
    <row r="2" spans="1:56">
      <c r="B2" s="369" t="s">
        <v>264</v>
      </c>
      <c r="C2" s="369"/>
      <c r="D2" s="369"/>
      <c r="E2" s="369"/>
      <c r="F2" s="369"/>
      <c r="G2" s="369" t="s">
        <v>280</v>
      </c>
      <c r="H2" s="369"/>
      <c r="I2" s="369"/>
      <c r="J2" s="369"/>
      <c r="K2" s="369"/>
      <c r="L2" s="369" t="s">
        <v>281</v>
      </c>
      <c r="M2" s="369"/>
      <c r="N2" s="369"/>
      <c r="O2" s="369"/>
      <c r="P2" s="369"/>
      <c r="Q2" s="369" t="s">
        <v>282</v>
      </c>
      <c r="R2" s="369"/>
      <c r="S2" s="369"/>
      <c r="T2" s="369"/>
      <c r="U2" s="369"/>
      <c r="V2" s="369" t="s">
        <v>283</v>
      </c>
      <c r="W2" s="369"/>
      <c r="X2" s="369"/>
      <c r="Y2" s="369"/>
      <c r="Z2" s="369"/>
      <c r="AA2" s="369" t="s">
        <v>284</v>
      </c>
      <c r="AB2" s="369"/>
      <c r="AC2" s="369"/>
      <c r="AD2" s="369"/>
      <c r="AE2" s="369"/>
      <c r="AF2" s="369" t="s">
        <v>285</v>
      </c>
      <c r="AG2" s="369"/>
      <c r="AH2" s="369"/>
      <c r="AI2" s="369"/>
      <c r="AJ2" s="369"/>
      <c r="AK2" s="369" t="s">
        <v>286</v>
      </c>
      <c r="AL2" s="369"/>
      <c r="AM2" s="369"/>
      <c r="AN2" s="369"/>
      <c r="AO2" s="369"/>
      <c r="AP2" s="369" t="s">
        <v>287</v>
      </c>
      <c r="AQ2" s="369"/>
      <c r="AR2" s="369"/>
      <c r="AS2" s="369"/>
      <c r="AT2" s="369"/>
      <c r="AU2" s="369" t="s">
        <v>288</v>
      </c>
      <c r="AV2" s="369"/>
      <c r="AW2" s="369"/>
      <c r="AX2" s="369"/>
      <c r="AY2" s="369"/>
      <c r="AZ2" s="369" t="s">
        <v>289</v>
      </c>
      <c r="BA2" s="369"/>
      <c r="BB2" s="369"/>
      <c r="BC2" s="369"/>
      <c r="BD2" s="369"/>
    </row>
    <row r="3" spans="1:56" s="277" customFormat="1" ht="76.5">
      <c r="B3" s="361" t="s">
        <v>292</v>
      </c>
      <c r="C3" s="361" t="s">
        <v>657</v>
      </c>
      <c r="D3" s="361" t="s">
        <v>658</v>
      </c>
      <c r="E3" s="361" t="s">
        <v>293</v>
      </c>
      <c r="F3" s="278" t="s">
        <v>502</v>
      </c>
      <c r="G3" s="361" t="s">
        <v>292</v>
      </c>
      <c r="H3" s="361" t="s">
        <v>657</v>
      </c>
      <c r="I3" s="361" t="s">
        <v>658</v>
      </c>
      <c r="J3" s="361" t="s">
        <v>293</v>
      </c>
      <c r="K3" s="278" t="s">
        <v>502</v>
      </c>
      <c r="L3" s="361" t="s">
        <v>292</v>
      </c>
      <c r="M3" s="361" t="s">
        <v>657</v>
      </c>
      <c r="N3" s="361" t="s">
        <v>658</v>
      </c>
      <c r="O3" s="361" t="s">
        <v>293</v>
      </c>
      <c r="P3" s="278" t="s">
        <v>502</v>
      </c>
      <c r="Q3" s="361" t="s">
        <v>292</v>
      </c>
      <c r="R3" s="361" t="s">
        <v>657</v>
      </c>
      <c r="S3" s="361" t="s">
        <v>658</v>
      </c>
      <c r="T3" s="361" t="s">
        <v>293</v>
      </c>
      <c r="U3" s="278" t="s">
        <v>502</v>
      </c>
      <c r="V3" s="361" t="s">
        <v>292</v>
      </c>
      <c r="W3" s="361" t="s">
        <v>657</v>
      </c>
      <c r="X3" s="361" t="s">
        <v>658</v>
      </c>
      <c r="Y3" s="361" t="s">
        <v>293</v>
      </c>
      <c r="Z3" s="278" t="s">
        <v>502</v>
      </c>
      <c r="AA3" s="361" t="s">
        <v>292</v>
      </c>
      <c r="AB3" s="361" t="s">
        <v>657</v>
      </c>
      <c r="AC3" s="361" t="s">
        <v>658</v>
      </c>
      <c r="AD3" s="361" t="s">
        <v>293</v>
      </c>
      <c r="AE3" s="278" t="s">
        <v>502</v>
      </c>
      <c r="AF3" s="361" t="s">
        <v>292</v>
      </c>
      <c r="AG3" s="361" t="s">
        <v>657</v>
      </c>
      <c r="AH3" s="361" t="s">
        <v>658</v>
      </c>
      <c r="AI3" s="361" t="s">
        <v>293</v>
      </c>
      <c r="AJ3" s="278" t="s">
        <v>502</v>
      </c>
      <c r="AK3" s="361" t="s">
        <v>292</v>
      </c>
      <c r="AL3" s="361" t="s">
        <v>657</v>
      </c>
      <c r="AM3" s="361" t="s">
        <v>658</v>
      </c>
      <c r="AN3" s="361" t="s">
        <v>293</v>
      </c>
      <c r="AO3" s="278" t="s">
        <v>502</v>
      </c>
      <c r="AP3" s="361" t="s">
        <v>292</v>
      </c>
      <c r="AQ3" s="361" t="s">
        <v>657</v>
      </c>
      <c r="AR3" s="361" t="s">
        <v>658</v>
      </c>
      <c r="AS3" s="361" t="s">
        <v>293</v>
      </c>
      <c r="AT3" s="278" t="s">
        <v>502</v>
      </c>
      <c r="AU3" s="361" t="s">
        <v>292</v>
      </c>
      <c r="AV3" s="361" t="s">
        <v>657</v>
      </c>
      <c r="AW3" s="361" t="s">
        <v>658</v>
      </c>
      <c r="AX3" s="361" t="s">
        <v>293</v>
      </c>
      <c r="AY3" s="278" t="s">
        <v>502</v>
      </c>
      <c r="AZ3" s="361" t="s">
        <v>292</v>
      </c>
      <c r="BA3" s="361" t="s">
        <v>657</v>
      </c>
      <c r="BB3" s="361" t="s">
        <v>658</v>
      </c>
      <c r="BC3" s="361" t="s">
        <v>293</v>
      </c>
      <c r="BD3" s="278" t="s">
        <v>502</v>
      </c>
    </row>
    <row r="4" spans="1:56" s="277" customFormat="1" ht="41.25" customHeight="1">
      <c r="B4" s="361" t="s">
        <v>77</v>
      </c>
      <c r="C4" s="361" t="s">
        <v>78</v>
      </c>
      <c r="D4" s="361" t="s">
        <v>79</v>
      </c>
      <c r="E4" s="361" t="s">
        <v>291</v>
      </c>
      <c r="F4" s="278" t="s">
        <v>298</v>
      </c>
      <c r="G4" s="361" t="s">
        <v>83</v>
      </c>
      <c r="H4" s="361" t="s">
        <v>84</v>
      </c>
      <c r="I4" s="361" t="s">
        <v>101</v>
      </c>
      <c r="J4" s="361" t="s">
        <v>295</v>
      </c>
      <c r="K4" s="278" t="s">
        <v>298</v>
      </c>
      <c r="L4" s="361" t="s">
        <v>88</v>
      </c>
      <c r="M4" s="361" t="s">
        <v>102</v>
      </c>
      <c r="N4" s="361" t="s">
        <v>126</v>
      </c>
      <c r="O4" s="361" t="s">
        <v>296</v>
      </c>
      <c r="P4" s="278" t="s">
        <v>298</v>
      </c>
      <c r="Q4" s="361" t="s">
        <v>77</v>
      </c>
      <c r="R4" s="361" t="s">
        <v>78</v>
      </c>
      <c r="S4" s="361" t="s">
        <v>79</v>
      </c>
      <c r="T4" s="361" t="s">
        <v>291</v>
      </c>
      <c r="U4" s="278" t="s">
        <v>298</v>
      </c>
      <c r="V4" s="361" t="s">
        <v>83</v>
      </c>
      <c r="W4" s="361" t="s">
        <v>84</v>
      </c>
      <c r="X4" s="361" t="s">
        <v>101</v>
      </c>
      <c r="Y4" s="361" t="s">
        <v>297</v>
      </c>
      <c r="Z4" s="278" t="s">
        <v>298</v>
      </c>
      <c r="AA4" s="361" t="s">
        <v>88</v>
      </c>
      <c r="AB4" s="361" t="s">
        <v>102</v>
      </c>
      <c r="AC4" s="361" t="s">
        <v>126</v>
      </c>
      <c r="AD4" s="361" t="s">
        <v>296</v>
      </c>
      <c r="AE4" s="278" t="s">
        <v>298</v>
      </c>
      <c r="AF4" s="361" t="s">
        <v>77</v>
      </c>
      <c r="AG4" s="361" t="s">
        <v>78</v>
      </c>
      <c r="AH4" s="361" t="s">
        <v>79</v>
      </c>
      <c r="AI4" s="361" t="s">
        <v>291</v>
      </c>
      <c r="AJ4" s="278" t="s">
        <v>298</v>
      </c>
      <c r="AK4" s="361" t="s">
        <v>83</v>
      </c>
      <c r="AL4" s="361" t="s">
        <v>84</v>
      </c>
      <c r="AM4" s="361" t="s">
        <v>101</v>
      </c>
      <c r="AN4" s="361" t="s">
        <v>297</v>
      </c>
      <c r="AO4" s="278" t="s">
        <v>298</v>
      </c>
      <c r="AP4" s="361" t="s">
        <v>88</v>
      </c>
      <c r="AQ4" s="361" t="s">
        <v>102</v>
      </c>
      <c r="AR4" s="361" t="s">
        <v>126</v>
      </c>
      <c r="AS4" s="361" t="s">
        <v>296</v>
      </c>
      <c r="AT4" s="278" t="s">
        <v>298</v>
      </c>
      <c r="AU4" s="361" t="s">
        <v>77</v>
      </c>
      <c r="AV4" s="361" t="s">
        <v>78</v>
      </c>
      <c r="AW4" s="361" t="s">
        <v>79</v>
      </c>
      <c r="AX4" s="361" t="s">
        <v>291</v>
      </c>
      <c r="AY4" s="278" t="s">
        <v>298</v>
      </c>
      <c r="AZ4" s="361" t="s">
        <v>83</v>
      </c>
      <c r="BA4" s="361" t="s">
        <v>84</v>
      </c>
      <c r="BB4" s="361" t="s">
        <v>101</v>
      </c>
      <c r="BC4" s="361" t="s">
        <v>297</v>
      </c>
      <c r="BD4" s="278" t="s">
        <v>298</v>
      </c>
    </row>
    <row r="5" spans="1:56">
      <c r="A5" s="1">
        <v>1981</v>
      </c>
      <c r="B5" s="71">
        <f>'a27'!E5</f>
        <v>1.16726534057141</v>
      </c>
      <c r="C5" s="71">
        <f>'a27'!F5</f>
        <v>40.5</v>
      </c>
      <c r="D5" s="71">
        <f>'a27'!G5</f>
        <v>37.9</v>
      </c>
      <c r="E5" s="71">
        <f t="shared" ref="E5:E25" si="0">B5*C5*D5</f>
        <v>1791.6939345100857</v>
      </c>
      <c r="F5" s="96">
        <f t="shared" ref="F5:F38" si="1">(G$55-E5)/G$57</f>
        <v>0.42776256627284864</v>
      </c>
      <c r="G5" s="71">
        <f>'a27'!L5</f>
        <v>0.4531878459639202</v>
      </c>
      <c r="H5" s="71">
        <f>'a27'!M5</f>
        <v>46.3</v>
      </c>
      <c r="I5" s="71">
        <f>'a27'!N5</f>
        <v>45.7</v>
      </c>
      <c r="J5" s="71">
        <f t="shared" ref="J5:J25" si="2">G5*H5*I5</f>
        <v>958.90469515351833</v>
      </c>
      <c r="K5" s="96">
        <f t="shared" ref="K5:K38" si="3">(G$55-J5)/G$57</f>
        <v>0.65500789319114583</v>
      </c>
      <c r="L5" s="71">
        <f>'a27'!S5</f>
        <v>0.69018970989887063</v>
      </c>
      <c r="M5" s="71">
        <f>'a27'!T5</f>
        <v>48</v>
      </c>
      <c r="N5" s="71">
        <f>'a27'!U5</f>
        <v>31.7</v>
      </c>
      <c r="O5" s="71">
        <f t="shared" ref="O5:O25" si="4">L5*M5*N5</f>
        <v>1050.1926625821216</v>
      </c>
      <c r="P5" s="96">
        <f t="shared" ref="P5:P38" si="5">(G$55-O5)/G$57</f>
        <v>0.63009791234407375</v>
      </c>
      <c r="Q5" s="71">
        <f>'a27'!Z5</f>
        <v>1.1736275363323754</v>
      </c>
      <c r="R5" s="71">
        <f>'a27'!AA5</f>
        <v>56.6</v>
      </c>
      <c r="S5" s="71">
        <f>'a27'!AB5</f>
        <v>39.700000000000003</v>
      </c>
      <c r="T5" s="71">
        <f t="shared" ref="T5:T25" si="6">Q5*R5*S5</f>
        <v>2637.1645466895743</v>
      </c>
      <c r="U5" s="96">
        <f t="shared" ref="U5:U38" si="7">(G$55-T5)/G$57</f>
        <v>0.19705684076061181</v>
      </c>
      <c r="V5" s="71">
        <f>'a27'!AG5</f>
        <v>0.83782918082413749</v>
      </c>
      <c r="W5" s="71">
        <f>'a27'!AH5</f>
        <v>60.3</v>
      </c>
      <c r="X5" s="71">
        <f>'a27'!AI5</f>
        <v>40.1</v>
      </c>
      <c r="Y5" s="71">
        <f t="shared" ref="Y5:Y25" si="8">V5*W5*X5</f>
        <v>2025.8960941081891</v>
      </c>
      <c r="Z5" s="96">
        <f t="shared" ref="Z5:Z38" si="9">(G$55-Y5)/G$57</f>
        <v>0.36385522476593596</v>
      </c>
      <c r="AA5" s="71">
        <f>'a27'!AN5</f>
        <v>1.2719765208231233</v>
      </c>
      <c r="AB5" s="71">
        <f>'a27'!AO5</f>
        <v>45</v>
      </c>
      <c r="AC5" s="71">
        <f>'a27'!AP5</f>
        <v>40.799999999999997</v>
      </c>
      <c r="AD5" s="71">
        <f t="shared" ref="AD5:AD25" si="10">AA5*AB5*AC5</f>
        <v>2335.348892231254</v>
      </c>
      <c r="AE5" s="96">
        <f t="shared" ref="AE5:AE38" si="11">(G$55-AD5)/G$57</f>
        <v>0.27941404931368119</v>
      </c>
      <c r="AF5" s="71">
        <f>'a27'!AU5</f>
        <v>1.0369085394535806</v>
      </c>
      <c r="AG5" s="71">
        <f>'a27'!AV5</f>
        <v>34.4</v>
      </c>
      <c r="AH5" s="71">
        <f>'a27'!AW5</f>
        <v>35.1</v>
      </c>
      <c r="AI5" s="71">
        <f t="shared" ref="AI5:AI25" si="12">AF5*AG5*AH5</f>
        <v>1252.0048468778314</v>
      </c>
      <c r="AJ5" s="96">
        <f t="shared" ref="AJ5:AJ38" si="13">(G$55-AI5)/G$57</f>
        <v>0.57502890613092028</v>
      </c>
      <c r="AK5" s="71">
        <f>'a27'!BB5</f>
        <v>0.99738907736313442</v>
      </c>
      <c r="AL5" s="71">
        <f>'a27'!BC5</f>
        <v>42.5</v>
      </c>
      <c r="AM5" s="71">
        <f>'a27'!BD5</f>
        <v>41</v>
      </c>
      <c r="AN5" s="71">
        <f t="shared" ref="AN5:AN25" si="14">AK5*AL5*AM5</f>
        <v>1737.9504673052616</v>
      </c>
      <c r="AO5" s="96">
        <f t="shared" ref="AO5:AO38" si="15">(G$55-AN5)/G$57</f>
        <v>0.44242768344477451</v>
      </c>
      <c r="AP5" s="71">
        <f>'a27'!BI5</f>
        <v>0.84669255243621322</v>
      </c>
      <c r="AQ5" s="71">
        <f>'a27'!BJ5</f>
        <v>54.1</v>
      </c>
      <c r="AR5" s="71">
        <f>'a27'!BK5</f>
        <v>30.9</v>
      </c>
      <c r="AS5" s="71">
        <f t="shared" ref="AS5:AS25" si="16">AP5*AQ5*AR5</f>
        <v>1415.4074729820934</v>
      </c>
      <c r="AT5" s="96">
        <f t="shared" ref="AT5:AT38" si="17">(G$55-AS5)/G$57</f>
        <v>0.5304408141701491</v>
      </c>
      <c r="AU5" s="71">
        <f>'a27'!BP5</f>
        <v>1.5856421963913361</v>
      </c>
      <c r="AV5" s="71">
        <f>'a27'!BQ5</f>
        <v>26.2</v>
      </c>
      <c r="AW5" s="71">
        <f>'a27'!BR5</f>
        <v>39.200000000000003</v>
      </c>
      <c r="AX5" s="71">
        <f t="shared" ref="AX5:AX25" si="18">AU5*AV5*AW5</f>
        <v>1628.5179613817579</v>
      </c>
      <c r="AY5" s="96">
        <f t="shared" ref="AY5:AY38" si="19">(G$55-AX5)/G$57</f>
        <v>0.47228881085714197</v>
      </c>
      <c r="AZ5" s="71">
        <f>'a27'!BW5</f>
        <v>1.4075117987817707</v>
      </c>
      <c r="BA5" s="71">
        <f>'a27'!BX5</f>
        <v>43.2</v>
      </c>
      <c r="BB5" s="71">
        <f>'a27'!BY5</f>
        <v>36.299999999999997</v>
      </c>
      <c r="BC5" s="71">
        <f t="shared" ref="BC5:BC25" si="20">AZ5*BA5*BB5</f>
        <v>2207.2037023776215</v>
      </c>
      <c r="BD5" s="96">
        <f t="shared" ref="BD5:BD38" si="21">(G$55-BC5)/G$57</f>
        <v>0.3143813545874562</v>
      </c>
    </row>
    <row r="6" spans="1:56">
      <c r="A6" s="1">
        <v>1982</v>
      </c>
      <c r="B6" s="71">
        <f>'a27'!E6</f>
        <v>1.1991574095843722</v>
      </c>
      <c r="C6" s="71">
        <f>'a27'!F6</f>
        <v>43.7</v>
      </c>
      <c r="D6" s="71">
        <f>'a27'!G6</f>
        <v>35.1</v>
      </c>
      <c r="E6" s="71">
        <f t="shared" si="0"/>
        <v>1839.3515758391811</v>
      </c>
      <c r="F6" s="96">
        <f t="shared" si="1"/>
        <v>0.41475810395252288</v>
      </c>
      <c r="G6" s="71">
        <f>'a27'!L6</f>
        <v>0.49569931276247275</v>
      </c>
      <c r="H6" s="71">
        <f>'a27'!M6</f>
        <v>54</v>
      </c>
      <c r="I6" s="71">
        <f>'a27'!N6</f>
        <v>39.299999999999997</v>
      </c>
      <c r="J6" s="71">
        <f t="shared" si="2"/>
        <v>1051.9730815445196</v>
      </c>
      <c r="K6" s="96">
        <f t="shared" si="3"/>
        <v>0.62961208487411957</v>
      </c>
      <c r="L6" s="71">
        <f>'a27'!S6</f>
        <v>0.75628246783046049</v>
      </c>
      <c r="M6" s="71">
        <f>'a27'!T6</f>
        <v>47.8</v>
      </c>
      <c r="N6" s="71">
        <f>'a27'!U6</f>
        <v>26.6</v>
      </c>
      <c r="O6" s="71">
        <f t="shared" si="4"/>
        <v>961.59803219707396</v>
      </c>
      <c r="P6" s="96">
        <f t="shared" si="5"/>
        <v>0.65427295543253983</v>
      </c>
      <c r="Q6" s="71">
        <f>'a27'!Z6</f>
        <v>1.1621035041419998</v>
      </c>
      <c r="R6" s="71">
        <f>'a27'!AA6</f>
        <v>48.4</v>
      </c>
      <c r="S6" s="71">
        <f>'a27'!AB6</f>
        <v>34.4</v>
      </c>
      <c r="T6" s="71">
        <f t="shared" si="6"/>
        <v>1934.8558502562639</v>
      </c>
      <c r="U6" s="96">
        <f t="shared" si="7"/>
        <v>0.38869760864788505</v>
      </c>
      <c r="V6" s="71">
        <f>'a27'!AG6</f>
        <v>1.037643432521979</v>
      </c>
      <c r="W6" s="71">
        <f>'a27'!AH6</f>
        <v>60.3</v>
      </c>
      <c r="X6" s="71">
        <f>'a27'!AI6</f>
        <v>34.1</v>
      </c>
      <c r="Y6" s="71">
        <f t="shared" si="8"/>
        <v>2133.6335552546689</v>
      </c>
      <c r="Z6" s="96">
        <f t="shared" si="9"/>
        <v>0.33445662855149022</v>
      </c>
      <c r="AA6" s="71">
        <f>'a27'!AN6</f>
        <v>1.2228657934575133</v>
      </c>
      <c r="AB6" s="71">
        <f>'a27'!AO6</f>
        <v>52.3</v>
      </c>
      <c r="AC6" s="71">
        <f>'a27'!AP6</f>
        <v>33.4</v>
      </c>
      <c r="AD6" s="71">
        <f t="shared" si="10"/>
        <v>2136.1264253274535</v>
      </c>
      <c r="AE6" s="96">
        <f t="shared" si="11"/>
        <v>0.33377639272724674</v>
      </c>
      <c r="AF6" s="71">
        <f>'a27'!AU6</f>
        <v>1.1162555301718053</v>
      </c>
      <c r="AG6" s="71">
        <f>'a27'!AV6</f>
        <v>38.1</v>
      </c>
      <c r="AH6" s="71">
        <f>'a27'!AW6</f>
        <v>36.200000000000003</v>
      </c>
      <c r="AI6" s="71">
        <f t="shared" si="12"/>
        <v>1539.5619523235575</v>
      </c>
      <c r="AJ6" s="96">
        <f t="shared" si="13"/>
        <v>0.49656246426721273</v>
      </c>
      <c r="AK6" s="71">
        <f>'a27'!BB6</f>
        <v>0.98498636996285704</v>
      </c>
      <c r="AL6" s="71">
        <f>'a27'!BC6</f>
        <v>46.1</v>
      </c>
      <c r="AM6" s="71">
        <f>'a27'!BD6</f>
        <v>33.799999999999997</v>
      </c>
      <c r="AN6" s="71">
        <f t="shared" si="14"/>
        <v>1534.7860619487246</v>
      </c>
      <c r="AO6" s="96">
        <f t="shared" si="15"/>
        <v>0.49786567367274415</v>
      </c>
      <c r="AP6" s="71">
        <f>'a27'!BI6</f>
        <v>0.78708913621845944</v>
      </c>
      <c r="AQ6" s="71">
        <f>'a27'!BJ6</f>
        <v>38.9</v>
      </c>
      <c r="AR6" s="71">
        <f>'a27'!BK6</f>
        <v>35.299999999999997</v>
      </c>
      <c r="AS6" s="71">
        <f t="shared" si="16"/>
        <v>1080.8071891811019</v>
      </c>
      <c r="AT6" s="96">
        <f t="shared" si="17"/>
        <v>0.62174404827300422</v>
      </c>
      <c r="AU6" s="71">
        <f>'a27'!BP6</f>
        <v>1.6154304343674548</v>
      </c>
      <c r="AV6" s="71">
        <f>'a27'!BQ6</f>
        <v>31.2</v>
      </c>
      <c r="AW6" s="71">
        <f>'a27'!BR6</f>
        <v>34.299999999999997</v>
      </c>
      <c r="AX6" s="71">
        <f t="shared" si="18"/>
        <v>1728.7690336426751</v>
      </c>
      <c r="AY6" s="96">
        <f t="shared" si="19"/>
        <v>0.44493304470021666</v>
      </c>
      <c r="AZ6" s="71">
        <f>'a27'!BW6</f>
        <v>1.4763004042579611</v>
      </c>
      <c r="BA6" s="71">
        <f>'a27'!BX6</f>
        <v>43.7</v>
      </c>
      <c r="BB6" s="71">
        <f>'a27'!BY6</f>
        <v>37.5</v>
      </c>
      <c r="BC6" s="71">
        <f t="shared" si="20"/>
        <v>2419.287287477734</v>
      </c>
      <c r="BD6" s="96">
        <f t="shared" si="21"/>
        <v>0.25650956500079419</v>
      </c>
    </row>
    <row r="7" spans="1:56">
      <c r="A7" s="1">
        <v>1983</v>
      </c>
      <c r="B7" s="71">
        <f>'a27'!E7</f>
        <v>1.154730463390184</v>
      </c>
      <c r="C7" s="71">
        <f>'a27'!F7</f>
        <v>48.7</v>
      </c>
      <c r="D7" s="71">
        <f>'a27'!G7</f>
        <v>33.9</v>
      </c>
      <c r="E7" s="71">
        <f t="shared" si="0"/>
        <v>1906.3791639247565</v>
      </c>
      <c r="F7" s="96">
        <f t="shared" si="1"/>
        <v>0.39646811478453131</v>
      </c>
      <c r="G7" s="71">
        <f>'a27'!L7</f>
        <v>0.55571404565296401</v>
      </c>
      <c r="H7" s="71">
        <f>'a27'!M7</f>
        <v>63.8</v>
      </c>
      <c r="I7" s="71">
        <f>'a27'!N7</f>
        <v>46.4</v>
      </c>
      <c r="J7" s="71">
        <f t="shared" si="2"/>
        <v>1645.0914036273825</v>
      </c>
      <c r="K7" s="96">
        <f t="shared" si="3"/>
        <v>0.46776637333840271</v>
      </c>
      <c r="L7" s="71">
        <f>'a27'!S7</f>
        <v>0.77694462011021781</v>
      </c>
      <c r="M7" s="71">
        <f>'a27'!T7</f>
        <v>39.700000000000003</v>
      </c>
      <c r="N7" s="71">
        <f>'a27'!U7</f>
        <v>30.9</v>
      </c>
      <c r="O7" s="71">
        <f t="shared" si="4"/>
        <v>953.10127382780752</v>
      </c>
      <c r="P7" s="96">
        <f t="shared" si="5"/>
        <v>0.65659148759184283</v>
      </c>
      <c r="Q7" s="71">
        <f>'a27'!Z7</f>
        <v>1.1762458655460495</v>
      </c>
      <c r="R7" s="71">
        <f>'a27'!AA7</f>
        <v>53.1</v>
      </c>
      <c r="S7" s="71">
        <f>'a27'!AB7</f>
        <v>33.6</v>
      </c>
      <c r="T7" s="71">
        <f t="shared" si="6"/>
        <v>2098.6108234726398</v>
      </c>
      <c r="U7" s="96">
        <f t="shared" si="7"/>
        <v>0.34401337083063893</v>
      </c>
      <c r="V7" s="71">
        <f>'a27'!AG7</f>
        <v>1.1946909460020609</v>
      </c>
      <c r="W7" s="71">
        <f>'a27'!AH7</f>
        <v>62.5</v>
      </c>
      <c r="X7" s="71">
        <f>'a27'!AI7</f>
        <v>40.9</v>
      </c>
      <c r="Y7" s="71">
        <f t="shared" si="8"/>
        <v>3053.9287307177678</v>
      </c>
      <c r="Z7" s="96">
        <f t="shared" si="9"/>
        <v>8.3333333333333301E-2</v>
      </c>
      <c r="AA7" s="71">
        <f>'a27'!AN7</f>
        <v>1.1370653172487537</v>
      </c>
      <c r="AB7" s="71">
        <f>'a27'!AO7</f>
        <v>51.8</v>
      </c>
      <c r="AC7" s="71">
        <f>'a27'!AP7</f>
        <v>32.799999999999997</v>
      </c>
      <c r="AD7" s="71">
        <f t="shared" si="10"/>
        <v>1931.9194566183221</v>
      </c>
      <c r="AE7" s="96">
        <f t="shared" si="11"/>
        <v>0.3894988698802353</v>
      </c>
      <c r="AF7" s="71">
        <f>'a27'!AU7</f>
        <v>1.0744061034350449</v>
      </c>
      <c r="AG7" s="71">
        <f>'a27'!AV7</f>
        <v>44</v>
      </c>
      <c r="AH7" s="71">
        <f>'a27'!AW7</f>
        <v>35.6</v>
      </c>
      <c r="AI7" s="71">
        <f t="shared" si="12"/>
        <v>1682.9497204206546</v>
      </c>
      <c r="AJ7" s="96">
        <f t="shared" si="13"/>
        <v>0.45743587773436423</v>
      </c>
      <c r="AK7" s="71">
        <f>'a27'!BB7</f>
        <v>1.0735189846672071</v>
      </c>
      <c r="AL7" s="71">
        <f>'a27'!BC7</f>
        <v>84.6</v>
      </c>
      <c r="AM7" s="71">
        <f>'a27'!BD7</f>
        <v>31.9</v>
      </c>
      <c r="AN7" s="71">
        <f t="shared" si="14"/>
        <v>2897.1486246807781</v>
      </c>
      <c r="AO7" s="96">
        <f t="shared" si="15"/>
        <v>0.12611432132759187</v>
      </c>
      <c r="AP7" s="71">
        <f>'a27'!BI7</f>
        <v>0.85593720844638832</v>
      </c>
      <c r="AQ7" s="71">
        <f>'a27'!BJ7</f>
        <v>44.3</v>
      </c>
      <c r="AR7" s="71">
        <f>'a27'!BK7</f>
        <v>17.899999999999999</v>
      </c>
      <c r="AS7" s="71">
        <f t="shared" si="16"/>
        <v>678.7325281817325</v>
      </c>
      <c r="AT7" s="96">
        <f t="shared" si="17"/>
        <v>0.73145918803028487</v>
      </c>
      <c r="AU7" s="71">
        <f>'a27'!BP7</f>
        <v>1.5743629429693404</v>
      </c>
      <c r="AV7" s="71">
        <f>'a27'!BQ7</f>
        <v>49.7</v>
      </c>
      <c r="AW7" s="71">
        <f>'a27'!BR7</f>
        <v>35.1</v>
      </c>
      <c r="AX7" s="71">
        <f t="shared" si="18"/>
        <v>2746.4289231217258</v>
      </c>
      <c r="AY7" s="96">
        <f t="shared" si="19"/>
        <v>0.167241591271999</v>
      </c>
      <c r="AZ7" s="71">
        <f>'a27'!BW7</f>
        <v>1.3441695137522862</v>
      </c>
      <c r="BA7" s="71">
        <f>'a27'!BX7</f>
        <v>36.6</v>
      </c>
      <c r="BB7" s="71">
        <f>'a27'!BY7</f>
        <v>31.6</v>
      </c>
      <c r="BC7" s="71">
        <f t="shared" si="20"/>
        <v>1554.6126928253443</v>
      </c>
      <c r="BD7" s="96">
        <f t="shared" si="21"/>
        <v>0.49245553026271777</v>
      </c>
    </row>
    <row r="8" spans="1:56">
      <c r="A8" s="1">
        <v>1984</v>
      </c>
      <c r="B8" s="71">
        <f>'a27'!E8</f>
        <v>1.0865885459542242</v>
      </c>
      <c r="C8" s="71">
        <f>'a27'!F8</f>
        <v>47.6</v>
      </c>
      <c r="D8" s="71">
        <f>'a27'!G8</f>
        <v>33.299999999999997</v>
      </c>
      <c r="E8" s="71">
        <f t="shared" si="0"/>
        <v>1722.3297724211216</v>
      </c>
      <c r="F8" s="96">
        <f t="shared" si="1"/>
        <v>0.44669014235740401</v>
      </c>
      <c r="G8" s="71">
        <f>'a27'!L8</f>
        <v>0.4577617776674322</v>
      </c>
      <c r="H8" s="71">
        <f>'a27'!M8</f>
        <v>54.8</v>
      </c>
      <c r="I8" s="71">
        <f>'a27'!N8</f>
        <v>39.5</v>
      </c>
      <c r="J8" s="71">
        <f t="shared" si="2"/>
        <v>990.87114393892364</v>
      </c>
      <c r="K8" s="96">
        <f t="shared" si="3"/>
        <v>0.64628512665988169</v>
      </c>
      <c r="L8" s="71">
        <f>'a27'!S8</f>
        <v>0.69349360741149069</v>
      </c>
      <c r="M8" s="71">
        <f>'a27'!T8</f>
        <v>25.5</v>
      </c>
      <c r="N8" s="71">
        <f>'a27'!U8</f>
        <v>18.8</v>
      </c>
      <c r="O8" s="71">
        <f t="shared" si="4"/>
        <v>332.46083539306863</v>
      </c>
      <c r="P8" s="96">
        <f t="shared" si="5"/>
        <v>0.82594722931562714</v>
      </c>
      <c r="Q8" s="71">
        <f>'a27'!Z8</f>
        <v>1.1230771520271443</v>
      </c>
      <c r="R8" s="71">
        <f>'a27'!AA8</f>
        <v>57.2</v>
      </c>
      <c r="S8" s="71">
        <f>'a27'!AB8</f>
        <v>38.299999999999997</v>
      </c>
      <c r="T8" s="71">
        <f t="shared" si="6"/>
        <v>2460.3925015749869</v>
      </c>
      <c r="U8" s="96">
        <f t="shared" si="7"/>
        <v>0.24529308023594074</v>
      </c>
      <c r="V8" s="71">
        <f>'a27'!AG8</f>
        <v>0.86695544930406632</v>
      </c>
      <c r="W8" s="71">
        <f>'a27'!AH8</f>
        <v>63.7</v>
      </c>
      <c r="X8" s="71">
        <f>'a27'!AI8</f>
        <v>35.700000000000003</v>
      </c>
      <c r="Y8" s="71">
        <f t="shared" si="8"/>
        <v>1971.5347177078845</v>
      </c>
      <c r="Z8" s="96">
        <f t="shared" si="9"/>
        <v>0.37868895239834427</v>
      </c>
      <c r="AA8" s="71">
        <f>'a27'!AN8</f>
        <v>1.0969035672319838</v>
      </c>
      <c r="AB8" s="71">
        <f>'a27'!AO8</f>
        <v>52.5</v>
      </c>
      <c r="AC8" s="71">
        <f>'a27'!AP8</f>
        <v>29.8</v>
      </c>
      <c r="AD8" s="71">
        <f t="shared" si="10"/>
        <v>1716.1056309344388</v>
      </c>
      <c r="AE8" s="96">
        <f t="shared" si="11"/>
        <v>0.44838853974306159</v>
      </c>
      <c r="AF8" s="71">
        <f>'a27'!AU8</f>
        <v>0.99309569906391226</v>
      </c>
      <c r="AG8" s="71">
        <f>'a27'!AV8</f>
        <v>42.4</v>
      </c>
      <c r="AH8" s="71">
        <f>'a27'!AW8</f>
        <v>37.299999999999997</v>
      </c>
      <c r="AI8" s="71">
        <f t="shared" si="12"/>
        <v>1570.6007099835583</v>
      </c>
      <c r="AJ8" s="96">
        <f t="shared" si="13"/>
        <v>0.48809283918291851</v>
      </c>
      <c r="AK8" s="71">
        <f>'a27'!BB8</f>
        <v>1.0492475235588419</v>
      </c>
      <c r="AL8" s="71">
        <f>'a27'!BC8</f>
        <v>40.9</v>
      </c>
      <c r="AM8" s="71">
        <f>'a27'!BD8</f>
        <v>35.200000000000003</v>
      </c>
      <c r="AN8" s="71">
        <f t="shared" si="14"/>
        <v>1510.5806747171935</v>
      </c>
      <c r="AO8" s="96">
        <f t="shared" si="15"/>
        <v>0.50447065951389547</v>
      </c>
      <c r="AP8" s="71">
        <f>'a27'!BI8</f>
        <v>0.84087462804621427</v>
      </c>
      <c r="AQ8" s="71">
        <f>'a27'!BJ8</f>
        <v>48.9</v>
      </c>
      <c r="AR8" s="71">
        <f>'a27'!BK8</f>
        <v>34.1</v>
      </c>
      <c r="AS8" s="71">
        <f t="shared" si="16"/>
        <v>1402.150033520782</v>
      </c>
      <c r="AT8" s="96">
        <f t="shared" si="17"/>
        <v>0.53405840553914052</v>
      </c>
      <c r="AU8" s="71">
        <f>'a27'!BP8</f>
        <v>1.5184594121043882</v>
      </c>
      <c r="AV8" s="71">
        <f>'a27'!BQ8</f>
        <v>44.5</v>
      </c>
      <c r="AW8" s="71">
        <f>'a27'!BR8</f>
        <v>32.200000000000003</v>
      </c>
      <c r="AX8" s="71">
        <f t="shared" si="18"/>
        <v>2175.8004916043783</v>
      </c>
      <c r="AY8" s="96">
        <f t="shared" si="19"/>
        <v>0.32295042892367537</v>
      </c>
      <c r="AZ8" s="71">
        <f>'a27'!BW8</f>
        <v>1.2778726008787862</v>
      </c>
      <c r="BA8" s="71">
        <f>'a27'!BX8</f>
        <v>47.5</v>
      </c>
      <c r="BB8" s="71">
        <f>'a27'!BY8</f>
        <v>28.8</v>
      </c>
      <c r="BC8" s="71">
        <f t="shared" si="20"/>
        <v>1748.1297180021795</v>
      </c>
      <c r="BD8" s="96">
        <f t="shared" si="21"/>
        <v>0.43965004530647234</v>
      </c>
    </row>
    <row r="9" spans="1:56">
      <c r="A9" s="1">
        <v>1985</v>
      </c>
      <c r="B9" s="71">
        <f>'a27'!E9</f>
        <v>1.0235713235203647</v>
      </c>
      <c r="C9" s="71">
        <f>'a27'!F9</f>
        <v>47.7</v>
      </c>
      <c r="D9" s="71">
        <f>'a27'!G9</f>
        <v>35.1</v>
      </c>
      <c r="E9" s="71">
        <f t="shared" si="0"/>
        <v>1713.7347598304411</v>
      </c>
      <c r="F9" s="96">
        <f t="shared" si="1"/>
        <v>0.44903548539707289</v>
      </c>
      <c r="G9" s="71">
        <f>'a27'!L9</f>
        <v>0.43297393666694967</v>
      </c>
      <c r="H9" s="71">
        <f>'a27'!M9</f>
        <v>53.8</v>
      </c>
      <c r="I9" s="71">
        <f>'a27'!N9</f>
        <v>43.3</v>
      </c>
      <c r="J9" s="71">
        <f t="shared" si="2"/>
        <v>1008.6301044231258</v>
      </c>
      <c r="K9" s="96">
        <f t="shared" si="3"/>
        <v>0.64143919375123881</v>
      </c>
      <c r="L9" s="71">
        <f>'a27'!S9</f>
        <v>0.74901098901098906</v>
      </c>
      <c r="M9" s="71">
        <f>'a27'!T9</f>
        <v>51.1</v>
      </c>
      <c r="N9" s="71">
        <f>'a27'!U9</f>
        <v>21.3</v>
      </c>
      <c r="O9" s="71">
        <f t="shared" si="4"/>
        <v>815.24603076923097</v>
      </c>
      <c r="P9" s="96">
        <f t="shared" si="5"/>
        <v>0.69420839988582439</v>
      </c>
      <c r="Q9" s="71">
        <f>'a27'!Z9</f>
        <v>1.1450241425180241</v>
      </c>
      <c r="R9" s="71">
        <f>'a27'!AA9</f>
        <v>53.7</v>
      </c>
      <c r="S9" s="71">
        <f>'a27'!AB9</f>
        <v>39.799999999999997</v>
      </c>
      <c r="T9" s="71">
        <f t="shared" si="6"/>
        <v>2447.214298838072</v>
      </c>
      <c r="U9" s="96">
        <f t="shared" si="7"/>
        <v>0.24888905007755346</v>
      </c>
      <c r="V9" s="71">
        <f>'a27'!AG9</f>
        <v>0.81911427246390778</v>
      </c>
      <c r="W9" s="71">
        <f>'a27'!AH9</f>
        <v>59.9</v>
      </c>
      <c r="X9" s="71">
        <f>'a27'!AI9</f>
        <v>38.1</v>
      </c>
      <c r="Y9" s="71">
        <f t="shared" si="8"/>
        <v>1869.3744014744057</v>
      </c>
      <c r="Z9" s="96">
        <f t="shared" si="9"/>
        <v>0.40656569883480198</v>
      </c>
      <c r="AA9" s="71">
        <f>'a27'!AN9</f>
        <v>1.0235267467072264</v>
      </c>
      <c r="AB9" s="71">
        <f>'a27'!AO9</f>
        <v>49.3</v>
      </c>
      <c r="AC9" s="71">
        <f>'a27'!AP9</f>
        <v>36.200000000000003</v>
      </c>
      <c r="AD9" s="71">
        <f t="shared" si="10"/>
        <v>1826.6472437785189</v>
      </c>
      <c r="AE9" s="96">
        <f t="shared" si="11"/>
        <v>0.41822476749230919</v>
      </c>
      <c r="AF9" s="71">
        <f>'a27'!AU9</f>
        <v>0.94396810672620846</v>
      </c>
      <c r="AG9" s="71">
        <f>'a27'!AV9</f>
        <v>44.3</v>
      </c>
      <c r="AH9" s="71">
        <f>'a27'!AW9</f>
        <v>33.4</v>
      </c>
      <c r="AI9" s="71">
        <f t="shared" si="12"/>
        <v>1396.7140900742324</v>
      </c>
      <c r="AJ9" s="96">
        <f t="shared" si="13"/>
        <v>0.53554172531231015</v>
      </c>
      <c r="AK9" s="71">
        <f>'a27'!BB9</f>
        <v>0.92039187285619917</v>
      </c>
      <c r="AL9" s="71">
        <f>'a27'!BC9</f>
        <v>47.4</v>
      </c>
      <c r="AM9" s="71">
        <f>'a27'!BD9</f>
        <v>37.9</v>
      </c>
      <c r="AN9" s="71">
        <f t="shared" si="14"/>
        <v>1653.4471839112473</v>
      </c>
      <c r="AO9" s="96">
        <f t="shared" si="15"/>
        <v>0.46548631022936043</v>
      </c>
      <c r="AP9" s="71">
        <f>'a27'!BI9</f>
        <v>0.80813248843577923</v>
      </c>
      <c r="AQ9" s="71">
        <f>'a27'!BJ9</f>
        <v>47</v>
      </c>
      <c r="AR9" s="71">
        <f>'a27'!BK9</f>
        <v>33.799999999999997</v>
      </c>
      <c r="AS9" s="71">
        <f t="shared" si="16"/>
        <v>1283.7992711290788</v>
      </c>
      <c r="AT9" s="96">
        <f t="shared" si="17"/>
        <v>0.56635308037369014</v>
      </c>
      <c r="AU9" s="71">
        <f>'a27'!BP9</f>
        <v>1.4490226429908315</v>
      </c>
      <c r="AV9" s="71">
        <f>'a27'!BQ9</f>
        <v>38.9</v>
      </c>
      <c r="AW9" s="71">
        <f>'a27'!BR9</f>
        <v>34</v>
      </c>
      <c r="AX9" s="71">
        <f t="shared" si="18"/>
        <v>1916.4773476196738</v>
      </c>
      <c r="AY9" s="96">
        <f t="shared" si="19"/>
        <v>0.39371259760613281</v>
      </c>
      <c r="AZ9" s="71">
        <f>'a27'!BW9</f>
        <v>1.1755723682632153</v>
      </c>
      <c r="BA9" s="71">
        <f>'a27'!BX9</f>
        <v>53.4</v>
      </c>
      <c r="BB9" s="71">
        <f>'a27'!BY9</f>
        <v>34.200000000000003</v>
      </c>
      <c r="BC9" s="71">
        <f t="shared" si="20"/>
        <v>2146.9243047117452</v>
      </c>
      <c r="BD9" s="96">
        <f t="shared" si="21"/>
        <v>0.33082994779887143</v>
      </c>
    </row>
    <row r="10" spans="1:56">
      <c r="A10" s="1">
        <v>1986</v>
      </c>
      <c r="B10" s="71">
        <f>'a27'!E10</f>
        <v>1.279640111023945</v>
      </c>
      <c r="C10" s="71">
        <f>'a27'!F10</f>
        <v>44.4</v>
      </c>
      <c r="D10" s="71">
        <f>'a27'!G10</f>
        <v>32.9</v>
      </c>
      <c r="E10" s="71">
        <f t="shared" si="0"/>
        <v>1869.2470885793377</v>
      </c>
      <c r="F10" s="96">
        <f t="shared" si="1"/>
        <v>0.40660043902967169</v>
      </c>
      <c r="G10" s="71">
        <f>'a27'!L10</f>
        <v>0.52916981190208434</v>
      </c>
      <c r="H10" s="71">
        <f>'a27'!M10</f>
        <v>52.3</v>
      </c>
      <c r="I10" s="71">
        <f>'a27'!N10</f>
        <v>42</v>
      </c>
      <c r="J10" s="71">
        <f t="shared" si="2"/>
        <v>1162.3744088241183</v>
      </c>
      <c r="K10" s="96">
        <f t="shared" si="3"/>
        <v>0.59948659270367555</v>
      </c>
      <c r="L10" s="71">
        <f>'a27'!S10</f>
        <v>0.69195730032337699</v>
      </c>
      <c r="M10" s="71">
        <f>'a27'!T10</f>
        <v>39.700000000000003</v>
      </c>
      <c r="N10" s="71">
        <f>'a27'!U10</f>
        <v>38</v>
      </c>
      <c r="O10" s="71">
        <f t="shared" si="4"/>
        <v>1043.8867832678466</v>
      </c>
      <c r="P10" s="96">
        <f t="shared" si="5"/>
        <v>0.63181861373952752</v>
      </c>
      <c r="Q10" s="71">
        <f>'a27'!Z10</f>
        <v>1.2691324514103228</v>
      </c>
      <c r="R10" s="71">
        <f>'a27'!AA10</f>
        <v>58.2</v>
      </c>
      <c r="S10" s="71">
        <f>'a27'!AB10</f>
        <v>34</v>
      </c>
      <c r="T10" s="71">
        <f t="shared" si="6"/>
        <v>2511.3592948507471</v>
      </c>
      <c r="U10" s="96">
        <f t="shared" si="7"/>
        <v>0.23138564117143517</v>
      </c>
      <c r="V10" s="71">
        <f>'a27'!AG10</f>
        <v>1.0340074216495678</v>
      </c>
      <c r="W10" s="71">
        <f>'a27'!AH10</f>
        <v>58.3</v>
      </c>
      <c r="X10" s="71">
        <f>'a27'!AI10</f>
        <v>35.1</v>
      </c>
      <c r="Y10" s="71">
        <f t="shared" si="8"/>
        <v>2115.9204071441604</v>
      </c>
      <c r="Z10" s="96">
        <f t="shared" si="9"/>
        <v>0.33929006052070571</v>
      </c>
      <c r="AA10" s="71">
        <f>'a27'!AN10</f>
        <v>1.2221317224952917</v>
      </c>
      <c r="AB10" s="71">
        <f>'a27'!AO10</f>
        <v>46.9</v>
      </c>
      <c r="AC10" s="71">
        <f>'a27'!AP10</f>
        <v>32.200000000000003</v>
      </c>
      <c r="AD10" s="71">
        <f t="shared" si="10"/>
        <v>1845.6388846779398</v>
      </c>
      <c r="AE10" s="96">
        <f t="shared" si="11"/>
        <v>0.41304246993015736</v>
      </c>
      <c r="AF10" s="71">
        <f>'a27'!AU10</f>
        <v>1.228217573154603</v>
      </c>
      <c r="AG10" s="71">
        <f>'a27'!AV10</f>
        <v>39</v>
      </c>
      <c r="AH10" s="71">
        <f>'a27'!AW10</f>
        <v>32.200000000000003</v>
      </c>
      <c r="AI10" s="71">
        <f t="shared" si="12"/>
        <v>1542.3956283675507</v>
      </c>
      <c r="AJ10" s="96">
        <f t="shared" si="13"/>
        <v>0.4957892318470925</v>
      </c>
      <c r="AK10" s="71">
        <f>'a27'!BB10</f>
        <v>1.1761156237613219</v>
      </c>
      <c r="AL10" s="71">
        <f>'a27'!BC10</f>
        <v>50.1</v>
      </c>
      <c r="AM10" s="71">
        <f>'a27'!BD10</f>
        <v>37</v>
      </c>
      <c r="AN10" s="71">
        <f t="shared" si="14"/>
        <v>2180.1655317663626</v>
      </c>
      <c r="AO10" s="96">
        <f t="shared" si="15"/>
        <v>0.3217593292651495</v>
      </c>
      <c r="AP10" s="71">
        <f>'a27'!BI10</f>
        <v>1.0367244692485107</v>
      </c>
      <c r="AQ10" s="71">
        <f>'a27'!BJ10</f>
        <v>50.4</v>
      </c>
      <c r="AR10" s="71">
        <f>'a27'!BK10</f>
        <v>31.8</v>
      </c>
      <c r="AS10" s="71">
        <f t="shared" si="16"/>
        <v>1661.579041353973</v>
      </c>
      <c r="AT10" s="96">
        <f t="shared" si="17"/>
        <v>0.46326734951794085</v>
      </c>
      <c r="AU10" s="71">
        <f>'a27'!BP10</f>
        <v>1.6905928485941066</v>
      </c>
      <c r="AV10" s="71">
        <f>'a27'!BQ10</f>
        <v>32.4</v>
      </c>
      <c r="AW10" s="71">
        <f>'a27'!BR10</f>
        <v>34.200000000000003</v>
      </c>
      <c r="AX10" s="71">
        <f t="shared" si="18"/>
        <v>1873.3121236701577</v>
      </c>
      <c r="AY10" s="96">
        <f t="shared" si="19"/>
        <v>0.40549120252121074</v>
      </c>
      <c r="AZ10" s="71">
        <f>'a27'!BW10</f>
        <v>1.580909873166227</v>
      </c>
      <c r="BA10" s="71">
        <f>'a27'!BX10</f>
        <v>51.6</v>
      </c>
      <c r="BB10" s="71">
        <f>'a27'!BY10</f>
        <v>31.4</v>
      </c>
      <c r="BC10" s="71">
        <f t="shared" si="20"/>
        <v>2561.453412898848</v>
      </c>
      <c r="BD10" s="96">
        <f t="shared" si="21"/>
        <v>0.21771633122535597</v>
      </c>
    </row>
    <row r="11" spans="1:56">
      <c r="A11" s="1">
        <v>1987</v>
      </c>
      <c r="B11" s="71">
        <f>'a27'!E11</f>
        <v>1.5442571332599999</v>
      </c>
      <c r="C11" s="71">
        <f>'a27'!F11</f>
        <v>44.8</v>
      </c>
      <c r="D11" s="71">
        <f>'a27'!G11</f>
        <v>32.1</v>
      </c>
      <c r="E11" s="71">
        <f t="shared" si="0"/>
        <v>2220.7652981985407</v>
      </c>
      <c r="F11" s="96">
        <f t="shared" si="1"/>
        <v>0.31068076729571875</v>
      </c>
      <c r="G11" s="71">
        <f>'a27'!L11</f>
        <v>0.8525415967027935</v>
      </c>
      <c r="H11" s="71">
        <f>'a27'!M11</f>
        <v>62.9</v>
      </c>
      <c r="I11" s="71">
        <f>'a27'!N11</f>
        <v>38.799999999999997</v>
      </c>
      <c r="J11" s="71">
        <f t="shared" si="2"/>
        <v>2080.6448175851015</v>
      </c>
      <c r="K11" s="96">
        <f t="shared" si="3"/>
        <v>0.34891580074734163</v>
      </c>
      <c r="L11" s="71">
        <f>'a27'!S11</f>
        <v>0.9459761614007326</v>
      </c>
      <c r="M11" s="71">
        <f>'a27'!T11</f>
        <v>50</v>
      </c>
      <c r="N11" s="71">
        <f>'a27'!U11</f>
        <v>32</v>
      </c>
      <c r="O11" s="71">
        <f t="shared" si="4"/>
        <v>1513.5618582411721</v>
      </c>
      <c r="P11" s="96">
        <f t="shared" si="5"/>
        <v>0.50365717635093654</v>
      </c>
      <c r="Q11" s="71">
        <f>'a27'!Z11</f>
        <v>1.3252667705809029</v>
      </c>
      <c r="R11" s="71">
        <f>'a27'!AA11</f>
        <v>55.8</v>
      </c>
      <c r="S11" s="71">
        <f>'a27'!AB11</f>
        <v>36.9</v>
      </c>
      <c r="T11" s="71">
        <f t="shared" si="6"/>
        <v>2728.7507859614907</v>
      </c>
      <c r="U11" s="96">
        <f t="shared" si="7"/>
        <v>0.17206546971378575</v>
      </c>
      <c r="V11" s="71">
        <f>'a27'!AG11</f>
        <v>1.17838505134392</v>
      </c>
      <c r="W11" s="71">
        <f>'a27'!AH11</f>
        <v>62.8</v>
      </c>
      <c r="X11" s="71">
        <f>'a27'!AI11</f>
        <v>35.1</v>
      </c>
      <c r="Y11" s="71">
        <f t="shared" si="8"/>
        <v>2597.4906009763758</v>
      </c>
      <c r="Z11" s="96">
        <f t="shared" si="9"/>
        <v>0.20788277166565128</v>
      </c>
      <c r="AA11" s="71">
        <f>'a27'!AN11</f>
        <v>1.3933354077624633</v>
      </c>
      <c r="AB11" s="71">
        <f>'a27'!AO11</f>
        <v>50.1</v>
      </c>
      <c r="AC11" s="71">
        <f>'a27'!AP11</f>
        <v>31.8</v>
      </c>
      <c r="AD11" s="71">
        <f t="shared" si="10"/>
        <v>2219.8341049390015</v>
      </c>
      <c r="AE11" s="96">
        <f t="shared" si="11"/>
        <v>0.3109348643789755</v>
      </c>
      <c r="AF11" s="71">
        <f>'a27'!AU11</f>
        <v>1.7030784357031803</v>
      </c>
      <c r="AG11" s="71">
        <f>'a27'!AV11</f>
        <v>34.299999999999997</v>
      </c>
      <c r="AH11" s="71">
        <f>'a27'!AW11</f>
        <v>29.3</v>
      </c>
      <c r="AI11" s="71">
        <f t="shared" si="12"/>
        <v>1711.5767970973391</v>
      </c>
      <c r="AJ11" s="96">
        <f t="shared" si="13"/>
        <v>0.44962433420009074</v>
      </c>
      <c r="AK11" s="71">
        <f>'a27'!BB11</f>
        <v>1.5348620658625236</v>
      </c>
      <c r="AL11" s="71">
        <f>'a27'!BC11</f>
        <v>42</v>
      </c>
      <c r="AM11" s="71">
        <f>'a27'!BD11</f>
        <v>33.299999999999997</v>
      </c>
      <c r="AN11" s="71">
        <f t="shared" si="14"/>
        <v>2146.658085315325</v>
      </c>
      <c r="AO11" s="96">
        <f t="shared" si="15"/>
        <v>0.33090259176557091</v>
      </c>
      <c r="AP11" s="71">
        <f>'a27'!BI11</f>
        <v>1.2334929919893607</v>
      </c>
      <c r="AQ11" s="71">
        <f>'a27'!BJ11</f>
        <v>49.3</v>
      </c>
      <c r="AR11" s="71">
        <f>'a27'!BK11</f>
        <v>34.700000000000003</v>
      </c>
      <c r="AS11" s="71">
        <f t="shared" si="16"/>
        <v>2110.1487963261193</v>
      </c>
      <c r="AT11" s="96">
        <f t="shared" si="17"/>
        <v>0.34086497470692201</v>
      </c>
      <c r="AU11" s="71">
        <f>'a27'!BP11</f>
        <v>1.6751551736557033</v>
      </c>
      <c r="AV11" s="71">
        <f>'a27'!BQ11</f>
        <v>43.2</v>
      </c>
      <c r="AW11" s="71">
        <f>'a27'!BR11</f>
        <v>30.8</v>
      </c>
      <c r="AX11" s="71">
        <f t="shared" si="18"/>
        <v>2228.894467859333</v>
      </c>
      <c r="AY11" s="96">
        <f t="shared" si="19"/>
        <v>0.30846254000622075</v>
      </c>
      <c r="AZ11" s="71">
        <f>'a27'!BW11</f>
        <v>1.6710016615385035</v>
      </c>
      <c r="BA11" s="71">
        <f>'a27'!BX11</f>
        <v>48.1</v>
      </c>
      <c r="BB11" s="71">
        <f>'a27'!BY11</f>
        <v>33.700000000000003</v>
      </c>
      <c r="BC11" s="71">
        <f t="shared" si="20"/>
        <v>2708.6435633040687</v>
      </c>
      <c r="BD11" s="96">
        <f t="shared" si="21"/>
        <v>0.17755217891974903</v>
      </c>
    </row>
    <row r="12" spans="1:56">
      <c r="A12" s="1">
        <v>1988</v>
      </c>
      <c r="B12" s="71">
        <f>'a27'!E12</f>
        <v>1.3183079869743144</v>
      </c>
      <c r="C12" s="71">
        <f>'a27'!F12</f>
        <v>43.8</v>
      </c>
      <c r="D12" s="71">
        <f>'a27'!G12</f>
        <v>32.200000000000003</v>
      </c>
      <c r="E12" s="71">
        <f t="shared" si="0"/>
        <v>1859.2888525090941</v>
      </c>
      <c r="F12" s="96">
        <f t="shared" si="1"/>
        <v>0.40931776834226041</v>
      </c>
      <c r="G12" s="71">
        <f>'a27'!L12</f>
        <v>0.68478396426425403</v>
      </c>
      <c r="H12" s="71">
        <f>'a27'!M12</f>
        <v>56.3</v>
      </c>
      <c r="I12" s="71">
        <f>'a27'!N12</f>
        <v>39.6</v>
      </c>
      <c r="J12" s="71">
        <f t="shared" si="2"/>
        <v>1526.7121526478691</v>
      </c>
      <c r="K12" s="96">
        <f t="shared" si="3"/>
        <v>0.50006882192667601</v>
      </c>
      <c r="L12" s="71">
        <f>'a27'!S12</f>
        <v>0.91386251295204768</v>
      </c>
      <c r="M12" s="71">
        <f>'a27'!T12</f>
        <v>51.8</v>
      </c>
      <c r="N12" s="71">
        <f>'a27'!U12</f>
        <v>26.1</v>
      </c>
      <c r="O12" s="71">
        <f t="shared" si="4"/>
        <v>1235.5238402609095</v>
      </c>
      <c r="P12" s="96">
        <f t="shared" si="5"/>
        <v>0.57952612050354912</v>
      </c>
      <c r="Q12" s="71">
        <f>'a27'!Z12</f>
        <v>1.1850993007724053</v>
      </c>
      <c r="R12" s="71">
        <f>'a27'!AA12</f>
        <v>49.5</v>
      </c>
      <c r="S12" s="71">
        <f>'a27'!AB12</f>
        <v>30.4</v>
      </c>
      <c r="T12" s="71">
        <f t="shared" si="6"/>
        <v>1783.3374278023155</v>
      </c>
      <c r="U12" s="96">
        <f t="shared" si="7"/>
        <v>0.43004282760303753</v>
      </c>
      <c r="V12" s="71">
        <f>'a27'!AG12</f>
        <v>0.97689437512043298</v>
      </c>
      <c r="W12" s="71">
        <f>'a27'!AH12</f>
        <v>60.6</v>
      </c>
      <c r="X12" s="71">
        <f>'a27'!AI12</f>
        <v>35.9</v>
      </c>
      <c r="Y12" s="71">
        <f t="shared" si="8"/>
        <v>2125.2727888495065</v>
      </c>
      <c r="Z12" s="96">
        <f t="shared" si="9"/>
        <v>0.33673805223618691</v>
      </c>
      <c r="AA12" s="71">
        <f>'a27'!AN12</f>
        <v>1.2641411810770371</v>
      </c>
      <c r="AB12" s="71">
        <f>'a27'!AO12</f>
        <v>46.9</v>
      </c>
      <c r="AC12" s="71">
        <f>'a27'!AP12</f>
        <v>32.799999999999997</v>
      </c>
      <c r="AD12" s="71">
        <f t="shared" si="10"/>
        <v>1944.6536616744274</v>
      </c>
      <c r="AE12" s="96">
        <f t="shared" si="11"/>
        <v>0.3860240548198785</v>
      </c>
      <c r="AF12" s="71">
        <f>'a27'!AU12</f>
        <v>1.3863201690318305</v>
      </c>
      <c r="AG12" s="71">
        <f>'a27'!AV12</f>
        <v>36.299999999999997</v>
      </c>
      <c r="AH12" s="71">
        <f>'a27'!AW12</f>
        <v>30.9</v>
      </c>
      <c r="AI12" s="71">
        <f t="shared" si="12"/>
        <v>1554.9937439979333</v>
      </c>
      <c r="AJ12" s="96">
        <f t="shared" si="13"/>
        <v>0.49235155185594287</v>
      </c>
      <c r="AK12" s="71">
        <f>'a27'!BB12</f>
        <v>1.2077699085412148</v>
      </c>
      <c r="AL12" s="71">
        <f>'a27'!BC12</f>
        <v>53.6</v>
      </c>
      <c r="AM12" s="71">
        <f>'a27'!BD12</f>
        <v>33.299999999999997</v>
      </c>
      <c r="AN12" s="71">
        <f t="shared" si="14"/>
        <v>2155.724354357043</v>
      </c>
      <c r="AO12" s="96">
        <f t="shared" si="15"/>
        <v>0.32842865577438751</v>
      </c>
      <c r="AP12" s="71">
        <f>'a27'!BI12</f>
        <v>1.0408841480544291</v>
      </c>
      <c r="AQ12" s="71">
        <f>'a27'!BJ12</f>
        <v>54.5</v>
      </c>
      <c r="AR12" s="71">
        <f>'a27'!BK12</f>
        <v>35.1</v>
      </c>
      <c r="AS12" s="71">
        <f t="shared" si="16"/>
        <v>1991.1593310207202</v>
      </c>
      <c r="AT12" s="96">
        <f t="shared" si="17"/>
        <v>0.37333393403695658</v>
      </c>
      <c r="AU12" s="71">
        <f>'a27'!BP12</f>
        <v>1.5218880183517696</v>
      </c>
      <c r="AV12" s="71">
        <f>'a27'!BQ12</f>
        <v>44.4</v>
      </c>
      <c r="AW12" s="71">
        <f>'a27'!BR12</f>
        <v>29.2</v>
      </c>
      <c r="AX12" s="71">
        <f t="shared" si="18"/>
        <v>1973.097378032702</v>
      </c>
      <c r="AY12" s="96">
        <f t="shared" si="19"/>
        <v>0.37826254528404274</v>
      </c>
      <c r="AZ12" s="71">
        <f>'a27'!BW12</f>
        <v>1.4386353821408659</v>
      </c>
      <c r="BA12" s="71">
        <f>'a27'!BX12</f>
        <v>43.4</v>
      </c>
      <c r="BB12" s="71">
        <f>'a27'!BY12</f>
        <v>33</v>
      </c>
      <c r="BC12" s="71">
        <f t="shared" si="20"/>
        <v>2060.4135943021483</v>
      </c>
      <c r="BD12" s="96">
        <f t="shared" si="21"/>
        <v>0.35443634632072563</v>
      </c>
    </row>
    <row r="13" spans="1:56">
      <c r="A13" s="1">
        <v>1989</v>
      </c>
      <c r="B13" s="71">
        <f>'a27'!E13</f>
        <v>1.2529589317101184</v>
      </c>
      <c r="C13" s="71">
        <f>'a27'!F13</f>
        <v>42</v>
      </c>
      <c r="D13" s="71">
        <f>'a27'!G13</f>
        <v>31.8</v>
      </c>
      <c r="E13" s="71">
        <f t="shared" si="0"/>
        <v>1673.4519491920341</v>
      </c>
      <c r="F13" s="96">
        <f t="shared" si="1"/>
        <v>0.46002755882946417</v>
      </c>
      <c r="G13" s="71">
        <f>'a27'!L13</f>
        <v>0.75024914990425928</v>
      </c>
      <c r="H13" s="71">
        <f>'a27'!M13</f>
        <v>50.7</v>
      </c>
      <c r="I13" s="71">
        <f>'a27'!N13</f>
        <v>43.6</v>
      </c>
      <c r="J13" s="71">
        <f t="shared" si="2"/>
        <v>1658.4407508463632</v>
      </c>
      <c r="K13" s="96">
        <f t="shared" si="3"/>
        <v>0.46412370286481813</v>
      </c>
      <c r="L13" s="71">
        <f>'a27'!S13</f>
        <v>0.83274571035223799</v>
      </c>
      <c r="M13" s="71">
        <f>'a27'!T13</f>
        <v>52</v>
      </c>
      <c r="N13" s="71">
        <f>'a27'!U13</f>
        <v>26.8</v>
      </c>
      <c r="O13" s="71">
        <f t="shared" si="4"/>
        <v>1160.5144219468789</v>
      </c>
      <c r="P13" s="96">
        <f t="shared" si="5"/>
        <v>0.59999413207379104</v>
      </c>
      <c r="Q13" s="71">
        <f>'a27'!Z13</f>
        <v>1.1855945801390622</v>
      </c>
      <c r="R13" s="71">
        <f>'a27'!AA13</f>
        <v>52.2</v>
      </c>
      <c r="S13" s="71">
        <f>'a27'!AB13</f>
        <v>31.6</v>
      </c>
      <c r="T13" s="71">
        <f t="shared" si="6"/>
        <v>1955.661971830986</v>
      </c>
      <c r="U13" s="96">
        <f t="shared" si="7"/>
        <v>0.38302018910917607</v>
      </c>
      <c r="V13" s="71">
        <f>'a27'!AG13</f>
        <v>0.95066788887159348</v>
      </c>
      <c r="W13" s="71">
        <f>'a27'!AH13</f>
        <v>58.8</v>
      </c>
      <c r="X13" s="71">
        <f>'a27'!AI13</f>
        <v>35.700000000000003</v>
      </c>
      <c r="Y13" s="71">
        <f t="shared" si="8"/>
        <v>1995.6040056036943</v>
      </c>
      <c r="Z13" s="96">
        <f t="shared" si="9"/>
        <v>0.37212110433056678</v>
      </c>
      <c r="AA13" s="71">
        <f>'a27'!AN13</f>
        <v>1.2114676727100548</v>
      </c>
      <c r="AB13" s="71">
        <f>'a27'!AO13</f>
        <v>43.7</v>
      </c>
      <c r="AC13" s="71">
        <f>'a27'!AP13</f>
        <v>34.700000000000003</v>
      </c>
      <c r="AD13" s="71">
        <f t="shared" si="10"/>
        <v>1837.0574642208003</v>
      </c>
      <c r="AE13" s="96">
        <f t="shared" si="11"/>
        <v>0.41538410404962883</v>
      </c>
      <c r="AF13" s="71">
        <f>'a27'!AU13</f>
        <v>1.2985983784324295</v>
      </c>
      <c r="AG13" s="71">
        <f>'a27'!AV13</f>
        <v>33.4</v>
      </c>
      <c r="AH13" s="71">
        <f>'a27'!AW13</f>
        <v>27.5</v>
      </c>
      <c r="AI13" s="71">
        <f t="shared" si="12"/>
        <v>1192.7626105901863</v>
      </c>
      <c r="AJ13" s="96">
        <f t="shared" si="13"/>
        <v>0.59119448646785921</v>
      </c>
      <c r="AK13" s="71">
        <f>'a27'!BB13</f>
        <v>1.1317418213969939</v>
      </c>
      <c r="AL13" s="71">
        <f>'a27'!BC13</f>
        <v>56.3</v>
      </c>
      <c r="AM13" s="71">
        <f>'a27'!BD13</f>
        <v>31.6</v>
      </c>
      <c r="AN13" s="71">
        <f t="shared" si="14"/>
        <v>2013.459239610964</v>
      </c>
      <c r="AO13" s="96">
        <f t="shared" si="15"/>
        <v>0.3672489010197752</v>
      </c>
      <c r="AP13" s="71">
        <f>'a27'!BI13</f>
        <v>1.0312800659013115</v>
      </c>
      <c r="AQ13" s="71">
        <f>'a27'!BJ13</f>
        <v>56</v>
      </c>
      <c r="AR13" s="71">
        <f>'a27'!BK13</f>
        <v>38.1</v>
      </c>
      <c r="AS13" s="71">
        <f t="shared" si="16"/>
        <v>2200.3391486070382</v>
      </c>
      <c r="AT13" s="96">
        <f t="shared" si="17"/>
        <v>0.31625450290881257</v>
      </c>
      <c r="AU13" s="71">
        <f>'a27'!BP13</f>
        <v>1.4085205489758856</v>
      </c>
      <c r="AV13" s="71">
        <f>'a27'!BQ13</f>
        <v>42.8</v>
      </c>
      <c r="AW13" s="71">
        <f>'a27'!BR13</f>
        <v>29.8</v>
      </c>
      <c r="AX13" s="71">
        <f t="shared" si="18"/>
        <v>1796.4834489858035</v>
      </c>
      <c r="AY13" s="96">
        <f t="shared" si="19"/>
        <v>0.42645563922410901</v>
      </c>
      <c r="AZ13" s="71">
        <f>'a27'!BW13</f>
        <v>1.3843365270402177</v>
      </c>
      <c r="BA13" s="71">
        <f>'a27'!BX13</f>
        <v>45.1</v>
      </c>
      <c r="BB13" s="71">
        <f>'a27'!BY13</f>
        <v>31.5</v>
      </c>
      <c r="BC13" s="71">
        <f t="shared" si="20"/>
        <v>1966.6576871396853</v>
      </c>
      <c r="BD13" s="96">
        <f t="shared" si="21"/>
        <v>0.38001976018677974</v>
      </c>
    </row>
    <row r="14" spans="1:56">
      <c r="A14" s="1">
        <v>1990</v>
      </c>
      <c r="B14" s="71">
        <f>'a27'!E14</f>
        <v>1.1946300039205386</v>
      </c>
      <c r="C14" s="71">
        <f>'a27'!F14</f>
        <v>47.8</v>
      </c>
      <c r="D14" s="71">
        <f>'a27'!G14</f>
        <v>30.3</v>
      </c>
      <c r="E14" s="71">
        <f t="shared" si="0"/>
        <v>1730.2304198782729</v>
      </c>
      <c r="F14" s="96">
        <f t="shared" si="1"/>
        <v>0.44453427250532268</v>
      </c>
      <c r="G14" s="71">
        <f>'a27'!L14</f>
        <v>0.75056329184057913</v>
      </c>
      <c r="H14" s="71">
        <f>'a27'!M14</f>
        <v>65.400000000000006</v>
      </c>
      <c r="I14" s="71">
        <f>'a27'!N14</f>
        <v>39.4</v>
      </c>
      <c r="J14" s="71">
        <f t="shared" si="2"/>
        <v>1934.0214678831308</v>
      </c>
      <c r="K14" s="96">
        <f t="shared" si="3"/>
        <v>0.38892528869728626</v>
      </c>
      <c r="L14" s="71">
        <f>'a27'!S14</f>
        <v>0.93665105581573638</v>
      </c>
      <c r="M14" s="71">
        <f>'a27'!T14</f>
        <v>44.2</v>
      </c>
      <c r="N14" s="71">
        <f>'a27'!U14</f>
        <v>22.6</v>
      </c>
      <c r="O14" s="71">
        <f t="shared" si="4"/>
        <v>935.63947267545541</v>
      </c>
      <c r="P14" s="96">
        <f t="shared" si="5"/>
        <v>0.66135633387457637</v>
      </c>
      <c r="Q14" s="71">
        <f>'a27'!Z14</f>
        <v>1.1223781983022811</v>
      </c>
      <c r="R14" s="71">
        <f>'a27'!AA14</f>
        <v>58.8</v>
      </c>
      <c r="S14" s="71">
        <f>'a27'!AB14</f>
        <v>32</v>
      </c>
      <c r="T14" s="71">
        <f t="shared" si="6"/>
        <v>2111.8668179255719</v>
      </c>
      <c r="U14" s="96">
        <f t="shared" si="7"/>
        <v>0.34039617376477493</v>
      </c>
      <c r="V14" s="71">
        <f>'a27'!AG14</f>
        <v>0.96828427321688082</v>
      </c>
      <c r="W14" s="71">
        <f>'a27'!AH14</f>
        <v>57.2</v>
      </c>
      <c r="X14" s="71">
        <f>'a27'!AI14</f>
        <v>33.4</v>
      </c>
      <c r="Y14" s="71">
        <f t="shared" si="8"/>
        <v>1849.8877382953865</v>
      </c>
      <c r="Z14" s="96">
        <f t="shared" si="9"/>
        <v>0.41188307439081223</v>
      </c>
      <c r="AA14" s="71">
        <f>'a27'!AN14</f>
        <v>1.2357209916549301</v>
      </c>
      <c r="AB14" s="71">
        <f>'a27'!AO14</f>
        <v>51.4</v>
      </c>
      <c r="AC14" s="71">
        <f>'a27'!AP14</f>
        <v>31.3</v>
      </c>
      <c r="AD14" s="71">
        <f t="shared" si="10"/>
        <v>1988.0526457942847</v>
      </c>
      <c r="AE14" s="96">
        <f t="shared" si="11"/>
        <v>0.37418166317003115</v>
      </c>
      <c r="AF14" s="71">
        <f>'a27'!AU14</f>
        <v>1.1809721531925923</v>
      </c>
      <c r="AG14" s="71">
        <f>'a27'!AV14</f>
        <v>41.3</v>
      </c>
      <c r="AH14" s="71">
        <f>'a27'!AW14</f>
        <v>28.5</v>
      </c>
      <c r="AI14" s="71">
        <f t="shared" si="12"/>
        <v>1390.0632729153406</v>
      </c>
      <c r="AJ14" s="96">
        <f t="shared" si="13"/>
        <v>0.53735655077849165</v>
      </c>
      <c r="AK14" s="71">
        <f>'a27'!BB14</f>
        <v>1.0869755236265668</v>
      </c>
      <c r="AL14" s="71">
        <f>'a27'!BC14</f>
        <v>55.7</v>
      </c>
      <c r="AM14" s="71">
        <f>'a27'!BD14</f>
        <v>35.4</v>
      </c>
      <c r="AN14" s="71">
        <f t="shared" si="14"/>
        <v>2143.2765979763917</v>
      </c>
      <c r="AO14" s="96">
        <f t="shared" si="15"/>
        <v>0.33182530685300371</v>
      </c>
      <c r="AP14" s="71">
        <f>'a27'!BI14</f>
        <v>1.0019284155205663</v>
      </c>
      <c r="AQ14" s="71">
        <f>'a27'!BJ14</f>
        <v>52.1</v>
      </c>
      <c r="AR14" s="71">
        <f>'a27'!BK14</f>
        <v>40.1</v>
      </c>
      <c r="AS14" s="71">
        <f t="shared" si="16"/>
        <v>2093.2388649897225</v>
      </c>
      <c r="AT14" s="96">
        <f t="shared" si="17"/>
        <v>0.34547923086334692</v>
      </c>
      <c r="AU14" s="71">
        <f>'a27'!BP14</f>
        <v>1.4237758320383944</v>
      </c>
      <c r="AV14" s="71">
        <f>'a27'!BQ14</f>
        <v>49.6</v>
      </c>
      <c r="AW14" s="71">
        <f>'a27'!BR14</f>
        <v>26.6</v>
      </c>
      <c r="AX14" s="71">
        <f t="shared" si="18"/>
        <v>1878.4728817581761</v>
      </c>
      <c r="AY14" s="96">
        <f t="shared" si="19"/>
        <v>0.40408297327972331</v>
      </c>
      <c r="AZ14" s="71">
        <f>'a27'!BW14</f>
        <v>1.23048681221069</v>
      </c>
      <c r="BA14" s="71">
        <f>'a27'!BX14</f>
        <v>47</v>
      </c>
      <c r="BB14" s="71">
        <f>'a27'!BY14</f>
        <v>28.4</v>
      </c>
      <c r="BC14" s="71">
        <f t="shared" si="20"/>
        <v>1642.4537969388289</v>
      </c>
      <c r="BD14" s="96">
        <f t="shared" si="21"/>
        <v>0.46848610381268857</v>
      </c>
    </row>
    <row r="15" spans="1:56">
      <c r="A15" s="1">
        <v>1991</v>
      </c>
      <c r="B15" s="71">
        <f>'a27'!E15</f>
        <v>1.3098666187754124</v>
      </c>
      <c r="C15" s="71">
        <f>'a27'!F15</f>
        <v>45.7</v>
      </c>
      <c r="D15" s="71">
        <f>'a27'!G15</f>
        <v>30.7</v>
      </c>
      <c r="E15" s="71">
        <f t="shared" si="0"/>
        <v>1837.729767475716</v>
      </c>
      <c r="F15" s="96">
        <f t="shared" si="1"/>
        <v>0.41520065094321074</v>
      </c>
      <c r="G15" s="71">
        <f>'a27'!L15</f>
        <v>0.7211224840771886</v>
      </c>
      <c r="H15" s="71">
        <f>'a27'!M15</f>
        <v>59.9</v>
      </c>
      <c r="I15" s="71">
        <f>'a27'!N15</f>
        <v>44.9</v>
      </c>
      <c r="J15" s="71">
        <f t="shared" si="2"/>
        <v>1939.4661321504395</v>
      </c>
      <c r="K15" s="96">
        <f t="shared" si="3"/>
        <v>0.38743958925148064</v>
      </c>
      <c r="L15" s="71">
        <f>'a27'!S15</f>
        <v>0.95990864809891696</v>
      </c>
      <c r="M15" s="71">
        <f>'a27'!T15</f>
        <v>42.2</v>
      </c>
      <c r="N15" s="71">
        <f>'a27'!U15</f>
        <v>31.2</v>
      </c>
      <c r="O15" s="71">
        <f t="shared" si="4"/>
        <v>1263.8541224329581</v>
      </c>
      <c r="P15" s="96">
        <f t="shared" si="5"/>
        <v>0.57179556404385123</v>
      </c>
      <c r="Q15" s="71">
        <f>'a27'!Z15</f>
        <v>1.1623490666795817</v>
      </c>
      <c r="R15" s="71">
        <f>'a27'!AA15</f>
        <v>59.1</v>
      </c>
      <c r="S15" s="71">
        <f>'a27'!AB15</f>
        <v>29.1</v>
      </c>
      <c r="T15" s="71">
        <f t="shared" si="6"/>
        <v>1999.0195483662114</v>
      </c>
      <c r="U15" s="96">
        <f t="shared" si="7"/>
        <v>0.3711890964527137</v>
      </c>
      <c r="V15" s="71">
        <f>'a27'!AG15</f>
        <v>1.0355613783246722</v>
      </c>
      <c r="W15" s="71">
        <f>'a27'!AH15</f>
        <v>56.5</v>
      </c>
      <c r="X15" s="71">
        <f>'a27'!AI15</f>
        <v>32.6</v>
      </c>
      <c r="Y15" s="71">
        <f t="shared" si="8"/>
        <v>1907.4005027362139</v>
      </c>
      <c r="Z15" s="96">
        <f t="shared" si="9"/>
        <v>0.39618941945426589</v>
      </c>
      <c r="AA15" s="71">
        <f>'a27'!AN15</f>
        <v>1.5026871817981697</v>
      </c>
      <c r="AB15" s="71">
        <f>'a27'!AO15</f>
        <v>45.6</v>
      </c>
      <c r="AC15" s="71">
        <f>'a27'!AP15</f>
        <v>29.7</v>
      </c>
      <c r="AD15" s="71">
        <f t="shared" si="10"/>
        <v>2035.1193040528972</v>
      </c>
      <c r="AE15" s="96">
        <f t="shared" si="11"/>
        <v>0.36133846390968299</v>
      </c>
      <c r="AF15" s="71">
        <f>'a27'!AU15</f>
        <v>1.2108813168848074</v>
      </c>
      <c r="AG15" s="71">
        <f>'a27'!AV15</f>
        <v>43.8</v>
      </c>
      <c r="AH15" s="71">
        <f>'a27'!AW15</f>
        <v>30</v>
      </c>
      <c r="AI15" s="71">
        <f t="shared" si="12"/>
        <v>1591.0980503866367</v>
      </c>
      <c r="AJ15" s="96">
        <f t="shared" si="13"/>
        <v>0.48249967755122886</v>
      </c>
      <c r="AK15" s="71">
        <f>'a27'!BB15</f>
        <v>1.1851688228385007</v>
      </c>
      <c r="AL15" s="71">
        <f>'a27'!BC15</f>
        <v>50.8</v>
      </c>
      <c r="AM15" s="71">
        <f>'a27'!BD15</f>
        <v>33.299999999999997</v>
      </c>
      <c r="AN15" s="71">
        <f t="shared" si="14"/>
        <v>2004.878987466521</v>
      </c>
      <c r="AO15" s="96">
        <f t="shared" si="15"/>
        <v>0.36959021633877692</v>
      </c>
      <c r="AP15" s="71">
        <f>'a27'!BI15</f>
        <v>1.0379308107907734</v>
      </c>
      <c r="AQ15" s="71">
        <f>'a27'!BJ15</f>
        <v>58.8</v>
      </c>
      <c r="AR15" s="71">
        <f>'a27'!BK15</f>
        <v>38.4</v>
      </c>
      <c r="AS15" s="71">
        <f t="shared" si="16"/>
        <v>2343.5647363007029</v>
      </c>
      <c r="AT15" s="96">
        <f t="shared" si="17"/>
        <v>0.2771721709569025</v>
      </c>
      <c r="AU15" s="71">
        <f>'a27'!BP15</f>
        <v>1.5412303935484404</v>
      </c>
      <c r="AV15" s="71">
        <f>'a27'!BQ15</f>
        <v>41.1</v>
      </c>
      <c r="AW15" s="71">
        <f>'a27'!BR15</f>
        <v>32.6</v>
      </c>
      <c r="AX15" s="71">
        <f t="shared" si="18"/>
        <v>2065.0329550998135</v>
      </c>
      <c r="AY15" s="96">
        <f t="shared" si="19"/>
        <v>0.353175849540736</v>
      </c>
      <c r="AZ15" s="71">
        <f>'a27'!BW15</f>
        <v>1.4304102910073713</v>
      </c>
      <c r="BA15" s="71">
        <f>'a27'!BX15</f>
        <v>41.7</v>
      </c>
      <c r="BB15" s="71">
        <f>'a27'!BY15</f>
        <v>26.9</v>
      </c>
      <c r="BC15" s="71">
        <f t="shared" si="20"/>
        <v>1604.5341357316986</v>
      </c>
      <c r="BD15" s="96">
        <f t="shared" si="21"/>
        <v>0.4788333386236272</v>
      </c>
    </row>
    <row r="16" spans="1:56">
      <c r="A16" s="1">
        <v>1992</v>
      </c>
      <c r="B16" s="71">
        <f>'a27'!E16</f>
        <v>1.3415992350402619</v>
      </c>
      <c r="C16" s="71">
        <f>'a27'!F16</f>
        <v>43.1</v>
      </c>
      <c r="D16" s="71">
        <f>'a27'!G16</f>
        <v>29.4</v>
      </c>
      <c r="E16" s="71">
        <f t="shared" si="0"/>
        <v>1699.9940546889175</v>
      </c>
      <c r="F16" s="96">
        <f t="shared" si="1"/>
        <v>0.45278494670661862</v>
      </c>
      <c r="G16" s="71">
        <f>'a27'!L16</f>
        <v>0.68535924049232033</v>
      </c>
      <c r="H16" s="71">
        <f>'a27'!M16</f>
        <v>64.7</v>
      </c>
      <c r="I16" s="71">
        <f>'a27'!N16</f>
        <v>40.799999999999997</v>
      </c>
      <c r="J16" s="71">
        <f t="shared" si="2"/>
        <v>1809.1839086820073</v>
      </c>
      <c r="K16" s="96">
        <f t="shared" si="3"/>
        <v>0.42299003234630356</v>
      </c>
      <c r="L16" s="71">
        <f>'a27'!S16</f>
        <v>0.81190314388926643</v>
      </c>
      <c r="M16" s="71">
        <f>'a27'!T16</f>
        <v>38.200000000000003</v>
      </c>
      <c r="N16" s="71">
        <f>'a27'!U16</f>
        <v>28.5</v>
      </c>
      <c r="O16" s="71">
        <f t="shared" si="4"/>
        <v>883.91895275224442</v>
      </c>
      <c r="P16" s="96">
        <f t="shared" si="5"/>
        <v>0.67546944425459898</v>
      </c>
      <c r="Q16" s="71">
        <f>'a27'!Z16</f>
        <v>1.1772851416293444</v>
      </c>
      <c r="R16" s="71">
        <f>'a27'!AA16</f>
        <v>57.4</v>
      </c>
      <c r="S16" s="71">
        <f>'a27'!AB16</f>
        <v>29.7</v>
      </c>
      <c r="T16" s="71">
        <f t="shared" si="6"/>
        <v>2007.0121637468735</v>
      </c>
      <c r="U16" s="96">
        <f t="shared" si="7"/>
        <v>0.36900813107843233</v>
      </c>
      <c r="V16" s="71">
        <f>'a27'!AG16</f>
        <v>1.0266662894469645</v>
      </c>
      <c r="W16" s="71">
        <f>'a27'!AH16</f>
        <v>63</v>
      </c>
      <c r="X16" s="71">
        <f>'a27'!AI16</f>
        <v>37.4</v>
      </c>
      <c r="Y16" s="71">
        <f t="shared" si="8"/>
        <v>2419.0311111949377</v>
      </c>
      <c r="Z16" s="96">
        <f t="shared" si="9"/>
        <v>0.25657946847742619</v>
      </c>
      <c r="AA16" s="71">
        <f>'a27'!AN16</f>
        <v>1.4784143621255688</v>
      </c>
      <c r="AB16" s="71">
        <f>'a27'!AO16</f>
        <v>47.7</v>
      </c>
      <c r="AC16" s="71">
        <f>'a27'!AP16</f>
        <v>26.7</v>
      </c>
      <c r="AD16" s="71">
        <f t="shared" si="10"/>
        <v>1882.8937474595034</v>
      </c>
      <c r="AE16" s="96">
        <f t="shared" si="11"/>
        <v>0.40287664036368298</v>
      </c>
      <c r="AF16" s="71">
        <f>'a27'!AU16</f>
        <v>1.3249742621042051</v>
      </c>
      <c r="AG16" s="71">
        <f>'a27'!AV16</f>
        <v>34</v>
      </c>
      <c r="AH16" s="71">
        <f>'a27'!AW16</f>
        <v>29.6</v>
      </c>
      <c r="AI16" s="71">
        <f t="shared" si="12"/>
        <v>1333.4540973816722</v>
      </c>
      <c r="AJ16" s="96">
        <f t="shared" si="13"/>
        <v>0.55280364110192437</v>
      </c>
      <c r="AK16" s="71">
        <f>'a27'!BB16</f>
        <v>1.1336605887611013</v>
      </c>
      <c r="AL16" s="71">
        <f>'a27'!BC16</f>
        <v>49.3</v>
      </c>
      <c r="AM16" s="71">
        <f>'a27'!BD16</f>
        <v>35.9</v>
      </c>
      <c r="AN16" s="71">
        <f t="shared" si="14"/>
        <v>2006.4318662306102</v>
      </c>
      <c r="AO16" s="96">
        <f t="shared" si="15"/>
        <v>0.36916647834393618</v>
      </c>
      <c r="AP16" s="71">
        <f>'a27'!BI16</f>
        <v>1.0861313868613138</v>
      </c>
      <c r="AQ16" s="71">
        <f>'a27'!BJ16</f>
        <v>50.7</v>
      </c>
      <c r="AR16" s="71">
        <f>'a27'!BK16</f>
        <v>38.4</v>
      </c>
      <c r="AS16" s="71">
        <f t="shared" si="16"/>
        <v>2114.5674744525545</v>
      </c>
      <c r="AT16" s="96">
        <f t="shared" si="17"/>
        <v>0.33965923872003018</v>
      </c>
      <c r="AU16" s="71">
        <f>'a27'!BP16</f>
        <v>1.4951159001400136</v>
      </c>
      <c r="AV16" s="71">
        <f>'a27'!BQ16</f>
        <v>47.6</v>
      </c>
      <c r="AW16" s="71">
        <f>'a27'!BR16</f>
        <v>27.1</v>
      </c>
      <c r="AX16" s="71">
        <f t="shared" si="18"/>
        <v>1928.6397065446122</v>
      </c>
      <c r="AY16" s="96">
        <f t="shared" si="19"/>
        <v>0.39039382366024139</v>
      </c>
      <c r="AZ16" s="71">
        <f>'a27'!BW16</f>
        <v>1.4115402311293945</v>
      </c>
      <c r="BA16" s="71">
        <f>'a27'!BX16</f>
        <v>42.3</v>
      </c>
      <c r="BB16" s="71">
        <f>'a27'!BY16</f>
        <v>27.8</v>
      </c>
      <c r="BC16" s="71">
        <f t="shared" si="20"/>
        <v>1659.8866193943002</v>
      </c>
      <c r="BD16" s="96">
        <f t="shared" si="21"/>
        <v>0.46372916502099265</v>
      </c>
    </row>
    <row r="17" spans="1:56">
      <c r="A17" s="1">
        <v>1993</v>
      </c>
      <c r="B17" s="71">
        <f>'a27'!E17</f>
        <v>1.3251923770182985</v>
      </c>
      <c r="C17" s="71">
        <f>'a27'!F17</f>
        <v>42.5</v>
      </c>
      <c r="D17" s="71">
        <f>'a27'!G17</f>
        <v>27.3</v>
      </c>
      <c r="E17" s="71">
        <f t="shared" si="0"/>
        <v>1537.5544554354808</v>
      </c>
      <c r="F17" s="96">
        <f t="shared" si="1"/>
        <v>0.49711025507076695</v>
      </c>
      <c r="G17" s="71">
        <f>'a27'!L17</f>
        <v>0.73498322578605668</v>
      </c>
      <c r="H17" s="71">
        <f>'a27'!M17</f>
        <v>61.4</v>
      </c>
      <c r="I17" s="71">
        <f>'a27'!N17</f>
        <v>35.6</v>
      </c>
      <c r="J17" s="71">
        <f t="shared" si="2"/>
        <v>1606.5557342521943</v>
      </c>
      <c r="K17" s="96">
        <f t="shared" si="3"/>
        <v>0.47828169987161534</v>
      </c>
      <c r="L17" s="71">
        <f>'a27'!S17</f>
        <v>0.80938458247165368</v>
      </c>
      <c r="M17" s="71">
        <f>'a27'!T17</f>
        <v>34.1</v>
      </c>
      <c r="N17" s="71">
        <f>'a27'!U17</f>
        <v>29.7</v>
      </c>
      <c r="O17" s="71">
        <f t="shared" si="4"/>
        <v>819.72042358981673</v>
      </c>
      <c r="P17" s="96">
        <f t="shared" si="5"/>
        <v>0.69298746088802887</v>
      </c>
      <c r="Q17" s="71">
        <f>'a27'!Z17</f>
        <v>1.2172474121965526</v>
      </c>
      <c r="R17" s="71">
        <f>'a27'!AA17</f>
        <v>65.5</v>
      </c>
      <c r="S17" s="71">
        <f>'a27'!AB17</f>
        <v>28.6</v>
      </c>
      <c r="T17" s="71">
        <f t="shared" si="6"/>
        <v>2280.2695772678021</v>
      </c>
      <c r="U17" s="96">
        <f t="shared" si="7"/>
        <v>0.29444368267563004</v>
      </c>
      <c r="V17" s="71">
        <f>'a27'!AG17</f>
        <v>1.0149044340454305</v>
      </c>
      <c r="W17" s="71">
        <f>'a27'!AH17</f>
        <v>63.6</v>
      </c>
      <c r="X17" s="71">
        <f>'a27'!AI17</f>
        <v>33.9</v>
      </c>
      <c r="Y17" s="71">
        <f t="shared" si="8"/>
        <v>2188.1745559793098</v>
      </c>
      <c r="Z17" s="96">
        <f t="shared" si="9"/>
        <v>0.31957388637088979</v>
      </c>
      <c r="AA17" s="71">
        <f>'a27'!AN17</f>
        <v>1.4936949844758127</v>
      </c>
      <c r="AB17" s="71">
        <f>'a27'!AO17</f>
        <v>47.8</v>
      </c>
      <c r="AC17" s="71">
        <f>'a27'!AP17</f>
        <v>28.9</v>
      </c>
      <c r="AD17" s="71">
        <f t="shared" si="10"/>
        <v>2063.4201254545769</v>
      </c>
      <c r="AE17" s="96">
        <f t="shared" si="11"/>
        <v>0.35361594648564665</v>
      </c>
      <c r="AF17" s="71">
        <f>'a27'!AU17</f>
        <v>1.2512920197285324</v>
      </c>
      <c r="AG17" s="71">
        <f>'a27'!AV17</f>
        <v>35.299999999999997</v>
      </c>
      <c r="AH17" s="71">
        <f>'a27'!AW17</f>
        <v>24</v>
      </c>
      <c r="AI17" s="71">
        <f t="shared" si="12"/>
        <v>1060.0945991140127</v>
      </c>
      <c r="AJ17" s="96">
        <f t="shared" si="13"/>
        <v>0.62739594563031997</v>
      </c>
      <c r="AK17" s="71">
        <f>'a27'!BB17</f>
        <v>1.1060782980252268</v>
      </c>
      <c r="AL17" s="71">
        <f>'a27'!BC17</f>
        <v>49.2</v>
      </c>
      <c r="AM17" s="71">
        <f>'a27'!BD17</f>
        <v>27</v>
      </c>
      <c r="AN17" s="71">
        <f t="shared" si="14"/>
        <v>1469.3144110967114</v>
      </c>
      <c r="AO17" s="96">
        <f t="shared" si="15"/>
        <v>0.51573109027351771</v>
      </c>
      <c r="AP17" s="71">
        <f>'a27'!BI17</f>
        <v>1.0531762270984737</v>
      </c>
      <c r="AQ17" s="71">
        <f>'a27'!BJ17</f>
        <v>56.6</v>
      </c>
      <c r="AR17" s="71">
        <f>'a27'!BK17</f>
        <v>33.6</v>
      </c>
      <c r="AS17" s="71">
        <f t="shared" si="16"/>
        <v>2002.8884216467934</v>
      </c>
      <c r="AT17" s="96">
        <f t="shared" si="17"/>
        <v>0.37013338711846411</v>
      </c>
      <c r="AU17" s="71">
        <f>'a27'!BP17</f>
        <v>1.5530128846691371</v>
      </c>
      <c r="AV17" s="71">
        <f>'a27'!BQ17</f>
        <v>39.5</v>
      </c>
      <c r="AW17" s="71">
        <f>'a27'!BR17</f>
        <v>25.1</v>
      </c>
      <c r="AX17" s="71">
        <f t="shared" si="18"/>
        <v>1539.7346245052161</v>
      </c>
      <c r="AY17" s="96">
        <f t="shared" si="19"/>
        <v>0.49651534676795084</v>
      </c>
      <c r="AZ17" s="71">
        <f>'a27'!BW17</f>
        <v>1.4436034803451707</v>
      </c>
      <c r="BA17" s="71">
        <f>'a27'!BX17</f>
        <v>39.700000000000003</v>
      </c>
      <c r="BB17" s="71">
        <f>'a27'!BY17</f>
        <v>27.7</v>
      </c>
      <c r="BC17" s="71">
        <f t="shared" si="20"/>
        <v>1587.5163113007809</v>
      </c>
      <c r="BD17" s="96">
        <f t="shared" si="21"/>
        <v>0.48347703584434298</v>
      </c>
    </row>
    <row r="18" spans="1:56">
      <c r="A18" s="1">
        <v>1994</v>
      </c>
      <c r="B18" s="71">
        <f>'a27'!E18</f>
        <v>1.3339549888276196</v>
      </c>
      <c r="C18" s="71">
        <f>'a27'!F18</f>
        <v>39.700000000000003</v>
      </c>
      <c r="D18" s="71">
        <f>'a27'!G18</f>
        <v>27.8</v>
      </c>
      <c r="E18" s="71">
        <f t="shared" si="0"/>
        <v>1472.2327629694908</v>
      </c>
      <c r="F18" s="96">
        <f t="shared" si="1"/>
        <v>0.51493475214371098</v>
      </c>
      <c r="G18" s="71">
        <f>'a27'!L18</f>
        <v>0.74306216475591647</v>
      </c>
      <c r="H18" s="71">
        <f>'a27'!M18</f>
        <v>60.7</v>
      </c>
      <c r="I18" s="71">
        <f>'a27'!N18</f>
        <v>31.8</v>
      </c>
      <c r="J18" s="71">
        <f t="shared" si="2"/>
        <v>1434.3031741417553</v>
      </c>
      <c r="K18" s="96">
        <f t="shared" si="3"/>
        <v>0.52528469592984206</v>
      </c>
      <c r="L18" s="71">
        <f>'a27'!S18</f>
        <v>0.88561673068715319</v>
      </c>
      <c r="M18" s="71">
        <f>'a27'!T18</f>
        <v>35.700000000000003</v>
      </c>
      <c r="N18" s="71">
        <f>'a27'!U18</f>
        <v>24.2</v>
      </c>
      <c r="O18" s="71">
        <f t="shared" si="4"/>
        <v>765.11971830985919</v>
      </c>
      <c r="P18" s="96">
        <f t="shared" si="5"/>
        <v>0.70788649480314048</v>
      </c>
      <c r="Q18" s="71">
        <f>'a27'!Z18</f>
        <v>1.1753152940087712</v>
      </c>
      <c r="R18" s="71">
        <f>'a27'!AA18</f>
        <v>60.8</v>
      </c>
      <c r="S18" s="71">
        <f>'a27'!AB18</f>
        <v>29.3</v>
      </c>
      <c r="T18" s="71">
        <f t="shared" si="6"/>
        <v>2093.753677358985</v>
      </c>
      <c r="U18" s="96">
        <f t="shared" si="7"/>
        <v>0.34533875269717246</v>
      </c>
      <c r="V18" s="71">
        <f>'a27'!AG18</f>
        <v>0.99656281043407602</v>
      </c>
      <c r="W18" s="71">
        <f>'a27'!AH18</f>
        <v>56.9</v>
      </c>
      <c r="X18" s="71">
        <f>'a27'!AI18</f>
        <v>37.6</v>
      </c>
      <c r="Y18" s="71">
        <f t="shared" si="8"/>
        <v>2132.0863391550797</v>
      </c>
      <c r="Z18" s="96">
        <f t="shared" si="9"/>
        <v>0.33487882136060482</v>
      </c>
      <c r="AA18" s="71">
        <f>'a27'!AN18</f>
        <v>1.4037444482615722</v>
      </c>
      <c r="AB18" s="71">
        <f>'a27'!AO18</f>
        <v>47.4</v>
      </c>
      <c r="AC18" s="71">
        <f>'a27'!AP18</f>
        <v>27.6</v>
      </c>
      <c r="AD18" s="71">
        <f t="shared" si="10"/>
        <v>1836.4346369937191</v>
      </c>
      <c r="AE18" s="96">
        <f t="shared" si="11"/>
        <v>0.41555405650595628</v>
      </c>
      <c r="AF18" s="71">
        <f>'a27'!AU18</f>
        <v>1.3235762065654431</v>
      </c>
      <c r="AG18" s="71">
        <f>'a27'!AV18</f>
        <v>29.4</v>
      </c>
      <c r="AH18" s="71">
        <f>'a27'!AW18</f>
        <v>24.4</v>
      </c>
      <c r="AI18" s="71">
        <f t="shared" si="12"/>
        <v>949.48062754178613</v>
      </c>
      <c r="AJ18" s="96">
        <f t="shared" si="13"/>
        <v>0.65757946259204603</v>
      </c>
      <c r="AK18" s="71">
        <f>'a27'!BB18</f>
        <v>1.1774542803850525</v>
      </c>
      <c r="AL18" s="71">
        <f>'a27'!BC18</f>
        <v>55.2</v>
      </c>
      <c r="AM18" s="71">
        <f>'a27'!BD18</f>
        <v>30.5</v>
      </c>
      <c r="AN18" s="71">
        <f t="shared" si="14"/>
        <v>1982.3620264562746</v>
      </c>
      <c r="AO18" s="96">
        <f t="shared" si="15"/>
        <v>0.37573447700421664</v>
      </c>
      <c r="AP18" s="71">
        <f>'a27'!BI18</f>
        <v>1.1155208567806751</v>
      </c>
      <c r="AQ18" s="71">
        <f>'a27'!BJ18</f>
        <v>55.7</v>
      </c>
      <c r="AR18" s="71">
        <f>'a27'!BK18</f>
        <v>34.6</v>
      </c>
      <c r="AS18" s="71">
        <f t="shared" si="16"/>
        <v>2149.854105604853</v>
      </c>
      <c r="AT18" s="96">
        <f t="shared" si="17"/>
        <v>0.33003048554564374</v>
      </c>
      <c r="AU18" s="71">
        <f>'a27'!BP18</f>
        <v>1.4619336549682762</v>
      </c>
      <c r="AV18" s="71">
        <f>'a27'!BQ18</f>
        <v>39.700000000000003</v>
      </c>
      <c r="AW18" s="71">
        <f>'a27'!BR18</f>
        <v>28.9</v>
      </c>
      <c r="AX18" s="71">
        <f t="shared" si="18"/>
        <v>1677.3203403547525</v>
      </c>
      <c r="AY18" s="96">
        <f t="shared" si="19"/>
        <v>0.45897198105194753</v>
      </c>
      <c r="AZ18" s="71">
        <f>'a27'!BW18</f>
        <v>1.4824377721566897</v>
      </c>
      <c r="BA18" s="71">
        <f>'a27'!BX18</f>
        <v>35</v>
      </c>
      <c r="BB18" s="71">
        <f>'a27'!BY18</f>
        <v>27.1</v>
      </c>
      <c r="BC18" s="71">
        <f t="shared" si="20"/>
        <v>1406.0922268906204</v>
      </c>
      <c r="BD18" s="96">
        <f t="shared" si="21"/>
        <v>0.53298268916485569</v>
      </c>
    </row>
    <row r="19" spans="1:56">
      <c r="A19" s="1">
        <v>1995</v>
      </c>
      <c r="B19" s="71">
        <f>'a27'!E19</f>
        <v>1.3114314351142033</v>
      </c>
      <c r="C19" s="71">
        <f>'a27'!F19</f>
        <v>42.2</v>
      </c>
      <c r="D19" s="71">
        <f>'a27'!G19</f>
        <v>27.9</v>
      </c>
      <c r="E19" s="71">
        <f t="shared" si="0"/>
        <v>1544.0531430747608</v>
      </c>
      <c r="F19" s="96">
        <f t="shared" si="1"/>
        <v>0.49533694157518304</v>
      </c>
      <c r="G19" s="71">
        <f>'a27'!L19</f>
        <v>0.78955726099209245</v>
      </c>
      <c r="H19" s="71">
        <f>'a27'!M19</f>
        <v>67.599999999999994</v>
      </c>
      <c r="I19" s="71">
        <f>'a27'!N19</f>
        <v>33.6</v>
      </c>
      <c r="J19" s="71">
        <f t="shared" si="2"/>
        <v>1793.3687803269991</v>
      </c>
      <c r="K19" s="96">
        <f t="shared" si="3"/>
        <v>0.42730554681676602</v>
      </c>
      <c r="L19" s="71">
        <f>'a27'!S19</f>
        <v>0.92329545454545459</v>
      </c>
      <c r="M19" s="71">
        <f>'a27'!T19</f>
        <v>41.2</v>
      </c>
      <c r="N19" s="71">
        <f>'a27'!U19</f>
        <v>25.3</v>
      </c>
      <c r="O19" s="71">
        <f t="shared" si="4"/>
        <v>962.40625000000023</v>
      </c>
      <c r="P19" s="96">
        <f t="shared" si="5"/>
        <v>0.65405241497624256</v>
      </c>
      <c r="Q19" s="71">
        <f>'a27'!Z19</f>
        <v>1.1860384557717265</v>
      </c>
      <c r="R19" s="71">
        <f>'a27'!AA19</f>
        <v>59.3</v>
      </c>
      <c r="S19" s="71">
        <f>'a27'!AB19</f>
        <v>30.2</v>
      </c>
      <c r="T19" s="71">
        <f t="shared" si="6"/>
        <v>2124.0288289033538</v>
      </c>
      <c r="U19" s="96">
        <f t="shared" si="7"/>
        <v>0.33707749476411292</v>
      </c>
      <c r="V19" s="71">
        <f>'a27'!AG19</f>
        <v>0.92918772655332627</v>
      </c>
      <c r="W19" s="71">
        <f>'a27'!AH19</f>
        <v>58.5</v>
      </c>
      <c r="X19" s="71">
        <f>'a27'!AI19</f>
        <v>31</v>
      </c>
      <c r="Y19" s="71">
        <f t="shared" si="8"/>
        <v>1685.0819421044573</v>
      </c>
      <c r="Z19" s="96">
        <f t="shared" si="9"/>
        <v>0.45685405295721848</v>
      </c>
      <c r="AA19" s="71">
        <f>'a27'!AN19</f>
        <v>1.5745321978265621</v>
      </c>
      <c r="AB19" s="71">
        <f>'a27'!AO19</f>
        <v>45.4</v>
      </c>
      <c r="AC19" s="71">
        <f>'a27'!AP19</f>
        <v>28.6</v>
      </c>
      <c r="AD19" s="71">
        <f t="shared" si="10"/>
        <v>2044.4355869459212</v>
      </c>
      <c r="AE19" s="96">
        <f t="shared" si="11"/>
        <v>0.35879630600028894</v>
      </c>
      <c r="AF19" s="71">
        <f>'a27'!AU19</f>
        <v>1.2589846669547622</v>
      </c>
      <c r="AG19" s="71">
        <f>'a27'!AV19</f>
        <v>39.200000000000003</v>
      </c>
      <c r="AH19" s="71">
        <f>'a27'!AW19</f>
        <v>23.4</v>
      </c>
      <c r="AI19" s="71">
        <f t="shared" si="12"/>
        <v>1154.8414553042642</v>
      </c>
      <c r="AJ19" s="96">
        <f t="shared" si="13"/>
        <v>0.60154212897189419</v>
      </c>
      <c r="AK19" s="71">
        <f>'a27'!BB19</f>
        <v>1.15067527488115</v>
      </c>
      <c r="AL19" s="71">
        <f>'a27'!BC19</f>
        <v>48</v>
      </c>
      <c r="AM19" s="71">
        <f>'a27'!BD19</f>
        <v>26.3</v>
      </c>
      <c r="AN19" s="71">
        <f t="shared" si="14"/>
        <v>1452.6124670099637</v>
      </c>
      <c r="AO19" s="96">
        <f t="shared" si="15"/>
        <v>0.52028859241787362</v>
      </c>
      <c r="AP19" s="71">
        <f>'a27'!BI19</f>
        <v>1.1054014584628726</v>
      </c>
      <c r="AQ19" s="71">
        <f>'a27'!BJ19</f>
        <v>54.7</v>
      </c>
      <c r="AR19" s="71">
        <f>'a27'!BK19</f>
        <v>36.4</v>
      </c>
      <c r="AS19" s="71">
        <f t="shared" si="16"/>
        <v>2200.9427359162564</v>
      </c>
      <c r="AT19" s="96">
        <f t="shared" si="17"/>
        <v>0.31608980049801655</v>
      </c>
      <c r="AU19" s="71">
        <f>'a27'!BP19</f>
        <v>1.348517987781884</v>
      </c>
      <c r="AV19" s="71">
        <f>'a27'!BQ19</f>
        <v>38.4</v>
      </c>
      <c r="AW19" s="71">
        <f>'a27'!BR19</f>
        <v>34.299999999999997</v>
      </c>
      <c r="AX19" s="71">
        <f t="shared" si="18"/>
        <v>1776.1600120672749</v>
      </c>
      <c r="AY19" s="96">
        <f t="shared" si="19"/>
        <v>0.43200134736777174</v>
      </c>
      <c r="AZ19" s="71">
        <f>'a27'!BW19</f>
        <v>1.3151862937194363</v>
      </c>
      <c r="BA19" s="71">
        <f>'a27'!BX19</f>
        <v>32.4</v>
      </c>
      <c r="BB19" s="71">
        <f>'a27'!BY19</f>
        <v>29.5</v>
      </c>
      <c r="BC19" s="71">
        <f t="shared" si="20"/>
        <v>1257.0550595370371</v>
      </c>
      <c r="BD19" s="96">
        <f t="shared" si="21"/>
        <v>0.57365084170295677</v>
      </c>
    </row>
    <row r="20" spans="1:56">
      <c r="A20" s="1">
        <v>1996</v>
      </c>
      <c r="B20" s="71">
        <f>'a27'!E20</f>
        <v>1.2067533513100126</v>
      </c>
      <c r="C20" s="71">
        <f>'a27'!F20</f>
        <v>48.8</v>
      </c>
      <c r="D20" s="71">
        <f>'a27'!G20</f>
        <v>27.8</v>
      </c>
      <c r="E20" s="71">
        <f t="shared" si="0"/>
        <v>1637.1298665212155</v>
      </c>
      <c r="F20" s="96">
        <f t="shared" si="1"/>
        <v>0.46993885830454007</v>
      </c>
      <c r="G20" s="71">
        <f>'a27'!L20</f>
        <v>0.86019062148772407</v>
      </c>
      <c r="H20" s="71">
        <f>'a27'!M20</f>
        <v>64.599999999999994</v>
      </c>
      <c r="I20" s="71">
        <f>'a27'!N20</f>
        <v>34.200000000000003</v>
      </c>
      <c r="J20" s="71">
        <f t="shared" si="2"/>
        <v>1900.4363438652586</v>
      </c>
      <c r="K20" s="96">
        <f t="shared" si="3"/>
        <v>0.39808974727377994</v>
      </c>
      <c r="L20" s="71">
        <f>'a27'!S20</f>
        <v>0.83840384887505315</v>
      </c>
      <c r="M20" s="71">
        <f>'a27'!T20</f>
        <v>43.6</v>
      </c>
      <c r="N20" s="71">
        <f>'a27'!U20</f>
        <v>28.7</v>
      </c>
      <c r="O20" s="71">
        <f t="shared" si="4"/>
        <v>1049.1115041743315</v>
      </c>
      <c r="P20" s="96">
        <f t="shared" si="5"/>
        <v>0.63039293080038639</v>
      </c>
      <c r="Q20" s="71">
        <f>'a27'!Z20</f>
        <v>1.1565734694089431</v>
      </c>
      <c r="R20" s="71">
        <f>'a27'!AA20</f>
        <v>60.1</v>
      </c>
      <c r="S20" s="71">
        <f>'a27'!AB20</f>
        <v>29.6</v>
      </c>
      <c r="T20" s="71">
        <f t="shared" si="6"/>
        <v>2057.4979391397333</v>
      </c>
      <c r="U20" s="96">
        <f t="shared" si="7"/>
        <v>0.35523194859228713</v>
      </c>
      <c r="V20" s="71">
        <f>'a27'!AG20</f>
        <v>0.92871920014859499</v>
      </c>
      <c r="W20" s="71">
        <f>'a27'!AH20</f>
        <v>60</v>
      </c>
      <c r="X20" s="71">
        <f>'a27'!AI20</f>
        <v>31</v>
      </c>
      <c r="Y20" s="71">
        <f t="shared" si="8"/>
        <v>1727.4177122763865</v>
      </c>
      <c r="Z20" s="96">
        <f t="shared" si="9"/>
        <v>0.445301783213086</v>
      </c>
      <c r="AA20" s="71">
        <f>'a27'!AN20</f>
        <v>1.435081381212246</v>
      </c>
      <c r="AB20" s="71">
        <f>'a27'!AO20</f>
        <v>48.3</v>
      </c>
      <c r="AC20" s="71">
        <f>'a27'!AP20</f>
        <v>27.1</v>
      </c>
      <c r="AD20" s="71">
        <f t="shared" si="10"/>
        <v>1878.4210723101453</v>
      </c>
      <c r="AE20" s="96">
        <f t="shared" si="11"/>
        <v>0.40409711065614318</v>
      </c>
      <c r="AF20" s="71">
        <f>'a27'!AU20</f>
        <v>1.0685317920752799</v>
      </c>
      <c r="AG20" s="71">
        <f>'a27'!AV20</f>
        <v>46.4</v>
      </c>
      <c r="AH20" s="71">
        <f>'a27'!AW20</f>
        <v>26.8</v>
      </c>
      <c r="AI20" s="71">
        <f t="shared" si="12"/>
        <v>1328.740654081452</v>
      </c>
      <c r="AJ20" s="96">
        <f t="shared" si="13"/>
        <v>0.55408981041469907</v>
      </c>
      <c r="AK20" s="71">
        <f>'a27'!BB20</f>
        <v>1.1219247280313087</v>
      </c>
      <c r="AL20" s="71">
        <f>'a27'!BC20</f>
        <v>52</v>
      </c>
      <c r="AM20" s="71">
        <f>'a27'!BD20</f>
        <v>30.2</v>
      </c>
      <c r="AN20" s="71">
        <f t="shared" si="14"/>
        <v>1761.8705929003672</v>
      </c>
      <c r="AO20" s="96">
        <f t="shared" si="15"/>
        <v>0.43590053767499209</v>
      </c>
      <c r="AP20" s="71">
        <f>'a27'!BI20</f>
        <v>1.0617552500826501</v>
      </c>
      <c r="AQ20" s="71">
        <f>'a27'!BJ20</f>
        <v>62.4</v>
      </c>
      <c r="AR20" s="71">
        <f>'a27'!BK20</f>
        <v>34.6</v>
      </c>
      <c r="AS20" s="71">
        <f t="shared" si="16"/>
        <v>2292.3720551384454</v>
      </c>
      <c r="AT20" s="96">
        <f t="shared" si="17"/>
        <v>0.29114124862597701</v>
      </c>
      <c r="AU20" s="71">
        <f>'a27'!BP20</f>
        <v>1.3202915929654779</v>
      </c>
      <c r="AV20" s="71">
        <f>'a27'!BQ20</f>
        <v>47.7</v>
      </c>
      <c r="AW20" s="71">
        <f>'a27'!BR20</f>
        <v>29.9</v>
      </c>
      <c r="AX20" s="71">
        <f t="shared" si="18"/>
        <v>1883.0394786351535</v>
      </c>
      <c r="AY20" s="96">
        <f t="shared" si="19"/>
        <v>0.40283687432554544</v>
      </c>
      <c r="AZ20" s="71">
        <f>'a27'!BW20</f>
        <v>1.3603650441856503</v>
      </c>
      <c r="BA20" s="71">
        <f>'a27'!BX20</f>
        <v>45.8</v>
      </c>
      <c r="BB20" s="71">
        <f>'a27'!BY20</f>
        <v>25.1</v>
      </c>
      <c r="BC20" s="71">
        <f t="shared" si="20"/>
        <v>1563.8484474949398</v>
      </c>
      <c r="BD20" s="96">
        <f t="shared" si="21"/>
        <v>0.48993534629534208</v>
      </c>
    </row>
    <row r="21" spans="1:56">
      <c r="A21" s="1">
        <v>1997</v>
      </c>
      <c r="B21" s="71">
        <f>'a27'!E21</f>
        <v>1.1304195002059334</v>
      </c>
      <c r="C21" s="71">
        <f>'a27'!F21</f>
        <v>43.9</v>
      </c>
      <c r="D21" s="71">
        <f>'a27'!G21</f>
        <v>29.6</v>
      </c>
      <c r="E21" s="71">
        <f t="shared" si="0"/>
        <v>1468.9123153475982</v>
      </c>
      <c r="F21" s="96">
        <f t="shared" si="1"/>
        <v>0.51584081116764247</v>
      </c>
      <c r="G21" s="71">
        <f>'a27'!L21</f>
        <v>0.67342549923195083</v>
      </c>
      <c r="H21" s="71">
        <f>'a27'!M21</f>
        <v>61.8</v>
      </c>
      <c r="I21" s="71">
        <f>'a27'!N21</f>
        <v>33.700000000000003</v>
      </c>
      <c r="J21" s="71">
        <f t="shared" si="2"/>
        <v>1402.5163502304147</v>
      </c>
      <c r="K21" s="96">
        <f t="shared" si="3"/>
        <v>0.53395844776290835</v>
      </c>
      <c r="L21" s="71">
        <f>'a27'!S21</f>
        <v>0.85631221918773681</v>
      </c>
      <c r="M21" s="71">
        <f>'a27'!T21</f>
        <v>51.1</v>
      </c>
      <c r="N21" s="71">
        <f>'a27'!U21</f>
        <v>26.7</v>
      </c>
      <c r="O21" s="71">
        <f t="shared" si="4"/>
        <v>1168.3267024931724</v>
      </c>
      <c r="P21" s="96">
        <f t="shared" si="5"/>
        <v>0.59786237512638918</v>
      </c>
      <c r="Q21" s="71">
        <f>'a27'!Z21</f>
        <v>1.0289272279154236</v>
      </c>
      <c r="R21" s="71">
        <f>'a27'!AA21</f>
        <v>68.2</v>
      </c>
      <c r="S21" s="71">
        <f>'a27'!AB21</f>
        <v>32.5</v>
      </c>
      <c r="T21" s="71">
        <f t="shared" si="6"/>
        <v>2280.6172006745364</v>
      </c>
      <c r="U21" s="96">
        <f t="shared" si="7"/>
        <v>0.29434882578870769</v>
      </c>
      <c r="V21" s="71">
        <f>'a27'!AG21</f>
        <v>0.88024387820194328</v>
      </c>
      <c r="W21" s="71">
        <f>'a27'!AH21</f>
        <v>55.7</v>
      </c>
      <c r="X21" s="71">
        <f>'a27'!AI21</f>
        <v>32</v>
      </c>
      <c r="Y21" s="71">
        <f t="shared" si="8"/>
        <v>1568.9466885071438</v>
      </c>
      <c r="Z21" s="96">
        <f t="shared" si="9"/>
        <v>0.4885441762480181</v>
      </c>
      <c r="AA21" s="71">
        <f>'a27'!AN21</f>
        <v>1.4001161556485691</v>
      </c>
      <c r="AB21" s="71">
        <f>'a27'!AO21</f>
        <v>47.7</v>
      </c>
      <c r="AC21" s="71">
        <f>'a27'!AP21</f>
        <v>28.9</v>
      </c>
      <c r="AD21" s="71">
        <f t="shared" si="10"/>
        <v>1930.1021240462219</v>
      </c>
      <c r="AE21" s="96">
        <f t="shared" si="11"/>
        <v>0.38999477006115657</v>
      </c>
      <c r="AF21" s="71">
        <f>'a27'!AU21</f>
        <v>0.99666905264347816</v>
      </c>
      <c r="AG21" s="71">
        <f>'a27'!AV21</f>
        <v>40.6</v>
      </c>
      <c r="AH21" s="71">
        <f>'a27'!AW21</f>
        <v>28.8</v>
      </c>
      <c r="AI21" s="71">
        <f t="shared" si="12"/>
        <v>1165.385189874966</v>
      </c>
      <c r="AJ21" s="96">
        <f t="shared" si="13"/>
        <v>0.59866503318795938</v>
      </c>
      <c r="AK21" s="71">
        <f>'a27'!BB21</f>
        <v>1.1329671871122284</v>
      </c>
      <c r="AL21" s="71">
        <f>'a27'!BC21</f>
        <v>52.4</v>
      </c>
      <c r="AM21" s="71">
        <f>'a27'!BD21</f>
        <v>28</v>
      </c>
      <c r="AN21" s="71">
        <f t="shared" si="14"/>
        <v>1662.2894569310615</v>
      </c>
      <c r="AO21" s="96">
        <f t="shared" si="15"/>
        <v>0.463073496604822</v>
      </c>
      <c r="AP21" s="71">
        <f>'a27'!BI21</f>
        <v>1.0581093636420529</v>
      </c>
      <c r="AQ21" s="71">
        <f>'a27'!BJ21</f>
        <v>50.3</v>
      </c>
      <c r="AR21" s="71">
        <f>'a27'!BK21</f>
        <v>32.1</v>
      </c>
      <c r="AS21" s="71">
        <f t="shared" si="16"/>
        <v>1708.4551218173679</v>
      </c>
      <c r="AT21" s="96">
        <f t="shared" si="17"/>
        <v>0.45047615370736238</v>
      </c>
      <c r="AU21" s="71">
        <f>'a27'!BP21</f>
        <v>1.2436863660124837</v>
      </c>
      <c r="AV21" s="71">
        <f>'a27'!BQ21</f>
        <v>35.700000000000003</v>
      </c>
      <c r="AW21" s="71">
        <f>'a27'!BR21</f>
        <v>36.9</v>
      </c>
      <c r="AX21" s="71">
        <f t="shared" si="18"/>
        <v>1638.3453605392251</v>
      </c>
      <c r="AY21" s="96">
        <f t="shared" si="19"/>
        <v>0.46960718334713636</v>
      </c>
      <c r="AZ21" s="71">
        <f>'a27'!BW21</f>
        <v>1.1906948402199813</v>
      </c>
      <c r="BA21" s="71">
        <f>'a27'!BX21</f>
        <v>36.6</v>
      </c>
      <c r="BB21" s="71">
        <f>'a27'!BY21</f>
        <v>25.9</v>
      </c>
      <c r="BC21" s="71">
        <f t="shared" si="20"/>
        <v>1128.707266838129</v>
      </c>
      <c r="BD21" s="96">
        <f t="shared" si="21"/>
        <v>0.608673431732626</v>
      </c>
    </row>
    <row r="22" spans="1:56">
      <c r="A22" s="1">
        <v>1998</v>
      </c>
      <c r="B22" s="71">
        <f>'a27'!E22</f>
        <v>1.1538471494899938</v>
      </c>
      <c r="C22" s="71">
        <f>'a27'!F22</f>
        <v>43</v>
      </c>
      <c r="D22" s="71">
        <f>'a27'!G22</f>
        <v>30.2</v>
      </c>
      <c r="E22" s="71">
        <f t="shared" si="0"/>
        <v>1498.3859083277057</v>
      </c>
      <c r="F22" s="96">
        <f t="shared" si="1"/>
        <v>0.50779827656741616</v>
      </c>
      <c r="G22" s="71">
        <f>'a27'!L22</f>
        <v>0.78380577558577846</v>
      </c>
      <c r="H22" s="71">
        <f>'a27'!M22</f>
        <v>62.9</v>
      </c>
      <c r="I22" s="71">
        <f>'a27'!N22</f>
        <v>29</v>
      </c>
      <c r="J22" s="71">
        <f t="shared" si="2"/>
        <v>1429.7401152460184</v>
      </c>
      <c r="K22" s="96">
        <f t="shared" si="3"/>
        <v>0.52652982946604188</v>
      </c>
      <c r="L22" s="71">
        <f>'a27'!S22</f>
        <v>0.98242895876615377</v>
      </c>
      <c r="M22" s="71">
        <f>'a27'!T22</f>
        <v>49</v>
      </c>
      <c r="N22" s="71">
        <f>'a27'!U22</f>
        <v>21</v>
      </c>
      <c r="O22" s="71">
        <f t="shared" si="4"/>
        <v>1010.9193985703722</v>
      </c>
      <c r="P22" s="96">
        <f t="shared" si="5"/>
        <v>0.64081450820978636</v>
      </c>
      <c r="Q22" s="71">
        <f>'a27'!Z22</f>
        <v>1.0042288789834066</v>
      </c>
      <c r="R22" s="71">
        <f>'a27'!AA22</f>
        <v>67.400000000000006</v>
      </c>
      <c r="S22" s="71">
        <f>'a27'!AB22</f>
        <v>33.5</v>
      </c>
      <c r="T22" s="71">
        <f t="shared" si="6"/>
        <v>2267.4483858566341</v>
      </c>
      <c r="U22" s="96">
        <f t="shared" si="7"/>
        <v>0.29794223392488012</v>
      </c>
      <c r="V22" s="71">
        <f>'a27'!AG22</f>
        <v>0.9475929017378969</v>
      </c>
      <c r="W22" s="71">
        <f>'a27'!AH22</f>
        <v>49</v>
      </c>
      <c r="X22" s="71">
        <f>'a27'!AI22</f>
        <v>32</v>
      </c>
      <c r="Y22" s="71">
        <f t="shared" si="8"/>
        <v>1485.8256699250223</v>
      </c>
      <c r="Z22" s="96">
        <f t="shared" si="9"/>
        <v>0.51122562090269452</v>
      </c>
      <c r="AA22" s="71">
        <f>'a27'!AN22</f>
        <v>1.3690963486582395</v>
      </c>
      <c r="AB22" s="71">
        <f>'a27'!AO22</f>
        <v>42.2</v>
      </c>
      <c r="AC22" s="71">
        <f>'a27'!AP22</f>
        <v>28.7</v>
      </c>
      <c r="AD22" s="71">
        <f t="shared" si="10"/>
        <v>1658.1673517139402</v>
      </c>
      <c r="AE22" s="96">
        <f t="shared" si="11"/>
        <v>0.46419830598441975</v>
      </c>
      <c r="AF22" s="71">
        <f>'a27'!AU22</f>
        <v>1.0500854298297917</v>
      </c>
      <c r="AG22" s="71">
        <f>'a27'!AV22</f>
        <v>40.799999999999997</v>
      </c>
      <c r="AH22" s="71">
        <f>'a27'!AW22</f>
        <v>29.5</v>
      </c>
      <c r="AI22" s="71">
        <f t="shared" si="12"/>
        <v>1263.8828233431373</v>
      </c>
      <c r="AJ22" s="96">
        <f t="shared" si="13"/>
        <v>0.57178773235318059</v>
      </c>
      <c r="AK22" s="71">
        <f>'a27'!BB22</f>
        <v>1.0565557924600926</v>
      </c>
      <c r="AL22" s="71">
        <f>'a27'!BC22</f>
        <v>53.2</v>
      </c>
      <c r="AM22" s="71">
        <f>'a27'!BD22</f>
        <v>24.4</v>
      </c>
      <c r="AN22" s="71">
        <f t="shared" si="14"/>
        <v>1371.4939430765969</v>
      </c>
      <c r="AO22" s="96">
        <f t="shared" si="15"/>
        <v>0.54242361124281668</v>
      </c>
      <c r="AP22" s="71">
        <f>'a27'!BI22</f>
        <v>1.0856403997438158</v>
      </c>
      <c r="AQ22" s="71">
        <f>'a27'!BJ22</f>
        <v>41</v>
      </c>
      <c r="AR22" s="71">
        <f>'a27'!BK22</f>
        <v>0</v>
      </c>
      <c r="AS22" s="71">
        <f t="shared" si="16"/>
        <v>0</v>
      </c>
      <c r="AT22" s="96">
        <f t="shared" si="17"/>
        <v>0.91666666666666674</v>
      </c>
      <c r="AU22" s="71">
        <f>'a27'!BP22</f>
        <v>1.3027080289490673</v>
      </c>
      <c r="AV22" s="71">
        <f>'a27'!BQ22</f>
        <v>38.1</v>
      </c>
      <c r="AW22" s="71">
        <f>'a27'!BR22</f>
        <v>33.299999999999997</v>
      </c>
      <c r="AX22" s="71">
        <f t="shared" si="18"/>
        <v>1652.78475756855</v>
      </c>
      <c r="AY22" s="96">
        <f t="shared" si="19"/>
        <v>0.46566706819751313</v>
      </c>
      <c r="AZ22" s="71">
        <f>'a27'!BW22</f>
        <v>1.1981267914903371</v>
      </c>
      <c r="BA22" s="71">
        <f>'a27'!BX22</f>
        <v>42.8</v>
      </c>
      <c r="BB22" s="71">
        <f>'a27'!BY22</f>
        <v>35.5</v>
      </c>
      <c r="BC22" s="71">
        <f t="shared" si="20"/>
        <v>1820.433846990418</v>
      </c>
      <c r="BD22" s="96">
        <f t="shared" si="21"/>
        <v>0.41992023294461978</v>
      </c>
    </row>
    <row r="23" spans="1:56">
      <c r="A23" s="1">
        <v>1999</v>
      </c>
      <c r="B23" s="71">
        <f>'a27'!E23</f>
        <v>1.180048608150889</v>
      </c>
      <c r="C23" s="71">
        <f>'a27'!F23</f>
        <v>39.4</v>
      </c>
      <c r="D23" s="71">
        <f>'a27'!G23</f>
        <v>30.3</v>
      </c>
      <c r="E23" s="71">
        <f t="shared" si="0"/>
        <v>1408.7656293826942</v>
      </c>
      <c r="F23" s="96">
        <f t="shared" si="1"/>
        <v>0.53225319099823076</v>
      </c>
      <c r="G23" s="71">
        <f>'a27'!L23</f>
        <v>0.7465497183699773</v>
      </c>
      <c r="H23" s="71">
        <f>'a27'!M23</f>
        <v>67.2</v>
      </c>
      <c r="I23" s="71">
        <f>'a27'!N23</f>
        <v>29.9</v>
      </c>
      <c r="J23" s="71">
        <f t="shared" si="2"/>
        <v>1500.0274181264278</v>
      </c>
      <c r="K23" s="96">
        <f t="shared" si="3"/>
        <v>0.50735035359576675</v>
      </c>
      <c r="L23" s="71">
        <f>'a27'!S23</f>
        <v>1.0205334128250538</v>
      </c>
      <c r="M23" s="71">
        <f>'a27'!T23</f>
        <v>48.9</v>
      </c>
      <c r="N23" s="71">
        <f>'a27'!U23</f>
        <v>22.9</v>
      </c>
      <c r="O23" s="71">
        <f t="shared" si="4"/>
        <v>1142.8035210156236</v>
      </c>
      <c r="P23" s="96">
        <f t="shared" si="5"/>
        <v>0.60482695084946381</v>
      </c>
      <c r="Q23" s="71">
        <f>'a27'!Z23</f>
        <v>1.014511565120324</v>
      </c>
      <c r="R23" s="71">
        <f>'a27'!AA23</f>
        <v>47.5</v>
      </c>
      <c r="S23" s="71">
        <f>'a27'!AB23</f>
        <v>26.7</v>
      </c>
      <c r="T23" s="71">
        <f t="shared" si="6"/>
        <v>1286.6542924638509</v>
      </c>
      <c r="U23" s="96">
        <f t="shared" si="7"/>
        <v>0.56557402340955332</v>
      </c>
      <c r="V23" s="71">
        <f>'a27'!AG23</f>
        <v>1.0771367886368837</v>
      </c>
      <c r="W23" s="71">
        <f>'a27'!AH23</f>
        <v>58.6</v>
      </c>
      <c r="X23" s="71">
        <f>'a27'!AI23</f>
        <v>28.6</v>
      </c>
      <c r="Y23" s="71">
        <f t="shared" si="8"/>
        <v>1805.2381722838718</v>
      </c>
      <c r="Z23" s="96">
        <f t="shared" si="9"/>
        <v>0.42406671551576969</v>
      </c>
      <c r="AA23" s="71">
        <f>'a27'!AN23</f>
        <v>1.4011263604467847</v>
      </c>
      <c r="AB23" s="71">
        <f>'a27'!AO23</f>
        <v>41.2</v>
      </c>
      <c r="AC23" s="71">
        <f>'a27'!AP23</f>
        <v>29.3</v>
      </c>
      <c r="AD23" s="71">
        <f t="shared" si="10"/>
        <v>1691.3836972769407</v>
      </c>
      <c r="AE23" s="96">
        <f t="shared" si="11"/>
        <v>0.45513447692686959</v>
      </c>
      <c r="AF23" s="71">
        <f>'a27'!AU23</f>
        <v>1.0788615628480902</v>
      </c>
      <c r="AG23" s="71">
        <f>'a27'!AV23</f>
        <v>35.1</v>
      </c>
      <c r="AH23" s="71">
        <f>'a27'!AW23</f>
        <v>30.7</v>
      </c>
      <c r="AI23" s="71">
        <f t="shared" si="12"/>
        <v>1162.5488542782166</v>
      </c>
      <c r="AJ23" s="96">
        <f t="shared" si="13"/>
        <v>0.59943899132703349</v>
      </c>
      <c r="AK23" s="71">
        <f>'a27'!BB23</f>
        <v>1.1129236747251225</v>
      </c>
      <c r="AL23" s="71">
        <f>'a27'!BC23</f>
        <v>52.9</v>
      </c>
      <c r="AM23" s="71">
        <f>'a27'!BD23</f>
        <v>31.1</v>
      </c>
      <c r="AN23" s="71">
        <f t="shared" si="14"/>
        <v>1830.9709004210245</v>
      </c>
      <c r="AO23" s="96">
        <f t="shared" si="15"/>
        <v>0.41704496026044852</v>
      </c>
      <c r="AP23" s="71">
        <f>'a27'!BI23</f>
        <v>1.0875774540380629</v>
      </c>
      <c r="AQ23" s="71">
        <f>'a27'!BJ23</f>
        <v>39.700000000000003</v>
      </c>
      <c r="AR23" s="71">
        <f>'a27'!BK23</f>
        <v>34.200000000000003</v>
      </c>
      <c r="AS23" s="71">
        <f t="shared" si="16"/>
        <v>1476.6474124456399</v>
      </c>
      <c r="AT23" s="96">
        <f t="shared" si="17"/>
        <v>0.51373011546491298</v>
      </c>
      <c r="AU23" s="71">
        <f>'a27'!BP23</f>
        <v>1.3279629891641502</v>
      </c>
      <c r="AV23" s="71">
        <f>'a27'!BQ23</f>
        <v>26.2</v>
      </c>
      <c r="AW23" s="71">
        <f>'a27'!BR23</f>
        <v>31</v>
      </c>
      <c r="AX23" s="71">
        <f t="shared" si="18"/>
        <v>1078.5715397991228</v>
      </c>
      <c r="AY23" s="96">
        <f t="shared" si="19"/>
        <v>0.6223540956303345</v>
      </c>
      <c r="AZ23" s="71">
        <f>'a27'!BW23</f>
        <v>1.2050932931433407</v>
      </c>
      <c r="BA23" s="71">
        <f>'a27'!BX23</f>
        <v>44.6</v>
      </c>
      <c r="BB23" s="71">
        <f>'a27'!BY23</f>
        <v>31.4</v>
      </c>
      <c r="BC23" s="71">
        <f t="shared" si="20"/>
        <v>1687.66085144966</v>
      </c>
      <c r="BD23" s="96">
        <f t="shared" si="21"/>
        <v>0.4561503393769421</v>
      </c>
    </row>
    <row r="24" spans="1:56">
      <c r="A24" s="1">
        <v>2000</v>
      </c>
      <c r="B24" s="71">
        <f>'a27'!E24</f>
        <v>1.1790218497057046</v>
      </c>
      <c r="C24" s="71">
        <f>'a27'!F24</f>
        <v>36.299999999999997</v>
      </c>
      <c r="D24" s="71">
        <f>'a27'!G24</f>
        <v>29</v>
      </c>
      <c r="E24" s="71">
        <f t="shared" si="0"/>
        <v>1241.1563011851952</v>
      </c>
      <c r="F24" s="96">
        <f t="shared" si="1"/>
        <v>0.5779891765042694</v>
      </c>
      <c r="G24" s="71">
        <f>'a27'!L24</f>
        <v>0.76971390754159452</v>
      </c>
      <c r="H24" s="71">
        <f>'a27'!M24</f>
        <v>63.1</v>
      </c>
      <c r="I24" s="71">
        <f>'a27'!N24</f>
        <v>29.1</v>
      </c>
      <c r="J24" s="71">
        <f t="shared" si="2"/>
        <v>1413.3563741669514</v>
      </c>
      <c r="K24" s="96">
        <f t="shared" si="3"/>
        <v>0.53100050274291311</v>
      </c>
      <c r="L24" s="71">
        <f>'a27'!S24</f>
        <v>0.952914798206278</v>
      </c>
      <c r="M24" s="71">
        <f>'a27'!T24</f>
        <v>42.3</v>
      </c>
      <c r="N24" s="71">
        <f>'a27'!U24</f>
        <v>23.4</v>
      </c>
      <c r="O24" s="71">
        <f t="shared" si="4"/>
        <v>943.21412556053792</v>
      </c>
      <c r="P24" s="96">
        <f t="shared" si="5"/>
        <v>0.65928941899405602</v>
      </c>
      <c r="Q24" s="71">
        <f>'a27'!Z24</f>
        <v>1.0695298546709919</v>
      </c>
      <c r="R24" s="71">
        <f>'a27'!AA24</f>
        <v>42.1</v>
      </c>
      <c r="S24" s="71">
        <f>'a27'!AB24</f>
        <v>28.4</v>
      </c>
      <c r="T24" s="71">
        <f t="shared" si="6"/>
        <v>1278.7726754388248</v>
      </c>
      <c r="U24" s="96">
        <f t="shared" si="7"/>
        <v>0.56772470037901157</v>
      </c>
      <c r="V24" s="71">
        <f>'a27'!AG24</f>
        <v>1.1100407941608106</v>
      </c>
      <c r="W24" s="71">
        <f>'a27'!AH24</f>
        <v>47.9</v>
      </c>
      <c r="X24" s="71">
        <f>'a27'!AI24</f>
        <v>27.9</v>
      </c>
      <c r="Y24" s="71">
        <f t="shared" si="8"/>
        <v>1483.4696177244487</v>
      </c>
      <c r="Z24" s="96">
        <f t="shared" si="9"/>
        <v>0.51186852288467688</v>
      </c>
      <c r="AA24" s="71">
        <f>'a27'!AN24</f>
        <v>1.4071108023435894</v>
      </c>
      <c r="AB24" s="71">
        <f>'a27'!AO24</f>
        <v>40.299999999999997</v>
      </c>
      <c r="AC24" s="71">
        <f>'a27'!AP24</f>
        <v>31</v>
      </c>
      <c r="AD24" s="71">
        <f t="shared" si="10"/>
        <v>1757.9035253678462</v>
      </c>
      <c r="AE24" s="96">
        <f t="shared" si="11"/>
        <v>0.43698304152558365</v>
      </c>
      <c r="AF24" s="71">
        <f>'a27'!AU24</f>
        <v>1.0687253157681127</v>
      </c>
      <c r="AG24" s="71">
        <f>'a27'!AV24</f>
        <v>31.7</v>
      </c>
      <c r="AH24" s="71">
        <f>'a27'!AW24</f>
        <v>27.3</v>
      </c>
      <c r="AI24" s="71">
        <f t="shared" si="12"/>
        <v>924.88557551888232</v>
      </c>
      <c r="AJ24" s="96">
        <f t="shared" si="13"/>
        <v>0.66429077726013119</v>
      </c>
      <c r="AK24" s="71">
        <f>'a27'!BB24</f>
        <v>1.0522874260313391</v>
      </c>
      <c r="AL24" s="71">
        <f>'a27'!BC24</f>
        <v>47.9</v>
      </c>
      <c r="AM24" s="71">
        <f>'a27'!BD24</f>
        <v>32.200000000000003</v>
      </c>
      <c r="AN24" s="71">
        <f t="shared" si="14"/>
        <v>1623.0270801622169</v>
      </c>
      <c r="AO24" s="96">
        <f t="shared" si="15"/>
        <v>0.47378712164075421</v>
      </c>
      <c r="AP24" s="71">
        <f>'a27'!BI24</f>
        <v>1.0764267929203106</v>
      </c>
      <c r="AQ24" s="71">
        <f>'a27'!BJ24</f>
        <v>48.5</v>
      </c>
      <c r="AR24" s="71">
        <f>'a27'!BK24</f>
        <v>34.799999999999997</v>
      </c>
      <c r="AS24" s="71">
        <f t="shared" si="16"/>
        <v>1816.7931410909</v>
      </c>
      <c r="AT24" s="96">
        <f t="shared" si="17"/>
        <v>0.42091368166279558</v>
      </c>
      <c r="AU24" s="71">
        <f>'a27'!BP24</f>
        <v>1.3500849995417703</v>
      </c>
      <c r="AV24" s="71">
        <f>'a27'!BQ24</f>
        <v>27.5</v>
      </c>
      <c r="AW24" s="71">
        <f>'a27'!BR24</f>
        <v>33</v>
      </c>
      <c r="AX24" s="71">
        <f t="shared" si="18"/>
        <v>1225.2021370841567</v>
      </c>
      <c r="AY24" s="96">
        <f t="shared" si="19"/>
        <v>0.58234263001388697</v>
      </c>
      <c r="AZ24" s="71">
        <f>'a27'!BW24</f>
        <v>1.2094546828788573</v>
      </c>
      <c r="BA24" s="71">
        <f>'a27'!BX24</f>
        <v>33.1</v>
      </c>
      <c r="BB24" s="71">
        <f>'a27'!BY24</f>
        <v>23</v>
      </c>
      <c r="BC24" s="71">
        <f t="shared" si="20"/>
        <v>920.75785007567401</v>
      </c>
      <c r="BD24" s="96">
        <f t="shared" si="21"/>
        <v>0.66541712024517696</v>
      </c>
    </row>
    <row r="25" spans="1:56">
      <c r="A25" s="1">
        <v>2001</v>
      </c>
      <c r="B25" s="71">
        <f>'a27'!E25</f>
        <v>1.1714115616393765</v>
      </c>
      <c r="C25" s="71">
        <f>'a27'!F25</f>
        <v>37.700000000000003</v>
      </c>
      <c r="D25" s="71">
        <f>'a27'!G25</f>
        <v>29.8</v>
      </c>
      <c r="E25" s="71">
        <f t="shared" si="0"/>
        <v>1316.0340330393742</v>
      </c>
      <c r="F25" s="96">
        <f t="shared" si="1"/>
        <v>0.55755709855469093</v>
      </c>
      <c r="G25" s="71">
        <f>'a27'!L25</f>
        <v>0.64267625715562549</v>
      </c>
      <c r="H25" s="71">
        <f>'a27'!M25</f>
        <v>49.6</v>
      </c>
      <c r="I25" s="71">
        <f>'a27'!N25</f>
        <v>33.799999999999997</v>
      </c>
      <c r="J25" s="71">
        <f t="shared" si="2"/>
        <v>1077.4338915962628</v>
      </c>
      <c r="K25" s="96">
        <f t="shared" si="3"/>
        <v>0.62266452860131849</v>
      </c>
      <c r="L25" s="71">
        <f>'a27'!S25</f>
        <v>0.86026017624842632</v>
      </c>
      <c r="M25" s="71">
        <f>'a27'!T25</f>
        <v>51.2</v>
      </c>
      <c r="N25" s="71">
        <f>'a27'!U25</f>
        <v>24</v>
      </c>
      <c r="O25" s="71">
        <f t="shared" si="4"/>
        <v>1057.0877045740663</v>
      </c>
      <c r="P25" s="96">
        <f t="shared" si="5"/>
        <v>0.62821644462387916</v>
      </c>
      <c r="Q25" s="71">
        <f>'a27'!Z25</f>
        <v>1.0166984221572302</v>
      </c>
      <c r="R25" s="71">
        <f>'a27'!AA25</f>
        <v>56</v>
      </c>
      <c r="S25" s="71">
        <f>'a27'!AB25</f>
        <v>26.3</v>
      </c>
      <c r="T25" s="71">
        <f t="shared" si="6"/>
        <v>1497.3934361531688</v>
      </c>
      <c r="U25" s="96">
        <f t="shared" si="7"/>
        <v>0.50806909498473163</v>
      </c>
      <c r="V25" s="71">
        <f>'a27'!AG25</f>
        <v>1.018637167280336</v>
      </c>
      <c r="W25" s="71">
        <f>'a27'!AH25</f>
        <v>55.6</v>
      </c>
      <c r="X25" s="71">
        <f>'a27'!AI25</f>
        <v>32.299999999999997</v>
      </c>
      <c r="Y25" s="71">
        <f t="shared" si="8"/>
        <v>1829.3501159754098</v>
      </c>
      <c r="Z25" s="96">
        <f t="shared" si="9"/>
        <v>0.41748722785205711</v>
      </c>
      <c r="AA25" s="71">
        <f>'a27'!AN25</f>
        <v>1.4224913237099779</v>
      </c>
      <c r="AB25" s="71">
        <f>'a27'!AO25</f>
        <v>35.700000000000003</v>
      </c>
      <c r="AC25" s="71">
        <f>'a27'!AP25</f>
        <v>29.2</v>
      </c>
      <c r="AD25" s="71">
        <f t="shared" si="10"/>
        <v>1482.8618554882296</v>
      </c>
      <c r="AE25" s="96">
        <f t="shared" si="11"/>
        <v>0.51203436451846762</v>
      </c>
      <c r="AF25" s="71">
        <f>'a27'!AU25</f>
        <v>1.0677228462730368</v>
      </c>
      <c r="AG25" s="71">
        <f>'a27'!AV25</f>
        <v>32.299999999999997</v>
      </c>
      <c r="AH25" s="71">
        <f>'a27'!AW25</f>
        <v>31.5</v>
      </c>
      <c r="AI25" s="71">
        <f t="shared" si="12"/>
        <v>1086.3546099405012</v>
      </c>
      <c r="AJ25" s="96">
        <f t="shared" si="13"/>
        <v>0.6202303094007332</v>
      </c>
      <c r="AK25" s="71">
        <f>'a27'!BB25</f>
        <v>1.0747748606693075</v>
      </c>
      <c r="AL25" s="71">
        <f>'a27'!BC25</f>
        <v>51</v>
      </c>
      <c r="AM25" s="71">
        <f>'a27'!BD25</f>
        <v>31.8</v>
      </c>
      <c r="AN25" s="71">
        <f t="shared" si="14"/>
        <v>1743.069869033483</v>
      </c>
      <c r="AO25" s="96">
        <f t="shared" si="15"/>
        <v>0.44103073921882052</v>
      </c>
      <c r="AP25" s="71">
        <f>'a27'!BI25</f>
        <v>0.96862977285507956</v>
      </c>
      <c r="AQ25" s="71">
        <f>'a27'!BJ25</f>
        <v>45.9</v>
      </c>
      <c r="AR25" s="71">
        <f>'a27'!BK25</f>
        <v>28.7</v>
      </c>
      <c r="AS25" s="71">
        <f t="shared" si="16"/>
        <v>1276.0050586751818</v>
      </c>
      <c r="AT25" s="96">
        <f t="shared" si="17"/>
        <v>0.56847990703456897</v>
      </c>
      <c r="AU25" s="71">
        <f>'a27'!BP25</f>
        <v>1.3432312263821551</v>
      </c>
      <c r="AV25" s="71">
        <f>'a27'!BQ25</f>
        <v>35.299999999999997</v>
      </c>
      <c r="AW25" s="71">
        <f>'a27'!BR25</f>
        <v>26</v>
      </c>
      <c r="AX25" s="71">
        <f t="shared" si="18"/>
        <v>1232.8176195735418</v>
      </c>
      <c r="AY25" s="96">
        <f t="shared" si="19"/>
        <v>0.58026457385495056</v>
      </c>
      <c r="AZ25" s="71">
        <f>'a27'!BW25</f>
        <v>1.2129809952320194</v>
      </c>
      <c r="BA25" s="71">
        <f>'a27'!BX25</f>
        <v>43.7</v>
      </c>
      <c r="BB25" s="71">
        <f>'a27'!BY25</f>
        <v>28.4</v>
      </c>
      <c r="BC25" s="71">
        <f t="shared" si="20"/>
        <v>1505.4064535625546</v>
      </c>
      <c r="BD25" s="96">
        <f t="shared" si="21"/>
        <v>0.50588256245676</v>
      </c>
    </row>
    <row r="26" spans="1:56">
      <c r="A26" s="1">
        <v>2002</v>
      </c>
      <c r="B26" s="71">
        <f>'a27'!E26</f>
        <v>1.1461138767181396</v>
      </c>
      <c r="C26" s="71">
        <f>'a27'!F26</f>
        <v>43.3</v>
      </c>
      <c r="D26" s="71">
        <f>'a27'!G26</f>
        <v>30.6</v>
      </c>
      <c r="E26" s="71">
        <f t="shared" ref="E26:E31" si="22">B26*C26*D26</f>
        <v>1518.5779643740004</v>
      </c>
      <c r="F26" s="96">
        <f t="shared" si="1"/>
        <v>0.50228841865794305</v>
      </c>
      <c r="G26" s="71">
        <f>'a27'!L26</f>
        <v>0.72076699195343263</v>
      </c>
      <c r="H26" s="71">
        <f>'a27'!M26</f>
        <v>51.7</v>
      </c>
      <c r="I26" s="71">
        <f>'a27'!N26</f>
        <v>32.799999999999997</v>
      </c>
      <c r="J26" s="71">
        <f t="shared" ref="J26:J31" si="23">G26*H26*I26</f>
        <v>1222.247834274953</v>
      </c>
      <c r="K26" s="96">
        <f t="shared" si="3"/>
        <v>0.58314877816754462</v>
      </c>
      <c r="L26" s="71">
        <f>'a27'!S26</f>
        <v>0.8995502248875562</v>
      </c>
      <c r="M26" s="71">
        <f>'a27'!T26</f>
        <v>41.6</v>
      </c>
      <c r="N26" s="71">
        <f>'a27'!U26</f>
        <v>21.7</v>
      </c>
      <c r="O26" s="71">
        <f t="shared" ref="O26:O31" si="24">L26*M26*N26</f>
        <v>812.04197901049463</v>
      </c>
      <c r="P26" s="96">
        <f t="shared" si="5"/>
        <v>0.69508269767326902</v>
      </c>
      <c r="Q26" s="71">
        <f>'a27'!Z26</f>
        <v>1.0432339203053163</v>
      </c>
      <c r="R26" s="71">
        <f>'a27'!AA26</f>
        <v>58.2</v>
      </c>
      <c r="S26" s="71">
        <f>'a27'!AB26</f>
        <v>36.1</v>
      </c>
      <c r="T26" s="71">
        <f t="shared" ref="T26:T31" si="25">Q26*R26*S26</f>
        <v>2191.8553312398758</v>
      </c>
      <c r="U26" s="96">
        <f t="shared" si="7"/>
        <v>0.3185695038238166</v>
      </c>
      <c r="V26" s="71">
        <f>'a27'!AG26</f>
        <v>0.95062415209986439</v>
      </c>
      <c r="W26" s="71">
        <f>'a27'!AH26</f>
        <v>54.8</v>
      </c>
      <c r="X26" s="71">
        <f>'a27'!AI26</f>
        <v>27.9</v>
      </c>
      <c r="Y26" s="71">
        <f t="shared" ref="Y26:Y31" si="26">V26*W26*X26</f>
        <v>1453.4282786285246</v>
      </c>
      <c r="Z26" s="96">
        <f t="shared" si="9"/>
        <v>0.52006597981770741</v>
      </c>
      <c r="AA26" s="71">
        <f>'a27'!AN26</f>
        <v>1.3812265700475004</v>
      </c>
      <c r="AB26" s="71">
        <f>'a27'!AO26</f>
        <v>39.5</v>
      </c>
      <c r="AC26" s="71">
        <f>'a27'!AP26</f>
        <v>28.5</v>
      </c>
      <c r="AD26" s="71">
        <f t="shared" ref="AD26:AD31" si="27">AA26*AB26*AC26</f>
        <v>1554.9158112309735</v>
      </c>
      <c r="AE26" s="96">
        <f t="shared" si="11"/>
        <v>0.4923728175691251</v>
      </c>
      <c r="AF26" s="71">
        <f>'a27'!AU26</f>
        <v>1.0365752220100923</v>
      </c>
      <c r="AG26" s="71">
        <f>'a27'!AV26</f>
        <v>41.5</v>
      </c>
      <c r="AH26" s="71">
        <f>'a27'!AW26</f>
        <v>29.9</v>
      </c>
      <c r="AI26" s="71">
        <f t="shared" ref="AI26:AI31" si="28">AF26*AG26*AH26</f>
        <v>1286.234364231223</v>
      </c>
      <c r="AJ26" s="96">
        <f t="shared" si="13"/>
        <v>0.56568861029900375</v>
      </c>
      <c r="AK26" s="71">
        <f>'a27'!BB26</f>
        <v>1.0359759511759581</v>
      </c>
      <c r="AL26" s="71">
        <f>'a27'!BC26</f>
        <v>39.799999999999997</v>
      </c>
      <c r="AM26" s="71">
        <f>'a27'!BD26</f>
        <v>35.799999999999997</v>
      </c>
      <c r="AN26" s="71">
        <f t="shared" ref="AN26:AN31" si="29">AK26*AL26*AM26</f>
        <v>1476.0999742735519</v>
      </c>
      <c r="AO26" s="96">
        <f t="shared" si="15"/>
        <v>0.51387949631723984</v>
      </c>
      <c r="AP26" s="71">
        <f>'a27'!BI26</f>
        <v>0.97878304142215833</v>
      </c>
      <c r="AQ26" s="71">
        <f>'a27'!BJ26</f>
        <v>63.4</v>
      </c>
      <c r="AR26" s="71">
        <f>'a27'!BK26</f>
        <v>28</v>
      </c>
      <c r="AS26" s="71">
        <f t="shared" ref="AS26:AS31" si="30">AP26*AQ26*AR26</f>
        <v>1737.5356551326154</v>
      </c>
      <c r="AT26" s="96">
        <f t="shared" si="17"/>
        <v>0.44254087430187</v>
      </c>
      <c r="AU26" s="71">
        <f>'a27'!BP26</f>
        <v>1.3200905004752708</v>
      </c>
      <c r="AV26" s="71">
        <f>'a27'!BQ26</f>
        <v>28.6</v>
      </c>
      <c r="AW26" s="71">
        <f>'a27'!BR26</f>
        <v>35.299999999999997</v>
      </c>
      <c r="AX26" s="71">
        <f t="shared" ref="AX26:AX31" si="31">AU26*AV26*AW26</f>
        <v>1332.7369674698239</v>
      </c>
      <c r="AY26" s="96">
        <f t="shared" si="19"/>
        <v>0.55299932617271941</v>
      </c>
      <c r="AZ26" s="71">
        <f>'a27'!BW26</f>
        <v>1.2063926298644432</v>
      </c>
      <c r="BA26" s="71">
        <f>'a27'!BX26</f>
        <v>53.4</v>
      </c>
      <c r="BB26" s="71">
        <f>'a27'!BY26</f>
        <v>31.8</v>
      </c>
      <c r="BC26" s="71">
        <f t="shared" ref="BC26:BC31" si="32">AZ26*BA26*BB26</f>
        <v>2048.5994526254085</v>
      </c>
      <c r="BD26" s="96">
        <f t="shared" si="21"/>
        <v>0.35766010133665754</v>
      </c>
    </row>
    <row r="27" spans="1:56">
      <c r="A27" s="1">
        <v>2003</v>
      </c>
      <c r="B27" s="71">
        <f>'a27'!E27</f>
        <v>1.1497343629560484</v>
      </c>
      <c r="C27" s="71">
        <f>'a27'!F27</f>
        <v>43.1</v>
      </c>
      <c r="D27" s="71">
        <f>'a27'!G27</f>
        <v>30.6</v>
      </c>
      <c r="E27" s="71">
        <f t="shared" si="22"/>
        <v>1516.3386619282139</v>
      </c>
      <c r="F27" s="96">
        <f t="shared" si="1"/>
        <v>0.50289946283612541</v>
      </c>
      <c r="G27" s="71">
        <f>'a27'!L27</f>
        <v>0.56833303285514369</v>
      </c>
      <c r="H27" s="71">
        <f>'a27'!M27</f>
        <v>57.8</v>
      </c>
      <c r="I27" s="71">
        <f>'a27'!N27</f>
        <v>33.1</v>
      </c>
      <c r="J27" s="71">
        <f t="shared" si="23"/>
        <v>1087.3233917978039</v>
      </c>
      <c r="K27" s="96">
        <f t="shared" si="3"/>
        <v>0.61996595542079291</v>
      </c>
      <c r="L27" s="71">
        <f>'a27'!S27</f>
        <v>0.97625375649243484</v>
      </c>
      <c r="M27" s="71">
        <f>'a27'!T27</f>
        <v>40.5</v>
      </c>
      <c r="N27" s="71">
        <f>'a27'!U27</f>
        <v>13.1</v>
      </c>
      <c r="O27" s="71">
        <f t="shared" si="24"/>
        <v>517.95143050706122</v>
      </c>
      <c r="P27" s="96">
        <f t="shared" si="5"/>
        <v>0.77533193683236168</v>
      </c>
      <c r="Q27" s="71">
        <f>'a27'!Z27</f>
        <v>1.0041757281195531</v>
      </c>
      <c r="R27" s="71">
        <f>'a27'!AA27</f>
        <v>53.1</v>
      </c>
      <c r="S27" s="71">
        <f>'a27'!AB27</f>
        <v>31.5</v>
      </c>
      <c r="T27" s="71">
        <f t="shared" si="25"/>
        <v>1679.6345316391705</v>
      </c>
      <c r="U27" s="96">
        <f t="shared" si="7"/>
        <v>0.4583405017650809</v>
      </c>
      <c r="V27" s="71">
        <f>'a27'!AG27</f>
        <v>0.94578376121895213</v>
      </c>
      <c r="W27" s="71">
        <f>'a27'!AH27</f>
        <v>56.8</v>
      </c>
      <c r="X27" s="71">
        <f>'a27'!AI27</f>
        <v>29.6</v>
      </c>
      <c r="Y27" s="71">
        <f t="shared" si="26"/>
        <v>1590.1273220621997</v>
      </c>
      <c r="Z27" s="96">
        <f t="shared" si="9"/>
        <v>0.48276456266862777</v>
      </c>
      <c r="AA27" s="71">
        <f>'a27'!AN27</f>
        <v>1.4101611979883002</v>
      </c>
      <c r="AB27" s="71">
        <f>'a27'!AO27</f>
        <v>38.200000000000003</v>
      </c>
      <c r="AC27" s="71">
        <f>'a27'!AP27</f>
        <v>27.3</v>
      </c>
      <c r="AD27" s="71">
        <f t="shared" si="27"/>
        <v>1470.600706934079</v>
      </c>
      <c r="AE27" s="96">
        <f t="shared" si="11"/>
        <v>0.51538009544281826</v>
      </c>
      <c r="AF27" s="71">
        <f>'a27'!AU27</f>
        <v>1.0759830669447779</v>
      </c>
      <c r="AG27" s="71">
        <f>'a27'!AV27</f>
        <v>41.3</v>
      </c>
      <c r="AH27" s="71">
        <f>'a27'!AW27</f>
        <v>30</v>
      </c>
      <c r="AI27" s="71">
        <f t="shared" si="28"/>
        <v>1333.1430199445797</v>
      </c>
      <c r="AJ27" s="96">
        <f t="shared" si="13"/>
        <v>0.55288852559676205</v>
      </c>
      <c r="AK27" s="71">
        <f>'a27'!BB27</f>
        <v>1.0135855805384673</v>
      </c>
      <c r="AL27" s="71">
        <f>'a27'!BC27</f>
        <v>39.200000000000003</v>
      </c>
      <c r="AM27" s="71">
        <f>'a27'!BD27</f>
        <v>29.9</v>
      </c>
      <c r="AN27" s="71">
        <f t="shared" si="29"/>
        <v>1188.0033872375268</v>
      </c>
      <c r="AO27" s="96">
        <f t="shared" si="15"/>
        <v>0.59249314790047791</v>
      </c>
      <c r="AP27" s="71">
        <f>'a27'!BI27</f>
        <v>1.0003716239968663</v>
      </c>
      <c r="AQ27" s="71">
        <f>'a27'!BJ27</f>
        <v>49</v>
      </c>
      <c r="AR27" s="71">
        <f>'a27'!BK27</f>
        <v>32.4</v>
      </c>
      <c r="AS27" s="71">
        <f t="shared" si="30"/>
        <v>1588.1899902574248</v>
      </c>
      <c r="AT27" s="96">
        <f t="shared" si="17"/>
        <v>0.48329320734668035</v>
      </c>
      <c r="AU27" s="71">
        <f>'a27'!BP27</f>
        <v>1.2459186771974968</v>
      </c>
      <c r="AV27" s="71">
        <f>'a27'!BQ27</f>
        <v>35.799999999999997</v>
      </c>
      <c r="AW27" s="71">
        <f>'a27'!BR27</f>
        <v>35.4</v>
      </c>
      <c r="AX27" s="71">
        <f t="shared" si="31"/>
        <v>1578.9776579859315</v>
      </c>
      <c r="AY27" s="96">
        <f t="shared" si="19"/>
        <v>0.48580699998445859</v>
      </c>
      <c r="AZ27" s="71">
        <f>'a27'!BW27</f>
        <v>1.1629435498674221</v>
      </c>
      <c r="BA27" s="71">
        <f>'a27'!BX27</f>
        <v>54.8</v>
      </c>
      <c r="BB27" s="71">
        <f>'a27'!BY27</f>
        <v>34.200000000000003</v>
      </c>
      <c r="BC27" s="71">
        <f t="shared" si="32"/>
        <v>2179.5422834195278</v>
      </c>
      <c r="BD27" s="96">
        <f t="shared" si="21"/>
        <v>0.32192939663349973</v>
      </c>
    </row>
    <row r="28" spans="1:56">
      <c r="A28" s="1">
        <v>2004</v>
      </c>
      <c r="B28" s="71">
        <f>'a27'!E28</f>
        <v>1.1235766534052225</v>
      </c>
      <c r="C28" s="71">
        <f>'a27'!F28</f>
        <v>41.3</v>
      </c>
      <c r="D28" s="71">
        <f>'a27'!G28</f>
        <v>30.7</v>
      </c>
      <c r="E28" s="71">
        <f t="shared" si="22"/>
        <v>1424.5940746190154</v>
      </c>
      <c r="F28" s="96">
        <f t="shared" si="1"/>
        <v>0.52793404271634947</v>
      </c>
      <c r="G28" s="71">
        <f>'a27'!L28</f>
        <v>0.72138070715994052</v>
      </c>
      <c r="H28" s="71">
        <f>'a27'!M28</f>
        <v>55.4</v>
      </c>
      <c r="I28" s="71">
        <f>'a27'!N28</f>
        <v>30.4</v>
      </c>
      <c r="J28" s="71">
        <f t="shared" si="23"/>
        <v>1214.9205317704852</v>
      </c>
      <c r="K28" s="96">
        <f t="shared" si="3"/>
        <v>0.58514819791790473</v>
      </c>
      <c r="L28" s="71">
        <f>'a27'!S28</f>
        <v>1.0144375584253713</v>
      </c>
      <c r="M28" s="71">
        <f>'a27'!T28</f>
        <v>39.1</v>
      </c>
      <c r="N28" s="71">
        <f>'a27'!U28</f>
        <v>23.3</v>
      </c>
      <c r="O28" s="71">
        <f t="shared" si="24"/>
        <v>924.18304885226598</v>
      </c>
      <c r="P28" s="96">
        <f t="shared" si="5"/>
        <v>0.66448247750609912</v>
      </c>
      <c r="Q28" s="71">
        <f>'a27'!Z28</f>
        <v>1.0581338750978773</v>
      </c>
      <c r="R28" s="71">
        <f>'a27'!AA28</f>
        <v>46.3</v>
      </c>
      <c r="S28" s="71">
        <f>'a27'!AB28</f>
        <v>29</v>
      </c>
      <c r="T28" s="71">
        <f t="shared" si="25"/>
        <v>1420.7563540939198</v>
      </c>
      <c r="U28" s="96">
        <f t="shared" si="7"/>
        <v>0.52898125131863671</v>
      </c>
      <c r="V28" s="71">
        <f>'a27'!AG28</f>
        <v>0.92597137014314923</v>
      </c>
      <c r="W28" s="71">
        <f>'a27'!AH28</f>
        <v>58.2</v>
      </c>
      <c r="X28" s="71">
        <f>'a27'!AI28</f>
        <v>27.7</v>
      </c>
      <c r="Y28" s="71">
        <f t="shared" si="26"/>
        <v>1492.7954846625767</v>
      </c>
      <c r="Z28" s="96">
        <f t="shared" si="9"/>
        <v>0.50932374975241501</v>
      </c>
      <c r="AA28" s="71">
        <f>'a27'!AN28</f>
        <v>1.3566355709185294</v>
      </c>
      <c r="AB28" s="71">
        <f>'a27'!AO28</f>
        <v>29.7</v>
      </c>
      <c r="AC28" s="71">
        <f>'a27'!AP28</f>
        <v>27.8</v>
      </c>
      <c r="AD28" s="71">
        <f t="shared" si="27"/>
        <v>1120.1197254845929</v>
      </c>
      <c r="AE28" s="96">
        <f t="shared" si="11"/>
        <v>0.61101673607673168</v>
      </c>
      <c r="AF28" s="71">
        <f>'a27'!AU28</f>
        <v>1.0193988816528685</v>
      </c>
      <c r="AG28" s="71">
        <f>'a27'!AV28</f>
        <v>44.1</v>
      </c>
      <c r="AH28" s="71">
        <f>'a27'!AW28</f>
        <v>30.8</v>
      </c>
      <c r="AI28" s="71">
        <f t="shared" si="28"/>
        <v>1384.6291129714582</v>
      </c>
      <c r="AJ28" s="96">
        <f t="shared" si="13"/>
        <v>0.538839383882733</v>
      </c>
      <c r="AK28" s="71">
        <f>'a27'!BB28</f>
        <v>1.0004502669439741</v>
      </c>
      <c r="AL28" s="71">
        <f>'a27'!BC28</f>
        <v>34.799999999999997</v>
      </c>
      <c r="AM28" s="71">
        <f>'a27'!BD28</f>
        <v>31.4</v>
      </c>
      <c r="AN28" s="71">
        <f t="shared" si="29"/>
        <v>1093.2120156950191</v>
      </c>
      <c r="AO28" s="96">
        <f t="shared" si="15"/>
        <v>0.61835911157677859</v>
      </c>
      <c r="AP28" s="71">
        <f>'a27'!BI28</f>
        <v>0.94585902917029252</v>
      </c>
      <c r="AQ28" s="71">
        <f>'a27'!BJ28</f>
        <v>55.7</v>
      </c>
      <c r="AR28" s="71">
        <f>'a27'!BK28</f>
        <v>32.5</v>
      </c>
      <c r="AS28" s="71">
        <f t="shared" si="30"/>
        <v>1712.2413075555221</v>
      </c>
      <c r="AT28" s="96">
        <f t="shared" si="17"/>
        <v>0.44944300753402205</v>
      </c>
      <c r="AU28" s="71">
        <f>'a27'!BP28</f>
        <v>1.2805698127645881</v>
      </c>
      <c r="AV28" s="71">
        <f>'a27'!BQ28</f>
        <v>38</v>
      </c>
      <c r="AW28" s="71">
        <f>'a27'!BR28</f>
        <v>32.4</v>
      </c>
      <c r="AX28" s="71">
        <f t="shared" si="31"/>
        <v>1576.637553475761</v>
      </c>
      <c r="AY28" s="96">
        <f t="shared" si="19"/>
        <v>0.48644555027942582</v>
      </c>
      <c r="AZ28" s="71">
        <f>'a27'!BW28</f>
        <v>1.1814569224981188</v>
      </c>
      <c r="BA28" s="71">
        <f>'a27'!BX28</f>
        <v>51.1</v>
      </c>
      <c r="BB28" s="71">
        <f>'a27'!BY28</f>
        <v>33.6</v>
      </c>
      <c r="BC28" s="71">
        <f t="shared" si="32"/>
        <v>2028.5142776523703</v>
      </c>
      <c r="BD28" s="96">
        <f t="shared" si="21"/>
        <v>0.36314079433466712</v>
      </c>
    </row>
    <row r="29" spans="1:56">
      <c r="A29" s="1">
        <v>2005</v>
      </c>
      <c r="B29" s="71">
        <f>'a27'!E29</f>
        <v>1.1427721134998525</v>
      </c>
      <c r="C29" s="71">
        <f>'a27'!F29</f>
        <v>36.700000000000003</v>
      </c>
      <c r="D29" s="71">
        <f>'a27'!G29</f>
        <v>30.9</v>
      </c>
      <c r="E29" s="71">
        <f t="shared" si="22"/>
        <v>1295.9378598722378</v>
      </c>
      <c r="F29" s="96">
        <f t="shared" si="1"/>
        <v>0.56304079265801654</v>
      </c>
      <c r="G29" s="71">
        <f>'a27'!L29</f>
        <v>0.6843018213356461</v>
      </c>
      <c r="H29" s="71">
        <f>'a27'!M29</f>
        <v>55.7</v>
      </c>
      <c r="I29" s="71">
        <f>'a27'!N29</f>
        <v>31.3</v>
      </c>
      <c r="J29" s="71">
        <f t="shared" si="23"/>
        <v>1193.0186383347789</v>
      </c>
      <c r="K29" s="96">
        <f t="shared" si="3"/>
        <v>0.59112462352322626</v>
      </c>
      <c r="L29" s="71">
        <f>'a27'!S29</f>
        <v>0.97636708642401238</v>
      </c>
      <c r="M29" s="71">
        <f>'a27'!T29</f>
        <v>34</v>
      </c>
      <c r="N29" s="71">
        <f>'a27'!U29</f>
        <v>25</v>
      </c>
      <c r="O29" s="71">
        <f t="shared" si="24"/>
        <v>829.91202346041052</v>
      </c>
      <c r="P29" s="96">
        <f t="shared" si="5"/>
        <v>0.6902064529991625</v>
      </c>
      <c r="Q29" s="71">
        <f>'a27'!Z29</f>
        <v>1.0457160835506354</v>
      </c>
      <c r="R29" s="71">
        <f>'a27'!AA29</f>
        <v>43.1</v>
      </c>
      <c r="S29" s="71">
        <f>'a27'!AB29</f>
        <v>26.5</v>
      </c>
      <c r="T29" s="71">
        <f t="shared" si="25"/>
        <v>1194.3646248273583</v>
      </c>
      <c r="U29" s="96">
        <f t="shared" si="7"/>
        <v>0.59075734075097275</v>
      </c>
      <c r="V29" s="71">
        <f>'a27'!AG29</f>
        <v>0.94888256592565345</v>
      </c>
      <c r="W29" s="71">
        <f>'a27'!AH29</f>
        <v>52.8</v>
      </c>
      <c r="X29" s="71">
        <f>'a27'!AI29</f>
        <v>30.2</v>
      </c>
      <c r="Y29" s="71">
        <f t="shared" si="26"/>
        <v>1513.0501843224099</v>
      </c>
      <c r="Z29" s="96">
        <f t="shared" si="9"/>
        <v>0.50379679812010647</v>
      </c>
      <c r="AA29" s="71">
        <f>'a27'!AN29</f>
        <v>1.3169483992412367</v>
      </c>
      <c r="AB29" s="71">
        <f>'a27'!AO29</f>
        <v>29.1</v>
      </c>
      <c r="AC29" s="71">
        <f>'a27'!AP29</f>
        <v>28.8</v>
      </c>
      <c r="AD29" s="71">
        <f t="shared" si="27"/>
        <v>1103.7081144360957</v>
      </c>
      <c r="AE29" s="96">
        <f t="shared" si="11"/>
        <v>0.61549501430334896</v>
      </c>
      <c r="AF29" s="71">
        <f>'a27'!AU29</f>
        <v>1.1017563077986983</v>
      </c>
      <c r="AG29" s="71">
        <f>'a27'!AV29</f>
        <v>39.700000000000003</v>
      </c>
      <c r="AH29" s="71">
        <f>'a27'!AW29</f>
        <v>30.1</v>
      </c>
      <c r="AI29" s="71">
        <f t="shared" si="28"/>
        <v>1316.5657351302107</v>
      </c>
      <c r="AJ29" s="96">
        <f t="shared" si="13"/>
        <v>0.55741201164704957</v>
      </c>
      <c r="AK29" s="71">
        <f>'a27'!BB29</f>
        <v>1.0400431602925309</v>
      </c>
      <c r="AL29" s="71">
        <f>'a27'!BC29</f>
        <v>35.700000000000003</v>
      </c>
      <c r="AM29" s="71">
        <f>'a27'!BD29</f>
        <v>32</v>
      </c>
      <c r="AN29" s="71">
        <f t="shared" si="29"/>
        <v>1188.1453063181873</v>
      </c>
      <c r="AO29" s="96">
        <f t="shared" si="15"/>
        <v>0.59245442207843746</v>
      </c>
      <c r="AP29" s="71">
        <f>'a27'!BI29</f>
        <v>0.97656646952421589</v>
      </c>
      <c r="AQ29" s="71">
        <f>'a27'!BJ29</f>
        <v>50.6</v>
      </c>
      <c r="AR29" s="71">
        <f>'a27'!BK29</f>
        <v>33.5</v>
      </c>
      <c r="AS29" s="71">
        <f t="shared" si="30"/>
        <v>1655.3778224904986</v>
      </c>
      <c r="AT29" s="96">
        <f t="shared" si="17"/>
        <v>0.46495949194885283</v>
      </c>
      <c r="AU29" s="71">
        <f>'a27'!BP29</f>
        <v>1.2150494596603578</v>
      </c>
      <c r="AV29" s="71">
        <f>'a27'!BQ29</f>
        <v>29.6</v>
      </c>
      <c r="AW29" s="71">
        <f>'a27'!BR29</f>
        <v>34.1</v>
      </c>
      <c r="AX29" s="71">
        <f t="shared" si="31"/>
        <v>1226.4223226027789</v>
      </c>
      <c r="AY29" s="96">
        <f t="shared" si="19"/>
        <v>0.58200967487472777</v>
      </c>
      <c r="AZ29" s="71">
        <f>'a27'!BW29</f>
        <v>1.1599215299218155</v>
      </c>
      <c r="BA29" s="71">
        <f>'a27'!BX29</f>
        <v>36.299999999999997</v>
      </c>
      <c r="BB29" s="71">
        <f>'a27'!BY29</f>
        <v>35.4</v>
      </c>
      <c r="BC29" s="71">
        <f t="shared" si="32"/>
        <v>1490.5223643801312</v>
      </c>
      <c r="BD29" s="96">
        <f t="shared" si="21"/>
        <v>0.50994402189006649</v>
      </c>
    </row>
    <row r="30" spans="1:56">
      <c r="A30" s="1">
        <v>2006</v>
      </c>
      <c r="B30" s="71">
        <f>'a27'!E30</f>
        <v>1.135396940361024</v>
      </c>
      <c r="C30" s="71">
        <f>'a27'!F30</f>
        <v>38.299999999999997</v>
      </c>
      <c r="D30" s="71">
        <f>'a27'!G30</f>
        <v>31</v>
      </c>
      <c r="E30" s="71">
        <f t="shared" si="22"/>
        <v>1348.0567872906438</v>
      </c>
      <c r="F30" s="96">
        <f t="shared" si="1"/>
        <v>0.54881896780713657</v>
      </c>
      <c r="G30" s="71">
        <f>'a27'!L30</f>
        <v>0.66958716006277375</v>
      </c>
      <c r="H30" s="71">
        <f>'a27'!M30</f>
        <v>52.6</v>
      </c>
      <c r="I30" s="71">
        <f>'a27'!N30</f>
        <v>27.7</v>
      </c>
      <c r="J30" s="71">
        <f t="shared" si="23"/>
        <v>975.60188395466264</v>
      </c>
      <c r="K30" s="96">
        <f t="shared" si="3"/>
        <v>0.65045168863371883</v>
      </c>
      <c r="L30" s="71">
        <f>'a27'!S30</f>
        <v>0.98300331480363901</v>
      </c>
      <c r="M30" s="71">
        <f>'a27'!T30</f>
        <v>46.6</v>
      </c>
      <c r="N30" s="71">
        <f>'a27'!U30</f>
        <v>18.600000000000001</v>
      </c>
      <c r="O30" s="71">
        <f t="shared" si="24"/>
        <v>852.02795313920217</v>
      </c>
      <c r="P30" s="96">
        <f t="shared" si="5"/>
        <v>0.68417162277748234</v>
      </c>
      <c r="Q30" s="71">
        <f>'a27'!Z30</f>
        <v>1.0405955313355668</v>
      </c>
      <c r="R30" s="71">
        <f>'a27'!AA30</f>
        <v>42.5</v>
      </c>
      <c r="S30" s="71">
        <f>'a27'!AB30</f>
        <v>29.1</v>
      </c>
      <c r="T30" s="71">
        <f t="shared" si="25"/>
        <v>1286.9565233792623</v>
      </c>
      <c r="U30" s="96">
        <f t="shared" si="7"/>
        <v>0.56549155288768327</v>
      </c>
      <c r="V30" s="71">
        <f>'a27'!AG30</f>
        <v>0.92094640129808425</v>
      </c>
      <c r="W30" s="71">
        <f>'a27'!AH30</f>
        <v>45.4</v>
      </c>
      <c r="X30" s="71">
        <f>'a27'!AI30</f>
        <v>28.1</v>
      </c>
      <c r="Y30" s="71">
        <f t="shared" si="26"/>
        <v>1174.888161992018</v>
      </c>
      <c r="Z30" s="96">
        <f t="shared" si="9"/>
        <v>0.59607193291314875</v>
      </c>
      <c r="AA30" s="71">
        <f>'a27'!AN30</f>
        <v>1.2985465882171108</v>
      </c>
      <c r="AB30" s="71">
        <f>'a27'!AO30</f>
        <v>29</v>
      </c>
      <c r="AC30" s="71">
        <f>'a27'!AP30</f>
        <v>26.9</v>
      </c>
      <c r="AD30" s="71">
        <f t="shared" si="27"/>
        <v>1012.996193468168</v>
      </c>
      <c r="AE30" s="96">
        <f t="shared" si="11"/>
        <v>0.64024780788131386</v>
      </c>
      <c r="AF30" s="71">
        <f>'a27'!AU30</f>
        <v>1.1123472561474608</v>
      </c>
      <c r="AG30" s="71">
        <f>'a27'!AV30</f>
        <v>39.6</v>
      </c>
      <c r="AH30" s="71">
        <f>'a27'!AW30</f>
        <v>32.4</v>
      </c>
      <c r="AI30" s="71">
        <f t="shared" si="28"/>
        <v>1427.186023527438</v>
      </c>
      <c r="AJ30" s="96">
        <f t="shared" si="13"/>
        <v>0.52722677099715065</v>
      </c>
      <c r="AK30" s="71">
        <f>'a27'!BB30</f>
        <v>1.0382349191927418</v>
      </c>
      <c r="AL30" s="71">
        <f>'a27'!BC30</f>
        <v>42.5</v>
      </c>
      <c r="AM30" s="71">
        <f>'a27'!BD30</f>
        <v>26.5</v>
      </c>
      <c r="AN30" s="71">
        <f t="shared" si="29"/>
        <v>1169.3120777408255</v>
      </c>
      <c r="AO30" s="96">
        <f t="shared" si="15"/>
        <v>0.59759349326563982</v>
      </c>
      <c r="AP30" s="71">
        <f>'a27'!BI30</f>
        <v>0.95530110718524619</v>
      </c>
      <c r="AQ30" s="71">
        <f>'a27'!BJ30</f>
        <v>49.1</v>
      </c>
      <c r="AR30" s="71">
        <f>'a27'!BK30</f>
        <v>34.200000000000003</v>
      </c>
      <c r="AS30" s="71">
        <f t="shared" si="30"/>
        <v>1604.1607252076094</v>
      </c>
      <c r="AT30" s="96">
        <f t="shared" si="17"/>
        <v>0.47893523210712968</v>
      </c>
      <c r="AU30" s="71">
        <f>'a27'!BP30</f>
        <v>1.1801485072760016</v>
      </c>
      <c r="AV30" s="71">
        <f>'a27'!BQ30</f>
        <v>29</v>
      </c>
      <c r="AW30" s="71">
        <f>'a27'!BR30</f>
        <v>27.6</v>
      </c>
      <c r="AX30" s="71">
        <f t="shared" si="31"/>
        <v>944.59086522371172</v>
      </c>
      <c r="AY30" s="96">
        <f t="shared" si="19"/>
        <v>0.65891374452559026</v>
      </c>
      <c r="AZ30" s="71">
        <f>'a27'!BW30</f>
        <v>1.1466530595999733</v>
      </c>
      <c r="BA30" s="71">
        <f>'a27'!BX30</f>
        <v>48.6</v>
      </c>
      <c r="BB30" s="71">
        <f>'a27'!BY30</f>
        <v>35.200000000000003</v>
      </c>
      <c r="BC30" s="71">
        <f t="shared" si="32"/>
        <v>1961.6023221188666</v>
      </c>
      <c r="BD30" s="96">
        <f t="shared" si="21"/>
        <v>0.38139923055281721</v>
      </c>
    </row>
    <row r="31" spans="1:56">
      <c r="A31" s="1">
        <v>2007</v>
      </c>
      <c r="B31" s="71">
        <f>'a27'!E31</f>
        <v>1.1281776918022526</v>
      </c>
      <c r="C31" s="71">
        <f>'a27'!F31</f>
        <v>37.700000000000003</v>
      </c>
      <c r="D31" s="71">
        <f>'a27'!G31</f>
        <v>31</v>
      </c>
      <c r="E31" s="71">
        <f t="shared" si="22"/>
        <v>1318.5012684092926</v>
      </c>
      <c r="F31" s="96">
        <f t="shared" si="1"/>
        <v>0.55688385773729676</v>
      </c>
      <c r="G31" s="71">
        <f>'a27'!L31</f>
        <v>0.65401358920939179</v>
      </c>
      <c r="H31" s="71">
        <f>'a27'!M31</f>
        <v>48.6</v>
      </c>
      <c r="I31" s="71">
        <f>'a27'!N31</f>
        <v>28</v>
      </c>
      <c r="J31" s="71">
        <f t="shared" si="23"/>
        <v>889.98169219614033</v>
      </c>
      <c r="K31" s="96">
        <f t="shared" si="3"/>
        <v>0.67381508905662235</v>
      </c>
      <c r="L31" s="71">
        <f>'a27'!S31</f>
        <v>0.987781940789482</v>
      </c>
      <c r="M31" s="71">
        <f>'a27'!T31</f>
        <v>39.1</v>
      </c>
      <c r="N31" s="71">
        <f>'a27'!U31</f>
        <v>21.6</v>
      </c>
      <c r="O31" s="71">
        <f t="shared" si="24"/>
        <v>834.241115913165</v>
      </c>
      <c r="P31" s="96">
        <f t="shared" si="5"/>
        <v>0.68902516248387458</v>
      </c>
      <c r="Q31" s="71">
        <f>'a27'!Z31</f>
        <v>1.0307071496701017</v>
      </c>
      <c r="R31" s="71">
        <f>'a27'!AA31</f>
        <v>37.9</v>
      </c>
      <c r="S31" s="71">
        <f>'a27'!AB31</f>
        <v>29.8</v>
      </c>
      <c r="T31" s="71">
        <f t="shared" si="25"/>
        <v>1164.1012689804061</v>
      </c>
      <c r="U31" s="96">
        <f t="shared" si="7"/>
        <v>0.59901537996194876</v>
      </c>
      <c r="V31" s="71">
        <f>'a27'!AG31</f>
        <v>0.89064459490584313</v>
      </c>
      <c r="W31" s="71">
        <f>'a27'!AH31</f>
        <v>45.4</v>
      </c>
      <c r="X31" s="71">
        <f>'a27'!AI31</f>
        <v>29.5</v>
      </c>
      <c r="Y31" s="71">
        <f t="shared" si="26"/>
        <v>1192.8403059573957</v>
      </c>
      <c r="Z31" s="96">
        <f t="shared" si="9"/>
        <v>0.59117328553455328</v>
      </c>
      <c r="AA31" s="71">
        <f>'a27'!AN31</f>
        <v>1.2720875239750107</v>
      </c>
      <c r="AB31" s="71">
        <f>'a27'!AO31</f>
        <v>34.1</v>
      </c>
      <c r="AC31" s="71">
        <f>'a27'!AP31</f>
        <v>27.7</v>
      </c>
      <c r="AD31" s="71">
        <f t="shared" si="27"/>
        <v>1201.575712521076</v>
      </c>
      <c r="AE31" s="96">
        <f t="shared" si="11"/>
        <v>0.58878963283286678</v>
      </c>
      <c r="AF31" s="71">
        <f>'a27'!AU31</f>
        <v>1.1285052812704488</v>
      </c>
      <c r="AG31" s="71">
        <f>'a27'!AV31</f>
        <v>39.200000000000003</v>
      </c>
      <c r="AH31" s="71">
        <f>'a27'!AW31</f>
        <v>30.4</v>
      </c>
      <c r="AI31" s="71">
        <f t="shared" si="28"/>
        <v>1344.8171735843684</v>
      </c>
      <c r="AJ31" s="96">
        <f t="shared" si="13"/>
        <v>0.54970296947404129</v>
      </c>
      <c r="AK31" s="71">
        <f>'a27'!BB31</f>
        <v>1.0359330969799103</v>
      </c>
      <c r="AL31" s="71">
        <f>'a27'!BC31</f>
        <v>42.7</v>
      </c>
      <c r="AM31" s="71">
        <f>'a27'!BD31</f>
        <v>28.4</v>
      </c>
      <c r="AN31" s="71">
        <f t="shared" si="29"/>
        <v>1256.2553480455977</v>
      </c>
      <c r="AO31" s="96">
        <f t="shared" si="15"/>
        <v>0.5738690610203111</v>
      </c>
      <c r="AP31" s="71">
        <f>'a27'!BI31</f>
        <v>0.92236034745077577</v>
      </c>
      <c r="AQ31" s="71">
        <f>'a27'!BJ31</f>
        <v>40.6</v>
      </c>
      <c r="AR31" s="71">
        <f>'a27'!BK31</f>
        <v>34.5</v>
      </c>
      <c r="AS31" s="71">
        <f t="shared" si="30"/>
        <v>1291.9501386743018</v>
      </c>
      <c r="AT31" s="96">
        <f t="shared" si="17"/>
        <v>0.56412893232704509</v>
      </c>
      <c r="AU31" s="71">
        <f>'a27'!BP31</f>
        <v>1.1474000862127645</v>
      </c>
      <c r="AV31" s="71">
        <f>'a27'!BQ31</f>
        <v>30.4</v>
      </c>
      <c r="AW31" s="71">
        <f>'a27'!BR31</f>
        <v>37.799999999999997</v>
      </c>
      <c r="AX31" s="71">
        <f t="shared" si="31"/>
        <v>1318.5003870688117</v>
      </c>
      <c r="AY31" s="96">
        <f t="shared" si="19"/>
        <v>0.556884098230925</v>
      </c>
      <c r="AZ31" s="71">
        <f>'a27'!BW31</f>
        <v>1.1328709028248309</v>
      </c>
      <c r="BA31" s="71">
        <f>'a27'!BX31</f>
        <v>39.1</v>
      </c>
      <c r="BB31" s="71">
        <f>'a27'!BY31</f>
        <v>35.5</v>
      </c>
      <c r="BC31" s="71">
        <f t="shared" si="32"/>
        <v>1572.4814566660066</v>
      </c>
      <c r="BD31" s="96">
        <f t="shared" si="21"/>
        <v>0.48757963503172935</v>
      </c>
    </row>
    <row r="32" spans="1:56">
      <c r="A32" s="1">
        <v>2008</v>
      </c>
      <c r="B32" s="71">
        <f>'a27'!E32</f>
        <v>1.1203308066932385</v>
      </c>
      <c r="C32" s="71">
        <f>'a27'!F32</f>
        <v>33.700000000000003</v>
      </c>
      <c r="D32" s="71">
        <f>'a27'!G32</f>
        <v>30.2</v>
      </c>
      <c r="E32" s="71">
        <f t="shared" ref="E32:E37" si="33">B32*C32*D32</f>
        <v>1140.2054752039767</v>
      </c>
      <c r="F32" s="96">
        <f t="shared" si="1"/>
        <v>0.60553588624621868</v>
      </c>
      <c r="G32" s="71">
        <f>'a27'!L32</f>
        <v>0.63565442316326082</v>
      </c>
      <c r="H32" s="71">
        <f>'a27'!M32</f>
        <v>49.9</v>
      </c>
      <c r="I32" s="71">
        <f>'a27'!N32</f>
        <v>26.9</v>
      </c>
      <c r="J32" s="71">
        <f t="shared" ref="J32:J37" si="34">G32*H32*I32</f>
        <v>853.24528875627652</v>
      </c>
      <c r="K32" s="96">
        <f t="shared" si="3"/>
        <v>0.68383944529823781</v>
      </c>
      <c r="L32" s="71">
        <f>'a27'!S32</f>
        <v>0.98533750621524785</v>
      </c>
      <c r="M32" s="71">
        <f>'a27'!T32</f>
        <v>50.4</v>
      </c>
      <c r="N32" s="71">
        <f>'a27'!U32</f>
        <v>26.3</v>
      </c>
      <c r="O32" s="71">
        <f t="shared" ref="O32:O37" si="35">L32*M32*N32</f>
        <v>1306.0845712384353</v>
      </c>
      <c r="P32" s="96">
        <f t="shared" si="5"/>
        <v>0.56027203361000255</v>
      </c>
      <c r="Q32" s="71">
        <f>'a27'!Z32</f>
        <v>1.0181170544512161</v>
      </c>
      <c r="R32" s="71">
        <f>'a27'!AA32</f>
        <v>46.2</v>
      </c>
      <c r="S32" s="71">
        <f>'a27'!AB32</f>
        <v>30.9</v>
      </c>
      <c r="T32" s="71">
        <f t="shared" ref="T32:T37" si="36">Q32*R32*S32</f>
        <v>1453.4435445934671</v>
      </c>
      <c r="U32" s="96">
        <f t="shared" si="7"/>
        <v>0.52006181415485997</v>
      </c>
      <c r="V32" s="71">
        <f>'a27'!AG32</f>
        <v>0.86045265388051817</v>
      </c>
      <c r="W32" s="71">
        <f>'a27'!AH32</f>
        <v>45.3</v>
      </c>
      <c r="X32" s="71">
        <f>'a27'!AI32</f>
        <v>27.2</v>
      </c>
      <c r="Y32" s="71">
        <f t="shared" ref="Y32:Y37" si="37">V32*W32*X32</f>
        <v>1060.2153420054192</v>
      </c>
      <c r="Z32" s="96">
        <f t="shared" si="9"/>
        <v>0.627362998209131</v>
      </c>
      <c r="AA32" s="71">
        <f>'a27'!AN32</f>
        <v>1.2459149915988235</v>
      </c>
      <c r="AB32" s="71">
        <f>'a27'!AO32</f>
        <v>24.2</v>
      </c>
      <c r="AC32" s="71">
        <f>'a27'!AP32</f>
        <v>30.2</v>
      </c>
      <c r="AD32" s="71">
        <f t="shared" ref="AD32:AD37" si="38">AA32*AB32*AC32</f>
        <v>910.56451246008407</v>
      </c>
      <c r="AE32" s="96">
        <f t="shared" si="11"/>
        <v>0.66819860231695893</v>
      </c>
      <c r="AF32" s="71">
        <f>'a27'!AU32</f>
        <v>1.1441942940619045</v>
      </c>
      <c r="AG32" s="71">
        <f>'a27'!AV32</f>
        <v>36.9</v>
      </c>
      <c r="AH32" s="71">
        <f>'a27'!AW32</f>
        <v>32.299999999999997</v>
      </c>
      <c r="AI32" s="71">
        <f t="shared" ref="AI32:AI37" si="39">AF32*AG32*AH32</f>
        <v>1363.730853263562</v>
      </c>
      <c r="AJ32" s="96">
        <f t="shared" si="13"/>
        <v>0.54454194538918754</v>
      </c>
      <c r="AK32" s="71">
        <f>'a27'!BB32</f>
        <v>1.0321802691989612</v>
      </c>
      <c r="AL32" s="71">
        <f>'a27'!BC32</f>
        <v>45.5</v>
      </c>
      <c r="AM32" s="71">
        <f>'a27'!BD32</f>
        <v>21.3</v>
      </c>
      <c r="AN32" s="71">
        <f t="shared" ref="AN32:AN37" si="40">AK32*AL32*AM32</f>
        <v>1000.3375078941733</v>
      </c>
      <c r="AO32" s="96">
        <f t="shared" si="15"/>
        <v>0.64370201574768926</v>
      </c>
      <c r="AP32" s="71">
        <f>'a27'!BI32</f>
        <v>0.88696113484968575</v>
      </c>
      <c r="AQ32" s="71">
        <f>'a27'!BJ32</f>
        <v>40.799999999999997</v>
      </c>
      <c r="AR32" s="71">
        <f>'a27'!BK32</f>
        <v>23.8</v>
      </c>
      <c r="AS32" s="71">
        <f t="shared" ref="AS32:AS37" si="41">AP32*AQ32*AR32</f>
        <v>861.27474038443881</v>
      </c>
      <c r="AT32" s="96">
        <f t="shared" si="17"/>
        <v>0.6816484283230112</v>
      </c>
      <c r="AU32" s="71">
        <f>'a27'!BP32</f>
        <v>1.1192734812131098</v>
      </c>
      <c r="AV32" s="71">
        <f>'a27'!BQ32</f>
        <v>37.200000000000003</v>
      </c>
      <c r="AW32" s="71">
        <f>'a27'!BR32</f>
        <v>26.4</v>
      </c>
      <c r="AX32" s="71">
        <f t="shared" ref="AX32:AX37" si="42">AU32*AV32*AW32</f>
        <v>1099.2161004297709</v>
      </c>
      <c r="AY32" s="96">
        <f t="shared" si="19"/>
        <v>0.6167207616391065</v>
      </c>
      <c r="AZ32" s="71">
        <f>'a27'!BW32</f>
        <v>1.1174952625541403</v>
      </c>
      <c r="BA32" s="71">
        <f>'a27'!BX32</f>
        <v>25.7</v>
      </c>
      <c r="BB32" s="71">
        <f>'a27'!BY32</f>
        <v>33.9</v>
      </c>
      <c r="BC32" s="71">
        <f t="shared" ref="BC32:BC37" si="43">AZ32*BA32*BB32</f>
        <v>973.59539759504366</v>
      </c>
      <c r="BD32" s="96">
        <f t="shared" si="21"/>
        <v>0.65099920369179165</v>
      </c>
    </row>
    <row r="33" spans="1:56">
      <c r="A33" s="1">
        <v>2009</v>
      </c>
      <c r="B33" s="71">
        <f>'a27'!E33</f>
        <v>1.1126675839718059</v>
      </c>
      <c r="C33" s="71">
        <f>'a27'!F33</f>
        <v>32.5</v>
      </c>
      <c r="D33" s="71">
        <f>'a27'!G33</f>
        <v>29.9</v>
      </c>
      <c r="E33" s="71">
        <f t="shared" si="33"/>
        <v>1081.2347247246023</v>
      </c>
      <c r="F33" s="96">
        <f t="shared" si="1"/>
        <v>0.62162738555720465</v>
      </c>
      <c r="G33" s="71">
        <f>'a27'!L33</f>
        <v>0.61489969388490484</v>
      </c>
      <c r="H33" s="71">
        <f>'a27'!M33</f>
        <v>45.7</v>
      </c>
      <c r="I33" s="71">
        <f>'a27'!N33</f>
        <v>30.9</v>
      </c>
      <c r="J33" s="71">
        <f t="shared" si="34"/>
        <v>868.31830472569072</v>
      </c>
      <c r="K33" s="96">
        <f t="shared" si="3"/>
        <v>0.67972643292999368</v>
      </c>
      <c r="L33" s="71">
        <f>'a27'!S33</f>
        <v>0.98399784711771032</v>
      </c>
      <c r="M33" s="71">
        <f>'a27'!T33</f>
        <v>48.2</v>
      </c>
      <c r="N33" s="71">
        <f>'a27'!U33</f>
        <v>23</v>
      </c>
      <c r="O33" s="71">
        <f t="shared" si="35"/>
        <v>1090.8600133146936</v>
      </c>
      <c r="P33" s="96">
        <f t="shared" si="5"/>
        <v>0.61900090847396538</v>
      </c>
      <c r="Q33" s="71">
        <f>'a27'!Z33</f>
        <v>1.0052993382747455</v>
      </c>
      <c r="R33" s="71">
        <f>'a27'!AA33</f>
        <v>41.6</v>
      </c>
      <c r="S33" s="71">
        <f>'a27'!AB33</f>
        <v>27.8</v>
      </c>
      <c r="T33" s="71">
        <f t="shared" si="36"/>
        <v>1162.6085787279776</v>
      </c>
      <c r="U33" s="96">
        <f t="shared" si="7"/>
        <v>0.5994226941638745</v>
      </c>
      <c r="V33" s="71">
        <f>'a27'!AG33</f>
        <v>0.83020552546069581</v>
      </c>
      <c r="W33" s="71">
        <f>'a27'!AH33</f>
        <v>43.8</v>
      </c>
      <c r="X33" s="71">
        <f>'a27'!AI33</f>
        <v>32.1</v>
      </c>
      <c r="Y33" s="71">
        <f t="shared" si="37"/>
        <v>1167.2523646872291</v>
      </c>
      <c r="Z33" s="96">
        <f t="shared" si="9"/>
        <v>0.59815553242765407</v>
      </c>
      <c r="AA33" s="71">
        <f>'a27'!AN33</f>
        <v>1.2198510947201098</v>
      </c>
      <c r="AB33" s="71">
        <f>'a27'!AO33</f>
        <v>30.7</v>
      </c>
      <c r="AC33" s="71">
        <f>'a27'!AP33</f>
        <v>27.5</v>
      </c>
      <c r="AD33" s="71">
        <f t="shared" si="38"/>
        <v>1029.8592867174527</v>
      </c>
      <c r="AE33" s="96">
        <f t="shared" si="11"/>
        <v>0.63564633255335656</v>
      </c>
      <c r="AF33" s="71">
        <f>'a27'!AU33</f>
        <v>1.1612441821087187</v>
      </c>
      <c r="AG33" s="71">
        <f>'a27'!AV33</f>
        <v>31.1</v>
      </c>
      <c r="AH33" s="71">
        <f>'a27'!AW33</f>
        <v>29.9</v>
      </c>
      <c r="AI33" s="71">
        <f t="shared" si="39"/>
        <v>1079.8293525010765</v>
      </c>
      <c r="AJ33" s="96">
        <f t="shared" si="13"/>
        <v>0.62201087306554914</v>
      </c>
      <c r="AK33" s="71">
        <f>'a27'!BB33</f>
        <v>1.027392169236808</v>
      </c>
      <c r="AL33" s="71">
        <f>'a27'!BC33</f>
        <v>55.5</v>
      </c>
      <c r="AM33" s="71">
        <f>'a27'!BD33</f>
        <v>22.4</v>
      </c>
      <c r="AN33" s="71">
        <f t="shared" si="40"/>
        <v>1277.2539447951995</v>
      </c>
      <c r="AO33" s="96">
        <f t="shared" si="15"/>
        <v>0.5681391202889976</v>
      </c>
      <c r="AP33" s="71">
        <f>'a27'!BI33</f>
        <v>0.85153040502369604</v>
      </c>
      <c r="AQ33" s="71">
        <f>'a27'!BJ33</f>
        <v>48.5</v>
      </c>
      <c r="AR33" s="71">
        <f>'a27'!BK33</f>
        <v>39</v>
      </c>
      <c r="AS33" s="71">
        <f t="shared" si="41"/>
        <v>1610.6697611023212</v>
      </c>
      <c r="AT33" s="96">
        <f t="shared" si="17"/>
        <v>0.47715909485665375</v>
      </c>
      <c r="AU33" s="71">
        <f>'a27'!BP33</f>
        <v>1.0914647110258682</v>
      </c>
      <c r="AV33" s="71">
        <f>'a27'!BQ33</f>
        <v>18.5</v>
      </c>
      <c r="AW33" s="71">
        <f>'a27'!BR33</f>
        <v>40.4</v>
      </c>
      <c r="AX33" s="71">
        <f t="shared" si="42"/>
        <v>815.76072502073384</v>
      </c>
      <c r="AY33" s="96">
        <f t="shared" si="19"/>
        <v>0.69406795395074461</v>
      </c>
      <c r="AZ33" s="71">
        <f>'a27'!BW33</f>
        <v>1.1027965974657548</v>
      </c>
      <c r="BA33" s="71">
        <f>'a27'!BX33</f>
        <v>28.4</v>
      </c>
      <c r="BB33" s="71">
        <f>'a27'!BY33</f>
        <v>33</v>
      </c>
      <c r="BC33" s="71">
        <f t="shared" si="43"/>
        <v>1033.5409711449054</v>
      </c>
      <c r="BD33" s="96">
        <f t="shared" si="21"/>
        <v>0.63464170191959279</v>
      </c>
    </row>
    <row r="34" spans="1:56">
      <c r="A34" s="1">
        <v>2010</v>
      </c>
      <c r="B34" s="71">
        <f>'a27'!E34</f>
        <v>1.1058752929391182</v>
      </c>
      <c r="C34" s="71">
        <f>'a27'!F34</f>
        <v>34.4</v>
      </c>
      <c r="D34" s="71">
        <f>'a27'!G34</f>
        <v>30</v>
      </c>
      <c r="E34" s="71">
        <f t="shared" si="33"/>
        <v>1141.26330231317</v>
      </c>
      <c r="F34" s="96">
        <f t="shared" si="1"/>
        <v>0.60524723426094873</v>
      </c>
      <c r="G34" s="71">
        <f>'a27'!L34</f>
        <v>0.59477503885123428</v>
      </c>
      <c r="H34" s="71">
        <f>'a27'!M34</f>
        <v>36.4</v>
      </c>
      <c r="I34" s="71">
        <f>'a27'!N34</f>
        <v>36.299999999999997</v>
      </c>
      <c r="J34" s="71">
        <f t="shared" si="34"/>
        <v>785.88815433491277</v>
      </c>
      <c r="K34" s="96">
        <f t="shared" si="3"/>
        <v>0.70221935861662899</v>
      </c>
      <c r="L34" s="71">
        <f>'a27'!S34</f>
        <v>0.97874236451660834</v>
      </c>
      <c r="M34" s="71">
        <f>'a27'!T34</f>
        <v>66.2</v>
      </c>
      <c r="N34" s="71">
        <f>'a27'!U34</f>
        <v>15.8</v>
      </c>
      <c r="O34" s="71">
        <f t="shared" si="35"/>
        <v>1023.7253635897916</v>
      </c>
      <c r="P34" s="96">
        <f t="shared" si="5"/>
        <v>0.6373201118249453</v>
      </c>
      <c r="Q34" s="71">
        <f>'a27'!Z34</f>
        <v>0.99166334287410318</v>
      </c>
      <c r="R34" s="71">
        <f>'a27'!AA34</f>
        <v>28.9</v>
      </c>
      <c r="S34" s="71">
        <f>'a27'!AB34</f>
        <v>40.4</v>
      </c>
      <c r="T34" s="71">
        <f t="shared" si="36"/>
        <v>1157.8264526060877</v>
      </c>
      <c r="U34" s="96">
        <f t="shared" si="7"/>
        <v>0.60072760513363321</v>
      </c>
      <c r="V34" s="71">
        <f>'a27'!AG34</f>
        <v>0.80149323711060161</v>
      </c>
      <c r="W34" s="71">
        <f>'a27'!AH34</f>
        <v>33.1</v>
      </c>
      <c r="X34" s="71">
        <f>'a27'!AI34</f>
        <v>25</v>
      </c>
      <c r="Y34" s="71">
        <f t="shared" si="37"/>
        <v>663.23565370902293</v>
      </c>
      <c r="Z34" s="96">
        <f t="shared" si="9"/>
        <v>0.73568785975097561</v>
      </c>
      <c r="AA34" s="71">
        <f>'a27'!AN34</f>
        <v>1.1939631160518394</v>
      </c>
      <c r="AB34" s="71">
        <f>'a27'!AO34</f>
        <v>34.700000000000003</v>
      </c>
      <c r="AC34" s="71">
        <f>'a27'!AP34</f>
        <v>30.2</v>
      </c>
      <c r="AD34" s="71">
        <f t="shared" si="38"/>
        <v>1251.2017078353647</v>
      </c>
      <c r="AE34" s="96">
        <f t="shared" si="11"/>
        <v>0.57524806073287837</v>
      </c>
      <c r="AF34" s="71">
        <f>'a27'!AU34</f>
        <v>1.1776404875922184</v>
      </c>
      <c r="AG34" s="71">
        <f>'a27'!AV34</f>
        <v>33.4</v>
      </c>
      <c r="AH34" s="71">
        <f>'a27'!AW34</f>
        <v>29.5</v>
      </c>
      <c r="AI34" s="71">
        <f t="shared" si="39"/>
        <v>1160.3291724246126</v>
      </c>
      <c r="AJ34" s="96">
        <f t="shared" si="13"/>
        <v>0.60004468158411051</v>
      </c>
      <c r="AK34" s="71">
        <f>'a27'!BB34</f>
        <v>1.021771734853913</v>
      </c>
      <c r="AL34" s="71">
        <f>'a27'!BC34</f>
        <v>51.4</v>
      </c>
      <c r="AM34" s="71">
        <f>'a27'!BD34</f>
        <v>26.4</v>
      </c>
      <c r="AN34" s="71">
        <f t="shared" si="40"/>
        <v>1386.5033733273658</v>
      </c>
      <c r="AO34" s="96">
        <f t="shared" si="15"/>
        <v>0.53832794967203479</v>
      </c>
      <c r="AP34" s="71">
        <f>'a27'!BI34</f>
        <v>0.81818630789571389</v>
      </c>
      <c r="AQ34" s="71">
        <f>'a27'!BJ34</f>
        <v>40.6</v>
      </c>
      <c r="AR34" s="71">
        <f>'a27'!BK34</f>
        <v>29</v>
      </c>
      <c r="AS34" s="71">
        <f t="shared" si="41"/>
        <v>963.33255891641352</v>
      </c>
      <c r="AT34" s="96">
        <f t="shared" si="17"/>
        <v>0.65379965069617052</v>
      </c>
      <c r="AU34" s="71">
        <f>'a27'!BP34</f>
        <v>1.0731101974091746</v>
      </c>
      <c r="AV34" s="71">
        <f>'a27'!BQ34</f>
        <v>33.299999999999997</v>
      </c>
      <c r="AW34" s="71">
        <f>'a27'!BR34</f>
        <v>34</v>
      </c>
      <c r="AX34" s="71">
        <f t="shared" si="42"/>
        <v>1214.9753655066672</v>
      </c>
      <c r="AY34" s="96">
        <f t="shared" si="19"/>
        <v>0.58513323529625227</v>
      </c>
      <c r="AZ34" s="71">
        <f>'a27'!BW34</f>
        <v>1.0903545055008934</v>
      </c>
      <c r="BA34" s="71">
        <f>'a27'!BX34</f>
        <v>29.5</v>
      </c>
      <c r="BB34" s="71">
        <f>'a27'!BY34</f>
        <v>30.6</v>
      </c>
      <c r="BC34" s="71">
        <f t="shared" si="43"/>
        <v>984.26301211565647</v>
      </c>
      <c r="BD34" s="96">
        <f t="shared" si="21"/>
        <v>0.64808830446950105</v>
      </c>
    </row>
    <row r="35" spans="1:56">
      <c r="A35" s="1">
        <v>2011</v>
      </c>
      <c r="B35" s="71">
        <f>'a27'!E35</f>
        <v>1.1000824675567489</v>
      </c>
      <c r="C35" s="71">
        <f>'a27'!F35</f>
        <v>36.4</v>
      </c>
      <c r="D35" s="71">
        <f>'a27'!G35</f>
        <v>32</v>
      </c>
      <c r="E35" s="71">
        <f t="shared" si="33"/>
        <v>1281.3760582101011</v>
      </c>
      <c r="F35" s="96">
        <f t="shared" si="1"/>
        <v>0.56701430867245051</v>
      </c>
      <c r="G35" s="71">
        <f>'a27'!L35</f>
        <v>0.57713865896769212</v>
      </c>
      <c r="H35" s="71">
        <f>'a27'!M35</f>
        <v>56.2</v>
      </c>
      <c r="I35" s="71">
        <f>'a27'!N35</f>
        <v>30.8</v>
      </c>
      <c r="J35" s="71">
        <f t="shared" si="34"/>
        <v>999.00393312671645</v>
      </c>
      <c r="K35" s="96">
        <f t="shared" si="3"/>
        <v>0.64406591170080574</v>
      </c>
      <c r="L35" s="71">
        <f>'a27'!S35</f>
        <v>0.97056403549342296</v>
      </c>
      <c r="M35" s="71">
        <f>'a27'!T35</f>
        <v>52.1</v>
      </c>
      <c r="N35" s="71">
        <f>'a27'!U35</f>
        <v>23.9</v>
      </c>
      <c r="O35" s="71">
        <f t="shared" si="35"/>
        <v>1208.5366313560553</v>
      </c>
      <c r="P35" s="96">
        <f t="shared" si="5"/>
        <v>0.58689018913024538</v>
      </c>
      <c r="Q35" s="71">
        <f>'a27'!Z35</f>
        <v>0.98041296760333596</v>
      </c>
      <c r="R35" s="71">
        <f>'a27'!AA35</f>
        <v>40.6</v>
      </c>
      <c r="S35" s="71">
        <f>'a27'!AB35</f>
        <v>34.299999999999997</v>
      </c>
      <c r="T35" s="71">
        <f t="shared" si="36"/>
        <v>1365.3034904250535</v>
      </c>
      <c r="U35" s="96">
        <f t="shared" si="7"/>
        <v>0.54411281586997917</v>
      </c>
      <c r="V35" s="71">
        <f>'a27'!AG35</f>
        <v>0.77361855818979497</v>
      </c>
      <c r="W35" s="71">
        <f>'a27'!AH35</f>
        <v>30.4</v>
      </c>
      <c r="X35" s="71">
        <f>'a27'!AI35</f>
        <v>31</v>
      </c>
      <c r="Y35" s="71">
        <f t="shared" si="37"/>
        <v>729.05812923806275</v>
      </c>
      <c r="Z35" s="96">
        <f t="shared" si="9"/>
        <v>0.71772671272447808</v>
      </c>
      <c r="AA35" s="71">
        <f>'a27'!AN35</f>
        <v>1.1693543869570933</v>
      </c>
      <c r="AB35" s="71">
        <f>'a27'!AO35</f>
        <v>29</v>
      </c>
      <c r="AC35" s="71">
        <f>'a27'!AP35</f>
        <v>31.3</v>
      </c>
      <c r="AD35" s="71">
        <f t="shared" si="38"/>
        <v>1061.4229770409536</v>
      </c>
      <c r="AE35" s="96">
        <f t="shared" si="11"/>
        <v>0.62703346775234925</v>
      </c>
      <c r="AF35" s="71">
        <f>'a27'!AU35</f>
        <v>1.1952938182252542</v>
      </c>
      <c r="AG35" s="71">
        <f>'a27'!AV35</f>
        <v>37.6</v>
      </c>
      <c r="AH35" s="71">
        <f>'a27'!AW35</f>
        <v>33.299999999999997</v>
      </c>
      <c r="AI35" s="71">
        <f t="shared" si="39"/>
        <v>1496.6034839234762</v>
      </c>
      <c r="AJ35" s="96">
        <f t="shared" si="13"/>
        <v>0.5082846512674053</v>
      </c>
      <c r="AK35" s="71">
        <f>'a27'!BB35</f>
        <v>1.0146444036154785</v>
      </c>
      <c r="AL35" s="71">
        <f>'a27'!BC35</f>
        <v>50.3</v>
      </c>
      <c r="AM35" s="71">
        <f>'a27'!BD35</f>
        <v>29.1</v>
      </c>
      <c r="AN35" s="71">
        <f t="shared" si="40"/>
        <v>1485.1654529040843</v>
      </c>
      <c r="AO35" s="96">
        <f t="shared" si="15"/>
        <v>0.51140577600757553</v>
      </c>
      <c r="AP35" s="71">
        <f>'a27'!BI35</f>
        <v>0.78671878078971136</v>
      </c>
      <c r="AQ35" s="71">
        <f>'a27'!BJ35</f>
        <v>43.1</v>
      </c>
      <c r="AR35" s="71">
        <f>'a27'!BK35</f>
        <v>27.9</v>
      </c>
      <c r="AS35" s="71">
        <f t="shared" si="41"/>
        <v>946.02146671181993</v>
      </c>
      <c r="AT35" s="96">
        <f t="shared" si="17"/>
        <v>0.65852337264337657</v>
      </c>
      <c r="AU35" s="71">
        <f>'a27'!BP35</f>
        <v>1.0546163324195676</v>
      </c>
      <c r="AV35" s="71">
        <f>'a27'!BQ35</f>
        <v>31.5</v>
      </c>
      <c r="AW35" s="71">
        <f>'a27'!BR35</f>
        <v>28.8</v>
      </c>
      <c r="AX35" s="71">
        <f t="shared" si="42"/>
        <v>956.74793677103173</v>
      </c>
      <c r="AY35" s="96">
        <f t="shared" si="19"/>
        <v>0.65559641335993502</v>
      </c>
      <c r="AZ35" s="71">
        <f>'a27'!BW35</f>
        <v>1.0811122661945218</v>
      </c>
      <c r="BA35" s="71">
        <f>'a27'!BX35</f>
        <v>42.8</v>
      </c>
      <c r="BB35" s="71">
        <f>'a27'!BY35</f>
        <v>33.799999999999997</v>
      </c>
      <c r="BC35" s="71">
        <f t="shared" si="43"/>
        <v>1563.9802487676427</v>
      </c>
      <c r="BD35" s="96">
        <f t="shared" si="21"/>
        <v>0.48989938134540256</v>
      </c>
    </row>
    <row r="36" spans="1:56">
      <c r="A36" s="1">
        <v>2012</v>
      </c>
      <c r="B36" s="71">
        <f>'a27'!E36</f>
        <v>1.0907659659446707</v>
      </c>
      <c r="C36" s="71">
        <f>'a27'!F36</f>
        <v>34.6</v>
      </c>
      <c r="D36" s="71">
        <f>'a27'!G36</f>
        <v>31.6</v>
      </c>
      <c r="E36" s="71">
        <f t="shared" si="33"/>
        <v>1192.5998765252652</v>
      </c>
      <c r="F36" s="96">
        <f t="shared" si="1"/>
        <v>0.59123889212782221</v>
      </c>
      <c r="G36" s="71">
        <f>'a27'!L36</f>
        <v>0.55966995277422826</v>
      </c>
      <c r="H36" s="71">
        <f>'a27'!M36</f>
        <v>47.3</v>
      </c>
      <c r="I36" s="71">
        <f>'a27'!N36</f>
        <v>29.9</v>
      </c>
      <c r="J36" s="71">
        <f t="shared" si="34"/>
        <v>791.52442411000766</v>
      </c>
      <c r="K36" s="96">
        <f t="shared" si="3"/>
        <v>0.70068137528649999</v>
      </c>
      <c r="L36" s="71">
        <f>'a27'!S36</f>
        <v>0.97680481510716843</v>
      </c>
      <c r="M36" s="71">
        <f>'a27'!T36</f>
        <v>50.267782923061169</v>
      </c>
      <c r="N36" s="71">
        <f>'a27'!U36</f>
        <v>21.8</v>
      </c>
      <c r="O36" s="71">
        <f t="shared" si="35"/>
        <v>1070.4195104073754</v>
      </c>
      <c r="P36" s="96">
        <f t="shared" si="5"/>
        <v>0.62457856071300832</v>
      </c>
      <c r="Q36" s="71">
        <f>'a27'!Z36</f>
        <v>0.97745798044853016</v>
      </c>
      <c r="R36" s="71">
        <f>'a27'!AA36</f>
        <v>35.1</v>
      </c>
      <c r="S36" s="71">
        <f>'a27'!AB36</f>
        <v>35.1</v>
      </c>
      <c r="T36" s="71">
        <f t="shared" si="36"/>
        <v>1204.2380064923937</v>
      </c>
      <c r="U36" s="96">
        <f t="shared" si="7"/>
        <v>0.58806316587667484</v>
      </c>
      <c r="V36" s="71">
        <f>'a27'!AG36</f>
        <v>0.74723571099023756</v>
      </c>
      <c r="W36" s="71">
        <f>'a27'!AH36</f>
        <v>44.6</v>
      </c>
      <c r="X36" s="71">
        <f>'a27'!AI36</f>
        <v>35.700000000000003</v>
      </c>
      <c r="Y36" s="71">
        <f t="shared" si="37"/>
        <v>1189.7636437528761</v>
      </c>
      <c r="Z36" s="96">
        <f t="shared" si="9"/>
        <v>0.59201282220895046</v>
      </c>
      <c r="AA36" s="71">
        <f>'a27'!AN36</f>
        <v>1.1439446532714415</v>
      </c>
      <c r="AB36" s="71">
        <f>'a27'!AO36</f>
        <v>36.4</v>
      </c>
      <c r="AC36" s="71">
        <f>'a27'!AP36</f>
        <v>28.9</v>
      </c>
      <c r="AD36" s="71">
        <f t="shared" si="38"/>
        <v>1203.3840174554255</v>
      </c>
      <c r="AE36" s="96">
        <f t="shared" si="11"/>
        <v>0.58829619604651773</v>
      </c>
      <c r="AF36" s="71">
        <f>'a27'!AU36</f>
        <v>1.2098079791191449</v>
      </c>
      <c r="AG36" s="71">
        <f>'a27'!AV36</f>
        <v>37.799999999999997</v>
      </c>
      <c r="AH36" s="71">
        <f>'a27'!AW36</f>
        <v>31.5</v>
      </c>
      <c r="AI36" s="71">
        <f t="shared" si="39"/>
        <v>1440.5183607371657</v>
      </c>
      <c r="AJ36" s="96">
        <f t="shared" si="13"/>
        <v>0.52358874208823925</v>
      </c>
      <c r="AK36" s="71">
        <f>'a27'!BB36</f>
        <v>1.002262766221363</v>
      </c>
      <c r="AL36" s="71">
        <f>'a27'!BC36</f>
        <v>37.700000000000003</v>
      </c>
      <c r="AM36" s="71">
        <f>'a27'!BD36</f>
        <v>36.200000000000003</v>
      </c>
      <c r="AN36" s="71">
        <f t="shared" si="40"/>
        <v>1367.8280875729431</v>
      </c>
      <c r="AO36" s="96">
        <f t="shared" si="15"/>
        <v>0.54342392259771211</v>
      </c>
      <c r="AP36" s="71">
        <f>'a27'!BI36</f>
        <v>0.75458975137953299</v>
      </c>
      <c r="AQ36" s="71">
        <f>'a27'!BJ36</f>
        <v>33.200000000000003</v>
      </c>
      <c r="AR36" s="71">
        <f>'a27'!BK36</f>
        <v>32.299999999999997</v>
      </c>
      <c r="AS36" s="71">
        <f t="shared" si="41"/>
        <v>809.19186578935603</v>
      </c>
      <c r="AT36" s="96">
        <f t="shared" si="17"/>
        <v>0.69586041534790199</v>
      </c>
      <c r="AU36" s="71">
        <f>'a27'!BP36</f>
        <v>1.026162949375071</v>
      </c>
      <c r="AV36" s="71">
        <f>'a27'!BQ36</f>
        <v>17.600000000000001</v>
      </c>
      <c r="AW36" s="71">
        <f>'a27'!BR36</f>
        <v>36.1</v>
      </c>
      <c r="AX36" s="71">
        <f t="shared" si="42"/>
        <v>651.98289151494521</v>
      </c>
      <c r="AY36" s="96">
        <f t="shared" si="19"/>
        <v>0.73875842971355432</v>
      </c>
      <c r="AZ36" s="71">
        <f>'a27'!BW36</f>
        <v>1.0663497563532596</v>
      </c>
      <c r="BA36" s="71">
        <f>'a27'!BX36</f>
        <v>29.9</v>
      </c>
      <c r="BB36" s="71">
        <f>'a27'!BY36</f>
        <v>31.9</v>
      </c>
      <c r="BC36" s="71">
        <f t="shared" si="43"/>
        <v>1017.0950611073024</v>
      </c>
      <c r="BD36" s="96">
        <f t="shared" si="21"/>
        <v>0.63912933939897665</v>
      </c>
    </row>
    <row r="37" spans="1:56">
      <c r="A37" s="1">
        <v>2013</v>
      </c>
      <c r="B37" s="71">
        <f>'a27'!E37</f>
        <v>1.0815202167728168</v>
      </c>
      <c r="C37" s="71">
        <f>'a27'!F37</f>
        <v>33.4</v>
      </c>
      <c r="D37" s="71">
        <f>'a27'!G37</f>
        <v>31.7</v>
      </c>
      <c r="E37" s="71">
        <f t="shared" si="33"/>
        <v>1145.0919751147228</v>
      </c>
      <c r="F37" s="96">
        <f t="shared" si="1"/>
        <v>0.60420249453409502</v>
      </c>
      <c r="G37" s="71">
        <f>'a27'!L37</f>
        <v>0.54345842457538129</v>
      </c>
      <c r="H37" s="71">
        <f>'a27'!M37</f>
        <v>34.1</v>
      </c>
      <c r="I37" s="71">
        <f>'a27'!N37</f>
        <v>27</v>
      </c>
      <c r="J37" s="71">
        <f t="shared" si="34"/>
        <v>500.36217150655358</v>
      </c>
      <c r="K37" s="96">
        <f t="shared" si="3"/>
        <v>0.78013156286368401</v>
      </c>
      <c r="L37" s="71">
        <f>'a27'!S37</f>
        <v>0.9888589124891175</v>
      </c>
      <c r="M37" s="71">
        <f>'a27'!T37</f>
        <v>48.5</v>
      </c>
      <c r="N37" s="71">
        <f>'a27'!U37</f>
        <v>23.1</v>
      </c>
      <c r="O37" s="71">
        <f t="shared" si="35"/>
        <v>1107.8680826071829</v>
      </c>
      <c r="P37" s="96">
        <f t="shared" si="5"/>
        <v>0.61435987316278995</v>
      </c>
      <c r="Q37" s="71">
        <f>'a27'!Z37</f>
        <v>0.97578530481582681</v>
      </c>
      <c r="R37" s="71">
        <f>'a27'!AA37</f>
        <v>45.9</v>
      </c>
      <c r="S37" s="71">
        <f>'a27'!AB37</f>
        <v>30.9</v>
      </c>
      <c r="T37" s="71">
        <f t="shared" si="36"/>
        <v>1383.9660556733352</v>
      </c>
      <c r="U37" s="96">
        <f t="shared" si="7"/>
        <v>0.53902031402130435</v>
      </c>
      <c r="V37" s="71">
        <f>'a27'!AG37</f>
        <v>0.72327877190801726</v>
      </c>
      <c r="W37" s="71">
        <f>'a27'!AH37</f>
        <v>43</v>
      </c>
      <c r="X37" s="71">
        <f>'a27'!AI37</f>
        <v>37.700000000000003</v>
      </c>
      <c r="Y37" s="71">
        <f t="shared" si="37"/>
        <v>1172.5072171400868</v>
      </c>
      <c r="Z37" s="96">
        <f t="shared" si="9"/>
        <v>0.59672162741648971</v>
      </c>
      <c r="AA37" s="71">
        <f>'a27'!AN37</f>
        <v>1.120450195099725</v>
      </c>
      <c r="AB37" s="71">
        <f>'a27'!AO37</f>
        <v>21.1</v>
      </c>
      <c r="AC37" s="71">
        <f>'a27'!AP37</f>
        <v>23.8</v>
      </c>
      <c r="AD37" s="71">
        <f t="shared" si="38"/>
        <v>562.66767897517991</v>
      </c>
      <c r="AE37" s="96">
        <f t="shared" si="11"/>
        <v>0.76313009989514513</v>
      </c>
      <c r="AF37" s="71">
        <f>'a27'!AU37</f>
        <v>1.2248769118674518</v>
      </c>
      <c r="AG37" s="71">
        <f>'a27'!AV37</f>
        <v>38.1</v>
      </c>
      <c r="AH37" s="71">
        <f>'a27'!AW37</f>
        <v>33.9</v>
      </c>
      <c r="AI37" s="71">
        <f t="shared" si="39"/>
        <v>1582.0387705988821</v>
      </c>
      <c r="AJ37" s="96">
        <f t="shared" si="13"/>
        <v>0.48497170636683073</v>
      </c>
      <c r="AK37" s="71">
        <f>'a27'!BB37</f>
        <v>0.99124518379993187</v>
      </c>
      <c r="AL37" s="71">
        <f>'a27'!BC37</f>
        <v>41.5</v>
      </c>
      <c r="AM37" s="71">
        <f>'a27'!BD37</f>
        <v>32.799999999999997</v>
      </c>
      <c r="AN37" s="71">
        <f t="shared" si="40"/>
        <v>1349.2829441884671</v>
      </c>
      <c r="AO37" s="96">
        <f t="shared" si="15"/>
        <v>0.54848438324248217</v>
      </c>
      <c r="AP37" s="71">
        <f>'a27'!BI37</f>
        <v>0.72511445098125782</v>
      </c>
      <c r="AQ37" s="71">
        <f>'a27'!BJ37</f>
        <v>39.9</v>
      </c>
      <c r="AR37" s="71">
        <f>'a27'!BK37</f>
        <v>31.8</v>
      </c>
      <c r="AS37" s="71">
        <f t="shared" si="41"/>
        <v>920.0397176940395</v>
      </c>
      <c r="AT37" s="96">
        <f t="shared" si="17"/>
        <v>0.66561307886246313</v>
      </c>
      <c r="AU37" s="71">
        <f>'a27'!BP37</f>
        <v>0.99424486977905924</v>
      </c>
      <c r="AV37" s="71">
        <f>'a27'!BQ37</f>
        <v>24.4</v>
      </c>
      <c r="AW37" s="71">
        <f>'a27'!BR37</f>
        <v>26.8</v>
      </c>
      <c r="AX37" s="71">
        <f t="shared" si="42"/>
        <v>650.15660524592238</v>
      </c>
      <c r="AY37" s="96">
        <f t="shared" si="19"/>
        <v>0.73925677311262505</v>
      </c>
      <c r="AZ37" s="71">
        <f>'a27'!BW37</f>
        <v>1.0515416524470265</v>
      </c>
      <c r="BA37" s="71">
        <f>'a27'!BX37</f>
        <v>39</v>
      </c>
      <c r="BB37" s="71">
        <f>'a27'!BY37</f>
        <v>34.6</v>
      </c>
      <c r="BC37" s="71">
        <f t="shared" si="43"/>
        <v>1418.9503058120174</v>
      </c>
      <c r="BD37" s="96">
        <f t="shared" si="21"/>
        <v>0.52947407232646848</v>
      </c>
    </row>
    <row r="38" spans="1:56">
      <c r="A38" s="1">
        <v>2014</v>
      </c>
      <c r="B38" s="71">
        <f>'a27'!E38</f>
        <v>1.0734618179470341</v>
      </c>
      <c r="C38" s="71">
        <f>'a27'!F38</f>
        <v>37.799999999999997</v>
      </c>
      <c r="D38" s="71">
        <f>'a27'!G38</f>
        <v>30.1</v>
      </c>
      <c r="E38" s="71">
        <f t="shared" ref="E38" si="44">B38*C38*D38</f>
        <v>1221.3633872237763</v>
      </c>
      <c r="F38" s="96">
        <f t="shared" si="1"/>
        <v>0.5833901194935226</v>
      </c>
      <c r="G38" s="71">
        <f>'a27'!L38</f>
        <v>0.52801044182045143</v>
      </c>
      <c r="H38" s="71">
        <f>'a27'!M38</f>
        <v>52.2</v>
      </c>
      <c r="I38" s="71">
        <f>'a27'!N38</f>
        <v>38</v>
      </c>
      <c r="J38" s="71">
        <f t="shared" ref="J38" si="45">G38*H38*I38</f>
        <v>1047.3615123950474</v>
      </c>
      <c r="K38" s="96">
        <f t="shared" si="3"/>
        <v>0.6308704555271647</v>
      </c>
      <c r="L38" s="71">
        <f>'a27'!S38</f>
        <v>0.9976631644461682</v>
      </c>
      <c r="M38" s="71">
        <f>'a27'!T38</f>
        <v>49.798270532349086</v>
      </c>
      <c r="N38" s="71">
        <f>'a27'!U38</f>
        <v>23.1</v>
      </c>
      <c r="O38" s="71">
        <f t="shared" ref="O38" si="46">L38*M38*N38</f>
        <v>1147.6518937710696</v>
      </c>
      <c r="P38" s="96">
        <f t="shared" si="5"/>
        <v>0.60350396299159437</v>
      </c>
      <c r="Q38" s="71">
        <f>'a27'!Z38</f>
        <v>0.97393484721790236</v>
      </c>
      <c r="R38" s="71">
        <f>'a27'!AA38</f>
        <v>26.8</v>
      </c>
      <c r="S38" s="71">
        <f>'a27'!AB38</f>
        <v>26</v>
      </c>
      <c r="T38" s="71">
        <f t="shared" ref="T38" si="47">Q38*R38*S38</f>
        <v>678.63780154143433</v>
      </c>
      <c r="U38" s="96">
        <f t="shared" si="7"/>
        <v>0.73148503633058115</v>
      </c>
      <c r="V38" s="71">
        <f>'a27'!AG38</f>
        <v>0.70028527993272061</v>
      </c>
      <c r="W38" s="71">
        <f>'a27'!AH38</f>
        <v>42</v>
      </c>
      <c r="X38" s="71">
        <f>'a27'!AI38</f>
        <v>28.8</v>
      </c>
      <c r="Y38" s="71">
        <f t="shared" ref="Y38" si="48">V38*W38*X38</f>
        <v>847.06507460661896</v>
      </c>
      <c r="Z38" s="96">
        <f t="shared" si="9"/>
        <v>0.68552585611923877</v>
      </c>
      <c r="AA38" s="71">
        <f>'a27'!AN38</f>
        <v>1.0986462788833591</v>
      </c>
      <c r="AB38" s="71">
        <f>'a27'!AO38</f>
        <v>35.700000000000003</v>
      </c>
      <c r="AC38" s="71">
        <f>'a27'!AP38</f>
        <v>30.9</v>
      </c>
      <c r="AD38" s="71">
        <f t="shared" ref="AD38" si="49">AA38*AB38*AC38</f>
        <v>1211.9496696245999</v>
      </c>
      <c r="AE38" s="96">
        <f t="shared" si="11"/>
        <v>0.58595886466005986</v>
      </c>
      <c r="AF38" s="71">
        <f>'a27'!AU38</f>
        <v>1.2421367111251764</v>
      </c>
      <c r="AG38" s="71">
        <f>'a27'!AV38</f>
        <v>40.1</v>
      </c>
      <c r="AH38" s="71">
        <f>'a27'!AW38</f>
        <v>28.7</v>
      </c>
      <c r="AI38" s="71">
        <f t="shared" ref="AI38" si="50">AF38*AG38*AH38</f>
        <v>1429.5378767326317</v>
      </c>
      <c r="AJ38" s="96">
        <f t="shared" si="13"/>
        <v>0.52658501480576303</v>
      </c>
      <c r="AK38" s="71">
        <f>'a27'!BB38</f>
        <v>0.9812760532777165</v>
      </c>
      <c r="AL38" s="71">
        <f>'a27'!BC38</f>
        <v>51.4</v>
      </c>
      <c r="AM38" s="71">
        <f>'a27'!BD38</f>
        <v>31</v>
      </c>
      <c r="AN38" s="71">
        <f t="shared" ref="AN38" si="51">AK38*AL38*AM38</f>
        <v>1563.5652632927136</v>
      </c>
      <c r="AO38" s="96">
        <f t="shared" si="15"/>
        <v>0.49001261949193464</v>
      </c>
      <c r="AP38" s="71">
        <f>'a27'!BI38</f>
        <v>0.6984948046775924</v>
      </c>
      <c r="AQ38" s="71">
        <f>'a27'!BJ38</f>
        <v>41.8</v>
      </c>
      <c r="AR38" s="71">
        <f>'a27'!BK38</f>
        <v>37.700000000000003</v>
      </c>
      <c r="AS38" s="71">
        <f t="shared" ref="AS38" si="52">AP38*AQ38*AR38</f>
        <v>1100.7300228992308</v>
      </c>
      <c r="AT38" s="96">
        <f t="shared" si="17"/>
        <v>0.61630765374788643</v>
      </c>
      <c r="AU38" s="71">
        <f>'a27'!BP38</f>
        <v>0.96561355079078892</v>
      </c>
      <c r="AV38" s="71">
        <f>'a27'!BQ38</f>
        <v>23.6</v>
      </c>
      <c r="AW38" s="71">
        <f>'a27'!BR38</f>
        <v>28.8</v>
      </c>
      <c r="AX38" s="71">
        <f t="shared" ref="AX38" si="53">AU38*AV38*AW38</f>
        <v>656.30821820148356</v>
      </c>
      <c r="AY38" s="96">
        <f t="shared" si="19"/>
        <v>0.73757816677251264</v>
      </c>
      <c r="AZ38" s="71">
        <f>'a27'!BW38</f>
        <v>1.0358430715995943</v>
      </c>
      <c r="BA38" s="71">
        <f>'a27'!BX38</f>
        <v>39</v>
      </c>
      <c r="BB38" s="71">
        <f>'a27'!BY38</f>
        <v>31.8</v>
      </c>
      <c r="BC38" s="71">
        <f t="shared" ref="BC38" si="54">AZ38*BA38*BB38</f>
        <v>1284.6525773978169</v>
      </c>
      <c r="BD38" s="96">
        <f t="shared" si="21"/>
        <v>0.56612023651255827</v>
      </c>
    </row>
    <row r="39" spans="1:56">
      <c r="A39" s="1">
        <v>2015</v>
      </c>
      <c r="B39" s="71">
        <f>'a27'!E39</f>
        <v>1.068469776680071</v>
      </c>
      <c r="C39" s="71">
        <f>'a27'!F39</f>
        <v>30.2</v>
      </c>
      <c r="D39" s="71">
        <f>'a27'!G39</f>
        <v>30.5</v>
      </c>
      <c r="E39" s="71">
        <f t="shared" ref="E39:E40" si="55">B39*C39*D39</f>
        <v>984.1675113000133</v>
      </c>
      <c r="F39" s="96">
        <f t="shared" ref="F39:F40" si="56">(G$55-E39)/G$57</f>
        <v>0.6481143640210012</v>
      </c>
      <c r="G39" s="71">
        <f>'a27'!L39</f>
        <v>0.51402646461872026</v>
      </c>
      <c r="H39" s="71">
        <f>'a27'!M39</f>
        <v>46.3</v>
      </c>
      <c r="I39" s="71">
        <f>'a27'!N39</f>
        <v>30.1</v>
      </c>
      <c r="J39" s="71">
        <f t="shared" ref="J39:J40" si="57">G39*H39*I39</f>
        <v>716.36270188658716</v>
      </c>
      <c r="K39" s="96">
        <f t="shared" ref="K39:K40" si="58">(G$55-J39)/G$57</f>
        <v>0.72119094641352355</v>
      </c>
      <c r="L39" s="71">
        <f>'a27'!S39</f>
        <v>1.0068113224655808</v>
      </c>
      <c r="M39" s="71">
        <f>'a27'!T39</f>
        <v>51.131293773464478</v>
      </c>
      <c r="N39" s="71">
        <f>'a27'!U39</f>
        <v>26.1</v>
      </c>
      <c r="O39" s="71">
        <f>L39*M39*N39</f>
        <v>1343.6166596397291</v>
      </c>
      <c r="P39" s="96">
        <f>(G$55-O39)/G$57</f>
        <v>0.55003055678056123</v>
      </c>
      <c r="Q39" s="71">
        <f>'a27'!Z39</f>
        <v>0.9728977347151595</v>
      </c>
      <c r="R39" s="71">
        <f>'a27'!AA39</f>
        <v>40</v>
      </c>
      <c r="S39" s="71">
        <f>'a27'!AB39</f>
        <v>28.5</v>
      </c>
      <c r="T39" s="71">
        <f t="shared" ref="T39:T40" si="59">Q39*R39*S39</f>
        <v>1109.1034175752818</v>
      </c>
      <c r="U39" s="96">
        <f t="shared" ref="U39:U40" si="60">(G$55-T39)/G$57</f>
        <v>0.61402278415465605</v>
      </c>
      <c r="V39" s="71">
        <f>'a27'!AG39</f>
        <v>0.67903396286702744</v>
      </c>
      <c r="W39" s="71">
        <f>'a27'!AH39</f>
        <v>37.299999999999997</v>
      </c>
      <c r="X39" s="71">
        <f>'a27'!AI39</f>
        <v>31.3</v>
      </c>
      <c r="Y39" s="71">
        <f t="shared" ref="Y39:Y40" si="61">V39*W39*X39</f>
        <v>792.76536130762588</v>
      </c>
      <c r="Z39" s="96">
        <f t="shared" ref="Z39:Z40" si="62">(G$55-Y39)/G$57</f>
        <v>0.70034275758368758</v>
      </c>
      <c r="AA39" s="71">
        <f>'a27'!AN39</f>
        <v>1.0792887168432035</v>
      </c>
      <c r="AB39" s="71">
        <f>'a27'!AO39</f>
        <v>27.3</v>
      </c>
      <c r="AC39" s="71">
        <f>'a27'!AP39</f>
        <v>31.8</v>
      </c>
      <c r="AD39" s="71">
        <f t="shared" ref="AD39:AD40" si="63">AA39*AB39*AC39</f>
        <v>936.97370664025868</v>
      </c>
      <c r="AE39" s="96">
        <f t="shared" ref="AE39:AE40" si="64">(G$55-AD39)/G$57</f>
        <v>0.66099225804459627</v>
      </c>
      <c r="AF39" s="71">
        <f>'a27'!AU39</f>
        <v>1.2616249953175067</v>
      </c>
      <c r="AG39" s="71">
        <f>'a27'!AV39</f>
        <v>30.9</v>
      </c>
      <c r="AH39" s="71">
        <f>'a27'!AW39</f>
        <v>26.9</v>
      </c>
      <c r="AI39" s="71">
        <f t="shared" ref="AI39:AI40" si="65">AF39*AG39*AH39</f>
        <v>1048.6753123578646</v>
      </c>
      <c r="AJ39" s="96">
        <f t="shared" ref="AJ39:AJ40" si="66">(G$55-AI39)/G$57</f>
        <v>0.63051195557550077</v>
      </c>
      <c r="AK39" s="71">
        <f>'a27'!BB39</f>
        <v>0.97286101338577102</v>
      </c>
      <c r="AL39" s="71">
        <f>'a27'!BC39</f>
        <v>44.4</v>
      </c>
      <c r="AM39" s="71">
        <f>'a27'!BD39</f>
        <v>32.799999999999997</v>
      </c>
      <c r="AN39" s="71">
        <f t="shared" ref="AN39:AN40" si="67">AK39*AL39*AM39</f>
        <v>1416.796951013966</v>
      </c>
      <c r="AO39" s="96">
        <f t="shared" ref="AO39:AO40" si="68">(G$55-AN39)/G$57</f>
        <v>0.53006166375047914</v>
      </c>
      <c r="AP39" s="71">
        <f>'a27'!BI39</f>
        <v>0.67604708178816597</v>
      </c>
      <c r="AQ39" s="71">
        <f>'a27'!BJ39</f>
        <v>36.6</v>
      </c>
      <c r="AR39" s="71">
        <f>'a27'!BK39</f>
        <v>32.1</v>
      </c>
      <c r="AS39" s="71">
        <f>AP39*AQ39*AR39</f>
        <v>794.26067450964479</v>
      </c>
      <c r="AT39" s="96">
        <f t="shared" ref="AT39:AT40" si="69">(G$55-AS39)/G$57</f>
        <v>0.69993472765080744</v>
      </c>
      <c r="AU39" s="71">
        <f>'a27'!BP39</f>
        <v>0.94827498343704553</v>
      </c>
      <c r="AV39" s="71">
        <f>'a27'!BQ39</f>
        <v>22.1</v>
      </c>
      <c r="AW39" s="71">
        <f>'a27'!BR39</f>
        <v>40.6</v>
      </c>
      <c r="AX39" s="71">
        <f t="shared" ref="AX39:AX40" si="70">AU39*AV39*AW39</f>
        <v>850.84921163872343</v>
      </c>
      <c r="AY39" s="96">
        <f t="shared" ref="AY39:AY40" si="71">(G$55-AX39)/G$57</f>
        <v>0.68449326898155127</v>
      </c>
      <c r="AZ39" s="71">
        <f>'a27'!BW39</f>
        <v>1.0219834241208314</v>
      </c>
      <c r="BA39" s="71">
        <f>'a27'!BX39</f>
        <v>25.8</v>
      </c>
      <c r="BB39" s="71">
        <f>'a27'!BY39</f>
        <v>38.799999999999997</v>
      </c>
      <c r="BC39" s="71">
        <f t="shared" ref="BC39:BC40" si="72">AZ39*BA39*BB39</f>
        <v>1023.0462868819171</v>
      </c>
      <c r="BD39" s="96">
        <f t="shared" ref="BD39:BD40" si="73">(G$55-BC39)/G$57</f>
        <v>0.63750541322077348</v>
      </c>
    </row>
    <row r="40" spans="1:56">
      <c r="A40" s="1">
        <v>2016</v>
      </c>
      <c r="B40" s="71">
        <f>'a27'!E40</f>
        <v>1.0601230532458288</v>
      </c>
      <c r="C40" s="71">
        <f>'a27'!F40</f>
        <v>34.799999999999997</v>
      </c>
      <c r="D40" s="71">
        <f>'a27'!G40</f>
        <v>29.8</v>
      </c>
      <c r="E40" s="71">
        <f t="shared" si="55"/>
        <v>1099.3900111380542</v>
      </c>
      <c r="F40" s="96">
        <f t="shared" si="56"/>
        <v>0.61667330617992089</v>
      </c>
      <c r="G40" s="71">
        <f>'a27'!L40</f>
        <v>0.49942647428734488</v>
      </c>
      <c r="H40" s="71">
        <f>'a27'!M40</f>
        <v>41.8</v>
      </c>
      <c r="I40" s="71">
        <f>'a27'!N40</f>
        <v>29.9</v>
      </c>
      <c r="J40" s="71">
        <f t="shared" si="57"/>
        <v>624.19319609380932</v>
      </c>
      <c r="K40" s="96">
        <f t="shared" si="58"/>
        <v>0.746341474885722</v>
      </c>
      <c r="L40" s="71">
        <f>'a27'!S40</f>
        <v>1.0049345494913788</v>
      </c>
      <c r="M40" s="71">
        <f>'a27'!T40</f>
        <v>52.5</v>
      </c>
      <c r="N40" s="71">
        <f>'a27'!U40</f>
        <v>37.299999999999997</v>
      </c>
      <c r="O40" s="71">
        <f>L40*M40*N40</f>
        <v>1967.9130815414924</v>
      </c>
      <c r="P40" s="96">
        <f>(G$55-O40)/G$57</f>
        <v>0.37967719750973256</v>
      </c>
      <c r="Q40" s="71">
        <f>'a27'!Z40</f>
        <v>0.9654764893457235</v>
      </c>
      <c r="R40" s="71">
        <f>'a27'!AA40</f>
        <v>42.7</v>
      </c>
      <c r="S40" s="71">
        <f>'a27'!AB40</f>
        <v>29.7</v>
      </c>
      <c r="T40" s="71">
        <f t="shared" si="59"/>
        <v>1224.4076290233531</v>
      </c>
      <c r="U40" s="96">
        <f t="shared" si="60"/>
        <v>0.58255942945783268</v>
      </c>
      <c r="V40" s="71">
        <f>'a27'!AG40</f>
        <v>0.65558438283747178</v>
      </c>
      <c r="W40" s="71">
        <f>'a27'!AH40</f>
        <v>29.7</v>
      </c>
      <c r="X40" s="71">
        <f>'a27'!AI40</f>
        <v>25.1</v>
      </c>
      <c r="Y40" s="71">
        <f t="shared" si="61"/>
        <v>488.71848987385005</v>
      </c>
      <c r="Z40" s="96">
        <f t="shared" si="62"/>
        <v>0.78330880401199743</v>
      </c>
      <c r="AA40" s="71">
        <f>'a27'!AN40</f>
        <v>1.0569724872820152</v>
      </c>
      <c r="AB40" s="71">
        <f>'a27'!AO40</f>
        <v>31.5</v>
      </c>
      <c r="AC40" s="71">
        <f>'a27'!AP40</f>
        <v>26.8</v>
      </c>
      <c r="AD40" s="71">
        <f t="shared" si="63"/>
        <v>892.29617376347733</v>
      </c>
      <c r="AE40" s="96">
        <f t="shared" si="64"/>
        <v>0.67318353055951419</v>
      </c>
      <c r="AF40" s="71">
        <f>'a27'!AU40</f>
        <v>1.2760824496293297</v>
      </c>
      <c r="AG40" s="71">
        <f>'a27'!AV40</f>
        <v>40.299999999999997</v>
      </c>
      <c r="AH40" s="71">
        <f>'a27'!AW40</f>
        <v>29.4</v>
      </c>
      <c r="AI40" s="71">
        <f t="shared" si="65"/>
        <v>1511.9280079698221</v>
      </c>
      <c r="AJ40" s="96">
        <f t="shared" si="66"/>
        <v>0.50410300924778728</v>
      </c>
      <c r="AK40" s="71">
        <f>'a27'!BB40</f>
        <v>0.95981705755467051</v>
      </c>
      <c r="AL40" s="71">
        <f>'a27'!BC40</f>
        <v>46.2</v>
      </c>
      <c r="AM40" s="71">
        <f>'a27'!BD40</f>
        <v>33.4</v>
      </c>
      <c r="AN40" s="71">
        <f t="shared" si="67"/>
        <v>1481.0745051714609</v>
      </c>
      <c r="AO40" s="96">
        <f t="shared" si="68"/>
        <v>0.51252208336479343</v>
      </c>
      <c r="AP40" s="71">
        <f>'a27'!BI40</f>
        <v>0.65091507275053195</v>
      </c>
      <c r="AQ40" s="71">
        <f>'a27'!BJ40</f>
        <v>38.799999999999997</v>
      </c>
      <c r="AR40" s="71">
        <f>'a27'!BK40</f>
        <v>35.200000000000003</v>
      </c>
      <c r="AS40" s="71">
        <f>AP40*AQ40*AR40</f>
        <v>888.99376975976656</v>
      </c>
      <c r="AT40" s="96">
        <f t="shared" si="69"/>
        <v>0.67408466597526395</v>
      </c>
      <c r="AU40" s="71">
        <f>'a27'!BP40</f>
        <v>0.9329600306026673</v>
      </c>
      <c r="AV40" s="71">
        <f>'a27'!BQ40</f>
        <v>13.3</v>
      </c>
      <c r="AW40" s="71">
        <f>'a27'!BR40</f>
        <v>28.1</v>
      </c>
      <c r="AX40" s="71">
        <f t="shared" si="70"/>
        <v>348.67515223713485</v>
      </c>
      <c r="AY40" s="96">
        <f t="shared" si="71"/>
        <v>0.82152278726251704</v>
      </c>
      <c r="AZ40" s="71">
        <f>'a27'!BW40</f>
        <v>1.0056647275200823</v>
      </c>
      <c r="BA40" s="71">
        <f>'a27'!BX40</f>
        <v>32.9</v>
      </c>
      <c r="BB40" s="71">
        <f>'a27'!BY40</f>
        <v>34.799999999999997</v>
      </c>
      <c r="BC40" s="71">
        <f t="shared" si="72"/>
        <v>1151.4056598322925</v>
      </c>
      <c r="BD40" s="96">
        <f t="shared" si="73"/>
        <v>0.60247966325830726</v>
      </c>
    </row>
    <row r="41" spans="1:56">
      <c r="A41" s="1">
        <v>2017</v>
      </c>
      <c r="B41" s="71">
        <f>'a27'!E41</f>
        <v>1.0450932284489074</v>
      </c>
      <c r="C41" s="71">
        <f>'a27'!F41</f>
        <v>27.5</v>
      </c>
      <c r="D41" s="71">
        <f>'a27'!G41</f>
        <v>30.3</v>
      </c>
      <c r="E41" s="71">
        <f t="shared" ref="E41:E42" si="74">B41*C41*D41</f>
        <v>870.82393260505216</v>
      </c>
      <c r="F41" s="96">
        <f t="shared" ref="F41:F42" si="75">(G$55-E41)/G$57</f>
        <v>0.6790427158504827</v>
      </c>
      <c r="G41" s="71">
        <f>'a27'!L41</f>
        <v>0.48388519819290837</v>
      </c>
      <c r="H41" s="71">
        <f>'a27'!M41</f>
        <v>39.5</v>
      </c>
      <c r="I41" s="71">
        <f>'a27'!N41</f>
        <v>31.1</v>
      </c>
      <c r="J41" s="71">
        <f t="shared" ref="J41:J42" si="76">G41*H41*I41</f>
        <v>594.42877172007832</v>
      </c>
      <c r="K41" s="96">
        <f t="shared" ref="K41:K42" si="77">(G$55-J41)/G$57</f>
        <v>0.75446336939119052</v>
      </c>
      <c r="L41" s="71">
        <f>'a27'!S41</f>
        <v>0.99294771753095401</v>
      </c>
      <c r="M41" s="71">
        <f>'a27'!T41</f>
        <v>40.4</v>
      </c>
      <c r="N41" s="71">
        <f>'a27'!U41</f>
        <v>26.3</v>
      </c>
      <c r="O41" s="71">
        <f>L41*M41*N41</f>
        <v>1055.0268088309892</v>
      </c>
      <c r="P41" s="96">
        <f>(G$55-O41)/G$57</f>
        <v>0.62877880650939277</v>
      </c>
      <c r="Q41" s="71">
        <f>'a27'!Z41</f>
        <v>0.94729301096225571</v>
      </c>
      <c r="R41" s="71">
        <f>'a27'!AA41</f>
        <v>28</v>
      </c>
      <c r="S41" s="71">
        <f>'a27'!AB41</f>
        <v>35.4</v>
      </c>
      <c r="T41" s="71">
        <f t="shared" ref="T41:T42" si="78">Q41*R41*S41</f>
        <v>938.9568324657879</v>
      </c>
      <c r="U41" s="96">
        <f t="shared" ref="U41:U42" si="79">(G$55-T41)/G$57</f>
        <v>0.66045111743512974</v>
      </c>
      <c r="V41" s="71">
        <f>'a27'!AG41</f>
        <v>0.62826703153013908</v>
      </c>
      <c r="W41" s="71">
        <f>'a27'!AH41</f>
        <v>40.5</v>
      </c>
      <c r="X41" s="71">
        <f>'a27'!AI41</f>
        <v>27.5</v>
      </c>
      <c r="Y41" s="71">
        <f t="shared" ref="Y41:Y42" si="80">V41*W41*X41</f>
        <v>699.73240636669232</v>
      </c>
      <c r="Z41" s="96">
        <f t="shared" ref="Z41:Z42" si="81">(G$55-Y41)/G$57</f>
        <v>0.72572889763043202</v>
      </c>
      <c r="AA41" s="71">
        <f>'a27'!AN41</f>
        <v>1.022322485962353</v>
      </c>
      <c r="AB41" s="71">
        <f>'a27'!AO41</f>
        <v>27</v>
      </c>
      <c r="AC41" s="71">
        <f>'a27'!AP41</f>
        <v>27.1</v>
      </c>
      <c r="AD41" s="71">
        <f t="shared" ref="AD41:AD42" si="82">AA41*AB41*AC41</f>
        <v>748.03336297865371</v>
      </c>
      <c r="AE41" s="96">
        <f t="shared" ref="AE41:AE42" si="83">(G$55-AD41)/G$57</f>
        <v>0.71254889222566475</v>
      </c>
      <c r="AF41" s="71">
        <f>'a27'!AU41</f>
        <v>1.2815957864848808</v>
      </c>
      <c r="AG41" s="71">
        <f>'a27'!AV41</f>
        <v>26.6</v>
      </c>
      <c r="AH41" s="71">
        <f>'a27'!AW41</f>
        <v>31.2</v>
      </c>
      <c r="AI41" s="71">
        <f t="shared" ref="AI41:AI42" si="84">AF41*AG41*AH41</f>
        <v>1063.6219751195322</v>
      </c>
      <c r="AJ41" s="96">
        <f t="shared" ref="AJ41:AJ42" si="85">(G$55-AI41)/G$57</f>
        <v>0.62643342152979564</v>
      </c>
      <c r="AK41" s="71">
        <f>'a27'!BB41</f>
        <v>0.94400463664829748</v>
      </c>
      <c r="AL41" s="71">
        <f>'a27'!BC41</f>
        <v>38.4</v>
      </c>
      <c r="AM41" s="71">
        <f>'a27'!BD41</f>
        <v>24.5</v>
      </c>
      <c r="AN41" s="71">
        <f t="shared" ref="AN41:AN42" si="86">AK41*AL41*AM41</f>
        <v>888.11956215871817</v>
      </c>
      <c r="AO41" s="96">
        <f t="shared" ref="AO41:AO42" si="87">(G$55-AN41)/G$57</f>
        <v>0.67432321323633115</v>
      </c>
      <c r="AP41" s="71">
        <f>'a27'!BI41</f>
        <v>0.62391587866618758</v>
      </c>
      <c r="AQ41" s="71">
        <f>'a27'!BJ41</f>
        <v>45.4</v>
      </c>
      <c r="AR41" s="71">
        <f>'a27'!BK41</f>
        <v>25.9</v>
      </c>
      <c r="AS41" s="71">
        <f>AP41*AQ41*AR41</f>
        <v>733.63772508842328</v>
      </c>
      <c r="AT41" s="96">
        <f t="shared" ref="AT41:AT42" si="88">(G$55-AS41)/G$57</f>
        <v>0.71647706670723021</v>
      </c>
      <c r="AU41" s="71">
        <f>'a27'!BP41</f>
        <v>0.91519765630969674</v>
      </c>
      <c r="AV41" s="71">
        <f>'a27'!BQ41</f>
        <v>15.8</v>
      </c>
      <c r="AW41" s="71">
        <f>'a27'!BR41</f>
        <v>33.5</v>
      </c>
      <c r="AX41" s="71">
        <f t="shared" ref="AX41:AX42" si="89">AU41*AV41*AW41</f>
        <v>484.41411948472251</v>
      </c>
      <c r="AY41" s="96">
        <f t="shared" ref="AY41:AY42" si="90">(G$55-AX41)/G$57</f>
        <v>0.78448334855463642</v>
      </c>
      <c r="AZ41" s="71">
        <f>'a27'!BW41</f>
        <v>0.98885535642894729</v>
      </c>
      <c r="BA41" s="71">
        <f>'a27'!BX41</f>
        <v>24.6</v>
      </c>
      <c r="BB41" s="71">
        <f>'a27'!BY41</f>
        <v>36.799999999999997</v>
      </c>
      <c r="BC41" s="71">
        <f t="shared" ref="BC41:BC42" si="91">AZ41*BA41*BB41</f>
        <v>895.19097706799744</v>
      </c>
      <c r="BD41" s="96">
        <f t="shared" ref="BD41:BD42" si="92">(G$55-BC41)/G$57</f>
        <v>0.67239361818767784</v>
      </c>
    </row>
    <row r="42" spans="1:56" s="89" customFormat="1">
      <c r="A42" s="89">
        <v>2018</v>
      </c>
      <c r="B42" s="71">
        <f>'a27'!E42</f>
        <v>1.0292016543458957</v>
      </c>
      <c r="C42" s="71">
        <f>'a27'!F42</f>
        <v>30.3</v>
      </c>
      <c r="D42" s="71">
        <f>'a27'!G42</f>
        <v>27.3</v>
      </c>
      <c r="E42" s="71">
        <f t="shared" si="74"/>
        <v>851.34531645838149</v>
      </c>
      <c r="F42" s="96">
        <f t="shared" si="75"/>
        <v>0.6843578955922216</v>
      </c>
      <c r="G42" s="71">
        <f>'a27'!L42</f>
        <v>0.46982179659793027</v>
      </c>
      <c r="H42" s="71">
        <f>'a27'!M42</f>
        <v>46</v>
      </c>
      <c r="I42" s="71">
        <f>'a27'!N42</f>
        <v>23</v>
      </c>
      <c r="J42" s="71">
        <f t="shared" si="76"/>
        <v>497.07146080061023</v>
      </c>
      <c r="K42" s="96">
        <f t="shared" si="77"/>
        <v>0.78102950749940425</v>
      </c>
      <c r="L42" s="71">
        <f>'a27'!S42</f>
        <v>0.98407204173814722</v>
      </c>
      <c r="M42" s="71">
        <f>'a27'!T42</f>
        <v>35.439892507630169</v>
      </c>
      <c r="N42" s="71">
        <f>'a27'!U42</f>
        <v>22.084074666768348</v>
      </c>
      <c r="O42" s="71">
        <f t="shared" ref="O42" si="93">L42*M42*N42</f>
        <v>770.1911005910066</v>
      </c>
      <c r="P42" s="96">
        <f t="shared" ref="P42" si="94">(G$55-O42)/G$57</f>
        <v>0.70650265376636456</v>
      </c>
      <c r="Q42" s="71">
        <f>'a27'!Z42</f>
        <v>0.92820931899249126</v>
      </c>
      <c r="R42" s="71">
        <f>'a27'!AA42</f>
        <v>35</v>
      </c>
      <c r="S42" s="71">
        <f>'a27'!AB42</f>
        <v>29.3</v>
      </c>
      <c r="T42" s="71">
        <f t="shared" si="78"/>
        <v>951.87865662679997</v>
      </c>
      <c r="U42" s="96">
        <f t="shared" si="79"/>
        <v>0.65692510627038581</v>
      </c>
      <c r="V42" s="71">
        <f>'a27'!AG42</f>
        <v>0.60191881697928173</v>
      </c>
      <c r="W42" s="71">
        <f>'a27'!AH42</f>
        <v>38.4</v>
      </c>
      <c r="X42" s="71">
        <f>'a27'!AI42</f>
        <v>23.8</v>
      </c>
      <c r="Y42" s="71">
        <f t="shared" si="80"/>
        <v>550.1056452137052</v>
      </c>
      <c r="Z42" s="96">
        <f t="shared" si="81"/>
        <v>0.76655793413456275</v>
      </c>
      <c r="AA42" s="71">
        <f>'a27'!AN42</f>
        <v>0.98773172966176781</v>
      </c>
      <c r="AB42" s="71">
        <f>'a27'!AO42</f>
        <v>30.1</v>
      </c>
      <c r="AC42" s="71">
        <f>'a27'!AP42</f>
        <v>25</v>
      </c>
      <c r="AD42" s="71">
        <f t="shared" si="82"/>
        <v>743.26812657048026</v>
      </c>
      <c r="AE42" s="96">
        <f t="shared" si="83"/>
        <v>0.71384919445610051</v>
      </c>
      <c r="AF42" s="71">
        <f>'a27'!AU42</f>
        <v>1.2849109294810346</v>
      </c>
      <c r="AG42" s="71">
        <f>'a27'!AV42</f>
        <v>31.5</v>
      </c>
      <c r="AH42" s="71">
        <f>'a27'!AW42</f>
        <v>26.8</v>
      </c>
      <c r="AI42" s="71">
        <f t="shared" si="84"/>
        <v>1084.7218066678895</v>
      </c>
      <c r="AJ42" s="96">
        <f t="shared" si="85"/>
        <v>0.62067585660036384</v>
      </c>
      <c r="AK42" s="71">
        <f>'a27'!BB42</f>
        <v>0.93010136099789231</v>
      </c>
      <c r="AL42" s="71">
        <f>'a27'!BC42</f>
        <v>39.200000000000003</v>
      </c>
      <c r="AM42" s="71">
        <f>'a27'!BD42</f>
        <v>27.2</v>
      </c>
      <c r="AN42" s="71">
        <f t="shared" si="86"/>
        <v>991.71127515039279</v>
      </c>
      <c r="AO42" s="96">
        <f t="shared" si="87"/>
        <v>0.64605587791027952</v>
      </c>
      <c r="AP42" s="71">
        <f>'a27'!BI42</f>
        <v>0.59965840444645602</v>
      </c>
      <c r="AQ42" s="71">
        <f>'a27'!BJ42</f>
        <v>42.4</v>
      </c>
      <c r="AR42" s="71">
        <f>'a27'!BK42</f>
        <v>30.8</v>
      </c>
      <c r="AS42" s="71">
        <f t="shared" ref="AS42" si="95">AP42*AQ42*AR42</f>
        <v>783.10590353471582</v>
      </c>
      <c r="AT42" s="96">
        <f t="shared" si="88"/>
        <v>0.70297855849912017</v>
      </c>
      <c r="AU42" s="71">
        <f>'a27'!BP42</f>
        <v>0.89656825752809988</v>
      </c>
      <c r="AV42" s="71">
        <f>'a27'!BQ42</f>
        <v>20.7</v>
      </c>
      <c r="AW42" s="71">
        <f>'a27'!BR42</f>
        <v>34.200000000000003</v>
      </c>
      <c r="AX42" s="71">
        <f t="shared" si="89"/>
        <v>634.71653223444298</v>
      </c>
      <c r="AY42" s="96">
        <f t="shared" si="90"/>
        <v>0.74346994527350319</v>
      </c>
      <c r="AZ42" s="71">
        <f>'a27'!BW42</f>
        <v>0.97140732594329338</v>
      </c>
      <c r="BA42" s="71">
        <f>'a27'!BX42</f>
        <v>20.3</v>
      </c>
      <c r="BB42" s="71">
        <f>'a27'!BY42</f>
        <v>33.700000000000003</v>
      </c>
      <c r="BC42" s="71">
        <f t="shared" si="91"/>
        <v>664.54946575106646</v>
      </c>
      <c r="BD42" s="96">
        <f t="shared" si="92"/>
        <v>0.73532935650322229</v>
      </c>
    </row>
    <row r="43" spans="1:56" s="89" customFormat="1">
      <c r="B43" s="71"/>
      <c r="C43" s="71"/>
      <c r="D43" s="71"/>
      <c r="E43" s="71"/>
      <c r="F43" s="96"/>
      <c r="G43" s="71"/>
      <c r="H43" s="71"/>
      <c r="I43" s="71"/>
      <c r="J43" s="71"/>
      <c r="K43" s="96"/>
      <c r="L43" s="71"/>
      <c r="M43" s="71"/>
      <c r="N43" s="71"/>
      <c r="O43" s="71"/>
      <c r="P43" s="96"/>
      <c r="Q43" s="71"/>
      <c r="R43" s="71"/>
      <c r="S43" s="71"/>
      <c r="T43" s="71"/>
      <c r="U43" s="96"/>
      <c r="V43" s="71"/>
      <c r="W43" s="71"/>
      <c r="X43" s="71"/>
      <c r="Y43" s="71"/>
      <c r="Z43" s="96"/>
      <c r="AA43" s="71"/>
      <c r="AB43" s="71"/>
      <c r="AC43" s="71"/>
      <c r="AD43" s="71"/>
      <c r="AE43" s="96"/>
      <c r="AF43" s="71"/>
      <c r="AG43" s="71"/>
      <c r="AH43" s="71"/>
      <c r="AI43" s="71"/>
      <c r="AJ43" s="96"/>
      <c r="AK43" s="71"/>
      <c r="AL43" s="71"/>
      <c r="AM43" s="71"/>
      <c r="AN43" s="71"/>
      <c r="AO43" s="96"/>
      <c r="AP43" s="71"/>
      <c r="AQ43" s="71"/>
      <c r="AR43" s="71"/>
      <c r="AS43" s="71"/>
      <c r="AT43" s="96"/>
      <c r="AU43" s="71"/>
      <c r="AV43" s="71"/>
      <c r="AW43" s="71"/>
      <c r="AX43" s="71"/>
      <c r="AY43" s="96"/>
      <c r="AZ43" s="71"/>
      <c r="BA43" s="71"/>
      <c r="BB43" s="71"/>
      <c r="BC43" s="71"/>
      <c r="BD43" s="96"/>
    </row>
    <row r="44" spans="1:56" s="23" customFormat="1">
      <c r="B44" s="362" t="s">
        <v>615</v>
      </c>
      <c r="C44" s="362"/>
      <c r="D44" s="362"/>
      <c r="E44" s="362"/>
      <c r="F44" s="342"/>
      <c r="G44" s="362"/>
      <c r="H44" s="362"/>
      <c r="I44" s="362"/>
      <c r="J44" s="362"/>
      <c r="K44" s="342"/>
      <c r="L44" s="362"/>
      <c r="M44" s="362"/>
      <c r="N44" s="362"/>
      <c r="O44" s="362"/>
      <c r="P44" s="342"/>
      <c r="Q44" s="362" t="s">
        <v>615</v>
      </c>
      <c r="R44" s="362"/>
      <c r="S44" s="362"/>
      <c r="T44" s="362"/>
      <c r="U44" s="342"/>
      <c r="V44" s="362"/>
      <c r="W44" s="362"/>
      <c r="X44" s="362"/>
      <c r="Y44" s="362"/>
      <c r="Z44" s="342"/>
      <c r="AA44" s="362"/>
      <c r="AB44" s="362"/>
      <c r="AC44" s="362"/>
      <c r="AD44" s="362"/>
      <c r="AE44" s="342"/>
      <c r="AF44" s="362" t="s">
        <v>615</v>
      </c>
      <c r="AG44" s="362"/>
      <c r="AH44" s="362"/>
      <c r="AI44" s="362"/>
      <c r="AJ44" s="342"/>
      <c r="AK44" s="362"/>
      <c r="AL44" s="362"/>
      <c r="AM44" s="362"/>
      <c r="AN44" s="362"/>
      <c r="AO44" s="342"/>
      <c r="AP44" s="362"/>
      <c r="AQ44" s="362"/>
      <c r="AR44" s="362"/>
      <c r="AS44" s="362"/>
      <c r="AT44" s="342"/>
      <c r="AU44" s="362" t="s">
        <v>615</v>
      </c>
      <c r="AV44" s="362"/>
      <c r="AW44" s="362"/>
      <c r="AX44" s="362"/>
      <c r="AY44" s="342"/>
      <c r="AZ44" s="362"/>
      <c r="BA44" s="362"/>
      <c r="BB44" s="362"/>
      <c r="BC44" s="362"/>
      <c r="BD44" s="342"/>
    </row>
    <row r="45" spans="1:56">
      <c r="A45" s="89" t="s">
        <v>989</v>
      </c>
      <c r="B45" s="71">
        <f>(POWER(B42/B5, 1/37)-1)*100</f>
        <v>-0.33963891352334352</v>
      </c>
      <c r="C45" s="71">
        <f t="shared" ref="C45:BD45" si="96">(POWER(C42/C5, 1/37)-1)*100</f>
        <v>-0.78113387521666633</v>
      </c>
      <c r="D45" s="71">
        <f t="shared" si="96"/>
        <v>-0.88274132449640552</v>
      </c>
      <c r="E45" s="71">
        <f t="shared" si="96"/>
        <v>-1.9909909735023823</v>
      </c>
      <c r="F45" s="71">
        <f t="shared" si="96"/>
        <v>1.2781335935309723</v>
      </c>
      <c r="G45" s="71">
        <f t="shared" si="96"/>
        <v>9.7471137399707253E-2</v>
      </c>
      <c r="H45" s="71">
        <f t="shared" si="96"/>
        <v>-1.7567550247021835E-2</v>
      </c>
      <c r="I45" s="71">
        <f t="shared" si="96"/>
        <v>-1.8385748531902002</v>
      </c>
      <c r="J45" s="71">
        <f t="shared" si="96"/>
        <v>-1.7601571617642198</v>
      </c>
      <c r="K45" s="71">
        <f t="shared" si="96"/>
        <v>0.47671551321013528</v>
      </c>
      <c r="L45" s="71">
        <f t="shared" si="96"/>
        <v>0.96334737626480038</v>
      </c>
      <c r="M45" s="71">
        <f t="shared" si="96"/>
        <v>-0.81654776813102625</v>
      </c>
      <c r="N45" s="71">
        <f t="shared" si="96"/>
        <v>-0.97216239440560681</v>
      </c>
      <c r="O45" s="71">
        <f t="shared" si="96"/>
        <v>-0.83457963620183762</v>
      </c>
      <c r="P45" s="71">
        <f t="shared" si="96"/>
        <v>0.30980792831507564</v>
      </c>
      <c r="Q45" s="71">
        <f t="shared" si="96"/>
        <v>-0.63204125239115783</v>
      </c>
      <c r="R45" s="71">
        <f t="shared" si="96"/>
        <v>-1.2906819078349008</v>
      </c>
      <c r="S45" s="71">
        <f t="shared" si="96"/>
        <v>-0.81762203547820489</v>
      </c>
      <c r="T45" s="71">
        <f t="shared" si="96"/>
        <v>-2.716533644049679</v>
      </c>
      <c r="U45" s="71">
        <f t="shared" si="96"/>
        <v>3.3077945987275204</v>
      </c>
      <c r="V45" s="71">
        <f t="shared" si="96"/>
        <v>-0.88977906330119927</v>
      </c>
      <c r="W45" s="71">
        <f t="shared" si="96"/>
        <v>-1.2122534801065954</v>
      </c>
      <c r="X45" s="71">
        <f t="shared" si="96"/>
        <v>-1.4000814158345642</v>
      </c>
      <c r="Y45" s="71">
        <f t="shared" si="96"/>
        <v>-3.4620484326562506</v>
      </c>
      <c r="Z45" s="71">
        <f t="shared" si="96"/>
        <v>2.0343467385838476</v>
      </c>
      <c r="AA45" s="71">
        <f t="shared" si="96"/>
        <v>-0.68122623253450421</v>
      </c>
      <c r="AB45" s="71">
        <f t="shared" si="96"/>
        <v>-1.0809726585345736</v>
      </c>
      <c r="AC45" s="71">
        <f t="shared" si="96"/>
        <v>-1.3150769892251724</v>
      </c>
      <c r="AD45" s="71">
        <f t="shared" si="96"/>
        <v>-3.0468345794078422</v>
      </c>
      <c r="AE45" s="71">
        <f t="shared" si="96"/>
        <v>2.5674792043996364</v>
      </c>
      <c r="AF45" s="71">
        <f t="shared" si="96"/>
        <v>0.58126572923120623</v>
      </c>
      <c r="AG45" s="71">
        <f t="shared" si="96"/>
        <v>-0.23774132106247903</v>
      </c>
      <c r="AH45" s="71">
        <f t="shared" si="96"/>
        <v>-0.72653502389254943</v>
      </c>
      <c r="AI45" s="71">
        <f t="shared" si="96"/>
        <v>-0.38687830963674008</v>
      </c>
      <c r="AJ45" s="71">
        <f t="shared" si="96"/>
        <v>0.20666911695701451</v>
      </c>
      <c r="AK45" s="71">
        <f t="shared" si="96"/>
        <v>-0.18859860839275377</v>
      </c>
      <c r="AL45" s="71">
        <f t="shared" si="96"/>
        <v>-0.21821380764733833</v>
      </c>
      <c r="AM45" s="71">
        <f t="shared" si="96"/>
        <v>-1.1029403364296142</v>
      </c>
      <c r="AN45" s="71">
        <f t="shared" si="96"/>
        <v>-1.5048588451662015</v>
      </c>
      <c r="AO45" s="71">
        <f t="shared" si="96"/>
        <v>1.02852078363036</v>
      </c>
      <c r="AP45" s="71">
        <f t="shared" si="96"/>
        <v>-0.92803845439283217</v>
      </c>
      <c r="AQ45" s="71">
        <f t="shared" si="96"/>
        <v>-0.65644624979974697</v>
      </c>
      <c r="AR45" s="71">
        <f t="shared" si="96"/>
        <v>-8.7604106432714879E-3</v>
      </c>
      <c r="AS45" s="71">
        <f t="shared" si="96"/>
        <v>-1.5870147675292823</v>
      </c>
      <c r="AT45" s="71">
        <f t="shared" si="96"/>
        <v>0.76403370036426388</v>
      </c>
      <c r="AU45" s="71">
        <f t="shared" si="96"/>
        <v>-1.5291882754177033</v>
      </c>
      <c r="AV45" s="71">
        <f t="shared" si="96"/>
        <v>-0.63480280379989429</v>
      </c>
      <c r="AW45" s="71">
        <f t="shared" si="96"/>
        <v>-0.36810758091149198</v>
      </c>
      <c r="AX45" s="71">
        <f t="shared" si="96"/>
        <v>-2.5144612482863149</v>
      </c>
      <c r="AY45" s="71">
        <f t="shared" si="96"/>
        <v>1.2338680992207474</v>
      </c>
      <c r="AZ45" s="71">
        <f t="shared" si="96"/>
        <v>-0.99724520553409191</v>
      </c>
      <c r="BA45" s="71">
        <f t="shared" si="96"/>
        <v>-2.0204439475097535</v>
      </c>
      <c r="BB45" s="71">
        <f t="shared" si="96"/>
        <v>-0.20066300722306751</v>
      </c>
      <c r="BC45" s="71">
        <f t="shared" si="96"/>
        <v>-3.192188425215392</v>
      </c>
      <c r="BD45" s="71">
        <f t="shared" si="96"/>
        <v>2.3230912484618838</v>
      </c>
    </row>
    <row r="46" spans="1:56" s="23" customFormat="1">
      <c r="B46" s="362" t="s">
        <v>616</v>
      </c>
      <c r="C46" s="362"/>
      <c r="D46" s="362"/>
      <c r="E46" s="362"/>
      <c r="F46" s="342"/>
      <c r="G46" s="362" t="s">
        <v>616</v>
      </c>
      <c r="H46" s="362"/>
      <c r="I46" s="362"/>
      <c r="J46" s="362"/>
      <c r="K46" s="342"/>
      <c r="L46" s="362" t="s">
        <v>616</v>
      </c>
      <c r="M46" s="362"/>
      <c r="N46" s="362"/>
      <c r="O46" s="362"/>
      <c r="P46" s="342"/>
      <c r="Q46" s="362" t="s">
        <v>616</v>
      </c>
      <c r="R46" s="362"/>
      <c r="S46" s="362"/>
      <c r="T46" s="362"/>
      <c r="U46" s="342"/>
      <c r="V46" s="362" t="s">
        <v>616</v>
      </c>
      <c r="W46" s="362"/>
      <c r="X46" s="362"/>
      <c r="Y46" s="362"/>
      <c r="Z46" s="342"/>
      <c r="AA46" s="362" t="s">
        <v>616</v>
      </c>
      <c r="AB46" s="362"/>
      <c r="AC46" s="362"/>
      <c r="AD46" s="362"/>
      <c r="AE46" s="342"/>
      <c r="AF46" s="362" t="s">
        <v>616</v>
      </c>
      <c r="AG46" s="362"/>
      <c r="AH46" s="362"/>
      <c r="AI46" s="362"/>
      <c r="AJ46" s="342"/>
      <c r="AK46" s="362" t="s">
        <v>616</v>
      </c>
      <c r="AL46" s="362"/>
      <c r="AM46" s="362"/>
      <c r="AN46" s="362"/>
      <c r="AO46" s="342"/>
      <c r="AP46" s="362" t="s">
        <v>616</v>
      </c>
      <c r="AQ46" s="362"/>
      <c r="AR46" s="362"/>
      <c r="AS46" s="362"/>
      <c r="AT46" s="342"/>
      <c r="AU46" s="362" t="s">
        <v>616</v>
      </c>
      <c r="AV46" s="362"/>
      <c r="AW46" s="362"/>
      <c r="AX46" s="362"/>
      <c r="AY46" s="342"/>
      <c r="AZ46" s="362" t="s">
        <v>616</v>
      </c>
      <c r="BA46" s="362"/>
      <c r="BB46" s="362"/>
      <c r="BC46" s="362"/>
      <c r="BD46" s="342"/>
    </row>
    <row r="47" spans="1:56">
      <c r="A47" s="89" t="s">
        <v>989</v>
      </c>
      <c r="B47" s="71"/>
      <c r="C47" s="71"/>
      <c r="D47" s="71"/>
      <c r="E47" s="71"/>
      <c r="F47" s="96">
        <f>F42-F5</f>
        <v>0.25659532931937296</v>
      </c>
      <c r="G47" s="71"/>
      <c r="H47" s="71"/>
      <c r="I47" s="71"/>
      <c r="J47" s="71"/>
      <c r="K47" s="96">
        <f>K42-K5</f>
        <v>0.12602161430825842</v>
      </c>
      <c r="L47" s="71"/>
      <c r="M47" s="71"/>
      <c r="N47" s="71"/>
      <c r="O47" s="71"/>
      <c r="P47" s="96">
        <f>P42-P5</f>
        <v>7.6404741422290812E-2</v>
      </c>
      <c r="Q47" s="71"/>
      <c r="R47" s="71"/>
      <c r="S47" s="71"/>
      <c r="T47" s="71"/>
      <c r="U47" s="96">
        <f>U42-U5</f>
        <v>0.459868265509774</v>
      </c>
      <c r="V47" s="71"/>
      <c r="W47" s="71"/>
      <c r="X47" s="71"/>
      <c r="Y47" s="71"/>
      <c r="Z47" s="96">
        <f>Z42-Z5</f>
        <v>0.40270270936862679</v>
      </c>
      <c r="AA47" s="71"/>
      <c r="AB47" s="71"/>
      <c r="AC47" s="71"/>
      <c r="AD47" s="71"/>
      <c r="AE47" s="96">
        <f>AE42-AE5</f>
        <v>0.43443514514241932</v>
      </c>
      <c r="AF47" s="71"/>
      <c r="AG47" s="71"/>
      <c r="AH47" s="71"/>
      <c r="AI47" s="71"/>
      <c r="AJ47" s="96">
        <f>AJ42-AJ5</f>
        <v>4.5646950469443559E-2</v>
      </c>
      <c r="AK47" s="71"/>
      <c r="AL47" s="71"/>
      <c r="AM47" s="71"/>
      <c r="AN47" s="71"/>
      <c r="AO47" s="96">
        <f>AO42-AO5</f>
        <v>0.20362819446550501</v>
      </c>
      <c r="AP47" s="71"/>
      <c r="AQ47" s="71"/>
      <c r="AR47" s="71"/>
      <c r="AS47" s="71"/>
      <c r="AT47" s="96">
        <f>AT42-AT5</f>
        <v>0.17253774432897107</v>
      </c>
      <c r="AU47" s="71"/>
      <c r="AV47" s="71"/>
      <c r="AW47" s="71"/>
      <c r="AX47" s="71"/>
      <c r="AY47" s="96">
        <f>AY42-AY5</f>
        <v>0.27118113441636121</v>
      </c>
      <c r="AZ47" s="71"/>
      <c r="BA47" s="71"/>
      <c r="BB47" s="71"/>
      <c r="BC47" s="71"/>
      <c r="BD47" s="96">
        <f>BD42-BD5</f>
        <v>0.42094800191576609</v>
      </c>
    </row>
    <row r="48" spans="1:56">
      <c r="B48" s="7" t="s">
        <v>933</v>
      </c>
      <c r="Q48" s="7" t="s">
        <v>290</v>
      </c>
      <c r="AF48" s="7" t="s">
        <v>290</v>
      </c>
      <c r="AU48" s="7" t="s">
        <v>290</v>
      </c>
    </row>
    <row r="49" spans="2:7">
      <c r="B49" s="7" t="s">
        <v>1235</v>
      </c>
    </row>
    <row r="51" spans="2:7">
      <c r="F51" s="6" t="s">
        <v>461</v>
      </c>
      <c r="G51" s="7">
        <f>MAX(E5:E42,J5:J42,O5:O42,T5:T42,Y5:Y42,AD5:AD42,AI5:AI42,AN5:AN42,AS5:AS42,AX5:AX42,BC5:BC42)</f>
        <v>3053.9287307177678</v>
      </c>
    </row>
    <row r="52" spans="2:7">
      <c r="F52" s="6" t="s">
        <v>462</v>
      </c>
      <c r="G52" s="7">
        <f>MIN(E5:E42,J5:J42,O5:O42,T5:T42,Y5:Y42,AD5:AD42,AI5:AI42,AN5:AN42,AS5:AS42,AX5:AX42,BC5:BC42)</f>
        <v>0</v>
      </c>
    </row>
    <row r="53" spans="2:7">
      <c r="F53" s="6" t="s">
        <v>335</v>
      </c>
      <c r="G53" s="7">
        <f>G51-G52</f>
        <v>3053.9287307177678</v>
      </c>
    </row>
    <row r="54" spans="2:7">
      <c r="F54" s="6" t="s">
        <v>294</v>
      </c>
      <c r="G54" s="7">
        <f>G53/10</f>
        <v>305.39287307177676</v>
      </c>
    </row>
    <row r="55" spans="2:7">
      <c r="F55" s="6" t="s">
        <v>465</v>
      </c>
      <c r="G55" s="7">
        <f>G51+G54</f>
        <v>3359.3216037895445</v>
      </c>
    </row>
    <row r="56" spans="2:7">
      <c r="F56" s="6" t="s">
        <v>466</v>
      </c>
      <c r="G56" s="7">
        <f>G52-G54</f>
        <v>-305.39287307177676</v>
      </c>
    </row>
    <row r="57" spans="2:7">
      <c r="F57" s="6" t="s">
        <v>337</v>
      </c>
      <c r="G57" s="7">
        <f>G55-G56</f>
        <v>3664.7144768613211</v>
      </c>
    </row>
  </sheetData>
  <mergeCells count="11">
    <mergeCell ref="AA2:AE2"/>
    <mergeCell ref="B2:F2"/>
    <mergeCell ref="G2:K2"/>
    <mergeCell ref="L2:P2"/>
    <mergeCell ref="Q2:U2"/>
    <mergeCell ref="V2:Z2"/>
    <mergeCell ref="AF2:AJ2"/>
    <mergeCell ref="AK2:AO2"/>
    <mergeCell ref="AP2:AT2"/>
    <mergeCell ref="AU2:AY2"/>
    <mergeCell ref="AZ2:BD2"/>
  </mergeCells>
  <phoneticPr fontId="16" type="noConversion"/>
  <pageMargins left="0.15748031496062992" right="0.15748031496062992" top="0.39370078740157483" bottom="0.39370078740157483" header="0.51181102362204722" footer="0.51181102362204722"/>
  <pageSetup scale="78" orientation="landscape" r:id="rId1"/>
  <headerFooter alignWithMargins="0"/>
  <colBreaks count="3" manualBreakCount="3">
    <brk id="16" max="57" man="1"/>
    <brk id="31" max="1048575" man="1"/>
    <brk id="46" max="1048575" man="1"/>
  </colBreaks>
</worksheet>
</file>

<file path=xl/worksheets/sheet12.xml><?xml version="1.0" encoding="utf-8"?>
<worksheet xmlns="http://schemas.openxmlformats.org/spreadsheetml/2006/main" xmlns:r="http://schemas.openxmlformats.org/officeDocument/2006/relationships">
  <dimension ref="A1:AW59"/>
  <sheetViews>
    <sheetView view="pageBreakPreview" zoomScaleSheetLayoutView="100" workbookViewId="0">
      <pane xSplit="1" ySplit="4" topLeftCell="B29" activePane="bottomRight" state="frozen"/>
      <selection activeCell="B23" sqref="B23"/>
      <selection pane="topRight" activeCell="B23" sqref="B23"/>
      <selection pane="bottomLeft" activeCell="B23" sqref="B23"/>
      <selection pane="bottomRight" activeCell="F57" sqref="F57"/>
    </sheetView>
  </sheetViews>
  <sheetFormatPr defaultColWidth="8.875" defaultRowHeight="12.75"/>
  <cols>
    <col min="1" max="1" width="12.125" style="1" customWidth="1"/>
    <col min="2" max="3" width="12.25" style="8" customWidth="1"/>
    <col min="4" max="4" width="13.875" style="6" customWidth="1"/>
    <col min="5" max="5" width="12.25" style="6" customWidth="1"/>
    <col min="6" max="7" width="12.25" style="8" customWidth="1"/>
    <col min="8" max="8" width="12.625" style="6" bestFit="1" customWidth="1"/>
    <col min="9" max="9" width="12.375" style="6" bestFit="1" customWidth="1"/>
    <col min="10" max="11" width="12.25" style="8" customWidth="1"/>
    <col min="12" max="12" width="13.25" style="6" bestFit="1" customWidth="1"/>
    <col min="13" max="13" width="12.375" style="6" customWidth="1"/>
    <col min="14" max="15" width="12.25" style="8" customWidth="1"/>
    <col min="16" max="17" width="12.25" style="6" customWidth="1"/>
    <col min="18" max="19" width="12.25" style="8" customWidth="1"/>
    <col min="20" max="21" width="12.25" style="6" customWidth="1"/>
    <col min="22" max="23" width="12.25" style="8" customWidth="1"/>
    <col min="24" max="25" width="12.25" style="6" customWidth="1"/>
    <col min="26" max="27" width="12.25" style="8" customWidth="1"/>
    <col min="28" max="29" width="12.25" style="6" customWidth="1"/>
    <col min="30" max="31" width="12.25" style="8" customWidth="1"/>
    <col min="32" max="33" width="12.25" style="6" customWidth="1"/>
    <col min="34" max="35" width="12.25" style="8" customWidth="1"/>
    <col min="36" max="37" width="12.25" style="6" customWidth="1"/>
    <col min="38" max="39" width="12.25" style="8" customWidth="1"/>
    <col min="40" max="41" width="12.25" style="6" customWidth="1"/>
    <col min="42" max="43" width="12.25" style="8" customWidth="1"/>
    <col min="44" max="45" width="12.25" style="6" customWidth="1"/>
    <col min="46" max="55" width="8.875" style="1"/>
    <col min="56" max="79" width="9" style="1" bestFit="1" customWidth="1"/>
    <col min="80" max="80" width="9.625" style="1" bestFit="1" customWidth="1"/>
    <col min="81" max="90" width="9" style="1" bestFit="1" customWidth="1"/>
    <col min="91" max="16384" width="8.875" style="1"/>
  </cols>
  <sheetData>
    <row r="1" spans="1:45">
      <c r="B1" s="8" t="s">
        <v>395</v>
      </c>
      <c r="N1" s="8" t="s">
        <v>396</v>
      </c>
      <c r="Z1" s="8" t="s">
        <v>397</v>
      </c>
      <c r="AL1" s="8" t="s">
        <v>398</v>
      </c>
    </row>
    <row r="2" spans="1:45">
      <c r="B2" s="363" t="s">
        <v>264</v>
      </c>
      <c r="C2" s="363"/>
      <c r="D2" s="364"/>
      <c r="E2" s="364"/>
      <c r="F2" s="370" t="s">
        <v>280</v>
      </c>
      <c r="G2" s="370"/>
      <c r="H2" s="370"/>
      <c r="I2" s="370"/>
      <c r="J2" s="370" t="s">
        <v>281</v>
      </c>
      <c r="K2" s="370"/>
      <c r="L2" s="370"/>
      <c r="M2" s="370"/>
      <c r="N2" s="370" t="s">
        <v>282</v>
      </c>
      <c r="O2" s="370"/>
      <c r="P2" s="370"/>
      <c r="Q2" s="370"/>
      <c r="R2" s="370" t="s">
        <v>283</v>
      </c>
      <c r="S2" s="370"/>
      <c r="T2" s="370"/>
      <c r="U2" s="370"/>
      <c r="V2" s="370" t="s">
        <v>284</v>
      </c>
      <c r="W2" s="370"/>
      <c r="X2" s="370"/>
      <c r="Y2" s="370"/>
      <c r="Z2" s="370" t="s">
        <v>285</v>
      </c>
      <c r="AA2" s="370"/>
      <c r="AB2" s="370"/>
      <c r="AC2" s="370"/>
      <c r="AD2" s="370" t="s">
        <v>286</v>
      </c>
      <c r="AE2" s="370"/>
      <c r="AF2" s="370"/>
      <c r="AG2" s="370"/>
      <c r="AH2" s="370" t="s">
        <v>287</v>
      </c>
      <c r="AI2" s="370"/>
      <c r="AJ2" s="370"/>
      <c r="AK2" s="370"/>
      <c r="AL2" s="370" t="s">
        <v>288</v>
      </c>
      <c r="AM2" s="370"/>
      <c r="AN2" s="370"/>
      <c r="AO2" s="370"/>
      <c r="AP2" s="370" t="s">
        <v>289</v>
      </c>
      <c r="AQ2" s="370"/>
      <c r="AR2" s="370"/>
      <c r="AS2" s="370"/>
    </row>
    <row r="3" spans="1:45" s="277" customFormat="1" ht="67.5" customHeight="1">
      <c r="B3" s="297" t="s">
        <v>654</v>
      </c>
      <c r="C3" s="297" t="s">
        <v>653</v>
      </c>
      <c r="D3" s="278" t="s">
        <v>652</v>
      </c>
      <c r="E3" s="278" t="s">
        <v>505</v>
      </c>
      <c r="F3" s="297" t="s">
        <v>654</v>
      </c>
      <c r="G3" s="297" t="s">
        <v>653</v>
      </c>
      <c r="H3" s="278" t="s">
        <v>652</v>
      </c>
      <c r="I3" s="278" t="s">
        <v>505</v>
      </c>
      <c r="J3" s="297" t="s">
        <v>654</v>
      </c>
      <c r="K3" s="297" t="s">
        <v>653</v>
      </c>
      <c r="L3" s="278" t="s">
        <v>652</v>
      </c>
      <c r="M3" s="278" t="s">
        <v>505</v>
      </c>
      <c r="N3" s="297" t="s">
        <v>654</v>
      </c>
      <c r="O3" s="297" t="s">
        <v>653</v>
      </c>
      <c r="P3" s="278" t="s">
        <v>652</v>
      </c>
      <c r="Q3" s="278" t="s">
        <v>505</v>
      </c>
      <c r="R3" s="297" t="s">
        <v>654</v>
      </c>
      <c r="S3" s="297" t="s">
        <v>653</v>
      </c>
      <c r="T3" s="278" t="s">
        <v>652</v>
      </c>
      <c r="U3" s="278" t="s">
        <v>505</v>
      </c>
      <c r="V3" s="297" t="s">
        <v>654</v>
      </c>
      <c r="W3" s="297" t="s">
        <v>653</v>
      </c>
      <c r="X3" s="278" t="s">
        <v>652</v>
      </c>
      <c r="Y3" s="278" t="s">
        <v>505</v>
      </c>
      <c r="Z3" s="297" t="s">
        <v>654</v>
      </c>
      <c r="AA3" s="297" t="s">
        <v>653</v>
      </c>
      <c r="AB3" s="278" t="s">
        <v>652</v>
      </c>
      <c r="AC3" s="278" t="s">
        <v>505</v>
      </c>
      <c r="AD3" s="297" t="s">
        <v>654</v>
      </c>
      <c r="AE3" s="297" t="s">
        <v>653</v>
      </c>
      <c r="AF3" s="278" t="s">
        <v>652</v>
      </c>
      <c r="AG3" s="278" t="s">
        <v>505</v>
      </c>
      <c r="AH3" s="297" t="s">
        <v>654</v>
      </c>
      <c r="AI3" s="297" t="s">
        <v>653</v>
      </c>
      <c r="AJ3" s="278" t="s">
        <v>652</v>
      </c>
      <c r="AK3" s="278" t="s">
        <v>505</v>
      </c>
      <c r="AL3" s="297" t="s">
        <v>654</v>
      </c>
      <c r="AM3" s="297" t="s">
        <v>653</v>
      </c>
      <c r="AN3" s="278" t="s">
        <v>652</v>
      </c>
      <c r="AO3" s="278" t="s">
        <v>505</v>
      </c>
      <c r="AP3" s="297" t="s">
        <v>654</v>
      </c>
      <c r="AQ3" s="297" t="s">
        <v>653</v>
      </c>
      <c r="AR3" s="278" t="s">
        <v>652</v>
      </c>
      <c r="AS3" s="278" t="s">
        <v>505</v>
      </c>
    </row>
    <row r="4" spans="1:45" s="280" customFormat="1">
      <c r="B4" s="340" t="s">
        <v>77</v>
      </c>
      <c r="C4" s="340" t="s">
        <v>78</v>
      </c>
      <c r="D4" s="281" t="s">
        <v>186</v>
      </c>
      <c r="E4" s="281" t="s">
        <v>298</v>
      </c>
      <c r="F4" s="340" t="s">
        <v>82</v>
      </c>
      <c r="G4" s="340" t="s">
        <v>83</v>
      </c>
      <c r="H4" s="281" t="s">
        <v>111</v>
      </c>
      <c r="I4" s="281" t="s">
        <v>298</v>
      </c>
      <c r="J4" s="340" t="s">
        <v>86</v>
      </c>
      <c r="K4" s="340" t="s">
        <v>87</v>
      </c>
      <c r="L4" s="281" t="s">
        <v>112</v>
      </c>
      <c r="M4" s="281" t="s">
        <v>298</v>
      </c>
      <c r="N4" s="340" t="s">
        <v>77</v>
      </c>
      <c r="O4" s="340" t="s">
        <v>78</v>
      </c>
      <c r="P4" s="281" t="s">
        <v>186</v>
      </c>
      <c r="Q4" s="281" t="s">
        <v>298</v>
      </c>
      <c r="R4" s="340" t="s">
        <v>82</v>
      </c>
      <c r="S4" s="340" t="s">
        <v>83</v>
      </c>
      <c r="T4" s="281" t="s">
        <v>111</v>
      </c>
      <c r="U4" s="281" t="s">
        <v>298</v>
      </c>
      <c r="V4" s="340" t="s">
        <v>86</v>
      </c>
      <c r="W4" s="340" t="s">
        <v>87</v>
      </c>
      <c r="X4" s="281" t="s">
        <v>112</v>
      </c>
      <c r="Y4" s="281" t="s">
        <v>298</v>
      </c>
      <c r="Z4" s="340" t="s">
        <v>77</v>
      </c>
      <c r="AA4" s="340" t="s">
        <v>78</v>
      </c>
      <c r="AB4" s="281" t="s">
        <v>186</v>
      </c>
      <c r="AC4" s="281" t="s">
        <v>298</v>
      </c>
      <c r="AD4" s="340" t="s">
        <v>82</v>
      </c>
      <c r="AE4" s="340" t="s">
        <v>83</v>
      </c>
      <c r="AF4" s="281" t="s">
        <v>111</v>
      </c>
      <c r="AG4" s="281" t="s">
        <v>298</v>
      </c>
      <c r="AH4" s="340" t="s">
        <v>86</v>
      </c>
      <c r="AI4" s="340" t="s">
        <v>87</v>
      </c>
      <c r="AJ4" s="281" t="s">
        <v>112</v>
      </c>
      <c r="AK4" s="281" t="s">
        <v>298</v>
      </c>
      <c r="AL4" s="340" t="s">
        <v>77</v>
      </c>
      <c r="AM4" s="340" t="s">
        <v>78</v>
      </c>
      <c r="AN4" s="281" t="s">
        <v>186</v>
      </c>
      <c r="AO4" s="281" t="s">
        <v>298</v>
      </c>
      <c r="AP4" s="340" t="s">
        <v>82</v>
      </c>
      <c r="AQ4" s="340" t="s">
        <v>83</v>
      </c>
      <c r="AR4" s="281" t="s">
        <v>111</v>
      </c>
      <c r="AS4" s="281" t="s">
        <v>298</v>
      </c>
    </row>
    <row r="5" spans="1:45" ht="15" customHeight="1">
      <c r="A5" s="1">
        <v>1981</v>
      </c>
      <c r="B5" s="365">
        <v>20.399999999999999</v>
      </c>
      <c r="C5" s="365">
        <v>19</v>
      </c>
      <c r="D5" s="96">
        <f>B5*C5/100/100*$E$53</f>
        <v>7.3256399999999985E-2</v>
      </c>
      <c r="E5" s="96">
        <f t="shared" ref="E5:E38" si="0">(C$57-D5)/C$59</f>
        <v>0.34317200986436508</v>
      </c>
      <c r="F5" s="365">
        <v>28</v>
      </c>
      <c r="G5" s="365">
        <v>16.5</v>
      </c>
      <c r="H5" s="96">
        <f>F5*G5/100/100*$E$53</f>
        <v>8.7317999999999993E-2</v>
      </c>
      <c r="I5" s="96">
        <f t="shared" ref="I5:I38" si="1">(C$57-H5)/C$59</f>
        <v>0.22372071516646119</v>
      </c>
      <c r="J5" s="365">
        <v>24.1</v>
      </c>
      <c r="K5" s="365">
        <v>16.5</v>
      </c>
      <c r="L5" s="96">
        <f>J5*K5/100/100*$E$53</f>
        <v>7.5155849999999996E-2</v>
      </c>
      <c r="M5" s="96">
        <f t="shared" ref="M5:M38" si="2">(C$57-L5)/C$59</f>
        <v>0.32703645191122072</v>
      </c>
      <c r="N5" s="365">
        <v>22.8</v>
      </c>
      <c r="O5" s="365">
        <v>20.399999999999999</v>
      </c>
      <c r="P5" s="96">
        <f>N5*O5/100/100*$E$53</f>
        <v>8.7907680000000002E-2</v>
      </c>
      <c r="Q5" s="96">
        <f t="shared" ref="Q5:Q38" si="3">(C$57-P5)/C$59</f>
        <v>0.21871146732429095</v>
      </c>
      <c r="R5" s="365">
        <v>26.6</v>
      </c>
      <c r="S5" s="365">
        <v>19.100000000000001</v>
      </c>
      <c r="T5" s="96">
        <f>R5*S5/100/100*$E$53</f>
        <v>9.6023339999999999E-2</v>
      </c>
      <c r="U5" s="96">
        <f t="shared" ref="U5:U38" si="4">(C$57-T5)/C$59</f>
        <v>0.1497700883682696</v>
      </c>
      <c r="V5" s="365">
        <v>23.3</v>
      </c>
      <c r="W5" s="365">
        <v>19</v>
      </c>
      <c r="X5" s="96">
        <f>V5*W5/100/100*$E$53</f>
        <v>8.3670299999999989E-2</v>
      </c>
      <c r="Y5" s="96">
        <f t="shared" ref="Y5:Y38" si="5">(C$57-X5)/C$59</f>
        <v>0.25470740854911639</v>
      </c>
      <c r="Z5" s="365">
        <v>17.5</v>
      </c>
      <c r="AA5" s="365">
        <v>17.7</v>
      </c>
      <c r="AB5" s="96">
        <f>Z5*AA5/100/100*$E$53</f>
        <v>5.8542750000000005E-2</v>
      </c>
      <c r="AC5" s="96">
        <f t="shared" ref="AC5:AC38" si="6">(C$57-AB5)/C$59</f>
        <v>0.46816237669543764</v>
      </c>
      <c r="AD5" s="365">
        <v>21.8</v>
      </c>
      <c r="AE5" s="365">
        <v>19.5</v>
      </c>
      <c r="AF5" s="96">
        <f>AD5*AE5/100/100*$E$53</f>
        <v>8.034390000000001E-2</v>
      </c>
      <c r="AG5" s="96">
        <f t="shared" ref="AG5:AG38" si="7">(C$57-AF5)/C$59</f>
        <v>0.28296470406905044</v>
      </c>
      <c r="AH5" s="365">
        <v>27.2</v>
      </c>
      <c r="AI5" s="365">
        <v>20.2</v>
      </c>
      <c r="AJ5" s="96">
        <f>AH5*AI5/100/100*$E$53</f>
        <v>0.10384415999999999</v>
      </c>
      <c r="AK5" s="96">
        <f t="shared" ref="AK5:AK38" si="8">(C$57-AJ5)/C$59</f>
        <v>8.3333333333333384E-2</v>
      </c>
      <c r="AL5" s="365">
        <v>19.3</v>
      </c>
      <c r="AM5" s="365">
        <v>21</v>
      </c>
      <c r="AN5" s="96">
        <f>AL5*AM5/100/100*$E$53</f>
        <v>7.6601699999999995E-2</v>
      </c>
      <c r="AO5" s="96">
        <f t="shared" ref="AO5:AO38" si="9">(C$57-AN5)/C$59</f>
        <v>0.31475416152897662</v>
      </c>
      <c r="AP5" s="365">
        <v>17.5</v>
      </c>
      <c r="AQ5" s="365">
        <v>20.8</v>
      </c>
      <c r="AR5" s="96">
        <f>AP5*AQ5/100/100*$E$53</f>
        <v>6.8795999999999996E-2</v>
      </c>
      <c r="AS5" s="96">
        <f t="shared" ref="AS5:AS38" si="10">(C$57-AR5)/C$59</f>
        <v>0.38106247431154955</v>
      </c>
    </row>
    <row r="6" spans="1:45" ht="15" customHeight="1">
      <c r="A6" s="1">
        <v>1982</v>
      </c>
      <c r="B6" s="365">
        <v>15.4</v>
      </c>
      <c r="C6" s="365">
        <v>16.7</v>
      </c>
      <c r="D6" s="96">
        <f t="shared" ref="D6:D38" si="11">B6*C6/100/100*$E$53</f>
        <v>4.8607020000000001E-2</v>
      </c>
      <c r="E6" s="96">
        <f t="shared" si="0"/>
        <v>0.55256499177969587</v>
      </c>
      <c r="F6" s="365">
        <v>19.7</v>
      </c>
      <c r="G6" s="365">
        <v>21.8</v>
      </c>
      <c r="H6" s="96">
        <f t="shared" ref="H6:H38" si="12">F6*G6/100/100*$E$53</f>
        <v>8.1167939999999994E-2</v>
      </c>
      <c r="I6" s="96">
        <f t="shared" si="1"/>
        <v>0.27596460131524869</v>
      </c>
      <c r="J6" s="365">
        <v>22</v>
      </c>
      <c r="K6" s="365">
        <v>16.600000000000001</v>
      </c>
      <c r="L6" s="96">
        <f t="shared" ref="L6:L38" si="13">J6*K6/100/100*$E$53</f>
        <v>6.9022800000000009E-2</v>
      </c>
      <c r="M6" s="96">
        <f t="shared" si="2"/>
        <v>0.37913584052609939</v>
      </c>
      <c r="N6" s="365">
        <v>18.8</v>
      </c>
      <c r="O6" s="365">
        <v>17.8</v>
      </c>
      <c r="P6" s="96">
        <f t="shared" ref="P6:P38" si="14">N6*O6/100/100*$E$53</f>
        <v>6.3246960000000005E-2</v>
      </c>
      <c r="Q6" s="96">
        <f t="shared" si="3"/>
        <v>0.4282007809288943</v>
      </c>
      <c r="R6" s="365">
        <v>22.2</v>
      </c>
      <c r="S6" s="365">
        <v>21.2</v>
      </c>
      <c r="T6" s="96">
        <f t="shared" ref="T6:T38" si="15">R6*S6/100/100*$E$53</f>
        <v>8.8950959999999982E-2</v>
      </c>
      <c r="U6" s="96">
        <f t="shared" si="4"/>
        <v>0.20984895191122085</v>
      </c>
      <c r="V6" s="365">
        <v>15.5</v>
      </c>
      <c r="W6" s="365">
        <v>18.7</v>
      </c>
      <c r="X6" s="96">
        <f t="shared" ref="X6:X38" si="16">V6*W6/100/100*$E$53</f>
        <v>5.4781649999999994E-2</v>
      </c>
      <c r="Y6" s="96">
        <f t="shared" si="5"/>
        <v>0.50011238697081795</v>
      </c>
      <c r="Z6" s="365">
        <v>12.9</v>
      </c>
      <c r="AA6" s="365">
        <v>15</v>
      </c>
      <c r="AB6" s="96">
        <f t="shared" ref="AB6:AB38" si="17">Z6*AA6/100/100*$E$53</f>
        <v>3.65715E-2</v>
      </c>
      <c r="AC6" s="96">
        <f t="shared" si="6"/>
        <v>0.65480502466091239</v>
      </c>
      <c r="AD6" s="365">
        <v>17.8</v>
      </c>
      <c r="AE6" s="365">
        <v>15.9</v>
      </c>
      <c r="AF6" s="96">
        <f t="shared" ref="AF6:AF38" si="18">AD6*AE6/100/100*$E$53</f>
        <v>5.3490780000000009E-2</v>
      </c>
      <c r="AG6" s="96">
        <f t="shared" si="7"/>
        <v>0.5110781442663378</v>
      </c>
      <c r="AH6" s="365">
        <v>17.5</v>
      </c>
      <c r="AI6" s="365">
        <v>17.100000000000001</v>
      </c>
      <c r="AJ6" s="96">
        <f t="shared" ref="AJ6:AJ38" si="19">AH6*AI6/100/100*$E$53</f>
        <v>5.6558249999999997E-2</v>
      </c>
      <c r="AK6" s="96">
        <f t="shared" si="8"/>
        <v>0.48502042231812575</v>
      </c>
      <c r="AL6" s="365">
        <v>15</v>
      </c>
      <c r="AM6" s="365">
        <v>14</v>
      </c>
      <c r="AN6" s="96">
        <f t="shared" ref="AN6:AN38" si="20">AL6*AM6/100/100*$E$53</f>
        <v>3.9690000000000003E-2</v>
      </c>
      <c r="AO6" s="96">
        <f t="shared" si="9"/>
        <v>0.62831381011097409</v>
      </c>
      <c r="AP6" s="365">
        <v>16.899999999999999</v>
      </c>
      <c r="AQ6" s="365">
        <v>16</v>
      </c>
      <c r="AR6" s="96">
        <f t="shared" ref="AR6:AR38" si="21">AP6*AQ6/100/100*$E$53</f>
        <v>5.1105599999999994E-2</v>
      </c>
      <c r="AS6" s="96">
        <f t="shared" si="10"/>
        <v>0.53133990957665433</v>
      </c>
    </row>
    <row r="7" spans="1:45" ht="15" customHeight="1">
      <c r="A7" s="1">
        <v>1983</v>
      </c>
      <c r="B7" s="365">
        <v>15.7</v>
      </c>
      <c r="C7" s="365">
        <v>17.600000000000001</v>
      </c>
      <c r="D7" s="96">
        <f t="shared" si="11"/>
        <v>5.2224479999999997E-2</v>
      </c>
      <c r="E7" s="96">
        <f t="shared" si="0"/>
        <v>0.52183518290176734</v>
      </c>
      <c r="F7" s="365">
        <v>25.1</v>
      </c>
      <c r="G7" s="365">
        <v>19.399999999999999</v>
      </c>
      <c r="H7" s="96">
        <f t="shared" si="12"/>
        <v>9.2031659999999987E-2</v>
      </c>
      <c r="I7" s="96">
        <f t="shared" si="1"/>
        <v>0.18367884299219078</v>
      </c>
      <c r="J7" s="365">
        <v>28.5</v>
      </c>
      <c r="K7" s="312">
        <f>K6*((K8/K6)^(1/2))</f>
        <v>16.649924924755666</v>
      </c>
      <c r="L7" s="96">
        <f t="shared" si="13"/>
        <v>8.9684820607196389E-2</v>
      </c>
      <c r="M7" s="96">
        <f t="shared" si="2"/>
        <v>0.20361491029025305</v>
      </c>
      <c r="N7" s="365">
        <v>17.8</v>
      </c>
      <c r="O7" s="365">
        <v>15.1</v>
      </c>
      <c r="P7" s="96">
        <f t="shared" si="14"/>
        <v>5.0799420000000005E-2</v>
      </c>
      <c r="Q7" s="96">
        <f t="shared" si="3"/>
        <v>0.53394086518701178</v>
      </c>
      <c r="R7" s="365">
        <v>26.3</v>
      </c>
      <c r="S7" s="365">
        <v>17</v>
      </c>
      <c r="T7" s="96">
        <f t="shared" si="15"/>
        <v>8.4501899999999991E-2</v>
      </c>
      <c r="U7" s="96">
        <f t="shared" si="4"/>
        <v>0.24764308466913282</v>
      </c>
      <c r="V7" s="365">
        <v>16.7</v>
      </c>
      <c r="W7" s="365">
        <v>17</v>
      </c>
      <c r="X7" s="96">
        <f t="shared" si="16"/>
        <v>5.3657099999999992E-2</v>
      </c>
      <c r="Y7" s="96">
        <f t="shared" si="5"/>
        <v>0.50966527949034124</v>
      </c>
      <c r="Z7" s="365">
        <v>12.8</v>
      </c>
      <c r="AA7" s="365">
        <v>20.8</v>
      </c>
      <c r="AB7" s="96">
        <f t="shared" si="17"/>
        <v>5.0319359999999994E-2</v>
      </c>
      <c r="AC7" s="96">
        <f t="shared" si="6"/>
        <v>0.53801890669954788</v>
      </c>
      <c r="AD7" s="365">
        <v>14.9</v>
      </c>
      <c r="AE7" s="365">
        <v>12.7</v>
      </c>
      <c r="AF7" s="96">
        <f t="shared" si="18"/>
        <v>3.5764469999999993E-2</v>
      </c>
      <c r="AG7" s="96">
        <f t="shared" si="7"/>
        <v>0.66166062988080565</v>
      </c>
      <c r="AH7" s="365">
        <v>21.6</v>
      </c>
      <c r="AI7" s="365">
        <v>19.2</v>
      </c>
      <c r="AJ7" s="96">
        <f t="shared" si="19"/>
        <v>7.8382080000000007E-2</v>
      </c>
      <c r="AK7" s="96">
        <f t="shared" si="8"/>
        <v>0.29963008631319349</v>
      </c>
      <c r="AL7" s="365">
        <v>13.8</v>
      </c>
      <c r="AM7" s="365">
        <v>17.399999999999999</v>
      </c>
      <c r="AN7" s="96">
        <f t="shared" si="20"/>
        <v>4.5382680000000002E-2</v>
      </c>
      <c r="AO7" s="96">
        <f t="shared" si="9"/>
        <v>0.57995530209617752</v>
      </c>
      <c r="AP7" s="365">
        <v>15.8</v>
      </c>
      <c r="AQ7" s="365">
        <v>13.4</v>
      </c>
      <c r="AR7" s="96">
        <f t="shared" si="21"/>
        <v>4.0015080000000001E-2</v>
      </c>
      <c r="AS7" s="96">
        <f t="shared" si="10"/>
        <v>0.62555230168516229</v>
      </c>
    </row>
    <row r="8" spans="1:45" ht="15" customHeight="1">
      <c r="A8" s="1">
        <v>1984</v>
      </c>
      <c r="B8" s="365">
        <v>14.3</v>
      </c>
      <c r="C8" s="365">
        <v>17.3</v>
      </c>
      <c r="D8" s="96">
        <f t="shared" si="11"/>
        <v>4.675671E-2</v>
      </c>
      <c r="E8" s="96">
        <f t="shared" si="0"/>
        <v>0.56828311241265916</v>
      </c>
      <c r="F8" s="365">
        <v>18.5</v>
      </c>
      <c r="G8" s="365">
        <v>20.7</v>
      </c>
      <c r="H8" s="96">
        <f t="shared" si="12"/>
        <v>7.2377549999999985E-2</v>
      </c>
      <c r="I8" s="96">
        <f t="shared" si="1"/>
        <v>0.35063771578298408</v>
      </c>
      <c r="J8" s="365">
        <v>23.7</v>
      </c>
      <c r="K8" s="365">
        <v>16.7</v>
      </c>
      <c r="L8" s="96">
        <f t="shared" si="13"/>
        <v>7.4804309999999985E-2</v>
      </c>
      <c r="M8" s="96">
        <f t="shared" si="2"/>
        <v>0.33002273427866841</v>
      </c>
      <c r="N8" s="365">
        <v>16.7</v>
      </c>
      <c r="O8" s="365">
        <v>17.100000000000001</v>
      </c>
      <c r="P8" s="96">
        <f t="shared" si="14"/>
        <v>5.3972730000000003E-2</v>
      </c>
      <c r="Q8" s="96">
        <f t="shared" si="3"/>
        <v>0.50698404747225645</v>
      </c>
      <c r="R8" s="365">
        <v>19</v>
      </c>
      <c r="S8" s="365">
        <v>17.3</v>
      </c>
      <c r="T8" s="96">
        <f t="shared" si="15"/>
        <v>6.2124299999999993E-2</v>
      </c>
      <c r="U8" s="96">
        <f t="shared" si="4"/>
        <v>0.43773761816687223</v>
      </c>
      <c r="V8" s="365">
        <v>15.9</v>
      </c>
      <c r="W8" s="365">
        <v>18.100000000000001</v>
      </c>
      <c r="X8" s="96">
        <f t="shared" si="16"/>
        <v>5.4392309999999999E-2</v>
      </c>
      <c r="Y8" s="96">
        <f t="shared" si="5"/>
        <v>0.50341977496917389</v>
      </c>
      <c r="Z8" s="365">
        <v>11.7</v>
      </c>
      <c r="AA8" s="365">
        <v>15.2</v>
      </c>
      <c r="AB8" s="96">
        <f t="shared" si="17"/>
        <v>3.3611759999999991E-2</v>
      </c>
      <c r="AC8" s="96">
        <f t="shared" si="6"/>
        <v>0.67994759556103579</v>
      </c>
      <c r="AD8" s="365">
        <v>13.6</v>
      </c>
      <c r="AE8" s="365">
        <v>16.8</v>
      </c>
      <c r="AF8" s="96">
        <f t="shared" si="18"/>
        <v>4.3182719999999994E-2</v>
      </c>
      <c r="AG8" s="96">
        <f t="shared" si="7"/>
        <v>0.59864364981504314</v>
      </c>
      <c r="AH8" s="365">
        <v>16.8</v>
      </c>
      <c r="AI8" s="365">
        <v>15.3</v>
      </c>
      <c r="AJ8" s="96">
        <f t="shared" si="19"/>
        <v>4.8580560000000002E-2</v>
      </c>
      <c r="AK8" s="96">
        <f t="shared" si="8"/>
        <v>0.55278976572133176</v>
      </c>
      <c r="AL8" s="365">
        <v>12</v>
      </c>
      <c r="AM8" s="365">
        <v>19.3</v>
      </c>
      <c r="AN8" s="96">
        <f t="shared" si="20"/>
        <v>4.3772400000000003E-2</v>
      </c>
      <c r="AO8" s="96">
        <f t="shared" si="9"/>
        <v>0.59363440197287298</v>
      </c>
      <c r="AP8" s="365">
        <v>16.100000000000001</v>
      </c>
      <c r="AQ8" s="365">
        <v>19.600000000000001</v>
      </c>
      <c r="AR8" s="96">
        <f t="shared" si="21"/>
        <v>5.9640840000000014E-2</v>
      </c>
      <c r="AS8" s="96">
        <f t="shared" si="10"/>
        <v>0.45883425811755019</v>
      </c>
    </row>
    <row r="9" spans="1:45" ht="15" customHeight="1">
      <c r="A9" s="1">
        <v>1985</v>
      </c>
      <c r="B9" s="365">
        <v>11.9</v>
      </c>
      <c r="C9" s="365">
        <v>19.2</v>
      </c>
      <c r="D9" s="96">
        <f t="shared" si="11"/>
        <v>4.3182719999999994E-2</v>
      </c>
      <c r="E9" s="96">
        <f t="shared" si="0"/>
        <v>0.59864364981504314</v>
      </c>
      <c r="F9" s="365">
        <v>24</v>
      </c>
      <c r="G9" s="365">
        <v>15.8</v>
      </c>
      <c r="H9" s="96">
        <f t="shared" si="12"/>
        <v>7.1668800000000005E-2</v>
      </c>
      <c r="I9" s="96">
        <f t="shared" si="1"/>
        <v>0.35665844636251537</v>
      </c>
      <c r="J9" s="365">
        <v>16.2</v>
      </c>
      <c r="K9" s="365">
        <v>20.399999999999999</v>
      </c>
      <c r="L9" s="96">
        <f t="shared" si="13"/>
        <v>6.2460719999999983E-2</v>
      </c>
      <c r="M9" s="96">
        <f t="shared" si="2"/>
        <v>0.43487977805178801</v>
      </c>
      <c r="N9" s="365">
        <v>17.100000000000001</v>
      </c>
      <c r="O9" s="365">
        <v>16.399999999999999</v>
      </c>
      <c r="P9" s="96">
        <f t="shared" si="14"/>
        <v>5.3003159999999994E-2</v>
      </c>
      <c r="Q9" s="96">
        <f t="shared" si="3"/>
        <v>0.51522040690505555</v>
      </c>
      <c r="R9" s="365">
        <v>14.3</v>
      </c>
      <c r="S9" s="365">
        <v>15</v>
      </c>
      <c r="T9" s="96">
        <f t="shared" si="15"/>
        <v>4.05405E-2</v>
      </c>
      <c r="U9" s="96">
        <f t="shared" si="4"/>
        <v>0.62108893341553628</v>
      </c>
      <c r="V9" s="365">
        <v>15.5</v>
      </c>
      <c r="W9" s="365">
        <v>16.100000000000001</v>
      </c>
      <c r="X9" s="96">
        <f t="shared" si="16"/>
        <v>4.7164949999999997E-2</v>
      </c>
      <c r="Y9" s="96">
        <f t="shared" si="5"/>
        <v>0.5648151715988492</v>
      </c>
      <c r="Z9" s="365">
        <v>7.5</v>
      </c>
      <c r="AA9" s="365">
        <v>26.6</v>
      </c>
      <c r="AB9" s="96">
        <f t="shared" si="17"/>
        <v>3.7705500000000003E-2</v>
      </c>
      <c r="AC9" s="96">
        <f t="shared" si="6"/>
        <v>0.64517185573366209</v>
      </c>
      <c r="AD9" s="365">
        <v>14</v>
      </c>
      <c r="AE9" s="365">
        <v>17.100000000000001</v>
      </c>
      <c r="AF9" s="96">
        <f t="shared" si="18"/>
        <v>4.5246600000000005E-2</v>
      </c>
      <c r="AG9" s="96">
        <f t="shared" si="7"/>
        <v>0.58111128236744758</v>
      </c>
      <c r="AH9" s="365">
        <v>15</v>
      </c>
      <c r="AI9" s="365">
        <v>17.100000000000001</v>
      </c>
      <c r="AJ9" s="96">
        <f t="shared" si="19"/>
        <v>4.8478499999999994E-2</v>
      </c>
      <c r="AK9" s="96">
        <f t="shared" si="8"/>
        <v>0.55365675092478428</v>
      </c>
      <c r="AL9" s="365">
        <v>6.1</v>
      </c>
      <c r="AM9" s="365">
        <v>26.8</v>
      </c>
      <c r="AN9" s="96">
        <f t="shared" si="20"/>
        <v>3.0897719999999993E-2</v>
      </c>
      <c r="AO9" s="96">
        <f t="shared" si="9"/>
        <v>0.70300297986025495</v>
      </c>
      <c r="AP9" s="365">
        <v>15.3</v>
      </c>
      <c r="AQ9" s="365">
        <v>17</v>
      </c>
      <c r="AR9" s="96">
        <f t="shared" si="21"/>
        <v>4.9158900000000005E-2</v>
      </c>
      <c r="AS9" s="96">
        <f t="shared" si="10"/>
        <v>0.54787684956843397</v>
      </c>
    </row>
    <row r="10" spans="1:45" ht="15" customHeight="1">
      <c r="A10" s="1">
        <v>1986</v>
      </c>
      <c r="B10" s="365">
        <v>11.1</v>
      </c>
      <c r="C10" s="365">
        <v>18</v>
      </c>
      <c r="D10" s="96">
        <f t="shared" si="11"/>
        <v>3.7762199999999996E-2</v>
      </c>
      <c r="E10" s="96">
        <f t="shared" si="0"/>
        <v>0.64469019728729959</v>
      </c>
      <c r="F10" s="365">
        <v>22.1</v>
      </c>
      <c r="G10" s="365">
        <v>18</v>
      </c>
      <c r="H10" s="96">
        <f t="shared" si="12"/>
        <v>7.5184200000000007E-2</v>
      </c>
      <c r="I10" s="96">
        <f t="shared" si="1"/>
        <v>0.32679562268803936</v>
      </c>
      <c r="J10" s="365">
        <v>20.8</v>
      </c>
      <c r="K10" s="365">
        <v>16.5</v>
      </c>
      <c r="L10" s="96">
        <f t="shared" si="13"/>
        <v>6.4864799999999986E-2</v>
      </c>
      <c r="M10" s="96">
        <f t="shared" si="2"/>
        <v>0.41445745992601735</v>
      </c>
      <c r="N10" s="365">
        <v>17.399999999999999</v>
      </c>
      <c r="O10" s="365">
        <v>14.8</v>
      </c>
      <c r="P10" s="96">
        <f t="shared" si="14"/>
        <v>4.867127999999999E-2</v>
      </c>
      <c r="Q10" s="96">
        <f t="shared" si="3"/>
        <v>0.55201911220715183</v>
      </c>
      <c r="R10" s="365">
        <v>12.7</v>
      </c>
      <c r="S10" s="365">
        <v>19.100000000000001</v>
      </c>
      <c r="T10" s="96">
        <f t="shared" si="15"/>
        <v>4.5845730000000001E-2</v>
      </c>
      <c r="U10" s="96">
        <f t="shared" si="4"/>
        <v>0.5760217581175503</v>
      </c>
      <c r="V10" s="365">
        <v>15</v>
      </c>
      <c r="W10" s="365">
        <v>17.5</v>
      </c>
      <c r="X10" s="96">
        <f t="shared" si="16"/>
        <v>4.9612499999999997E-2</v>
      </c>
      <c r="Y10" s="96">
        <f t="shared" si="5"/>
        <v>0.54402358199753387</v>
      </c>
      <c r="Z10" s="365">
        <v>6.8</v>
      </c>
      <c r="AA10" s="365">
        <v>20.100000000000001</v>
      </c>
      <c r="AB10" s="96">
        <f t="shared" si="17"/>
        <v>2.5832519999999998E-2</v>
      </c>
      <c r="AC10" s="96">
        <f t="shared" si="6"/>
        <v>0.74603113440197288</v>
      </c>
      <c r="AD10" s="365">
        <v>12.3</v>
      </c>
      <c r="AE10" s="365">
        <v>21.8</v>
      </c>
      <c r="AF10" s="96">
        <f t="shared" si="18"/>
        <v>5.0678460000000009E-2</v>
      </c>
      <c r="AG10" s="96">
        <f t="shared" si="7"/>
        <v>0.53496840320591854</v>
      </c>
      <c r="AH10" s="365">
        <v>17.5</v>
      </c>
      <c r="AI10" s="365">
        <v>18.899999999999999</v>
      </c>
      <c r="AJ10" s="96">
        <f t="shared" si="19"/>
        <v>6.2511749999999991E-2</v>
      </c>
      <c r="AK10" s="96">
        <f t="shared" si="8"/>
        <v>0.4344462854500617</v>
      </c>
      <c r="AL10" s="365">
        <v>7.9</v>
      </c>
      <c r="AM10" s="365">
        <v>23.3</v>
      </c>
      <c r="AN10" s="96">
        <f t="shared" si="20"/>
        <v>3.4789230000000004E-2</v>
      </c>
      <c r="AO10" s="96">
        <f t="shared" si="9"/>
        <v>0.66994515515824082</v>
      </c>
      <c r="AP10" s="365">
        <v>10.8</v>
      </c>
      <c r="AQ10" s="365">
        <v>13</v>
      </c>
      <c r="AR10" s="96">
        <f t="shared" si="21"/>
        <v>2.6535600000000003E-2</v>
      </c>
      <c r="AS10" s="96">
        <f t="shared" si="10"/>
        <v>0.74005856966707761</v>
      </c>
    </row>
    <row r="11" spans="1:45" ht="15" customHeight="1">
      <c r="A11" s="1">
        <v>1987</v>
      </c>
      <c r="B11" s="365">
        <v>10.3</v>
      </c>
      <c r="C11" s="365">
        <v>18</v>
      </c>
      <c r="D11" s="96">
        <f t="shared" si="11"/>
        <v>3.5040599999999998E-2</v>
      </c>
      <c r="E11" s="96">
        <f t="shared" si="0"/>
        <v>0.6678098027127003</v>
      </c>
      <c r="F11" s="365">
        <v>19.399999999999999</v>
      </c>
      <c r="G11" s="365">
        <v>15.6</v>
      </c>
      <c r="H11" s="96">
        <f t="shared" si="12"/>
        <v>5.7198959999999993E-2</v>
      </c>
      <c r="I11" s="96">
        <f t="shared" si="1"/>
        <v>0.47957768187422939</v>
      </c>
      <c r="J11" s="365">
        <v>14.2</v>
      </c>
      <c r="K11" s="365">
        <v>12.6</v>
      </c>
      <c r="L11" s="96">
        <f t="shared" si="13"/>
        <v>3.3815879999999993E-2</v>
      </c>
      <c r="M11" s="96">
        <f t="shared" si="2"/>
        <v>0.67821362515413075</v>
      </c>
      <c r="N11" s="365">
        <v>12.6</v>
      </c>
      <c r="O11" s="365">
        <v>12.8</v>
      </c>
      <c r="P11" s="96">
        <f t="shared" si="14"/>
        <v>3.0481919999999999E-2</v>
      </c>
      <c r="Q11" s="96">
        <f t="shared" si="3"/>
        <v>0.70653514180024657</v>
      </c>
      <c r="R11" s="365">
        <v>19.2</v>
      </c>
      <c r="S11" s="365">
        <v>13.5</v>
      </c>
      <c r="T11" s="96">
        <f t="shared" si="15"/>
        <v>4.8988799999999999E-2</v>
      </c>
      <c r="U11" s="96">
        <f t="shared" si="4"/>
        <v>0.54932182490752157</v>
      </c>
      <c r="V11" s="365">
        <v>14.7</v>
      </c>
      <c r="W11" s="365">
        <v>15.3</v>
      </c>
      <c r="X11" s="96">
        <f t="shared" si="16"/>
        <v>4.2507989999999996E-2</v>
      </c>
      <c r="Y11" s="96">
        <f t="shared" si="5"/>
        <v>0.60437538532675705</v>
      </c>
      <c r="Z11" s="365">
        <v>5.6</v>
      </c>
      <c r="AA11" s="365">
        <v>24.8</v>
      </c>
      <c r="AB11" s="96">
        <f t="shared" si="17"/>
        <v>2.6248320000000002E-2</v>
      </c>
      <c r="AC11" s="96">
        <f t="shared" si="6"/>
        <v>0.74249897246198104</v>
      </c>
      <c r="AD11" s="365">
        <v>12.4</v>
      </c>
      <c r="AE11" s="365">
        <v>13.5</v>
      </c>
      <c r="AF11" s="96">
        <f t="shared" si="18"/>
        <v>3.1638600000000003E-2</v>
      </c>
      <c r="AG11" s="96">
        <f t="shared" si="7"/>
        <v>0.6967093094944512</v>
      </c>
      <c r="AH11" s="365">
        <v>12.7</v>
      </c>
      <c r="AI11" s="365">
        <v>15.2</v>
      </c>
      <c r="AJ11" s="96">
        <f t="shared" si="19"/>
        <v>3.6484559999999992E-2</v>
      </c>
      <c r="AK11" s="96">
        <f t="shared" si="8"/>
        <v>0.65554356761200161</v>
      </c>
      <c r="AL11" s="365">
        <v>6.9</v>
      </c>
      <c r="AM11" s="365">
        <v>18.899999999999999</v>
      </c>
      <c r="AN11" s="96">
        <f t="shared" si="20"/>
        <v>2.4647490000000001E-2</v>
      </c>
      <c r="AO11" s="96">
        <f t="shared" si="9"/>
        <v>0.7560977959309495</v>
      </c>
      <c r="AP11" s="365">
        <v>11.5</v>
      </c>
      <c r="AQ11" s="365">
        <v>21.5</v>
      </c>
      <c r="AR11" s="96">
        <f t="shared" si="21"/>
        <v>4.6730250000000001E-2</v>
      </c>
      <c r="AS11" s="96">
        <f t="shared" si="10"/>
        <v>0.56850788635429506</v>
      </c>
    </row>
    <row r="12" spans="1:45" ht="15" customHeight="1">
      <c r="A12" s="1">
        <v>1988</v>
      </c>
      <c r="B12" s="365">
        <v>13.1</v>
      </c>
      <c r="C12" s="365">
        <v>16.399999999999999</v>
      </c>
      <c r="D12" s="96">
        <f t="shared" si="11"/>
        <v>4.060475999999999E-2</v>
      </c>
      <c r="E12" s="96">
        <f t="shared" si="0"/>
        <v>0.62054305384299224</v>
      </c>
      <c r="F12" s="365">
        <v>21.6</v>
      </c>
      <c r="G12" s="365">
        <v>16.399999999999999</v>
      </c>
      <c r="H12" s="96">
        <f t="shared" si="12"/>
        <v>6.6951360000000001E-2</v>
      </c>
      <c r="I12" s="96">
        <f t="shared" si="1"/>
        <v>0.39673242909987666</v>
      </c>
      <c r="J12" s="365">
        <v>19.2</v>
      </c>
      <c r="K12" s="365">
        <v>14.9</v>
      </c>
      <c r="L12" s="96">
        <f t="shared" si="13"/>
        <v>5.4069119999999991E-2</v>
      </c>
      <c r="M12" s="96">
        <f t="shared" si="2"/>
        <v>0.50616522811344022</v>
      </c>
      <c r="N12" s="365">
        <v>19.100000000000001</v>
      </c>
      <c r="O12" s="365">
        <v>16.2</v>
      </c>
      <c r="P12" s="96">
        <f t="shared" si="14"/>
        <v>5.8480380000000005E-2</v>
      </c>
      <c r="Q12" s="96">
        <f t="shared" si="3"/>
        <v>0.46869220098643644</v>
      </c>
      <c r="R12" s="365">
        <v>16.8</v>
      </c>
      <c r="S12" s="365">
        <v>16.600000000000001</v>
      </c>
      <c r="T12" s="96">
        <f t="shared" si="15"/>
        <v>5.270832000000001E-2</v>
      </c>
      <c r="U12" s="96">
        <f t="shared" si="4"/>
        <v>0.51772503082614041</v>
      </c>
      <c r="V12" s="365">
        <v>18.3</v>
      </c>
      <c r="W12" s="365">
        <v>15.3</v>
      </c>
      <c r="X12" s="96">
        <f t="shared" si="16"/>
        <v>5.2918109999999997E-2</v>
      </c>
      <c r="Y12" s="96">
        <f t="shared" si="5"/>
        <v>0.5159428945745993</v>
      </c>
      <c r="Z12" s="365">
        <v>9</v>
      </c>
      <c r="AA12" s="365">
        <v>20.2</v>
      </c>
      <c r="AB12" s="96">
        <f t="shared" si="17"/>
        <v>3.4360199999999994E-2</v>
      </c>
      <c r="AC12" s="96">
        <f t="shared" si="6"/>
        <v>0.67358970406905061</v>
      </c>
      <c r="AD12" s="365">
        <v>9.1</v>
      </c>
      <c r="AE12" s="365">
        <v>18.899999999999999</v>
      </c>
      <c r="AF12" s="96">
        <f t="shared" si="18"/>
        <v>3.2506109999999998E-2</v>
      </c>
      <c r="AG12" s="96">
        <f t="shared" si="7"/>
        <v>0.68933993526510473</v>
      </c>
      <c r="AH12" s="365">
        <v>16.3</v>
      </c>
      <c r="AI12" s="365">
        <v>14.8</v>
      </c>
      <c r="AJ12" s="96">
        <f t="shared" si="19"/>
        <v>4.5594359999999994E-2</v>
      </c>
      <c r="AK12" s="96">
        <f t="shared" si="8"/>
        <v>0.57815711056309083</v>
      </c>
      <c r="AL12" s="365">
        <v>13</v>
      </c>
      <c r="AM12" s="365">
        <v>15.9</v>
      </c>
      <c r="AN12" s="96">
        <f t="shared" si="20"/>
        <v>3.9066299999999998E-2</v>
      </c>
      <c r="AO12" s="96">
        <f t="shared" si="9"/>
        <v>0.6336120530209618</v>
      </c>
      <c r="AP12" s="365">
        <v>11.5</v>
      </c>
      <c r="AQ12" s="365">
        <v>11.6</v>
      </c>
      <c r="AR12" s="96">
        <f t="shared" si="21"/>
        <v>2.5212600000000002E-2</v>
      </c>
      <c r="AS12" s="96">
        <f t="shared" si="10"/>
        <v>0.75129726674886965</v>
      </c>
    </row>
    <row r="13" spans="1:45" ht="15" customHeight="1">
      <c r="A13" s="1">
        <v>1989</v>
      </c>
      <c r="B13" s="365">
        <v>10.7</v>
      </c>
      <c r="C13" s="365">
        <v>15</v>
      </c>
      <c r="D13" s="96">
        <f t="shared" si="11"/>
        <v>3.0334499999999997E-2</v>
      </c>
      <c r="E13" s="96">
        <f t="shared" si="0"/>
        <v>0.70778745376078911</v>
      </c>
      <c r="F13" s="365">
        <v>21.9</v>
      </c>
      <c r="G13" s="365">
        <v>12.9</v>
      </c>
      <c r="H13" s="96">
        <f t="shared" si="12"/>
        <v>5.3394389999999993E-2</v>
      </c>
      <c r="I13" s="96">
        <f t="shared" si="1"/>
        <v>0.51189696362515413</v>
      </c>
      <c r="J13" s="365">
        <v>19.899999999999999</v>
      </c>
      <c r="K13" s="365">
        <v>12.8</v>
      </c>
      <c r="L13" s="96">
        <f t="shared" si="13"/>
        <v>4.8142080000000004E-2</v>
      </c>
      <c r="M13" s="96">
        <f t="shared" si="2"/>
        <v>0.55651459103986844</v>
      </c>
      <c r="N13" s="365">
        <v>17.899999999999999</v>
      </c>
      <c r="O13" s="365">
        <v>13.8</v>
      </c>
      <c r="P13" s="96">
        <f t="shared" si="14"/>
        <v>4.6686779999999997E-2</v>
      </c>
      <c r="Q13" s="96">
        <f t="shared" si="3"/>
        <v>0.56887715782983972</v>
      </c>
      <c r="R13" s="365">
        <v>14.5</v>
      </c>
      <c r="S13" s="365">
        <v>11.5</v>
      </c>
      <c r="T13" s="96">
        <f t="shared" si="15"/>
        <v>3.1515749999999995E-2</v>
      </c>
      <c r="U13" s="96">
        <f t="shared" si="4"/>
        <v>0.69775290279490343</v>
      </c>
      <c r="V13" s="365">
        <v>17.100000000000001</v>
      </c>
      <c r="W13" s="365">
        <v>15.2</v>
      </c>
      <c r="X13" s="96">
        <f t="shared" si="16"/>
        <v>4.9124880000000003E-2</v>
      </c>
      <c r="Y13" s="96">
        <f t="shared" si="5"/>
        <v>0.5481658446362514</v>
      </c>
      <c r="Z13" s="365">
        <v>5.0999999999999996</v>
      </c>
      <c r="AA13" s="365">
        <v>19.3</v>
      </c>
      <c r="AB13" s="96">
        <f t="shared" si="17"/>
        <v>1.8603269999999998E-2</v>
      </c>
      <c r="AC13" s="96">
        <f t="shared" si="6"/>
        <v>0.80744258631319354</v>
      </c>
      <c r="AD13" s="365">
        <v>10.4</v>
      </c>
      <c r="AE13" s="365">
        <v>15.1</v>
      </c>
      <c r="AF13" s="96">
        <f t="shared" si="18"/>
        <v>2.9680559999999998E-2</v>
      </c>
      <c r="AG13" s="96">
        <f t="shared" si="7"/>
        <v>0.71334258117550353</v>
      </c>
      <c r="AH13" s="365">
        <v>12.4</v>
      </c>
      <c r="AI13" s="365">
        <v>11.3</v>
      </c>
      <c r="AJ13" s="96">
        <f t="shared" si="19"/>
        <v>2.6482679999999998E-2</v>
      </c>
      <c r="AK13" s="96">
        <f t="shared" si="8"/>
        <v>0.7405081175503494</v>
      </c>
      <c r="AL13" s="365">
        <v>11</v>
      </c>
      <c r="AM13" s="365">
        <v>10.5</v>
      </c>
      <c r="AN13" s="96">
        <f t="shared" si="20"/>
        <v>2.1829499999999998E-2</v>
      </c>
      <c r="AO13" s="96">
        <f t="shared" si="9"/>
        <v>0.78003622071516643</v>
      </c>
      <c r="AP13" s="365">
        <v>9.6999999999999993</v>
      </c>
      <c r="AQ13" s="365">
        <v>15</v>
      </c>
      <c r="AR13" s="96">
        <f t="shared" si="21"/>
        <v>2.74995E-2</v>
      </c>
      <c r="AS13" s="96">
        <f t="shared" si="10"/>
        <v>0.73187037607891492</v>
      </c>
    </row>
    <row r="14" spans="1:45" ht="15" customHeight="1">
      <c r="A14" s="1">
        <v>1990</v>
      </c>
      <c r="B14" s="365">
        <v>7.5</v>
      </c>
      <c r="C14" s="365">
        <v>15.6</v>
      </c>
      <c r="D14" s="96">
        <f t="shared" si="11"/>
        <v>2.2112999999999997E-2</v>
      </c>
      <c r="E14" s="96">
        <f t="shared" si="0"/>
        <v>0.77762792848335394</v>
      </c>
      <c r="F14" s="365">
        <v>13.8</v>
      </c>
      <c r="G14" s="365">
        <v>13.3</v>
      </c>
      <c r="H14" s="96">
        <f t="shared" si="12"/>
        <v>3.4689060000000001E-2</v>
      </c>
      <c r="I14" s="96">
        <f t="shared" si="1"/>
        <v>0.67079608508014799</v>
      </c>
      <c r="J14" s="365">
        <v>16.5</v>
      </c>
      <c r="K14" s="365">
        <v>15.4</v>
      </c>
      <c r="L14" s="96">
        <f t="shared" si="13"/>
        <v>4.8024899999999995E-2</v>
      </c>
      <c r="M14" s="96">
        <f t="shared" si="2"/>
        <v>0.55751001849568438</v>
      </c>
      <c r="N14" s="365">
        <v>11.4</v>
      </c>
      <c r="O14" s="365">
        <v>10.7</v>
      </c>
      <c r="P14" s="96">
        <f t="shared" si="14"/>
        <v>2.305422E-2</v>
      </c>
      <c r="Q14" s="96">
        <f t="shared" si="3"/>
        <v>0.76963239827373608</v>
      </c>
      <c r="R14" s="365">
        <v>11.7</v>
      </c>
      <c r="S14" s="365">
        <v>11.1</v>
      </c>
      <c r="T14" s="96">
        <f t="shared" si="15"/>
        <v>2.4545429999999993E-2</v>
      </c>
      <c r="U14" s="96">
        <f t="shared" si="4"/>
        <v>0.75696478113440202</v>
      </c>
      <c r="V14" s="365">
        <v>11.5</v>
      </c>
      <c r="W14" s="365">
        <v>13.8</v>
      </c>
      <c r="X14" s="96">
        <f t="shared" si="16"/>
        <v>2.9994300000000002E-2</v>
      </c>
      <c r="Y14" s="96">
        <f t="shared" si="5"/>
        <v>0.71067740443896421</v>
      </c>
      <c r="Z14" s="365">
        <v>3.9</v>
      </c>
      <c r="AA14" s="365">
        <v>24</v>
      </c>
      <c r="AB14" s="96">
        <f t="shared" si="17"/>
        <v>1.7690399999999998E-2</v>
      </c>
      <c r="AC14" s="96">
        <f t="shared" si="6"/>
        <v>0.81519728729963015</v>
      </c>
      <c r="AD14" s="365">
        <v>8</v>
      </c>
      <c r="AE14" s="365">
        <v>15.3</v>
      </c>
      <c r="AF14" s="96">
        <f t="shared" si="18"/>
        <v>2.3133599999999997E-2</v>
      </c>
      <c r="AG14" s="96">
        <f t="shared" si="7"/>
        <v>0.76895807644882852</v>
      </c>
      <c r="AH14" s="365">
        <v>5.9</v>
      </c>
      <c r="AI14" s="365">
        <v>20.100000000000001</v>
      </c>
      <c r="AJ14" s="96">
        <f t="shared" si="19"/>
        <v>2.2413510000000001E-2</v>
      </c>
      <c r="AK14" s="96">
        <f t="shared" si="8"/>
        <v>0.77507513871763256</v>
      </c>
      <c r="AL14" s="365">
        <v>7.3</v>
      </c>
      <c r="AM14" s="365">
        <v>15.1</v>
      </c>
      <c r="AN14" s="96">
        <f t="shared" si="20"/>
        <v>2.0833469999999996E-2</v>
      </c>
      <c r="AO14" s="96">
        <f t="shared" si="9"/>
        <v>0.78849735408960131</v>
      </c>
      <c r="AP14" s="365">
        <v>8</v>
      </c>
      <c r="AQ14" s="365">
        <v>11.4</v>
      </c>
      <c r="AR14" s="96">
        <f t="shared" si="21"/>
        <v>1.72368E-2</v>
      </c>
      <c r="AS14" s="96">
        <f t="shared" si="10"/>
        <v>0.81905055487053025</v>
      </c>
    </row>
    <row r="15" spans="1:45" ht="15" customHeight="1">
      <c r="A15" s="1">
        <v>1991</v>
      </c>
      <c r="B15" s="365">
        <v>5.4</v>
      </c>
      <c r="C15" s="365">
        <v>13.7</v>
      </c>
      <c r="D15" s="96">
        <f t="shared" si="11"/>
        <v>1.398222E-2</v>
      </c>
      <c r="E15" s="96">
        <f t="shared" si="0"/>
        <v>0.8466977496917385</v>
      </c>
      <c r="F15" s="365">
        <v>11.1</v>
      </c>
      <c r="G15" s="365">
        <v>13.7</v>
      </c>
      <c r="H15" s="96">
        <f t="shared" si="12"/>
        <v>2.874123E-2</v>
      </c>
      <c r="I15" s="96">
        <f t="shared" si="1"/>
        <v>0.7213220561035758</v>
      </c>
      <c r="J15" s="365">
        <v>13.4</v>
      </c>
      <c r="K15" s="365">
        <v>11.8</v>
      </c>
      <c r="L15" s="96">
        <f t="shared" si="13"/>
        <v>2.9884679999999997E-2</v>
      </c>
      <c r="M15" s="96">
        <f t="shared" si="2"/>
        <v>0.71160861076859849</v>
      </c>
      <c r="N15" s="365">
        <v>9.1999999999999993</v>
      </c>
      <c r="O15" s="365">
        <v>10.3</v>
      </c>
      <c r="P15" s="96">
        <f t="shared" si="14"/>
        <v>1.7909639999999998E-2</v>
      </c>
      <c r="Q15" s="96">
        <f t="shared" si="3"/>
        <v>0.81333487464036158</v>
      </c>
      <c r="R15" s="365">
        <v>8.1</v>
      </c>
      <c r="S15" s="365">
        <v>9.9</v>
      </c>
      <c r="T15" s="96">
        <f t="shared" si="15"/>
        <v>1.515591E-2</v>
      </c>
      <c r="U15" s="96">
        <f t="shared" si="4"/>
        <v>0.83672741985203458</v>
      </c>
      <c r="V15" s="365">
        <v>7.5</v>
      </c>
      <c r="W15" s="365">
        <v>10.3</v>
      </c>
      <c r="X15" s="96">
        <f t="shared" si="16"/>
        <v>1.4600249999999999E-2</v>
      </c>
      <c r="Y15" s="96">
        <f t="shared" si="5"/>
        <v>0.8414476726263872</v>
      </c>
      <c r="Z15" s="365">
        <v>3.5</v>
      </c>
      <c r="AA15" s="365">
        <v>21.7</v>
      </c>
      <c r="AB15" s="96">
        <f t="shared" si="17"/>
        <v>1.4354550000000001E-2</v>
      </c>
      <c r="AC15" s="96">
        <f t="shared" si="6"/>
        <v>0.84353485922729143</v>
      </c>
      <c r="AD15" s="365">
        <v>5.3</v>
      </c>
      <c r="AE15" s="365">
        <v>11.5</v>
      </c>
      <c r="AF15" s="96">
        <f t="shared" si="18"/>
        <v>1.1519549999999998E-2</v>
      </c>
      <c r="AG15" s="96">
        <f t="shared" si="7"/>
        <v>0.86761778154541713</v>
      </c>
      <c r="AH15" s="365">
        <v>3.3</v>
      </c>
      <c r="AI15" s="365">
        <v>16</v>
      </c>
      <c r="AJ15" s="96">
        <f t="shared" si="19"/>
        <v>9.9791999999999988E-3</v>
      </c>
      <c r="AK15" s="96">
        <f t="shared" si="8"/>
        <v>0.88070283600493227</v>
      </c>
      <c r="AL15" s="365">
        <v>4.5999999999999996</v>
      </c>
      <c r="AM15" s="365">
        <v>23.1</v>
      </c>
      <c r="AN15" s="96">
        <f t="shared" si="20"/>
        <v>2.0083139999999999E-2</v>
      </c>
      <c r="AO15" s="96">
        <f t="shared" si="9"/>
        <v>0.79487130086313196</v>
      </c>
      <c r="AP15" s="365">
        <v>5.6</v>
      </c>
      <c r="AQ15" s="365">
        <v>6.9</v>
      </c>
      <c r="AR15" s="96">
        <f t="shared" si="21"/>
        <v>7.3029599999999998E-3</v>
      </c>
      <c r="AS15" s="96">
        <f t="shared" si="10"/>
        <v>0.90343711467324295</v>
      </c>
    </row>
    <row r="16" spans="1:45" ht="15" customHeight="1">
      <c r="A16" s="1">
        <v>1992</v>
      </c>
      <c r="B16" s="365">
        <v>5.2</v>
      </c>
      <c r="C16" s="365">
        <v>14.9</v>
      </c>
      <c r="D16" s="96">
        <f t="shared" si="11"/>
        <v>1.4643720000000001E-2</v>
      </c>
      <c r="E16" s="96">
        <f t="shared" si="0"/>
        <v>0.84107840115084254</v>
      </c>
      <c r="F16" s="365">
        <v>15.4</v>
      </c>
      <c r="G16" s="365">
        <v>12.2</v>
      </c>
      <c r="H16" s="96">
        <f t="shared" si="12"/>
        <v>3.5509319999999997E-2</v>
      </c>
      <c r="I16" s="96">
        <f t="shared" si="1"/>
        <v>0.66382809288943689</v>
      </c>
      <c r="J16" s="365">
        <v>9.5</v>
      </c>
      <c r="K16" s="365">
        <v>16.100000000000001</v>
      </c>
      <c r="L16" s="96">
        <f t="shared" si="13"/>
        <v>2.8907550000000001E-2</v>
      </c>
      <c r="M16" s="96">
        <f t="shared" si="2"/>
        <v>0.71990919132757902</v>
      </c>
      <c r="N16" s="365">
        <v>9.6</v>
      </c>
      <c r="O16" s="365">
        <v>11.4</v>
      </c>
      <c r="P16" s="96">
        <f t="shared" si="14"/>
        <v>2.068416E-2</v>
      </c>
      <c r="Q16" s="96">
        <f t="shared" si="3"/>
        <v>0.78976572133168921</v>
      </c>
      <c r="R16" s="365">
        <v>8.6999999999999993</v>
      </c>
      <c r="S16" s="365">
        <v>11.2</v>
      </c>
      <c r="T16" s="96">
        <f t="shared" si="15"/>
        <v>1.8416159999999994E-2</v>
      </c>
      <c r="U16" s="96">
        <f t="shared" si="4"/>
        <v>0.80903205918619003</v>
      </c>
      <c r="V16" s="365">
        <v>7.5</v>
      </c>
      <c r="W16" s="365">
        <v>12.8</v>
      </c>
      <c r="X16" s="96">
        <f t="shared" si="16"/>
        <v>1.8143999999999997E-2</v>
      </c>
      <c r="Y16" s="96">
        <f t="shared" si="5"/>
        <v>0.81134401972873005</v>
      </c>
      <c r="Z16" s="365">
        <v>2.2000000000000002</v>
      </c>
      <c r="AA16" s="365">
        <v>22.8</v>
      </c>
      <c r="AB16" s="96">
        <f t="shared" si="17"/>
        <v>9.4802400000000009E-3</v>
      </c>
      <c r="AC16" s="96">
        <f t="shared" si="6"/>
        <v>0.88494143033292227</v>
      </c>
      <c r="AD16" s="365">
        <v>6.3</v>
      </c>
      <c r="AE16" s="365">
        <v>9.1999999999999993</v>
      </c>
      <c r="AF16" s="96">
        <f t="shared" si="18"/>
        <v>1.0954439999999998E-2</v>
      </c>
      <c r="AG16" s="96">
        <f t="shared" si="7"/>
        <v>0.87241831072749698</v>
      </c>
      <c r="AH16" s="365">
        <v>4.0999999999999996</v>
      </c>
      <c r="AI16" s="365">
        <v>15.9</v>
      </c>
      <c r="AJ16" s="96">
        <f t="shared" si="19"/>
        <v>1.2320909999999999E-2</v>
      </c>
      <c r="AK16" s="96">
        <f t="shared" si="8"/>
        <v>0.86081034217016028</v>
      </c>
      <c r="AL16" s="365">
        <v>4.3</v>
      </c>
      <c r="AM16" s="365">
        <v>27.9</v>
      </c>
      <c r="AN16" s="96">
        <f t="shared" si="20"/>
        <v>2.2674329999999993E-2</v>
      </c>
      <c r="AO16" s="96">
        <f t="shared" si="9"/>
        <v>0.77285950986436502</v>
      </c>
      <c r="AP16" s="365">
        <v>6.6</v>
      </c>
      <c r="AQ16" s="365">
        <v>11.6</v>
      </c>
      <c r="AR16" s="96">
        <f t="shared" si="21"/>
        <v>1.4469839999999998E-2</v>
      </c>
      <c r="AS16" s="96">
        <f t="shared" si="10"/>
        <v>0.84255548705302097</v>
      </c>
    </row>
    <row r="17" spans="1:45" ht="15" customHeight="1">
      <c r="A17" s="1">
        <v>1993</v>
      </c>
      <c r="B17" s="365">
        <v>5.5</v>
      </c>
      <c r="C17" s="365">
        <v>17.5</v>
      </c>
      <c r="D17" s="96">
        <f t="shared" si="11"/>
        <v>1.8191249999999999E-2</v>
      </c>
      <c r="E17" s="96">
        <f t="shared" si="0"/>
        <v>0.81094263769009456</v>
      </c>
      <c r="F17" s="365">
        <v>8.5</v>
      </c>
      <c r="G17" s="365">
        <v>17.3</v>
      </c>
      <c r="H17" s="96">
        <f t="shared" si="12"/>
        <v>2.779245E-2</v>
      </c>
      <c r="I17" s="96">
        <f t="shared" si="1"/>
        <v>0.72938180743937531</v>
      </c>
      <c r="J17" s="365">
        <v>6.7</v>
      </c>
      <c r="K17" s="365">
        <v>6.7</v>
      </c>
      <c r="L17" s="96">
        <f t="shared" si="13"/>
        <v>8.484209999999999E-3</v>
      </c>
      <c r="M17" s="96">
        <f t="shared" si="2"/>
        <v>0.89340256370735727</v>
      </c>
      <c r="N17" s="365">
        <v>8.1</v>
      </c>
      <c r="O17" s="365">
        <v>9.6</v>
      </c>
      <c r="P17" s="96">
        <f t="shared" si="14"/>
        <v>1.4696639999999999E-2</v>
      </c>
      <c r="Q17" s="96">
        <f t="shared" si="3"/>
        <v>0.84062885326757086</v>
      </c>
      <c r="R17" s="365">
        <v>8.6</v>
      </c>
      <c r="S17" s="365">
        <v>8.1</v>
      </c>
      <c r="T17" s="96">
        <f t="shared" si="15"/>
        <v>1.3165739999999999E-2</v>
      </c>
      <c r="U17" s="96">
        <f t="shared" si="4"/>
        <v>0.85363363131935888</v>
      </c>
      <c r="V17" s="365">
        <v>8.1</v>
      </c>
      <c r="W17" s="365">
        <v>12.2</v>
      </c>
      <c r="X17" s="96">
        <f t="shared" si="16"/>
        <v>1.8676979999999999E-2</v>
      </c>
      <c r="Y17" s="96">
        <f t="shared" si="5"/>
        <v>0.80681643033292239</v>
      </c>
      <c r="Z17" s="365">
        <v>4</v>
      </c>
      <c r="AA17" s="365">
        <v>21.7</v>
      </c>
      <c r="AB17" s="96">
        <f t="shared" si="17"/>
        <v>1.6405199999999998E-2</v>
      </c>
      <c r="AC17" s="96">
        <f t="shared" si="6"/>
        <v>0.82611487875051381</v>
      </c>
      <c r="AD17" s="365">
        <v>6</v>
      </c>
      <c r="AE17" s="365">
        <v>17.5</v>
      </c>
      <c r="AF17" s="96">
        <f t="shared" si="18"/>
        <v>1.9845000000000002E-2</v>
      </c>
      <c r="AG17" s="96">
        <f t="shared" si="7"/>
        <v>0.79689426633785443</v>
      </c>
      <c r="AH17" s="365">
        <v>4.5</v>
      </c>
      <c r="AI17" s="365">
        <v>16.899999999999999</v>
      </c>
      <c r="AJ17" s="96">
        <f t="shared" si="19"/>
        <v>1.4373449999999999E-2</v>
      </c>
      <c r="AK17" s="96">
        <f t="shared" si="8"/>
        <v>0.8433743064118373</v>
      </c>
      <c r="AL17" s="365">
        <v>3.9</v>
      </c>
      <c r="AM17" s="365">
        <v>27</v>
      </c>
      <c r="AN17" s="96">
        <f t="shared" si="20"/>
        <v>1.9901699999999998E-2</v>
      </c>
      <c r="AO17" s="96">
        <f t="shared" si="9"/>
        <v>0.79641260789149204</v>
      </c>
      <c r="AP17" s="365">
        <v>4.3</v>
      </c>
      <c r="AQ17" s="365">
        <v>28</v>
      </c>
      <c r="AR17" s="96">
        <f t="shared" si="21"/>
        <v>2.2755600000000001E-2</v>
      </c>
      <c r="AS17" s="96">
        <f t="shared" si="10"/>
        <v>0.77216913275791199</v>
      </c>
    </row>
    <row r="18" spans="1:45" ht="15" customHeight="1">
      <c r="A18" s="1">
        <v>1994</v>
      </c>
      <c r="B18" s="365">
        <v>4.0999999999999996</v>
      </c>
      <c r="C18" s="365">
        <v>16.399999999999999</v>
      </c>
      <c r="D18" s="96">
        <f t="shared" si="11"/>
        <v>1.2708359999999998E-2</v>
      </c>
      <c r="E18" s="96">
        <f t="shared" si="0"/>
        <v>0.85751900945334969</v>
      </c>
      <c r="F18" s="365">
        <v>9.1</v>
      </c>
      <c r="G18" s="365">
        <v>11.4</v>
      </c>
      <c r="H18" s="96">
        <f t="shared" si="12"/>
        <v>1.9606859999999997E-2</v>
      </c>
      <c r="I18" s="96">
        <f t="shared" si="1"/>
        <v>0.79891723181257701</v>
      </c>
      <c r="J18" s="365">
        <v>4.8</v>
      </c>
      <c r="K18" s="312">
        <f>K17*((K19/K17)^(1/2))</f>
        <v>9.1148230920846736</v>
      </c>
      <c r="L18" s="96">
        <f t="shared" si="13"/>
        <v>8.2689675091392138E-3</v>
      </c>
      <c r="M18" s="96">
        <f t="shared" si="2"/>
        <v>0.89523101809429195</v>
      </c>
      <c r="N18" s="365">
        <v>6</v>
      </c>
      <c r="O18" s="365">
        <v>11.7</v>
      </c>
      <c r="P18" s="96">
        <f t="shared" si="14"/>
        <v>1.3267799999999996E-2</v>
      </c>
      <c r="Q18" s="96">
        <f t="shared" si="3"/>
        <v>0.85276664611590625</v>
      </c>
      <c r="R18" s="365">
        <v>6</v>
      </c>
      <c r="S18" s="365">
        <v>11.6</v>
      </c>
      <c r="T18" s="96">
        <f t="shared" si="15"/>
        <v>1.3154399999999998E-2</v>
      </c>
      <c r="U18" s="96">
        <f t="shared" si="4"/>
        <v>0.85372996300863135</v>
      </c>
      <c r="V18" s="365">
        <v>6.8</v>
      </c>
      <c r="W18" s="365">
        <v>10.7</v>
      </c>
      <c r="X18" s="96">
        <f t="shared" si="16"/>
        <v>1.3751639999999999E-2</v>
      </c>
      <c r="Y18" s="96">
        <f t="shared" si="5"/>
        <v>0.84865649404027954</v>
      </c>
      <c r="Z18" s="365">
        <v>2.4</v>
      </c>
      <c r="AA18" s="365">
        <v>26.1</v>
      </c>
      <c r="AB18" s="96">
        <f t="shared" si="17"/>
        <v>1.1838959999999999E-2</v>
      </c>
      <c r="AC18" s="96">
        <f t="shared" si="6"/>
        <v>0.86490443896424174</v>
      </c>
      <c r="AD18" s="365">
        <v>4.7</v>
      </c>
      <c r="AE18" s="365">
        <v>19.8</v>
      </c>
      <c r="AF18" s="96">
        <f t="shared" si="18"/>
        <v>1.7588339999999997E-2</v>
      </c>
      <c r="AG18" s="96">
        <f t="shared" si="7"/>
        <v>0.81606427250308267</v>
      </c>
      <c r="AH18" s="365">
        <v>3.9</v>
      </c>
      <c r="AI18" s="365">
        <v>13.4</v>
      </c>
      <c r="AJ18" s="96">
        <f t="shared" si="19"/>
        <v>9.8771399999999995E-3</v>
      </c>
      <c r="AK18" s="96">
        <f t="shared" si="8"/>
        <v>0.88156982120838467</v>
      </c>
      <c r="AL18" s="365">
        <v>3.6</v>
      </c>
      <c r="AM18" s="365">
        <v>29.5</v>
      </c>
      <c r="AN18" s="96">
        <f t="shared" si="20"/>
        <v>2.0071800000000001E-2</v>
      </c>
      <c r="AO18" s="96">
        <f t="shared" si="9"/>
        <v>0.79496763255240444</v>
      </c>
      <c r="AP18" s="365">
        <v>3.1</v>
      </c>
      <c r="AQ18" s="365">
        <v>15</v>
      </c>
      <c r="AR18" s="96">
        <f t="shared" si="21"/>
        <v>8.7885000000000012E-3</v>
      </c>
      <c r="AS18" s="96">
        <f t="shared" si="10"/>
        <v>0.89081766337854495</v>
      </c>
    </row>
    <row r="19" spans="1:45" ht="15" customHeight="1">
      <c r="A19" s="1">
        <v>1995</v>
      </c>
      <c r="B19" s="365">
        <v>3.9</v>
      </c>
      <c r="C19" s="365">
        <v>13.8</v>
      </c>
      <c r="D19" s="96">
        <f t="shared" si="11"/>
        <v>1.0171980000000001E-2</v>
      </c>
      <c r="E19" s="96">
        <f t="shared" si="0"/>
        <v>0.87906519728729959</v>
      </c>
      <c r="F19" s="365">
        <v>3.7</v>
      </c>
      <c r="G19" s="312">
        <f>G18*((G20/G18)^(1/2))</f>
        <v>13.797825915701356</v>
      </c>
      <c r="H19" s="96">
        <f t="shared" si="12"/>
        <v>9.6488196628499601E-3</v>
      </c>
      <c r="I19" s="96">
        <f t="shared" si="1"/>
        <v>0.88350937004197649</v>
      </c>
      <c r="J19" s="365">
        <v>7.7</v>
      </c>
      <c r="K19" s="365">
        <v>12.4</v>
      </c>
      <c r="L19" s="96">
        <f t="shared" si="13"/>
        <v>1.8045720000000001E-2</v>
      </c>
      <c r="M19" s="96">
        <f t="shared" si="2"/>
        <v>0.81217889436909163</v>
      </c>
      <c r="N19" s="365">
        <v>6.6</v>
      </c>
      <c r="O19" s="365">
        <v>12.5</v>
      </c>
      <c r="P19" s="96">
        <f t="shared" si="14"/>
        <v>1.55925E-2</v>
      </c>
      <c r="Q19" s="96">
        <f t="shared" si="3"/>
        <v>0.83301864981504314</v>
      </c>
      <c r="R19" s="365">
        <v>6.4</v>
      </c>
      <c r="S19" s="365">
        <v>10.9</v>
      </c>
      <c r="T19" s="96">
        <f t="shared" si="15"/>
        <v>1.3184639999999999E-2</v>
      </c>
      <c r="U19" s="96">
        <f t="shared" si="4"/>
        <v>0.85347307850390464</v>
      </c>
      <c r="V19" s="365">
        <v>6.5</v>
      </c>
      <c r="W19" s="365">
        <v>8.6</v>
      </c>
      <c r="X19" s="96">
        <f t="shared" si="16"/>
        <v>1.0565099999999999E-2</v>
      </c>
      <c r="Y19" s="96">
        <f t="shared" si="5"/>
        <v>0.87572569872585293</v>
      </c>
      <c r="Z19" s="365">
        <v>1.9</v>
      </c>
      <c r="AA19" s="365">
        <v>16</v>
      </c>
      <c r="AB19" s="96">
        <f t="shared" si="17"/>
        <v>5.7455999999999991E-3</v>
      </c>
      <c r="AC19" s="96">
        <f t="shared" si="6"/>
        <v>0.91666666666666663</v>
      </c>
      <c r="AD19" s="365">
        <v>4.3</v>
      </c>
      <c r="AE19" s="365">
        <v>13.6</v>
      </c>
      <c r="AF19" s="96">
        <f t="shared" si="18"/>
        <v>1.1052719999999999E-2</v>
      </c>
      <c r="AG19" s="96">
        <f t="shared" si="7"/>
        <v>0.87158343608713518</v>
      </c>
      <c r="AH19" s="365">
        <v>3.7</v>
      </c>
      <c r="AI19" s="365">
        <v>15.9</v>
      </c>
      <c r="AJ19" s="96">
        <f t="shared" si="19"/>
        <v>1.1118869999999999E-2</v>
      </c>
      <c r="AK19" s="96">
        <f t="shared" si="8"/>
        <v>0.87102150123304556</v>
      </c>
      <c r="AL19" s="365">
        <v>4.4000000000000004</v>
      </c>
      <c r="AM19" s="365">
        <v>22.1</v>
      </c>
      <c r="AN19" s="96">
        <f t="shared" si="20"/>
        <v>1.837836E-2</v>
      </c>
      <c r="AO19" s="96">
        <f t="shared" si="9"/>
        <v>0.80935316481709829</v>
      </c>
      <c r="AP19" s="365">
        <v>2.9</v>
      </c>
      <c r="AQ19" s="365">
        <v>24.1</v>
      </c>
      <c r="AR19" s="96">
        <f t="shared" si="21"/>
        <v>1.3209209999999999E-2</v>
      </c>
      <c r="AS19" s="96">
        <f t="shared" si="10"/>
        <v>0.85326435984381421</v>
      </c>
    </row>
    <row r="20" spans="1:45" ht="15" customHeight="1">
      <c r="A20" s="1">
        <v>1996</v>
      </c>
      <c r="B20" s="365">
        <v>4.5999999999999996</v>
      </c>
      <c r="C20" s="365">
        <v>17.3</v>
      </c>
      <c r="D20" s="96">
        <f t="shared" si="11"/>
        <v>1.5040619999999999E-2</v>
      </c>
      <c r="E20" s="96">
        <f t="shared" si="0"/>
        <v>0.83770679202630494</v>
      </c>
      <c r="F20" s="365">
        <v>4.8</v>
      </c>
      <c r="G20" s="365">
        <v>16.7</v>
      </c>
      <c r="H20" s="96">
        <f t="shared" si="12"/>
        <v>1.5150240000000001E-2</v>
      </c>
      <c r="I20" s="96">
        <f t="shared" si="1"/>
        <v>0.83677558569667077</v>
      </c>
      <c r="J20" s="365">
        <v>6.8</v>
      </c>
      <c r="K20" s="365">
        <v>10.7</v>
      </c>
      <c r="L20" s="96">
        <f t="shared" si="13"/>
        <v>1.3751639999999999E-2</v>
      </c>
      <c r="M20" s="96">
        <f t="shared" si="2"/>
        <v>0.84865649404027954</v>
      </c>
      <c r="N20" s="365">
        <v>7.4</v>
      </c>
      <c r="O20" s="365">
        <v>11.3</v>
      </c>
      <c r="P20" s="96">
        <f t="shared" si="14"/>
        <v>1.5804180000000001E-2</v>
      </c>
      <c r="Q20" s="96">
        <f t="shared" si="3"/>
        <v>0.83122045828195645</v>
      </c>
      <c r="R20" s="365">
        <v>8.1</v>
      </c>
      <c r="S20" s="365">
        <v>13.5</v>
      </c>
      <c r="T20" s="96">
        <f t="shared" si="15"/>
        <v>2.0667149999999995E-2</v>
      </c>
      <c r="U20" s="96">
        <f t="shared" si="4"/>
        <v>0.78991021886559809</v>
      </c>
      <c r="V20" s="365">
        <v>9.1999999999999993</v>
      </c>
      <c r="W20" s="365">
        <v>13.8</v>
      </c>
      <c r="X20" s="96">
        <f t="shared" si="16"/>
        <v>2.3995439999999996E-2</v>
      </c>
      <c r="Y20" s="96">
        <f t="shared" si="5"/>
        <v>0.76163686806411846</v>
      </c>
      <c r="Z20" s="365">
        <v>2.4</v>
      </c>
      <c r="AA20" s="365">
        <v>23.8</v>
      </c>
      <c r="AB20" s="96">
        <f t="shared" si="17"/>
        <v>1.0795679999999998E-2</v>
      </c>
      <c r="AC20" s="96">
        <f t="shared" si="6"/>
        <v>0.87376695437731189</v>
      </c>
      <c r="AD20" s="365">
        <v>4.5999999999999996</v>
      </c>
      <c r="AE20" s="365">
        <v>15.9</v>
      </c>
      <c r="AF20" s="96">
        <f t="shared" si="18"/>
        <v>1.3823459999999999E-2</v>
      </c>
      <c r="AG20" s="96">
        <f t="shared" si="7"/>
        <v>0.84804639334155363</v>
      </c>
      <c r="AH20" s="365">
        <v>3.5</v>
      </c>
      <c r="AI20" s="365">
        <v>18.2</v>
      </c>
      <c r="AJ20" s="96">
        <f t="shared" si="19"/>
        <v>1.2039299999999999E-2</v>
      </c>
      <c r="AK20" s="96">
        <f t="shared" si="8"/>
        <v>0.86320257912042742</v>
      </c>
      <c r="AL20" s="365">
        <v>2.9</v>
      </c>
      <c r="AM20" s="365">
        <v>25.3</v>
      </c>
      <c r="AN20" s="96">
        <f t="shared" si="20"/>
        <v>1.386693E-2</v>
      </c>
      <c r="AO20" s="96">
        <f t="shared" si="9"/>
        <v>0.84767712186600908</v>
      </c>
      <c r="AP20" s="365">
        <v>2.2000000000000002</v>
      </c>
      <c r="AQ20" s="365">
        <v>26.4</v>
      </c>
      <c r="AR20" s="96">
        <f t="shared" si="21"/>
        <v>1.0977119999999998E-2</v>
      </c>
      <c r="AS20" s="96">
        <f t="shared" si="10"/>
        <v>0.87222564734895192</v>
      </c>
    </row>
    <row r="21" spans="1:45" ht="15" customHeight="1">
      <c r="A21" s="1">
        <v>1997</v>
      </c>
      <c r="B21" s="365">
        <v>4.9000000000000004</v>
      </c>
      <c r="C21" s="365">
        <v>17.100000000000001</v>
      </c>
      <c r="D21" s="96">
        <f t="shared" si="11"/>
        <v>1.5836310000000003E-2</v>
      </c>
      <c r="E21" s="96">
        <f t="shared" si="0"/>
        <v>0.83094751849568427</v>
      </c>
      <c r="F21" s="365">
        <v>6.6</v>
      </c>
      <c r="G21" s="365">
        <v>12.5</v>
      </c>
      <c r="H21" s="96">
        <f t="shared" si="12"/>
        <v>1.55925E-2</v>
      </c>
      <c r="I21" s="96">
        <f t="shared" si="1"/>
        <v>0.83301864981504314</v>
      </c>
      <c r="J21" s="365">
        <v>8.4</v>
      </c>
      <c r="K21" s="365">
        <v>8.8000000000000007</v>
      </c>
      <c r="L21" s="96">
        <f t="shared" si="13"/>
        <v>1.3970880000000003E-2</v>
      </c>
      <c r="M21" s="96">
        <f t="shared" si="2"/>
        <v>0.84679408138101109</v>
      </c>
      <c r="N21" s="365">
        <v>7.1</v>
      </c>
      <c r="O21" s="365">
        <v>13.1</v>
      </c>
      <c r="P21" s="96">
        <f t="shared" si="14"/>
        <v>1.7578889999999996E-2</v>
      </c>
      <c r="Q21" s="96">
        <f t="shared" si="3"/>
        <v>0.81614454891080968</v>
      </c>
      <c r="R21" s="365">
        <v>7.1</v>
      </c>
      <c r="S21" s="365">
        <v>10.8</v>
      </c>
      <c r="T21" s="96">
        <f t="shared" si="15"/>
        <v>1.449252E-2</v>
      </c>
      <c r="U21" s="96">
        <f t="shared" si="4"/>
        <v>0.84236282367447601</v>
      </c>
      <c r="V21" s="365">
        <v>8.1</v>
      </c>
      <c r="W21" s="365">
        <v>11.5</v>
      </c>
      <c r="X21" s="96">
        <f t="shared" si="16"/>
        <v>1.7605349999999995E-2</v>
      </c>
      <c r="Y21" s="96">
        <f t="shared" si="5"/>
        <v>0.81591977496917389</v>
      </c>
      <c r="Z21" s="365">
        <v>2.6</v>
      </c>
      <c r="AA21" s="365">
        <v>27</v>
      </c>
      <c r="AB21" s="96">
        <f t="shared" si="17"/>
        <v>1.3267800000000001E-2</v>
      </c>
      <c r="AC21" s="96">
        <f t="shared" si="6"/>
        <v>0.85276664611590625</v>
      </c>
      <c r="AD21" s="365">
        <v>6.5</v>
      </c>
      <c r="AE21" s="365">
        <v>16.5</v>
      </c>
      <c r="AF21" s="96">
        <f t="shared" si="18"/>
        <v>2.027025E-2</v>
      </c>
      <c r="AG21" s="96">
        <f t="shared" si="7"/>
        <v>0.79328182799013558</v>
      </c>
      <c r="AH21" s="365">
        <v>4.5</v>
      </c>
      <c r="AI21" s="365">
        <v>19.2</v>
      </c>
      <c r="AJ21" s="96">
        <f t="shared" si="19"/>
        <v>1.6329599999999996E-2</v>
      </c>
      <c r="AK21" s="96">
        <f t="shared" si="8"/>
        <v>0.82675709001233044</v>
      </c>
      <c r="AL21" s="365">
        <v>2.9</v>
      </c>
      <c r="AM21" s="365">
        <v>28.1</v>
      </c>
      <c r="AN21" s="96">
        <f t="shared" si="20"/>
        <v>1.540161E-2</v>
      </c>
      <c r="AO21" s="96">
        <f t="shared" si="9"/>
        <v>0.83464023325113035</v>
      </c>
      <c r="AP21" s="365">
        <v>5</v>
      </c>
      <c r="AQ21" s="365">
        <v>19.7</v>
      </c>
      <c r="AR21" s="96">
        <f t="shared" si="21"/>
        <v>1.8616499999999998E-2</v>
      </c>
      <c r="AS21" s="96">
        <f t="shared" si="10"/>
        <v>0.80733019934237571</v>
      </c>
    </row>
    <row r="22" spans="1:45" ht="15" customHeight="1">
      <c r="A22" s="1">
        <v>1998</v>
      </c>
      <c r="B22" s="365">
        <v>5.9</v>
      </c>
      <c r="C22" s="365">
        <v>16.100000000000001</v>
      </c>
      <c r="D22" s="96">
        <f t="shared" si="11"/>
        <v>1.7953110000000001E-2</v>
      </c>
      <c r="E22" s="96">
        <f t="shared" si="0"/>
        <v>0.81296560316481714</v>
      </c>
      <c r="F22" s="365">
        <v>10.6</v>
      </c>
      <c r="G22" s="365">
        <v>10.6</v>
      </c>
      <c r="H22" s="96">
        <f t="shared" si="12"/>
        <v>2.1236039999999998E-2</v>
      </c>
      <c r="I22" s="96">
        <f t="shared" si="1"/>
        <v>0.78507757912042742</v>
      </c>
      <c r="J22" s="365">
        <v>12.1</v>
      </c>
      <c r="K22" s="365">
        <v>10.9</v>
      </c>
      <c r="L22" s="96">
        <f t="shared" si="13"/>
        <v>2.4927209999999998E-2</v>
      </c>
      <c r="M22" s="96">
        <f t="shared" si="2"/>
        <v>0.75372161426222761</v>
      </c>
      <c r="N22" s="365">
        <v>10</v>
      </c>
      <c r="O22" s="365">
        <v>12.7</v>
      </c>
      <c r="P22" s="96">
        <f t="shared" si="14"/>
        <v>2.4002999999999997E-2</v>
      </c>
      <c r="Q22" s="96">
        <f t="shared" si="3"/>
        <v>0.76157264693793669</v>
      </c>
      <c r="R22" s="365">
        <v>7.9</v>
      </c>
      <c r="S22" s="365">
        <v>13.3</v>
      </c>
      <c r="T22" s="96">
        <f t="shared" si="15"/>
        <v>1.9858229999999998E-2</v>
      </c>
      <c r="U22" s="96">
        <f t="shared" si="4"/>
        <v>0.79678187936703648</v>
      </c>
      <c r="V22" s="365">
        <v>10.1</v>
      </c>
      <c r="W22" s="365">
        <v>16.2</v>
      </c>
      <c r="X22" s="96">
        <f t="shared" si="16"/>
        <v>3.0924179999999996E-2</v>
      </c>
      <c r="Y22" s="96">
        <f t="shared" si="5"/>
        <v>0.70277820591861906</v>
      </c>
      <c r="Z22" s="365">
        <v>2.8</v>
      </c>
      <c r="AA22" s="365">
        <v>20</v>
      </c>
      <c r="AB22" s="96">
        <f t="shared" si="17"/>
        <v>1.0584000000000001E-2</v>
      </c>
      <c r="AC22" s="96">
        <f t="shared" si="6"/>
        <v>0.87556514591039869</v>
      </c>
      <c r="AD22" s="365">
        <v>6.4</v>
      </c>
      <c r="AE22" s="365">
        <v>12.7</v>
      </c>
      <c r="AF22" s="96">
        <f t="shared" si="18"/>
        <v>1.5361919999999999E-2</v>
      </c>
      <c r="AG22" s="96">
        <f t="shared" si="7"/>
        <v>0.83497739416358407</v>
      </c>
      <c r="AH22" s="365">
        <v>6</v>
      </c>
      <c r="AI22" s="365">
        <v>17.7</v>
      </c>
      <c r="AJ22" s="96">
        <f t="shared" si="19"/>
        <v>2.0071799999999994E-2</v>
      </c>
      <c r="AK22" s="96">
        <f t="shared" si="8"/>
        <v>0.79496763255240444</v>
      </c>
      <c r="AL22" s="365">
        <v>3.5</v>
      </c>
      <c r="AM22" s="312">
        <f>AM21*((AM$27/AM$21)^(1/(A$27-A$21)))</f>
        <v>26.831927213508145</v>
      </c>
      <c r="AN22" s="96">
        <f t="shared" si="20"/>
        <v>1.7749319851735636E-2</v>
      </c>
      <c r="AO22" s="96">
        <f t="shared" si="9"/>
        <v>0.81469677152807984</v>
      </c>
      <c r="AP22" s="365">
        <v>6.5</v>
      </c>
      <c r="AQ22" s="365">
        <v>12.2</v>
      </c>
      <c r="AR22" s="96">
        <f t="shared" si="21"/>
        <v>1.4987699999999998E-2</v>
      </c>
      <c r="AS22" s="96">
        <f t="shared" si="10"/>
        <v>0.83815633990957672</v>
      </c>
    </row>
    <row r="23" spans="1:45" ht="15" customHeight="1">
      <c r="A23" s="1">
        <v>1999</v>
      </c>
      <c r="B23" s="365">
        <v>6.3</v>
      </c>
      <c r="C23" s="365">
        <v>13.3</v>
      </c>
      <c r="D23" s="96">
        <f t="shared" si="11"/>
        <v>1.5836310000000003E-2</v>
      </c>
      <c r="E23" s="96">
        <f t="shared" si="0"/>
        <v>0.83094751849568427</v>
      </c>
      <c r="F23" s="365">
        <v>13.8</v>
      </c>
      <c r="G23" s="365">
        <v>10.6</v>
      </c>
      <c r="H23" s="96">
        <f t="shared" si="12"/>
        <v>2.7646919999999998E-2</v>
      </c>
      <c r="I23" s="96">
        <f t="shared" si="1"/>
        <v>0.73061806411837238</v>
      </c>
      <c r="J23" s="365">
        <v>12.7</v>
      </c>
      <c r="K23" s="365">
        <v>12.7</v>
      </c>
      <c r="L23" s="96">
        <f t="shared" si="13"/>
        <v>3.048381E-2</v>
      </c>
      <c r="M23" s="96">
        <f t="shared" si="2"/>
        <v>0.70651908651870121</v>
      </c>
      <c r="N23" s="365">
        <v>14.9</v>
      </c>
      <c r="O23" s="365">
        <v>12.2</v>
      </c>
      <c r="P23" s="96">
        <f t="shared" si="14"/>
        <v>3.4356419999999999E-2</v>
      </c>
      <c r="Q23" s="96">
        <f t="shared" si="3"/>
        <v>0.67362181463214132</v>
      </c>
      <c r="R23" s="365">
        <v>10.7</v>
      </c>
      <c r="S23" s="365">
        <v>13.4</v>
      </c>
      <c r="T23" s="96">
        <f t="shared" si="15"/>
        <v>2.7098819999999999E-2</v>
      </c>
      <c r="U23" s="96">
        <f t="shared" si="4"/>
        <v>0.73527409576654335</v>
      </c>
      <c r="V23" s="365">
        <v>9.5</v>
      </c>
      <c r="W23" s="365">
        <v>11.4</v>
      </c>
      <c r="X23" s="96">
        <f t="shared" si="16"/>
        <v>2.0468699999999999E-2</v>
      </c>
      <c r="Y23" s="96">
        <f t="shared" si="5"/>
        <v>0.79159602342786672</v>
      </c>
      <c r="Z23" s="365">
        <v>3</v>
      </c>
      <c r="AA23" s="365">
        <v>19.3</v>
      </c>
      <c r="AB23" s="96">
        <f t="shared" si="17"/>
        <v>1.0943100000000001E-2</v>
      </c>
      <c r="AC23" s="96">
        <f t="shared" si="6"/>
        <v>0.87251464241676946</v>
      </c>
      <c r="AD23" s="365">
        <v>8</v>
      </c>
      <c r="AE23" s="365">
        <v>11.2</v>
      </c>
      <c r="AF23" s="96">
        <f t="shared" si="18"/>
        <v>1.6934399999999999E-2</v>
      </c>
      <c r="AG23" s="96">
        <f t="shared" si="7"/>
        <v>0.82161939991779687</v>
      </c>
      <c r="AH23" s="365">
        <v>8.1</v>
      </c>
      <c r="AI23" s="365">
        <v>11</v>
      </c>
      <c r="AJ23" s="96">
        <f t="shared" si="19"/>
        <v>1.6839899999999998E-2</v>
      </c>
      <c r="AK23" s="96">
        <f t="shared" si="8"/>
        <v>0.82242216399506785</v>
      </c>
      <c r="AL23" s="365">
        <v>1.4</v>
      </c>
      <c r="AM23" s="312">
        <f t="shared" ref="AM23:AM26" si="22">AM22*((AM$27/AM$21)^(1/(A$27-A$21)))</f>
        <v>25.62107893206402</v>
      </c>
      <c r="AN23" s="96">
        <f t="shared" si="20"/>
        <v>6.7793374854241391E-3</v>
      </c>
      <c r="AO23" s="96">
        <f t="shared" si="9"/>
        <v>0.90788521355950469</v>
      </c>
      <c r="AP23" s="365">
        <v>7.7</v>
      </c>
      <c r="AQ23" s="365">
        <v>11.5</v>
      </c>
      <c r="AR23" s="96">
        <f t="shared" si="21"/>
        <v>1.6735949999999999E-2</v>
      </c>
      <c r="AS23" s="96">
        <f t="shared" si="10"/>
        <v>0.82330520448006572</v>
      </c>
    </row>
    <row r="24" spans="1:45" ht="15" customHeight="1">
      <c r="A24" s="1">
        <v>2000</v>
      </c>
      <c r="B24" s="365">
        <v>7.6</v>
      </c>
      <c r="C24" s="365">
        <v>14.6</v>
      </c>
      <c r="D24" s="96">
        <f t="shared" si="11"/>
        <v>2.0971439999999997E-2</v>
      </c>
      <c r="E24" s="96">
        <f t="shared" si="0"/>
        <v>0.78732531853678589</v>
      </c>
      <c r="F24" s="365">
        <v>17.100000000000001</v>
      </c>
      <c r="G24" s="365">
        <v>14.5</v>
      </c>
      <c r="H24" s="96">
        <f t="shared" si="12"/>
        <v>4.6862550000000003E-2</v>
      </c>
      <c r="I24" s="96">
        <f t="shared" si="1"/>
        <v>0.56738401664611582</v>
      </c>
      <c r="J24" s="365">
        <v>13.4</v>
      </c>
      <c r="K24" s="365">
        <v>12.9</v>
      </c>
      <c r="L24" s="96">
        <f t="shared" si="13"/>
        <v>3.2670540000000005E-2</v>
      </c>
      <c r="M24" s="96">
        <f t="shared" si="2"/>
        <v>0.68794312577065353</v>
      </c>
      <c r="N24" s="365">
        <v>17</v>
      </c>
      <c r="O24" s="365">
        <v>14.9</v>
      </c>
      <c r="P24" s="96">
        <f t="shared" si="14"/>
        <v>4.7873699999999991E-2</v>
      </c>
      <c r="Q24" s="96">
        <f t="shared" si="3"/>
        <v>0.55879444101931774</v>
      </c>
      <c r="R24" s="365">
        <v>12.3</v>
      </c>
      <c r="S24" s="365">
        <v>11.5</v>
      </c>
      <c r="T24" s="96">
        <f t="shared" si="15"/>
        <v>2.6734050000000002E-2</v>
      </c>
      <c r="U24" s="96">
        <f t="shared" si="4"/>
        <v>0.73837276510480876</v>
      </c>
      <c r="V24" s="365">
        <v>11.1</v>
      </c>
      <c r="W24" s="365">
        <v>11.6</v>
      </c>
      <c r="X24" s="96">
        <f t="shared" si="16"/>
        <v>2.4335639999999995E-2</v>
      </c>
      <c r="Y24" s="96">
        <f t="shared" si="5"/>
        <v>0.75874691738594335</v>
      </c>
      <c r="Z24" s="365">
        <v>4.7</v>
      </c>
      <c r="AA24" s="365">
        <v>22</v>
      </c>
      <c r="AB24" s="96">
        <f t="shared" si="17"/>
        <v>1.95426E-2</v>
      </c>
      <c r="AC24" s="96">
        <f t="shared" si="6"/>
        <v>0.79946311138512127</v>
      </c>
      <c r="AD24" s="365">
        <v>8.5</v>
      </c>
      <c r="AE24" s="365">
        <v>15.3</v>
      </c>
      <c r="AF24" s="96">
        <f t="shared" si="18"/>
        <v>2.4579450000000003E-2</v>
      </c>
      <c r="AG24" s="96">
        <f t="shared" si="7"/>
        <v>0.75667578606658437</v>
      </c>
      <c r="AH24" s="365">
        <v>10.5</v>
      </c>
      <c r="AI24" s="365">
        <v>9</v>
      </c>
      <c r="AJ24" s="96">
        <f t="shared" si="19"/>
        <v>1.7860499999999998E-2</v>
      </c>
      <c r="AK24" s="96">
        <f t="shared" si="8"/>
        <v>0.81375231196054254</v>
      </c>
      <c r="AL24" s="365">
        <v>2.2000000000000002</v>
      </c>
      <c r="AM24" s="312">
        <f t="shared" si="22"/>
        <v>24.464872777106361</v>
      </c>
      <c r="AN24" s="96">
        <f t="shared" si="20"/>
        <v>1.0172494100720826E-2</v>
      </c>
      <c r="AO24" s="96">
        <f t="shared" si="9"/>
        <v>0.87906083007469882</v>
      </c>
      <c r="AP24" s="365">
        <v>7.3</v>
      </c>
      <c r="AQ24" s="365">
        <v>11</v>
      </c>
      <c r="AR24" s="96">
        <f t="shared" si="21"/>
        <v>1.5176699999999998E-2</v>
      </c>
      <c r="AS24" s="96">
        <f t="shared" si="10"/>
        <v>0.83655081175503487</v>
      </c>
    </row>
    <row r="25" spans="1:45" ht="15" customHeight="1">
      <c r="A25" s="1">
        <v>2001</v>
      </c>
      <c r="B25" s="365">
        <v>8</v>
      </c>
      <c r="C25" s="365">
        <v>15.3</v>
      </c>
      <c r="D25" s="96">
        <f t="shared" si="11"/>
        <v>2.3133599999999997E-2</v>
      </c>
      <c r="E25" s="96">
        <f t="shared" si="0"/>
        <v>0.76895807644882852</v>
      </c>
      <c r="F25" s="365">
        <v>18.2</v>
      </c>
      <c r="G25" s="365">
        <v>13.5</v>
      </c>
      <c r="H25" s="96">
        <f t="shared" si="12"/>
        <v>4.6437299999999994E-2</v>
      </c>
      <c r="I25" s="96">
        <f t="shared" si="1"/>
        <v>0.57099645499383489</v>
      </c>
      <c r="J25" s="365">
        <v>12.2</v>
      </c>
      <c r="K25" s="365">
        <v>13.3</v>
      </c>
      <c r="L25" s="96">
        <f t="shared" si="13"/>
        <v>3.0667139999999992E-2</v>
      </c>
      <c r="M25" s="96">
        <f t="shared" si="2"/>
        <v>0.70496172420879577</v>
      </c>
      <c r="N25" s="365">
        <v>13.7</v>
      </c>
      <c r="O25" s="365">
        <v>14.1</v>
      </c>
      <c r="P25" s="96">
        <f t="shared" si="14"/>
        <v>3.6509130000000001E-2</v>
      </c>
      <c r="Q25" s="96">
        <f t="shared" si="3"/>
        <v>0.65533484895191119</v>
      </c>
      <c r="R25" s="365">
        <v>12.3</v>
      </c>
      <c r="S25" s="365">
        <v>13.2</v>
      </c>
      <c r="T25" s="96">
        <f t="shared" si="15"/>
        <v>3.0686039999999998E-2</v>
      </c>
      <c r="U25" s="96">
        <f t="shared" si="4"/>
        <v>0.70480117139334153</v>
      </c>
      <c r="V25" s="365">
        <v>10.8</v>
      </c>
      <c r="W25" s="365">
        <v>12.4</v>
      </c>
      <c r="X25" s="96">
        <f t="shared" si="16"/>
        <v>2.5310880000000001E-2</v>
      </c>
      <c r="Y25" s="96">
        <f t="shared" si="5"/>
        <v>0.75046239210850796</v>
      </c>
      <c r="Z25" s="365">
        <v>5.4</v>
      </c>
      <c r="AA25" s="365">
        <v>19.399999999999999</v>
      </c>
      <c r="AB25" s="96">
        <f t="shared" si="17"/>
        <v>1.979964E-2</v>
      </c>
      <c r="AC25" s="96">
        <f t="shared" si="6"/>
        <v>0.79727959309494445</v>
      </c>
      <c r="AD25" s="365">
        <v>9.5</v>
      </c>
      <c r="AE25" s="365">
        <v>15.3</v>
      </c>
      <c r="AF25" s="96">
        <f t="shared" si="18"/>
        <v>2.7471149999999996E-2</v>
      </c>
      <c r="AG25" s="96">
        <f t="shared" si="7"/>
        <v>0.73211120530209617</v>
      </c>
      <c r="AH25" s="365">
        <v>11.5</v>
      </c>
      <c r="AI25" s="365">
        <v>11.4</v>
      </c>
      <c r="AJ25" s="96">
        <f t="shared" si="19"/>
        <v>2.4777899999999999E-2</v>
      </c>
      <c r="AK25" s="96">
        <f t="shared" si="8"/>
        <v>0.75498998150431573</v>
      </c>
      <c r="AL25" s="365">
        <v>2.1</v>
      </c>
      <c r="AM25" s="312">
        <f t="shared" si="22"/>
        <v>23.360842905446788</v>
      </c>
      <c r="AN25" s="96">
        <f t="shared" si="20"/>
        <v>9.2719185491718301E-3</v>
      </c>
      <c r="AO25" s="96">
        <f t="shared" si="9"/>
        <v>0.88671109146784077</v>
      </c>
      <c r="AP25" s="365">
        <v>8.6</v>
      </c>
      <c r="AQ25" s="365">
        <v>17</v>
      </c>
      <c r="AR25" s="96">
        <f t="shared" si="21"/>
        <v>2.7631799999999998E-2</v>
      </c>
      <c r="AS25" s="96">
        <f t="shared" si="10"/>
        <v>0.73074650637073568</v>
      </c>
    </row>
    <row r="26" spans="1:45" ht="15" customHeight="1">
      <c r="A26" s="1">
        <v>2002</v>
      </c>
      <c r="B26" s="365">
        <v>9.6999999999999993</v>
      </c>
      <c r="C26" s="365">
        <v>14.6</v>
      </c>
      <c r="D26" s="96">
        <f t="shared" si="11"/>
        <v>2.6766179999999994E-2</v>
      </c>
      <c r="E26" s="96">
        <f t="shared" si="0"/>
        <v>0.7380998253185368</v>
      </c>
      <c r="F26" s="365">
        <v>14.9</v>
      </c>
      <c r="G26" s="365">
        <v>12.4</v>
      </c>
      <c r="H26" s="96">
        <f t="shared" si="12"/>
        <v>3.4919640000000002E-2</v>
      </c>
      <c r="I26" s="96">
        <f t="shared" si="1"/>
        <v>0.66883734073160706</v>
      </c>
      <c r="J26" s="365">
        <v>17.100000000000001</v>
      </c>
      <c r="K26" s="365">
        <v>14.6</v>
      </c>
      <c r="L26" s="96">
        <f t="shared" si="13"/>
        <v>4.7185740000000004E-2</v>
      </c>
      <c r="M26" s="96">
        <f t="shared" si="2"/>
        <v>0.56463856350184949</v>
      </c>
      <c r="N26" s="365">
        <v>14.3</v>
      </c>
      <c r="O26" s="365">
        <v>13</v>
      </c>
      <c r="P26" s="96">
        <f t="shared" si="14"/>
        <v>3.5135099999999996E-2</v>
      </c>
      <c r="Q26" s="96">
        <f t="shared" si="3"/>
        <v>0.66700703863542943</v>
      </c>
      <c r="R26" s="365">
        <v>15</v>
      </c>
      <c r="S26" s="365">
        <v>11.9</v>
      </c>
      <c r="T26" s="96">
        <f t="shared" si="15"/>
        <v>3.3736499999999996E-2</v>
      </c>
      <c r="U26" s="96">
        <f t="shared" si="4"/>
        <v>0.6788879469790382</v>
      </c>
      <c r="V26" s="365">
        <v>13.3</v>
      </c>
      <c r="W26" s="365">
        <v>14</v>
      </c>
      <c r="X26" s="96">
        <f t="shared" si="16"/>
        <v>3.5191800000000002E-2</v>
      </c>
      <c r="Y26" s="96">
        <f t="shared" si="5"/>
        <v>0.66652538018906704</v>
      </c>
      <c r="Z26" s="365">
        <v>6.5</v>
      </c>
      <c r="AA26" s="365">
        <v>14.9</v>
      </c>
      <c r="AB26" s="96">
        <f t="shared" si="17"/>
        <v>1.8304650000000002E-2</v>
      </c>
      <c r="AC26" s="96">
        <f t="shared" si="6"/>
        <v>0.80997932079736945</v>
      </c>
      <c r="AD26" s="365">
        <v>9.6</v>
      </c>
      <c r="AE26" s="365">
        <v>15.8</v>
      </c>
      <c r="AF26" s="96">
        <f t="shared" si="18"/>
        <v>2.8667520000000002E-2</v>
      </c>
      <c r="AG26" s="96">
        <f t="shared" si="7"/>
        <v>0.72194821208384707</v>
      </c>
      <c r="AH26" s="365">
        <v>14</v>
      </c>
      <c r="AI26" s="365">
        <v>12.3</v>
      </c>
      <c r="AJ26" s="96">
        <f t="shared" si="19"/>
        <v>3.2545800000000007E-2</v>
      </c>
      <c r="AK26" s="96">
        <f t="shared" si="8"/>
        <v>0.68900277435265089</v>
      </c>
      <c r="AL26" s="365">
        <v>3</v>
      </c>
      <c r="AM26" s="312">
        <f t="shared" si="22"/>
        <v>22.306634750361081</v>
      </c>
      <c r="AN26" s="96">
        <f t="shared" si="20"/>
        <v>1.2647861903454731E-2</v>
      </c>
      <c r="AO26" s="96">
        <f t="shared" si="9"/>
        <v>0.85803293219038468</v>
      </c>
      <c r="AP26" s="365">
        <v>12.4</v>
      </c>
      <c r="AQ26" s="365">
        <v>16.7</v>
      </c>
      <c r="AR26" s="96">
        <f t="shared" si="21"/>
        <v>3.9138119999999992E-2</v>
      </c>
      <c r="AS26" s="96">
        <f t="shared" si="10"/>
        <v>0.63300195232223588</v>
      </c>
    </row>
    <row r="27" spans="1:45" ht="15" customHeight="1">
      <c r="A27" s="1">
        <v>2003</v>
      </c>
      <c r="B27" s="365">
        <v>9.1</v>
      </c>
      <c r="C27" s="365">
        <v>16.2</v>
      </c>
      <c r="D27" s="96">
        <f t="shared" si="11"/>
        <v>2.7862379999999999E-2</v>
      </c>
      <c r="E27" s="96">
        <f t="shared" si="0"/>
        <v>0.72878776202219486</v>
      </c>
      <c r="F27" s="365">
        <v>19.2</v>
      </c>
      <c r="G27" s="365">
        <v>10.199999999999999</v>
      </c>
      <c r="H27" s="96">
        <f t="shared" si="12"/>
        <v>3.7013759999999993E-2</v>
      </c>
      <c r="I27" s="96">
        <f t="shared" si="1"/>
        <v>0.65104808877928488</v>
      </c>
      <c r="J27" s="365">
        <v>19.7</v>
      </c>
      <c r="K27" s="365">
        <v>12.7</v>
      </c>
      <c r="L27" s="96">
        <f t="shared" si="13"/>
        <v>4.7285909999999994E-2</v>
      </c>
      <c r="M27" s="96">
        <f t="shared" si="2"/>
        <v>0.56378763357994255</v>
      </c>
      <c r="N27" s="365">
        <v>14.8</v>
      </c>
      <c r="O27" s="365">
        <v>11.7</v>
      </c>
      <c r="P27" s="96">
        <f t="shared" si="14"/>
        <v>3.2727240000000005E-2</v>
      </c>
      <c r="Q27" s="96">
        <f t="shared" si="3"/>
        <v>0.68746146732429092</v>
      </c>
      <c r="R27" s="365">
        <v>15.5</v>
      </c>
      <c r="S27" s="365">
        <v>12.6</v>
      </c>
      <c r="T27" s="96">
        <f t="shared" si="15"/>
        <v>3.6911699999999999E-2</v>
      </c>
      <c r="U27" s="96">
        <f t="shared" si="4"/>
        <v>0.6519150739827374</v>
      </c>
      <c r="V27" s="365">
        <v>13</v>
      </c>
      <c r="W27" s="365">
        <v>13.3</v>
      </c>
      <c r="X27" s="96">
        <f t="shared" si="16"/>
        <v>3.2678099999999995E-2</v>
      </c>
      <c r="Y27" s="96">
        <f t="shared" si="5"/>
        <v>0.68787890464447188</v>
      </c>
      <c r="Z27" s="365">
        <v>5.6</v>
      </c>
      <c r="AA27" s="365">
        <v>18.8</v>
      </c>
      <c r="AB27" s="96">
        <f t="shared" si="17"/>
        <v>1.9897919999999996E-2</v>
      </c>
      <c r="AC27" s="96">
        <f t="shared" si="6"/>
        <v>0.79644471845458276</v>
      </c>
      <c r="AD27" s="365">
        <v>7.5</v>
      </c>
      <c r="AE27" s="365">
        <v>21.4</v>
      </c>
      <c r="AF27" s="96">
        <f t="shared" si="18"/>
        <v>3.0334499999999997E-2</v>
      </c>
      <c r="AG27" s="96">
        <f t="shared" si="7"/>
        <v>0.70778745376078911</v>
      </c>
      <c r="AH27" s="365">
        <v>12.2</v>
      </c>
      <c r="AI27" s="365">
        <v>10.199999999999999</v>
      </c>
      <c r="AJ27" s="96">
        <f t="shared" si="19"/>
        <v>2.3519159999999994E-2</v>
      </c>
      <c r="AK27" s="96">
        <f t="shared" si="8"/>
        <v>0.76568279901356351</v>
      </c>
      <c r="AL27" s="365">
        <v>4.0999999999999996</v>
      </c>
      <c r="AM27" s="291">
        <v>21.3</v>
      </c>
      <c r="AN27" s="96">
        <f t="shared" si="20"/>
        <v>1.6505369999999998E-2</v>
      </c>
      <c r="AO27" s="96">
        <f t="shared" si="9"/>
        <v>0.82526394882860676</v>
      </c>
      <c r="AP27" s="365">
        <v>10.6</v>
      </c>
      <c r="AQ27" s="365">
        <v>22.1</v>
      </c>
      <c r="AR27" s="96">
        <f t="shared" si="21"/>
        <v>4.4275139999999998E-2</v>
      </c>
      <c r="AS27" s="96">
        <f t="shared" si="10"/>
        <v>0.58936369708179204</v>
      </c>
    </row>
    <row r="28" spans="1:45" ht="15" customHeight="1">
      <c r="A28" s="1">
        <v>2004</v>
      </c>
      <c r="B28" s="365">
        <v>8.6999999999999993</v>
      </c>
      <c r="C28" s="365">
        <v>15</v>
      </c>
      <c r="D28" s="96">
        <f t="shared" si="11"/>
        <v>2.4664499999999995E-2</v>
      </c>
      <c r="E28" s="96">
        <f t="shared" si="0"/>
        <v>0.75595329839704073</v>
      </c>
      <c r="F28" s="365">
        <v>19.600000000000001</v>
      </c>
      <c r="G28" s="365">
        <v>11.7</v>
      </c>
      <c r="H28" s="96">
        <f t="shared" si="12"/>
        <v>4.3341480000000002E-2</v>
      </c>
      <c r="I28" s="96">
        <f t="shared" si="1"/>
        <v>0.59729500616522813</v>
      </c>
      <c r="J28" s="365">
        <v>19.7</v>
      </c>
      <c r="K28" s="365">
        <v>13.6</v>
      </c>
      <c r="L28" s="96">
        <f t="shared" si="13"/>
        <v>5.0636879999999988E-2</v>
      </c>
      <c r="M28" s="96">
        <f t="shared" si="2"/>
        <v>0.53532161939991785</v>
      </c>
      <c r="N28" s="365">
        <v>13</v>
      </c>
      <c r="O28" s="365">
        <v>12.9</v>
      </c>
      <c r="P28" s="96">
        <f t="shared" si="14"/>
        <v>3.1695300000000003E-2</v>
      </c>
      <c r="Q28" s="96">
        <f t="shared" si="3"/>
        <v>0.6962276510480887</v>
      </c>
      <c r="R28" s="365">
        <v>16.2</v>
      </c>
      <c r="S28" s="365">
        <v>14.3</v>
      </c>
      <c r="T28" s="96">
        <f t="shared" si="15"/>
        <v>4.3783739999999995E-2</v>
      </c>
      <c r="U28" s="96">
        <f t="shared" si="4"/>
        <v>0.59353807028360062</v>
      </c>
      <c r="V28" s="365">
        <v>12.6</v>
      </c>
      <c r="W28" s="365">
        <v>13</v>
      </c>
      <c r="X28" s="96">
        <f t="shared" si="16"/>
        <v>3.0958199999999995E-2</v>
      </c>
      <c r="Y28" s="96">
        <f t="shared" si="5"/>
        <v>0.70248921085080152</v>
      </c>
      <c r="Z28" s="365">
        <v>5.0999999999999996</v>
      </c>
      <c r="AA28" s="365">
        <v>15.3</v>
      </c>
      <c r="AB28" s="96">
        <f t="shared" si="17"/>
        <v>1.4747669999999999E-2</v>
      </c>
      <c r="AC28" s="96">
        <f t="shared" si="6"/>
        <v>0.84019536066584455</v>
      </c>
      <c r="AD28" s="365">
        <v>9</v>
      </c>
      <c r="AE28" s="365">
        <v>19.3</v>
      </c>
      <c r="AF28" s="96">
        <f t="shared" si="18"/>
        <v>3.2829299999999999E-2</v>
      </c>
      <c r="AG28" s="96">
        <f t="shared" si="7"/>
        <v>0.6865944821208384</v>
      </c>
      <c r="AH28" s="365">
        <v>12.7</v>
      </c>
      <c r="AI28" s="365">
        <v>12.4</v>
      </c>
      <c r="AJ28" s="96">
        <f t="shared" si="19"/>
        <v>2.9763719999999994E-2</v>
      </c>
      <c r="AK28" s="96">
        <f t="shared" si="8"/>
        <v>0.71263614878750514</v>
      </c>
      <c r="AL28" s="365">
        <v>2.9</v>
      </c>
      <c r="AM28" s="312">
        <f>AM27*((AM29/AM27)^(1/2))</f>
        <v>14.954932296737422</v>
      </c>
      <c r="AN28" s="96">
        <f t="shared" si="20"/>
        <v>8.1967983918417812E-3</v>
      </c>
      <c r="AO28" s="96">
        <f t="shared" si="9"/>
        <v>0.89584408449487107</v>
      </c>
      <c r="AP28" s="365">
        <v>10</v>
      </c>
      <c r="AQ28" s="365">
        <v>18.100000000000001</v>
      </c>
      <c r="AR28" s="96">
        <f t="shared" si="21"/>
        <v>3.4209000000000003E-2</v>
      </c>
      <c r="AS28" s="96">
        <f t="shared" si="10"/>
        <v>0.67487412659268387</v>
      </c>
    </row>
    <row r="29" spans="1:45" ht="15" customHeight="1">
      <c r="A29" s="1">
        <v>2005</v>
      </c>
      <c r="B29" s="365">
        <v>10.199999999999999</v>
      </c>
      <c r="C29" s="365">
        <v>13.7</v>
      </c>
      <c r="D29" s="96">
        <f t="shared" si="11"/>
        <v>2.6410859999999994E-2</v>
      </c>
      <c r="E29" s="96">
        <f t="shared" si="0"/>
        <v>0.7411182182490752</v>
      </c>
      <c r="F29" s="365">
        <v>20.9</v>
      </c>
      <c r="G29" s="365">
        <v>10.9</v>
      </c>
      <c r="H29" s="96">
        <f t="shared" si="12"/>
        <v>4.3056090000000005E-2</v>
      </c>
      <c r="I29" s="96">
        <f t="shared" si="1"/>
        <v>0.59971935367858609</v>
      </c>
      <c r="J29" s="365">
        <v>17.7</v>
      </c>
      <c r="K29" s="365">
        <v>13.4</v>
      </c>
      <c r="L29" s="96">
        <f t="shared" si="13"/>
        <v>4.4827019999999995E-2</v>
      </c>
      <c r="M29" s="96">
        <f t="shared" si="2"/>
        <v>0.58467555487053025</v>
      </c>
      <c r="N29" s="365">
        <v>14.3</v>
      </c>
      <c r="O29" s="365">
        <v>13.2</v>
      </c>
      <c r="P29" s="96">
        <f t="shared" si="14"/>
        <v>3.5675640000000002E-2</v>
      </c>
      <c r="Q29" s="96">
        <f t="shared" si="3"/>
        <v>0.66241522811344011</v>
      </c>
      <c r="R29" s="365">
        <v>13.7</v>
      </c>
      <c r="S29" s="365">
        <v>15.7</v>
      </c>
      <c r="T29" s="96">
        <f t="shared" si="15"/>
        <v>4.0652009999999995E-2</v>
      </c>
      <c r="U29" s="96">
        <f t="shared" si="4"/>
        <v>0.62014167180435686</v>
      </c>
      <c r="V29" s="365">
        <v>15.3</v>
      </c>
      <c r="W29" s="365">
        <v>14.1</v>
      </c>
      <c r="X29" s="96">
        <f t="shared" si="16"/>
        <v>4.0772969999999999E-2</v>
      </c>
      <c r="Y29" s="96">
        <f t="shared" si="5"/>
        <v>0.6191141337854501</v>
      </c>
      <c r="Z29" s="365">
        <v>6.5</v>
      </c>
      <c r="AA29" s="365">
        <v>12.4</v>
      </c>
      <c r="AB29" s="96">
        <f t="shared" si="17"/>
        <v>1.5233400000000001E-2</v>
      </c>
      <c r="AC29" s="96">
        <f t="shared" si="6"/>
        <v>0.83606915330867237</v>
      </c>
      <c r="AD29" s="365">
        <v>10.5</v>
      </c>
      <c r="AE29" s="365">
        <v>17.899999999999999</v>
      </c>
      <c r="AF29" s="96">
        <f t="shared" si="18"/>
        <v>3.552255E-2</v>
      </c>
      <c r="AG29" s="96">
        <f t="shared" si="7"/>
        <v>0.66371570591861895</v>
      </c>
      <c r="AH29" s="365">
        <v>17.3</v>
      </c>
      <c r="AI29" s="365">
        <v>13.5</v>
      </c>
      <c r="AJ29" s="96">
        <f t="shared" si="19"/>
        <v>4.4140949999999998E-2</v>
      </c>
      <c r="AK29" s="96">
        <f t="shared" si="8"/>
        <v>0.59050362207151663</v>
      </c>
      <c r="AL29" s="365">
        <v>3.6</v>
      </c>
      <c r="AM29" s="291">
        <v>10.5</v>
      </c>
      <c r="AN29" s="96">
        <f t="shared" si="20"/>
        <v>7.1442000000000007E-3</v>
      </c>
      <c r="AO29" s="96">
        <f t="shared" si="9"/>
        <v>0.90478575832305785</v>
      </c>
      <c r="AP29" s="365">
        <v>10.6</v>
      </c>
      <c r="AQ29" s="365">
        <v>14.9</v>
      </c>
      <c r="AR29" s="96">
        <f t="shared" si="21"/>
        <v>2.9850659999999998E-2</v>
      </c>
      <c r="AS29" s="96">
        <f t="shared" si="10"/>
        <v>0.71189760583641593</v>
      </c>
    </row>
    <row r="30" spans="1:45" ht="15" customHeight="1">
      <c r="A30" s="1">
        <v>2006</v>
      </c>
      <c r="B30" s="365">
        <v>10.199999999999999</v>
      </c>
      <c r="C30" s="365">
        <v>15</v>
      </c>
      <c r="D30" s="96">
        <f t="shared" si="11"/>
        <v>2.8917000000000002E-2</v>
      </c>
      <c r="E30" s="96">
        <f t="shared" si="0"/>
        <v>0.71982891491985201</v>
      </c>
      <c r="F30" s="365">
        <v>20.3</v>
      </c>
      <c r="G30" s="365">
        <v>12.5</v>
      </c>
      <c r="H30" s="96">
        <f t="shared" si="12"/>
        <v>4.7958750000000001E-2</v>
      </c>
      <c r="I30" s="96">
        <f t="shared" si="1"/>
        <v>0.558071953349774</v>
      </c>
      <c r="J30" s="365">
        <v>15</v>
      </c>
      <c r="K30" s="365">
        <v>14.2</v>
      </c>
      <c r="L30" s="96">
        <f t="shared" si="13"/>
        <v>4.0256999999999994E-2</v>
      </c>
      <c r="M30" s="96">
        <f t="shared" si="2"/>
        <v>0.623497225647349</v>
      </c>
      <c r="N30" s="365">
        <v>13.6</v>
      </c>
      <c r="O30" s="365">
        <v>16.399999999999999</v>
      </c>
      <c r="P30" s="96">
        <f t="shared" si="14"/>
        <v>4.2154559999999987E-2</v>
      </c>
      <c r="Q30" s="96">
        <f t="shared" si="3"/>
        <v>0.60737772297575021</v>
      </c>
      <c r="R30" s="365">
        <v>14.8</v>
      </c>
      <c r="S30" s="365">
        <v>13.5</v>
      </c>
      <c r="T30" s="96">
        <f t="shared" si="15"/>
        <v>3.7762200000000003E-2</v>
      </c>
      <c r="U30" s="96">
        <f t="shared" si="4"/>
        <v>0.64469019728729959</v>
      </c>
      <c r="V30" s="365">
        <v>15.1</v>
      </c>
      <c r="W30" s="365">
        <v>12.8</v>
      </c>
      <c r="X30" s="96">
        <f t="shared" si="16"/>
        <v>3.652992E-2</v>
      </c>
      <c r="Y30" s="96">
        <f t="shared" si="5"/>
        <v>0.6551582408549117</v>
      </c>
      <c r="Z30" s="365">
        <v>7.1</v>
      </c>
      <c r="AA30" s="365">
        <v>17.399999999999999</v>
      </c>
      <c r="AB30" s="96">
        <f t="shared" si="17"/>
        <v>2.3349059999999998E-2</v>
      </c>
      <c r="AC30" s="96">
        <f t="shared" si="6"/>
        <v>0.767127774352651</v>
      </c>
      <c r="AD30" s="365">
        <v>10.3</v>
      </c>
      <c r="AE30" s="365">
        <v>13.9</v>
      </c>
      <c r="AF30" s="96">
        <f t="shared" si="18"/>
        <v>2.7059130000000001E-2</v>
      </c>
      <c r="AG30" s="96">
        <f t="shared" si="7"/>
        <v>0.73561125667899707</v>
      </c>
      <c r="AH30" s="365">
        <v>14.2</v>
      </c>
      <c r="AI30" s="365">
        <v>13.4</v>
      </c>
      <c r="AJ30" s="96">
        <f t="shared" si="19"/>
        <v>3.5962919999999995E-2</v>
      </c>
      <c r="AK30" s="96">
        <f t="shared" si="8"/>
        <v>0.6599748253185368</v>
      </c>
      <c r="AL30" s="312">
        <f>AL29*((AL31/AL29)^(1/2))</f>
        <v>3.7947331922020555</v>
      </c>
      <c r="AM30" s="312">
        <f>AM29*((AM31/AM29)^(1/2))</f>
        <v>14.635573101180562</v>
      </c>
      <c r="AN30" s="96">
        <f t="shared" si="20"/>
        <v>1.0496699961416446E-2</v>
      </c>
      <c r="AO30" s="96">
        <f t="shared" si="9"/>
        <v>0.87630674733811542</v>
      </c>
      <c r="AP30" s="365">
        <v>10.6</v>
      </c>
      <c r="AQ30" s="365">
        <v>13.4</v>
      </c>
      <c r="AR30" s="96">
        <f t="shared" si="21"/>
        <v>2.6845559999999997E-2</v>
      </c>
      <c r="AS30" s="96">
        <f t="shared" si="10"/>
        <v>0.73742550349362934</v>
      </c>
    </row>
    <row r="31" spans="1:45" ht="15" customHeight="1">
      <c r="A31" s="1">
        <v>2007</v>
      </c>
      <c r="B31" s="365">
        <v>11</v>
      </c>
      <c r="C31" s="365">
        <v>14.8</v>
      </c>
      <c r="D31" s="96">
        <f t="shared" si="11"/>
        <v>3.0769200000000003E-2</v>
      </c>
      <c r="E31" s="96">
        <f t="shared" si="0"/>
        <v>0.70409473900534325</v>
      </c>
      <c r="F31" s="365">
        <v>21.2</v>
      </c>
      <c r="G31" s="365">
        <v>9.8000000000000007</v>
      </c>
      <c r="H31" s="96">
        <f t="shared" si="12"/>
        <v>3.9266640000000005E-2</v>
      </c>
      <c r="I31" s="96">
        <f t="shared" si="1"/>
        <v>0.63191019317714747</v>
      </c>
      <c r="J31" s="365">
        <v>15.4</v>
      </c>
      <c r="K31" s="365">
        <v>14.7</v>
      </c>
      <c r="L31" s="96">
        <f t="shared" si="13"/>
        <v>4.2785819999999995E-2</v>
      </c>
      <c r="M31" s="96">
        <f t="shared" si="2"/>
        <v>0.60201525893958074</v>
      </c>
      <c r="N31" s="365">
        <v>15.7</v>
      </c>
      <c r="O31" s="365">
        <v>13.9</v>
      </c>
      <c r="P31" s="96">
        <f t="shared" si="14"/>
        <v>4.1245469999999985E-2</v>
      </c>
      <c r="Q31" s="96">
        <f t="shared" si="3"/>
        <v>0.61510031339909588</v>
      </c>
      <c r="R31" s="365">
        <v>14.9</v>
      </c>
      <c r="S31" s="365">
        <v>12.7</v>
      </c>
      <c r="T31" s="96">
        <f t="shared" si="15"/>
        <v>3.5764469999999993E-2</v>
      </c>
      <c r="U31" s="96">
        <f t="shared" si="4"/>
        <v>0.66166062988080565</v>
      </c>
      <c r="V31" s="365">
        <v>17.3</v>
      </c>
      <c r="W31" s="365">
        <v>13</v>
      </c>
      <c r="X31" s="96">
        <f t="shared" si="16"/>
        <v>4.2506099999999998E-2</v>
      </c>
      <c r="Y31" s="96">
        <f t="shared" si="5"/>
        <v>0.60439144060830252</v>
      </c>
      <c r="Z31" s="365">
        <v>7.4</v>
      </c>
      <c r="AA31" s="365">
        <v>15.1</v>
      </c>
      <c r="AB31" s="96">
        <f t="shared" si="17"/>
        <v>2.1118860000000003E-2</v>
      </c>
      <c r="AC31" s="96">
        <f t="shared" si="6"/>
        <v>0.78607300657624324</v>
      </c>
      <c r="AD31" s="365">
        <v>11.5</v>
      </c>
      <c r="AE31" s="365">
        <v>15.4</v>
      </c>
      <c r="AF31" s="96">
        <f t="shared" si="18"/>
        <v>3.3471899999999999E-2</v>
      </c>
      <c r="AG31" s="96">
        <f t="shared" si="7"/>
        <v>0.68113568639539657</v>
      </c>
      <c r="AH31" s="365">
        <v>11.7</v>
      </c>
      <c r="AI31" s="365">
        <v>16.8</v>
      </c>
      <c r="AJ31" s="96">
        <f t="shared" si="19"/>
        <v>3.7149839999999996E-2</v>
      </c>
      <c r="AK31" s="96">
        <f t="shared" si="8"/>
        <v>0.64989210850801482</v>
      </c>
      <c r="AL31" s="365">
        <v>4</v>
      </c>
      <c r="AM31" s="365">
        <v>20.399999999999999</v>
      </c>
      <c r="AN31" s="96">
        <f t="shared" si="20"/>
        <v>1.5422399999999998E-2</v>
      </c>
      <c r="AO31" s="96">
        <f t="shared" si="9"/>
        <v>0.83446362515413064</v>
      </c>
      <c r="AP31" s="365">
        <v>10.199999999999999</v>
      </c>
      <c r="AQ31" s="365">
        <v>19.399999999999999</v>
      </c>
      <c r="AR31" s="96">
        <f t="shared" si="21"/>
        <v>3.7399319999999993E-2</v>
      </c>
      <c r="AS31" s="96">
        <f t="shared" si="10"/>
        <v>0.64777281134401987</v>
      </c>
    </row>
    <row r="32" spans="1:45" ht="15" customHeight="1">
      <c r="A32" s="1">
        <v>2008</v>
      </c>
      <c r="B32" s="365">
        <v>12.9</v>
      </c>
      <c r="C32" s="365">
        <v>15.2</v>
      </c>
      <c r="D32" s="96">
        <f t="shared" si="11"/>
        <v>3.7059120000000001E-2</v>
      </c>
      <c r="E32" s="96">
        <f t="shared" si="0"/>
        <v>0.65066276202219475</v>
      </c>
      <c r="F32" s="365">
        <v>21.6</v>
      </c>
      <c r="G32" s="365">
        <v>10.7</v>
      </c>
      <c r="H32" s="96">
        <f t="shared" si="12"/>
        <v>4.3681680000000001E-2</v>
      </c>
      <c r="I32" s="96">
        <f t="shared" si="1"/>
        <v>0.59440505548705302</v>
      </c>
      <c r="J32" s="365">
        <v>15.9</v>
      </c>
      <c r="K32" s="365">
        <v>15.5</v>
      </c>
      <c r="L32" s="96">
        <f t="shared" si="13"/>
        <v>4.6579049999999997E-2</v>
      </c>
      <c r="M32" s="96">
        <f t="shared" si="2"/>
        <v>0.56979230887792853</v>
      </c>
      <c r="N32" s="365">
        <v>20.9</v>
      </c>
      <c r="O32" s="365">
        <v>13.6</v>
      </c>
      <c r="P32" s="96">
        <f t="shared" si="14"/>
        <v>5.3721359999999989E-2</v>
      </c>
      <c r="Q32" s="96">
        <f t="shared" si="3"/>
        <v>0.50911939991779698</v>
      </c>
      <c r="R32" s="365">
        <v>18.600000000000001</v>
      </c>
      <c r="S32" s="365">
        <v>12.8</v>
      </c>
      <c r="T32" s="96">
        <f t="shared" si="15"/>
        <v>4.4997120000000002E-2</v>
      </c>
      <c r="U32" s="96">
        <f t="shared" si="4"/>
        <v>0.58323057953144264</v>
      </c>
      <c r="V32" s="365">
        <v>18.600000000000001</v>
      </c>
      <c r="W32" s="365">
        <v>12.9</v>
      </c>
      <c r="X32" s="96">
        <f t="shared" si="16"/>
        <v>4.5348660000000006E-2</v>
      </c>
      <c r="Y32" s="96">
        <f t="shared" si="5"/>
        <v>0.58024429716399495</v>
      </c>
      <c r="Z32" s="365">
        <v>9.6999999999999993</v>
      </c>
      <c r="AA32" s="365">
        <v>17.600000000000001</v>
      </c>
      <c r="AB32" s="96">
        <f t="shared" si="17"/>
        <v>3.2266079999999996E-2</v>
      </c>
      <c r="AC32" s="96">
        <f t="shared" si="6"/>
        <v>0.69137895602137278</v>
      </c>
      <c r="AD32" s="365">
        <v>12.4</v>
      </c>
      <c r="AE32" s="365">
        <v>14.3</v>
      </c>
      <c r="AF32" s="96">
        <f t="shared" si="18"/>
        <v>3.3513479999999998E-2</v>
      </c>
      <c r="AG32" s="96">
        <f t="shared" si="7"/>
        <v>0.68078247020139748</v>
      </c>
      <c r="AH32" s="365">
        <v>17.399999999999999</v>
      </c>
      <c r="AI32" s="365">
        <v>15.3</v>
      </c>
      <c r="AJ32" s="96">
        <f t="shared" si="19"/>
        <v>5.0315579999999999E-2</v>
      </c>
      <c r="AK32" s="96">
        <f t="shared" si="8"/>
        <v>0.53805101726263871</v>
      </c>
      <c r="AL32" s="365">
        <v>4.5999999999999996</v>
      </c>
      <c r="AM32" s="365">
        <v>16.899999999999999</v>
      </c>
      <c r="AN32" s="96">
        <f t="shared" si="20"/>
        <v>1.4692859999999995E-2</v>
      </c>
      <c r="AO32" s="96">
        <f t="shared" si="9"/>
        <v>0.84066096383066169</v>
      </c>
      <c r="AP32" s="365">
        <v>11.4</v>
      </c>
      <c r="AQ32" s="365">
        <v>18.8</v>
      </c>
      <c r="AR32" s="96">
        <f t="shared" si="21"/>
        <v>4.0506480000000004E-2</v>
      </c>
      <c r="AS32" s="96">
        <f t="shared" si="10"/>
        <v>0.62137792848335371</v>
      </c>
    </row>
    <row r="33" spans="1:49" ht="15" customHeight="1">
      <c r="A33" s="1">
        <v>2009</v>
      </c>
      <c r="B33" s="365">
        <v>12.6</v>
      </c>
      <c r="C33" s="365">
        <v>17</v>
      </c>
      <c r="D33" s="96">
        <f t="shared" si="11"/>
        <v>4.0483799999999993E-2</v>
      </c>
      <c r="E33" s="96">
        <f t="shared" si="0"/>
        <v>0.621570591861899</v>
      </c>
      <c r="F33" s="365">
        <v>20.6</v>
      </c>
      <c r="G33" s="365">
        <v>12</v>
      </c>
      <c r="H33" s="96">
        <f t="shared" si="12"/>
        <v>4.6720799999999993E-2</v>
      </c>
      <c r="I33" s="96">
        <f t="shared" si="1"/>
        <v>0.56858816276202229</v>
      </c>
      <c r="J33" s="365">
        <v>12.6</v>
      </c>
      <c r="K33" s="365">
        <v>12.8</v>
      </c>
      <c r="L33" s="96">
        <f t="shared" si="13"/>
        <v>3.0481919999999999E-2</v>
      </c>
      <c r="M33" s="96">
        <f t="shared" si="2"/>
        <v>0.70653514180024657</v>
      </c>
      <c r="N33" s="365">
        <v>20</v>
      </c>
      <c r="O33" s="365">
        <v>15.6</v>
      </c>
      <c r="P33" s="96">
        <f t="shared" si="14"/>
        <v>5.8968E-2</v>
      </c>
      <c r="Q33" s="96">
        <f t="shared" si="3"/>
        <v>0.46454993834771885</v>
      </c>
      <c r="R33" s="365">
        <v>17</v>
      </c>
      <c r="S33" s="365">
        <v>12.8</v>
      </c>
      <c r="T33" s="96">
        <f t="shared" si="15"/>
        <v>4.11264E-2</v>
      </c>
      <c r="U33" s="96">
        <f t="shared" si="4"/>
        <v>0.61611179613645695</v>
      </c>
      <c r="V33" s="365">
        <v>17.600000000000001</v>
      </c>
      <c r="W33" s="365">
        <v>15.2</v>
      </c>
      <c r="X33" s="96">
        <f t="shared" si="16"/>
        <v>5.0561279999999993E-2</v>
      </c>
      <c r="Y33" s="96">
        <f t="shared" si="5"/>
        <v>0.53596383066173459</v>
      </c>
      <c r="Z33" s="365">
        <v>9.9</v>
      </c>
      <c r="AA33" s="365">
        <v>18.600000000000001</v>
      </c>
      <c r="AB33" s="96">
        <f t="shared" si="17"/>
        <v>3.480246E-2</v>
      </c>
      <c r="AC33" s="96">
        <f t="shared" si="6"/>
        <v>0.66983276818742288</v>
      </c>
      <c r="AD33" s="365">
        <v>11.9</v>
      </c>
      <c r="AE33" s="365">
        <v>14.9</v>
      </c>
      <c r="AF33" s="96">
        <f t="shared" si="18"/>
        <v>3.3511590000000001E-2</v>
      </c>
      <c r="AG33" s="96">
        <f t="shared" si="7"/>
        <v>0.68079852548294273</v>
      </c>
      <c r="AH33" s="365">
        <v>15.8</v>
      </c>
      <c r="AI33" s="365">
        <v>14.1</v>
      </c>
      <c r="AJ33" s="96">
        <f t="shared" si="19"/>
        <v>4.2105420000000005E-2</v>
      </c>
      <c r="AK33" s="96">
        <f t="shared" si="8"/>
        <v>0.60779516029593084</v>
      </c>
      <c r="AL33" s="365">
        <v>3</v>
      </c>
      <c r="AM33" s="312">
        <f>AM32*((AM$35/AM$32)^(1/3))</f>
        <v>14.778055193356685</v>
      </c>
      <c r="AN33" s="96">
        <f t="shared" si="20"/>
        <v>8.3791572946332413E-3</v>
      </c>
      <c r="AO33" s="96">
        <f t="shared" si="9"/>
        <v>0.894294971517818</v>
      </c>
      <c r="AP33" s="365">
        <v>12.6</v>
      </c>
      <c r="AQ33" s="365">
        <v>20.6</v>
      </c>
      <c r="AR33" s="96">
        <f t="shared" si="21"/>
        <v>4.9056839999999997E-2</v>
      </c>
      <c r="AS33" s="96">
        <f t="shared" si="10"/>
        <v>0.5487438347718866</v>
      </c>
    </row>
    <row r="34" spans="1:49" ht="15" customHeight="1">
      <c r="A34" s="1">
        <v>2010</v>
      </c>
      <c r="B34" s="365">
        <v>13.2</v>
      </c>
      <c r="C34" s="365">
        <v>16.2</v>
      </c>
      <c r="D34" s="96">
        <f t="shared" si="11"/>
        <v>4.0415759999999995E-2</v>
      </c>
      <c r="E34" s="96">
        <f t="shared" si="0"/>
        <v>0.62214858199753398</v>
      </c>
      <c r="F34" s="365">
        <v>22</v>
      </c>
      <c r="G34" s="365">
        <v>11.6</v>
      </c>
      <c r="H34" s="96">
        <f t="shared" si="12"/>
        <v>4.8232799999999999E-2</v>
      </c>
      <c r="I34" s="96">
        <f t="shared" si="1"/>
        <v>0.55574393752568851</v>
      </c>
      <c r="J34" s="365">
        <v>13</v>
      </c>
      <c r="K34" s="365">
        <v>12.9</v>
      </c>
      <c r="L34" s="96">
        <f t="shared" si="13"/>
        <v>3.1695300000000003E-2</v>
      </c>
      <c r="M34" s="96">
        <f t="shared" si="2"/>
        <v>0.6962276510480887</v>
      </c>
      <c r="N34" s="365">
        <v>17.8</v>
      </c>
      <c r="O34" s="365">
        <v>13.1</v>
      </c>
      <c r="P34" s="96">
        <f t="shared" si="14"/>
        <v>4.4071019999999995E-2</v>
      </c>
      <c r="Q34" s="96">
        <f t="shared" si="3"/>
        <v>0.59109766748869719</v>
      </c>
      <c r="R34" s="365">
        <v>18.7</v>
      </c>
      <c r="S34" s="365">
        <v>15.2</v>
      </c>
      <c r="T34" s="96">
        <f t="shared" si="15"/>
        <v>5.3721359999999989E-2</v>
      </c>
      <c r="U34" s="96">
        <f t="shared" si="4"/>
        <v>0.50911939991779698</v>
      </c>
      <c r="V34" s="365">
        <v>18.7</v>
      </c>
      <c r="W34" s="365">
        <v>14.1</v>
      </c>
      <c r="X34" s="96">
        <f t="shared" si="16"/>
        <v>4.983362999999999E-2</v>
      </c>
      <c r="Y34" s="96">
        <f t="shared" si="5"/>
        <v>0.54214511405672017</v>
      </c>
      <c r="Z34" s="365">
        <v>9.8000000000000007</v>
      </c>
      <c r="AA34" s="365">
        <v>18.399999999999999</v>
      </c>
      <c r="AB34" s="96">
        <f t="shared" si="17"/>
        <v>3.4080479999999996E-2</v>
      </c>
      <c r="AC34" s="96">
        <f t="shared" si="6"/>
        <v>0.67596588573777228</v>
      </c>
      <c r="AD34" s="365">
        <v>11.5</v>
      </c>
      <c r="AE34" s="365">
        <v>13.9</v>
      </c>
      <c r="AF34" s="96">
        <f t="shared" si="18"/>
        <v>3.0211649999999996E-2</v>
      </c>
      <c r="AG34" s="96">
        <f t="shared" si="7"/>
        <v>0.70883104706124134</v>
      </c>
      <c r="AH34" s="365">
        <v>16.899999999999999</v>
      </c>
      <c r="AI34" s="365">
        <v>13.2</v>
      </c>
      <c r="AJ34" s="96">
        <f t="shared" si="19"/>
        <v>4.216211999999999E-2</v>
      </c>
      <c r="AK34" s="96">
        <f t="shared" si="8"/>
        <v>0.60731350184956845</v>
      </c>
      <c r="AL34" s="365">
        <v>4.5999999999999996</v>
      </c>
      <c r="AM34" s="312">
        <f>AM33*((AM$35/AM$32)^(1/3))</f>
        <v>12.922539366739439</v>
      </c>
      <c r="AN34" s="96">
        <f t="shared" si="20"/>
        <v>1.1234855725443268E-2</v>
      </c>
      <c r="AO34" s="96">
        <f t="shared" si="9"/>
        <v>0.87003621896995509</v>
      </c>
      <c r="AP34" s="365">
        <v>13.9</v>
      </c>
      <c r="AQ34" s="365">
        <v>20.3</v>
      </c>
      <c r="AR34" s="96">
        <f t="shared" si="21"/>
        <v>5.3330130000000003E-2</v>
      </c>
      <c r="AS34" s="96">
        <f t="shared" si="10"/>
        <v>0.51244284319769828</v>
      </c>
    </row>
    <row r="35" spans="1:49" ht="15" customHeight="1">
      <c r="A35" s="1">
        <v>2011</v>
      </c>
      <c r="B35" s="365">
        <v>13.4</v>
      </c>
      <c r="C35" s="365">
        <v>16.600000000000001</v>
      </c>
      <c r="D35" s="96">
        <f t="shared" si="11"/>
        <v>4.2041160000000001E-2</v>
      </c>
      <c r="E35" s="96">
        <f t="shared" si="0"/>
        <v>0.60834103986847521</v>
      </c>
      <c r="F35" s="365">
        <v>21.5</v>
      </c>
      <c r="G35" s="365">
        <v>9.6999999999999993</v>
      </c>
      <c r="H35" s="96">
        <f t="shared" si="12"/>
        <v>3.9415949999999998E-2</v>
      </c>
      <c r="I35" s="96">
        <f t="shared" si="1"/>
        <v>0.63064182593505957</v>
      </c>
      <c r="J35" s="365">
        <v>22.1</v>
      </c>
      <c r="K35" s="365">
        <v>13</v>
      </c>
      <c r="L35" s="96">
        <f t="shared" si="13"/>
        <v>5.4299699999999999E-2</v>
      </c>
      <c r="M35" s="96">
        <f t="shared" si="2"/>
        <v>0.50420648376489929</v>
      </c>
      <c r="N35" s="365">
        <v>17</v>
      </c>
      <c r="O35" s="365">
        <v>11.2</v>
      </c>
      <c r="P35" s="96">
        <f t="shared" si="14"/>
        <v>3.5985599999999993E-2</v>
      </c>
      <c r="Q35" s="96">
        <f t="shared" si="3"/>
        <v>0.65978216193999184</v>
      </c>
      <c r="R35" s="365">
        <v>19</v>
      </c>
      <c r="S35" s="365">
        <v>13</v>
      </c>
      <c r="T35" s="96">
        <f t="shared" si="15"/>
        <v>4.6683000000000002E-2</v>
      </c>
      <c r="U35" s="96">
        <f t="shared" si="4"/>
        <v>0.56890926839293054</v>
      </c>
      <c r="V35" s="365">
        <v>19</v>
      </c>
      <c r="W35" s="365">
        <v>14.2</v>
      </c>
      <c r="X35" s="96">
        <f t="shared" si="16"/>
        <v>5.0992200000000001E-2</v>
      </c>
      <c r="Y35" s="96">
        <f t="shared" si="5"/>
        <v>0.53230322646937933</v>
      </c>
      <c r="Z35" s="365">
        <v>11</v>
      </c>
      <c r="AA35" s="365">
        <v>22.6</v>
      </c>
      <c r="AB35" s="96">
        <f t="shared" si="17"/>
        <v>4.6985400000000004E-2</v>
      </c>
      <c r="AC35" s="96">
        <f t="shared" si="6"/>
        <v>0.5663404233456637</v>
      </c>
      <c r="AD35" s="365">
        <v>11.2</v>
      </c>
      <c r="AE35" s="365">
        <v>13.3</v>
      </c>
      <c r="AF35" s="96">
        <f t="shared" si="18"/>
        <v>2.8153439999999998E-2</v>
      </c>
      <c r="AG35" s="96">
        <f t="shared" si="7"/>
        <v>0.7263152486642005</v>
      </c>
      <c r="AH35" s="365">
        <v>17.399999999999999</v>
      </c>
      <c r="AI35" s="365">
        <v>12.7</v>
      </c>
      <c r="AJ35" s="96">
        <f t="shared" si="19"/>
        <v>4.1765219999999992E-2</v>
      </c>
      <c r="AK35" s="96">
        <f t="shared" si="8"/>
        <v>0.61068511097410605</v>
      </c>
      <c r="AL35" s="365">
        <v>3.9</v>
      </c>
      <c r="AM35" s="291">
        <v>11.3</v>
      </c>
      <c r="AN35" s="96">
        <f t="shared" si="20"/>
        <v>8.3292299999999982E-3</v>
      </c>
      <c r="AO35" s="96">
        <f t="shared" si="9"/>
        <v>0.89471909679408146</v>
      </c>
      <c r="AP35" s="365">
        <v>11.7</v>
      </c>
      <c r="AQ35" s="365">
        <v>15.6</v>
      </c>
      <c r="AR35" s="96">
        <f t="shared" si="21"/>
        <v>3.449627999999999E-2</v>
      </c>
      <c r="AS35" s="96">
        <f t="shared" si="10"/>
        <v>0.67243372379778055</v>
      </c>
    </row>
    <row r="36" spans="1:49" ht="15" customHeight="1">
      <c r="A36" s="1">
        <v>2012</v>
      </c>
      <c r="B36" s="365">
        <v>12.2</v>
      </c>
      <c r="C36" s="365">
        <v>15.1</v>
      </c>
      <c r="D36" s="96">
        <f t="shared" si="11"/>
        <v>3.4817580000000001E-2</v>
      </c>
      <c r="E36" s="96">
        <f t="shared" si="0"/>
        <v>0.66970432593505957</v>
      </c>
      <c r="F36" s="365">
        <v>23.6</v>
      </c>
      <c r="G36" s="365">
        <v>9.3000000000000007</v>
      </c>
      <c r="H36" s="96">
        <f t="shared" si="12"/>
        <v>4.148172E-2</v>
      </c>
      <c r="I36" s="96">
        <f t="shared" si="1"/>
        <v>0.61309340320591865</v>
      </c>
      <c r="J36" s="365">
        <v>20.9</v>
      </c>
      <c r="K36" s="365">
        <v>13.4</v>
      </c>
      <c r="L36" s="96">
        <f t="shared" si="13"/>
        <v>5.293134E-2</v>
      </c>
      <c r="M36" s="96">
        <f t="shared" si="2"/>
        <v>0.51583050760378135</v>
      </c>
      <c r="N36" s="365">
        <v>15.7</v>
      </c>
      <c r="O36" s="365">
        <v>14.6</v>
      </c>
      <c r="P36" s="96">
        <f t="shared" si="14"/>
        <v>4.3322579999999992E-2</v>
      </c>
      <c r="Q36" s="96">
        <f t="shared" si="3"/>
        <v>0.59745555898068226</v>
      </c>
      <c r="R36" s="365">
        <v>20.100000000000001</v>
      </c>
      <c r="S36" s="365">
        <v>14.9</v>
      </c>
      <c r="T36" s="96">
        <f t="shared" si="15"/>
        <v>5.6603609999999999E-2</v>
      </c>
      <c r="U36" s="96">
        <f t="shared" si="4"/>
        <v>0.48463509556103573</v>
      </c>
      <c r="V36" s="365">
        <v>16.399999999999999</v>
      </c>
      <c r="W36" s="365">
        <v>14.4</v>
      </c>
      <c r="X36" s="96">
        <f t="shared" si="16"/>
        <v>4.4634239999999999E-2</v>
      </c>
      <c r="Y36" s="96">
        <f t="shared" si="5"/>
        <v>0.58631319358816281</v>
      </c>
      <c r="Z36" s="365">
        <v>9.9</v>
      </c>
      <c r="AA36" s="365">
        <v>16</v>
      </c>
      <c r="AB36" s="96">
        <f t="shared" si="17"/>
        <v>2.9937599999999998E-2</v>
      </c>
      <c r="AC36" s="96">
        <f t="shared" si="6"/>
        <v>0.71115906288532682</v>
      </c>
      <c r="AD36" s="365">
        <v>14.4</v>
      </c>
      <c r="AE36" s="365">
        <v>12.6</v>
      </c>
      <c r="AF36" s="96">
        <f t="shared" si="18"/>
        <v>3.4292160000000002E-2</v>
      </c>
      <c r="AG36" s="96">
        <f t="shared" si="7"/>
        <v>0.67416769420468559</v>
      </c>
      <c r="AH36" s="365">
        <v>13.9</v>
      </c>
      <c r="AI36" s="365">
        <v>14.3</v>
      </c>
      <c r="AJ36" s="96">
        <f t="shared" si="19"/>
        <v>3.7567529999999995E-2</v>
      </c>
      <c r="AK36" s="96">
        <f t="shared" si="8"/>
        <v>0.64634389128647773</v>
      </c>
      <c r="AL36" s="365">
        <v>3.5</v>
      </c>
      <c r="AM36" s="291">
        <v>33</v>
      </c>
      <c r="AN36" s="96">
        <f t="shared" si="20"/>
        <v>2.1829499999999998E-2</v>
      </c>
      <c r="AO36" s="96">
        <f t="shared" si="9"/>
        <v>0.78003622071516643</v>
      </c>
      <c r="AP36" s="365">
        <v>11.6</v>
      </c>
      <c r="AQ36" s="365">
        <v>13.9</v>
      </c>
      <c r="AR36" s="96">
        <f t="shared" si="21"/>
        <v>3.0474359999999999E-2</v>
      </c>
      <c r="AS36" s="96">
        <f t="shared" si="10"/>
        <v>0.70659936292642822</v>
      </c>
    </row>
    <row r="37" spans="1:49" ht="15" customHeight="1">
      <c r="A37" s="1">
        <v>2013</v>
      </c>
      <c r="B37" s="365">
        <v>11.6</v>
      </c>
      <c r="C37" s="365">
        <v>14.2</v>
      </c>
      <c r="D37" s="96">
        <f t="shared" si="11"/>
        <v>3.1132079999999999E-2</v>
      </c>
      <c r="E37" s="96">
        <f t="shared" si="0"/>
        <v>0.70101212494862297</v>
      </c>
      <c r="F37" s="365">
        <v>20</v>
      </c>
      <c r="G37" s="365">
        <v>9.5</v>
      </c>
      <c r="H37" s="96">
        <f t="shared" si="12"/>
        <v>3.5909999999999997E-2</v>
      </c>
      <c r="I37" s="96">
        <f t="shared" si="1"/>
        <v>0.66042437320180847</v>
      </c>
      <c r="J37" s="365">
        <v>20.7</v>
      </c>
      <c r="K37" s="365">
        <v>16</v>
      </c>
      <c r="L37" s="96">
        <f t="shared" si="13"/>
        <v>6.2596799999999994E-2</v>
      </c>
      <c r="M37" s="96">
        <f t="shared" si="2"/>
        <v>0.43372379778051789</v>
      </c>
      <c r="N37" s="365">
        <v>17.600000000000001</v>
      </c>
      <c r="O37" s="365">
        <v>16.3</v>
      </c>
      <c r="P37" s="96">
        <f t="shared" si="14"/>
        <v>5.4220320000000009E-2</v>
      </c>
      <c r="Q37" s="96">
        <f t="shared" si="3"/>
        <v>0.50488080558980675</v>
      </c>
      <c r="R37" s="365">
        <v>19.2</v>
      </c>
      <c r="S37" s="365">
        <v>11.7</v>
      </c>
      <c r="T37" s="96">
        <f t="shared" si="15"/>
        <v>4.2456959999999995E-2</v>
      </c>
      <c r="U37" s="96">
        <f t="shared" si="4"/>
        <v>0.60480887792848348</v>
      </c>
      <c r="V37" s="365">
        <v>15.9</v>
      </c>
      <c r="W37" s="365">
        <v>12.9</v>
      </c>
      <c r="X37" s="96">
        <f t="shared" si="16"/>
        <v>3.8765789999999994E-2</v>
      </c>
      <c r="Y37" s="96">
        <f t="shared" si="5"/>
        <v>0.63616484278668317</v>
      </c>
      <c r="Z37" s="365">
        <v>8.6999999999999993</v>
      </c>
      <c r="AA37" s="365">
        <v>15.7</v>
      </c>
      <c r="AB37" s="96">
        <f t="shared" si="17"/>
        <v>2.5815509999999993E-2</v>
      </c>
      <c r="AC37" s="96">
        <f t="shared" si="6"/>
        <v>0.74617563193588177</v>
      </c>
      <c r="AD37" s="365">
        <v>10.8</v>
      </c>
      <c r="AE37" s="365">
        <v>12.3</v>
      </c>
      <c r="AF37" s="96">
        <f t="shared" si="18"/>
        <v>2.5106759999999999E-2</v>
      </c>
      <c r="AG37" s="96">
        <f t="shared" si="7"/>
        <v>0.752196362515413</v>
      </c>
      <c r="AH37" s="365">
        <v>12.6</v>
      </c>
      <c r="AI37" s="365">
        <v>13.4</v>
      </c>
      <c r="AJ37" s="96">
        <f t="shared" si="19"/>
        <v>3.1910759999999996E-2</v>
      </c>
      <c r="AK37" s="96">
        <f t="shared" si="8"/>
        <v>0.69439734895191119</v>
      </c>
      <c r="AL37" s="365">
        <v>2.5</v>
      </c>
      <c r="AM37" s="312">
        <f>AM36*((AM38/AM36)^(1/2))</f>
        <v>35.271801768551605</v>
      </c>
      <c r="AN37" s="96">
        <f t="shared" si="20"/>
        <v>1.6665926335640631E-2</v>
      </c>
      <c r="AO37" s="96">
        <f t="shared" si="9"/>
        <v>0.82390004556267504</v>
      </c>
      <c r="AP37" s="365">
        <v>12.8</v>
      </c>
      <c r="AQ37" s="365">
        <v>15.8</v>
      </c>
      <c r="AR37" s="96">
        <f t="shared" si="21"/>
        <v>3.8223360000000005E-2</v>
      </c>
      <c r="AS37" s="96">
        <f t="shared" si="10"/>
        <v>0.64077270859021773</v>
      </c>
    </row>
    <row r="38" spans="1:49" ht="15" customHeight="1">
      <c r="A38" s="1">
        <v>2014</v>
      </c>
      <c r="B38" s="365">
        <v>12.5</v>
      </c>
      <c r="C38" s="365">
        <v>15.5</v>
      </c>
      <c r="D38" s="96">
        <f t="shared" si="11"/>
        <v>3.6618749999999999E-2</v>
      </c>
      <c r="E38" s="96">
        <f t="shared" si="0"/>
        <v>0.6544036426222769</v>
      </c>
      <c r="F38" s="365">
        <v>23.5</v>
      </c>
      <c r="G38" s="365">
        <v>12.8</v>
      </c>
      <c r="H38" s="96">
        <f t="shared" si="12"/>
        <v>5.6851199999999998E-2</v>
      </c>
      <c r="I38" s="96">
        <f t="shared" si="1"/>
        <v>0.48253185367858609</v>
      </c>
      <c r="J38" s="365">
        <v>19.600000000000001</v>
      </c>
      <c r="K38" s="365">
        <v>15.5</v>
      </c>
      <c r="L38" s="96">
        <f t="shared" si="13"/>
        <v>5.7418200000000003E-2</v>
      </c>
      <c r="M38" s="96">
        <f t="shared" si="2"/>
        <v>0.47771526921496088</v>
      </c>
      <c r="N38" s="365">
        <v>19.8</v>
      </c>
      <c r="O38" s="365">
        <v>13.7</v>
      </c>
      <c r="P38" s="96">
        <f t="shared" si="14"/>
        <v>5.1268139999999997E-2</v>
      </c>
      <c r="Q38" s="96">
        <f t="shared" si="3"/>
        <v>0.52995915536374849</v>
      </c>
      <c r="R38" s="365">
        <v>21.6</v>
      </c>
      <c r="S38" s="365">
        <v>11.8</v>
      </c>
      <c r="T38" s="96">
        <f t="shared" si="15"/>
        <v>4.8172320000000005E-2</v>
      </c>
      <c r="U38" s="96">
        <f t="shared" si="4"/>
        <v>0.55625770653514173</v>
      </c>
      <c r="V38" s="365">
        <v>17.2</v>
      </c>
      <c r="W38" s="365">
        <v>13.3</v>
      </c>
      <c r="X38" s="96">
        <f t="shared" si="16"/>
        <v>4.3235639999999992E-2</v>
      </c>
      <c r="Y38" s="96">
        <f t="shared" si="5"/>
        <v>0.59819410193177147</v>
      </c>
      <c r="Z38" s="365">
        <v>9.1999999999999993</v>
      </c>
      <c r="AA38" s="365">
        <v>15.9</v>
      </c>
      <c r="AB38" s="96">
        <f t="shared" si="17"/>
        <v>2.7646919999999998E-2</v>
      </c>
      <c r="AC38" s="96">
        <f t="shared" si="6"/>
        <v>0.73061806411837238</v>
      </c>
      <c r="AD38" s="365">
        <v>13</v>
      </c>
      <c r="AE38" s="365">
        <v>16.399999999999999</v>
      </c>
      <c r="AF38" s="96">
        <f t="shared" si="18"/>
        <v>4.0294799999999992E-2</v>
      </c>
      <c r="AG38" s="96">
        <f t="shared" si="7"/>
        <v>0.62317612001644063</v>
      </c>
      <c r="AH38" s="365">
        <v>15.4</v>
      </c>
      <c r="AI38" s="365">
        <v>11.3</v>
      </c>
      <c r="AJ38" s="96">
        <f t="shared" si="19"/>
        <v>3.288978E-2</v>
      </c>
      <c r="AK38" s="96">
        <f t="shared" si="8"/>
        <v>0.68608071311138508</v>
      </c>
      <c r="AL38" s="365">
        <v>4</v>
      </c>
      <c r="AM38" s="365">
        <v>37.700000000000003</v>
      </c>
      <c r="AN38" s="96">
        <f t="shared" si="20"/>
        <v>2.8501199999999997E-2</v>
      </c>
      <c r="AO38" s="96">
        <f t="shared" si="9"/>
        <v>0.72336107685984374</v>
      </c>
      <c r="AP38" s="365">
        <v>12.7</v>
      </c>
      <c r="AQ38" s="365">
        <v>18.8</v>
      </c>
      <c r="AR38" s="96">
        <f t="shared" si="21"/>
        <v>4.5125639999999995E-2</v>
      </c>
      <c r="AS38" s="96">
        <f t="shared" si="10"/>
        <v>0.58213882038635434</v>
      </c>
    </row>
    <row r="39" spans="1:49" ht="15" customHeight="1">
      <c r="A39" s="1">
        <v>2015</v>
      </c>
      <c r="B39" s="365">
        <v>14.3</v>
      </c>
      <c r="C39" s="365">
        <v>15.4</v>
      </c>
      <c r="D39" s="96">
        <f>B39*C39/100/100*$E$53</f>
        <v>4.1621580000000005E-2</v>
      </c>
      <c r="E39" s="96">
        <f>(C$57-D39)/C$59</f>
        <v>0.61190531237155765</v>
      </c>
      <c r="F39" s="365">
        <v>27.6</v>
      </c>
      <c r="G39" s="365">
        <v>11</v>
      </c>
      <c r="H39" s="96">
        <f t="shared" ref="H39:H40" si="23">F39*G39/100/100*$E$53</f>
        <v>5.7380399999999998E-2</v>
      </c>
      <c r="I39" s="96">
        <f t="shared" ref="I39:I40" si="24">(C$57-H39)/C$59</f>
        <v>0.47803637484586931</v>
      </c>
      <c r="J39" s="365">
        <v>20.100000000000001</v>
      </c>
      <c r="K39" s="365">
        <v>14.6</v>
      </c>
      <c r="L39" s="96">
        <f t="shared" ref="L39:L40" si="25">J39*K39/100/100*$E$53</f>
        <v>5.5463940000000003E-2</v>
      </c>
      <c r="M39" s="96">
        <f t="shared" ref="M39:M40" si="26">(C$57-L39)/C$59</f>
        <v>0.49431643033292227</v>
      </c>
      <c r="N39" s="365">
        <v>21</v>
      </c>
      <c r="O39" s="365">
        <v>14.3</v>
      </c>
      <c r="P39" s="96">
        <f t="shared" ref="P39:P40" si="27">N39*O39/100/100*$E$53</f>
        <v>5.67567E-2</v>
      </c>
      <c r="Q39" s="96">
        <f t="shared" ref="Q39:Q40" si="28">(C$57-P39)/C$59</f>
        <v>0.48333461775585695</v>
      </c>
      <c r="R39" s="365">
        <v>19.899999999999999</v>
      </c>
      <c r="S39" s="365">
        <v>15.7</v>
      </c>
      <c r="T39" s="96">
        <f t="shared" ref="T39:T40" si="29">R39*S39/100/100*$E$53</f>
        <v>5.9049269999999987E-2</v>
      </c>
      <c r="U39" s="96">
        <f t="shared" ref="U39:U40" si="30">(C$57-T39)/C$59</f>
        <v>0.46385956124126604</v>
      </c>
      <c r="V39" s="365">
        <v>18.399999999999999</v>
      </c>
      <c r="W39" s="365">
        <v>14.4</v>
      </c>
      <c r="X39" s="96">
        <f t="shared" ref="X39:X40" si="31">V39*W39/100/100*$E$53</f>
        <v>5.0077439999999994E-2</v>
      </c>
      <c r="Y39" s="96">
        <f t="shared" ref="Y39:Y40" si="32">(C$57-X39)/C$59</f>
        <v>0.54007398273736129</v>
      </c>
      <c r="Z39" s="365">
        <v>12.5</v>
      </c>
      <c r="AA39" s="365">
        <v>16.100000000000001</v>
      </c>
      <c r="AB39" s="96">
        <f t="shared" ref="AB39:AB40" si="33">Z39*AA39/100/100*$E$53</f>
        <v>3.8036250000000001E-2</v>
      </c>
      <c r="AC39" s="96">
        <f t="shared" ref="AC39:AC40" si="34">(C$57-AB39)/C$59</f>
        <v>0.64236218146321422</v>
      </c>
      <c r="AD39" s="365">
        <v>13.4</v>
      </c>
      <c r="AE39" s="365">
        <v>17.8</v>
      </c>
      <c r="AF39" s="96">
        <f t="shared" ref="AF39:AF40" si="35">AD39*AE39/100/100*$E$53</f>
        <v>4.508028E-2</v>
      </c>
      <c r="AG39" s="96">
        <f t="shared" ref="AG39:AG40" si="36">(C$57-AF39)/C$59</f>
        <v>0.58252414714344425</v>
      </c>
      <c r="AH39" s="365">
        <v>12.4</v>
      </c>
      <c r="AI39" s="365">
        <v>14.4</v>
      </c>
      <c r="AJ39" s="96">
        <f t="shared" ref="AJ39:AJ40" si="37">AH39*AI39/100/100*$E$53</f>
        <v>3.3747840000000001E-2</v>
      </c>
      <c r="AK39" s="96">
        <f t="shared" ref="AK39:AK40" si="38">(C$57-AJ39)/C$59</f>
        <v>0.67879161528976573</v>
      </c>
      <c r="AL39" s="365">
        <v>4.0999999999999996</v>
      </c>
      <c r="AM39" s="365">
        <v>14</v>
      </c>
      <c r="AN39" s="96">
        <f t="shared" ref="AN39:AN40" si="39">AL39*AM39/100/100*$E$53</f>
        <v>1.0848599999999998E-2</v>
      </c>
      <c r="AO39" s="96">
        <f t="shared" ref="AO39:AO40" si="40">(C$57-AN39)/C$59</f>
        <v>0.87331740649404022</v>
      </c>
      <c r="AP39" s="365">
        <v>14.1</v>
      </c>
      <c r="AQ39" s="365">
        <v>17.5</v>
      </c>
      <c r="AR39" s="96">
        <f>AP39*AQ39/100/100*$E$53</f>
        <v>4.6635749999999997E-2</v>
      </c>
      <c r="AS39" s="96">
        <f>(C$57-AR39)/C$59</f>
        <v>0.56931065043156592</v>
      </c>
    </row>
    <row r="40" spans="1:49" ht="15" customHeight="1">
      <c r="A40" s="1">
        <v>2016</v>
      </c>
      <c r="B40" s="365">
        <v>14.2</v>
      </c>
      <c r="C40" s="365">
        <v>15.8</v>
      </c>
      <c r="D40" s="96">
        <f>B40*C40/100/100*$E$53</f>
        <v>4.240403999999999E-2</v>
      </c>
      <c r="E40" s="96">
        <f>(C$57-D40)/C$59</f>
        <v>0.60525842581175515</v>
      </c>
      <c r="F40" s="365">
        <v>25.4</v>
      </c>
      <c r="G40" s="365">
        <v>10.6</v>
      </c>
      <c r="H40" s="96">
        <f t="shared" si="23"/>
        <v>5.0886359999999992E-2</v>
      </c>
      <c r="I40" s="96">
        <f t="shared" si="24"/>
        <v>0.53320232223592279</v>
      </c>
      <c r="J40" s="365">
        <v>19.100000000000001</v>
      </c>
      <c r="K40" s="365">
        <v>13.7</v>
      </c>
      <c r="L40" s="96">
        <f t="shared" si="25"/>
        <v>4.945563E-2</v>
      </c>
      <c r="M40" s="96">
        <f t="shared" si="26"/>
        <v>0.54535617036580353</v>
      </c>
      <c r="N40" s="365">
        <v>16.100000000000001</v>
      </c>
      <c r="O40" s="365">
        <v>14.8</v>
      </c>
      <c r="P40" s="96">
        <f t="shared" si="27"/>
        <v>4.5034920000000006E-2</v>
      </c>
      <c r="Q40" s="96">
        <f t="shared" si="28"/>
        <v>0.58290947390053427</v>
      </c>
      <c r="R40" s="365">
        <v>21.5</v>
      </c>
      <c r="S40" s="365">
        <v>13.9</v>
      </c>
      <c r="T40" s="96">
        <f t="shared" si="29"/>
        <v>5.6482650000000002E-2</v>
      </c>
      <c r="U40" s="96">
        <f t="shared" si="30"/>
        <v>0.48566263357994244</v>
      </c>
      <c r="V40" s="365">
        <v>18.899999999999999</v>
      </c>
      <c r="W40" s="365">
        <v>14.8</v>
      </c>
      <c r="X40" s="96">
        <f t="shared" si="31"/>
        <v>5.286707999999999E-2</v>
      </c>
      <c r="Y40" s="96">
        <f t="shared" si="32"/>
        <v>0.51637638717632561</v>
      </c>
      <c r="Z40" s="365">
        <v>12.3</v>
      </c>
      <c r="AA40" s="365">
        <v>18.399999999999999</v>
      </c>
      <c r="AB40" s="96">
        <f t="shared" si="33"/>
        <v>4.2774479999999997E-2</v>
      </c>
      <c r="AC40" s="96">
        <f t="shared" si="34"/>
        <v>0.60211159062885322</v>
      </c>
      <c r="AD40" s="365">
        <v>14.1</v>
      </c>
      <c r="AE40" s="365">
        <v>12.1</v>
      </c>
      <c r="AF40" s="96">
        <f t="shared" si="35"/>
        <v>3.2245289999999996E-2</v>
      </c>
      <c r="AG40" s="96">
        <f t="shared" si="36"/>
        <v>0.69155556411837238</v>
      </c>
      <c r="AH40" s="365">
        <v>15.7</v>
      </c>
      <c r="AI40" s="365">
        <v>12.1</v>
      </c>
      <c r="AJ40" s="96">
        <f t="shared" si="37"/>
        <v>3.5904329999999998E-2</v>
      </c>
      <c r="AK40" s="96">
        <f t="shared" si="38"/>
        <v>0.66047253904644476</v>
      </c>
      <c r="AL40" s="365">
        <v>5.8</v>
      </c>
      <c r="AM40" s="365">
        <v>17.7</v>
      </c>
      <c r="AN40" s="96">
        <f t="shared" si="39"/>
        <v>1.9402739999999998E-2</v>
      </c>
      <c r="AO40" s="96">
        <f t="shared" si="40"/>
        <v>0.80065120221948205</v>
      </c>
      <c r="AP40" s="365">
        <v>12.8</v>
      </c>
      <c r="AQ40" s="365">
        <v>15.5</v>
      </c>
      <c r="AR40" s="96">
        <f>AP40*AQ40/100/100*$E$53</f>
        <v>3.7497599999999999E-2</v>
      </c>
      <c r="AS40" s="96">
        <f>(C$57-AR40)/C$59</f>
        <v>0.64693793670365807</v>
      </c>
    </row>
    <row r="41" spans="1:49" ht="15" customHeight="1">
      <c r="A41" s="1">
        <v>2017</v>
      </c>
      <c r="B41" s="365">
        <v>15.1</v>
      </c>
      <c r="C41" s="365">
        <v>15.4</v>
      </c>
      <c r="D41" s="96">
        <f>B41*C41/100/100*$E$53</f>
        <v>4.3950059999999999E-2</v>
      </c>
      <c r="E41" s="96">
        <f>(C$57-D41)/C$59</f>
        <v>0.59212520550760372</v>
      </c>
      <c r="F41" s="365">
        <v>22.2</v>
      </c>
      <c r="G41" s="365">
        <v>10.7</v>
      </c>
      <c r="H41" s="96">
        <f t="shared" ref="H41:H42" si="41">F41*G41/100/100*$E$53</f>
        <v>4.4895059999999987E-2</v>
      </c>
      <c r="I41" s="96">
        <f t="shared" ref="I41:I42" si="42">(C$57-H41)/C$59</f>
        <v>0.58409756473489527</v>
      </c>
      <c r="J41" s="365">
        <v>19.8</v>
      </c>
      <c r="K41" s="365">
        <v>16.2</v>
      </c>
      <c r="L41" s="96">
        <f t="shared" ref="L41:L42" si="43">J41*K41/100/100*$E$53</f>
        <v>6.0623639999999999E-2</v>
      </c>
      <c r="M41" s="96">
        <f t="shared" ref="M41:M42" si="44">(C$57-L41)/C$59</f>
        <v>0.45048551171393342</v>
      </c>
      <c r="N41" s="365">
        <v>17.899999999999999</v>
      </c>
      <c r="O41" s="365">
        <v>12.8</v>
      </c>
      <c r="P41" s="96">
        <f t="shared" ref="P41:P42" si="45">N41*O41/100/100*$E$53</f>
        <v>4.3303679999999997E-2</v>
      </c>
      <c r="Q41" s="96">
        <f t="shared" ref="Q41:Q42" si="46">(C$57-P41)/C$59</f>
        <v>0.5976161117961365</v>
      </c>
      <c r="R41" s="365">
        <v>19.3</v>
      </c>
      <c r="S41" s="365">
        <v>12.6</v>
      </c>
      <c r="T41" s="96">
        <f t="shared" ref="T41:T42" si="47">R41*S41/100/100*$E$53</f>
        <v>4.5961019999999998E-2</v>
      </c>
      <c r="U41" s="96">
        <f t="shared" ref="U41:U42" si="48">(C$57-T41)/C$59</f>
        <v>0.57504238594327994</v>
      </c>
      <c r="V41" s="365">
        <v>22.3</v>
      </c>
      <c r="W41" s="365">
        <v>15.2</v>
      </c>
      <c r="X41" s="96">
        <f t="shared" ref="X41:X42" si="49">V41*W41/100/100*$E$53</f>
        <v>6.4063439999999985E-2</v>
      </c>
      <c r="Y41" s="96">
        <f t="shared" ref="Y41:Y42" si="50">(C$57-X41)/C$59</f>
        <v>0.42126489930127425</v>
      </c>
      <c r="Z41" s="365">
        <v>11.9</v>
      </c>
      <c r="AA41" s="365">
        <v>14.5</v>
      </c>
      <c r="AB41" s="96">
        <f t="shared" ref="AB41:AB42" si="51">Z41*AA41/100/100*$E$53</f>
        <v>3.2611950000000001E-2</v>
      </c>
      <c r="AC41" s="96">
        <f t="shared" ref="AC41:AC42" si="52">(C$57-AB41)/C$59</f>
        <v>0.68844083949856139</v>
      </c>
      <c r="AD41" s="365">
        <v>15.1</v>
      </c>
      <c r="AE41" s="365">
        <v>16</v>
      </c>
      <c r="AF41" s="96">
        <f t="shared" ref="AF41:AF42" si="53">AD41*AE41/100/100*$E$53</f>
        <v>4.5662399999999999E-2</v>
      </c>
      <c r="AG41" s="96">
        <f t="shared" ref="AG41:AG42" si="54">(C$57-AF41)/C$59</f>
        <v>0.57757912042745585</v>
      </c>
      <c r="AH41" s="365">
        <v>15.4</v>
      </c>
      <c r="AI41" s="365">
        <v>15.2</v>
      </c>
      <c r="AJ41" s="96">
        <f t="shared" ref="AJ41:AJ42" si="55">AH41*AI41/100/100*$E$53</f>
        <v>4.4241119999999995E-2</v>
      </c>
      <c r="AK41" s="96">
        <f t="shared" ref="AK41:AK42" si="56">(C$57-AJ41)/C$59</f>
        <v>0.58965269214960958</v>
      </c>
      <c r="AL41" s="365">
        <v>4.4000000000000004</v>
      </c>
      <c r="AM41" s="365">
        <v>25.3</v>
      </c>
      <c r="AN41" s="96">
        <f t="shared" ref="AN41:AN42" si="57">AL41*AM41/100/100*$E$53</f>
        <v>2.1039479999999999E-2</v>
      </c>
      <c r="AO41" s="96">
        <f t="shared" ref="AO41:AO42" si="58">(C$57-AN41)/C$59</f>
        <v>0.7867473284011508</v>
      </c>
      <c r="AP41" s="365">
        <v>14.9</v>
      </c>
      <c r="AQ41" s="365">
        <v>18</v>
      </c>
      <c r="AR41" s="96">
        <f>AP41*AQ41/100/100*$E$53</f>
        <v>5.06898E-2</v>
      </c>
      <c r="AS41" s="96">
        <f>(C$57-AR41)/C$59</f>
        <v>0.53487207151664606</v>
      </c>
    </row>
    <row r="42" spans="1:49" s="89" customFormat="1" ht="15" customHeight="1">
      <c r="A42" s="89">
        <v>2018</v>
      </c>
      <c r="B42" s="365">
        <v>14.3</v>
      </c>
      <c r="C42" s="365">
        <v>15.3</v>
      </c>
      <c r="D42" s="96">
        <f t="shared" ref="D42" si="59">B42*C42/100/100*$E$53</f>
        <v>4.1351310000000002E-2</v>
      </c>
      <c r="E42" s="96">
        <f t="shared" ref="E42" si="60">(C$57-D42)/C$59</f>
        <v>0.61420121763255231</v>
      </c>
      <c r="F42" s="365">
        <v>23.3</v>
      </c>
      <c r="G42" s="365">
        <v>10.5</v>
      </c>
      <c r="H42" s="96">
        <f t="shared" si="41"/>
        <v>4.6238849999999998E-2</v>
      </c>
      <c r="I42" s="96">
        <f t="shared" si="42"/>
        <v>0.57268225955610352</v>
      </c>
      <c r="J42" s="365">
        <v>21.8</v>
      </c>
      <c r="K42" s="365">
        <v>15.6</v>
      </c>
      <c r="L42" s="96">
        <f t="shared" si="43"/>
        <v>6.4275119999999991E-2</v>
      </c>
      <c r="M42" s="96">
        <f t="shared" si="44"/>
        <v>0.41946670776818745</v>
      </c>
      <c r="N42" s="365">
        <v>20.2</v>
      </c>
      <c r="O42" s="365">
        <v>14.7</v>
      </c>
      <c r="P42" s="96">
        <f t="shared" si="45"/>
        <v>5.6121659999999997E-2</v>
      </c>
      <c r="Q42" s="96">
        <f t="shared" si="46"/>
        <v>0.48872919235511714</v>
      </c>
      <c r="R42" s="365">
        <v>18.899999999999999</v>
      </c>
      <c r="S42" s="365">
        <v>12.7</v>
      </c>
      <c r="T42" s="96">
        <f t="shared" si="47"/>
        <v>4.536566999999999E-2</v>
      </c>
      <c r="U42" s="96">
        <f t="shared" si="48"/>
        <v>0.58009979963008629</v>
      </c>
      <c r="V42" s="365">
        <v>20.399999999999999</v>
      </c>
      <c r="W42" s="365">
        <v>13.9</v>
      </c>
      <c r="X42" s="96">
        <f t="shared" si="49"/>
        <v>5.3592839999999996E-2</v>
      </c>
      <c r="Y42" s="96">
        <f t="shared" si="50"/>
        <v>0.51021115906288539</v>
      </c>
      <c r="Z42" s="365">
        <v>11.3</v>
      </c>
      <c r="AA42" s="365">
        <v>15.4</v>
      </c>
      <c r="AB42" s="96">
        <f t="shared" si="51"/>
        <v>3.288978E-2</v>
      </c>
      <c r="AC42" s="96">
        <f t="shared" si="52"/>
        <v>0.68608071311138508</v>
      </c>
      <c r="AD42" s="365">
        <v>14.8</v>
      </c>
      <c r="AE42" s="365">
        <v>17.8</v>
      </c>
      <c r="AF42" s="96">
        <f t="shared" si="53"/>
        <v>4.9790159999999993E-2</v>
      </c>
      <c r="AG42" s="96">
        <f t="shared" si="54"/>
        <v>0.54251438553226472</v>
      </c>
      <c r="AH42" s="365">
        <v>13.4</v>
      </c>
      <c r="AI42" s="365">
        <v>15.3</v>
      </c>
      <c r="AJ42" s="96">
        <f t="shared" si="55"/>
        <v>3.8748780000000003E-2</v>
      </c>
      <c r="AK42" s="96">
        <f t="shared" si="56"/>
        <v>0.63630934032059172</v>
      </c>
      <c r="AL42" s="365">
        <v>5.9</v>
      </c>
      <c r="AM42" s="365">
        <v>17.600000000000001</v>
      </c>
      <c r="AN42" s="96">
        <f t="shared" si="57"/>
        <v>1.9625760000000003E-2</v>
      </c>
      <c r="AO42" s="96">
        <f t="shared" si="58"/>
        <v>0.79875667899712277</v>
      </c>
      <c r="AP42" s="365">
        <v>13.1</v>
      </c>
      <c r="AQ42" s="365">
        <v>19.899999999999999</v>
      </c>
      <c r="AR42" s="96">
        <f t="shared" ref="AR42" si="61">AP42*AQ42/100/100*$E$53</f>
        <v>4.9270409999999994E-2</v>
      </c>
      <c r="AS42" s="96">
        <f t="shared" ref="AS42" si="62">(C$57-AR42)/C$59</f>
        <v>0.54692958795725455</v>
      </c>
    </row>
    <row r="43" spans="1:49" s="89" customFormat="1" ht="15" customHeight="1">
      <c r="B43" s="24"/>
      <c r="C43" s="24"/>
      <c r="D43" s="96"/>
      <c r="E43" s="96"/>
      <c r="F43" s="24"/>
      <c r="G43" s="24"/>
      <c r="H43" s="96"/>
      <c r="I43" s="96"/>
      <c r="J43" s="24"/>
      <c r="K43" s="24"/>
      <c r="L43" s="96"/>
      <c r="M43" s="96"/>
      <c r="N43" s="24"/>
      <c r="O43" s="24"/>
      <c r="P43" s="96"/>
      <c r="Q43" s="96"/>
      <c r="R43" s="24"/>
      <c r="S43" s="24"/>
      <c r="T43" s="96"/>
      <c r="U43" s="96"/>
      <c r="V43" s="24"/>
      <c r="W43" s="24"/>
      <c r="X43" s="96"/>
      <c r="Y43" s="96"/>
      <c r="Z43" s="24"/>
      <c r="AA43" s="24"/>
      <c r="AB43" s="96"/>
      <c r="AC43" s="96"/>
      <c r="AD43" s="24"/>
      <c r="AE43" s="24"/>
      <c r="AF43" s="96"/>
      <c r="AG43" s="96"/>
      <c r="AH43" s="24"/>
      <c r="AI43" s="24"/>
      <c r="AJ43" s="96"/>
      <c r="AK43" s="96"/>
      <c r="AL43" s="24"/>
      <c r="AM43" s="291"/>
      <c r="AN43" s="96"/>
      <c r="AO43" s="96"/>
      <c r="AP43" s="24"/>
      <c r="AQ43" s="24"/>
      <c r="AR43" s="96"/>
      <c r="AS43" s="96"/>
    </row>
    <row r="44" spans="1:49" s="23" customFormat="1" ht="15" customHeight="1">
      <c r="B44" s="288" t="s">
        <v>615</v>
      </c>
      <c r="C44" s="288"/>
      <c r="D44" s="342"/>
      <c r="E44" s="342"/>
      <c r="F44" s="288"/>
      <c r="G44" s="288"/>
      <c r="H44" s="342"/>
      <c r="I44" s="342"/>
      <c r="J44" s="288"/>
      <c r="K44" s="288"/>
      <c r="L44" s="342"/>
      <c r="M44" s="342"/>
      <c r="N44" s="288" t="s">
        <v>615</v>
      </c>
      <c r="O44" s="288"/>
      <c r="P44" s="342"/>
      <c r="Q44" s="342"/>
      <c r="R44" s="288"/>
      <c r="S44" s="288"/>
      <c r="T44" s="342"/>
      <c r="U44" s="342"/>
      <c r="V44" s="288"/>
      <c r="W44" s="288"/>
      <c r="X44" s="342"/>
      <c r="Y44" s="342"/>
      <c r="Z44" s="288" t="s">
        <v>615</v>
      </c>
      <c r="AA44" s="288"/>
      <c r="AB44" s="342"/>
      <c r="AC44" s="342"/>
      <c r="AD44" s="288"/>
      <c r="AE44" s="288"/>
      <c r="AF44" s="342"/>
      <c r="AG44" s="342"/>
      <c r="AH44" s="288"/>
      <c r="AI44" s="288"/>
      <c r="AJ44" s="342"/>
      <c r="AK44" s="342"/>
      <c r="AL44" s="288" t="s">
        <v>615</v>
      </c>
      <c r="AM44" s="288"/>
      <c r="AN44" s="342"/>
      <c r="AO44" s="342"/>
      <c r="AP44" s="288"/>
      <c r="AQ44" s="288"/>
      <c r="AR44" s="342"/>
      <c r="AS44" s="342"/>
    </row>
    <row r="45" spans="1:49" s="5" customFormat="1" ht="15" customHeight="1">
      <c r="A45" s="5" t="s">
        <v>989</v>
      </c>
      <c r="B45" s="70">
        <f>(POWER(B42/B5, 1/37)-1)*100</f>
        <v>-0.95560844941231515</v>
      </c>
      <c r="C45" s="70">
        <f>(POWER(C42/C5, 1/37)-1)*100</f>
        <v>-0.58365803482546275</v>
      </c>
      <c r="D45" s="70">
        <f>(POWER(D42/D5, 1/37)-1)*100</f>
        <v>-1.5336889987413116</v>
      </c>
      <c r="E45" s="70"/>
      <c r="F45" s="70">
        <f>(POWER(F42/F5, 1/37)-1)*100</f>
        <v>-0.49539358694723479</v>
      </c>
      <c r="G45" s="70">
        <f>(POWER(G42/G5, 1/37)-1)*100</f>
        <v>-1.2141503991640157</v>
      </c>
      <c r="H45" s="70">
        <f>(POWER(H42/H5, 1/37)-1)*100</f>
        <v>-1.7035291628978988</v>
      </c>
      <c r="I45" s="70"/>
      <c r="J45" s="70">
        <f>(POWER(J42/J5, 1/37)-1)*100</f>
        <v>-0.27071903036283151</v>
      </c>
      <c r="K45" s="70">
        <f>(POWER(K42/K5, 1/37)-1)*100</f>
        <v>-0.1514783087299798</v>
      </c>
      <c r="L45" s="70">
        <f>(POWER(L42/L5, 1/37)-1)*100</f>
        <v>-0.42178725848420751</v>
      </c>
      <c r="M45" s="70"/>
      <c r="N45" s="70">
        <f>(POWER(N42/N5, 1/37)-1)*100</f>
        <v>-0.32670281399647116</v>
      </c>
      <c r="O45" s="70">
        <f>(POWER(O42/O5, 1/37)-1)*100</f>
        <v>-0.88173138726415079</v>
      </c>
      <c r="P45" s="70">
        <f>(POWER(P42/P5, 1/37)-1)*100</f>
        <v>-1.2055535600065337</v>
      </c>
      <c r="Q45" s="70"/>
      <c r="R45" s="70">
        <f>(POWER(R42/R5, 1/37)-1)*100</f>
        <v>-0.91939422609575994</v>
      </c>
      <c r="S45" s="70">
        <f>(POWER(S42/S5, 1/37)-1)*100</f>
        <v>-1.0968760185191218</v>
      </c>
      <c r="T45" s="70">
        <f>(POWER(T42/T5, 1/37)-1)*100</f>
        <v>-2.0061856298331904</v>
      </c>
      <c r="U45" s="70"/>
      <c r="V45" s="70">
        <f>(POWER(V42/V5, 1/37)-1)*100</f>
        <v>-0.35859458873037653</v>
      </c>
      <c r="W45" s="70">
        <f>(POWER(W42/W5, 1/37)-1)*100</f>
        <v>-0.84117228576987557</v>
      </c>
      <c r="X45" s="70">
        <f>(POWER(X42/X5, 1/37)-1)*100</f>
        <v>-1.1967504762015801</v>
      </c>
      <c r="Y45" s="70"/>
      <c r="Z45" s="70">
        <f>(POWER(Z42/Z5, 1/37)-1)*100</f>
        <v>-1.175197151440921</v>
      </c>
      <c r="AA45" s="70">
        <f>(POWER(AA42/AA5, 1/37)-1)*100</f>
        <v>-0.37550168246258675</v>
      </c>
      <c r="AB45" s="70">
        <f>(POWER(AB42/AB5, 1/37)-1)*100</f>
        <v>-1.5462859488275971</v>
      </c>
      <c r="AC45" s="70"/>
      <c r="AD45" s="70">
        <f>(POWER(AD42/AD5, 1/37)-1)*100</f>
        <v>-1.041251292028833</v>
      </c>
      <c r="AE45" s="70">
        <f>(POWER(AE42/AE5, 1/37)-1)*100</f>
        <v>-0.24622611706039965</v>
      </c>
      <c r="AF45" s="70">
        <f>(POWER(AF42/AF5, 1/37)-1)*100</f>
        <v>-1.2849135764640307</v>
      </c>
      <c r="AG45" s="70"/>
      <c r="AH45" s="70">
        <f>(POWER(AH42/AH5, 1/37)-1)*100</f>
        <v>-1.8952220104413664</v>
      </c>
      <c r="AI45" s="70">
        <f>(POWER(AI42/AI5, 1/37)-1)*100</f>
        <v>-0.74807914101012729</v>
      </c>
      <c r="AJ45" s="70">
        <f>(POWER(AJ42/AJ5, 1/37)-1)*100</f>
        <v>-2.6291233909155443</v>
      </c>
      <c r="AK45" s="70"/>
      <c r="AL45" s="70">
        <f>(POWER(AL42/AL5, 1/37)-1)*100</f>
        <v>-3.1523591535067785</v>
      </c>
      <c r="AM45" s="70">
        <f>(POWER(AM42/AM5, 1/37)-1)*100</f>
        <v>-0.47622335086555667</v>
      </c>
      <c r="AN45" s="70">
        <f>(POWER(AN42/AN5, 1/37)-1)*100</f>
        <v>-3.6135702339801901</v>
      </c>
      <c r="AO45" s="70"/>
      <c r="AP45" s="70">
        <f>(POWER(AP42/AP5, 1/37)-1)*100</f>
        <v>-0.77961712660559179</v>
      </c>
      <c r="AQ45" s="70">
        <f>(POWER(AQ42/AQ5, 1/37)-1)*100</f>
        <v>-0.11947790602262476</v>
      </c>
      <c r="AR45" s="70">
        <f>(POWER(AR42/AR5, 1/37)-1)*100</f>
        <v>-0.898163562410359</v>
      </c>
      <c r="AS45" s="70"/>
    </row>
    <row r="46" spans="1:49" s="23" customFormat="1" ht="12.75" customHeight="1">
      <c r="B46" s="288" t="s">
        <v>616</v>
      </c>
      <c r="C46" s="288"/>
      <c r="D46" s="342"/>
      <c r="E46" s="342"/>
      <c r="F46" s="288" t="s">
        <v>616</v>
      </c>
      <c r="G46" s="288"/>
      <c r="H46" s="342"/>
      <c r="I46" s="342"/>
      <c r="J46" s="288" t="s">
        <v>616</v>
      </c>
      <c r="K46" s="288"/>
      <c r="L46" s="342"/>
      <c r="M46" s="342"/>
      <c r="N46" s="288" t="s">
        <v>616</v>
      </c>
      <c r="O46" s="288"/>
      <c r="P46" s="342"/>
      <c r="Q46" s="342"/>
      <c r="R46" s="288" t="s">
        <v>616</v>
      </c>
      <c r="S46" s="288"/>
      <c r="T46" s="342"/>
      <c r="U46" s="342"/>
      <c r="V46" s="288" t="s">
        <v>616</v>
      </c>
      <c r="W46" s="288"/>
      <c r="X46" s="342"/>
      <c r="Y46" s="342"/>
      <c r="Z46" s="288" t="s">
        <v>616</v>
      </c>
      <c r="AA46" s="288"/>
      <c r="AB46" s="342"/>
      <c r="AC46" s="342"/>
      <c r="AD46" s="288" t="s">
        <v>616</v>
      </c>
      <c r="AE46" s="288"/>
      <c r="AF46" s="342"/>
      <c r="AG46" s="342"/>
      <c r="AH46" s="288" t="s">
        <v>616</v>
      </c>
      <c r="AI46" s="288"/>
      <c r="AJ46" s="342"/>
      <c r="AK46" s="342"/>
      <c r="AL46" s="288" t="s">
        <v>616</v>
      </c>
      <c r="AM46" s="288"/>
      <c r="AN46" s="342"/>
      <c r="AO46" s="342"/>
      <c r="AP46" s="288" t="s">
        <v>616</v>
      </c>
      <c r="AQ46" s="288"/>
      <c r="AR46" s="342"/>
      <c r="AS46" s="342"/>
    </row>
    <row r="47" spans="1:49" s="273" customFormat="1" ht="17.25" customHeight="1">
      <c r="A47" s="273" t="s">
        <v>989</v>
      </c>
      <c r="B47" s="291"/>
      <c r="C47" s="291"/>
      <c r="D47" s="96"/>
      <c r="E47" s="96">
        <f>E42-E5</f>
        <v>0.27102920776818723</v>
      </c>
      <c r="F47" s="291"/>
      <c r="G47" s="291"/>
      <c r="H47" s="96"/>
      <c r="I47" s="96">
        <f>I42-I5</f>
        <v>0.34896154438964233</v>
      </c>
      <c r="J47" s="291"/>
      <c r="K47" s="291"/>
      <c r="L47" s="96"/>
      <c r="M47" s="96">
        <f>M42-M5</f>
        <v>9.2430255856966737E-2</v>
      </c>
      <c r="N47" s="291"/>
      <c r="O47" s="291"/>
      <c r="P47" s="96"/>
      <c r="Q47" s="96">
        <f>Q42-Q5</f>
        <v>0.27001772503082622</v>
      </c>
      <c r="R47" s="291"/>
      <c r="S47" s="291"/>
      <c r="T47" s="96"/>
      <c r="U47" s="96">
        <f>U42-U5</f>
        <v>0.43032971126181668</v>
      </c>
      <c r="V47" s="291"/>
      <c r="W47" s="291"/>
      <c r="X47" s="96"/>
      <c r="Y47" s="96">
        <f>Y42-Y5</f>
        <v>0.255503750513769</v>
      </c>
      <c r="Z47" s="291"/>
      <c r="AA47" s="291"/>
      <c r="AB47" s="96"/>
      <c r="AC47" s="96">
        <f>AC42-AC5</f>
        <v>0.21791833641594743</v>
      </c>
      <c r="AD47" s="291"/>
      <c r="AE47" s="291"/>
      <c r="AF47" s="96"/>
      <c r="AG47" s="96">
        <f>AG42-AG5</f>
        <v>0.25954968146321428</v>
      </c>
      <c r="AH47" s="291"/>
      <c r="AI47" s="291"/>
      <c r="AJ47" s="96"/>
      <c r="AK47" s="96">
        <f>AK42-AK5</f>
        <v>0.55297600698725835</v>
      </c>
      <c r="AL47" s="291"/>
      <c r="AM47" s="291"/>
      <c r="AN47" s="96"/>
      <c r="AO47" s="96">
        <f>AO42-AO5</f>
        <v>0.48400251746814615</v>
      </c>
      <c r="AP47" s="291"/>
      <c r="AQ47" s="291"/>
      <c r="AR47" s="96"/>
      <c r="AS47" s="96">
        <f>AS42-AS5</f>
        <v>0.165867113645705</v>
      </c>
      <c r="AT47" s="8"/>
      <c r="AU47" s="8"/>
      <c r="AV47" s="6"/>
      <c r="AW47" s="6"/>
    </row>
    <row r="48" spans="1:49" ht="15" customHeight="1"/>
    <row r="49" spans="2:5">
      <c r="B49" s="8" t="s">
        <v>1070</v>
      </c>
    </row>
    <row r="50" spans="2:5">
      <c r="B50" s="8" t="s">
        <v>934</v>
      </c>
    </row>
    <row r="51" spans="2:5">
      <c r="B51" s="8" t="s">
        <v>1235</v>
      </c>
    </row>
    <row r="53" spans="2:5">
      <c r="B53" s="8" t="s">
        <v>461</v>
      </c>
      <c r="C53" s="8">
        <f>MAX(D5:D41,H5:H41,L5:L41,P5:P41,T5:T41,X5:X41,AB5:AB41,AF5:AF41,AJ5:AJ41,AN5:AN41,AR5:AR41)</f>
        <v>0.10384415999999999</v>
      </c>
      <c r="E53" s="6">
        <v>1.89</v>
      </c>
    </row>
    <row r="54" spans="2:5">
      <c r="B54" s="8" t="s">
        <v>462</v>
      </c>
      <c r="C54" s="8">
        <f>MIN(D5:D41,H5:H41,L5:L41,P5:P41,T5:T41,X5:X41,AB5:AB41,AF5:AF41,AJ5:AJ41,AN5:AN41,AR5:AR41)</f>
        <v>5.7455999999999991E-3</v>
      </c>
    </row>
    <row r="55" spans="2:5">
      <c r="B55" s="8" t="s">
        <v>335</v>
      </c>
      <c r="C55" s="8">
        <f>C53-C54</f>
        <v>9.8098559999999987E-2</v>
      </c>
    </row>
    <row r="56" spans="2:5">
      <c r="B56" s="8" t="s">
        <v>294</v>
      </c>
      <c r="C56" s="8">
        <f>C55/10</f>
        <v>9.8098559999999987E-3</v>
      </c>
    </row>
    <row r="57" spans="2:5">
      <c r="B57" s="8" t="s">
        <v>465</v>
      </c>
      <c r="C57" s="8">
        <f>C53+C56</f>
        <v>0.113654016</v>
      </c>
    </row>
    <row r="58" spans="2:5">
      <c r="B58" s="8" t="s">
        <v>466</v>
      </c>
      <c r="C58" s="8">
        <f>C54-C56</f>
        <v>-4.0642559999999996E-3</v>
      </c>
    </row>
    <row r="59" spans="2:5">
      <c r="B59" s="8" t="s">
        <v>337</v>
      </c>
      <c r="C59" s="8">
        <f>C57-C58</f>
        <v>0.117718272</v>
      </c>
    </row>
  </sheetData>
  <mergeCells count="10">
    <mergeCell ref="AD2:AG2"/>
    <mergeCell ref="AH2:AK2"/>
    <mergeCell ref="AL2:AO2"/>
    <mergeCell ref="AP2:AS2"/>
    <mergeCell ref="F2:I2"/>
    <mergeCell ref="J2:M2"/>
    <mergeCell ref="N2:Q2"/>
    <mergeCell ref="R2:U2"/>
    <mergeCell ref="V2:Y2"/>
    <mergeCell ref="Z2:AC2"/>
  </mergeCells>
  <phoneticPr fontId="16" type="noConversion"/>
  <pageMargins left="0.15748031496062992" right="0.15748031496062992" top="0.39370078740157483" bottom="0.39370078740157483" header="0.51181102362204722" footer="0.51181102362204722"/>
  <pageSetup scale="68" orientation="landscape" r:id="rId1"/>
  <headerFooter alignWithMargins="0"/>
  <colBreaks count="3" manualBreakCount="3">
    <brk id="13" max="1048575" man="1"/>
    <brk id="25" max="1048575" man="1"/>
    <brk id="37" max="1048575" man="1"/>
  </colBreaks>
</worksheet>
</file>

<file path=xl/worksheets/sheet13.xml><?xml version="1.0" encoding="utf-8"?>
<worksheet xmlns="http://schemas.openxmlformats.org/spreadsheetml/2006/main" xmlns:r="http://schemas.openxmlformats.org/officeDocument/2006/relationships">
  <dimension ref="A1:EU49"/>
  <sheetViews>
    <sheetView view="pageBreakPreview" zoomScaleNormal="100" zoomScaleSheetLayoutView="100" workbookViewId="0">
      <pane xSplit="1" ySplit="3" topLeftCell="B4" activePane="bottomRight" state="frozen"/>
      <selection activeCell="B23" sqref="B23"/>
      <selection pane="topRight" activeCell="B23" sqref="B23"/>
      <selection pane="bottomLeft" activeCell="B23" sqref="B23"/>
      <selection pane="bottomRight" activeCell="E45" sqref="E45"/>
    </sheetView>
  </sheetViews>
  <sheetFormatPr defaultColWidth="8.875" defaultRowHeight="12.75"/>
  <cols>
    <col min="1" max="1" width="11.875" style="1" customWidth="1"/>
    <col min="2" max="56" width="10.625" style="6" customWidth="1"/>
    <col min="57" max="16384" width="8.875" style="1"/>
  </cols>
  <sheetData>
    <row r="1" spans="1:56">
      <c r="B1" s="6" t="s">
        <v>399</v>
      </c>
      <c r="Q1" s="6" t="s">
        <v>400</v>
      </c>
      <c r="AF1" s="6" t="s">
        <v>401</v>
      </c>
      <c r="AU1" s="6" t="s">
        <v>402</v>
      </c>
    </row>
    <row r="2" spans="1:56" s="273" customFormat="1">
      <c r="B2" s="369" t="s">
        <v>264</v>
      </c>
      <c r="C2" s="369"/>
      <c r="D2" s="369"/>
      <c r="E2" s="369"/>
      <c r="F2" s="369"/>
      <c r="G2" s="369" t="s">
        <v>280</v>
      </c>
      <c r="H2" s="369"/>
      <c r="I2" s="369"/>
      <c r="J2" s="369"/>
      <c r="K2" s="369"/>
      <c r="L2" s="369" t="s">
        <v>281</v>
      </c>
      <c r="M2" s="369"/>
      <c r="N2" s="369"/>
      <c r="O2" s="369"/>
      <c r="P2" s="369"/>
      <c r="Q2" s="369" t="s">
        <v>282</v>
      </c>
      <c r="R2" s="369"/>
      <c r="S2" s="369"/>
      <c r="T2" s="369"/>
      <c r="U2" s="369"/>
      <c r="V2" s="369" t="s">
        <v>283</v>
      </c>
      <c r="W2" s="369"/>
      <c r="X2" s="369"/>
      <c r="Y2" s="369"/>
      <c r="Z2" s="369"/>
      <c r="AA2" s="369" t="s">
        <v>284</v>
      </c>
      <c r="AB2" s="369"/>
      <c r="AC2" s="369"/>
      <c r="AD2" s="369"/>
      <c r="AE2" s="369"/>
      <c r="AF2" s="369" t="s">
        <v>285</v>
      </c>
      <c r="AG2" s="369"/>
      <c r="AH2" s="369"/>
      <c r="AI2" s="369"/>
      <c r="AJ2" s="369"/>
      <c r="AK2" s="369" t="s">
        <v>286</v>
      </c>
      <c r="AL2" s="369"/>
      <c r="AM2" s="369"/>
      <c r="AN2" s="369"/>
      <c r="AO2" s="369"/>
      <c r="AP2" s="369" t="s">
        <v>287</v>
      </c>
      <c r="AQ2" s="369"/>
      <c r="AR2" s="369"/>
      <c r="AS2" s="369"/>
      <c r="AT2" s="369"/>
      <c r="AU2" s="369" t="s">
        <v>288</v>
      </c>
      <c r="AV2" s="369"/>
      <c r="AW2" s="369"/>
      <c r="AX2" s="369"/>
      <c r="AY2" s="369"/>
      <c r="AZ2" s="369" t="s">
        <v>289</v>
      </c>
      <c r="BA2" s="369"/>
      <c r="BB2" s="369"/>
      <c r="BC2" s="369"/>
      <c r="BD2" s="369"/>
    </row>
    <row r="3" spans="1:56" s="277" customFormat="1" ht="76.5">
      <c r="B3" s="278" t="s">
        <v>15</v>
      </c>
      <c r="C3" s="278" t="s">
        <v>11</v>
      </c>
      <c r="D3" s="278" t="s">
        <v>12</v>
      </c>
      <c r="E3" s="278" t="s">
        <v>13</v>
      </c>
      <c r="F3" s="278" t="s">
        <v>14</v>
      </c>
      <c r="G3" s="278" t="s">
        <v>15</v>
      </c>
      <c r="H3" s="278" t="s">
        <v>11</v>
      </c>
      <c r="I3" s="278" t="s">
        <v>12</v>
      </c>
      <c r="J3" s="278" t="s">
        <v>13</v>
      </c>
      <c r="K3" s="278" t="s">
        <v>14</v>
      </c>
      <c r="L3" s="278" t="s">
        <v>15</v>
      </c>
      <c r="M3" s="278" t="s">
        <v>11</v>
      </c>
      <c r="N3" s="278" t="s">
        <v>12</v>
      </c>
      <c r="O3" s="278" t="s">
        <v>13</v>
      </c>
      <c r="P3" s="278" t="s">
        <v>14</v>
      </c>
      <c r="Q3" s="278" t="s">
        <v>15</v>
      </c>
      <c r="R3" s="278" t="s">
        <v>11</v>
      </c>
      <c r="S3" s="278" t="s">
        <v>12</v>
      </c>
      <c r="T3" s="278" t="s">
        <v>13</v>
      </c>
      <c r="U3" s="278" t="s">
        <v>14</v>
      </c>
      <c r="V3" s="278" t="s">
        <v>15</v>
      </c>
      <c r="W3" s="278" t="s">
        <v>11</v>
      </c>
      <c r="X3" s="278" t="s">
        <v>12</v>
      </c>
      <c r="Y3" s="278" t="s">
        <v>13</v>
      </c>
      <c r="Z3" s="278" t="s">
        <v>14</v>
      </c>
      <c r="AA3" s="278" t="s">
        <v>15</v>
      </c>
      <c r="AB3" s="278" t="s">
        <v>11</v>
      </c>
      <c r="AC3" s="278" t="s">
        <v>12</v>
      </c>
      <c r="AD3" s="278" t="s">
        <v>13</v>
      </c>
      <c r="AE3" s="278" t="s">
        <v>14</v>
      </c>
      <c r="AF3" s="278" t="s">
        <v>15</v>
      </c>
      <c r="AG3" s="278" t="s">
        <v>11</v>
      </c>
      <c r="AH3" s="278" t="s">
        <v>12</v>
      </c>
      <c r="AI3" s="278" t="s">
        <v>13</v>
      </c>
      <c r="AJ3" s="278" t="s">
        <v>14</v>
      </c>
      <c r="AK3" s="278" t="s">
        <v>15</v>
      </c>
      <c r="AL3" s="278" t="s">
        <v>11</v>
      </c>
      <c r="AM3" s="278" t="s">
        <v>12</v>
      </c>
      <c r="AN3" s="278" t="s">
        <v>13</v>
      </c>
      <c r="AO3" s="278" t="s">
        <v>14</v>
      </c>
      <c r="AP3" s="278" t="s">
        <v>15</v>
      </c>
      <c r="AQ3" s="278" t="s">
        <v>11</v>
      </c>
      <c r="AR3" s="278" t="s">
        <v>12</v>
      </c>
      <c r="AS3" s="278" t="s">
        <v>13</v>
      </c>
      <c r="AT3" s="278" t="s">
        <v>14</v>
      </c>
      <c r="AU3" s="278" t="s">
        <v>15</v>
      </c>
      <c r="AV3" s="278" t="s">
        <v>11</v>
      </c>
      <c r="AW3" s="278" t="s">
        <v>12</v>
      </c>
      <c r="AX3" s="278" t="s">
        <v>13</v>
      </c>
      <c r="AY3" s="278" t="s">
        <v>14</v>
      </c>
      <c r="AZ3" s="278" t="s">
        <v>15</v>
      </c>
      <c r="BA3" s="278" t="s">
        <v>11</v>
      </c>
      <c r="BB3" s="278" t="s">
        <v>12</v>
      </c>
      <c r="BC3" s="278" t="s">
        <v>13</v>
      </c>
      <c r="BD3" s="278" t="s">
        <v>14</v>
      </c>
    </row>
    <row r="4" spans="1:56">
      <c r="A4" s="1">
        <v>1981</v>
      </c>
      <c r="B4" s="96">
        <f>'a29'!C5</f>
        <v>0.28362816436508503</v>
      </c>
      <c r="C4" s="96">
        <f>'a29'!E5</f>
        <v>0.41629314191354072</v>
      </c>
      <c r="D4" s="96">
        <f>'a29'!G5</f>
        <v>0.22140056352292165</v>
      </c>
      <c r="E4" s="96">
        <f>'a29'!I5</f>
        <v>7.8678130198452545E-2</v>
      </c>
      <c r="F4" s="96">
        <f>B4*'4'!H5+'8'!C4*'5'!C4+'8'!D4*'6'!F5+'8'!E4*'7'!E5</f>
        <v>0.62488106627047169</v>
      </c>
      <c r="G4" s="96">
        <f>'a29'!L5</f>
        <v>0.25754903193638484</v>
      </c>
      <c r="H4" s="96">
        <f>'a29'!N5</f>
        <v>0.40799890177874171</v>
      </c>
      <c r="I4" s="96">
        <f>'a29'!P5</f>
        <v>0.27247729820021416</v>
      </c>
      <c r="J4" s="96">
        <f>'a29'!R5</f>
        <v>6.1974768084659328E-2</v>
      </c>
      <c r="K4" s="96">
        <f>G4*'4'!O5+'8'!H4*'5'!E4+'8'!I4*'6'!K5+'8'!J4*'7'!I5</f>
        <v>0.37538373609896852</v>
      </c>
      <c r="L4" s="96">
        <f>'a29'!U5</f>
        <v>0.26405475360018893</v>
      </c>
      <c r="M4" s="96">
        <f>'a29'!W5</f>
        <v>0.41792179216859382</v>
      </c>
      <c r="N4" s="96">
        <f>'a29'!Y5</f>
        <v>0.24522683672702617</v>
      </c>
      <c r="O4" s="96">
        <f>'a29'!AA5</f>
        <v>7.2796617504191044E-2</v>
      </c>
      <c r="P4" s="96">
        <f>L4*'4'!V5+'8'!M4*'5'!G4+'8'!N4*'6'!P5+'8'!O4*'7'!M5</f>
        <v>0.39255053272244722</v>
      </c>
      <c r="Q4" s="96">
        <f>'a29'!AD5</f>
        <v>0.27513833466180432</v>
      </c>
      <c r="R4" s="96">
        <f>'a29'!AF5</f>
        <v>0.41783592895367067</v>
      </c>
      <c r="S4" s="96">
        <f>'a29'!AH5</f>
        <v>0.23056488609732673</v>
      </c>
      <c r="T4" s="96">
        <f>'a29'!AJ5</f>
        <v>7.6460850287198276E-2</v>
      </c>
      <c r="U4" s="96">
        <f>Q4*'4'!AC5+'8'!R4*'5'!I4+'8'!S4*'6'!U5+'8'!T4*'7'!Q5</f>
        <v>0.55783167058712757</v>
      </c>
      <c r="V4" s="96">
        <f>'a29'!AM5</f>
        <v>0.27076160639074853</v>
      </c>
      <c r="W4" s="96">
        <f>'a29'!AO5</f>
        <v>0.41507899564789558</v>
      </c>
      <c r="X4" s="96">
        <f>'a29'!AQ5</f>
        <v>0.24217961719949788</v>
      </c>
      <c r="Y4" s="96">
        <f>'a29'!AS5</f>
        <v>7.1979780761858014E-2</v>
      </c>
      <c r="Z4" s="96">
        <f>V4*'4'!AJ5+'8'!W4*'5'!K4+'8'!X4*'6'!Z5+'8'!Y4*'7'!U5</f>
        <v>0.49741921996629446</v>
      </c>
      <c r="AA4" s="96">
        <f>'a29'!AV5</f>
        <v>0.28828162245248218</v>
      </c>
      <c r="AB4" s="96">
        <f>'a29'!AX5</f>
        <v>0.41332082268531789</v>
      </c>
      <c r="AC4" s="96">
        <f>'a29'!AZ5</f>
        <v>0.21937452621993084</v>
      </c>
      <c r="AD4" s="96">
        <f>'a29'!BB5</f>
        <v>7.9023028642269025E-2</v>
      </c>
      <c r="AE4" s="96">
        <f>AA4*'4'!AQ5+'8'!AB4*'5'!M4+'8'!AC4*'6'!AE5+'8'!AD4*'7'!Y5</f>
        <v>0.565256533772034</v>
      </c>
      <c r="AF4" s="96">
        <f>'a29'!BE5</f>
        <v>0.28388103823527239</v>
      </c>
      <c r="AG4" s="96">
        <f>'a29'!BG5</f>
        <v>0.41461986793342576</v>
      </c>
      <c r="AH4" s="96">
        <f>'a29'!BI5</f>
        <v>0.21890636310194397</v>
      </c>
      <c r="AI4" s="96">
        <f>'a29'!BK5</f>
        <v>8.259273072935791E-2</v>
      </c>
      <c r="AJ4" s="96">
        <f>AF4*'4'!AX5+'8'!AG4*'5'!O4+'8'!AH4*'6'!AJ5+'8'!AI4*'7'!AC5</f>
        <v>0.67325921051008364</v>
      </c>
      <c r="AK4" s="96">
        <f>'a29'!BN5</f>
        <v>0.27721776643421325</v>
      </c>
      <c r="AL4" s="96">
        <f>'a29'!BP5</f>
        <v>0.42568206640487172</v>
      </c>
      <c r="AM4" s="96">
        <f>'a29'!BR5</f>
        <v>0.21562187082216616</v>
      </c>
      <c r="AN4" s="96">
        <f>'a29'!BT5</f>
        <v>8.1478296338748799E-2</v>
      </c>
      <c r="AO4" s="96">
        <f>AK4*'4'!BE5+'8'!AL4*'5'!Q4+'8'!AM4*'6'!AO5+'8'!AN4*'7'!AG5</f>
        <v>0.60145340521158519</v>
      </c>
      <c r="AP4" s="96">
        <f>'a29'!BW5</f>
        <v>0.26987487792980341</v>
      </c>
      <c r="AQ4" s="96">
        <f>'a29'!BY5</f>
        <v>0.42485373336437526</v>
      </c>
      <c r="AR4" s="96">
        <f>'a29'!CA5</f>
        <v>0.22505521544461068</v>
      </c>
      <c r="AS4" s="96">
        <f>'a29'!CC5</f>
        <v>8.0216173261210583E-2</v>
      </c>
      <c r="AT4" s="96">
        <f>AP4*'4'!BL5+'8'!AQ4*'5'!S4+'8'!AR4*'6'!AT5+'8'!AS4*'7'!AK5</f>
        <v>0.7097382420088425</v>
      </c>
      <c r="AU4" s="96">
        <f>'a29'!CF5</f>
        <v>0.28762312204870888</v>
      </c>
      <c r="AV4" s="96">
        <f>'a29'!CH5</f>
        <v>0.41767279768470073</v>
      </c>
      <c r="AW4" s="96">
        <f>'a29'!CJ5</f>
        <v>0.22858625092201224</v>
      </c>
      <c r="AX4" s="96">
        <f>'a29'!CL5</f>
        <v>6.6117829344578119E-2</v>
      </c>
      <c r="AY4" s="96">
        <f>AU4*'4'!BS5+'8'!AV4*'5'!U4+'8'!AW4*'6'!AY5+'8'!AX4*'7'!AO5</f>
        <v>0.70472058708477769</v>
      </c>
      <c r="AZ4" s="96">
        <f>'a29'!CO5</f>
        <v>0.28784224271518666</v>
      </c>
      <c r="BA4" s="96">
        <f>'a29'!CQ5</f>
        <v>0.4223116364128095</v>
      </c>
      <c r="BB4" s="96">
        <f>'a29'!CS5</f>
        <v>0.20880204964675048</v>
      </c>
      <c r="BC4" s="96">
        <f>'a29'!CU5</f>
        <v>8.1044071225253297E-2</v>
      </c>
      <c r="BD4" s="96">
        <f>AZ4*'4'!BZ5+'8'!BA4*'5'!W4+'8'!BB4*'6'!BD5+'8'!BC4*'7'!AS5</f>
        <v>0.59187476002105999</v>
      </c>
    </row>
    <row r="5" spans="1:56">
      <c r="A5" s="1">
        <v>1982</v>
      </c>
      <c r="B5" s="96">
        <f>'a29'!C6</f>
        <v>0.28548089786247965</v>
      </c>
      <c r="C5" s="96">
        <f>'a29'!E6</f>
        <v>0.41810054203160635</v>
      </c>
      <c r="D5" s="96">
        <f>'a29'!G6</f>
        <v>0.21741092515799437</v>
      </c>
      <c r="E5" s="96">
        <f>'a29'!I6</f>
        <v>7.9007634947919667E-2</v>
      </c>
      <c r="F5" s="96">
        <f>B5*'4'!H6+'8'!C5*'5'!C5+'8'!D5*'6'!F6+'8'!E5*'7'!E6</f>
        <v>0.59207747925713405</v>
      </c>
      <c r="G5" s="96">
        <f>'a29'!L6</f>
        <v>0.26033585602689852</v>
      </c>
      <c r="H5" s="96">
        <f>'a29'!N6</f>
        <v>0.40956836541865693</v>
      </c>
      <c r="I5" s="96">
        <f>'a29'!P6</f>
        <v>0.26732734496784938</v>
      </c>
      <c r="J5" s="96">
        <f>'a29'!R6</f>
        <v>6.2768433586595271E-2</v>
      </c>
      <c r="K5" s="96">
        <f>G5*'4'!O6+'8'!H5*'5'!E5+'8'!I5*'6'!K6+'8'!J5*'7'!I6</f>
        <v>0.37683754244363771</v>
      </c>
      <c r="L5" s="96">
        <f>'a29'!U6</f>
        <v>0.2663601041664046</v>
      </c>
      <c r="M5" s="96">
        <f>'a29'!W6</f>
        <v>0.42143220700683137</v>
      </c>
      <c r="N5" s="96">
        <f>'a29'!Y6</f>
        <v>0.23835100232353579</v>
      </c>
      <c r="O5" s="96">
        <f>'a29'!AA6</f>
        <v>7.3856686503228144E-2</v>
      </c>
      <c r="P5" s="96">
        <f>L5*'4'!V6+'8'!M5*'5'!G5+'8'!N5*'6'!P6+'8'!O5*'7'!M6</f>
        <v>0.4538885617275274</v>
      </c>
      <c r="Q5" s="96">
        <f>'a29'!AD6</f>
        <v>0.27701929447304607</v>
      </c>
      <c r="R5" s="96">
        <f>'a29'!AF6</f>
        <v>0.41945031125279209</v>
      </c>
      <c r="S5" s="96">
        <f>'a29'!AH6</f>
        <v>0.22697311240615925</v>
      </c>
      <c r="T5" s="96">
        <f>'a29'!AJ6</f>
        <v>7.6557281868002661E-2</v>
      </c>
      <c r="U5" s="96">
        <f>Q5*'4'!AC6+'8'!R5*'5'!I5+'8'!S5*'6'!U6+'8'!T5*'7'!Q6</f>
        <v>0.5750031828436768</v>
      </c>
      <c r="V5" s="96">
        <f>'a29'!AM6</f>
        <v>0.27387468039300428</v>
      </c>
      <c r="W5" s="96">
        <f>'a29'!AO6</f>
        <v>0.41819907699817527</v>
      </c>
      <c r="X5" s="96">
        <f>'a29'!AQ6</f>
        <v>0.23527458864213888</v>
      </c>
      <c r="Y5" s="96">
        <f>'a29'!AS6</f>
        <v>7.2651653966681704E-2</v>
      </c>
      <c r="Z5" s="96">
        <f>V5*'4'!AJ6+'8'!W5*'5'!K5+'8'!X5*'6'!Z6+'8'!Y5*'7'!U6</f>
        <v>0.4551016706784759</v>
      </c>
      <c r="AA5" s="96">
        <f>'a29'!AV6</f>
        <v>0.28959299350876366</v>
      </c>
      <c r="AB5" s="96">
        <f>'a29'!AX6</f>
        <v>0.41464083741418289</v>
      </c>
      <c r="AC5" s="96">
        <f>'a29'!AZ6</f>
        <v>0.21625084897099117</v>
      </c>
      <c r="AD5" s="96">
        <f>'a29'!BB6</f>
        <v>7.9515320106062326E-2</v>
      </c>
      <c r="AE5" s="96">
        <f>AA5*'4'!AQ6+'8'!AB5*'5'!M5+'8'!AC5*'6'!AE6+'8'!AD5*'7'!Y6</f>
        <v>0.55694596648753647</v>
      </c>
      <c r="AF5" s="96">
        <f>'a29'!BE6</f>
        <v>0.28673153911745547</v>
      </c>
      <c r="AG5" s="96">
        <f>'a29'!BG6</f>
        <v>0.4176147526122016</v>
      </c>
      <c r="AH5" s="96">
        <f>'a29'!BI6</f>
        <v>0.21230166528092023</v>
      </c>
      <c r="AI5" s="96">
        <f>'a29'!BK6</f>
        <v>8.3352042989422767E-2</v>
      </c>
      <c r="AJ5" s="96">
        <f>AF5*'4'!AX6+'8'!AG5*'5'!O5+'8'!AH5*'6'!AJ6+'8'!AI5*'7'!AC6</f>
        <v>0.62294543865260066</v>
      </c>
      <c r="AK5" s="96">
        <f>'a29'!BN6</f>
        <v>0.27855212153302084</v>
      </c>
      <c r="AL5" s="96">
        <f>'a29'!BP6</f>
        <v>0.42702920008628636</v>
      </c>
      <c r="AM5" s="96">
        <f>'a29'!BR6</f>
        <v>0.21351460004314318</v>
      </c>
      <c r="AN5" s="96">
        <f>'a29'!BT6</f>
        <v>8.0904078337549604E-2</v>
      </c>
      <c r="AO5" s="96">
        <f>AK5*'4'!BE6+'8'!AL5*'5'!Q5+'8'!AM5*'6'!AO6+'8'!AN5*'7'!AG6</f>
        <v>0.61556341302274464</v>
      </c>
      <c r="AP5" s="96">
        <f>'a29'!BW6</f>
        <v>0.26792772615974408</v>
      </c>
      <c r="AQ5" s="96">
        <f>'a29'!BY6</f>
        <v>0.42228364740579688</v>
      </c>
      <c r="AR5" s="96">
        <f>'a29'!CA6</f>
        <v>0.23126109695626365</v>
      </c>
      <c r="AS5" s="96">
        <f>'a29'!CC6</f>
        <v>7.8527529478195537E-2</v>
      </c>
      <c r="AT5" s="96">
        <f>AP5*'4'!BL6+'8'!AQ5*'5'!S5+'8'!AR5*'6'!AT6+'8'!AS5*'7'!AK6</f>
        <v>0.75198737199259313</v>
      </c>
      <c r="AU5" s="96">
        <f>'a29'!CF6</f>
        <v>0.28789527437386919</v>
      </c>
      <c r="AV5" s="96">
        <f>'a29'!CH6</f>
        <v>0.41658113000558894</v>
      </c>
      <c r="AW5" s="96">
        <f>'a29'!CJ6</f>
        <v>0.23004157802199474</v>
      </c>
      <c r="AX5" s="96">
        <f>'a29'!CL6</f>
        <v>6.5482017598547049E-2</v>
      </c>
      <c r="AY5" s="96">
        <f>AU5*'4'!BS6+'8'!AV5*'5'!U5+'8'!AW5*'6'!AY6+'8'!AX5*'7'!AO6</f>
        <v>0.63762358633101046</v>
      </c>
      <c r="AZ5" s="96">
        <f>'a29'!CO6</f>
        <v>0.28990795843026396</v>
      </c>
      <c r="BA5" s="96">
        <f>'a29'!CQ6</f>
        <v>0.42518074950192919</v>
      </c>
      <c r="BB5" s="96">
        <f>'a29'!CS6</f>
        <v>0.20330134594301838</v>
      </c>
      <c r="BC5" s="96">
        <f>'a29'!CU6</f>
        <v>8.160994612478846E-2</v>
      </c>
      <c r="BD5" s="96">
        <f>AZ5*'4'!BZ6+'8'!BA5*'5'!W5+'8'!BB5*'6'!BD6+'8'!BC5*'7'!AS6</f>
        <v>0.53833352019244285</v>
      </c>
    </row>
    <row r="6" spans="1:56">
      <c r="A6" s="1">
        <v>1983</v>
      </c>
      <c r="B6" s="96">
        <f>'a29'!C7</f>
        <v>0.28679863111161735</v>
      </c>
      <c r="C6" s="96">
        <f>'a29'!E7</f>
        <v>0.41944546178149572</v>
      </c>
      <c r="D6" s="96">
        <f>'a29'!G7</f>
        <v>0.21432331791631434</v>
      </c>
      <c r="E6" s="96">
        <f>'a29'!I7</f>
        <v>7.9432589190572611E-2</v>
      </c>
      <c r="F6" s="96">
        <f>B6*'4'!H7+'8'!C6*'5'!C6+'8'!D6*'6'!F7+'8'!E6*'7'!E7</f>
        <v>0.56729004078668877</v>
      </c>
      <c r="G6" s="96">
        <f>'a29'!L7</f>
        <v>0.26239860828797568</v>
      </c>
      <c r="H6" s="96">
        <f>'a29'!N7</f>
        <v>0.40858572903189477</v>
      </c>
      <c r="I6" s="96">
        <f>'a29'!P7</f>
        <v>0.26646895371645313</v>
      </c>
      <c r="J6" s="96">
        <f>'a29'!R7</f>
        <v>6.2546708963676534E-2</v>
      </c>
      <c r="K6" s="96">
        <f>G6*'4'!O7+'8'!H6*'5'!E6+'8'!I6*'6'!K7+'8'!J6*'7'!I7</f>
        <v>0.29074144793877454</v>
      </c>
      <c r="L6" s="96">
        <f>'a29'!U7</f>
        <v>0.27014073969717173</v>
      </c>
      <c r="M6" s="96">
        <f>'a29'!W7</f>
        <v>0.42464750223154868</v>
      </c>
      <c r="N6" s="96">
        <f>'a29'!Y7</f>
        <v>0.23131205406108749</v>
      </c>
      <c r="O6" s="96">
        <f>'a29'!AA7</f>
        <v>7.3899704010192066E-2</v>
      </c>
      <c r="P6" s="96">
        <f>L6*'4'!V7+'8'!M6*'5'!G6+'8'!N6*'6'!P7+'8'!O6*'7'!M7</f>
        <v>0.46628972952213338</v>
      </c>
      <c r="Q6" s="96">
        <f>'a29'!AD7</f>
        <v>0.27895512248318655</v>
      </c>
      <c r="R6" s="96">
        <f>'a29'!AF7</f>
        <v>0.42055583222783671</v>
      </c>
      <c r="S6" s="96">
        <f>'a29'!AH7</f>
        <v>0.22416419359313938</v>
      </c>
      <c r="T6" s="96">
        <f>'a29'!AJ7</f>
        <v>7.6324851695837401E-2</v>
      </c>
      <c r="U6" s="96">
        <f>Q6*'4'!AC7+'8'!R6*'5'!I6+'8'!S6*'6'!U7+'8'!T6*'7'!Q7</f>
        <v>0.56411338083428064</v>
      </c>
      <c r="V6" s="96">
        <f>'a29'!AM7</f>
        <v>0.27678586554969897</v>
      </c>
      <c r="W6" s="96">
        <f>'a29'!AO7</f>
        <v>0.42045505811173395</v>
      </c>
      <c r="X6" s="96">
        <f>'a29'!AQ7</f>
        <v>0.2299925104200938</v>
      </c>
      <c r="Y6" s="96">
        <f>'a29'!AS7</f>
        <v>7.2766565918473136E-2</v>
      </c>
      <c r="Z6" s="96">
        <f>V6*'4'!AJ7+'8'!W6*'5'!K6+'8'!X6*'6'!Z7+'8'!Y6*'7'!U7</f>
        <v>0.38262720130467809</v>
      </c>
      <c r="AA6" s="96">
        <f>'a29'!AV7</f>
        <v>0.29193863232867406</v>
      </c>
      <c r="AB6" s="96">
        <f>'a29'!AX7</f>
        <v>0.41767067742465863</v>
      </c>
      <c r="AC6" s="96">
        <f>'a29'!AZ7</f>
        <v>0.20995966371693345</v>
      </c>
      <c r="AD6" s="96">
        <f>'a29'!BB7</f>
        <v>8.0431026529733801E-2</v>
      </c>
      <c r="AE6" s="96">
        <f>AA6*'4'!AQ7+'8'!AB6*'5'!M6+'8'!AC6*'6'!AE7+'8'!AD6*'7'!Y7</f>
        <v>0.56542457307344607</v>
      </c>
      <c r="AF6" s="96">
        <f>'a29'!BE7</f>
        <v>0.28813035606037452</v>
      </c>
      <c r="AG6" s="96">
        <f>'a29'!BG7</f>
        <v>0.4186401100746866</v>
      </c>
      <c r="AH6" s="96">
        <f>'a29'!BI7</f>
        <v>0.20946009967719881</v>
      </c>
      <c r="AI6" s="96">
        <f>'a29'!BK7</f>
        <v>8.3769434187739994E-2</v>
      </c>
      <c r="AJ6" s="96">
        <f>AF6*'4'!AX7+'8'!AG6*'5'!O6+'8'!AH6*'6'!AJ7+'8'!AI6*'7'!AC7</f>
        <v>0.58631717504771008</v>
      </c>
      <c r="AK6" s="96">
        <f>'a29'!BN7</f>
        <v>0.27952130655163571</v>
      </c>
      <c r="AL6" s="96">
        <f>'a29'!BP7</f>
        <v>0.42755918337226917</v>
      </c>
      <c r="AM6" s="96">
        <f>'a29'!BR7</f>
        <v>0.21272856124519982</v>
      </c>
      <c r="AN6" s="96">
        <f>'a29'!BT7</f>
        <v>8.0190948830895309E-2</v>
      </c>
      <c r="AO6" s="96">
        <f>AK6*'4'!BE7+'8'!AL6*'5'!Q6+'8'!AM6*'6'!AO7+'8'!AN6*'7'!AG7</f>
        <v>0.52719823565207635</v>
      </c>
      <c r="AP6" s="96">
        <f>'a29'!BW7</f>
        <v>0.26840964819903929</v>
      </c>
      <c r="AQ6" s="96">
        <f>'a29'!BY7</f>
        <v>0.42303909482810492</v>
      </c>
      <c r="AR6" s="96">
        <f>'a29'!CA7</f>
        <v>0.23118562103725987</v>
      </c>
      <c r="AS6" s="96">
        <f>'a29'!CC7</f>
        <v>7.7365635935595908E-2</v>
      </c>
      <c r="AT6" s="96">
        <f>AP6*'4'!BL7+'8'!AQ6*'5'!S6+'8'!AR6*'6'!AT7+'8'!AS6*'7'!AK7</f>
        <v>0.73687599557988304</v>
      </c>
      <c r="AU6" s="96">
        <f>'a29'!CF7</f>
        <v>0.28891204369345436</v>
      </c>
      <c r="AV6" s="96">
        <f>'a29'!CH7</f>
        <v>0.41888405902478976</v>
      </c>
      <c r="AW6" s="96">
        <f>'a29'!CJ7</f>
        <v>0.22585654403092514</v>
      </c>
      <c r="AX6" s="96">
        <f>'a29'!CL7</f>
        <v>6.6347353250830798E-2</v>
      </c>
      <c r="AY6" s="96">
        <f>AU6*'4'!BS7+'8'!AV6*'5'!U6+'8'!AW6*'6'!AY7+'8'!AX6*'7'!AO7</f>
        <v>0.56535880486925061</v>
      </c>
      <c r="AZ6" s="96">
        <f>'a29'!CO7</f>
        <v>0.28848110255704784</v>
      </c>
      <c r="BA6" s="96">
        <f>'a29'!CQ7</f>
        <v>0.42330905765105681</v>
      </c>
      <c r="BB6" s="96">
        <f>'a29'!CS7</f>
        <v>0.2063872762680056</v>
      </c>
      <c r="BC6" s="96">
        <f>'a29'!CU7</f>
        <v>8.1822563523889669E-2</v>
      </c>
      <c r="BD6" s="96">
        <f>AZ6*'4'!BZ7+'8'!BA6*'5'!W6+'8'!BB6*'6'!BD7+'8'!BC6*'7'!AS7</f>
        <v>0.55602782225229674</v>
      </c>
    </row>
    <row r="7" spans="1:56">
      <c r="A7" s="1">
        <v>1984</v>
      </c>
      <c r="B7" s="96">
        <f>'a29'!C8</f>
        <v>0.28890489947670678</v>
      </c>
      <c r="C7" s="96">
        <f>'a29'!E8</f>
        <v>0.42213474862306721</v>
      </c>
      <c r="D7" s="96">
        <f>'a29'!G8</f>
        <v>0.20879945839844408</v>
      </c>
      <c r="E7" s="96">
        <f>'a29'!I8</f>
        <v>8.0160893501782043E-2</v>
      </c>
      <c r="F7" s="96">
        <f>B7*'4'!H8+'8'!C7*'5'!C7+'8'!D7*'6'!F8+'8'!E7*'7'!E8</f>
        <v>0.5858120373932697</v>
      </c>
      <c r="G7" s="96">
        <f>'a29'!L8</f>
        <v>0.26810193957305578</v>
      </c>
      <c r="H7" s="96">
        <f>'a29'!N8</f>
        <v>0.41401084986567943</v>
      </c>
      <c r="I7" s="96">
        <f>'a29'!P8</f>
        <v>0.25416666087406059</v>
      </c>
      <c r="J7" s="96">
        <f>'a29'!R8</f>
        <v>6.3720549687204239E-2</v>
      </c>
      <c r="K7" s="96">
        <f>G7*'4'!O8+'8'!H7*'5'!E7+'8'!I7*'6'!K8+'8'!J7*'7'!I8</f>
        <v>0.42723854977075698</v>
      </c>
      <c r="L7" s="96">
        <f>'a29'!U8</f>
        <v>0.27112377163658119</v>
      </c>
      <c r="M7" s="96">
        <f>'a29'!W8</f>
        <v>0.42339734603788787</v>
      </c>
      <c r="N7" s="96">
        <f>'a29'!Y8</f>
        <v>0.23218564137561593</v>
      </c>
      <c r="O7" s="96">
        <f>'a29'!AA8</f>
        <v>7.3293240949914948E-2</v>
      </c>
      <c r="P7" s="96">
        <f>L7*'4'!V8+'8'!M7*'5'!G7+'8'!N7*'6'!P8+'8'!O7*'7'!M8</f>
        <v>0.54507945119456414</v>
      </c>
      <c r="Q7" s="96">
        <f>'a29'!AD8</f>
        <v>0.28094059402047122</v>
      </c>
      <c r="R7" s="96">
        <f>'a29'!AF8</f>
        <v>0.42195596555391657</v>
      </c>
      <c r="S7" s="96">
        <f>'a29'!AH8</f>
        <v>0.2208367670188722</v>
      </c>
      <c r="T7" s="96">
        <f>'a29'!AJ8</f>
        <v>7.6266673406740065E-2</v>
      </c>
      <c r="U7" s="96">
        <f>Q7*'4'!AC8+'8'!R7*'5'!I7+'8'!S7*'6'!U8+'8'!T7*'7'!Q8</f>
        <v>0.53023132754256463</v>
      </c>
      <c r="V7" s="96">
        <f>'a29'!AM8</f>
        <v>0.28115415011446804</v>
      </c>
      <c r="W7" s="96">
        <f>'a29'!AO8</f>
        <v>0.42536146978046735</v>
      </c>
      <c r="X7" s="96">
        <f>'a29'!AQ8</f>
        <v>0.21991067488650223</v>
      </c>
      <c r="Y7" s="96">
        <f>'a29'!AS8</f>
        <v>7.3573705218562449E-2</v>
      </c>
      <c r="Z7" s="96">
        <f>V7*'4'!AJ8+'8'!W7*'5'!K7+'8'!X7*'6'!Z8+'8'!Y7*'7'!U8</f>
        <v>0.45002385087974034</v>
      </c>
      <c r="AA7" s="96">
        <f>'a29'!AV8</f>
        <v>0.29421303901165824</v>
      </c>
      <c r="AB7" s="96">
        <f>'a29'!AX8</f>
        <v>0.42076355195771054</v>
      </c>
      <c r="AC7" s="96">
        <f>'a29'!AZ8</f>
        <v>0.20352045025790957</v>
      </c>
      <c r="AD7" s="96">
        <f>'a29'!BB8</f>
        <v>8.1502958772721734E-2</v>
      </c>
      <c r="AE7" s="96">
        <f>AA7*'4'!AQ8+'8'!AB7*'5'!M7+'8'!AC7*'6'!AE8+'8'!AD7*'7'!Y8</f>
        <v>0.5899802031752992</v>
      </c>
      <c r="AF7" s="96">
        <f>'a29'!BE8</f>
        <v>0.29008576708793088</v>
      </c>
      <c r="AG7" s="96">
        <f>'a29'!BG8</f>
        <v>0.42070233288521386</v>
      </c>
      <c r="AH7" s="96">
        <f>'a29'!BI8</f>
        <v>0.2049196178090488</v>
      </c>
      <c r="AI7" s="96">
        <f>'a29'!BK8</f>
        <v>8.4292282217806463E-2</v>
      </c>
      <c r="AJ7" s="96">
        <f>AF7*'4'!AX8+'8'!AG7*'5'!O7+'8'!AH7*'6'!AJ8+'8'!AI7*'7'!AC8</f>
        <v>0.61521932419086189</v>
      </c>
      <c r="AK7" s="96">
        <f>'a29'!BN8</f>
        <v>0.28027829228756834</v>
      </c>
      <c r="AL7" s="96">
        <f>'a29'!BP8</f>
        <v>0.42805612008272936</v>
      </c>
      <c r="AM7" s="96">
        <f>'a29'!BR8</f>
        <v>0.21215244899913269</v>
      </c>
      <c r="AN7" s="96">
        <f>'a29'!BT8</f>
        <v>7.9513138630569635E-2</v>
      </c>
      <c r="AO7" s="96">
        <f>AK7*'4'!BE8+'8'!AL7*'5'!Q7+'8'!AM7*'6'!AO8+'8'!AN7*'7'!AG8</f>
        <v>0.62577977344344105</v>
      </c>
      <c r="AP7" s="96">
        <f>'a29'!BW8</f>
        <v>0.27106838524707055</v>
      </c>
      <c r="AQ7" s="96">
        <f>'a29'!BY8</f>
        <v>0.42717540499174711</v>
      </c>
      <c r="AR7" s="96">
        <f>'a29'!CA8</f>
        <v>0.22492092752626686</v>
      </c>
      <c r="AS7" s="96">
        <f>'a29'!CC8</f>
        <v>7.6835282234915578E-2</v>
      </c>
      <c r="AT7" s="96">
        <f>AP7*'4'!BL8+'8'!AQ7*'5'!S7+'8'!AR7*'6'!AT8+'8'!AS7*'7'!AK8</f>
        <v>0.68872820613680696</v>
      </c>
      <c r="AU7" s="96">
        <f>'a29'!CF8</f>
        <v>0.2915799673470727</v>
      </c>
      <c r="AV7" s="96">
        <f>'a29'!CH8</f>
        <v>0.42424186658185792</v>
      </c>
      <c r="AW7" s="96">
        <f>'a29'!CJ8</f>
        <v>0.21602054856733338</v>
      </c>
      <c r="AX7" s="96">
        <f>'a29'!CL8</f>
        <v>6.8157617503735932E-2</v>
      </c>
      <c r="AY7" s="96">
        <f>AU7*'4'!BS8+'8'!AV7*'5'!U7+'8'!AW7*'6'!AY8+'8'!AX7*'7'!AO8</f>
        <v>0.5924563984977208</v>
      </c>
      <c r="AZ7" s="96">
        <f>'a29'!CO8</f>
        <v>0.28926577767988909</v>
      </c>
      <c r="BA7" s="96">
        <f>'a29'!CQ8</f>
        <v>0.42446360866772781</v>
      </c>
      <c r="BB7" s="96">
        <f>'a29'!CS8</f>
        <v>0.20393059495701149</v>
      </c>
      <c r="BC7" s="96">
        <f>'a29'!CU8</f>
        <v>8.2340018695371608E-2</v>
      </c>
      <c r="BD7" s="96">
        <f>AZ7*'4'!BZ8+'8'!BA7*'5'!W7+'8'!BB7*'6'!BD8+'8'!BC7*'7'!AS8</f>
        <v>0.50081512146284712</v>
      </c>
    </row>
    <row r="8" spans="1:56">
      <c r="A8" s="1">
        <v>1985</v>
      </c>
      <c r="B8" s="96">
        <f>'a29'!C9</f>
        <v>0.28925694171424332</v>
      </c>
      <c r="C8" s="96">
        <f>'a29'!E9</f>
        <v>0.42257711845837292</v>
      </c>
      <c r="D8" s="96">
        <f>'a29'!G9</f>
        <v>0.20805565596469699</v>
      </c>
      <c r="E8" s="96">
        <f>'a29'!I9</f>
        <v>8.0110283862686718E-2</v>
      </c>
      <c r="F8" s="96">
        <f>B8*'4'!H9+'8'!C8*'5'!C8+'8'!D8*'6'!F9+'8'!E8*'7'!E9</f>
        <v>0.59508872052527617</v>
      </c>
      <c r="G8" s="96">
        <f>'a29'!L9</f>
        <v>0.26923920106378602</v>
      </c>
      <c r="H8" s="96">
        <f>'a29'!N9</f>
        <v>0.41293404800745742</v>
      </c>
      <c r="I8" s="96">
        <f>'a29'!P9</f>
        <v>0.25411326031228149</v>
      </c>
      <c r="J8" s="96">
        <f>'a29'!R9</f>
        <v>6.371349061647498E-2</v>
      </c>
      <c r="K8" s="96">
        <f>G8*'4'!O9+'8'!H8*'5'!E8+'8'!I8*'6'!K9+'8'!J8*'7'!I9</f>
        <v>0.44536658355213093</v>
      </c>
      <c r="L8" s="96">
        <f>'a29'!U9</f>
        <v>0.27218962715004291</v>
      </c>
      <c r="M8" s="96">
        <f>'a29'!W9</f>
        <v>0.42396826669996246</v>
      </c>
      <c r="N8" s="96">
        <f>'a29'!Y9</f>
        <v>0.23063873708477961</v>
      </c>
      <c r="O8" s="96">
        <f>'a29'!AA9</f>
        <v>7.320336906521499E-2</v>
      </c>
      <c r="P8" s="96">
        <f>L8*'4'!V9+'8'!M8*'5'!G8+'8'!N8*'6'!P9+'8'!O8*'7'!M9</f>
        <v>0.51731785924954854</v>
      </c>
      <c r="Q8" s="96">
        <f>'a29'!AD9</f>
        <v>0.2813641641339012</v>
      </c>
      <c r="R8" s="96">
        <f>'a29'!AF9</f>
        <v>0.42155110039709853</v>
      </c>
      <c r="S8" s="96">
        <f>'a29'!AH9</f>
        <v>0.22155941555754483</v>
      </c>
      <c r="T8" s="96">
        <f>'a29'!AJ9</f>
        <v>7.5525319911455585E-2</v>
      </c>
      <c r="U8" s="96">
        <f>Q8*'4'!AC9+'8'!R8*'5'!I8+'8'!S8*'6'!U9+'8'!T8*'7'!Q9</f>
        <v>0.51773130230789455</v>
      </c>
      <c r="V8" s="96">
        <f>'a29'!AM9</f>
        <v>0.27967917700243133</v>
      </c>
      <c r="W8" s="96">
        <f>'a29'!AO9</f>
        <v>0.42171776611460948</v>
      </c>
      <c r="X8" s="96">
        <f>'a29'!AQ9</f>
        <v>0.225750047115024</v>
      </c>
      <c r="Y8" s="96">
        <f>'a29'!AS9</f>
        <v>7.2853009767935087E-2</v>
      </c>
      <c r="Z8" s="96">
        <f>V8*'4'!AJ9+'8'!W8*'5'!K8+'8'!X8*'6'!Z9+'8'!Y8*'7'!U9</f>
        <v>0.47388296811920166</v>
      </c>
      <c r="AA8" s="96">
        <f>'a29'!AV9</f>
        <v>0.2945070344439159</v>
      </c>
      <c r="AB8" s="96">
        <f>'a29'!AX9</f>
        <v>0.42107523234558725</v>
      </c>
      <c r="AC8" s="96">
        <f>'a29'!AZ9</f>
        <v>0.20252141086618403</v>
      </c>
      <c r="AD8" s="96">
        <f>'a29'!BB9</f>
        <v>8.1896322344312947E-2</v>
      </c>
      <c r="AE8" s="96">
        <f>AA8*'4'!AQ9+'8'!AB8*'5'!M8+'8'!AC8*'6'!AE9+'8'!AD8*'7'!Y9</f>
        <v>0.58599894551301657</v>
      </c>
      <c r="AF8" s="96">
        <f>'a29'!BE9</f>
        <v>0.29025839519125474</v>
      </c>
      <c r="AG8" s="96">
        <f>'a29'!BG9</f>
        <v>0.42070877322105332</v>
      </c>
      <c r="AH8" s="96">
        <f>'a29'!BI9</f>
        <v>0.20518155097402038</v>
      </c>
      <c r="AI8" s="96">
        <f>'a29'!BK9</f>
        <v>8.3851280613671531E-2</v>
      </c>
      <c r="AJ8" s="96">
        <f>AF8*'4'!AX9+'8'!AG8*'5'!O8+'8'!AH8*'6'!AJ9+'8'!AI8*'7'!AC9</f>
        <v>0.63373269309060376</v>
      </c>
      <c r="AK8" s="96">
        <f>'a29'!BN9</f>
        <v>0.28316355656926295</v>
      </c>
      <c r="AL8" s="96">
        <f>'a29'!BP9</f>
        <v>0.43214695858955099</v>
      </c>
      <c r="AM8" s="96">
        <f>'a29'!BR9</f>
        <v>0.20542638031503294</v>
      </c>
      <c r="AN8" s="96">
        <f>'a29'!BT9</f>
        <v>7.9263104526153164E-2</v>
      </c>
      <c r="AO8" s="96">
        <f>AK8*'4'!BE9+'8'!AL8*'5'!Q8+'8'!AM8*'6'!AO9+'8'!AN8*'7'!AG9</f>
        <v>0.6138760825813705</v>
      </c>
      <c r="AP8" s="96">
        <f>'a29'!BW9</f>
        <v>0.27143132222780997</v>
      </c>
      <c r="AQ8" s="96">
        <f>'a29'!BY9</f>
        <v>0.42842203517388788</v>
      </c>
      <c r="AR8" s="96">
        <f>'a29'!CA9</f>
        <v>0.22443225395911284</v>
      </c>
      <c r="AS8" s="96">
        <f>'a29'!CC9</f>
        <v>7.5714388639189306E-2</v>
      </c>
      <c r="AT8" s="96">
        <f>AP8*'4'!BL9+'8'!AQ8*'5'!S8+'8'!AR8*'6'!AT9+'8'!AS8*'7'!AK9</f>
        <v>0.6569600960412616</v>
      </c>
      <c r="AU8" s="96">
        <f>'a29'!CF9</f>
        <v>0.28946619657094957</v>
      </c>
      <c r="AV8" s="96">
        <f>'a29'!CH9</f>
        <v>0.42210009508696028</v>
      </c>
      <c r="AW8" s="96">
        <f>'a29'!CJ9</f>
        <v>0.22016397847042132</v>
      </c>
      <c r="AX8" s="96">
        <f>'a29'!CL9</f>
        <v>6.8269729871668697E-2</v>
      </c>
      <c r="AY8" s="96">
        <f>AU8*'4'!BS9+'8'!AV8*'5'!U8+'8'!AW8*'6'!AY9+'8'!AX8*'7'!AO9</f>
        <v>0.64082789635701454</v>
      </c>
      <c r="AZ8" s="96">
        <f>'a29'!CO9</f>
        <v>0.29171639405814442</v>
      </c>
      <c r="BA8" s="96">
        <f>'a29'!CQ9</f>
        <v>0.42885247616841982</v>
      </c>
      <c r="BB8" s="96">
        <f>'a29'!CS9</f>
        <v>0.19625701653813793</v>
      </c>
      <c r="BC8" s="96">
        <f>'a29'!CU9</f>
        <v>8.3174113235297747E-2</v>
      </c>
      <c r="BD8" s="96">
        <f>AZ8*'4'!BZ9+'8'!BA8*'5'!W8+'8'!BB8*'6'!BD9+'8'!BC8*'7'!AS9</f>
        <v>0.50157877104878124</v>
      </c>
    </row>
    <row r="9" spans="1:56">
      <c r="A9" s="1">
        <v>1986</v>
      </c>
      <c r="B9" s="96">
        <f>'a29'!C10</f>
        <v>0.28982484154238408</v>
      </c>
      <c r="C9" s="96">
        <f>'a29'!E10</f>
        <v>0.42311545820042457</v>
      </c>
      <c r="D9" s="96">
        <f>'a29'!G10</f>
        <v>0.2068494710341838</v>
      </c>
      <c r="E9" s="96">
        <f>'a29'!I10</f>
        <v>8.0210229223007565E-2</v>
      </c>
      <c r="F9" s="96">
        <f>B9*'4'!H10+'8'!C9*'5'!C9+'8'!D9*'6'!F10+'8'!E9*'7'!E10</f>
        <v>0.58934197850501024</v>
      </c>
      <c r="G9" s="96">
        <f>'a29'!L10</f>
        <v>0.27193097205711692</v>
      </c>
      <c r="H9" s="96">
        <f>'a29'!N10</f>
        <v>0.41398330700254604</v>
      </c>
      <c r="I9" s="96">
        <f>'a29'!P10</f>
        <v>0.24940500456895939</v>
      </c>
      <c r="J9" s="96">
        <f>'a29'!R10</f>
        <v>6.4680716371377789E-2</v>
      </c>
      <c r="K9" s="96">
        <f>G9*'4'!O10+'8'!H9*'5'!E9+'8'!I9*'6'!K10+'8'!J9*'7'!I10</f>
        <v>0.51636358619438516</v>
      </c>
      <c r="L9" s="96">
        <f>'a29'!U10</f>
        <v>0.26904043485638524</v>
      </c>
      <c r="M9" s="96">
        <f>'a29'!W10</f>
        <v>0.41788986662169475</v>
      </c>
      <c r="N9" s="96">
        <f>'a29'!Y10</f>
        <v>0.24070456317409614</v>
      </c>
      <c r="O9" s="96">
        <f>'a29'!AA10</f>
        <v>7.2365135347823906E-2</v>
      </c>
      <c r="P9" s="96">
        <f>L9*'4'!V10+'8'!M9*'5'!G9+'8'!N9*'6'!P10+'8'!O9*'7'!M10</f>
        <v>0.56778638825360161</v>
      </c>
      <c r="Q9" s="96">
        <f>'a29'!AD10</f>
        <v>0.28436310359458394</v>
      </c>
      <c r="R9" s="96">
        <f>'a29'!AF10</f>
        <v>0.4246794014150147</v>
      </c>
      <c r="S9" s="96">
        <f>'a29'!AH10</f>
        <v>0.21479733613236279</v>
      </c>
      <c r="T9" s="96">
        <f>'a29'!AJ10</f>
        <v>7.616015885803866E-2</v>
      </c>
      <c r="U9" s="96">
        <f>Q9*'4'!AC10+'8'!R9*'5'!I9+'8'!S9*'6'!U10+'8'!T9*'7'!Q10</f>
        <v>0.47114729027395874</v>
      </c>
      <c r="V9" s="96">
        <f>'a29'!AM10</f>
        <v>0.28148558726648271</v>
      </c>
      <c r="W9" s="96">
        <f>'a29'!AO10</f>
        <v>0.42276454892115939</v>
      </c>
      <c r="X9" s="96">
        <f>'a29'!AQ10</f>
        <v>0.22241350740139978</v>
      </c>
      <c r="Y9" s="96">
        <f>'a29'!AS10</f>
        <v>7.3336356410958037E-2</v>
      </c>
      <c r="Z9" s="96">
        <f>V9*'4'!AJ10+'8'!W9*'5'!K9+'8'!X9*'6'!Z10+'8'!Y9*'7'!U10</f>
        <v>0.47517002745822623</v>
      </c>
      <c r="AA9" s="96">
        <f>'a29'!AV10</f>
        <v>0.29505166327249543</v>
      </c>
      <c r="AB9" s="96">
        <f>'a29'!AX10</f>
        <v>0.42181615208104972</v>
      </c>
      <c r="AC9" s="96">
        <f>'a29'!AZ10</f>
        <v>0.20057319754126138</v>
      </c>
      <c r="AD9" s="96">
        <f>'a29'!BB10</f>
        <v>8.2558987105193452E-2</v>
      </c>
      <c r="AE9" s="96">
        <f>AA9*'4'!AQ10+'8'!AB9*'5'!M9+'8'!AC9*'6'!AE10+'8'!AD9*'7'!Y10</f>
        <v>0.57183584319840164</v>
      </c>
      <c r="AF9" s="96">
        <f>'a29'!BE10</f>
        <v>0.29044076131537983</v>
      </c>
      <c r="AG9" s="96">
        <f>'a29'!BG10</f>
        <v>0.4205998545262159</v>
      </c>
      <c r="AH9" s="96">
        <f>'a29'!BI10</f>
        <v>0.205661452575472</v>
      </c>
      <c r="AI9" s="96">
        <f>'a29'!BK10</f>
        <v>8.3297931582932236E-2</v>
      </c>
      <c r="AJ9" s="96">
        <f>AF9*'4'!AX10+'8'!AG9*'5'!O9+'8'!AH9*'6'!AJ10+'8'!AI9*'7'!AC10</f>
        <v>0.63729206618313239</v>
      </c>
      <c r="AK9" s="96">
        <f>'a29'!BN10</f>
        <v>0.28216436066393391</v>
      </c>
      <c r="AL9" s="96">
        <f>'a29'!BP10</f>
        <v>0.42983812841597335</v>
      </c>
      <c r="AM9" s="96">
        <f>'a29'!BR10</f>
        <v>0.20975770339607536</v>
      </c>
      <c r="AN9" s="96">
        <f>'a29'!BT10</f>
        <v>7.8239807524017255E-2</v>
      </c>
      <c r="AO9" s="96">
        <f>AK9*'4'!BE10+'8'!AL9*'5'!Q9+'8'!AM9*'6'!AO10+'8'!AN9*'7'!AG10</f>
        <v>0.56553285862676705</v>
      </c>
      <c r="AP9" s="96">
        <f>'a29'!BW10</f>
        <v>0.27205300242116248</v>
      </c>
      <c r="AQ9" s="96">
        <f>'a29'!BY10</f>
        <v>0.43009258885170198</v>
      </c>
      <c r="AR9" s="96">
        <f>'a29'!CA10</f>
        <v>0.22244667297896728</v>
      </c>
      <c r="AS9" s="96">
        <f>'a29'!CC10</f>
        <v>7.5407735748168225E-2</v>
      </c>
      <c r="AT9" s="96">
        <f>AP9*'4'!BL10+'8'!AQ9*'5'!S9+'8'!AR9*'6'!AT10+'8'!AS9*'7'!AK10</f>
        <v>0.62389593836238066</v>
      </c>
      <c r="AU9" s="96">
        <f>'a29'!CF10</f>
        <v>0.29123442017618928</v>
      </c>
      <c r="AV9" s="96">
        <f>'a29'!CH10</f>
        <v>0.42461349149982913</v>
      </c>
      <c r="AW9" s="96">
        <f>'a29'!CJ10</f>
        <v>0.21517091769932317</v>
      </c>
      <c r="AX9" s="96">
        <f>'a29'!CL10</f>
        <v>6.898117062465832E-2</v>
      </c>
      <c r="AY9" s="96">
        <f>AU9*'4'!BS10+'8'!AV9*'5'!U9+'8'!AW9*'6'!AY10+'8'!AX9*'7'!AO10</f>
        <v>0.6300211234644697</v>
      </c>
      <c r="AZ9" s="96">
        <f>'a29'!CO10</f>
        <v>0.29163659622522753</v>
      </c>
      <c r="BA9" s="96">
        <f>'a29'!CQ10</f>
        <v>0.42924098058471871</v>
      </c>
      <c r="BB9" s="96">
        <f>'a29'!CS10</f>
        <v>0.19559979488784127</v>
      </c>
      <c r="BC9" s="96">
        <f>'a29'!CU10</f>
        <v>8.3522628302212382E-2</v>
      </c>
      <c r="BD9" s="96">
        <f>AZ9*'4'!BZ10+'8'!BA9*'5'!W9+'8'!BB9*'6'!BD10+'8'!BC9*'7'!AS10</f>
        <v>0.51080100914818316</v>
      </c>
    </row>
    <row r="10" spans="1:56">
      <c r="A10" s="1">
        <v>1987</v>
      </c>
      <c r="B10" s="96">
        <f>'a29'!C11</f>
        <v>0.29034567263280148</v>
      </c>
      <c r="C10" s="96">
        <f>'a29'!E11</f>
        <v>0.42465658908873594</v>
      </c>
      <c r="D10" s="96">
        <f>'a29'!G11</f>
        <v>0.20445639565708981</v>
      </c>
      <c r="E10" s="96">
        <f>'a29'!I11</f>
        <v>8.0541342621372761E-2</v>
      </c>
      <c r="F10" s="96">
        <f>B10*'4'!H11+'8'!C10*'5'!C10+'8'!D10*'6'!F11+'8'!E10*'7'!E11</f>
        <v>0.57680620171697461</v>
      </c>
      <c r="G10" s="96">
        <f>'a29'!L11</f>
        <v>0.27482119077293554</v>
      </c>
      <c r="H10" s="96">
        <f>'a29'!N11</f>
        <v>0.41541942079559424</v>
      </c>
      <c r="I10" s="96">
        <f>'a29'!P11</f>
        <v>0.24415001046758611</v>
      </c>
      <c r="J10" s="96">
        <f>'a29'!R11</f>
        <v>6.5609377963883955E-2</v>
      </c>
      <c r="K10" s="96">
        <f>G10*'4'!O11+'8'!H10*'5'!E10+'8'!I10*'6'!K11+'8'!J10*'7'!I11</f>
        <v>0.47959007324545488</v>
      </c>
      <c r="L10" s="96">
        <f>'a29'!U11</f>
        <v>0.2732083504349645</v>
      </c>
      <c r="M10" s="96">
        <f>'a29'!W11</f>
        <v>0.4241178187998294</v>
      </c>
      <c r="N10" s="96">
        <f>'a29'!Y11</f>
        <v>0.22888898157451112</v>
      </c>
      <c r="O10" s="96">
        <f>'a29'!AA11</f>
        <v>7.3784849190694904E-2</v>
      </c>
      <c r="P10" s="96">
        <f>L10*'4'!V11+'8'!M10*'5'!G10+'8'!N10*'6'!P11+'8'!O10*'7'!M11</f>
        <v>0.56436848024986186</v>
      </c>
      <c r="Q10" s="96">
        <f>'a29'!AD11</f>
        <v>0.28652491510931039</v>
      </c>
      <c r="R10" s="96">
        <f>'a29'!AF11</f>
        <v>0.42754274050273511</v>
      </c>
      <c r="S10" s="96">
        <f>'a29'!AH11</f>
        <v>0.20908664587446329</v>
      </c>
      <c r="T10" s="96">
        <f>'a29'!AJ11</f>
        <v>7.684569851349117E-2</v>
      </c>
      <c r="U10" s="96">
        <f>Q10*'4'!AC11+'8'!R10*'5'!I10+'8'!S10*'6'!U11+'8'!T10*'7'!Q11</f>
        <v>0.47624936618020042</v>
      </c>
      <c r="V10" s="96">
        <f>'a29'!AM11</f>
        <v>0.28415630372814077</v>
      </c>
      <c r="W10" s="96">
        <f>'a29'!AO11</f>
        <v>0.42588743394749629</v>
      </c>
      <c r="X10" s="96">
        <f>'a29'!AQ11</f>
        <v>0.21563920706202344</v>
      </c>
      <c r="Y10" s="96">
        <f>'a29'!AS11</f>
        <v>7.4317055262339504E-2</v>
      </c>
      <c r="Z10" s="96">
        <f>V10*'4'!AJ11+'8'!W10*'5'!K10+'8'!X10*'6'!Z11+'8'!Y10*'7'!U11</f>
        <v>0.4654782146994409</v>
      </c>
      <c r="AA10" s="96">
        <f>'a29'!AV11</f>
        <v>0.29603329960531538</v>
      </c>
      <c r="AB10" s="96">
        <f>'a29'!AX11</f>
        <v>0.42398318788862643</v>
      </c>
      <c r="AC10" s="96">
        <f>'a29'!AZ11</f>
        <v>0.1964381221605519</v>
      </c>
      <c r="AD10" s="96">
        <f>'a29'!BB11</f>
        <v>8.3545390345506315E-2</v>
      </c>
      <c r="AE10" s="96">
        <f>AA10*'4'!AQ11+'8'!AB10*'5'!M10+'8'!AC10*'6'!AE11+'8'!AD10*'7'!Y11</f>
        <v>0.57066763080370231</v>
      </c>
      <c r="AF10" s="96">
        <f>'a29'!BE11</f>
        <v>0.29061694107119679</v>
      </c>
      <c r="AG10" s="96">
        <f>'a29'!BG11</f>
        <v>0.42157986960328431</v>
      </c>
      <c r="AH10" s="96">
        <f>'a29'!BI11</f>
        <v>0.20484412594284113</v>
      </c>
      <c r="AI10" s="96">
        <f>'a29'!BK11</f>
        <v>8.2959063382677709E-2</v>
      </c>
      <c r="AJ10" s="96">
        <f>AF10*'4'!AX11+'8'!AG10*'5'!O10+'8'!AH10*'6'!AJ11+'8'!AI10*'7'!AC11</f>
        <v>0.63032406102316552</v>
      </c>
      <c r="AK10" s="96">
        <f>'a29'!BN11</f>
        <v>0.28358832149186575</v>
      </c>
      <c r="AL10" s="96">
        <f>'a29'!BP11</f>
        <v>0.43321598013093743</v>
      </c>
      <c r="AM10" s="96">
        <f>'a29'!BR11</f>
        <v>0.2050113863908356</v>
      </c>
      <c r="AN10" s="96">
        <f>'a29'!BT11</f>
        <v>7.8184311986361166E-2</v>
      </c>
      <c r="AO10" s="96">
        <f>AK10*'4'!BE11+'8'!AL10*'5'!Q10+'8'!AM10*'6'!AO11+'8'!AN10*'7'!AG11</f>
        <v>0.60156314011594036</v>
      </c>
      <c r="AP10" s="96">
        <f>'a29'!BW11</f>
        <v>0.27171446817614098</v>
      </c>
      <c r="AQ10" s="96">
        <f>'a29'!BY11</f>
        <v>0.43113402614191393</v>
      </c>
      <c r="AR10" s="96">
        <f>'a29'!CA11</f>
        <v>0.22212584714005298</v>
      </c>
      <c r="AS10" s="96">
        <f>'a29'!CC11</f>
        <v>7.5025658541892234E-2</v>
      </c>
      <c r="AT10" s="96">
        <f>AP10*'4'!BL11+'8'!AQ10*'5'!S10+'8'!AR10*'6'!AT11+'8'!AS10*'7'!AK11</f>
        <v>0.5841964288062913</v>
      </c>
      <c r="AU10" s="96">
        <f>'a29'!CF11</f>
        <v>0.2901024057508807</v>
      </c>
      <c r="AV10" s="96">
        <f>'a29'!CH11</f>
        <v>0.42476207519820358</v>
      </c>
      <c r="AW10" s="96">
        <f>'a29'!CJ11</f>
        <v>0.21541760415855066</v>
      </c>
      <c r="AX10" s="96">
        <f>'a29'!CL11</f>
        <v>6.9717914892365132E-2</v>
      </c>
      <c r="AY10" s="96">
        <f>AU10*'4'!BS11+'8'!AV10*'5'!U10+'8'!AW10*'6'!AY11+'8'!AX10*'7'!AO11</f>
        <v>0.60474711204838794</v>
      </c>
      <c r="AZ10" s="96">
        <f>'a29'!CO11</f>
        <v>0.29177460684930351</v>
      </c>
      <c r="BA10" s="96">
        <f>'a29'!CQ11</f>
        <v>0.43105285479606287</v>
      </c>
      <c r="BB10" s="96">
        <f>'a29'!CS11</f>
        <v>0.19325536323356815</v>
      </c>
      <c r="BC10" s="96">
        <f>'a29'!CU11</f>
        <v>8.3917175121065432E-2</v>
      </c>
      <c r="BD10" s="96">
        <f>AZ10*'4'!BZ11+'8'!BA10*'5'!W10+'8'!BB10*'6'!BD11+'8'!BC10*'7'!AS11</f>
        <v>0.49370403777913657</v>
      </c>
    </row>
    <row r="11" spans="1:56">
      <c r="A11" s="1">
        <v>1988</v>
      </c>
      <c r="B11" s="96">
        <f>'a29'!C12</f>
        <v>0.29032622457201213</v>
      </c>
      <c r="C11" s="96">
        <f>'a29'!E12</f>
        <v>0.4253203351688985</v>
      </c>
      <c r="D11" s="96">
        <f>'a29'!G12</f>
        <v>0.2032231853258166</v>
      </c>
      <c r="E11" s="96">
        <f>'a29'!I12</f>
        <v>8.1130254933272888E-2</v>
      </c>
      <c r="F11" s="96">
        <f>B11*'4'!H12+'8'!C11*'5'!C11+'8'!D11*'6'!F12+'8'!E11*'7'!E12</f>
        <v>0.60694136630408024</v>
      </c>
      <c r="G11" s="96">
        <f>'a29'!L12</f>
        <v>0.27749490760272993</v>
      </c>
      <c r="H11" s="96">
        <f>'a29'!N12</f>
        <v>0.41627313038128233</v>
      </c>
      <c r="I11" s="96">
        <f>'a29'!P12</f>
        <v>0.23912011692655097</v>
      </c>
      <c r="J11" s="96">
        <f>'a29'!R12</f>
        <v>6.7111845089436697E-2</v>
      </c>
      <c r="K11" s="96">
        <f>G11*'4'!O12+'8'!H11*'5'!E11+'8'!I11*'6'!K12+'8'!J11*'7'!I12</f>
        <v>0.54524775777430767</v>
      </c>
      <c r="L11" s="96">
        <f>'a29'!U12</f>
        <v>0.2753520763530668</v>
      </c>
      <c r="M11" s="96">
        <f>'a29'!W12</f>
        <v>0.42773032079312329</v>
      </c>
      <c r="N11" s="96">
        <f>'a29'!Y12</f>
        <v>0.22228504860115064</v>
      </c>
      <c r="O11" s="96">
        <f>'a29'!AA12</f>
        <v>7.4632554252659286E-2</v>
      </c>
      <c r="P11" s="96">
        <f>L11*'4'!V12+'8'!M11*'5'!G11+'8'!N11*'6'!P12+'8'!O11*'7'!M12</f>
        <v>0.57904985211601112</v>
      </c>
      <c r="Q11" s="96">
        <f>'a29'!AD12</f>
        <v>0.28629225586501239</v>
      </c>
      <c r="R11" s="96">
        <f>'a29'!AF12</f>
        <v>0.42671746639829178</v>
      </c>
      <c r="S11" s="96">
        <f>'a29'!AH12</f>
        <v>0.20944389405787714</v>
      </c>
      <c r="T11" s="96">
        <f>'a29'!AJ12</f>
        <v>7.7546383678818775E-2</v>
      </c>
      <c r="U11" s="96">
        <f>Q11*'4'!AC12+'8'!R11*'5'!I11+'8'!S11*'6'!U12+'8'!T11*'7'!Q12</f>
        <v>0.54201412247670067</v>
      </c>
      <c r="V11" s="96">
        <f>'a29'!AM12</f>
        <v>0.28464638454868807</v>
      </c>
      <c r="W11" s="96">
        <f>'a29'!AO12</f>
        <v>0.42542421911962675</v>
      </c>
      <c r="X11" s="96">
        <f>'a29'!AQ12</f>
        <v>0.21479460573732206</v>
      </c>
      <c r="Y11" s="96">
        <f>'a29'!AS12</f>
        <v>7.5134790594362996E-2</v>
      </c>
      <c r="Z11" s="96">
        <f>V11*'4'!AJ12+'8'!W11*'5'!K11+'8'!X11*'6'!Z12+'8'!Y11*'7'!U12</f>
        <v>0.51167568193893631</v>
      </c>
      <c r="AA11" s="96">
        <f>'a29'!AV12</f>
        <v>0.294051229702604</v>
      </c>
      <c r="AB11" s="96">
        <f>'a29'!AX12</f>
        <v>0.4220774906216711</v>
      </c>
      <c r="AC11" s="96">
        <f>'a29'!AZ12</f>
        <v>0.19961088108989772</v>
      </c>
      <c r="AD11" s="96">
        <f>'a29'!BB12</f>
        <v>8.4260398585827068E-2</v>
      </c>
      <c r="AE11" s="96">
        <f>AA11*'4'!AQ12+'8'!AB11*'5'!M11+'8'!AC11*'6'!AE12+'8'!AD11*'7'!Y12</f>
        <v>0.58541371956283894</v>
      </c>
      <c r="AF11" s="96">
        <f>'a29'!BE12</f>
        <v>0.29210735301228563</v>
      </c>
      <c r="AG11" s="96">
        <f>'a29'!BG12</f>
        <v>0.42450249345524743</v>
      </c>
      <c r="AH11" s="96">
        <f>'a29'!BI12</f>
        <v>0.20005039493461724</v>
      </c>
      <c r="AI11" s="96">
        <f>'a29'!BK12</f>
        <v>8.3339758597849756E-2</v>
      </c>
      <c r="AJ11" s="96">
        <f>AF11*'4'!AX12+'8'!AG11*'5'!O11+'8'!AH11*'6'!AJ12+'8'!AI11*'7'!AC12</f>
        <v>0.64930730249753965</v>
      </c>
      <c r="AK11" s="96">
        <f>'a29'!BN12</f>
        <v>0.28341104784471677</v>
      </c>
      <c r="AL11" s="96">
        <f>'a29'!BP12</f>
        <v>0.43388499706793432</v>
      </c>
      <c r="AM11" s="96">
        <f>'a29'!BR12</f>
        <v>0.20452212648049575</v>
      </c>
      <c r="AN11" s="96">
        <f>'a29'!BT12</f>
        <v>7.8181828606853285E-2</v>
      </c>
      <c r="AO11" s="96">
        <f>AK11*'4'!BE12+'8'!AL11*'5'!Q11+'8'!AM11*'6'!AO12+'8'!AN11*'7'!AG12</f>
        <v>0.62552570359098203</v>
      </c>
      <c r="AP11" s="96">
        <f>'a29'!BW12</f>
        <v>0.27238212687403768</v>
      </c>
      <c r="AQ11" s="96">
        <f>'a29'!BY12</f>
        <v>0.43330292577221918</v>
      </c>
      <c r="AR11" s="96">
        <f>'a29'!CA12</f>
        <v>0.218647228664999</v>
      </c>
      <c r="AS11" s="96">
        <f>'a29'!CC12</f>
        <v>7.5667718688744098E-2</v>
      </c>
      <c r="AT11" s="96">
        <f>AP11*'4'!BL12+'8'!AQ11*'5'!S11+'8'!AR11*'6'!AT12+'8'!AS11*'7'!AK12</f>
        <v>0.6209849346219336</v>
      </c>
      <c r="AU11" s="96">
        <f>'a29'!CF12</f>
        <v>0.28789578620199174</v>
      </c>
      <c r="AV11" s="96">
        <f>'a29'!CH12</f>
        <v>0.42294865459035041</v>
      </c>
      <c r="AW11" s="96">
        <f>'a29'!CJ12</f>
        <v>0.21875444723109375</v>
      </c>
      <c r="AX11" s="96">
        <f>'a29'!CL12</f>
        <v>7.0401111976563999E-2</v>
      </c>
      <c r="AY11" s="96">
        <f>AU11*'4'!BS12+'8'!AV11*'5'!U11+'8'!AW11*'6'!AY12+'8'!AX11*'7'!AO12</f>
        <v>0.60669934000364734</v>
      </c>
      <c r="AZ11" s="96">
        <f>'a29'!CO12</f>
        <v>0.29200302374492393</v>
      </c>
      <c r="BA11" s="96">
        <f>'a29'!CQ12</f>
        <v>0.43237551834870969</v>
      </c>
      <c r="BB11" s="96">
        <f>'a29'!CS12</f>
        <v>0.19103981846883358</v>
      </c>
      <c r="BC11" s="96">
        <f>'a29'!CU12</f>
        <v>8.458163943753276E-2</v>
      </c>
      <c r="BD11" s="96">
        <f>AZ11*'4'!BZ12+'8'!BA11*'5'!W11+'8'!BB11*'6'!BD12+'8'!BC11*'7'!AS12</f>
        <v>0.56488172141358994</v>
      </c>
    </row>
    <row r="12" spans="1:56">
      <c r="A12" s="1">
        <v>1989</v>
      </c>
      <c r="B12" s="96">
        <f>'a29'!C13</f>
        <v>0.29135118239945307</v>
      </c>
      <c r="C12" s="96">
        <f>'a29'!E13</f>
        <v>0.42739729897892159</v>
      </c>
      <c r="D12" s="96">
        <f>'a29'!G13</f>
        <v>0.19952164667209085</v>
      </c>
      <c r="E12" s="96">
        <f>'a29'!I13</f>
        <v>8.1729871949534627E-2</v>
      </c>
      <c r="F12" s="96">
        <f>B12*'4'!H13+'8'!C12*'5'!C12+'8'!D12*'6'!F13+'8'!E12*'7'!E13</f>
        <v>0.63184722761098078</v>
      </c>
      <c r="G12" s="96">
        <f>'a29'!L13</f>
        <v>0.281777627134223</v>
      </c>
      <c r="H12" s="96">
        <f>'a29'!N13</f>
        <v>0.41929492409980801</v>
      </c>
      <c r="I12" s="96">
        <f>'a29'!P13</f>
        <v>0.22984117555733785</v>
      </c>
      <c r="J12" s="96">
        <f>'a29'!R13</f>
        <v>6.9086273208631088E-2</v>
      </c>
      <c r="K12" s="96">
        <f>G12*'4'!O13+'8'!H12*'5'!E12+'8'!I12*'6'!K13+'8'!J12*'7'!I13</f>
        <v>0.57368067504735709</v>
      </c>
      <c r="L12" s="96">
        <f>'a29'!U13</f>
        <v>0.27402726599277155</v>
      </c>
      <c r="M12" s="96">
        <f>'a29'!W13</f>
        <v>0.4260140559581122</v>
      </c>
      <c r="N12" s="96">
        <f>'a29'!Y13</f>
        <v>0.22474757282829538</v>
      </c>
      <c r="O12" s="96">
        <f>'a29'!AA13</f>
        <v>7.521110522082089E-2</v>
      </c>
      <c r="P12" s="96">
        <f>L12*'4'!V13+'8'!M12*'5'!G12+'8'!N12*'6'!P13+'8'!O12*'7'!M13</f>
        <v>0.5568934894298565</v>
      </c>
      <c r="Q12" s="96">
        <f>'a29'!AD13</f>
        <v>0.28847677190474497</v>
      </c>
      <c r="R12" s="96">
        <f>'a29'!AF13</f>
        <v>0.42951296508732612</v>
      </c>
      <c r="S12" s="96">
        <f>'a29'!AH13</f>
        <v>0.20324729818841547</v>
      </c>
      <c r="T12" s="96">
        <f>'a29'!AJ13</f>
        <v>7.8762964819513365E-2</v>
      </c>
      <c r="U12" s="96">
        <f>Q12*'4'!AC13+'8'!R12*'5'!I12+'8'!S12*'6'!U13+'8'!T12*'7'!Q13</f>
        <v>0.54495848278571279</v>
      </c>
      <c r="V12" s="96">
        <f>'a29'!AM13</f>
        <v>0.28781395546766858</v>
      </c>
      <c r="W12" s="96">
        <f>'a29'!AO13</f>
        <v>0.42912648695969707</v>
      </c>
      <c r="X12" s="96">
        <f>'a29'!AQ13</f>
        <v>0.20621911734452111</v>
      </c>
      <c r="Y12" s="96">
        <f>'a29'!AS13</f>
        <v>7.6840440228113385E-2</v>
      </c>
      <c r="Z12" s="96">
        <f>V12*'4'!AJ13+'8'!W12*'5'!K12+'8'!X12*'6'!Z13+'8'!Y12*'7'!U13</f>
        <v>0.5424375507218836</v>
      </c>
      <c r="AA12" s="96">
        <f>'a29'!AV13</f>
        <v>0.29467974156093102</v>
      </c>
      <c r="AB12" s="96">
        <f>'a29'!AX13</f>
        <v>0.42378134873912271</v>
      </c>
      <c r="AC12" s="96">
        <f>'a29'!AZ13</f>
        <v>0.19610029421772068</v>
      </c>
      <c r="AD12" s="96">
        <f>'a29'!BB13</f>
        <v>8.5438615482225505E-2</v>
      </c>
      <c r="AE12" s="96">
        <f>AA12*'4'!AQ13+'8'!AB12*'5'!M12+'8'!AC12*'6'!AE13+'8'!AD12*'7'!Y13</f>
        <v>0.59477360916454858</v>
      </c>
      <c r="AF12" s="96">
        <f>'a29'!BE13</f>
        <v>0.29398203307100323</v>
      </c>
      <c r="AG12" s="96">
        <f>'a29'!BG13</f>
        <v>0.42765549424184091</v>
      </c>
      <c r="AH12" s="96">
        <f>'a29'!BI13</f>
        <v>0.19498088840937502</v>
      </c>
      <c r="AI12" s="96">
        <f>'a29'!BK13</f>
        <v>8.3381584277780724E-2</v>
      </c>
      <c r="AJ12" s="96">
        <f>AF12*'4'!AX13+'8'!AG12*'5'!O12+'8'!AH12*'6'!AJ13+'8'!AI12*'7'!AC13</f>
        <v>0.68380136391235791</v>
      </c>
      <c r="AK12" s="96">
        <f>'a29'!BN13</f>
        <v>0.28413056808395648</v>
      </c>
      <c r="AL12" s="96">
        <f>'a29'!BP13</f>
        <v>0.43624946342764809</v>
      </c>
      <c r="AM12" s="96">
        <f>'a29'!BR13</f>
        <v>0.20086605418069972</v>
      </c>
      <c r="AN12" s="96">
        <f>'a29'!BT13</f>
        <v>7.8753914307695669E-2</v>
      </c>
      <c r="AO12" s="96">
        <f>AK12*'4'!BE13+'8'!AL12*'5'!Q12+'8'!AM12*'6'!AO13+'8'!AN12*'7'!AG13</f>
        <v>0.63617277968112262</v>
      </c>
      <c r="AP12" s="96">
        <f>'a29'!BW13</f>
        <v>0.27262678508834803</v>
      </c>
      <c r="AQ12" s="96">
        <f>'a29'!BY13</f>
        <v>0.43579409572084288</v>
      </c>
      <c r="AR12" s="96">
        <f>'a29'!CA13</f>
        <v>0.21519025223482613</v>
      </c>
      <c r="AS12" s="96">
        <f>'a29'!CC13</f>
        <v>7.6388866955982945E-2</v>
      </c>
      <c r="AT12" s="96">
        <f>AP12*'4'!BL13+'8'!AQ12*'5'!S12+'8'!AR12*'6'!AT13+'8'!AS12*'7'!AK13</f>
        <v>0.60479509873533677</v>
      </c>
      <c r="AU12" s="96">
        <f>'a29'!CF13</f>
        <v>0.28833801132147774</v>
      </c>
      <c r="AV12" s="96">
        <f>'a29'!CH13</f>
        <v>0.42512303907851967</v>
      </c>
      <c r="AW12" s="96">
        <f>'a29'!CJ13</f>
        <v>0.21516007112286933</v>
      </c>
      <c r="AX12" s="96">
        <f>'a29'!CL13</f>
        <v>7.1378878477133242E-2</v>
      </c>
      <c r="AY12" s="96">
        <f>AU12*'4'!BS13+'8'!AV12*'5'!U12+'8'!AW12*'6'!AY13+'8'!AX12*'7'!AO13</f>
        <v>0.64062238737444721</v>
      </c>
      <c r="AZ12" s="96">
        <f>'a29'!CO13</f>
        <v>0.29035679971997963</v>
      </c>
      <c r="BA12" s="96">
        <f>'a29'!CQ13</f>
        <v>0.43085676010569229</v>
      </c>
      <c r="BB12" s="96">
        <f>'a29'!CS13</f>
        <v>0.19436427178101232</v>
      </c>
      <c r="BC12" s="96">
        <f>'a29'!CU13</f>
        <v>8.4422168393315705E-2</v>
      </c>
      <c r="BD12" s="96">
        <f>AZ12*'4'!BZ13+'8'!BA12*'5'!W12+'8'!BB12*'6'!BD13+'8'!BC12*'7'!AS13</f>
        <v>0.5920504287671563</v>
      </c>
    </row>
    <row r="13" spans="1:56">
      <c r="A13" s="1">
        <v>1990</v>
      </c>
      <c r="B13" s="96">
        <f>'a29'!C14</f>
        <v>0.29174415807852666</v>
      </c>
      <c r="C13" s="96">
        <f>'a29'!E14</f>
        <v>0.42886944114110276</v>
      </c>
      <c r="D13" s="96">
        <f>'a29'!G14</f>
        <v>0.19700306859850242</v>
      </c>
      <c r="E13" s="96">
        <f>'a29'!I14</f>
        <v>8.2383332181868288E-2</v>
      </c>
      <c r="F13" s="96">
        <f>B13*'4'!H14+'8'!C13*'5'!C13+'8'!D13*'6'!F14+'8'!E13*'7'!E14</f>
        <v>0.61782571931130836</v>
      </c>
      <c r="G13" s="96">
        <f>'a29'!L14</f>
        <v>0.28230040445490978</v>
      </c>
      <c r="H13" s="96">
        <f>'a29'!N14</f>
        <v>0.41700451801229682</v>
      </c>
      <c r="I13" s="96">
        <f>'a29'!P14</f>
        <v>0.23037312533546467</v>
      </c>
      <c r="J13" s="96">
        <f>'a29'!R14</f>
        <v>7.0321952197328716E-2</v>
      </c>
      <c r="K13" s="96">
        <f>G13*'4'!O14+'8'!H13*'5'!E13+'8'!I13*'6'!K14+'8'!J13*'7'!I14</f>
        <v>0.54054883223136019</v>
      </c>
      <c r="L13" s="96">
        <f>'a29'!U14</f>
        <v>0.27685793459700303</v>
      </c>
      <c r="M13" s="96">
        <f>'a29'!W14</f>
        <v>0.43070459657362548</v>
      </c>
      <c r="N13" s="96">
        <f>'a29'!Y14</f>
        <v>0.21535229828681274</v>
      </c>
      <c r="O13" s="96">
        <f>'a29'!AA14</f>
        <v>7.7085170542558853E-2</v>
      </c>
      <c r="P13" s="96">
        <f>L13*'4'!V14+'8'!M13*'5'!G13+'8'!N13*'6'!P14+'8'!O13*'7'!M14</f>
        <v>0.54810637308047561</v>
      </c>
      <c r="Q13" s="96">
        <f>'a29'!AD14</f>
        <v>0.29032505759432903</v>
      </c>
      <c r="R13" s="96">
        <f>'a29'!AF14</f>
        <v>0.43205822145331196</v>
      </c>
      <c r="S13" s="96">
        <f>'a29'!AH14</f>
        <v>0.1974564722478937</v>
      </c>
      <c r="T13" s="96">
        <f>'a29'!AJ14</f>
        <v>8.0160248704465253E-2</v>
      </c>
      <c r="U13" s="96">
        <f>Q13*'4'!AC14+'8'!R13*'5'!I13+'8'!S13*'6'!U14+'8'!T13*'7'!Q14</f>
        <v>0.54517465755440242</v>
      </c>
      <c r="V13" s="96">
        <f>'a29'!AM14</f>
        <v>0.28995853423257556</v>
      </c>
      <c r="W13" s="96">
        <f>'a29'!AO14</f>
        <v>0.43153782509112998</v>
      </c>
      <c r="X13" s="96">
        <f>'a29'!AQ14</f>
        <v>0.20031438988389919</v>
      </c>
      <c r="Y13" s="96">
        <f>'a29'!AS14</f>
        <v>7.8189250792395346E-2</v>
      </c>
      <c r="Z13" s="96">
        <f>V13*'4'!AJ14+'8'!W13*'5'!K13+'8'!X13*'6'!Z14+'8'!Y13*'7'!U14</f>
        <v>0.53308596821017473</v>
      </c>
      <c r="AA13" s="96">
        <f>'a29'!AV14</f>
        <v>0.29455116945772036</v>
      </c>
      <c r="AB13" s="96">
        <f>'a29'!AX14</f>
        <v>0.42470679334128014</v>
      </c>
      <c r="AC13" s="96">
        <f>'a29'!AZ14</f>
        <v>0.1940049245410044</v>
      </c>
      <c r="AD13" s="96">
        <f>'a29'!BB14</f>
        <v>8.6737112659995202E-2</v>
      </c>
      <c r="AE13" s="96">
        <f>AA13*'4'!AQ14+'8'!AB13*'5'!M13+'8'!AC13*'6'!AE14+'8'!AD13*'7'!Y14</f>
        <v>0.5778712177255656</v>
      </c>
      <c r="AF13" s="96">
        <f>'a29'!BE14</f>
        <v>0.2939478513526268</v>
      </c>
      <c r="AG13" s="96">
        <f>'a29'!BG14</f>
        <v>0.42886536514427098</v>
      </c>
      <c r="AH13" s="96">
        <f>'a29'!BI14</f>
        <v>0.19379085301155816</v>
      </c>
      <c r="AI13" s="96">
        <f>'a29'!BK14</f>
        <v>8.3395930491544021E-2</v>
      </c>
      <c r="AJ13" s="96">
        <f>AF13*'4'!AX14+'8'!AG13*'5'!O13+'8'!AH13*'6'!AJ14+'8'!AI13*'7'!AC14</f>
        <v>0.64856642270242415</v>
      </c>
      <c r="AK13" s="96">
        <f>'a29'!BN14</f>
        <v>0.28264862043241618</v>
      </c>
      <c r="AL13" s="96">
        <f>'a29'!BP14</f>
        <v>0.43514601949378073</v>
      </c>
      <c r="AM13" s="96">
        <f>'a29'!BR14</f>
        <v>0.2035093551244678</v>
      </c>
      <c r="AN13" s="96">
        <f>'a29'!BT14</f>
        <v>7.8696004949335305E-2</v>
      </c>
      <c r="AO13" s="96">
        <f>AK13*'4'!BE14+'8'!AL13*'5'!Q13+'8'!AM13*'6'!AO14+'8'!AN13*'7'!AG14</f>
        <v>0.62502444208751207</v>
      </c>
      <c r="AP13" s="96">
        <f>'a29'!BW14</f>
        <v>0.27091022127291481</v>
      </c>
      <c r="AQ13" s="96">
        <f>'a29'!BY14</f>
        <v>0.4351756772675317</v>
      </c>
      <c r="AR13" s="96">
        <f>'a29'!CA14</f>
        <v>0.21713358427336135</v>
      </c>
      <c r="AS13" s="96">
        <f>'a29'!CC14</f>
        <v>7.6780517186192165E-2</v>
      </c>
      <c r="AT13" s="96">
        <f>AP13*'4'!BL14+'8'!AQ13*'5'!S13+'8'!AR13*'6'!AT14+'8'!AS13*'7'!AK14</f>
        <v>0.61332762877025349</v>
      </c>
      <c r="AU13" s="96">
        <f>'a29'!CF14</f>
        <v>0.28981877257455663</v>
      </c>
      <c r="AV13" s="96">
        <f>'a29'!CH14</f>
        <v>0.42850224984400248</v>
      </c>
      <c r="AW13" s="96">
        <f>'a29'!CJ14</f>
        <v>0.20929239976418954</v>
      </c>
      <c r="AX13" s="96">
        <f>'a29'!CL14</f>
        <v>7.2386577817251385E-2</v>
      </c>
      <c r="AY13" s="96">
        <f>AU13*'4'!BS14+'8'!AV13*'5'!U13+'8'!AW13*'6'!AY14+'8'!AX13*'7'!AO14</f>
        <v>0.6382897888046154</v>
      </c>
      <c r="AZ13" s="96">
        <f>'a29'!CO14</f>
        <v>0.2925258446127888</v>
      </c>
      <c r="BA13" s="96">
        <f>'a29'!CQ14</f>
        <v>0.43440102901564859</v>
      </c>
      <c r="BB13" s="96">
        <f>'a29'!CS14</f>
        <v>0.1879542438699579</v>
      </c>
      <c r="BC13" s="96">
        <f>'a29'!CU14</f>
        <v>8.5118882501604737E-2</v>
      </c>
      <c r="BD13" s="96">
        <f>AZ13*'4'!BZ14+'8'!BA13*'5'!W13+'8'!BB13*'6'!BD14+'8'!BC13*'7'!AS14</f>
        <v>0.62094436482320736</v>
      </c>
    </row>
    <row r="14" spans="1:56">
      <c r="A14" s="1">
        <v>1991</v>
      </c>
      <c r="B14" s="96">
        <f>'a29'!C15</f>
        <v>0.29163369934619404</v>
      </c>
      <c r="C14" s="96">
        <f>'a29'!E15</f>
        <v>0.42968609340985969</v>
      </c>
      <c r="D14" s="96">
        <f>'a29'!G15</f>
        <v>0.19525619387017268</v>
      </c>
      <c r="E14" s="96">
        <f>'a29'!I15</f>
        <v>8.3424013373773476E-2</v>
      </c>
      <c r="F14" s="96">
        <f>B14*'4'!H15+'8'!C14*'5'!C14+'8'!D14*'6'!F15+'8'!E14*'7'!E15</f>
        <v>0.58165041354443769</v>
      </c>
      <c r="G14" s="96">
        <f>'a29'!L15</f>
        <v>0.28456305710908614</v>
      </c>
      <c r="H14" s="96">
        <f>'a29'!N15</f>
        <v>0.41721433132482727</v>
      </c>
      <c r="I14" s="96">
        <f>'a29'!P15</f>
        <v>0.22571805010592749</v>
      </c>
      <c r="J14" s="96">
        <f>'a29'!R15</f>
        <v>7.250456146015917E-2</v>
      </c>
      <c r="K14" s="96">
        <f>G14*'4'!O15+'8'!H14*'5'!E14+'8'!I14*'6'!K15+'8'!J14*'7'!I15</f>
        <v>0.52000191535833051</v>
      </c>
      <c r="L14" s="96">
        <f>'a29'!U15</f>
        <v>0.27747822374178321</v>
      </c>
      <c r="M14" s="96">
        <f>'a29'!W15</f>
        <v>0.43126560027411226</v>
      </c>
      <c r="N14" s="96">
        <f>'a29'!Y15</f>
        <v>0.21226353763491462</v>
      </c>
      <c r="O14" s="96">
        <f>'a29'!AA15</f>
        <v>7.8992638349189806E-2</v>
      </c>
      <c r="P14" s="96">
        <f>L14*'4'!V15+'8'!M14*'5'!G14+'8'!N14*'6'!P15+'8'!O14*'7'!M15</f>
        <v>0.50147452293164196</v>
      </c>
      <c r="Q14" s="96">
        <f>'a29'!AD15</f>
        <v>0.29221493418873107</v>
      </c>
      <c r="R14" s="96">
        <f>'a29'!AF15</f>
        <v>0.43474195429896939</v>
      </c>
      <c r="S14" s="96">
        <f>'a29'!AH15</f>
        <v>0.19093396641508792</v>
      </c>
      <c r="T14" s="96">
        <f>'a29'!AJ15</f>
        <v>8.2109145097211608E-2</v>
      </c>
      <c r="U14" s="96">
        <f>Q14*'4'!AC15+'8'!R14*'5'!I14+'8'!S14*'6'!U15+'8'!T14*'7'!Q15</f>
        <v>0.53708418743143416</v>
      </c>
      <c r="V14" s="96">
        <f>'a29'!AM15</f>
        <v>0.28906204521633611</v>
      </c>
      <c r="W14" s="96">
        <f>'a29'!AO15</f>
        <v>0.4293181230568654</v>
      </c>
      <c r="X14" s="96">
        <f>'a29'!AQ15</f>
        <v>0.20258632967292411</v>
      </c>
      <c r="Y14" s="96">
        <f>'a29'!AS15</f>
        <v>7.9033502053874286E-2</v>
      </c>
      <c r="Z14" s="96">
        <f>V14*'4'!AJ15+'8'!W14*'5'!K14+'8'!X14*'6'!Z15+'8'!Y14*'7'!U15</f>
        <v>0.51440335355323774</v>
      </c>
      <c r="AA14" s="96">
        <f>'a29'!AV15</f>
        <v>0.29354205011404777</v>
      </c>
      <c r="AB14" s="96">
        <f>'a29'!AX15</f>
        <v>0.42458812421940645</v>
      </c>
      <c r="AC14" s="96">
        <f>'a29'!AZ15</f>
        <v>0.19386437392135544</v>
      </c>
      <c r="AD14" s="96">
        <f>'a29'!BB15</f>
        <v>8.8005451745190366E-2</v>
      </c>
      <c r="AE14" s="96">
        <f>AA14*'4'!AQ15+'8'!AB14*'5'!M14+'8'!AC14*'6'!AE15+'8'!AD14*'7'!Y15</f>
        <v>0.55545077271052712</v>
      </c>
      <c r="AF14" s="96">
        <f>'a29'!BE15</f>
        <v>0.29428129477743631</v>
      </c>
      <c r="AG14" s="96">
        <f>'a29'!BG15</f>
        <v>0.43093558229255552</v>
      </c>
      <c r="AH14" s="96">
        <f>'a29'!BI15</f>
        <v>0.19041926608476317</v>
      </c>
      <c r="AI14" s="96">
        <f>'a29'!BK15</f>
        <v>8.4363856845245042E-2</v>
      </c>
      <c r="AJ14" s="96">
        <f>AF14*'4'!AX15+'8'!AG14*'5'!O14+'8'!AH14*'6'!AJ15+'8'!AI14*'7'!AC15</f>
        <v>0.58901431652747027</v>
      </c>
      <c r="AK14" s="96">
        <f>'a29'!BN15</f>
        <v>0.28421351345840612</v>
      </c>
      <c r="AL14" s="96">
        <f>'a29'!BP15</f>
        <v>0.43819424084433634</v>
      </c>
      <c r="AM14" s="96">
        <f>'a29'!BR15</f>
        <v>0.19770659586910344</v>
      </c>
      <c r="AN14" s="96">
        <f>'a29'!BT15</f>
        <v>7.9885649828154118E-2</v>
      </c>
      <c r="AO14" s="96">
        <f>AK14*'4'!BE15+'8'!AL14*'5'!Q14+'8'!AM14*'6'!AO15+'8'!AN14*'7'!AG15</f>
        <v>0.61754093039027469</v>
      </c>
      <c r="AP14" s="96">
        <f>'a29'!BW15</f>
        <v>0.27139996382547388</v>
      </c>
      <c r="AQ14" s="96">
        <f>'a29'!BY15</f>
        <v>0.43703331019822445</v>
      </c>
      <c r="AR14" s="96">
        <f>'a29'!CA15</f>
        <v>0.21394517695896342</v>
      </c>
      <c r="AS14" s="96">
        <f>'a29'!CC15</f>
        <v>7.7621549017338143E-2</v>
      </c>
      <c r="AT14" s="96">
        <f>AP14*'4'!BL15+'8'!AQ14*'5'!S14+'8'!AR14*'6'!AT15+'8'!AS14*'7'!AK15</f>
        <v>0.59231008197761648</v>
      </c>
      <c r="AU14" s="96">
        <f>'a29'!CF15</f>
        <v>0.28819663811802776</v>
      </c>
      <c r="AV14" s="96">
        <f>'a29'!CH15</f>
        <v>0.4269178598806449</v>
      </c>
      <c r="AW14" s="96">
        <f>'a29'!CJ15</f>
        <v>0.21194979375064224</v>
      </c>
      <c r="AX14" s="96">
        <f>'a29'!CL15</f>
        <v>7.2935708250685113E-2</v>
      </c>
      <c r="AY14" s="96">
        <f>AU14*'4'!BS15+'8'!AV14*'5'!U14+'8'!AW14*'6'!AY15+'8'!AX14*'7'!AO15</f>
        <v>0.61059124625952665</v>
      </c>
      <c r="AZ14" s="96">
        <f>'a29'!CO15</f>
        <v>0.29242323585221519</v>
      </c>
      <c r="BA14" s="96">
        <f>'a29'!CQ15</f>
        <v>0.43444000249069309</v>
      </c>
      <c r="BB14" s="96">
        <f>'a29'!CS15</f>
        <v>0.18729016954547628</v>
      </c>
      <c r="BC14" s="96">
        <f>'a29'!CU15</f>
        <v>8.5846592111615341E-2</v>
      </c>
      <c r="BD14" s="96">
        <f>AZ14*'4'!BZ15+'8'!BA14*'5'!W14+'8'!BB14*'6'!BD15+'8'!BC14*'7'!AS15</f>
        <v>0.60545948403715544</v>
      </c>
    </row>
    <row r="15" spans="1:56">
      <c r="A15" s="1">
        <v>1992</v>
      </c>
      <c r="B15" s="96">
        <f>'a29'!C16</f>
        <v>0.29140094973043867</v>
      </c>
      <c r="C15" s="96">
        <f>'a29'!E16</f>
        <v>0.4304236842421944</v>
      </c>
      <c r="D15" s="96">
        <f>'a29'!G16</f>
        <v>0.19294908363792251</v>
      </c>
      <c r="E15" s="96">
        <f>'a29'!I16</f>
        <v>8.5226282389444463E-2</v>
      </c>
      <c r="F15" s="96">
        <f>B15*'4'!H16+'8'!C15*'5'!C15+'8'!D15*'6'!F16+'8'!E15*'7'!E16</f>
        <v>0.57081554549656666</v>
      </c>
      <c r="G15" s="96">
        <f>'a29'!L16</f>
        <v>0.28690609402956319</v>
      </c>
      <c r="H15" s="96">
        <f>'a29'!N16</f>
        <v>0.41865418184638958</v>
      </c>
      <c r="I15" s="96">
        <f>'a29'!P16</f>
        <v>0.2191906711237642</v>
      </c>
      <c r="J15" s="96">
        <f>'a29'!R16</f>
        <v>7.5249053000283048E-2</v>
      </c>
      <c r="K15" s="96">
        <f>G15*'4'!O16+'8'!H15*'5'!E15+'8'!I15*'6'!K16+'8'!J15*'7'!I16</f>
        <v>0.48990031747410206</v>
      </c>
      <c r="L15" s="96">
        <f>'a29'!U16</f>
        <v>0.2767361103960731</v>
      </c>
      <c r="M15" s="96">
        <f>'a29'!W16</f>
        <v>0.42906559747318151</v>
      </c>
      <c r="N15" s="96">
        <f>'a29'!Y16</f>
        <v>0.21286975378514433</v>
      </c>
      <c r="O15" s="96">
        <f>'a29'!AA16</f>
        <v>8.1328538345601109E-2</v>
      </c>
      <c r="P15" s="96">
        <f>L15*'4'!V16+'8'!M15*'5'!G15+'8'!N15*'6'!P16+'8'!O15*'7'!M16</f>
        <v>0.4945437386931868</v>
      </c>
      <c r="Q15" s="96">
        <f>'a29'!AD16</f>
        <v>0.29055944597999944</v>
      </c>
      <c r="R15" s="96">
        <f>'a29'!AF16</f>
        <v>0.43221998570742026</v>
      </c>
      <c r="S15" s="96">
        <f>'a29'!AH16</f>
        <v>0.19311956808203881</v>
      </c>
      <c r="T15" s="96">
        <f>'a29'!AJ16</f>
        <v>8.4101000230541623E-2</v>
      </c>
      <c r="U15" s="96">
        <f>Q15*'4'!AC16+'8'!R15*'5'!I15+'8'!S15*'6'!U16+'8'!T15*'7'!Q16</f>
        <v>0.51596147871778619</v>
      </c>
      <c r="V15" s="96">
        <f>'a29'!AM16</f>
        <v>0.28897556338636682</v>
      </c>
      <c r="W15" s="96">
        <f>'a29'!AO16</f>
        <v>0.42795912490680638</v>
      </c>
      <c r="X15" s="96">
        <f>'a29'!AQ16</f>
        <v>0.20166840954512522</v>
      </c>
      <c r="Y15" s="96">
        <f>'a29'!AS16</f>
        <v>8.1396902161701631E-2</v>
      </c>
      <c r="Z15" s="96">
        <f>V15*'4'!AJ16+'8'!W15*'5'!K15+'8'!X15*'6'!Z16+'8'!Y15*'7'!U16</f>
        <v>0.48357778524471107</v>
      </c>
      <c r="AA15" s="96">
        <f>'a29'!AV16</f>
        <v>0.29475942705107605</v>
      </c>
      <c r="AB15" s="96">
        <f>'a29'!AX16</f>
        <v>0.42742768352992216</v>
      </c>
      <c r="AC15" s="96">
        <f>'a29'!AZ16</f>
        <v>0.18764669552130595</v>
      </c>
      <c r="AD15" s="96">
        <f>'a29'!BB16</f>
        <v>9.0166193897695798E-2</v>
      </c>
      <c r="AE15" s="96">
        <f>AA15*'4'!AQ16+'8'!AB15*'5'!M15+'8'!AC15*'6'!AE16+'8'!AD15*'7'!Y16</f>
        <v>0.54169430571504795</v>
      </c>
      <c r="AF15" s="96">
        <f>'a29'!BE16</f>
        <v>0.29226008304355744</v>
      </c>
      <c r="AG15" s="96">
        <f>'a29'!BG16</f>
        <v>0.42991954801381954</v>
      </c>
      <c r="AH15" s="96">
        <f>'a29'!BI16</f>
        <v>0.19207235746120918</v>
      </c>
      <c r="AI15" s="96">
        <f>'a29'!BK16</f>
        <v>8.5748011481413797E-2</v>
      </c>
      <c r="AJ15" s="96">
        <f>AF15*'4'!AX16+'8'!AG15*'5'!O15+'8'!AH15*'6'!AJ16+'8'!AI15*'7'!AC16</f>
        <v>0.5828785941094704</v>
      </c>
      <c r="AK15" s="96">
        <f>'a29'!BN16</f>
        <v>0.28356777349857842</v>
      </c>
      <c r="AL15" s="96">
        <f>'a29'!BP16</f>
        <v>0.43830456057593609</v>
      </c>
      <c r="AM15" s="96">
        <f>'a29'!BR16</f>
        <v>0.1967389788948804</v>
      </c>
      <c r="AN15" s="96">
        <f>'a29'!BT16</f>
        <v>8.1388687030605172E-2</v>
      </c>
      <c r="AO15" s="96">
        <f>AK15*'4'!BE16+'8'!AL15*'5'!Q15+'8'!AM15*'6'!AO16+'8'!AN15*'7'!AG16</f>
        <v>0.60570812330422297</v>
      </c>
      <c r="AP15" s="96">
        <f>'a29'!BW16</f>
        <v>0.2735156808927065</v>
      </c>
      <c r="AQ15" s="96">
        <f>'a29'!BY16</f>
        <v>0.44067002915438042</v>
      </c>
      <c r="AR15" s="96">
        <f>'a29'!CA16</f>
        <v>0.20650645717694813</v>
      </c>
      <c r="AS15" s="96">
        <f>'a29'!CC16</f>
        <v>7.9307832775965009E-2</v>
      </c>
      <c r="AT15" s="96">
        <f>AP15*'4'!BL16+'8'!AQ15*'5'!S15+'8'!AR15*'6'!AT16+'8'!AS15*'7'!AK16</f>
        <v>0.58864903826701553</v>
      </c>
      <c r="AU15" s="96">
        <f>'a29'!CF16</f>
        <v>0.29050045005038444</v>
      </c>
      <c r="AV15" s="96">
        <f>'a29'!CH16</f>
        <v>0.43120396118169879</v>
      </c>
      <c r="AW15" s="96">
        <f>'a29'!CJ16</f>
        <v>0.20282123551901679</v>
      </c>
      <c r="AX15" s="96">
        <f>'a29'!CL16</f>
        <v>7.5474353248899964E-2</v>
      </c>
      <c r="AY15" s="96">
        <f>AU15*'4'!BS16+'8'!AV15*'5'!U15+'8'!AW15*'6'!AY16+'8'!AX15*'7'!AO16</f>
        <v>0.5994610713124402</v>
      </c>
      <c r="AZ15" s="96">
        <f>'a29'!CO16</f>
        <v>0.29195106400093046</v>
      </c>
      <c r="BA15" s="96">
        <f>'a29'!CQ16</f>
        <v>0.43396730964489943</v>
      </c>
      <c r="BB15" s="96">
        <f>'a29'!CS16</f>
        <v>0.18672899146369248</v>
      </c>
      <c r="BC15" s="96">
        <f>'a29'!CU16</f>
        <v>8.7352634890477496E-2</v>
      </c>
      <c r="BD15" s="96">
        <f>AZ15*'4'!BZ16+'8'!BA15*'5'!W15+'8'!BB15*'6'!BD16+'8'!BC15*'7'!AS16</f>
        <v>0.59593122509141216</v>
      </c>
    </row>
    <row r="16" spans="1:56">
      <c r="A16" s="1">
        <v>1993</v>
      </c>
      <c r="B16" s="96">
        <f>'a29'!C17</f>
        <v>0.29155073072564197</v>
      </c>
      <c r="C16" s="96">
        <f>'a29'!E17</f>
        <v>0.43125106638258809</v>
      </c>
      <c r="D16" s="96">
        <f>'a29'!G17</f>
        <v>0.19012524270828809</v>
      </c>
      <c r="E16" s="96">
        <f>'a29'!I17</f>
        <v>8.7072960183481901E-2</v>
      </c>
      <c r="F16" s="96">
        <f>B16*'4'!H17+'8'!C16*'5'!C16+'8'!D16*'6'!F17+'8'!E16*'7'!E17</f>
        <v>0.56079876390661454</v>
      </c>
      <c r="G16" s="96">
        <f>'a29'!L17</f>
        <v>0.28843992045293276</v>
      </c>
      <c r="H16" s="96">
        <f>'a29'!N17</f>
        <v>0.41869023242163877</v>
      </c>
      <c r="I16" s="96">
        <f>'a29'!P17</f>
        <v>0.21484455008676037</v>
      </c>
      <c r="J16" s="96">
        <f>'a29'!R17</f>
        <v>7.8025297038668007E-2</v>
      </c>
      <c r="K16" s="96">
        <f>G16*'4'!O17+'8'!H16*'5'!E16+'8'!I16*'6'!K17+'8'!J16*'7'!I17</f>
        <v>0.48905214002072334</v>
      </c>
      <c r="L16" s="96">
        <f>'a29'!U17</f>
        <v>0.27761739578989142</v>
      </c>
      <c r="M16" s="96">
        <f>'a29'!W17</f>
        <v>0.42916697297514073</v>
      </c>
      <c r="N16" s="96">
        <f>'a29'!Y17</f>
        <v>0.20966936084281682</v>
      </c>
      <c r="O16" s="96">
        <f>'a29'!AA17</f>
        <v>8.3546270392151026E-2</v>
      </c>
      <c r="P16" s="96">
        <f>L16*'4'!V17+'8'!M16*'5'!G16+'8'!N16*'6'!P17+'8'!O16*'7'!M17</f>
        <v>0.51182679188271973</v>
      </c>
      <c r="Q16" s="96">
        <f>'a29'!AD17</f>
        <v>0.29232123834505436</v>
      </c>
      <c r="R16" s="96">
        <f>'a29'!AF17</f>
        <v>0.43456830867720092</v>
      </c>
      <c r="S16" s="96">
        <f>'a29'!AH17</f>
        <v>0.18603593147385189</v>
      </c>
      <c r="T16" s="96">
        <f>'a29'!AJ17</f>
        <v>8.7074521503892818E-2</v>
      </c>
      <c r="U16" s="96">
        <f>Q16*'4'!AC17+'8'!R16*'5'!I16+'8'!S16*'6'!U17+'8'!T16*'7'!Q17</f>
        <v>0.48973721885045435</v>
      </c>
      <c r="V16" s="96">
        <f>'a29'!AM17</f>
        <v>0.29075192151888118</v>
      </c>
      <c r="W16" s="96">
        <f>'a29'!AO17</f>
        <v>0.43005109578912987</v>
      </c>
      <c r="X16" s="96">
        <f>'a29'!AQ17</f>
        <v>0.19472901874993431</v>
      </c>
      <c r="Y16" s="96">
        <f>'a29'!AS17</f>
        <v>8.4467963942054691E-2</v>
      </c>
      <c r="Z16" s="96">
        <f>V16*'4'!AJ17+'8'!W16*'5'!K16+'8'!X16*'6'!Z17+'8'!Y16*'7'!U17</f>
        <v>0.49416289356696108</v>
      </c>
      <c r="AA16" s="96">
        <f>'a29'!AV17</f>
        <v>0.2937972738505043</v>
      </c>
      <c r="AB16" s="96">
        <f>'a29'!AX17</f>
        <v>0.42663358837353016</v>
      </c>
      <c r="AC16" s="96">
        <f>'a29'!AZ17</f>
        <v>0.18801522939143897</v>
      </c>
      <c r="AD16" s="96">
        <f>'a29'!BB17</f>
        <v>9.1553908384526553E-2</v>
      </c>
      <c r="AE16" s="96">
        <f>AA16*'4'!AQ17+'8'!AB16*'5'!M16+'8'!AC16*'6'!AE17+'8'!AD16*'7'!Y17</f>
        <v>0.513450157704055</v>
      </c>
      <c r="AF16" s="96">
        <f>'a29'!BE17</f>
        <v>0.29290311597422319</v>
      </c>
      <c r="AG16" s="96">
        <f>'a29'!BG17</f>
        <v>0.43239915977916943</v>
      </c>
      <c r="AH16" s="96">
        <f>'a29'!BI17</f>
        <v>0.18685131355898565</v>
      </c>
      <c r="AI16" s="96">
        <f>'a29'!BK17</f>
        <v>8.7846410687621668E-2</v>
      </c>
      <c r="AJ16" s="96">
        <f>AF16*'4'!AX17+'8'!AG16*'5'!O16+'8'!AH16*'6'!AJ17+'8'!AI16*'7'!AC17</f>
        <v>0.57123845331461298</v>
      </c>
      <c r="AK16" s="96">
        <f>'a29'!BN17</f>
        <v>0.28270499155910367</v>
      </c>
      <c r="AL16" s="96">
        <f>'a29'!BP17</f>
        <v>0.43736953195843076</v>
      </c>
      <c r="AM16" s="96">
        <f>'a29'!BR17</f>
        <v>0.19722890214729236</v>
      </c>
      <c r="AN16" s="96">
        <f>'a29'!BT17</f>
        <v>8.2696574335173342E-2</v>
      </c>
      <c r="AO16" s="96">
        <f>AK16*'4'!BE17+'8'!AL16*'5'!Q16+'8'!AM16*'6'!AO17+'8'!AN16*'7'!AG17</f>
        <v>0.60293517990986634</v>
      </c>
      <c r="AP16" s="96">
        <f>'a29'!BW17</f>
        <v>0.27383644476406893</v>
      </c>
      <c r="AQ16" s="96">
        <f>'a29'!BY17</f>
        <v>0.44107677923109329</v>
      </c>
      <c r="AR16" s="96">
        <f>'a29'!CA17</f>
        <v>0.20488430768041391</v>
      </c>
      <c r="AS16" s="96">
        <f>'a29'!CC17</f>
        <v>8.020246832442389E-2</v>
      </c>
      <c r="AT16" s="96">
        <f>AP16*'4'!BL17+'8'!AQ16*'5'!S16+'8'!AR16*'6'!AT17+'8'!AS16*'7'!AK17</f>
        <v>0.57456166626018446</v>
      </c>
      <c r="AU16" s="96">
        <f>'a29'!CF17</f>
        <v>0.28867819117382371</v>
      </c>
      <c r="AV16" s="96">
        <f>'a29'!CH17</f>
        <v>0.42879268630328143</v>
      </c>
      <c r="AW16" s="96">
        <f>'a29'!CJ17</f>
        <v>0.2055315632663508</v>
      </c>
      <c r="AX16" s="96">
        <f>'a29'!CL17</f>
        <v>7.6997559256544085E-2</v>
      </c>
      <c r="AY16" s="96">
        <f>AU16*'4'!BS17+'8'!AV16*'5'!U16+'8'!AW16*'6'!AY17+'8'!AX16*'7'!AO17</f>
        <v>0.61388522545287694</v>
      </c>
      <c r="AZ16" s="96">
        <f>'a29'!CO17</f>
        <v>0.29347604170783076</v>
      </c>
      <c r="BA16" s="96">
        <f>'a29'!CQ17</f>
        <v>0.43556156973379367</v>
      </c>
      <c r="BB16" s="96">
        <f>'a29'!CS17</f>
        <v>0.18166949061298776</v>
      </c>
      <c r="BC16" s="96">
        <f>'a29'!CU17</f>
        <v>8.9292897945387875E-2</v>
      </c>
      <c r="BD16" s="96">
        <f>AZ16*'4'!BZ17+'8'!BA16*'5'!W16+'8'!BB16*'6'!BD17+'8'!BC16*'7'!AS17</f>
        <v>0.59641951181814112</v>
      </c>
    </row>
    <row r="17" spans="1:56">
      <c r="A17" s="1">
        <v>1994</v>
      </c>
      <c r="B17" s="96">
        <f>'a29'!C18</f>
        <v>0.29082950487350967</v>
      </c>
      <c r="C17" s="96">
        <f>'a29'!E18</f>
        <v>0.43020475088815802</v>
      </c>
      <c r="D17" s="96">
        <f>'a29'!G18</f>
        <v>0.19039113291925219</v>
      </c>
      <c r="E17" s="96">
        <f>'a29'!I18</f>
        <v>8.8574611319080163E-2</v>
      </c>
      <c r="F17" s="96">
        <f>B17*'4'!H18+'8'!C17*'5'!C17+'8'!D17*'6'!F18+'8'!E17*'7'!E18</f>
        <v>0.56334687823018237</v>
      </c>
      <c r="G17" s="96">
        <f>'a29'!L18</f>
        <v>0.28856316252961067</v>
      </c>
      <c r="H17" s="96">
        <f>'a29'!N18</f>
        <v>0.41723228760995329</v>
      </c>
      <c r="I17" s="96">
        <f>'a29'!P18</f>
        <v>0.21305478516252932</v>
      </c>
      <c r="J17" s="96">
        <f>'a29'!R18</f>
        <v>8.1149764697906732E-2</v>
      </c>
      <c r="K17" s="96">
        <f>G17*'4'!O18+'8'!H17*'5'!E17+'8'!I17*'6'!K18+'8'!J17*'7'!I18</f>
        <v>0.48754592297480381</v>
      </c>
      <c r="L17" s="96">
        <f>'a29'!U18</f>
        <v>0.27915109644492087</v>
      </c>
      <c r="M17" s="96">
        <f>'a29'!W18</f>
        <v>0.42973102049285772</v>
      </c>
      <c r="N17" s="96">
        <f>'a29'!Y18</f>
        <v>0.20509889614431845</v>
      </c>
      <c r="O17" s="96">
        <f>'a29'!AA18</f>
        <v>8.6018986917903051E-2</v>
      </c>
      <c r="P17" s="96">
        <f>L17*'4'!V18+'8'!M17*'5'!G17+'8'!N17*'6'!P18+'8'!O17*'7'!M18</f>
        <v>0.49532892799373868</v>
      </c>
      <c r="Q17" s="96">
        <f>'a29'!AD18</f>
        <v>0.29136396306277157</v>
      </c>
      <c r="R17" s="96">
        <f>'a29'!AF18</f>
        <v>0.43266685861491483</v>
      </c>
      <c r="S17" s="96">
        <f>'a29'!AH18</f>
        <v>0.18673497346227694</v>
      </c>
      <c r="T17" s="96">
        <f>'a29'!AJ18</f>
        <v>8.9234204860036734E-2</v>
      </c>
      <c r="U17" s="96">
        <f>Q17*'4'!AC18+'8'!R17*'5'!I17+'8'!S17*'6'!U18+'8'!T17*'7'!Q18</f>
        <v>0.48932612092773131</v>
      </c>
      <c r="V17" s="96">
        <f>'a29'!AM18</f>
        <v>0.29225588506597122</v>
      </c>
      <c r="W17" s="96">
        <f>'a29'!AO18</f>
        <v>0.43135306898473386</v>
      </c>
      <c r="X17" s="96">
        <f>'a29'!AQ18</f>
        <v>0.1889008664994537</v>
      </c>
      <c r="Y17" s="96">
        <f>'a29'!AS18</f>
        <v>8.7490179449841221E-2</v>
      </c>
      <c r="Z17" s="96">
        <f>V17*'4'!AJ18+'8'!W17*'5'!K17+'8'!X17*'6'!Z18+'8'!Y17*'7'!U18</f>
        <v>0.483646731799042</v>
      </c>
      <c r="AA17" s="96">
        <f>'a29'!AV18</f>
        <v>0.29407830219474207</v>
      </c>
      <c r="AB17" s="96">
        <f>'a29'!AX18</f>
        <v>0.42706813246182507</v>
      </c>
      <c r="AC17" s="96">
        <f>'a29'!AZ18</f>
        <v>0.18541597303055565</v>
      </c>
      <c r="AD17" s="96">
        <f>'a29'!BB18</f>
        <v>9.3437592312877196E-2</v>
      </c>
      <c r="AE17" s="96">
        <f>AA17*'4'!AQ18+'8'!AB17*'5'!M17+'8'!AC17*'6'!AE18+'8'!AD17*'7'!Y18</f>
        <v>0.52025207249198846</v>
      </c>
      <c r="AF17" s="96">
        <f>'a29'!BE18</f>
        <v>0.29096006822802745</v>
      </c>
      <c r="AG17" s="96">
        <f>'a29'!BG18</f>
        <v>0.43030567440693979</v>
      </c>
      <c r="AH17" s="96">
        <f>'a29'!BI18</f>
        <v>0.18981821271965149</v>
      </c>
      <c r="AI17" s="96">
        <f>'a29'!BK18</f>
        <v>8.8916044645381317E-2</v>
      </c>
      <c r="AJ17" s="96">
        <f>AF17*'4'!AX18+'8'!AG17*'5'!O17+'8'!AH17*'6'!AJ18+'8'!AI17*'7'!AC18</f>
        <v>0.57607212112735473</v>
      </c>
      <c r="AK17" s="96">
        <f>'a29'!BN18</f>
        <v>0.28261420885602445</v>
      </c>
      <c r="AL17" s="96">
        <f>'a29'!BP18</f>
        <v>0.43749992463033283</v>
      </c>
      <c r="AM17" s="96">
        <f>'a29'!BR18</f>
        <v>0.19568028644012062</v>
      </c>
      <c r="AN17" s="96">
        <f>'a29'!BT18</f>
        <v>8.420558007352226E-2</v>
      </c>
      <c r="AO17" s="96">
        <f>AK17*'4'!BE18+'8'!AL17*'5'!Q17+'8'!AM17*'6'!AO18+'8'!AN17*'7'!AG18</f>
        <v>0.56781754816673113</v>
      </c>
      <c r="AP17" s="96">
        <f>'a29'!BW18</f>
        <v>0.27351181949643649</v>
      </c>
      <c r="AQ17" s="96">
        <f>'a29'!BY18</f>
        <v>0.43968875720623246</v>
      </c>
      <c r="AR17" s="96">
        <f>'a29'!CA18</f>
        <v>0.20588963656899542</v>
      </c>
      <c r="AS17" s="96">
        <f>'a29'!CC18</f>
        <v>8.0909786728335639E-2</v>
      </c>
      <c r="AT17" s="96">
        <f>AP17*'4'!BL18+'8'!AQ17*'5'!S17+'8'!AR17*'6'!AT18+'8'!AS17*'7'!AK18</f>
        <v>0.56619573019558933</v>
      </c>
      <c r="AU17" s="96">
        <f>'a29'!CF18</f>
        <v>0.28855832538798937</v>
      </c>
      <c r="AV17" s="96">
        <f>'a29'!CH18</f>
        <v>0.42821852272129424</v>
      </c>
      <c r="AW17" s="96">
        <f>'a29'!CJ18</f>
        <v>0.20446907895356536</v>
      </c>
      <c r="AX17" s="96">
        <f>'a29'!CL18</f>
        <v>7.8754072937151115E-2</v>
      </c>
      <c r="AY17" s="96">
        <f>AU17*'4'!BS18+'8'!AV17*'5'!U17+'8'!AW17*'6'!AY18+'8'!AX17*'7'!AO18</f>
        <v>0.60601218365738718</v>
      </c>
      <c r="AZ17" s="96">
        <f>'a29'!CO18</f>
        <v>0.29304285826759868</v>
      </c>
      <c r="BA17" s="96">
        <f>'a29'!CQ18</f>
        <v>0.43374611961155535</v>
      </c>
      <c r="BB17" s="96">
        <f>'a29'!CS18</f>
        <v>0.18268028411423831</v>
      </c>
      <c r="BC17" s="96">
        <f>'a29'!CU18</f>
        <v>9.05307380066077E-2</v>
      </c>
      <c r="BD17" s="96">
        <f>AZ17*'4'!BZ18+'8'!BA17*'5'!W17+'8'!BB17*'6'!BD18+'8'!BC17*'7'!AS18</f>
        <v>0.61490051743575891</v>
      </c>
    </row>
    <row r="18" spans="1:56">
      <c r="A18" s="1">
        <v>1995</v>
      </c>
      <c r="B18" s="96">
        <f>'a29'!C19</f>
        <v>0.29047673699559867</v>
      </c>
      <c r="C18" s="96">
        <f>'a29'!E19</f>
        <v>0.42941834335226953</v>
      </c>
      <c r="D18" s="96">
        <f>'a29'!G19</f>
        <v>0.19006353721885741</v>
      </c>
      <c r="E18" s="96">
        <f>'a29'!I19</f>
        <v>9.0041382433274419E-2</v>
      </c>
      <c r="F18" s="96">
        <f>B18*'4'!H19+'8'!C18*'5'!C18+'8'!D18*'6'!F19+'8'!E18*'7'!E19</f>
        <v>0.56384709400505484</v>
      </c>
      <c r="G18" s="96">
        <f>'a29'!L19</f>
        <v>0.28880207133273456</v>
      </c>
      <c r="H18" s="96">
        <f>'a29'!N19</f>
        <v>0.41606261519159576</v>
      </c>
      <c r="I18" s="96">
        <f>'a29'!P19</f>
        <v>0.21064570463919208</v>
      </c>
      <c r="J18" s="96">
        <f>'a29'!R19</f>
        <v>8.4489608836477548E-2</v>
      </c>
      <c r="K18" s="96">
        <f>G18*'4'!O19+'8'!H18*'5'!E18+'8'!I18*'6'!K19+'8'!J18*'7'!I19</f>
        <v>0.49414941536539225</v>
      </c>
      <c r="L18" s="96">
        <f>'a29'!U19</f>
        <v>0.27775282244282229</v>
      </c>
      <c r="M18" s="96">
        <f>'a29'!W19</f>
        <v>0.4260818701770327</v>
      </c>
      <c r="N18" s="96">
        <f>'a29'!Y19</f>
        <v>0.20823550046245956</v>
      </c>
      <c r="O18" s="96">
        <f>'a29'!AA19</f>
        <v>8.7929806917685607E-2</v>
      </c>
      <c r="P18" s="96">
        <f>L18*'4'!V19+'8'!M18*'5'!G18+'8'!N18*'6'!P19+'8'!O18*'7'!M19</f>
        <v>0.47055407731510551</v>
      </c>
      <c r="Q18" s="96">
        <f>'a29'!AD19</f>
        <v>0.29097330584879216</v>
      </c>
      <c r="R18" s="96">
        <f>'a29'!AF19</f>
        <v>0.43146826535078164</v>
      </c>
      <c r="S18" s="96">
        <f>'a29'!AH19</f>
        <v>0.1860766687599269</v>
      </c>
      <c r="T18" s="96">
        <f>'a29'!AJ19</f>
        <v>9.1481760040499308E-2</v>
      </c>
      <c r="U18" s="96">
        <f>Q18*'4'!AC19+'8'!R18*'5'!I18+'8'!S18*'6'!U19+'8'!T18*'7'!Q19</f>
        <v>0.4944546101667916</v>
      </c>
      <c r="V18" s="96">
        <f>'a29'!AM19</f>
        <v>0.2929038916575093</v>
      </c>
      <c r="W18" s="96">
        <f>'a29'!AO19</f>
        <v>0.43112367815974706</v>
      </c>
      <c r="X18" s="96">
        <f>'a29'!AQ19</f>
        <v>0.18585959385877224</v>
      </c>
      <c r="Y18" s="96">
        <f>'a29'!AS19</f>
        <v>9.0112836323971407E-2</v>
      </c>
      <c r="Z18" s="96">
        <f>V18*'4'!AJ19+'8'!W18*'5'!K18+'8'!X18*'6'!Z19+'8'!Y18*'7'!U19</f>
        <v>0.53447885822491004</v>
      </c>
      <c r="AA18" s="96">
        <f>'a29'!AV19</f>
        <v>0.29403571266982365</v>
      </c>
      <c r="AB18" s="96">
        <f>'a29'!AX19</f>
        <v>0.42663239543397002</v>
      </c>
      <c r="AC18" s="96">
        <f>'a29'!AZ19</f>
        <v>0.1842700384398733</v>
      </c>
      <c r="AD18" s="96">
        <f>'a29'!BB19</f>
        <v>9.5061853456333084E-2</v>
      </c>
      <c r="AE18" s="96">
        <f>AA18*'4'!AQ19+'8'!AB18*'5'!M18+'8'!AC18*'6'!AE19+'8'!AD18*'7'!Y19</f>
        <v>0.52204157270998941</v>
      </c>
      <c r="AF18" s="96">
        <f>'a29'!BE19</f>
        <v>0.29009507871736667</v>
      </c>
      <c r="AG18" s="96">
        <f>'a29'!BG19</f>
        <v>0.42956064602402266</v>
      </c>
      <c r="AH18" s="96">
        <f>'a29'!BI19</f>
        <v>0.1902895709701686</v>
      </c>
      <c r="AI18" s="96">
        <f>'a29'!BK19</f>
        <v>9.0054704288442075E-2</v>
      </c>
      <c r="AJ18" s="96">
        <f>AF18*'4'!AX19+'8'!AG18*'5'!O18+'8'!AH18*'6'!AJ19+'8'!AI18*'7'!AC19</f>
        <v>0.56113973647769988</v>
      </c>
      <c r="AK18" s="96">
        <f>'a29'!BN19</f>
        <v>0.28282664268688928</v>
      </c>
      <c r="AL18" s="96">
        <f>'a29'!BP19</f>
        <v>0.43781208036113223</v>
      </c>
      <c r="AM18" s="96">
        <f>'a29'!BR19</f>
        <v>0.193623934131543</v>
      </c>
      <c r="AN18" s="96">
        <f>'a29'!BT19</f>
        <v>8.5737342820435422E-2</v>
      </c>
      <c r="AO18" s="96">
        <f>AK18*'4'!BE19+'8'!AL18*'5'!Q18+'8'!AM18*'6'!AO19+'8'!AN18*'7'!AG19</f>
        <v>0.60021837057574046</v>
      </c>
      <c r="AP18" s="96">
        <f>'a29'!BW19</f>
        <v>0.27269463882786554</v>
      </c>
      <c r="AQ18" s="96">
        <f>'a29'!BY19</f>
        <v>0.43676610913795405</v>
      </c>
      <c r="AR18" s="96">
        <f>'a29'!CA19</f>
        <v>0.2090853336579406</v>
      </c>
      <c r="AS18" s="96">
        <f>'a29'!CC19</f>
        <v>8.1453918376239789E-2</v>
      </c>
      <c r="AT18" s="96">
        <f>AP18*'4'!BL19+'8'!AQ18*'5'!S18+'8'!AR18*'6'!AT19+'8'!AS18*'7'!AK19</f>
        <v>0.56381398223279622</v>
      </c>
      <c r="AU18" s="96">
        <f>'a29'!CF19</f>
        <v>0.28755121188485216</v>
      </c>
      <c r="AV18" s="96">
        <f>'a29'!CH19</f>
        <v>0.42605334395267924</v>
      </c>
      <c r="AW18" s="96">
        <f>'a29'!CJ19</f>
        <v>0.20618563620712185</v>
      </c>
      <c r="AX18" s="96">
        <f>'a29'!CL19</f>
        <v>8.0209807955346796E-2</v>
      </c>
      <c r="AY18" s="96">
        <f>AU18*'4'!BS19+'8'!AV18*'5'!U18+'8'!AW18*'6'!AY19+'8'!AX18*'7'!AO19</f>
        <v>0.61128014548749332</v>
      </c>
      <c r="AZ18" s="96">
        <f>'a29'!CO19</f>
        <v>0.29372899766903082</v>
      </c>
      <c r="BA18" s="96">
        <f>'a29'!CQ19</f>
        <v>0.4333880878241323</v>
      </c>
      <c r="BB18" s="96">
        <f>'a29'!CS19</f>
        <v>0.18071421609431848</v>
      </c>
      <c r="BC18" s="96">
        <f>'a29'!CU19</f>
        <v>9.2168698412518374E-2</v>
      </c>
      <c r="BD18" s="96">
        <f>AZ18*'4'!BZ19+'8'!BA18*'5'!W18+'8'!BB18*'6'!BD19+'8'!BC18*'7'!AS19</f>
        <v>0.62923428029583206</v>
      </c>
    </row>
    <row r="19" spans="1:56">
      <c r="A19" s="1">
        <v>1996</v>
      </c>
      <c r="B19" s="96">
        <f>'a29'!C20</f>
        <v>0.29106755253315975</v>
      </c>
      <c r="C19" s="96">
        <f>'a29'!E20</f>
        <v>0.42995751761874434</v>
      </c>
      <c r="D19" s="96">
        <f>'a29'!G20</f>
        <v>0.18720006256110758</v>
      </c>
      <c r="E19" s="96">
        <f>'a29'!I20</f>
        <v>9.1774867286988429E-2</v>
      </c>
      <c r="F19" s="96">
        <f>B19*'4'!H20+'8'!C19*'5'!C19+'8'!D19*'6'!F20+'8'!E19*'7'!E20</f>
        <v>0.55208985889131801</v>
      </c>
      <c r="G19" s="96">
        <f>'a29'!L20</f>
        <v>0.29140841637524095</v>
      </c>
      <c r="H19" s="96">
        <f>'a29'!N20</f>
        <v>0.41841937144598951</v>
      </c>
      <c r="I19" s="96">
        <f>'a29'!P20</f>
        <v>0.2012071294385086</v>
      </c>
      <c r="J19" s="96">
        <f>'a29'!R20</f>
        <v>8.8965082740260881E-2</v>
      </c>
      <c r="K19" s="96">
        <f>G19*'4'!O20+'8'!H19*'5'!E19+'8'!I19*'6'!K20+'8'!J19*'7'!I20</f>
        <v>0.48969748094054266</v>
      </c>
      <c r="L19" s="96">
        <f>'a29'!U20</f>
        <v>0.28132626382753806</v>
      </c>
      <c r="M19" s="96">
        <f>'a29'!W20</f>
        <v>0.42919068788462267</v>
      </c>
      <c r="N19" s="96">
        <f>'a29'!Y20</f>
        <v>0.19858076603616867</v>
      </c>
      <c r="O19" s="96">
        <f>'a29'!AA20</f>
        <v>9.090228225167063E-2</v>
      </c>
      <c r="P19" s="96">
        <f>L19*'4'!V20+'8'!M19*'5'!G19+'8'!N19*'6'!P20+'8'!O19*'7'!M20</f>
        <v>0.46726030863861567</v>
      </c>
      <c r="Q19" s="96">
        <f>'a29'!AD20</f>
        <v>0.29279398277279184</v>
      </c>
      <c r="R19" s="96">
        <f>'a29'!AF20</f>
        <v>0.43367278416920874</v>
      </c>
      <c r="S19" s="96">
        <f>'a29'!AH20</f>
        <v>0.17921947102683322</v>
      </c>
      <c r="T19" s="96">
        <f>'a29'!AJ20</f>
        <v>9.4313762031166148E-2</v>
      </c>
      <c r="U19" s="96">
        <f>Q19*'4'!AC20+'8'!R19*'5'!I19+'8'!S19*'6'!U20+'8'!T19*'7'!Q20</f>
        <v>0.47438456039804561</v>
      </c>
      <c r="V19" s="96">
        <f>'a29'!AM20</f>
        <v>0.29247804414654943</v>
      </c>
      <c r="W19" s="96">
        <f>'a29'!AO20</f>
        <v>0.42921466073766162</v>
      </c>
      <c r="X19" s="96">
        <f>'a29'!AQ20</f>
        <v>0.18595403557844198</v>
      </c>
      <c r="Y19" s="96">
        <f>'a29'!AS20</f>
        <v>9.2353259537346896E-2</v>
      </c>
      <c r="Z19" s="96">
        <f>V19*'4'!AJ20+'8'!W19*'5'!K19+'8'!X19*'6'!Z20+'8'!Y19*'7'!U20</f>
        <v>0.53104765923251718</v>
      </c>
      <c r="AA19" s="96">
        <f>'a29'!AV20</f>
        <v>0.29425870953006822</v>
      </c>
      <c r="AB19" s="96">
        <f>'a29'!AX20</f>
        <v>0.4267385693225359</v>
      </c>
      <c r="AC19" s="96">
        <f>'a29'!AZ20</f>
        <v>0.182091116860607</v>
      </c>
      <c r="AD19" s="96">
        <f>'a29'!BB20</f>
        <v>9.6911604286788952E-2</v>
      </c>
      <c r="AE19" s="96">
        <f>AA19*'4'!AQ20+'8'!AB19*'5'!M19+'8'!AC19*'6'!AE20+'8'!AD19*'7'!Y20</f>
        <v>0.51817096035494803</v>
      </c>
      <c r="AF19" s="96">
        <f>'a29'!BE20</f>
        <v>0.29000383962813764</v>
      </c>
      <c r="AG19" s="96">
        <f>'a29'!BG20</f>
        <v>0.43010345686589224</v>
      </c>
      <c r="AH19" s="96">
        <f>'a29'!BI20</f>
        <v>0.18840311906480772</v>
      </c>
      <c r="AI19" s="96">
        <f>'a29'!BK20</f>
        <v>9.1489584441162355E-2</v>
      </c>
      <c r="AJ19" s="96">
        <f>AF19*'4'!AX20+'8'!AG19*'5'!O19+'8'!AH19*'6'!AJ20+'8'!AI19*'7'!AC20</f>
        <v>0.54126055639121629</v>
      </c>
      <c r="AK19" s="96">
        <f>'a29'!BN20</f>
        <v>0.2831004662661647</v>
      </c>
      <c r="AL19" s="96">
        <f>'a29'!BP20</f>
        <v>0.4374161060033171</v>
      </c>
      <c r="AM19" s="96">
        <f>'a29'!BR20</f>
        <v>0.19208628625052035</v>
      </c>
      <c r="AN19" s="96">
        <f>'a29'!BT20</f>
        <v>8.73971414799979E-2</v>
      </c>
      <c r="AO19" s="96">
        <f>AK19*'4'!BE20+'8'!AL19*'5'!Q19+'8'!AM19*'6'!AO20+'8'!AN19*'7'!AG20</f>
        <v>0.56503460916760118</v>
      </c>
      <c r="AP19" s="96">
        <f>'a29'!BW20</f>
        <v>0.27789297232289545</v>
      </c>
      <c r="AQ19" s="96">
        <f>'a29'!BY20</f>
        <v>0.44324136580637957</v>
      </c>
      <c r="AR19" s="96">
        <f>'a29'!CA20</f>
        <v>0.19515507694901862</v>
      </c>
      <c r="AS19" s="96">
        <f>'a29'!CC20</f>
        <v>8.3710584921706355E-2</v>
      </c>
      <c r="AT19" s="96">
        <f>AP19*'4'!BL20+'8'!AQ19*'5'!S19+'8'!AR19*'6'!AT20+'8'!AS19*'7'!AK20</f>
        <v>0.5743666243277088</v>
      </c>
      <c r="AU19" s="96">
        <f>'a29'!CF20</f>
        <v>0.28995401946628707</v>
      </c>
      <c r="AV19" s="96">
        <f>'a29'!CH20</f>
        <v>0.42831826645037802</v>
      </c>
      <c r="AW19" s="96">
        <f>'a29'!CJ20</f>
        <v>0.19936783379596948</v>
      </c>
      <c r="AX19" s="96">
        <f>'a29'!CL20</f>
        <v>8.2359880287365378E-2</v>
      </c>
      <c r="AY19" s="96">
        <f>AU19*'4'!BS20+'8'!AV19*'5'!U19+'8'!AW19*'6'!AY20+'8'!AX19*'7'!AO20</f>
        <v>0.62340594574128216</v>
      </c>
      <c r="AZ19" s="96">
        <f>'a29'!CO20</f>
        <v>0.29401256089450117</v>
      </c>
      <c r="BA19" s="96">
        <f>'a29'!CQ20</f>
        <v>0.43195898103112196</v>
      </c>
      <c r="BB19" s="96">
        <f>'a29'!CS20</f>
        <v>0.18076729214061651</v>
      </c>
      <c r="BC19" s="96">
        <f>'a29'!CU20</f>
        <v>9.3261165933760382E-2</v>
      </c>
      <c r="BD19" s="96">
        <f>AZ19*'4'!BZ20+'8'!BA19*'5'!W19+'8'!BB19*'6'!BD20+'8'!BC19*'7'!AS20</f>
        <v>0.60597351501811791</v>
      </c>
    </row>
    <row r="20" spans="1:56">
      <c r="A20" s="1">
        <v>1997</v>
      </c>
      <c r="B20" s="96">
        <f>'a29'!C21</f>
        <v>0.29125876551033542</v>
      </c>
      <c r="C20" s="96">
        <f>'a29'!E21</f>
        <v>0.42963570932664463</v>
      </c>
      <c r="D20" s="96">
        <f>'a29'!G21</f>
        <v>0.18560168563171775</v>
      </c>
      <c r="E20" s="96">
        <f>'a29'!I21</f>
        <v>9.3503839531302216E-2</v>
      </c>
      <c r="F20" s="96">
        <f>B20*'4'!H21+'8'!C20*'5'!C20+'8'!D20*'6'!F21+'8'!E20*'7'!E21</f>
        <v>0.5473741099163173</v>
      </c>
      <c r="G20" s="96">
        <f>'a29'!L21</f>
        <v>0.29155235769034998</v>
      </c>
      <c r="H20" s="96">
        <f>'a29'!N21</f>
        <v>0.41708491541819898</v>
      </c>
      <c r="I20" s="96">
        <f>'a29'!P21</f>
        <v>0.19846419767111326</v>
      </c>
      <c r="J20" s="96">
        <f>'a29'!R21</f>
        <v>9.2898529220337811E-2</v>
      </c>
      <c r="K20" s="96">
        <f>G20*'4'!O21+'8'!H20*'5'!E20+'8'!I20*'6'!K21+'8'!J20*'7'!I21</f>
        <v>0.51413450055823218</v>
      </c>
      <c r="L20" s="96">
        <f>'a29'!U21</f>
        <v>0.28148184277826521</v>
      </c>
      <c r="M20" s="96">
        <f>'a29'!W21</f>
        <v>0.42764312785117226</v>
      </c>
      <c r="N20" s="96">
        <f>'a29'!Y21</f>
        <v>0.19786473079681102</v>
      </c>
      <c r="O20" s="96">
        <f>'a29'!AA21</f>
        <v>9.3010298573751413E-2</v>
      </c>
      <c r="P20" s="96">
        <f>L20*'4'!V21+'8'!M20*'5'!G20+'8'!N20*'6'!P21+'8'!O20*'7'!M21</f>
        <v>0.43573705384796646</v>
      </c>
      <c r="Q20" s="96">
        <f>'a29'!AD21</f>
        <v>0.29299877783331241</v>
      </c>
      <c r="R20" s="96">
        <f>'a29'!AF21</f>
        <v>0.43310907833324008</v>
      </c>
      <c r="S20" s="96">
        <f>'a29'!AH21</f>
        <v>0.17707221987104843</v>
      </c>
      <c r="T20" s="96">
        <f>'a29'!AJ21</f>
        <v>9.6819923962399149E-2</v>
      </c>
      <c r="U20" s="96">
        <f>Q20*'4'!AC21+'8'!R20*'5'!I20+'8'!S20*'6'!U21+'8'!T20*'7'!Q21</f>
        <v>0.44511274351888996</v>
      </c>
      <c r="V20" s="96">
        <f>'a29'!AM21</f>
        <v>0.29393103562992995</v>
      </c>
      <c r="W20" s="96">
        <f>'a29'!AO21</f>
        <v>0.43047520148712715</v>
      </c>
      <c r="X20" s="96">
        <f>'a29'!AQ21</f>
        <v>0.18029452504303961</v>
      </c>
      <c r="Y20" s="96">
        <f>'a29'!AS21</f>
        <v>9.5299237839903322E-2</v>
      </c>
      <c r="Z20" s="96">
        <f>V20*'4'!AJ21+'8'!W20*'5'!K20+'8'!X20*'6'!Z21+'8'!Y20*'7'!U21</f>
        <v>0.48099943584097388</v>
      </c>
      <c r="AA20" s="96">
        <f>'a29'!AV21</f>
        <v>0.29599656908585509</v>
      </c>
      <c r="AB20" s="96">
        <f>'a29'!AX21</f>
        <v>0.42901178164326564</v>
      </c>
      <c r="AC20" s="96">
        <f>'a29'!AZ21</f>
        <v>0.17555130820853304</v>
      </c>
      <c r="AD20" s="96">
        <f>'a29'!BB21</f>
        <v>9.944034106234638E-2</v>
      </c>
      <c r="AE20" s="96">
        <f>AA20*'4'!AQ21+'8'!AB20*'5'!M20+'8'!AC20*'6'!AE21+'8'!AD20*'7'!Y21</f>
        <v>0.50915795238880801</v>
      </c>
      <c r="AF20" s="96">
        <f>'a29'!BE21</f>
        <v>0.28889623016689986</v>
      </c>
      <c r="AG20" s="96">
        <f>'a29'!BG21</f>
        <v>0.42821762610834196</v>
      </c>
      <c r="AH20" s="96">
        <f>'a29'!BI21</f>
        <v>0.19038746044237323</v>
      </c>
      <c r="AI20" s="96">
        <f>'a29'!BK21</f>
        <v>9.2498683282384933E-2</v>
      </c>
      <c r="AJ20" s="96">
        <f>AF20*'4'!AX21+'8'!AG20*'5'!O20+'8'!AH20*'6'!AJ21+'8'!AI20*'7'!AC21</f>
        <v>0.54233769642320562</v>
      </c>
      <c r="AK20" s="96">
        <f>'a29'!BN21</f>
        <v>0.28308580068577693</v>
      </c>
      <c r="AL20" s="96">
        <f>'a29'!BP21</f>
        <v>0.43669053352694831</v>
      </c>
      <c r="AM20" s="96">
        <f>'a29'!BR21</f>
        <v>0.19112884644525291</v>
      </c>
      <c r="AN20" s="96">
        <f>'a29'!BT21</f>
        <v>8.9094819342021778E-2</v>
      </c>
      <c r="AO20" s="96">
        <f>AK20*'4'!BE21+'8'!AL20*'5'!Q20+'8'!AM20*'6'!AO21+'8'!AN20*'7'!AG21</f>
        <v>0.54232532606957362</v>
      </c>
      <c r="AP20" s="96">
        <f>'a29'!BW21</f>
        <v>0.27914380601654476</v>
      </c>
      <c r="AQ20" s="96">
        <f>'a29'!BY21</f>
        <v>0.44365911794983348</v>
      </c>
      <c r="AR20" s="96">
        <f>'a29'!CA21</f>
        <v>0.19179013953039681</v>
      </c>
      <c r="AS20" s="96">
        <f>'a29'!CC21</f>
        <v>8.5406936503225034E-2</v>
      </c>
      <c r="AT20" s="96">
        <f>AP20*'4'!BL21+'8'!AQ20*'5'!S20+'8'!AR20*'6'!AT21+'8'!AS20*'7'!AK21</f>
        <v>0.56630598574851043</v>
      </c>
      <c r="AU20" s="96">
        <f>'a29'!CF21</f>
        <v>0.28994831635935975</v>
      </c>
      <c r="AV20" s="96">
        <f>'a29'!CH21</f>
        <v>0.42660355979861292</v>
      </c>
      <c r="AW20" s="96">
        <f>'a29'!CJ21</f>
        <v>0.19975516524477568</v>
      </c>
      <c r="AX20" s="96">
        <f>'a29'!CL21</f>
        <v>8.3692958597251704E-2</v>
      </c>
      <c r="AY20" s="96">
        <f>AU20*'4'!BS21+'8'!AV20*'5'!U20+'8'!AW20*'6'!AY21+'8'!AX20*'7'!AO21</f>
        <v>0.61763598504916373</v>
      </c>
      <c r="AZ20" s="96">
        <f>'a29'!CO21</f>
        <v>0.2949191096570204</v>
      </c>
      <c r="BA20" s="96">
        <f>'a29'!CQ21</f>
        <v>0.43233246982869739</v>
      </c>
      <c r="BB20" s="96">
        <f>'a29'!CS21</f>
        <v>0.17743318608971653</v>
      </c>
      <c r="BC20" s="96">
        <f>'a29'!CU21</f>
        <v>9.5315234424565784E-2</v>
      </c>
      <c r="BD20" s="96">
        <f>AZ20*'4'!BZ21+'8'!BA20*'5'!W20+'8'!BB20*'6'!BD21+'8'!BC20*'7'!AS21</f>
        <v>0.60597368038635757</v>
      </c>
    </row>
    <row r="21" spans="1:56">
      <c r="A21" s="1">
        <v>1998</v>
      </c>
      <c r="B21" s="96">
        <f>'a29'!C22</f>
        <v>0.29231333156502642</v>
      </c>
      <c r="C21" s="96">
        <f>'a29'!E22</f>
        <v>0.43056306016489387</v>
      </c>
      <c r="D21" s="96">
        <f>'a29'!G22</f>
        <v>0.18131818710676628</v>
      </c>
      <c r="E21" s="96">
        <f>'a29'!I22</f>
        <v>9.5805421163313489E-2</v>
      </c>
      <c r="F21" s="96">
        <f>B21*'4'!H22+'8'!C21*'5'!C21+'8'!D21*'6'!F22+'8'!E21*'7'!E22</f>
        <v>0.5617133682032095</v>
      </c>
      <c r="G21" s="96">
        <f>'a29'!L22</f>
        <v>0.29309511376840197</v>
      </c>
      <c r="H21" s="96">
        <f>'a29'!N22</f>
        <v>0.41822930070700465</v>
      </c>
      <c r="I21" s="96">
        <f>'a29'!P22</f>
        <v>0.19096507692659456</v>
      </c>
      <c r="J21" s="96">
        <f>'a29'!R22</f>
        <v>9.7710508597998944E-2</v>
      </c>
      <c r="K21" s="96">
        <f>G21*'4'!O22+'8'!H21*'5'!E21+'8'!I21*'6'!K22+'8'!J21*'7'!I22</f>
        <v>0.48694765652368049</v>
      </c>
      <c r="L21" s="96">
        <f>'a29'!U22</f>
        <v>0.28219852334128387</v>
      </c>
      <c r="M21" s="96">
        <f>'a29'!W22</f>
        <v>0.4274192059583074</v>
      </c>
      <c r="N21" s="96">
        <f>'a29'!Y22</f>
        <v>0.19457142957803544</v>
      </c>
      <c r="O21" s="96">
        <f>'a29'!AA22</f>
        <v>9.5810841122373369E-2</v>
      </c>
      <c r="P21" s="96">
        <f>L21*'4'!V22+'8'!M21*'5'!G21+'8'!N21*'6'!P22+'8'!O21*'7'!M22</f>
        <v>0.45369808291239583</v>
      </c>
      <c r="Q21" s="96">
        <f>'a29'!AD22</f>
        <v>0.29353916239592381</v>
      </c>
      <c r="R21" s="96">
        <f>'a29'!AF22</f>
        <v>0.43277928796385001</v>
      </c>
      <c r="S21" s="96">
        <f>'a29'!AH22</f>
        <v>0.1740681335014822</v>
      </c>
      <c r="T21" s="96">
        <f>'a29'!AJ22</f>
        <v>9.9613416138743818E-2</v>
      </c>
      <c r="U21" s="96">
        <f>Q21*'4'!AC22+'8'!R21*'5'!I21+'8'!S21*'6'!U22+'8'!T21*'7'!Q22</f>
        <v>0.45481884705860587</v>
      </c>
      <c r="V21" s="96">
        <f>'a29'!AM22</f>
        <v>0.29509349170854149</v>
      </c>
      <c r="W21" s="96">
        <f>'a29'!AO22</f>
        <v>0.43111462895297453</v>
      </c>
      <c r="X21" s="96">
        <f>'a29'!AQ22</f>
        <v>0.1751587480150936</v>
      </c>
      <c r="Y21" s="96">
        <f>'a29'!AS22</f>
        <v>9.8633131323390411E-2</v>
      </c>
      <c r="Z21" s="96">
        <f>V21*'4'!AJ22+'8'!W21*'5'!K21+'8'!X21*'6'!Z22+'8'!Y21*'7'!U22</f>
        <v>0.5135170574245197</v>
      </c>
      <c r="AA21" s="96">
        <f>'a29'!AV22</f>
        <v>0.29607552653413333</v>
      </c>
      <c r="AB21" s="96">
        <f>'a29'!AX22</f>
        <v>0.42903685565383465</v>
      </c>
      <c r="AC21" s="96">
        <f>'a29'!AZ22</f>
        <v>0.17316222595730749</v>
      </c>
      <c r="AD21" s="96">
        <f>'a29'!BB22</f>
        <v>0.10172539185472455</v>
      </c>
      <c r="AE21" s="96">
        <f>AA21*'4'!AQ22+'8'!AB21*'5'!M21+'8'!AC21*'6'!AE22+'8'!AD21*'7'!Y22</f>
        <v>0.54146959854850385</v>
      </c>
      <c r="AF21" s="96">
        <f>'a29'!BE22</f>
        <v>0.29055122423179447</v>
      </c>
      <c r="AG21" s="96">
        <f>'a29'!BG22</f>
        <v>0.4303693039156114</v>
      </c>
      <c r="AH21" s="96">
        <f>'a29'!BI22</f>
        <v>0.18448229351647394</v>
      </c>
      <c r="AI21" s="96">
        <f>'a29'!BK22</f>
        <v>9.4597178336120108E-2</v>
      </c>
      <c r="AJ21" s="96">
        <f>AF21*'4'!AX22+'8'!AG21*'5'!O21+'8'!AH21*'6'!AJ22+'8'!AI21*'7'!AC22</f>
        <v>0.55928008702556697</v>
      </c>
      <c r="AK21" s="96">
        <f>'a29'!BN22</f>
        <v>0.28333677386333544</v>
      </c>
      <c r="AL21" s="96">
        <f>'a29'!BP22</f>
        <v>0.43617872995673512</v>
      </c>
      <c r="AM21" s="96">
        <f>'a29'!BR22</f>
        <v>0.18932360215147342</v>
      </c>
      <c r="AN21" s="96">
        <f>'a29'!BT22</f>
        <v>9.1160894028456077E-2</v>
      </c>
      <c r="AO21" s="96">
        <f>AK21*'4'!BE22+'8'!AL21*'5'!Q21+'8'!AM21*'6'!AO22+'8'!AN21*'7'!AG22</f>
        <v>0.5786583715607948</v>
      </c>
      <c r="AP21" s="96">
        <f>'a29'!BW22</f>
        <v>0.28046161428974331</v>
      </c>
      <c r="AQ21" s="96">
        <f>'a29'!BY22</f>
        <v>0.4437993168373956</v>
      </c>
      <c r="AR21" s="96">
        <f>'a29'!CA22</f>
        <v>0.18827849805222843</v>
      </c>
      <c r="AS21" s="96">
        <f>'a29'!CC22</f>
        <v>8.7460570820632563E-2</v>
      </c>
      <c r="AT21" s="96">
        <f>AP21*'4'!BL22+'8'!AQ21*'5'!S21+'8'!AR21*'6'!AT22+'8'!AS21*'7'!AK22</f>
        <v>0.67867772995817888</v>
      </c>
      <c r="AU21" s="96">
        <f>'a29'!CF22</f>
        <v>0.29198972879672919</v>
      </c>
      <c r="AV21" s="96">
        <f>'a29'!CH22</f>
        <v>0.42735347770526838</v>
      </c>
      <c r="AW21" s="96">
        <f>'a29'!CJ22</f>
        <v>0.1949753300743193</v>
      </c>
      <c r="AX21" s="96">
        <f>'a29'!CL22</f>
        <v>8.5681463423683116E-2</v>
      </c>
      <c r="AY21" s="96">
        <f>AU21*'4'!BS22+'8'!AV21*'5'!U21+'8'!AW21*'6'!AY22+'8'!AX21*'7'!AO22</f>
        <v>0.63381629369763404</v>
      </c>
      <c r="AZ21" s="96">
        <f>'a29'!CO22</f>
        <v>0.29552718658321264</v>
      </c>
      <c r="BA21" s="96">
        <f>'a29'!CQ22</f>
        <v>0.43250087859520026</v>
      </c>
      <c r="BB21" s="96">
        <f>'a29'!CS22</f>
        <v>0.17395750726821874</v>
      </c>
      <c r="BC21" s="96">
        <f>'a29'!CU22</f>
        <v>9.8014427553368255E-2</v>
      </c>
      <c r="BD21" s="96">
        <f>AZ21*'4'!BZ22+'8'!BA21*'5'!W21+'8'!BB21*'6'!BD22+'8'!BC21*'7'!AS22</f>
        <v>0.56723424462284999</v>
      </c>
    </row>
    <row r="22" spans="1:56">
      <c r="A22" s="1">
        <v>1999</v>
      </c>
      <c r="B22" s="96">
        <f>'a29'!C23</f>
        <v>0.29201913319563916</v>
      </c>
      <c r="C22" s="96">
        <f>'a29'!E23</f>
        <v>0.4289442356639403</v>
      </c>
      <c r="D22" s="96">
        <f>'a29'!G23</f>
        <v>0.18121861104614168</v>
      </c>
      <c r="E22" s="96">
        <f>'a29'!I23</f>
        <v>9.7818020094278715E-2</v>
      </c>
      <c r="F22" s="96">
        <f>B22*'4'!H23+'8'!C22*'5'!C22+'8'!D22*'6'!F23+'8'!E22*'7'!E23</f>
        <v>0.5684039137280481</v>
      </c>
      <c r="G22" s="96">
        <f>'a29'!L23</f>
        <v>0.29558172508385566</v>
      </c>
      <c r="H22" s="96">
        <f>'a29'!N23</f>
        <v>0.42022259918229898</v>
      </c>
      <c r="I22" s="96">
        <f>'a29'!P23</f>
        <v>0.18169624764644166</v>
      </c>
      <c r="J22" s="96">
        <f>'a29'!R23</f>
        <v>0.10249942808740367</v>
      </c>
      <c r="K22" s="96">
        <f>G22*'4'!O23+'8'!H22*'5'!E22+'8'!I22*'6'!K23+'8'!J22*'7'!I23</f>
        <v>0.50540589492553523</v>
      </c>
      <c r="L22" s="96">
        <f>'a29'!U23</f>
        <v>0.28384692917194498</v>
      </c>
      <c r="M22" s="96">
        <f>'a29'!W23</f>
        <v>0.42846320297821117</v>
      </c>
      <c r="N22" s="96">
        <f>'a29'!Y23</f>
        <v>0.18865170877398849</v>
      </c>
      <c r="O22" s="96">
        <f>'a29'!AA23</f>
        <v>9.9038159075855253E-2</v>
      </c>
      <c r="P22" s="96">
        <f>L22*'4'!V23+'8'!M22*'5'!G22+'8'!N22*'6'!P23+'8'!O22*'7'!M23</f>
        <v>0.44841788108400937</v>
      </c>
      <c r="Q22" s="96">
        <f>'a29'!AD23</f>
        <v>0.29265121911982284</v>
      </c>
      <c r="R22" s="96">
        <f>'a29'!AF23</f>
        <v>0.42992130073797802</v>
      </c>
      <c r="S22" s="96">
        <f>'a29'!AH23</f>
        <v>0.17538134649730086</v>
      </c>
      <c r="T22" s="96">
        <f>'a29'!AJ23</f>
        <v>0.10204613364489826</v>
      </c>
      <c r="U22" s="96">
        <f>Q22*'4'!AC23+'8'!R22*'5'!I22+'8'!S22*'6'!U23+'8'!T22*'7'!Q23</f>
        <v>0.5269835971819915</v>
      </c>
      <c r="V22" s="96">
        <f>'a29'!AM23</f>
        <v>0.29420667183119964</v>
      </c>
      <c r="W22" s="96">
        <f>'a29'!AO23</f>
        <v>0.42818522951176913</v>
      </c>
      <c r="X22" s="96">
        <f>'a29'!AQ23</f>
        <v>0.17631156509308138</v>
      </c>
      <c r="Y22" s="96">
        <f>'a29'!AS23</f>
        <v>0.10129653356394988</v>
      </c>
      <c r="Z22" s="96">
        <f>V22*'4'!AJ23+'8'!W22*'5'!K22+'8'!X22*'6'!Z23+'8'!Y22*'7'!U23</f>
        <v>0.51027717424497221</v>
      </c>
      <c r="AA22" s="96">
        <f>'a29'!AV23</f>
        <v>0.29657414207316707</v>
      </c>
      <c r="AB22" s="96">
        <f>'a29'!AX23</f>
        <v>0.42904675450020269</v>
      </c>
      <c r="AC22" s="96">
        <f>'a29'!AZ23</f>
        <v>0.16999289074931406</v>
      </c>
      <c r="AD22" s="96">
        <f>'a29'!BB23</f>
        <v>0.1043862126773161</v>
      </c>
      <c r="AE22" s="96">
        <f>AA22*'4'!AQ23+'8'!AB22*'5'!M22+'8'!AC22*'6'!AE23+'8'!AD22*'7'!Y23</f>
        <v>0.54678551955897658</v>
      </c>
      <c r="AF22" s="96">
        <f>'a29'!BE23</f>
        <v>0.28979165457923078</v>
      </c>
      <c r="AG22" s="96">
        <f>'a29'!BG23</f>
        <v>0.42827447241884287</v>
      </c>
      <c r="AH22" s="96">
        <f>'a29'!BI23</f>
        <v>0.18597414754904273</v>
      </c>
      <c r="AI22" s="96">
        <f>'a29'!BK23</f>
        <v>9.5959725452883712E-2</v>
      </c>
      <c r="AJ22" s="96">
        <f>AF22*'4'!AX23+'8'!AG22*'5'!O22+'8'!AH22*'6'!AJ23+'8'!AI22*'7'!AC23</f>
        <v>0.56710244961307932</v>
      </c>
      <c r="AK22" s="96">
        <f>'a29'!BN23</f>
        <v>0.28298275584798466</v>
      </c>
      <c r="AL22" s="96">
        <f>'a29'!BP23</f>
        <v>0.43396501017217814</v>
      </c>
      <c r="AM22" s="96">
        <f>'a29'!BR23</f>
        <v>0.1900871899169839</v>
      </c>
      <c r="AN22" s="96">
        <f>'a29'!BT23</f>
        <v>9.2965044062853205E-2</v>
      </c>
      <c r="AO22" s="96">
        <f>AK22*'4'!BE23+'8'!AL22*'5'!Q22+'8'!AM22*'6'!AO23+'8'!AN22*'7'!AG23</f>
        <v>0.54242500236545732</v>
      </c>
      <c r="AP22" s="96">
        <f>'a29'!BW23</f>
        <v>0.27837916772657473</v>
      </c>
      <c r="AQ22" s="96">
        <f>'a29'!BY23</f>
        <v>0.43806581752936702</v>
      </c>
      <c r="AR22" s="96">
        <f>'a29'!CA23</f>
        <v>0.19454188732053113</v>
      </c>
      <c r="AS22" s="96">
        <f>'a29'!CC23</f>
        <v>8.9013127423527127E-2</v>
      </c>
      <c r="AT22" s="96">
        <f>AP22*'4'!BL23+'8'!AQ22*'5'!S22+'8'!AR22*'6'!AT23+'8'!AS22*'7'!AK23</f>
        <v>0.60262299047591861</v>
      </c>
      <c r="AU22" s="96">
        <f>'a29'!CF23</f>
        <v>0.2912240842520451</v>
      </c>
      <c r="AV22" s="96">
        <f>'a29'!CH23</f>
        <v>0.42409332759504775</v>
      </c>
      <c r="AW22" s="96">
        <f>'a29'!CJ23</f>
        <v>0.19716748206544737</v>
      </c>
      <c r="AX22" s="96">
        <f>'a29'!CL23</f>
        <v>8.7515106087459757E-2</v>
      </c>
      <c r="AY22" s="96">
        <f>AU22*'4'!BS23+'8'!AV22*'5'!U22+'8'!AW22*'6'!AY23+'8'!AX22*'7'!AO23</f>
        <v>0.65164216333310909</v>
      </c>
      <c r="AZ22" s="96">
        <f>'a29'!CO23</f>
        <v>0.29577181329918262</v>
      </c>
      <c r="BA22" s="96">
        <f>'a29'!CQ23</f>
        <v>0.43155089582668327</v>
      </c>
      <c r="BB22" s="96">
        <f>'a29'!CS23</f>
        <v>0.17211317025688622</v>
      </c>
      <c r="BC22" s="96">
        <f>'a29'!CU23</f>
        <v>0.10056412061724793</v>
      </c>
      <c r="BD22" s="96">
        <f>AZ22*'4'!BZ23+'8'!BA22*'5'!W22+'8'!BB22*'6'!BD23+'8'!BC22*'7'!AS23</f>
        <v>0.57937058187798163</v>
      </c>
    </row>
    <row r="23" spans="1:56">
      <c r="A23" s="1">
        <v>2000</v>
      </c>
      <c r="B23" s="96">
        <f>'a29'!C24</f>
        <v>0.29245708610207471</v>
      </c>
      <c r="C23" s="96">
        <f>'a29'!E24</f>
        <v>0.4283454335139652</v>
      </c>
      <c r="D23" s="96">
        <f>'a29'!G24</f>
        <v>0.17912003922452727</v>
      </c>
      <c r="E23" s="96">
        <f>'a29'!I24</f>
        <v>0.10007744115943282</v>
      </c>
      <c r="F23" s="96">
        <f>B23*'4'!H24+'8'!C23*'5'!C23+'8'!D23*'6'!F24+'8'!E23*'7'!E24</f>
        <v>0.58093795840739404</v>
      </c>
      <c r="G23" s="96">
        <f>'a29'!L24</f>
        <v>0.29608165586302004</v>
      </c>
      <c r="H23" s="96">
        <f>'a29'!N24</f>
        <v>0.41966057847743915</v>
      </c>
      <c r="I23" s="96">
        <f>'a29'!P24</f>
        <v>0.17789080397887594</v>
      </c>
      <c r="J23" s="96">
        <f>'a29'!R24</f>
        <v>0.10636696168066494</v>
      </c>
      <c r="K23" s="96">
        <f>G23*'4'!O24+'8'!H23*'5'!E23+'8'!I23*'6'!K24+'8'!J23*'7'!I24</f>
        <v>0.47682735586450242</v>
      </c>
      <c r="L23" s="96">
        <f>'a29'!U24</f>
        <v>0.28393439618863836</v>
      </c>
      <c r="M23" s="96">
        <f>'a29'!W24</f>
        <v>0.42656267735073566</v>
      </c>
      <c r="N23" s="96">
        <f>'a29'!Y24</f>
        <v>0.18781491017681645</v>
      </c>
      <c r="O23" s="96">
        <f>'a29'!AA24</f>
        <v>0.10168801628380951</v>
      </c>
      <c r="P23" s="96">
        <f>L23*'4'!V24+'8'!M23*'5'!G23+'8'!N23*'6'!P24+'8'!O23*'7'!M24</f>
        <v>0.50144389267515066</v>
      </c>
      <c r="Q23" s="96">
        <f>'a29'!AD24</f>
        <v>0.29229962680284466</v>
      </c>
      <c r="R23" s="96">
        <f>'a29'!AF24</f>
        <v>0.42834090474791908</v>
      </c>
      <c r="S23" s="96">
        <f>'a29'!AH24</f>
        <v>0.17473664251017645</v>
      </c>
      <c r="T23" s="96">
        <f>'a29'!AJ24</f>
        <v>0.10462282593905965</v>
      </c>
      <c r="U23" s="96">
        <f>Q23*'4'!AC24+'8'!R23*'5'!I23+'8'!S23*'6'!U24+'8'!T23*'7'!Q24</f>
        <v>0.49473198308881061</v>
      </c>
      <c r="V23" s="96">
        <f>'a29'!AM24</f>
        <v>0.2935393483879844</v>
      </c>
      <c r="W23" s="96">
        <f>'a29'!AO24</f>
        <v>0.42566489385557732</v>
      </c>
      <c r="X23" s="96">
        <f>'a29'!AQ24</f>
        <v>0.17668008607978072</v>
      </c>
      <c r="Y23" s="96">
        <f>'a29'!AS24</f>
        <v>0.10411567167665742</v>
      </c>
      <c r="Z23" s="96">
        <f>V23*'4'!AJ24+'8'!W23*'5'!K23+'8'!X23*'6'!Z24+'8'!Y23*'7'!U24</f>
        <v>0.52424055443692996</v>
      </c>
      <c r="AA23" s="96">
        <f>'a29'!AV24</f>
        <v>0.29787011878304032</v>
      </c>
      <c r="AB23" s="96">
        <f>'a29'!AX24</f>
        <v>0.43039650206702484</v>
      </c>
      <c r="AC23" s="96">
        <f>'a29'!AZ24</f>
        <v>0.16430173029386216</v>
      </c>
      <c r="AD23" s="96">
        <f>'a29'!BB24</f>
        <v>0.10743164885607269</v>
      </c>
      <c r="AE23" s="96">
        <f>AA23*'4'!AQ24+'8'!AB23*'5'!M23+'8'!AC23*'6'!AE24+'8'!AD23*'7'!Y24</f>
        <v>0.55538573259834045</v>
      </c>
      <c r="AF23" s="96">
        <f>'a29'!BE24</f>
        <v>0.29021218179589198</v>
      </c>
      <c r="AG23" s="96">
        <f>'a29'!BG24</f>
        <v>0.42758633631900095</v>
      </c>
      <c r="AH23" s="96">
        <f>'a29'!BI24</f>
        <v>0.18465884413051528</v>
      </c>
      <c r="AI23" s="96">
        <f>'a29'!BK24</f>
        <v>9.7542637754591835E-2</v>
      </c>
      <c r="AJ23" s="96">
        <f>AF23*'4'!AX24+'8'!AG23*'5'!O23+'8'!AH23*'6'!AJ24+'8'!AI23*'7'!AC24</f>
        <v>0.58074291774853781</v>
      </c>
      <c r="AK23" s="96">
        <f>'a29'!BN24</f>
        <v>0.28335020068921196</v>
      </c>
      <c r="AL23" s="96">
        <f>'a29'!BP24</f>
        <v>0.43310059338533763</v>
      </c>
      <c r="AM23" s="96">
        <f>'a29'!BR24</f>
        <v>0.18837460753191265</v>
      </c>
      <c r="AN23" s="96">
        <f>'a29'!BT24</f>
        <v>9.5174598393537646E-2</v>
      </c>
      <c r="AO23" s="96">
        <f>AK23*'4'!BE24+'8'!AL23*'5'!Q23+'8'!AM23*'6'!AO24+'8'!AN23*'7'!AG24</f>
        <v>0.543830495345627</v>
      </c>
      <c r="AP23" s="96">
        <f>'a29'!BW24</f>
        <v>0.28017698221371046</v>
      </c>
      <c r="AQ23" s="96">
        <f>'a29'!BY24</f>
        <v>0.43862175218444588</v>
      </c>
      <c r="AR23" s="96">
        <f>'a29'!CA24</f>
        <v>0.18891597855278905</v>
      </c>
      <c r="AS23" s="96">
        <f>'a29'!CC24</f>
        <v>9.2285287049054587E-2</v>
      </c>
      <c r="AT23" s="96">
        <f>AP23*'4'!BL24+'8'!AQ23*'5'!S23+'8'!AR23*'6'!AT24+'8'!AS23*'7'!AK24</f>
        <v>0.58717580335495634</v>
      </c>
      <c r="AU23" s="96">
        <f>'a29'!CF24</f>
        <v>0.29116678090384596</v>
      </c>
      <c r="AV23" s="96">
        <f>'a29'!CH24</f>
        <v>0.42202860903406925</v>
      </c>
      <c r="AW23" s="96">
        <f>'a29'!CJ24</f>
        <v>0.19697533517374241</v>
      </c>
      <c r="AX23" s="96">
        <f>'a29'!CL24</f>
        <v>8.98292748883424E-2</v>
      </c>
      <c r="AY23" s="96">
        <f>AU23*'4'!BS24+'8'!AV23*'5'!U23+'8'!AW23*'6'!AY24+'8'!AX23*'7'!AO24</f>
        <v>0.65046499523184598</v>
      </c>
      <c r="AZ23" s="96">
        <f>'a29'!CO24</f>
        <v>0.29520632839011662</v>
      </c>
      <c r="BA23" s="96">
        <f>'a29'!CQ24</f>
        <v>0.42926884560018336</v>
      </c>
      <c r="BB23" s="96">
        <f>'a29'!CS24</f>
        <v>0.17266558182142805</v>
      </c>
      <c r="BC23" s="96">
        <f>'a29'!CU24</f>
        <v>0.10285924418827189</v>
      </c>
      <c r="BD23" s="96">
        <f>AZ23*'4'!BZ24+'8'!BA23*'5'!W23+'8'!BB23*'6'!BD24+'8'!BC23*'7'!AS24</f>
        <v>0.61992433764426924</v>
      </c>
    </row>
    <row r="24" spans="1:56">
      <c r="A24" s="1">
        <v>2001</v>
      </c>
      <c r="B24" s="96">
        <f>'a29'!C25</f>
        <v>0.29351580327506355</v>
      </c>
      <c r="C24" s="96">
        <f>'a29'!E25</f>
        <v>0.42851859502080109</v>
      </c>
      <c r="D24" s="96">
        <f>'a29'!G25</f>
        <v>0.17554267566219353</v>
      </c>
      <c r="E24" s="96">
        <f>'a29'!I25</f>
        <v>0.10242292604194181</v>
      </c>
      <c r="F24" s="96">
        <f>B24*'4'!H25+'8'!C24*'5'!C24+'8'!D24*'6'!F25+'8'!E24*'7'!E25</f>
        <v>0.58018534361500385</v>
      </c>
      <c r="G24" s="96">
        <f>'a29'!L25</f>
        <v>0.2961456533189607</v>
      </c>
      <c r="H24" s="96">
        <f>'a29'!N25</f>
        <v>0.41869440708401195</v>
      </c>
      <c r="I24" s="96">
        <f>'a29'!P25</f>
        <v>0.17513482008377931</v>
      </c>
      <c r="J24" s="96">
        <f>'a29'!R25</f>
        <v>0.11002511951324805</v>
      </c>
      <c r="K24" s="96">
        <f>G24*'4'!O25+'8'!H24*'5'!E24+'8'!I24*'6'!K25+'8'!J24*'7'!I25</f>
        <v>0.52430080892168052</v>
      </c>
      <c r="L24" s="96">
        <f>'a29'!U25</f>
        <v>0.28578923446832522</v>
      </c>
      <c r="M24" s="96">
        <f>'a29'!W25</f>
        <v>0.42739383628181499</v>
      </c>
      <c r="N24" s="96">
        <f>'a29'!Y25</f>
        <v>0.18180185573181681</v>
      </c>
      <c r="O24" s="96">
        <f>'a29'!AA25</f>
        <v>0.10501507351804301</v>
      </c>
      <c r="P24" s="96">
        <f>L24*'4'!V25+'8'!M24*'5'!G24+'8'!N24*'6'!P25+'8'!O24*'7'!M25</f>
        <v>0.46310652744619984</v>
      </c>
      <c r="Q24" s="96">
        <f>'a29'!AD25</f>
        <v>0.29324847432149848</v>
      </c>
      <c r="R24" s="96">
        <f>'a29'!AF25</f>
        <v>0.42840807022093308</v>
      </c>
      <c r="S24" s="96">
        <f>'a29'!AH25</f>
        <v>0.17051302464140775</v>
      </c>
      <c r="T24" s="96">
        <f>'a29'!AJ25</f>
        <v>0.10783043081616071</v>
      </c>
      <c r="U24" s="96">
        <f>Q24*'4'!AC25+'8'!R24*'5'!I24+'8'!S24*'6'!U25+'8'!T24*'7'!Q25</f>
        <v>0.50044957039589011</v>
      </c>
      <c r="V24" s="96">
        <f>'a29'!AM25</f>
        <v>0.29550566414258822</v>
      </c>
      <c r="W24" s="96">
        <f>'a29'!AO25</f>
        <v>0.42726635123584245</v>
      </c>
      <c r="X24" s="96">
        <f>'a29'!AQ25</f>
        <v>0.16961535097137151</v>
      </c>
      <c r="Y24" s="96">
        <f>'a29'!AS25</f>
        <v>0.1076126336501978</v>
      </c>
      <c r="Z24" s="96">
        <f>V24*'4'!AJ25+'8'!W24*'5'!K24+'8'!X24*'6'!Z25+'8'!Y24*'7'!U25</f>
        <v>0.48187371372401877</v>
      </c>
      <c r="AA24" s="96">
        <f>'a29'!AV25</f>
        <v>0.29803745461491798</v>
      </c>
      <c r="AB24" s="96">
        <f>'a29'!AX25</f>
        <v>0.43000715294841729</v>
      </c>
      <c r="AC24" s="96">
        <f>'a29'!AZ25</f>
        <v>0.1620755135854399</v>
      </c>
      <c r="AD24" s="96">
        <f>'a29'!BB25</f>
        <v>0.10987987885122479</v>
      </c>
      <c r="AE24" s="96">
        <f>AA24*'4'!AQ25+'8'!AB24*'5'!M24+'8'!AC24*'6'!AE25+'8'!AD24*'7'!Y25</f>
        <v>0.56920827287616738</v>
      </c>
      <c r="AF24" s="96">
        <f>'a29'!BE25</f>
        <v>0.29132669265141165</v>
      </c>
      <c r="AG24" s="96">
        <f>'a29'!BG25</f>
        <v>0.42768332063771664</v>
      </c>
      <c r="AH24" s="96">
        <f>'a29'!BI25</f>
        <v>0.18176450462445823</v>
      </c>
      <c r="AI24" s="96">
        <f>'a29'!BK25</f>
        <v>9.9225482086413505E-2</v>
      </c>
      <c r="AJ24" s="96">
        <f>AF24*'4'!AX25+'8'!AG24*'5'!O24+'8'!AH24*'6'!AJ25+'8'!AI24*'7'!AC25</f>
        <v>0.57471923399576297</v>
      </c>
      <c r="AK24" s="96">
        <f>'a29'!BN25</f>
        <v>0.28546302487507291</v>
      </c>
      <c r="AL24" s="96">
        <f>'a29'!BP25</f>
        <v>0.43473277931426541</v>
      </c>
      <c r="AM24" s="96">
        <f>'a29'!BR25</f>
        <v>0.18187799950902941</v>
      </c>
      <c r="AN24" s="96">
        <f>'a29'!BT25</f>
        <v>9.7926196301632226E-2</v>
      </c>
      <c r="AO24" s="96">
        <f>AK24*'4'!BE25+'8'!AL24*'5'!Q24+'8'!AM24*'6'!AO25+'8'!AN24*'7'!AG25</f>
        <v>0.53258684041782633</v>
      </c>
      <c r="AP24" s="96">
        <f>'a29'!BW25</f>
        <v>0.28295601482688049</v>
      </c>
      <c r="AQ24" s="96">
        <f>'a29'!BY25</f>
        <v>0.44062648008460586</v>
      </c>
      <c r="AR24" s="96">
        <f>'a29'!CA25</f>
        <v>0.18051471926046755</v>
      </c>
      <c r="AS24" s="96">
        <f>'a29'!CC25</f>
        <v>9.5902785828046053E-2</v>
      </c>
      <c r="AT24" s="96">
        <f>AP24*'4'!BL25+'8'!AQ24*'5'!S24+'8'!AR24*'6'!AT25+'8'!AS24*'7'!AK25</f>
        <v>0.59490294494553675</v>
      </c>
      <c r="AU24" s="96">
        <f>'a29'!CF25</f>
        <v>0.29189109954218462</v>
      </c>
      <c r="AV24" s="96">
        <f>'a29'!CH25</f>
        <v>0.42099860756001978</v>
      </c>
      <c r="AW24" s="96">
        <f>'a29'!CJ25</f>
        <v>0.19472762767261653</v>
      </c>
      <c r="AX24" s="96">
        <f>'a29'!CL25</f>
        <v>9.23826652251791E-2</v>
      </c>
      <c r="AY24" s="96">
        <f>AU24*'4'!BS25+'8'!AV24*'5'!U24+'8'!AW24*'6'!AY25+'8'!AX24*'7'!AO25</f>
        <v>0.66915662673625842</v>
      </c>
      <c r="AZ24" s="96">
        <f>'a29'!CO25</f>
        <v>0.2973057979255444</v>
      </c>
      <c r="BA24" s="96">
        <f>'a29'!CQ25</f>
        <v>0.43086288142678686</v>
      </c>
      <c r="BB24" s="96">
        <f>'a29'!CS25</f>
        <v>0.16587463516505882</v>
      </c>
      <c r="BC24" s="96">
        <f>'a29'!CU25</f>
        <v>0.10595668548260993</v>
      </c>
      <c r="BD24" s="96">
        <f>AZ24*'4'!BZ25+'8'!BA24*'5'!W24+'8'!BB24*'6'!BD25+'8'!BC24*'7'!AS25</f>
        <v>0.59128057306177062</v>
      </c>
    </row>
    <row r="25" spans="1:56">
      <c r="A25" s="1">
        <v>2002</v>
      </c>
      <c r="B25" s="96">
        <f>'a29'!C26</f>
        <v>0.29419473738247415</v>
      </c>
      <c r="C25" s="96">
        <f>'a29'!E26</f>
        <v>0.42824042633772735</v>
      </c>
      <c r="D25" s="96">
        <f>'a29'!G26</f>
        <v>0.17260561171326907</v>
      </c>
      <c r="E25" s="96">
        <f>'a29'!I26</f>
        <v>0.1049592245665294</v>
      </c>
      <c r="F25" s="96">
        <f>B25*'4'!H26+'8'!C25*'5'!C25+'8'!D25*'6'!F26+'8'!E25*'7'!E26</f>
        <v>0.55168052575067694</v>
      </c>
      <c r="G25" s="96">
        <f>'a29'!L26</f>
        <v>0.29846569278949769</v>
      </c>
      <c r="H25" s="96">
        <f>'a29'!N26</f>
        <v>0.42133895098463003</v>
      </c>
      <c r="I25" s="96">
        <f>'a29'!P26</f>
        <v>0.16590734522201805</v>
      </c>
      <c r="J25" s="96">
        <f>'a29'!R26</f>
        <v>0.1142880110038543</v>
      </c>
      <c r="K25" s="96">
        <f>G25*'4'!O26+'8'!H25*'5'!E25+'8'!I25*'6'!K26+'8'!J25*'7'!I26</f>
        <v>0.51373462148092752</v>
      </c>
      <c r="L25" s="96">
        <f>'a29'!U26</f>
        <v>0.28818403542448923</v>
      </c>
      <c r="M25" s="96">
        <f>'a29'!W26</f>
        <v>0.42884230701974346</v>
      </c>
      <c r="N25" s="96">
        <f>'a29'!Y26</f>
        <v>0.17471353248952512</v>
      </c>
      <c r="O25" s="96">
        <f>'a29'!AA26</f>
        <v>0.10826012506624223</v>
      </c>
      <c r="P25" s="96">
        <f>L25*'4'!V26+'8'!M25*'5'!G25+'8'!N25*'6'!P26+'8'!O25*'7'!M26</f>
        <v>0.51826642118179622</v>
      </c>
      <c r="Q25" s="96">
        <f>'a29'!AD26</f>
        <v>0.29446306546246692</v>
      </c>
      <c r="R25" s="96">
        <f>'a29'!AF26</f>
        <v>0.4283109543065452</v>
      </c>
      <c r="S25" s="96">
        <f>'a29'!AH26</f>
        <v>0.16604125100870476</v>
      </c>
      <c r="T25" s="96">
        <f>'a29'!AJ26</f>
        <v>0.11118472922228315</v>
      </c>
      <c r="U25" s="96">
        <f>Q25*'4'!AC26+'8'!R25*'5'!I25+'8'!S25*'6'!U26+'8'!T25*'7'!Q26</f>
        <v>0.4514033345780829</v>
      </c>
      <c r="V25" s="96">
        <f>'a29'!AM26</f>
        <v>0.29693371308548938</v>
      </c>
      <c r="W25" s="96">
        <f>'a29'!AO26</f>
        <v>0.42835765440574475</v>
      </c>
      <c r="X25" s="96">
        <f>'a29'!AQ26</f>
        <v>0.16312798345862609</v>
      </c>
      <c r="Y25" s="96">
        <f>'a29'!AS26</f>
        <v>0.11158064905013983</v>
      </c>
      <c r="Z25" s="96">
        <f>V25*'4'!AJ26+'8'!W25*'5'!K25+'8'!X25*'6'!Z26+'8'!Y25*'7'!U26</f>
        <v>0.50005166855530048</v>
      </c>
      <c r="AA25" s="96">
        <f>'a29'!AV26</f>
        <v>0.29860254034890593</v>
      </c>
      <c r="AB25" s="96">
        <f>'a29'!AX26</f>
        <v>0.43032562447788569</v>
      </c>
      <c r="AC25" s="96">
        <f>'a29'!AZ26</f>
        <v>0.15828950513767034</v>
      </c>
      <c r="AD25" s="96">
        <f>'a29'!BB26</f>
        <v>0.1127823300355381</v>
      </c>
      <c r="AE25" s="96">
        <f>AA25*'4'!AQ26+'8'!AB25*'5'!M25+'8'!AC25*'6'!AE26+'8'!AD25*'7'!Y26</f>
        <v>0.5560764914159313</v>
      </c>
      <c r="AF25" s="96">
        <f>'a29'!BE26</f>
        <v>0.2908829805780857</v>
      </c>
      <c r="AG25" s="96">
        <f>'a29'!BG26</f>
        <v>0.42557407681719817</v>
      </c>
      <c r="AH25" s="96">
        <f>'a29'!BI26</f>
        <v>0.18272433192886892</v>
      </c>
      <c r="AI25" s="96">
        <f>'a29'!BK26</f>
        <v>0.10081861067584715</v>
      </c>
      <c r="AJ25" s="96">
        <f>AF25*'4'!AX26+'8'!AG25*'5'!O25+'8'!AH25*'6'!AJ26+'8'!AI25*'7'!AC26</f>
        <v>0.53417245909351196</v>
      </c>
      <c r="AK25" s="96">
        <f>'a29'!BN26</f>
        <v>0.28474131491760396</v>
      </c>
      <c r="AL25" s="96">
        <f>'a29'!BP26</f>
        <v>0.43184189331076472</v>
      </c>
      <c r="AM25" s="96">
        <f>'a29'!BR26</f>
        <v>0.18342314951334421</v>
      </c>
      <c r="AN25" s="96">
        <f>'a29'!BT26</f>
        <v>9.999364225828701E-2</v>
      </c>
      <c r="AO25" s="96">
        <f>AK25*'4'!BE26+'8'!AL25*'5'!Q25+'8'!AM25*'6'!AO26+'8'!AN25*'7'!AG26</f>
        <v>0.55148190419907006</v>
      </c>
      <c r="AP25" s="96">
        <f>'a29'!BW26</f>
        <v>0.28328435489089315</v>
      </c>
      <c r="AQ25" s="96">
        <f>'a29'!BY26</f>
        <v>0.43924325913427825</v>
      </c>
      <c r="AR25" s="96">
        <f>'a29'!CA26</f>
        <v>0.17882797915078066</v>
      </c>
      <c r="AS25" s="96">
        <f>'a29'!CC26</f>
        <v>9.8644406824047848E-2</v>
      </c>
      <c r="AT25" s="96">
        <f>AP25*'4'!BL26+'8'!AQ25*'5'!S25+'8'!AR25*'6'!AT26+'8'!AS25*'7'!AK26</f>
        <v>0.57381932415682613</v>
      </c>
      <c r="AU25" s="96">
        <f>'a29'!CF26</f>
        <v>0.29552735263407781</v>
      </c>
      <c r="AV25" s="96">
        <f>'a29'!CH26</f>
        <v>0.42412355766898346</v>
      </c>
      <c r="AW25" s="96">
        <f>'a29'!CJ26</f>
        <v>0.18451044536386879</v>
      </c>
      <c r="AX25" s="96">
        <f>'a29'!CL26</f>
        <v>9.5838644333069878E-2</v>
      </c>
      <c r="AY25" s="96">
        <f>AU25*'4'!BS26+'8'!AV25*'5'!U25+'8'!AW25*'6'!AY26+'8'!AX25*'7'!AO26</f>
        <v>0.65959794142473571</v>
      </c>
      <c r="AZ25" s="96">
        <f>'a29'!CO26</f>
        <v>0.29929827889178678</v>
      </c>
      <c r="BA25" s="96">
        <f>'a29'!CQ26</f>
        <v>0.43268309308817188</v>
      </c>
      <c r="BB25" s="96">
        <f>'a29'!CS26</f>
        <v>0.1584275831870699</v>
      </c>
      <c r="BC25" s="96">
        <f>'a29'!CU26</f>
        <v>0.10959104483297136</v>
      </c>
      <c r="BD25" s="96">
        <f>AZ25*'4'!BZ26+'8'!BA25*'5'!W25+'8'!BB25*'6'!BD26+'8'!BC25*'7'!AS26</f>
        <v>0.54484549212182798</v>
      </c>
    </row>
    <row r="26" spans="1:56">
      <c r="A26" s="1">
        <v>2003</v>
      </c>
      <c r="B26" s="96">
        <f>'a29'!C27</f>
        <v>0.29447997511687607</v>
      </c>
      <c r="C26" s="96">
        <f>'a29'!E27</f>
        <v>0.42762757620966901</v>
      </c>
      <c r="D26" s="96">
        <f>'a29'!G27</f>
        <v>0.17041152010867297</v>
      </c>
      <c r="E26" s="96">
        <f>'a29'!I27</f>
        <v>0.10748092856478193</v>
      </c>
      <c r="F26" s="96">
        <f>B26*'4'!H27+'8'!C26*'5'!C26+'8'!D26*'6'!F27+'8'!E26*'7'!E27</f>
        <v>0.55355148262958687</v>
      </c>
      <c r="G26" s="96">
        <f>'a29'!L27</f>
        <v>0.30066136736646054</v>
      </c>
      <c r="H26" s="96">
        <f>'a29'!N27</f>
        <v>0.42357590361007624</v>
      </c>
      <c r="I26" s="96">
        <f>'a29'!P27</f>
        <v>0.15739882799518398</v>
      </c>
      <c r="J26" s="96">
        <f>'a29'!R27</f>
        <v>0.11836390102827923</v>
      </c>
      <c r="K26" s="96">
        <f>G26*'4'!O27+'8'!H26*'5'!E26+'8'!I26*'6'!K27+'8'!J26*'7'!I27</f>
        <v>0.49300768549496754</v>
      </c>
      <c r="L26" s="96">
        <f>'a29'!U27</f>
        <v>0.28766617051887894</v>
      </c>
      <c r="M26" s="96">
        <f>'a29'!W27</f>
        <v>0.42636646557572638</v>
      </c>
      <c r="N26" s="96">
        <f>'a29'!Y27</f>
        <v>0.17556266229588732</v>
      </c>
      <c r="O26" s="96">
        <f>'a29'!AA27</f>
        <v>0.11040470160950731</v>
      </c>
      <c r="P26" s="96">
        <f>L26*'4'!V27+'8'!M26*'5'!G26+'8'!N26*'6'!P27+'8'!O26*'7'!M27</f>
        <v>0.50049668685229776</v>
      </c>
      <c r="Q26" s="96">
        <f>'a29'!AD27</f>
        <v>0.29596471056716583</v>
      </c>
      <c r="R26" s="96">
        <f>'a29'!AF27</f>
        <v>0.42914974562998459</v>
      </c>
      <c r="S26" s="96">
        <f>'a29'!AH27</f>
        <v>0.16034166320241183</v>
      </c>
      <c r="T26" s="96">
        <f>'a29'!AJ27</f>
        <v>0.11454388060043777</v>
      </c>
      <c r="U26" s="96">
        <f>Q26*'4'!AC27+'8'!R26*'5'!I26+'8'!S26*'6'!U27+'8'!T26*'7'!Q27</f>
        <v>0.47764742701563501</v>
      </c>
      <c r="V26" s="96">
        <f>'a29'!AM27</f>
        <v>0.29711164243105354</v>
      </c>
      <c r="W26" s="96">
        <f>'a29'!AO27</f>
        <v>0.42792227943555095</v>
      </c>
      <c r="X26" s="96">
        <f>'a29'!AQ27</f>
        <v>0.16003120861082934</v>
      </c>
      <c r="Y26" s="96">
        <f>'a29'!AS27</f>
        <v>0.11493486952256611</v>
      </c>
      <c r="Z26" s="96">
        <f>V26*'4'!AJ27+'8'!W26*'5'!K26+'8'!X26*'6'!Z27+'8'!Y26*'7'!U27</f>
        <v>0.48062855568140472</v>
      </c>
      <c r="AA26" s="96">
        <f>'a29'!AV27</f>
        <v>0.29810262161389683</v>
      </c>
      <c r="AB26" s="96">
        <f>'a29'!AX27</f>
        <v>0.4293237347254632</v>
      </c>
      <c r="AC26" s="96">
        <f>'a29'!AZ27</f>
        <v>0.15729205856313427</v>
      </c>
      <c r="AD26" s="96">
        <f>'a29'!BB27</f>
        <v>0.11528158509750557</v>
      </c>
      <c r="AE26" s="96">
        <f>AA26*'4'!AQ27+'8'!AB26*'5'!M26+'8'!AC26*'6'!AE27+'8'!AD26*'7'!Y27</f>
        <v>0.55118627463878045</v>
      </c>
      <c r="AF26" s="96">
        <f>'a29'!BE27</f>
        <v>0.29145800809866179</v>
      </c>
      <c r="AG26" s="96">
        <f>'a29'!BG27</f>
        <v>0.42509351340272788</v>
      </c>
      <c r="AH26" s="96">
        <f>'a29'!BI27</f>
        <v>0.18040228560859142</v>
      </c>
      <c r="AI26" s="96">
        <f>'a29'!BK27</f>
        <v>0.10304619289001887</v>
      </c>
      <c r="AJ26" s="96">
        <f>AF26*'4'!AX27+'8'!AG26*'5'!O26+'8'!AH26*'6'!AJ27+'8'!AI26*'7'!AC27</f>
        <v>0.54063315269758128</v>
      </c>
      <c r="AK26" s="96">
        <f>'a29'!BN27</f>
        <v>0.28577273501426442</v>
      </c>
      <c r="AL26" s="96">
        <f>'a29'!BP27</f>
        <v>0.43181571743975533</v>
      </c>
      <c r="AM26" s="96">
        <f>'a29'!BR27</f>
        <v>0.17985718873178799</v>
      </c>
      <c r="AN26" s="96">
        <f>'a29'!BT27</f>
        <v>0.10255435881419234</v>
      </c>
      <c r="AO26" s="96">
        <f>AK26*'4'!BE27+'8'!AL26*'5'!Q26+'8'!AM26*'6'!AO27+'8'!AN26*'7'!AG27</f>
        <v>0.57275883123817084</v>
      </c>
      <c r="AP26" s="96">
        <f>'a29'!BW27</f>
        <v>0.28439941510936939</v>
      </c>
      <c r="AQ26" s="96">
        <f>'a29'!BY27</f>
        <v>0.43865300466121593</v>
      </c>
      <c r="AR26" s="96">
        <f>'a29'!CA27</f>
        <v>0.17546120186448635</v>
      </c>
      <c r="AS26" s="96">
        <f>'a29'!CC27</f>
        <v>0.10148637836492834</v>
      </c>
      <c r="AT26" s="96">
        <f>AP26*'4'!BL27+'8'!AQ26*'5'!S26+'8'!AR26*'6'!AT27+'8'!AS26*'7'!AK27</f>
        <v>0.58960126168170912</v>
      </c>
      <c r="AU26" s="96">
        <f>'a29'!CF27</f>
        <v>0.29654892892313395</v>
      </c>
      <c r="AV26" s="96">
        <f>'a29'!CH27</f>
        <v>0.42414701507970398</v>
      </c>
      <c r="AW26" s="96">
        <f>'a29'!CJ27</f>
        <v>0.18061960000965374</v>
      </c>
      <c r="AX26" s="96">
        <f>'a29'!CL27</f>
        <v>9.8684455987508274E-2</v>
      </c>
      <c r="AY26" s="96">
        <f>AU26*'4'!BS27+'8'!AV26*'5'!U26+'8'!AW26*'6'!AY27+'8'!AX26*'7'!AO27</f>
        <v>0.65035781958080707</v>
      </c>
      <c r="AZ26" s="96">
        <f>'a29'!CO27</f>
        <v>0.29870464455980728</v>
      </c>
      <c r="BA26" s="96">
        <f>'a29'!CQ27</f>
        <v>0.43117454625366008</v>
      </c>
      <c r="BB26" s="96">
        <f>'a29'!CS27</f>
        <v>0.15777794507356155</v>
      </c>
      <c r="BC26" s="96">
        <f>'a29'!CU27</f>
        <v>0.11234286411297091</v>
      </c>
      <c r="BD26" s="96">
        <f>AZ26*'4'!BZ27+'8'!BA26*'5'!W26+'8'!BB26*'6'!BD27+'8'!BC26*'7'!AS27</f>
        <v>0.53878472236677188</v>
      </c>
    </row>
    <row r="27" spans="1:56">
      <c r="A27" s="1">
        <v>2004</v>
      </c>
      <c r="B27" s="96">
        <f>'a29'!C28</f>
        <v>0.29517239550821983</v>
      </c>
      <c r="C27" s="96">
        <f>'a29'!E28</f>
        <v>0.42752726304688737</v>
      </c>
      <c r="D27" s="96">
        <f>'a29'!G28</f>
        <v>0.1673356107040295</v>
      </c>
      <c r="E27" s="96">
        <f>'a29'!I28</f>
        <v>0.10996473074086331</v>
      </c>
      <c r="F27" s="96">
        <f>B27*'4'!H28+'8'!C27*'5'!C27+'8'!D27*'6'!F28+'8'!E27*'7'!E28</f>
        <v>0.55372032576290231</v>
      </c>
      <c r="G27" s="96">
        <f>'a29'!L28</f>
        <v>0.30002363767403645</v>
      </c>
      <c r="H27" s="96">
        <f>'a29'!N28</f>
        <v>0.42221949519469137</v>
      </c>
      <c r="I27" s="96">
        <f>'a29'!P28</f>
        <v>0.15668301579490501</v>
      </c>
      <c r="J27" s="96">
        <f>'a29'!R28</f>
        <v>0.12107385133636722</v>
      </c>
      <c r="K27" s="96">
        <f>G27*'4'!O28+'8'!H27*'5'!E27+'8'!I27*'6'!K28+'8'!J27*'7'!I28</f>
        <v>0.4672920968148736</v>
      </c>
      <c r="L27" s="96">
        <f>'a29'!U28</f>
        <v>0.28875800263540208</v>
      </c>
      <c r="M27" s="96">
        <f>'a29'!W28</f>
        <v>0.42604755773884034</v>
      </c>
      <c r="N27" s="96">
        <f>'a29'!Y28</f>
        <v>0.17229864467379574</v>
      </c>
      <c r="O27" s="96">
        <f>'a29'!AA28</f>
        <v>0.11289579495196188</v>
      </c>
      <c r="P27" s="96">
        <f>L27*'4'!V28+'8'!M27*'5'!G27+'8'!N27*'6'!P28+'8'!O27*'7'!M28</f>
        <v>0.47185259149832548</v>
      </c>
      <c r="Q27" s="96">
        <f>'a29'!AD28</f>
        <v>0.29767140997376607</v>
      </c>
      <c r="R27" s="96">
        <f>'a29'!AF28</f>
        <v>0.43030624493343184</v>
      </c>
      <c r="S27" s="96">
        <f>'a29'!AH28</f>
        <v>0.15415366576736131</v>
      </c>
      <c r="T27" s="96">
        <f>'a29'!AJ28</f>
        <v>0.11786867932544075</v>
      </c>
      <c r="U27" s="96">
        <f>Q27*'4'!AC28+'8'!R27*'5'!I27+'8'!S27*'6'!U28+'8'!T27*'7'!Q28</f>
        <v>0.49180109712815617</v>
      </c>
      <c r="V27" s="96">
        <f>'a29'!AM28</f>
        <v>0.29687076742782997</v>
      </c>
      <c r="W27" s="96">
        <f>'a29'!AO28</f>
        <v>0.42697364173114416</v>
      </c>
      <c r="X27" s="96">
        <f>'a29'!AQ28</f>
        <v>0.15850665330019184</v>
      </c>
      <c r="Y27" s="96">
        <f>'a29'!AS28</f>
        <v>0.11764893754083407</v>
      </c>
      <c r="Z27" s="96">
        <f>V27*'4'!AJ28+'8'!W27*'5'!K27+'8'!X27*'6'!Z28+'8'!Y27*'7'!U28</f>
        <v>0.4821751081419266</v>
      </c>
      <c r="AA27" s="96">
        <f>'a29'!AV28</f>
        <v>0.2979205335921557</v>
      </c>
      <c r="AB27" s="96">
        <f>'a29'!AX28</f>
        <v>0.42859365472062699</v>
      </c>
      <c r="AC27" s="96">
        <f>'a29'!AZ28</f>
        <v>0.15592071445899786</v>
      </c>
      <c r="AD27" s="96">
        <f>'a29'!BB28</f>
        <v>0.11756509722821948</v>
      </c>
      <c r="AE27" s="96">
        <f>AA27*'4'!AQ28+'8'!AB27*'5'!M27+'8'!AC27*'6'!AE28+'8'!AD27*'7'!Y28</f>
        <v>0.57572663448705097</v>
      </c>
      <c r="AF27" s="96">
        <f>'a29'!BE28</f>
        <v>0.29297800081628794</v>
      </c>
      <c r="AG27" s="96">
        <f>'a29'!BG28</f>
        <v>0.42605564401920293</v>
      </c>
      <c r="AH27" s="96">
        <f>'a29'!BI28</f>
        <v>0.17538351310638592</v>
      </c>
      <c r="AI27" s="96">
        <f>'a29'!BK28</f>
        <v>0.10558284205812325</v>
      </c>
      <c r="AJ27" s="96">
        <f>AF27*'4'!AX28+'8'!AG27*'5'!O27+'8'!AH27*'6'!AJ28+'8'!AI27*'7'!AC28</f>
        <v>0.52347460125432999</v>
      </c>
      <c r="AK27" s="96">
        <f>'a29'!BN28</f>
        <v>0.2863149658860572</v>
      </c>
      <c r="AL27" s="96">
        <f>'a29'!BP28</f>
        <v>0.43058815424341784</v>
      </c>
      <c r="AM27" s="96">
        <f>'a29'!BR28</f>
        <v>0.17836407119207273</v>
      </c>
      <c r="AN27" s="96">
        <f>'a29'!BT28</f>
        <v>0.10473280867845221</v>
      </c>
      <c r="AO27" s="96">
        <f>AK27*'4'!BE28+'8'!AL27*'5'!Q27+'8'!AM27*'6'!AO28+'8'!AN27*'7'!AG28</f>
        <v>0.56203266397253993</v>
      </c>
      <c r="AP27" s="96">
        <f>'a29'!BW28</f>
        <v>0.28503899482261114</v>
      </c>
      <c r="AQ27" s="96">
        <f>'a29'!BY28</f>
        <v>0.43696033183256949</v>
      </c>
      <c r="AR27" s="96">
        <f>'a29'!CA28</f>
        <v>0.17402749146578528</v>
      </c>
      <c r="AS27" s="96">
        <f>'a29'!CC28</f>
        <v>0.10397318187903408</v>
      </c>
      <c r="AT27" s="96">
        <f>AP27*'4'!BL28+'8'!AQ27*'5'!S27+'8'!AR27*'6'!AT28+'8'!AS27*'7'!AK28</f>
        <v>0.58143752466593368</v>
      </c>
      <c r="AU27" s="96">
        <f>'a29'!CF28</f>
        <v>0.29725948738420754</v>
      </c>
      <c r="AV27" s="96">
        <f>'a29'!CH28</f>
        <v>0.42359578970954787</v>
      </c>
      <c r="AW27" s="96">
        <f>'a29'!CJ28</f>
        <v>0.17782903120713925</v>
      </c>
      <c r="AX27" s="96">
        <f>'a29'!CL28</f>
        <v>0.10131569169910545</v>
      </c>
      <c r="AY27" s="96">
        <f>AU27*'4'!BS28+'8'!AV27*'5'!U27+'8'!AW27*'6'!AY28+'8'!AX27*'7'!AO28</f>
        <v>0.65355180995061557</v>
      </c>
      <c r="AZ27" s="96">
        <f>'a29'!CO28</f>
        <v>0.29853597347192923</v>
      </c>
      <c r="BA27" s="96">
        <f>'a29'!CQ28</f>
        <v>0.43006209833952902</v>
      </c>
      <c r="BB27" s="96">
        <f>'a29'!CS28</f>
        <v>0.1565867127287516</v>
      </c>
      <c r="BC27" s="96">
        <f>'a29'!CU28</f>
        <v>0.11481521545979009</v>
      </c>
      <c r="BD27" s="96">
        <f>AZ27*'4'!BZ28+'8'!BA27*'5'!W27+'8'!BB27*'6'!BD28+'8'!BC27*'7'!AS28</f>
        <v>0.54633335131711569</v>
      </c>
    </row>
    <row r="28" spans="1:56">
      <c r="A28" s="1">
        <v>2005</v>
      </c>
      <c r="B28" s="96">
        <f>'a29'!C29</f>
        <v>0.29596023236356356</v>
      </c>
      <c r="C28" s="96">
        <f>'a29'!E29</f>
        <v>0.42731425243417986</v>
      </c>
      <c r="D28" s="96">
        <f>'a29'!G29</f>
        <v>0.16431721745303418</v>
      </c>
      <c r="E28" s="96">
        <f>'a29'!I29</f>
        <v>0.11240829774922241</v>
      </c>
      <c r="F28" s="96">
        <f>B28*'4'!H29+'8'!C28*'5'!C28+'8'!D28*'6'!F29+'8'!E28*'7'!E29</f>
        <v>0.55527892281764069</v>
      </c>
      <c r="G28" s="96">
        <f>'a29'!L29</f>
        <v>0.30272457513340656</v>
      </c>
      <c r="H28" s="96">
        <f>'a29'!N29</f>
        <v>0.42540658236230444</v>
      </c>
      <c r="I28" s="96">
        <f>'a29'!P29</f>
        <v>0.14654754313662061</v>
      </c>
      <c r="J28" s="96">
        <f>'a29'!R29</f>
        <v>0.12532129936766842</v>
      </c>
      <c r="K28" s="96">
        <f>G28*'4'!O29+'8'!H28*'5'!E28+'8'!I28*'6'!K29+'8'!J28*'7'!I29</f>
        <v>0.45348073466903571</v>
      </c>
      <c r="L28" s="96">
        <f>'a29'!U29</f>
        <v>0.28862272092297814</v>
      </c>
      <c r="M28" s="96">
        <f>'a29'!W29</f>
        <v>0.42443396610261447</v>
      </c>
      <c r="N28" s="96">
        <f>'a29'!Y29</f>
        <v>0.17164608923267496</v>
      </c>
      <c r="O28" s="96">
        <f>'a29'!AA29</f>
        <v>0.1152972237417325</v>
      </c>
      <c r="P28" s="96">
        <f>L28*'4'!V29+'8'!M28*'5'!G28+'8'!N28*'6'!P29+'8'!O28*'7'!M29</f>
        <v>0.49997333597622751</v>
      </c>
      <c r="Q28" s="96">
        <f>'a29'!AD29</f>
        <v>0.29609040757093352</v>
      </c>
      <c r="R28" s="96">
        <f>'a29'!AF29</f>
        <v>0.42658861022570588</v>
      </c>
      <c r="S28" s="96">
        <f>'a29'!AH29</f>
        <v>0.15721362423059568</v>
      </c>
      <c r="T28" s="96">
        <f>'a29'!AJ29</f>
        <v>0.12010735797276492</v>
      </c>
      <c r="U28" s="96">
        <f>Q28*'4'!AC29+'8'!R28*'5'!I28+'8'!S28*'6'!U29+'8'!T28*'7'!Q29</f>
        <v>0.49520285911898493</v>
      </c>
      <c r="V28" s="96">
        <f>'a29'!AM29</f>
        <v>0.29891108885993029</v>
      </c>
      <c r="W28" s="96">
        <f>'a29'!AO29</f>
        <v>0.42937319596995349</v>
      </c>
      <c r="X28" s="96">
        <f>'a29'!AQ29</f>
        <v>0.15019227019525122</v>
      </c>
      <c r="Y28" s="96">
        <f>'a29'!AS29</f>
        <v>0.12152344497486499</v>
      </c>
      <c r="Z28" s="96">
        <f>V28*'4'!AJ29+'8'!W28*'5'!K28+'8'!X28*'6'!Z29+'8'!Y28*'7'!U29</f>
        <v>0.44307131679997197</v>
      </c>
      <c r="AA28" s="96">
        <f>'a29'!AV29</f>
        <v>0.2988762618120594</v>
      </c>
      <c r="AB28" s="96">
        <f>'a29'!AX29</f>
        <v>0.4291366799107314</v>
      </c>
      <c r="AC28" s="96">
        <f>'a29'!AZ29</f>
        <v>0.15183950177781044</v>
      </c>
      <c r="AD28" s="96">
        <f>'a29'!BB29</f>
        <v>0.12014755649939883</v>
      </c>
      <c r="AE28" s="96">
        <f>AA28*'4'!AQ29+'8'!AB28*'5'!M28+'8'!AC28*'6'!AE29+'8'!AD28*'7'!Y29</f>
        <v>0.55208034985764409</v>
      </c>
      <c r="AF28" s="96">
        <f>'a29'!BE29</f>
        <v>0.29373316967628488</v>
      </c>
      <c r="AG28" s="96">
        <f>'a29'!BG29</f>
        <v>0.42564852028006944</v>
      </c>
      <c r="AH28" s="96">
        <f>'a29'!BI29</f>
        <v>0.17270207552912625</v>
      </c>
      <c r="AI28" s="96">
        <f>'a29'!BK29</f>
        <v>0.10791623451451948</v>
      </c>
      <c r="AJ28" s="96">
        <f>AF28*'4'!AX29+'8'!AG28*'5'!O28+'8'!AH28*'6'!AJ29+'8'!AI28*'7'!AC29</f>
        <v>0.51814940502279494</v>
      </c>
      <c r="AK28" s="96">
        <f>'a29'!BN29</f>
        <v>0.2879007815937944</v>
      </c>
      <c r="AL28" s="96">
        <f>'a29'!BP29</f>
        <v>0.43085855482190899</v>
      </c>
      <c r="AM28" s="96">
        <f>'a29'!BR29</f>
        <v>0.17360025636397791</v>
      </c>
      <c r="AN28" s="96">
        <f>'a29'!BT29</f>
        <v>0.10764040722031872</v>
      </c>
      <c r="AO28" s="96">
        <f>AK28*'4'!BE29+'8'!AL28*'5'!Q28+'8'!AM28*'6'!AO29+'8'!AN28*'7'!AG29</f>
        <v>0.5476844980208998</v>
      </c>
      <c r="AP28" s="96">
        <f>'a29'!BW29</f>
        <v>0.28707220214134355</v>
      </c>
      <c r="AQ28" s="96">
        <f>'a29'!BY29</f>
        <v>0.4376966988191115</v>
      </c>
      <c r="AR28" s="96">
        <f>'a29'!CA29</f>
        <v>0.16794232030776776</v>
      </c>
      <c r="AS28" s="96">
        <f>'a29'!CC29</f>
        <v>0.10728877873177713</v>
      </c>
      <c r="AT28" s="96">
        <f>AP28*'4'!BL29+'8'!AQ28*'5'!S28+'8'!AR28*'6'!AT29+'8'!AS28*'7'!AK29</f>
        <v>0.57141461042026842</v>
      </c>
      <c r="AU28" s="96">
        <f>'a29'!CF29</f>
        <v>0.29723584602643516</v>
      </c>
      <c r="AV28" s="96">
        <f>'a29'!CH29</f>
        <v>0.42165298028775861</v>
      </c>
      <c r="AW28" s="96">
        <f>'a29'!CJ29</f>
        <v>0.17803711097721725</v>
      </c>
      <c r="AX28" s="96">
        <f>'a29'!CL29</f>
        <v>0.10307406270858892</v>
      </c>
      <c r="AY28" s="96">
        <f>AU28*'4'!BS29+'8'!AV28*'5'!U28+'8'!AW28*'6'!AY29+'8'!AX28*'7'!AO29</f>
        <v>0.68298969074259586</v>
      </c>
      <c r="AZ28" s="96">
        <f>'a29'!CO29</f>
        <v>0.29923709392895687</v>
      </c>
      <c r="BA28" s="96">
        <f>'a29'!CQ29</f>
        <v>0.43003320375630866</v>
      </c>
      <c r="BB28" s="96">
        <f>'a29'!CS29</f>
        <v>0.15337644087797156</v>
      </c>
      <c r="BC28" s="96">
        <f>'a29'!CU29</f>
        <v>0.11735326143676296</v>
      </c>
      <c r="BD28" s="96">
        <f>AZ28*'4'!BZ29+'8'!BA28*'5'!W28+'8'!BB28*'6'!BD29+'8'!BC28*'7'!AS29</f>
        <v>0.59909738043676153</v>
      </c>
    </row>
    <row r="29" spans="1:56">
      <c r="A29" s="1">
        <v>2006</v>
      </c>
      <c r="B29" s="96">
        <f>'a29'!C30</f>
        <v>0.29599984458496192</v>
      </c>
      <c r="C29" s="96">
        <f>'a29'!E30</f>
        <v>0.42651817397386027</v>
      </c>
      <c r="D29" s="96">
        <f>'a29'!G30</f>
        <v>0.16294631088117437</v>
      </c>
      <c r="E29" s="96">
        <f>'a29'!I30</f>
        <v>0.11453567056000333</v>
      </c>
      <c r="F29" s="96">
        <f>B29*'4'!H30+'8'!C29*'5'!C29+'8'!D29*'6'!F30+'8'!E29*'7'!E30</f>
        <v>0.54706172817301546</v>
      </c>
      <c r="G29" s="96">
        <f>'a29'!L30</f>
        <v>0.30151067538253834</v>
      </c>
      <c r="H29" s="96">
        <f>'a29'!N30</f>
        <v>0.42411461164090647</v>
      </c>
      <c r="I29" s="96">
        <f>'a29'!P30</f>
        <v>0.14615901954955543</v>
      </c>
      <c r="J29" s="96">
        <f>'a29'!R30</f>
        <v>0.12821569342699979</v>
      </c>
      <c r="K29" s="96">
        <f>G29*'4'!O30+'8'!H29*'5'!E29+'8'!I29*'6'!K30+'8'!J29*'7'!I30</f>
        <v>0.48143993250331146</v>
      </c>
      <c r="L29" s="96">
        <f>'a29'!U30</f>
        <v>0.28980363917002183</v>
      </c>
      <c r="M29" s="96">
        <f>'a29'!W30</f>
        <v>0.42559873795195252</v>
      </c>
      <c r="N29" s="96">
        <f>'a29'!Y30</f>
        <v>0.16585833170186384</v>
      </c>
      <c r="O29" s="96">
        <f>'a29'!AA30</f>
        <v>0.11873929117616183</v>
      </c>
      <c r="P29" s="96">
        <f>L29*'4'!V30+'8'!M29*'5'!G29+'8'!N29*'6'!P30+'8'!O29*'7'!M30</f>
        <v>0.45771680691008182</v>
      </c>
      <c r="Q29" s="96">
        <f>'a29'!AD30</f>
        <v>0.29716152208777452</v>
      </c>
      <c r="R29" s="96">
        <f>'a29'!AF30</f>
        <v>0.42739152778285289</v>
      </c>
      <c r="S29" s="96">
        <f>'a29'!AH30</f>
        <v>0.15203465140293115</v>
      </c>
      <c r="T29" s="96">
        <f>'a29'!AJ30</f>
        <v>0.12341229872644131</v>
      </c>
      <c r="U29" s="96">
        <f>Q29*'4'!AC30+'8'!R29*'5'!I29+'8'!S29*'6'!U30+'8'!T29*'7'!Q30</f>
        <v>0.4673024063804031</v>
      </c>
      <c r="V29" s="96">
        <f>'a29'!AM30</f>
        <v>0.295641515579533</v>
      </c>
      <c r="W29" s="96">
        <f>'a29'!AO30</f>
        <v>0.42490429187847706</v>
      </c>
      <c r="X29" s="96">
        <f>'a29'!AQ30</f>
        <v>0.15632716685985465</v>
      </c>
      <c r="Y29" s="96">
        <f>'a29'!AS30</f>
        <v>0.12312702568213527</v>
      </c>
      <c r="Z29" s="96">
        <f>V29*'4'!AJ30+'8'!W29*'5'!K29+'8'!X29*'6'!Z30+'8'!Y29*'7'!U30</f>
        <v>0.46433563542112061</v>
      </c>
      <c r="AA29" s="96">
        <f>'a29'!AV30</f>
        <v>0.29688755588196003</v>
      </c>
      <c r="AB29" s="96">
        <f>'a29'!AX30</f>
        <v>0.4259625378293283</v>
      </c>
      <c r="AC29" s="96">
        <f>'a29'!AZ30</f>
        <v>0.15585658910168379</v>
      </c>
      <c r="AD29" s="96">
        <f>'a29'!BB30</f>
        <v>0.12129331718702788</v>
      </c>
      <c r="AE29" s="96">
        <f>AA29*'4'!AQ30+'8'!AB29*'5'!M29+'8'!AC29*'6'!AE30+'8'!AD29*'7'!Y30</f>
        <v>0.5550514228850103</v>
      </c>
      <c r="AF29" s="96">
        <f>'a29'!BE30</f>
        <v>0.29522229653185689</v>
      </c>
      <c r="AG29" s="96">
        <f>'a29'!BG30</f>
        <v>0.42674141105267283</v>
      </c>
      <c r="AH29" s="96">
        <f>'a29'!BI30</f>
        <v>0.1672665077667029</v>
      </c>
      <c r="AI29" s="96">
        <f>'a29'!BK30</f>
        <v>0.11076978464876748</v>
      </c>
      <c r="AJ29" s="96">
        <f>AF29*'4'!AX30+'8'!AG29*'5'!O29+'8'!AH29*'6'!AJ30+'8'!AI29*'7'!AC30</f>
        <v>0.50587073739373656</v>
      </c>
      <c r="AK29" s="96">
        <f>'a29'!BN30</f>
        <v>0.28711875533649711</v>
      </c>
      <c r="AL29" s="96">
        <f>'a29'!BP30</f>
        <v>0.42845308111639346</v>
      </c>
      <c r="AM29" s="96">
        <f>'a29'!BR30</f>
        <v>0.1748867576556915</v>
      </c>
      <c r="AN29" s="96">
        <f>'a29'!BT30</f>
        <v>0.10954140589141795</v>
      </c>
      <c r="AO29" s="96">
        <f>AK29*'4'!BE30+'8'!AL29*'5'!Q29+'8'!AM29*'6'!AO30+'8'!AN29*'7'!AG30</f>
        <v>0.5477898383173746</v>
      </c>
      <c r="AP29" s="96">
        <f>'a29'!BW30</f>
        <v>0.28712706343689709</v>
      </c>
      <c r="AQ29" s="96">
        <f>'a29'!BY30</f>
        <v>0.43625548890731197</v>
      </c>
      <c r="AR29" s="96">
        <f>'a29'!CA30</f>
        <v>0.16702623382243073</v>
      </c>
      <c r="AS29" s="96">
        <f>'a29'!CC30</f>
        <v>0.10959121383336012</v>
      </c>
      <c r="AT29" s="96">
        <f>AP29*'4'!BL30+'8'!AQ29*'5'!S29+'8'!AR29*'6'!AT30+'8'!AS29*'7'!AK30</f>
        <v>0.56971921477790433</v>
      </c>
      <c r="AU29" s="96">
        <f>'a29'!CF30</f>
        <v>0.29722649009720714</v>
      </c>
      <c r="AV29" s="96">
        <f>'a29'!CH30</f>
        <v>0.41999005466765288</v>
      </c>
      <c r="AW29" s="96">
        <f>'a29'!CJ30</f>
        <v>0.17834342268090442</v>
      </c>
      <c r="AX29" s="96">
        <f>'a29'!CL30</f>
        <v>0.10444003255423556</v>
      </c>
      <c r="AY29" s="96">
        <f>AU29*'4'!BS30+'8'!AV29*'5'!U29+'8'!AW29*'6'!AY30+'8'!AX29*'7'!AO30</f>
        <v>0.68027805199378621</v>
      </c>
      <c r="AZ29" s="96">
        <f>'a29'!CO30</f>
        <v>0.2993473191409039</v>
      </c>
      <c r="BA29" s="96">
        <f>'a29'!CQ30</f>
        <v>0.42974745971418005</v>
      </c>
      <c r="BB29" s="96">
        <f>'a29'!CS30</f>
        <v>0.15135171593027807</v>
      </c>
      <c r="BC29" s="96">
        <f>'a29'!CU30</f>
        <v>0.11955350521463785</v>
      </c>
      <c r="BD29" s="96">
        <f>AZ29*'4'!BZ30+'8'!BA29*'5'!W29+'8'!BB29*'6'!BD30+'8'!BC29*'7'!AS30</f>
        <v>0.57040030272002173</v>
      </c>
    </row>
    <row r="30" spans="1:56">
      <c r="A30" s="1">
        <v>2007</v>
      </c>
      <c r="B30" s="96">
        <f>'a29'!C31</f>
        <v>0.29663335586549106</v>
      </c>
      <c r="C30" s="96">
        <f>'a29'!E31</f>
        <v>0.42702629109354523</v>
      </c>
      <c r="D30" s="96">
        <f>'a29'!G31</f>
        <v>0.15951497370840798</v>
      </c>
      <c r="E30" s="96">
        <f>'a29'!I31</f>
        <v>0.11682537933255573</v>
      </c>
      <c r="F30" s="96">
        <f>B30*'4'!H31+'8'!C30*'5'!C30+'8'!D30*'6'!F31+'8'!E30*'7'!E31</f>
        <v>0.55261816001642527</v>
      </c>
      <c r="G30" s="96">
        <f>'a29'!L31</f>
        <v>0.30073134590386308</v>
      </c>
      <c r="H30" s="96">
        <f>'a29'!N31</f>
        <v>0.42418971420956952</v>
      </c>
      <c r="I30" s="96">
        <f>'a29'!P31</f>
        <v>0.14420763644102663</v>
      </c>
      <c r="J30" s="96">
        <f>'a29'!R31</f>
        <v>0.13087130344554074</v>
      </c>
      <c r="K30" s="96">
        <f>G30*'4'!O31+'8'!H30*'5'!E30+'8'!I30*'6'!K31+'8'!J30*'7'!I31</f>
        <v>0.4979958521821552</v>
      </c>
      <c r="L30" s="96">
        <f>'a29'!U31</f>
        <v>0.28894197334790844</v>
      </c>
      <c r="M30" s="96">
        <f>'a29'!W31</f>
        <v>0.4240474033325925</v>
      </c>
      <c r="N30" s="96">
        <f>'a29'!Y31</f>
        <v>0.16525376747520149</v>
      </c>
      <c r="O30" s="96">
        <f>'a29'!AA31</f>
        <v>0.12175685584429742</v>
      </c>
      <c r="P30" s="96">
        <f>L30*'4'!V31+'8'!M30*'5'!G30+'8'!N30*'6'!P31+'8'!O30*'7'!M31</f>
        <v>0.49228220810868151</v>
      </c>
      <c r="Q30" s="96">
        <f>'a29'!AD31</f>
        <v>0.29801096985226888</v>
      </c>
      <c r="R30" s="96">
        <f>'a29'!AF31</f>
        <v>0.42878281645957106</v>
      </c>
      <c r="S30" s="96">
        <f>'a29'!AH31</f>
        <v>0.14655201003579604</v>
      </c>
      <c r="T30" s="96">
        <f>'a29'!AJ31</f>
        <v>0.12665420365236407</v>
      </c>
      <c r="U30" s="96">
        <f>Q30*'4'!AC31+'8'!R30*'5'!I30+'8'!S30*'6'!U31+'8'!T30*'7'!Q31</f>
        <v>0.45999832680989589</v>
      </c>
      <c r="V30" s="96">
        <f>'a29'!AM31</f>
        <v>0.29744435721870061</v>
      </c>
      <c r="W30" s="96">
        <f>'a29'!AO31</f>
        <v>0.42803857810318807</v>
      </c>
      <c r="X30" s="96">
        <f>'a29'!AQ31</f>
        <v>0.14800780708962241</v>
      </c>
      <c r="Y30" s="96">
        <f>'a29'!AS31</f>
        <v>0.12650925758848897</v>
      </c>
      <c r="Z30" s="96">
        <f>V30*'4'!AJ31+'8'!W30*'5'!K30+'8'!X30*'6'!Z31+'8'!Y30*'7'!U31</f>
        <v>0.4986508995675209</v>
      </c>
      <c r="AA30" s="96">
        <f>'a29'!AV31</f>
        <v>0.29722441443079395</v>
      </c>
      <c r="AB30" s="96">
        <f>'a29'!AX31</f>
        <v>0.4265006517039967</v>
      </c>
      <c r="AC30" s="96">
        <f>'a29'!AZ31</f>
        <v>0.15311147734453001</v>
      </c>
      <c r="AD30" s="96">
        <f>'a29'!BB31</f>
        <v>0.12316345652067932</v>
      </c>
      <c r="AE30" s="96">
        <f>AA30*'4'!AQ31+'8'!AB30*'5'!M30+'8'!AC30*'6'!AE31+'8'!AD30*'7'!Y31</f>
        <v>0.54952160269399375</v>
      </c>
      <c r="AF30" s="96">
        <f>'a29'!BE31</f>
        <v>0.29564663750356263</v>
      </c>
      <c r="AG30" s="96">
        <f>'a29'!BG31</f>
        <v>0.42696070847169032</v>
      </c>
      <c r="AH30" s="96">
        <f>'a29'!BI31</f>
        <v>0.1639523698377679</v>
      </c>
      <c r="AI30" s="96">
        <f>'a29'!BK31</f>
        <v>0.11344028418697912</v>
      </c>
      <c r="AJ30" s="96">
        <f>AF30*'4'!AX31+'8'!AG30*'5'!O30+'8'!AH30*'6'!AJ31+'8'!AI30*'7'!AC31</f>
        <v>0.50833493204090818</v>
      </c>
      <c r="AK30" s="96">
        <f>'a29'!BN31</f>
        <v>0.28664412891422975</v>
      </c>
      <c r="AL30" s="96">
        <f>'a29'!BP31</f>
        <v>0.42704693179401432</v>
      </c>
      <c r="AM30" s="96">
        <f>'a29'!BR31</f>
        <v>0.17520861493803111</v>
      </c>
      <c r="AN30" s="96">
        <f>'a29'!BT31</f>
        <v>0.11110032435372481</v>
      </c>
      <c r="AO30" s="96">
        <f>AK30*'4'!BE31+'8'!AL30*'5'!Q30+'8'!AM30*'6'!AO31+'8'!AN30*'7'!AG31</f>
        <v>0.54641840815865306</v>
      </c>
      <c r="AP30" s="96">
        <f>'a29'!BW31</f>
        <v>0.2865774067492603</v>
      </c>
      <c r="AQ30" s="96">
        <f>'a29'!BY31</f>
        <v>0.43396394587636583</v>
      </c>
      <c r="AR30" s="96">
        <f>'a29'!CA31</f>
        <v>0.16812050411218868</v>
      </c>
      <c r="AS30" s="96">
        <f>'a29'!CC31</f>
        <v>0.11133814326218523</v>
      </c>
      <c r="AT30" s="96">
        <f>AP30*'4'!BL31+'8'!AQ30*'5'!S30+'8'!AR30*'6'!AT31+'8'!AS30*'7'!AK31</f>
        <v>0.61168058078131438</v>
      </c>
      <c r="AU30" s="96">
        <f>'a29'!CF31</f>
        <v>0.29884410688946139</v>
      </c>
      <c r="AV30" s="96">
        <f>'a29'!CH31</f>
        <v>0.42063784943667543</v>
      </c>
      <c r="AW30" s="96">
        <f>'a29'!CJ31</f>
        <v>0.17427121092758616</v>
      </c>
      <c r="AX30" s="96">
        <f>'a29'!CL31</f>
        <v>0.10624683274627705</v>
      </c>
      <c r="AY30" s="96">
        <f>AU30*'4'!BS31+'8'!AV30*'5'!U30+'8'!AW30*'6'!AY31+'8'!AX30*'7'!AO31</f>
        <v>0.65571883786229401</v>
      </c>
      <c r="AZ30" s="96">
        <f>'a29'!CO31</f>
        <v>0.30085732143817839</v>
      </c>
      <c r="BA30" s="96">
        <f>'a29'!CQ31</f>
        <v>0.43167608478746816</v>
      </c>
      <c r="BB30" s="96">
        <f>'a29'!CS31</f>
        <v>0.14550532151829496</v>
      </c>
      <c r="BC30" s="96">
        <f>'a29'!CU31</f>
        <v>0.12196127225605859</v>
      </c>
      <c r="BD30" s="96">
        <f>AZ30*'4'!BZ31+'8'!BA30*'5'!W30+'8'!BB30*'6'!BD31+'8'!BC30*'7'!AS31</f>
        <v>0.6029734564256064</v>
      </c>
    </row>
    <row r="31" spans="1:56">
      <c r="A31" s="1">
        <v>2008</v>
      </c>
      <c r="B31" s="96">
        <f>'a29'!C32</f>
        <v>0.29550031292521661</v>
      </c>
      <c r="C31" s="96">
        <f>'a29'!E32</f>
        <v>0.42549489669301804</v>
      </c>
      <c r="D31" s="96">
        <f>'a29'!G32</f>
        <v>0.16068518612610666</v>
      </c>
      <c r="E31" s="96">
        <f>'a29'!I32</f>
        <v>0.11831960425565871</v>
      </c>
      <c r="F31" s="96">
        <f>B31*'4'!H32+'8'!C31*'5'!C31+'8'!D31*'6'!F32+'8'!E31*'7'!E32</f>
        <v>0.55142827395892047</v>
      </c>
      <c r="G31" s="96">
        <f>'a29'!L32</f>
        <v>0.29878897078301886</v>
      </c>
      <c r="H31" s="96">
        <f>'a29'!N32</f>
        <v>0.42293536072799492</v>
      </c>
      <c r="I31" s="96">
        <f>'a29'!P32</f>
        <v>0.14627211092371364</v>
      </c>
      <c r="J31" s="96">
        <f>'a29'!R32</f>
        <v>0.13200355756527249</v>
      </c>
      <c r="K31" s="96">
        <f>G31*'4'!O32+'8'!H31*'5'!E31+'8'!I31*'6'!K32+'8'!J31*'7'!I32</f>
        <v>0.52092008456472827</v>
      </c>
      <c r="L31" s="96">
        <f>'a29'!U32</f>
        <v>0.29021474693430049</v>
      </c>
      <c r="M31" s="96">
        <f>'a29'!W32</f>
        <v>0.42599318616648768</v>
      </c>
      <c r="N31" s="96">
        <f>'a29'!Y32</f>
        <v>0.15858140506927643</v>
      </c>
      <c r="O31" s="96">
        <f>'a29'!AA32</f>
        <v>0.12521066182993537</v>
      </c>
      <c r="P31" s="96">
        <f>L31*'4'!V32+'8'!M31*'5'!G31+'8'!N31*'6'!P32+'8'!O31*'7'!M32</f>
        <v>0.48485093003004737</v>
      </c>
      <c r="Q31" s="96">
        <f>'a29'!AD32</f>
        <v>0.29726919124282875</v>
      </c>
      <c r="R31" s="96">
        <f>'a29'!AF32</f>
        <v>0.4283249698656425</v>
      </c>
      <c r="S31" s="96">
        <f>'a29'!AH32</f>
        <v>0.14560221747907978</v>
      </c>
      <c r="T31" s="96">
        <f>'a29'!AJ32</f>
        <v>0.12880362141244892</v>
      </c>
      <c r="U31" s="96">
        <f>Q31*'4'!AC32+'8'!R31*'5'!I31+'8'!S31*'6'!U32+'8'!T31*'7'!Q32</f>
        <v>0.44020039315762527</v>
      </c>
      <c r="V31" s="96">
        <f>'a29'!AM32</f>
        <v>0.29594440592597671</v>
      </c>
      <c r="W31" s="96">
        <f>'a29'!AO32</f>
        <v>0.42639883571470732</v>
      </c>
      <c r="X31" s="96">
        <f>'a29'!AQ32</f>
        <v>0.14938662658142851</v>
      </c>
      <c r="Y31" s="96">
        <f>'a29'!AS32</f>
        <v>0.12827013177788751</v>
      </c>
      <c r="Z31" s="96">
        <f>V31*'4'!AJ32+'8'!W31*'5'!K31+'8'!X31*'6'!Z32+'8'!Y31*'7'!U32</f>
        <v>0.47578093429305801</v>
      </c>
      <c r="AA31" s="96">
        <f>'a29'!AV32</f>
        <v>0.29628121544036157</v>
      </c>
      <c r="AB31" s="96">
        <f>'a29'!AX32</f>
        <v>0.42586969069492608</v>
      </c>
      <c r="AC31" s="96">
        <f>'a29'!AZ32</f>
        <v>0.15346253617813757</v>
      </c>
      <c r="AD31" s="96">
        <f>'a29'!BB32</f>
        <v>0.12438655768657481</v>
      </c>
      <c r="AE31" s="96">
        <f>AA31*'4'!AQ32+'8'!AB31*'5'!M31+'8'!AC31*'6'!AE32+'8'!AD31*'7'!Y32</f>
        <v>0.55317434300369261</v>
      </c>
      <c r="AF31" s="96">
        <f>'a29'!BE32</f>
        <v>0.29403083324788909</v>
      </c>
      <c r="AG31" s="96">
        <f>'a29'!BG32</f>
        <v>0.42470528089696441</v>
      </c>
      <c r="AH31" s="96">
        <f>'a29'!BI32</f>
        <v>0.16593338552782366</v>
      </c>
      <c r="AI31" s="96">
        <f>'a29'!BK32</f>
        <v>0.11533050032732288</v>
      </c>
      <c r="AJ31" s="96">
        <f>AF31*'4'!AX32+'8'!AG31*'5'!O31+'8'!AH31*'6'!AJ32+'8'!AI31*'7'!AC32</f>
        <v>0.49568530314891268</v>
      </c>
      <c r="AK31" s="96">
        <f>'a29'!BN32</f>
        <v>0.28791093648479715</v>
      </c>
      <c r="AL31" s="96">
        <f>'a29'!BP32</f>
        <v>0.4289301166169906</v>
      </c>
      <c r="AM31" s="96">
        <f>'a29'!BR32</f>
        <v>0.17011283944612968</v>
      </c>
      <c r="AN31" s="96">
        <f>'a29'!BT32</f>
        <v>0.1130461074520827</v>
      </c>
      <c r="AO31" s="96">
        <f>AK31*'4'!BE32+'8'!AL31*'5'!Q31+'8'!AM31*'6'!AO32+'8'!AN31*'7'!AG32</f>
        <v>0.55367601035318048</v>
      </c>
      <c r="AP31" s="96">
        <f>'a29'!BW32</f>
        <v>0.28690343868737267</v>
      </c>
      <c r="AQ31" s="96">
        <f>'a29'!BY32</f>
        <v>0.43301756290142501</v>
      </c>
      <c r="AR31" s="96">
        <f>'a29'!CA32</f>
        <v>0.16693008990002414</v>
      </c>
      <c r="AS31" s="96">
        <f>'a29'!CC32</f>
        <v>0.11314890851117819</v>
      </c>
      <c r="AT31" s="96">
        <f>AP31*'4'!BL32+'8'!AQ31*'5'!S31+'8'!AR31*'6'!AT32+'8'!AS31*'7'!AK32</f>
        <v>0.66548875683429198</v>
      </c>
      <c r="AU31" s="96">
        <f>'a29'!CF32</f>
        <v>0.29964694021088073</v>
      </c>
      <c r="AV31" s="96">
        <f>'a29'!CH32</f>
        <v>0.42103242978207134</v>
      </c>
      <c r="AW31" s="96">
        <f>'a29'!CJ32</f>
        <v>0.17152732811279756</v>
      </c>
      <c r="AX31" s="96">
        <f>'a29'!CL32</f>
        <v>0.10779330189425032</v>
      </c>
      <c r="AY31" s="96">
        <f>AU31*'4'!BS32+'8'!AV31*'5'!U31+'8'!AW31*'6'!AY32+'8'!AX31*'7'!AO32</f>
        <v>0.67256278862029772</v>
      </c>
      <c r="AZ31" s="96">
        <f>'a29'!CO32</f>
        <v>0.29812050301155457</v>
      </c>
      <c r="BA31" s="96">
        <f>'a29'!CQ32</f>
        <v>0.42763744363543926</v>
      </c>
      <c r="BB31" s="96">
        <f>'a29'!CS32</f>
        <v>0.15182989416635628</v>
      </c>
      <c r="BC31" s="96">
        <f>'a29'!CU32</f>
        <v>0.12241215918664995</v>
      </c>
      <c r="BD31" s="96">
        <f>AZ31*'4'!BZ32+'8'!BA31*'5'!W31+'8'!BB31*'6'!BD32+'8'!BC31*'7'!AS32</f>
        <v>0.59513869731507651</v>
      </c>
    </row>
    <row r="32" spans="1:56">
      <c r="A32" s="1">
        <v>2009</v>
      </c>
      <c r="B32" s="96">
        <f>'a29'!C33</f>
        <v>0.29518178211416279</v>
      </c>
      <c r="C32" s="96">
        <f>'a29'!E33</f>
        <v>0.42531643279463627</v>
      </c>
      <c r="D32" s="96">
        <f>'a29'!G33</f>
        <v>0.15964569965987899</v>
      </c>
      <c r="E32" s="96">
        <f>'a29'!I33</f>
        <v>0.11985608543132198</v>
      </c>
      <c r="F32" s="96">
        <f>B32*'4'!H33+'8'!C32*'5'!C32+'8'!D32*'6'!F33+'8'!E32*'7'!E33</f>
        <v>0.52254675227348502</v>
      </c>
      <c r="G32" s="96">
        <f>'a29'!L33</f>
        <v>0.29709924230470419</v>
      </c>
      <c r="H32" s="96">
        <f>'a29'!N33</f>
        <v>0.42220944200964233</v>
      </c>
      <c r="I32" s="96">
        <f>'a29'!P33</f>
        <v>0.14760837914008978</v>
      </c>
      <c r="J32" s="96">
        <f>'a29'!R33</f>
        <v>0.13308293654556366</v>
      </c>
      <c r="K32" s="96">
        <f>G32*'4'!O33+'8'!H32*'5'!E32+'8'!I32*'6'!K33+'8'!J32*'7'!I33</f>
        <v>0.4967921166218669</v>
      </c>
      <c r="L32" s="96">
        <f>'a29'!U33</f>
        <v>0.28968915855869953</v>
      </c>
      <c r="M32" s="96">
        <f>'a29'!W33</f>
        <v>0.42570414496491454</v>
      </c>
      <c r="N32" s="96">
        <f>'a29'!Y33</f>
        <v>0.15732544487833797</v>
      </c>
      <c r="O32" s="96">
        <f>'a29'!AA33</f>
        <v>0.12728125159804787</v>
      </c>
      <c r="P32" s="96">
        <f>L32*'4'!V33+'8'!M32*'5'!G32+'8'!N32*'6'!P33+'8'!O32*'7'!M33</f>
        <v>0.46131130223104816</v>
      </c>
      <c r="Q32" s="96">
        <f>'a29'!AD33</f>
        <v>0.29752081642604272</v>
      </c>
      <c r="R32" s="96">
        <f>'a29'!AF33</f>
        <v>0.42936664780444705</v>
      </c>
      <c r="S32" s="96">
        <f>'a29'!AH33</f>
        <v>0.14218062240892873</v>
      </c>
      <c r="T32" s="96">
        <f>'a29'!AJ33</f>
        <v>0.13093191336058155</v>
      </c>
      <c r="U32" s="96">
        <f>Q32*'4'!AC33+'8'!R32*'5'!I32+'8'!S32*'6'!U33+'8'!T32*'7'!Q33</f>
        <v>0.39449750202828648</v>
      </c>
      <c r="V32" s="96">
        <f>'a29'!AM33</f>
        <v>0.29327701646724952</v>
      </c>
      <c r="W32" s="96">
        <f>'a29'!AO33</f>
        <v>0.42342687925787881</v>
      </c>
      <c r="X32" s="96">
        <f>'a29'!AQ33</f>
        <v>0.15413203709249707</v>
      </c>
      <c r="Y32" s="96">
        <f>'a29'!AS33</f>
        <v>0.12916406718237461</v>
      </c>
      <c r="Z32" s="96">
        <f>V32*'4'!AJ33+'8'!W32*'5'!K32+'8'!X32*'6'!Z33+'8'!Y32*'7'!U33</f>
        <v>0.44030823461107305</v>
      </c>
      <c r="AA32" s="96">
        <f>'a29'!AV33</f>
        <v>0.29655102369668473</v>
      </c>
      <c r="AB32" s="96">
        <f>'a29'!AX33</f>
        <v>0.42730293149784426</v>
      </c>
      <c r="AC32" s="96">
        <f>'a29'!AZ33</f>
        <v>0.15041594068514771</v>
      </c>
      <c r="AD32" s="96">
        <f>'a29'!BB33</f>
        <v>0.12573010412032334</v>
      </c>
      <c r="AE32" s="96">
        <f>AA32*'4'!AQ33+'8'!AB32*'5'!M32+'8'!AC32*'6'!AE33+'8'!AD32*'7'!Y33</f>
        <v>0.51976239962499171</v>
      </c>
      <c r="AF32" s="96">
        <f>'a29'!BE33</f>
        <v>0.29344071553805223</v>
      </c>
      <c r="AG32" s="96">
        <f>'a29'!BG33</f>
        <v>0.42406536833688874</v>
      </c>
      <c r="AH32" s="96">
        <f>'a29'!BI33</f>
        <v>0.1650409426042764</v>
      </c>
      <c r="AI32" s="96">
        <f>'a29'!BK33</f>
        <v>0.1174529735207827</v>
      </c>
      <c r="AJ32" s="96">
        <f>AF32*'4'!AX33+'8'!AG32*'5'!O32+'8'!AH32*'6'!AJ33+'8'!AI32*'7'!AC33</f>
        <v>0.48309626068493872</v>
      </c>
      <c r="AK32" s="96">
        <f>'a29'!BN33</f>
        <v>0.28909693147700799</v>
      </c>
      <c r="AL32" s="96">
        <f>'a29'!BP33</f>
        <v>0.43057521929058618</v>
      </c>
      <c r="AM32" s="96">
        <f>'a29'!BR33</f>
        <v>0.1657524074260221</v>
      </c>
      <c r="AN32" s="96">
        <f>'a29'!BT33</f>
        <v>0.11457544180638385</v>
      </c>
      <c r="AO32" s="96">
        <f>AK32*'4'!BE33+'8'!AL32*'5'!Q32+'8'!AM32*'6'!AO33+'8'!AN32*'7'!AG33</f>
        <v>0.52445554375740033</v>
      </c>
      <c r="AP32" s="96">
        <f>'a29'!BW33</f>
        <v>0.28886642571612459</v>
      </c>
      <c r="AQ32" s="96">
        <f>'a29'!BY33</f>
        <v>0.43432036502755406</v>
      </c>
      <c r="AR32" s="96">
        <f>'a29'!CA33</f>
        <v>0.16180562618673583</v>
      </c>
      <c r="AS32" s="96">
        <f>'a29'!CC33</f>
        <v>0.11500758306958545</v>
      </c>
      <c r="AT32" s="96">
        <f>AP32*'4'!BL33+'8'!AQ32*'5'!S32+'8'!AR32*'6'!AT33+'8'!AS32*'7'!AK33</f>
        <v>0.6061785294067118</v>
      </c>
      <c r="AU32" s="96">
        <f>'a29'!CF33</f>
        <v>0.29941323390571667</v>
      </c>
      <c r="AV32" s="96">
        <f>'a29'!CH33</f>
        <v>0.42025197028096761</v>
      </c>
      <c r="AW32" s="96">
        <f>'a29'!CJ33</f>
        <v>0.17143390135421613</v>
      </c>
      <c r="AX32" s="96">
        <f>'a29'!CL33</f>
        <v>0.10890089445909962</v>
      </c>
      <c r="AY32" s="96">
        <f>AU32*'4'!BS33+'8'!AV32*'5'!U32+'8'!AW32*'6'!AY33+'8'!AX32*'7'!AO33</f>
        <v>0.6516325513982606</v>
      </c>
      <c r="AZ32" s="96">
        <f>'a29'!CO33</f>
        <v>0.2969555737648637</v>
      </c>
      <c r="BA32" s="96">
        <f>'a29'!CQ33</f>
        <v>0.42600447295517874</v>
      </c>
      <c r="BB32" s="96">
        <f>'a29'!CS33</f>
        <v>0.15402156153458343</v>
      </c>
      <c r="BC32" s="96">
        <f>'a29'!CU33</f>
        <v>0.12301839174537416</v>
      </c>
      <c r="BD32" s="96">
        <f>AZ32*'4'!BZ33+'8'!BA32*'5'!W32+'8'!BB32*'6'!BD33+'8'!BC32*'7'!AS33</f>
        <v>0.55572874587005994</v>
      </c>
    </row>
    <row r="33" spans="1:151">
      <c r="A33" s="1">
        <v>2010</v>
      </c>
      <c r="B33" s="96">
        <f>'a29'!C34</f>
        <v>0.29430265373566361</v>
      </c>
      <c r="C33" s="96">
        <f>'a29'!E34</f>
        <v>0.42443937317355507</v>
      </c>
      <c r="D33" s="96">
        <f>'a29'!G34</f>
        <v>0.1604115947118783</v>
      </c>
      <c r="E33" s="96">
        <f>'a29'!I34</f>
        <v>0.12084637837890293</v>
      </c>
      <c r="F33" s="96">
        <f>B33*'4'!H34+'8'!C33*'5'!C33+'8'!D33*'6'!F34+'8'!E33*'7'!E34</f>
        <v>0.50527958436042353</v>
      </c>
      <c r="G33" s="96">
        <f>'a29'!L34</f>
        <v>0.29634047884410003</v>
      </c>
      <c r="H33" s="96">
        <f>'a29'!N34</f>
        <v>0.42249867405077829</v>
      </c>
      <c r="I33" s="96">
        <f>'a29'!P34</f>
        <v>0.14684905369920254</v>
      </c>
      <c r="J33" s="96">
        <f>'a29'!R34</f>
        <v>0.13431179340591917</v>
      </c>
      <c r="K33" s="96">
        <f>G33*'4'!O34+'8'!H33*'5'!E33+'8'!I33*'6'!K34+'8'!J33*'7'!I34</f>
        <v>0.47882789064136355</v>
      </c>
      <c r="L33" s="96">
        <f>'a29'!U34</f>
        <v>0.29104482835885165</v>
      </c>
      <c r="M33" s="96">
        <f>'a29'!W34</f>
        <v>0.42756641620701036</v>
      </c>
      <c r="N33" s="96">
        <f>'a29'!Y34</f>
        <v>0.15161929652730866</v>
      </c>
      <c r="O33" s="96">
        <f>'a29'!AA34</f>
        <v>0.12976945890682931</v>
      </c>
      <c r="P33" s="96">
        <f>L33*'4'!V34+'8'!M33*'5'!G33+'8'!N33*'6'!P34+'8'!O33*'7'!M34</f>
        <v>0.46395205090478242</v>
      </c>
      <c r="Q33" s="96">
        <f>'a29'!AD34</f>
        <v>0.29684721070156878</v>
      </c>
      <c r="R33" s="96">
        <f>'a29'!AF34</f>
        <v>0.42883711339961184</v>
      </c>
      <c r="S33" s="96">
        <f>'a29'!AH34</f>
        <v>0.1421637257768954</v>
      </c>
      <c r="T33" s="96">
        <f>'a29'!AJ34</f>
        <v>0.13215195012192404</v>
      </c>
      <c r="U33" s="96">
        <f>Q33*'4'!AC34+'8'!R33*'5'!I33+'8'!S33*'6'!U34+'8'!T33*'7'!Q34</f>
        <v>0.36553904438717139</v>
      </c>
      <c r="V33" s="96">
        <f>'a29'!AM34</f>
        <v>0.29476896053458496</v>
      </c>
      <c r="W33" s="96">
        <f>'a29'!AO34</f>
        <v>0.4264882310484342</v>
      </c>
      <c r="X33" s="96">
        <f>'a29'!AQ34</f>
        <v>0.14702467062134802</v>
      </c>
      <c r="Y33" s="96">
        <f>'a29'!AS34</f>
        <v>0.13171813779563279</v>
      </c>
      <c r="Z33" s="96">
        <f>V33*'4'!AJ34+'8'!W33*'5'!K33+'8'!X33*'6'!Z34+'8'!Y33*'7'!U34</f>
        <v>0.434866446452011</v>
      </c>
      <c r="AA33" s="96">
        <f>'a29'!AV34</f>
        <v>0.29480965314685864</v>
      </c>
      <c r="AB33" s="96">
        <f>'a29'!AX34</f>
        <v>0.42606585900168109</v>
      </c>
      <c r="AC33" s="96">
        <f>'a29'!AZ34</f>
        <v>0.15323756096182309</v>
      </c>
      <c r="AD33" s="96">
        <f>'a29'!BB34</f>
        <v>0.12588692688963715</v>
      </c>
      <c r="AE33" s="96">
        <f>AA33*'4'!AQ34+'8'!AB33*'5'!M33+'8'!AC33*'6'!AE34+'8'!AD33*'7'!Y34</f>
        <v>0.48172168915331548</v>
      </c>
      <c r="AF33" s="96">
        <f>'a29'!BE34</f>
        <v>0.29245187928016064</v>
      </c>
      <c r="AG33" s="96">
        <f>'a29'!BG34</f>
        <v>0.4225898884126067</v>
      </c>
      <c r="AH33" s="96">
        <f>'a29'!BI34</f>
        <v>0.16607212647521244</v>
      </c>
      <c r="AI33" s="96">
        <f>'a29'!BK34</f>
        <v>0.1188861058320201</v>
      </c>
      <c r="AJ33" s="96">
        <f>AF33*'4'!AX34+'8'!AG33*'5'!O33+'8'!AH33*'6'!AJ34+'8'!AI33*'7'!AC34</f>
        <v>0.47922743950574359</v>
      </c>
      <c r="AK33" s="96">
        <f>'a29'!BN34</f>
        <v>0.29002058199371245</v>
      </c>
      <c r="AL33" s="96">
        <f>'a29'!BP34</f>
        <v>0.43179044623620427</v>
      </c>
      <c r="AM33" s="96">
        <f>'a29'!BR34</f>
        <v>0.16244085029008559</v>
      </c>
      <c r="AN33" s="96">
        <f>'a29'!BT34</f>
        <v>0.11574812147999772</v>
      </c>
      <c r="AO33" s="96">
        <f>AK33*'4'!BE34+'8'!AL33*'5'!Q33+'8'!AM33*'6'!AO34+'8'!AN33*'7'!AG34</f>
        <v>0.50017291742675463</v>
      </c>
      <c r="AP33" s="96">
        <f>'a29'!BW34</f>
        <v>0.28770509640656255</v>
      </c>
      <c r="AQ33" s="96">
        <f>'a29'!BY34</f>
        <v>0.43137609989063264</v>
      </c>
      <c r="AR33" s="96">
        <f>'a29'!CA34</f>
        <v>0.16571155056774303</v>
      </c>
      <c r="AS33" s="96">
        <f>'a29'!CC34</f>
        <v>0.11520725313506179</v>
      </c>
      <c r="AT33" s="96">
        <f>AP33*'4'!BL34+'8'!AQ33*'5'!S33+'8'!AR33*'6'!AT34+'8'!AS33*'7'!AK34</f>
        <v>0.60122821833977658</v>
      </c>
      <c r="AU33" s="96">
        <f>'a29'!CF34</f>
        <v>0.2989960198383127</v>
      </c>
      <c r="AV33" s="96">
        <f>'a29'!CH34</f>
        <v>0.4204203774440875</v>
      </c>
      <c r="AW33" s="96">
        <f>'a29'!CJ34</f>
        <v>0.17018929237152081</v>
      </c>
      <c r="AX33" s="96">
        <f>'a29'!CL34</f>
        <v>0.11039431034607888</v>
      </c>
      <c r="AY33" s="96">
        <f>AU33*'4'!BS34+'8'!AV33*'5'!U33+'8'!AW33*'6'!AY34+'8'!AX33*'7'!AO34</f>
        <v>0.61942785452674609</v>
      </c>
      <c r="AZ33" s="96">
        <f>'a29'!CO34</f>
        <v>0.2966327936773317</v>
      </c>
      <c r="BA33" s="96">
        <f>'a29'!CQ34</f>
        <v>0.42568266096443896</v>
      </c>
      <c r="BB33" s="96">
        <f>'a29'!CS34</f>
        <v>0.15410963185053264</v>
      </c>
      <c r="BC33" s="96">
        <f>'a29'!CU34</f>
        <v>0.12357491350769664</v>
      </c>
      <c r="BD33" s="96">
        <f>AZ33*'4'!BZ34+'8'!BA33*'5'!W33+'8'!BB33*'6'!BD34+'8'!BC33*'7'!AS34</f>
        <v>0.53260968519288332</v>
      </c>
    </row>
    <row r="34" spans="1:151">
      <c r="A34" s="1">
        <v>2011</v>
      </c>
      <c r="B34" s="96">
        <f>'a29'!C35</f>
        <v>0.29472378191546822</v>
      </c>
      <c r="C34" s="96">
        <f>'a29'!E35</f>
        <v>0.42603665479375408</v>
      </c>
      <c r="D34" s="96">
        <f>'a29'!G35</f>
        <v>0.1574822443633109</v>
      </c>
      <c r="E34" s="96">
        <f>'a29'!I35</f>
        <v>0.12175731892746668</v>
      </c>
      <c r="F34" s="96">
        <f>B34*'4'!H35+'8'!C34*'5'!C34+'8'!D34*'6'!F35+'8'!E34*'7'!E35</f>
        <v>0.51376769902991404</v>
      </c>
      <c r="G34" s="96">
        <f>'a29'!L35</f>
        <v>0.29312508000236237</v>
      </c>
      <c r="H34" s="96">
        <f>'a29'!N35</f>
        <v>0.42097158845650579</v>
      </c>
      <c r="I34" s="96">
        <f>'a29'!P35</f>
        <v>0.15197236880572701</v>
      </c>
      <c r="J34" s="96">
        <f>'a29'!R35</f>
        <v>0.13393096273540481</v>
      </c>
      <c r="K34" s="96">
        <f>G34*'4'!O35+'8'!H34*'5'!E34+'8'!I34*'6'!K35+'8'!J34*'7'!I35</f>
        <v>0.52538750869503359</v>
      </c>
      <c r="L34" s="96">
        <f>'a29'!U35</f>
        <v>0.29198756659973796</v>
      </c>
      <c r="M34" s="96">
        <f>'a29'!W35</f>
        <v>0.42934892038606892</v>
      </c>
      <c r="N34" s="96">
        <f>'a29'!Y35</f>
        <v>0.14815561337265759</v>
      </c>
      <c r="O34" s="96">
        <f>'a29'!AA35</f>
        <v>0.1305078996415355</v>
      </c>
      <c r="P34" s="96">
        <f>L34*'4'!V35+'8'!M34*'5'!G34+'8'!N34*'6'!P35+'8'!O34*'7'!M35</f>
        <v>0.40502080806768964</v>
      </c>
      <c r="Q34" s="96">
        <f>'a29'!AD35</f>
        <v>0.29726628149752682</v>
      </c>
      <c r="R34" s="96">
        <f>'a29'!AF35</f>
        <v>0.43041512734515086</v>
      </c>
      <c r="S34" s="96">
        <f>'a29'!AH35</f>
        <v>0.13923811769854061</v>
      </c>
      <c r="T34" s="96">
        <f>'a29'!AJ35</f>
        <v>0.13308047345878166</v>
      </c>
      <c r="U34" s="96">
        <f>Q34*'4'!AC35+'8'!R34*'5'!I34+'8'!S34*'6'!U35+'8'!T34*'7'!Q35</f>
        <v>0.40484857881031666</v>
      </c>
      <c r="V34" s="96">
        <f>'a29'!AM35</f>
        <v>0.29597010274166663</v>
      </c>
      <c r="W34" s="96">
        <f>'a29'!AO35</f>
        <v>0.42973454343127182</v>
      </c>
      <c r="X34" s="96">
        <f>'a29'!AQ35</f>
        <v>0.14070435255594169</v>
      </c>
      <c r="Y34" s="96">
        <f>'a29'!AS35</f>
        <v>0.13359100127111972</v>
      </c>
      <c r="Z34" s="96">
        <f>V34*'4'!AJ35+'8'!W34*'5'!K34+'8'!X34*'6'!Z35+'8'!Y34*'7'!U35</f>
        <v>0.45741051403994132</v>
      </c>
      <c r="AA34" s="96">
        <f>'a29'!AV35</f>
        <v>0.29532658470626122</v>
      </c>
      <c r="AB34" s="96">
        <f>'a29'!AX35</f>
        <v>0.42863261294908256</v>
      </c>
      <c r="AC34" s="96">
        <f>'a29'!AZ35</f>
        <v>0.14961396908260752</v>
      </c>
      <c r="AD34" s="96">
        <f>'a29'!BB35</f>
        <v>0.12642683326204868</v>
      </c>
      <c r="AE34" s="96">
        <f>AA34*'4'!AQ35+'8'!AB34*'5'!M34+'8'!AC34*'6'!AE35+'8'!AD34*'7'!Y35</f>
        <v>0.50051363753513156</v>
      </c>
      <c r="AF34" s="96">
        <f>'a29'!BE35</f>
        <v>0.29272978791706511</v>
      </c>
      <c r="AG34" s="96">
        <f>'a29'!BG35</f>
        <v>0.42351653318962257</v>
      </c>
      <c r="AH34" s="96">
        <f>'a29'!BI35</f>
        <v>0.1636959876605405</v>
      </c>
      <c r="AI34" s="96">
        <f>'a29'!BK35</f>
        <v>0.12005769123277178</v>
      </c>
      <c r="AJ34" s="96">
        <f>AF34*'4'!AX35+'8'!AG34*'5'!O34+'8'!AH34*'6'!AJ35+'8'!AI34*'7'!AC35</f>
        <v>0.46357437194275097</v>
      </c>
      <c r="AK34" s="96">
        <f>'a29'!BN35</f>
        <v>0.28929024687032945</v>
      </c>
      <c r="AL34" s="96">
        <f>'a29'!BP35</f>
        <v>0.43092762473702362</v>
      </c>
      <c r="AM34" s="96">
        <f>'a29'!BR35</f>
        <v>0.16425158384531324</v>
      </c>
      <c r="AN34" s="96">
        <f>'a29'!BT35</f>
        <v>0.11553054454733373</v>
      </c>
      <c r="AO34" s="96">
        <f>AK34*'4'!BE35+'8'!AL34*'5'!Q34+'8'!AM34*'6'!AO35+'8'!AN34*'7'!AG35</f>
        <v>0.52299274071012014</v>
      </c>
      <c r="AP34" s="96">
        <f>'a29'!BW35</f>
        <v>0.28822975399763145</v>
      </c>
      <c r="AQ34" s="96">
        <f>'a29'!BY35</f>
        <v>0.43165282905312008</v>
      </c>
      <c r="AR34" s="96">
        <f>'a29'!CA35</f>
        <v>0.16462435222146021</v>
      </c>
      <c r="AS34" s="96">
        <f>'a29'!CC35</f>
        <v>0.11549306472778828</v>
      </c>
      <c r="AT34" s="96">
        <f>AP34*'4'!BL35+'8'!AQ34*'5'!S34+'8'!AR34*'6'!AT35+'8'!AS34*'7'!AK35</f>
        <v>0.63413352869882444</v>
      </c>
      <c r="AU34" s="96">
        <f>'a29'!CF35</f>
        <v>0.2993948523008047</v>
      </c>
      <c r="AV34" s="96">
        <f>'a29'!CH35</f>
        <v>0.4221975387591938</v>
      </c>
      <c r="AW34" s="96">
        <f>'a29'!CJ35</f>
        <v>0.16695736673288603</v>
      </c>
      <c r="AX34" s="96">
        <f>'a29'!CL35</f>
        <v>0.11145024220711555</v>
      </c>
      <c r="AY34" s="96">
        <f>AU34*'4'!BS35+'8'!AV34*'5'!U34+'8'!AW34*'6'!AY35+'8'!AX34*'7'!AO35</f>
        <v>0.65665979228925786</v>
      </c>
      <c r="AZ34" s="96">
        <f>'a29'!CO35</f>
        <v>0.29794897844716706</v>
      </c>
      <c r="BA34" s="96">
        <f>'a29'!CQ35</f>
        <v>0.42855965379789307</v>
      </c>
      <c r="BB34" s="96">
        <f>'a29'!CS35</f>
        <v>0.14864412496793242</v>
      </c>
      <c r="BC34" s="96">
        <f>'a29'!CU35</f>
        <v>0.1248472427870075</v>
      </c>
      <c r="BD34" s="96">
        <f>AZ34*'4'!BZ35+'8'!BA34*'5'!W34+'8'!BB34*'6'!BD35+'8'!BC34*'7'!AS35</f>
        <v>0.53620662864547308</v>
      </c>
    </row>
    <row r="35" spans="1:151">
      <c r="A35" s="1">
        <v>2012</v>
      </c>
      <c r="B35" s="96">
        <f>'a29'!C36</f>
        <v>0.29427160028784471</v>
      </c>
      <c r="C35" s="96">
        <f>'a29'!E36</f>
        <v>0.42744104387869369</v>
      </c>
      <c r="D35" s="96">
        <f>'a29'!G36</f>
        <v>0.15656066015639267</v>
      </c>
      <c r="E35" s="96">
        <f>'a29'!I36</f>
        <v>0.12172669567706895</v>
      </c>
      <c r="F35" s="96">
        <f>B35*'4'!H36+'8'!C35*'5'!C35+'8'!D35*'6'!F36+'8'!E35*'7'!E36</f>
        <v>0.53097537232957548</v>
      </c>
      <c r="G35" s="96">
        <f>'a29'!L36</f>
        <v>0.29572857524201551</v>
      </c>
      <c r="H35" s="96">
        <f>'a29'!N36</f>
        <v>0.42788647148049125</v>
      </c>
      <c r="I35" s="96">
        <f>'a29'!P36</f>
        <v>0.13988596183016061</v>
      </c>
      <c r="J35" s="96">
        <f>'a29'!R36</f>
        <v>0.13649899144733268</v>
      </c>
      <c r="K35" s="96">
        <f>G35*'4'!O36+'8'!H35*'5'!E35+'8'!I35*'6'!K36+'8'!J35*'7'!I36</f>
        <v>0.53419261456542155</v>
      </c>
      <c r="L35" s="96">
        <f>'a29'!U36</f>
        <v>0.28577619890388883</v>
      </c>
      <c r="M35" s="96">
        <f>'a29'!W36</f>
        <v>0.42301117386732068</v>
      </c>
      <c r="N35" s="96">
        <f>'a29'!Y36</f>
        <v>0.1626966053335849</v>
      </c>
      <c r="O35" s="96">
        <f>'a29'!AA36</f>
        <v>0.1285160218952055</v>
      </c>
      <c r="P35" s="96">
        <f>L35*'4'!V36+'8'!M35*'5'!G35+'8'!N35*'6'!P36+'8'!O35*'7'!M36</f>
        <v>0.45858954148021969</v>
      </c>
      <c r="Q35" s="96">
        <f>'a29'!AD36</f>
        <v>0.29925815441336351</v>
      </c>
      <c r="R35" s="96">
        <f>'a29'!AF36</f>
        <v>0.43683805900584166</v>
      </c>
      <c r="S35" s="96">
        <f>'a29'!AH36</f>
        <v>0.12904406557065343</v>
      </c>
      <c r="T35" s="96">
        <f>'a29'!AJ36</f>
        <v>0.1348597210101414</v>
      </c>
      <c r="U35" s="96">
        <f>Q35*'4'!AC36+'8'!R35*'5'!I35+'8'!S35*'6'!U36+'8'!T35*'7'!Q36</f>
        <v>0.41684959648997905</v>
      </c>
      <c r="V35" s="96">
        <f>'a29'!AM36</f>
        <v>0.29298469841534464</v>
      </c>
      <c r="W35" s="96">
        <f>'a29'!AO36</f>
        <v>0.42890952782753561</v>
      </c>
      <c r="X35" s="96">
        <f>'a29'!AQ36</f>
        <v>0.14472766854289792</v>
      </c>
      <c r="Y35" s="96">
        <f>'a29'!AS36</f>
        <v>0.13337810521422191</v>
      </c>
      <c r="Z35" s="96">
        <f>V35*'4'!AJ36+'8'!W35*'5'!K35+'8'!X35*'6'!Z36+'8'!Y35*'7'!U36</f>
        <v>0.42415364241683673</v>
      </c>
      <c r="AA35" s="96">
        <f>'a29'!AV36</f>
        <v>0.2944691409036137</v>
      </c>
      <c r="AB35" s="96">
        <f>'a29'!AX36</f>
        <v>0.43023718800739513</v>
      </c>
      <c r="AC35" s="96">
        <f>'a29'!AZ36</f>
        <v>0.14885136920260875</v>
      </c>
      <c r="AD35" s="96">
        <f>'a29'!BB36</f>
        <v>0.12644230188638247</v>
      </c>
      <c r="AE35" s="96">
        <f>AA35*'4'!AQ36+'8'!AB35*'5'!M35+'8'!AC35*'6'!AE36+'8'!AD35*'7'!Y36</f>
        <v>0.49798567368546509</v>
      </c>
      <c r="AF35" s="96">
        <f>'a29'!BE36</f>
        <v>0.29253076306128373</v>
      </c>
      <c r="AG35" s="96">
        <f>'a29'!BG36</f>
        <v>0.4251240203782346</v>
      </c>
      <c r="AH35" s="96">
        <f>'a29'!BI36</f>
        <v>0.16212927839894628</v>
      </c>
      <c r="AI35" s="96">
        <f>'a29'!BK36</f>
        <v>0.12021593816153536</v>
      </c>
      <c r="AJ35" s="96">
        <f>AF35*'4'!AX36+'8'!AG35*'5'!O35+'8'!AH35*'6'!AJ36+'8'!AI35*'7'!AC36</f>
        <v>0.48490768922455929</v>
      </c>
      <c r="AK35" s="96">
        <f>'a29'!BN36</f>
        <v>0.28876034408303802</v>
      </c>
      <c r="AL35" s="96">
        <f>'a29'!BP36</f>
        <v>0.43150972196741466</v>
      </c>
      <c r="AM35" s="96">
        <f>'a29'!BR36</f>
        <v>0.16508655460410057</v>
      </c>
      <c r="AN35" s="96">
        <f>'a29'!BT36</f>
        <v>0.11464337934544663</v>
      </c>
      <c r="AO35" s="96">
        <f>AK35*'4'!BE36+'8'!AL35*'5'!Q35+'8'!AM35*'6'!AO36+'8'!AN35*'7'!AG36</f>
        <v>0.52964016750066323</v>
      </c>
      <c r="AP35" s="96">
        <f>'a29'!BW36</f>
        <v>0.28968036119241647</v>
      </c>
      <c r="AQ35" s="96">
        <f>'a29'!BY36</f>
        <v>0.43460375273454188</v>
      </c>
      <c r="AR35" s="96">
        <f>'a29'!CA36</f>
        <v>0.16067946020470775</v>
      </c>
      <c r="AS35" s="96">
        <f>'a29'!CC36</f>
        <v>0.11503642586833386</v>
      </c>
      <c r="AT35" s="96">
        <f>AP35*'4'!BL36+'8'!AQ35*'5'!S35+'8'!AR35*'6'!AT36+'8'!AS35*'7'!AK36</f>
        <v>0.65322255101494131</v>
      </c>
      <c r="AU35" s="96">
        <f>'a29'!CF36</f>
        <v>0.29813230292381115</v>
      </c>
      <c r="AV35" s="96">
        <f>'a29'!CH36</f>
        <v>0.42240198270312701</v>
      </c>
      <c r="AW35" s="96">
        <f>'a29'!CJ36</f>
        <v>0.16880703260912797</v>
      </c>
      <c r="AX35" s="96">
        <f>'a29'!CL36</f>
        <v>0.11065868176393372</v>
      </c>
      <c r="AY35" s="96">
        <f>AU35*'4'!BS36+'8'!AV35*'5'!U35+'8'!AW35*'6'!AY36+'8'!AX35*'7'!AO36</f>
        <v>0.68164939576695061</v>
      </c>
      <c r="AZ35" s="96">
        <f>'a29'!CO36</f>
        <v>0.29744957427497853</v>
      </c>
      <c r="BA35" s="96">
        <f>'a29'!CQ36</f>
        <v>0.42895991268556649</v>
      </c>
      <c r="BB35" s="96">
        <f>'a29'!CS36</f>
        <v>0.14876550595733354</v>
      </c>
      <c r="BC35" s="96">
        <f>'a29'!CU36</f>
        <v>0.12482500708212146</v>
      </c>
      <c r="BD35" s="96">
        <f>AZ35*'4'!BZ36+'8'!BA35*'5'!W35+'8'!BB35*'6'!BD36+'8'!BC35*'7'!AS36</f>
        <v>0.57416754177089291</v>
      </c>
    </row>
    <row r="36" spans="1:151">
      <c r="A36" s="1">
        <v>2013</v>
      </c>
      <c r="B36" s="96">
        <f>'a29'!C37</f>
        <v>0.29424444136965572</v>
      </c>
      <c r="C36" s="96">
        <f>'a29'!E37</f>
        <v>0.42965949403755699</v>
      </c>
      <c r="D36" s="96">
        <f>'a29'!G37</f>
        <v>0.154150829618037</v>
      </c>
      <c r="E36" s="96">
        <f>'a29'!I37</f>
        <v>0.1219452349747502</v>
      </c>
      <c r="F36" s="96">
        <f>B36*'4'!H37+'8'!C36*'5'!C36+'8'!D36*'6'!F37+'8'!E36*'7'!E37</f>
        <v>0.55370755562555429</v>
      </c>
      <c r="G36" s="96">
        <f>'a29'!L37</f>
        <v>0.29531539890503505</v>
      </c>
      <c r="H36" s="96">
        <f>'a29'!N37</f>
        <v>0.43039751263815129</v>
      </c>
      <c r="I36" s="96">
        <f>'a29'!P37</f>
        <v>0.1365684415101826</v>
      </c>
      <c r="J36" s="96">
        <f>'a29'!R37</f>
        <v>0.13771864694663094</v>
      </c>
      <c r="K36" s="96">
        <f>G36*'4'!O37+'8'!H36*'5'!E36+'8'!I36*'6'!K37+'8'!J36*'7'!I37</f>
        <v>0.58624318251406315</v>
      </c>
      <c r="L36" s="96">
        <f>'a29'!U37</f>
        <v>0.28547430842119575</v>
      </c>
      <c r="M36" s="96">
        <f>'a29'!W37</f>
        <v>0.42695218273352065</v>
      </c>
      <c r="N36" s="96">
        <f>'a29'!Y37</f>
        <v>0.15824101877536079</v>
      </c>
      <c r="O36" s="96">
        <f>'a29'!AA37</f>
        <v>0.1293324900699227</v>
      </c>
      <c r="P36" s="96">
        <f>L36*'4'!V37+'8'!M36*'5'!G36+'8'!N36*'6'!P37+'8'!O36*'7'!M37</f>
        <v>0.45149020584730065</v>
      </c>
      <c r="Q36" s="96">
        <f>'a29'!AD37</f>
        <v>0.29611464748290434</v>
      </c>
      <c r="R36" s="96">
        <f>'a29'!AF37</f>
        <v>0.43605261636775233</v>
      </c>
      <c r="S36" s="96">
        <f>'a29'!AH37</f>
        <v>0.13325156622848072</v>
      </c>
      <c r="T36" s="96">
        <f>'a29'!AJ37</f>
        <v>0.13458116992086258</v>
      </c>
      <c r="U36" s="96">
        <f>Q36*'4'!AC37+'8'!R36*'5'!I36+'8'!S36*'6'!U37+'8'!T36*'7'!Q37</f>
        <v>0.43219232264057378</v>
      </c>
      <c r="V36" s="96">
        <f>'a29'!AM37</f>
        <v>0.29248736514763107</v>
      </c>
      <c r="W36" s="96">
        <f>'a29'!AO37</f>
        <v>0.43187244569303279</v>
      </c>
      <c r="X36" s="96">
        <f>'a29'!AQ37</f>
        <v>0.14120043026078638</v>
      </c>
      <c r="Y36" s="96">
        <f>'a29'!AS37</f>
        <v>0.13443975889854975</v>
      </c>
      <c r="Z36" s="96">
        <f>V36*'4'!AJ37+'8'!W36*'5'!K36+'8'!X36*'6'!Z37+'8'!Y36*'7'!U37</f>
        <v>0.4624988922620808</v>
      </c>
      <c r="AA36" s="96">
        <f>'a29'!AV37</f>
        <v>0.29542467797555255</v>
      </c>
      <c r="AB36" s="96">
        <f>'a29'!AX37</f>
        <v>0.43476063522832437</v>
      </c>
      <c r="AC36" s="96">
        <f>'a29'!AZ37</f>
        <v>0.14266260625076996</v>
      </c>
      <c r="AD36" s="96">
        <f>'a29'!BB37</f>
        <v>0.1271520805453531</v>
      </c>
      <c r="AE36" s="96">
        <f>AA36*'4'!AQ37+'8'!AB36*'5'!M36+'8'!AC36*'6'!AE37+'8'!AD36*'7'!Y37</f>
        <v>0.53304393746505274</v>
      </c>
      <c r="AF36" s="96">
        <f>'a29'!BE37</f>
        <v>0.29262896117574205</v>
      </c>
      <c r="AG36" s="96">
        <f>'a29'!BG37</f>
        <v>0.42739691084592002</v>
      </c>
      <c r="AH36" s="96">
        <f>'a29'!BI37</f>
        <v>0.15928013656609358</v>
      </c>
      <c r="AI36" s="96">
        <f>'a29'!BK37</f>
        <v>0.12069399141224431</v>
      </c>
      <c r="AJ36" s="96">
        <f>AF36*'4'!AX37+'8'!AG36*'5'!O36+'8'!AH36*'6'!AJ37+'8'!AI36*'7'!AC37</f>
        <v>0.49540253728956096</v>
      </c>
      <c r="AK36" s="96">
        <f>'a29'!BN37</f>
        <v>0.28969133125076729</v>
      </c>
      <c r="AL36" s="96">
        <f>'a29'!BP37</f>
        <v>0.43449422155187706</v>
      </c>
      <c r="AM36" s="96">
        <f>'a29'!BR37</f>
        <v>0.1613311877492202</v>
      </c>
      <c r="AN36" s="96">
        <f>'a29'!BT37</f>
        <v>0.11448325944813537</v>
      </c>
      <c r="AO36" s="96">
        <f>AK36*'4'!BE37+'8'!AL36*'5'!Q36+'8'!AM36*'6'!AO37+'8'!AN36*'7'!AG37</f>
        <v>0.57237571557134448</v>
      </c>
      <c r="AP36" s="96">
        <f>'a29'!BW37</f>
        <v>0.28778312410102574</v>
      </c>
      <c r="AQ36" s="96">
        <f>'a29'!BY37</f>
        <v>0.43263260732428793</v>
      </c>
      <c r="AR36" s="96">
        <f>'a29'!CA37</f>
        <v>0.16626829148861791</v>
      </c>
      <c r="AS36" s="96">
        <f>'a29'!CC37</f>
        <v>0.1133159770860684</v>
      </c>
      <c r="AT36" s="96">
        <f>AP36*'4'!BL37+'8'!AQ36*'5'!S36+'8'!AR36*'6'!AT37+'8'!AS36*'7'!AK37</f>
        <v>0.67413485893951941</v>
      </c>
      <c r="AU36" s="96">
        <f>'a29'!CF37</f>
        <v>0.29688871389038657</v>
      </c>
      <c r="AV36" s="96">
        <f>'a29'!CH37</f>
        <v>0.42224298740809024</v>
      </c>
      <c r="AW36" s="96">
        <f>'a29'!CJ37</f>
        <v>0.17130635717364329</v>
      </c>
      <c r="AX36" s="96">
        <f>'a29'!CL37</f>
        <v>0.10956194152787993</v>
      </c>
      <c r="AY36" s="96">
        <f>AU36*'4'!BS37+'8'!AV36*'5'!U36+'8'!AW36*'6'!AY37+'8'!AX36*'7'!AO37</f>
        <v>0.69767747898757937</v>
      </c>
      <c r="AZ36" s="96">
        <f>'a29'!CO37</f>
        <v>0.29729810053777911</v>
      </c>
      <c r="BA36" s="96">
        <f>'a29'!CQ37</f>
        <v>0.43044484008763872</v>
      </c>
      <c r="BB36" s="96">
        <f>'a29'!CS37</f>
        <v>0.14694828321560105</v>
      </c>
      <c r="BC36" s="96">
        <f>'a29'!CU37</f>
        <v>0.12530877615898112</v>
      </c>
      <c r="BD36" s="96">
        <f>AZ36*'4'!BZ37+'8'!BA36*'5'!W36+'8'!BB36*'6'!BD37+'8'!BC36*'7'!AS37</f>
        <v>0.58995892142227957</v>
      </c>
    </row>
    <row r="37" spans="1:151">
      <c r="A37" s="1">
        <v>2014</v>
      </c>
      <c r="B37" s="96">
        <f>'a29'!C38</f>
        <v>0.29335766757935094</v>
      </c>
      <c r="C37" s="96">
        <f>'a29'!E38</f>
        <v>0.43059270955271467</v>
      </c>
      <c r="D37" s="96">
        <f>'a29'!G38</f>
        <v>0.15419957878825247</v>
      </c>
      <c r="E37" s="96">
        <f>'a29'!I38</f>
        <v>0.12185004407968185</v>
      </c>
      <c r="F37" s="96">
        <f>B37*'4'!H38+'8'!C37*'5'!C37+'8'!D37*'6'!F38+'8'!E37*'7'!E38</f>
        <v>0.55088874400304444</v>
      </c>
      <c r="G37" s="96">
        <f>'a29'!L38</f>
        <v>0.29249797722511278</v>
      </c>
      <c r="H37" s="96">
        <f>'a29'!N38</f>
        <v>0.42971708085628391</v>
      </c>
      <c r="I37" s="96">
        <f>'a29'!P38</f>
        <v>0.14019727155349804</v>
      </c>
      <c r="J37" s="96">
        <f>'a29'!R38</f>
        <v>0.13758767036510522</v>
      </c>
      <c r="K37" s="96">
        <f>G37*'4'!O38+'8'!H37*'5'!E37+'8'!I37*'6'!K38+'8'!J37*'7'!I38</f>
        <v>0.53419994913493418</v>
      </c>
      <c r="L37" s="96">
        <f>'a29'!U38</f>
        <v>0.28399019672919423</v>
      </c>
      <c r="M37" s="96">
        <f>'a29'!W38</f>
        <v>0.42896282026652088</v>
      </c>
      <c r="N37" s="96">
        <f>'a29'!Y38</f>
        <v>0.15788214912587228</v>
      </c>
      <c r="O37" s="96">
        <f>'a29'!AA38</f>
        <v>0.12916483387841254</v>
      </c>
      <c r="P37" s="96">
        <f>L37*'4'!V38+'8'!M37*'5'!G37+'8'!N37*'6'!P38+'8'!O37*'7'!M38</f>
        <v>0.47982962543293178</v>
      </c>
      <c r="Q37" s="96">
        <f>'a29'!AD38</f>
        <v>0.29653376265749665</v>
      </c>
      <c r="R37" s="96">
        <f>'a29'!AF38</f>
        <v>0.44036506430133626</v>
      </c>
      <c r="S37" s="96">
        <f>'a29'!AH38</f>
        <v>0.12733447642448276</v>
      </c>
      <c r="T37" s="96">
        <f>'a29'!AJ38</f>
        <v>0.13576669661668442</v>
      </c>
      <c r="U37" s="96">
        <f>Q37*'4'!AC38+'8'!R37*'5'!I37+'8'!S37*'6'!U38+'8'!T37*'7'!Q38</f>
        <v>0.45749658171911878</v>
      </c>
      <c r="V37" s="96">
        <f>'a29'!AM38</f>
        <v>0.29217912094879933</v>
      </c>
      <c r="W37" s="96">
        <f>'a29'!AO38</f>
        <v>0.43550922151109778</v>
      </c>
      <c r="X37" s="96">
        <f>'a29'!AQ38</f>
        <v>0.1368060517503997</v>
      </c>
      <c r="Y37" s="96">
        <f>'a29'!AS38</f>
        <v>0.13550560578970317</v>
      </c>
      <c r="Z37" s="96">
        <f>V37*'4'!AJ38+'8'!W37*'5'!K37+'8'!X37*'6'!Z38+'8'!Y37*'7'!U38</f>
        <v>0.46192891557400051</v>
      </c>
      <c r="AA37" s="96">
        <f>'a29'!AV38</f>
        <v>0.29152551159398482</v>
      </c>
      <c r="AB37" s="96">
        <f>'a29'!AX38</f>
        <v>0.43251628701910233</v>
      </c>
      <c r="AC37" s="96">
        <f>'a29'!AZ38</f>
        <v>0.15013094729471377</v>
      </c>
      <c r="AD37" s="96">
        <f>'a29'!BB38</f>
        <v>0.12582725409219897</v>
      </c>
      <c r="AE37" s="96">
        <f>AA37*'4'!AQ38+'8'!AB37*'5'!M37+'8'!AC37*'6'!AE38+'8'!AD37*'7'!Y38</f>
        <v>0.51770935769557935</v>
      </c>
      <c r="AF37" s="96">
        <f>'a29'!BE38</f>
        <v>0.29283133199024386</v>
      </c>
      <c r="AG37" s="96">
        <f>'a29'!BG38</f>
        <v>0.4297016781875736</v>
      </c>
      <c r="AH37" s="96">
        <f>'a29'!BI38</f>
        <v>0.15614807612313295</v>
      </c>
      <c r="AI37" s="96">
        <f>'a29'!BK38</f>
        <v>0.12131891369904968</v>
      </c>
      <c r="AJ37" s="96">
        <f>AF37*'4'!AX38+'8'!AG37*'5'!O37+'8'!AH37*'6'!AJ38+'8'!AI37*'7'!AC38</f>
        <v>0.50995953273145844</v>
      </c>
      <c r="AK37" s="96">
        <f>'a29'!BN38</f>
        <v>0.28712278839692668</v>
      </c>
      <c r="AL37" s="96">
        <f>'a29'!BP38</f>
        <v>0.43201364866938347</v>
      </c>
      <c r="AM37" s="96">
        <f>'a29'!BR38</f>
        <v>0.16790522125098639</v>
      </c>
      <c r="AN37" s="96">
        <f>'a29'!BT38</f>
        <v>0.11295834168270343</v>
      </c>
      <c r="AO37" s="96">
        <f>AK37*'4'!BE38+'8'!AL37*'5'!Q37+'8'!AM37*'6'!AO38+'8'!AN37*'7'!AG38</f>
        <v>0.54364957253020563</v>
      </c>
      <c r="AP37" s="96">
        <f>'a29'!BW38</f>
        <v>0.28922686058718411</v>
      </c>
      <c r="AQ37" s="96">
        <f>'a29'!BY38</f>
        <v>0.436042877865219</v>
      </c>
      <c r="AR37" s="96">
        <f>'a29'!CA38</f>
        <v>0.16143572195773373</v>
      </c>
      <c r="AS37" s="96">
        <f>'a29'!CC38</f>
        <v>0.11329453958986303</v>
      </c>
      <c r="AT37" s="96">
        <f>AP37*'4'!BL38+'8'!AQ37*'5'!S37+'8'!AR37*'6'!AT38+'8'!AS37*'7'!AK38</f>
        <v>0.68059777620288542</v>
      </c>
      <c r="AU37" s="96">
        <f>'a29'!CF38</f>
        <v>0.29809950981871569</v>
      </c>
      <c r="AV37" s="96">
        <f>'a29'!CH38</f>
        <v>0.42520338053143153</v>
      </c>
      <c r="AW37" s="96">
        <f>'a29'!CJ38</f>
        <v>0.16732056292432132</v>
      </c>
      <c r="AX37" s="96">
        <f>'a29'!CL38</f>
        <v>0.10937654672553139</v>
      </c>
      <c r="AY37" s="96">
        <f>AU37*'4'!BS38+'8'!AV37*'5'!U37+'8'!AW37*'6'!AY38+'8'!AX37*'7'!AO38</f>
        <v>0.68960985163221911</v>
      </c>
      <c r="AZ37" s="96">
        <f>'a29'!CO38</f>
        <v>0.29621127175530593</v>
      </c>
      <c r="BA37" s="96">
        <f>'a29'!CQ38</f>
        <v>0.43035822806511403</v>
      </c>
      <c r="BB37" s="96">
        <f>'a29'!CS38</f>
        <v>0.14809358036452958</v>
      </c>
      <c r="BC37" s="96">
        <f>'a29'!CU38</f>
        <v>0.1253369198150506</v>
      </c>
      <c r="BD37" s="96">
        <f>AZ37*'4'!BZ38+'8'!BA37*'5'!W37+'8'!BB37*'6'!BD38+'8'!BC37*'7'!AS38</f>
        <v>0.5736136618486336</v>
      </c>
    </row>
    <row r="38" spans="1:151">
      <c r="A38" s="1">
        <v>2015</v>
      </c>
      <c r="B38" s="96">
        <f>'a29'!C39</f>
        <v>0.29206163131611756</v>
      </c>
      <c r="C38" s="96">
        <f>'a29'!E39</f>
        <v>0.43112082502099958</v>
      </c>
      <c r="D38" s="96">
        <f>'a29'!G39</f>
        <v>0.15501415547881825</v>
      </c>
      <c r="E38" s="96">
        <f>'a29'!I39</f>
        <v>0.12180338818406468</v>
      </c>
      <c r="F38" s="96">
        <f>B38*'4'!H39+'8'!C38*'5'!C38+'8'!D38*'6'!F39+'8'!E38*'7'!E39</f>
        <v>0.55408577786537538</v>
      </c>
      <c r="G38" s="96">
        <f>'a29'!L39</f>
        <v>0.29264599396456514</v>
      </c>
      <c r="H38" s="96">
        <f>'a29'!N39</f>
        <v>0.43319596489218332</v>
      </c>
      <c r="I38" s="96">
        <f>'a29'!P39</f>
        <v>0.13547827473462101</v>
      </c>
      <c r="J38" s="96">
        <f>'a29'!R39</f>
        <v>0.13867976640863058</v>
      </c>
      <c r="K38" s="96">
        <f>G38*'4'!O39+'8'!H38*'5'!E38+'8'!I38*'6'!K39+'8'!J38*'7'!I39</f>
        <v>0.54435310452161989</v>
      </c>
      <c r="L38" s="96">
        <f>'a29'!U39</f>
        <v>0.28559071208206593</v>
      </c>
      <c r="M38" s="96">
        <f>'a29'!W39</f>
        <v>0.43430363771674468</v>
      </c>
      <c r="N38" s="96">
        <f>'a29'!Y39</f>
        <v>0.14975987507473956</v>
      </c>
      <c r="O38" s="96">
        <f>'a29'!AA39</f>
        <v>0.13034577512644982</v>
      </c>
      <c r="P38" s="96">
        <f>L38*'4'!V39+'8'!M38*'5'!G38+'8'!N38*'6'!P39+'8'!O38*'7'!M39</f>
        <v>0.48577056115746087</v>
      </c>
      <c r="Q38" s="96">
        <f>'a29'!AD39</f>
        <v>0.29416973515903727</v>
      </c>
      <c r="R38" s="96">
        <f>'a29'!AF39</f>
        <v>0.44034548872403645</v>
      </c>
      <c r="S38" s="96">
        <f>'a29'!AH39</f>
        <v>0.12979615934005442</v>
      </c>
      <c r="T38" s="96">
        <f>'a29'!AJ39</f>
        <v>0.13568861677687183</v>
      </c>
      <c r="U38" s="96">
        <f>Q38*'4'!AC39+'8'!R38*'5'!I38+'8'!S38*'6'!U39+'8'!T38*'7'!Q39</f>
        <v>0.46450535874644167</v>
      </c>
      <c r="V38" s="96">
        <f>'a29'!AM39</f>
        <v>0.29026276164290954</v>
      </c>
      <c r="W38" s="96">
        <f>'a29'!AO39</f>
        <v>0.43626397755261342</v>
      </c>
      <c r="X38" s="96">
        <f>'a29'!AQ39</f>
        <v>0.13764158413868463</v>
      </c>
      <c r="Y38" s="96">
        <f>'a29'!AS39</f>
        <v>0.13583167666579252</v>
      </c>
      <c r="Z38" s="96">
        <f>V38*'4'!AJ39+'8'!W38*'5'!K38+'8'!X38*'6'!Z39+'8'!Y38*'7'!U39</f>
        <v>0.4546513752802524</v>
      </c>
      <c r="AA38" s="96">
        <f>'a29'!AV39</f>
        <v>0.29080382453211084</v>
      </c>
      <c r="AB38" s="96">
        <f>'a29'!AX39</f>
        <v>0.43476693215052487</v>
      </c>
      <c r="AC38" s="96">
        <f>'a29'!AZ39</f>
        <v>0.14834230624998243</v>
      </c>
      <c r="AD38" s="96">
        <f>'a29'!BB39</f>
        <v>0.12608693706738192</v>
      </c>
      <c r="AE38" s="96">
        <f>AA38*'4'!AQ39+'8'!AB38*'5'!M38+'8'!AC38*'6'!AE39+'8'!AD38*'7'!Y39</f>
        <v>0.52604344703163097</v>
      </c>
      <c r="AF38" s="96">
        <f>'a29'!BE39</f>
        <v>0.29173108338297182</v>
      </c>
      <c r="AG38" s="96">
        <f>'a29'!BG39</f>
        <v>0.43003792727069545</v>
      </c>
      <c r="AH38" s="96">
        <f>'a29'!BI39</f>
        <v>0.15677316060554217</v>
      </c>
      <c r="AI38" s="96">
        <f>'a29'!BK39</f>
        <v>0.12145782874079049</v>
      </c>
      <c r="AJ38" s="96">
        <f>AF38*'4'!AX39+'8'!AG38*'5'!O38+'8'!AH38*'6'!AJ39+'8'!AI38*'7'!AC39</f>
        <v>0.51546577406300498</v>
      </c>
      <c r="AK38" s="96">
        <f>'a29'!BN39</f>
        <v>0.28743867516585797</v>
      </c>
      <c r="AL38" s="96">
        <f>'a29'!BP39</f>
        <v>0.43385874547500375</v>
      </c>
      <c r="AM38" s="96">
        <f>'a29'!BR39</f>
        <v>0.1660977375415856</v>
      </c>
      <c r="AN38" s="96">
        <f>'a29'!BT39</f>
        <v>0.11260484181755261</v>
      </c>
      <c r="AO38" s="96">
        <f>AK38*'4'!BE39+'8'!AL38*'5'!Q38+'8'!AM38*'6'!AO39+'8'!AN38*'7'!AG39</f>
        <v>0.53580445226296047</v>
      </c>
      <c r="AP38" s="96">
        <f>'a29'!BW39</f>
        <v>0.28789846992450457</v>
      </c>
      <c r="AQ38" s="96">
        <f>'a29'!BY39</f>
        <v>0.43601014910739205</v>
      </c>
      <c r="AR38" s="96">
        <f>'a29'!CA39</f>
        <v>0.16370947107994532</v>
      </c>
      <c r="AS38" s="96">
        <f>'a29'!CC39</f>
        <v>0.11238190988815797</v>
      </c>
      <c r="AT38" s="96">
        <f>AP38*'4'!BL39+'8'!AQ38*'5'!S38+'8'!AR38*'6'!AT39+'8'!AS38*'7'!AK39</f>
        <v>0.66576611740036284</v>
      </c>
      <c r="AU38" s="96">
        <f>'a29'!CF39</f>
        <v>0.29656311945929575</v>
      </c>
      <c r="AV38" s="96">
        <f>'a29'!CH39</f>
        <v>0.4255816386914294</v>
      </c>
      <c r="AW38" s="96">
        <f>'a29'!CJ39</f>
        <v>0.1689386572508208</v>
      </c>
      <c r="AX38" s="96">
        <f>'a29'!CL39</f>
        <v>0.10891658459845414</v>
      </c>
      <c r="AY38" s="96">
        <f>AU38*'4'!BS39+'8'!AV38*'5'!U38+'8'!AW38*'6'!AY39+'8'!AX38*'7'!AO39</f>
        <v>0.67476325367681467</v>
      </c>
      <c r="AZ38" s="96">
        <f>'a29'!CO39</f>
        <v>0.2931298900768185</v>
      </c>
      <c r="BA38" s="96">
        <f>'a29'!CQ39</f>
        <v>0.42813998343348575</v>
      </c>
      <c r="BB38" s="96">
        <f>'a29'!CS39</f>
        <v>0.15391693259668721</v>
      </c>
      <c r="BC38" s="96">
        <f>'a29'!CU39</f>
        <v>0.12481319389300846</v>
      </c>
      <c r="BD38" s="96">
        <f>AZ38*'4'!BZ39+'8'!BA38*'5'!W38+'8'!BB38*'6'!BD39+'8'!BC38*'7'!AS39</f>
        <v>0.58743601605097961</v>
      </c>
    </row>
    <row r="39" spans="1:151">
      <c r="A39" s="1">
        <v>2016</v>
      </c>
      <c r="B39" s="96">
        <f>'a29'!C40</f>
        <v>0.29171373068616674</v>
      </c>
      <c r="C39" s="96">
        <f>'a29'!E40</f>
        <v>0.43307837252136888</v>
      </c>
      <c r="D39" s="96">
        <f>'a29'!G40</f>
        <v>0.15353774675431642</v>
      </c>
      <c r="E39" s="96">
        <f>'a29'!I40</f>
        <v>0.12167015003814791</v>
      </c>
      <c r="F39" s="96">
        <f>B39*'4'!H40+'8'!C39*'5'!C39+'8'!D39*'6'!F40+'8'!E39*'7'!E40</f>
        <v>0.51047975372396681</v>
      </c>
      <c r="G39" s="96">
        <f>'a29'!L40</f>
        <v>0.29343287288914416</v>
      </c>
      <c r="H39" s="96">
        <f>'a29'!N40</f>
        <v>0.4383963070594703</v>
      </c>
      <c r="I39" s="96">
        <f>'a29'!P40</f>
        <v>0.12839352345479671</v>
      </c>
      <c r="J39" s="96">
        <f>'a29'!R40</f>
        <v>0.13977729659658886</v>
      </c>
      <c r="K39" s="96">
        <f>G39*'4'!O40+'8'!H39*'5'!E39+'8'!I39*'6'!K40+'8'!J39*'7'!I40</f>
        <v>0.51202386990686721</v>
      </c>
      <c r="L39" s="96">
        <f>'a29'!U40</f>
        <v>0.2875581233206006</v>
      </c>
      <c r="M39" s="96">
        <f>'a29'!W40</f>
        <v>0.44020759154528782</v>
      </c>
      <c r="N39" s="96">
        <f>'a29'!Y40</f>
        <v>0.14171066303170227</v>
      </c>
      <c r="O39" s="96">
        <f>'a29'!AA40</f>
        <v>0.13052362210240942</v>
      </c>
      <c r="P39" s="96">
        <f>L39*'4'!V40+'8'!M39*'5'!G39+'8'!N39*'6'!P40+'8'!O39*'7'!M40</f>
        <v>0.45543281215404385</v>
      </c>
      <c r="Q39" s="96">
        <f>'a29'!AD40</f>
        <v>0.29615429015586331</v>
      </c>
      <c r="R39" s="96">
        <f>'a29'!AF40</f>
        <v>0.44655660454158852</v>
      </c>
      <c r="S39" s="96">
        <f>'a29'!AH40</f>
        <v>0.12073028722134152</v>
      </c>
      <c r="T39" s="96">
        <f>'a29'!AJ40</f>
        <v>0.13655881808120671</v>
      </c>
      <c r="U39" s="96">
        <f>Q39*'4'!AC40+'8'!R39*'5'!I39+'8'!S39*'6'!U40+'8'!T39*'7'!Q40</f>
        <v>0.45747342127676044</v>
      </c>
      <c r="V39" s="96">
        <f>'a29'!AM40</f>
        <v>0.28982122467751376</v>
      </c>
      <c r="W39" s="96">
        <f>'a29'!AO40</f>
        <v>0.43967373873679427</v>
      </c>
      <c r="X39" s="96">
        <f>'a29'!AQ40</f>
        <v>0.13412755641355009</v>
      </c>
      <c r="Y39" s="96">
        <f>'a29'!AS40</f>
        <v>0.13637748017214182</v>
      </c>
      <c r="Z39" s="96">
        <f>V39*'4'!AJ40+'8'!W39*'5'!K39+'8'!X39*'6'!Z40+'8'!Y39*'7'!U40</f>
        <v>0.47437574780720226</v>
      </c>
      <c r="AA39" s="96">
        <f>'a29'!AV40</f>
        <v>0.28984605114586715</v>
      </c>
      <c r="AB39" s="96">
        <f>'a29'!AX40</f>
        <v>0.43691627886437301</v>
      </c>
      <c r="AC39" s="96">
        <f>'a29'!AZ40</f>
        <v>0.14748723789832266</v>
      </c>
      <c r="AD39" s="96">
        <f>'a29'!BB40</f>
        <v>0.12575043209143719</v>
      </c>
      <c r="AE39" s="96">
        <f>AA39*'4'!AQ40+'8'!AB39*'5'!M39+'8'!AC39*'6'!AE40+'8'!AD39*'7'!Y40</f>
        <v>0.48679541614532063</v>
      </c>
      <c r="AF39" s="96">
        <f>'a29'!BE40</f>
        <v>0.29112311241184785</v>
      </c>
      <c r="AG39" s="96">
        <f>'a29'!BG40</f>
        <v>0.43089043595652177</v>
      </c>
      <c r="AH39" s="96">
        <f>'a29'!BI40</f>
        <v>0.15686334427911622</v>
      </c>
      <c r="AI39" s="96">
        <f>'a29'!BK40</f>
        <v>0.12112310735251416</v>
      </c>
      <c r="AJ39" s="96">
        <f>AF39*'4'!AX40+'8'!AG39*'5'!O39+'8'!AH39*'6'!AJ40+'8'!AI39*'7'!AC40</f>
        <v>0.45890870015261093</v>
      </c>
      <c r="AK39" s="96">
        <f>'a29'!BN40</f>
        <v>0.28710458044759851</v>
      </c>
      <c r="AL39" s="96">
        <f>'a29'!BP40</f>
        <v>0.43434327501514025</v>
      </c>
      <c r="AM39" s="96">
        <f>'a29'!BR40</f>
        <v>0.16729997482260694</v>
      </c>
      <c r="AN39" s="96">
        <f>'a29'!BT40</f>
        <v>0.11125216971465443</v>
      </c>
      <c r="AO39" s="96">
        <f>AK39*'4'!BE40+'8'!AL39*'5'!Q39+'8'!AM39*'6'!AO40+'8'!AN39*'7'!AG40</f>
        <v>0.50237315777836256</v>
      </c>
      <c r="AP39" s="96">
        <f>'a29'!BW40</f>
        <v>0.2866722185453468</v>
      </c>
      <c r="AQ39" s="96">
        <f>'a29'!BY40</f>
        <v>0.43614962282571729</v>
      </c>
      <c r="AR39" s="96">
        <f>'a29'!CA40</f>
        <v>0.16615223726693992</v>
      </c>
      <c r="AS39" s="96">
        <f>'a29'!CC40</f>
        <v>0.11102592136199588</v>
      </c>
      <c r="AT39" s="96">
        <f>AP39*'4'!BL40+'8'!AQ39*'5'!S39+'8'!AR39*'6'!AT40+'8'!AS39*'7'!AK40</f>
        <v>0.60980060249924517</v>
      </c>
      <c r="AU39" s="96">
        <f>'a29'!CF40</f>
        <v>0.2953577105971178</v>
      </c>
      <c r="AV39" s="96">
        <f>'a29'!CH40</f>
        <v>0.4269984090944916</v>
      </c>
      <c r="AW39" s="96">
        <f>'a29'!CJ40</f>
        <v>0.16880147182155125</v>
      </c>
      <c r="AX39" s="96">
        <f>'a29'!CL40</f>
        <v>0.10884240848683929</v>
      </c>
      <c r="AY39" s="96">
        <f>AU39*'4'!BS40+'8'!AV39*'5'!U39+'8'!AW39*'6'!AY40+'8'!AX39*'7'!AO40</f>
        <v>0.60877487355811921</v>
      </c>
      <c r="AZ39" s="96">
        <f>'a29'!CO40</f>
        <v>0.29496938381067866</v>
      </c>
      <c r="BA39" s="96">
        <f>'a29'!CQ40</f>
        <v>0.43297199569303835</v>
      </c>
      <c r="BB39" s="96">
        <f>'a29'!CS40</f>
        <v>0.14613155458177907</v>
      </c>
      <c r="BC39" s="96">
        <f>'a29'!CU40</f>
        <v>0.12592706591450387</v>
      </c>
      <c r="BD39" s="96">
        <f>AZ39*'4'!BZ40+'8'!BA39*'5'!W39+'8'!BB39*'6'!BD40+'8'!BC39*'7'!AS40</f>
        <v>0.58206863073328341</v>
      </c>
    </row>
    <row r="40" spans="1:151">
      <c r="A40" s="1">
        <v>2017</v>
      </c>
      <c r="B40" s="96">
        <f>'a29'!C41</f>
        <v>0.29157940065552268</v>
      </c>
      <c r="C40" s="96">
        <f>'a29'!E41</f>
        <v>0.43496877717023624</v>
      </c>
      <c r="D40" s="96">
        <f>'a29'!G41</f>
        <v>0.15244351910421067</v>
      </c>
      <c r="E40" s="96">
        <f>'a29'!I41</f>
        <v>0.12100830307003045</v>
      </c>
      <c r="F40" s="96">
        <f>B40*'4'!H41+'8'!C40*'5'!C40+'8'!D40*'6'!F41+'8'!E40*'7'!E41</f>
        <v>0.53721515741804893</v>
      </c>
      <c r="G40" s="96">
        <f>'a29'!L41</f>
        <v>0.28958862992145862</v>
      </c>
      <c r="H40" s="96">
        <f>'a29'!N41</f>
        <v>0.43687384582882116</v>
      </c>
      <c r="I40" s="96">
        <f>'a29'!P41</f>
        <v>0.1349417284413347</v>
      </c>
      <c r="J40" s="96">
        <f>'a29'!R41</f>
        <v>0.13859579580838552</v>
      </c>
      <c r="K40" s="96">
        <f>G40*'4'!O41+'8'!H40*'5'!E40+'8'!I40*'6'!K41+'8'!J40*'7'!I41</f>
        <v>0.50331067486490366</v>
      </c>
      <c r="L40" s="96">
        <f>'a29'!U41</f>
        <v>0.28788204568080777</v>
      </c>
      <c r="M40" s="96">
        <f>'a29'!W41</f>
        <v>0.44253781046841961</v>
      </c>
      <c r="N40" s="96">
        <f>'a29'!Y41</f>
        <v>0.14053565602713325</v>
      </c>
      <c r="O40" s="96">
        <f>'a29'!AA41</f>
        <v>0.12904448782363936</v>
      </c>
      <c r="P40" s="96">
        <f>L40*'4'!V41+'8'!M40*'5'!G40+'8'!N40*'6'!P41+'8'!O40*'7'!M41</f>
        <v>0.44683916236457877</v>
      </c>
      <c r="Q40" s="96">
        <f>'a29'!AD41</f>
        <v>0.29325021759252012</v>
      </c>
      <c r="R40" s="96">
        <f>'a29'!AF41</f>
        <v>0.44475858709274918</v>
      </c>
      <c r="S40" s="96">
        <f>'a29'!AH41</f>
        <v>0.1276222051420402</v>
      </c>
      <c r="T40" s="96">
        <f>'a29'!AJ41</f>
        <v>0.13436899017269052</v>
      </c>
      <c r="U40" s="96">
        <f>Q40*'4'!AC41+'8'!R40*'5'!I40+'8'!S40*'6'!U41+'8'!T40*'7'!Q41</f>
        <v>0.47915479165684055</v>
      </c>
      <c r="V40" s="96">
        <f>'a29'!AM41</f>
        <v>0.287538517747705</v>
      </c>
      <c r="W40" s="96">
        <f>'a29'!AO41</f>
        <v>0.43989411138786899</v>
      </c>
      <c r="X40" s="96">
        <f>'a29'!AQ41</f>
        <v>0.13724216826678745</v>
      </c>
      <c r="Y40" s="96">
        <f>'a29'!AS41</f>
        <v>0.13532520259763856</v>
      </c>
      <c r="Z40" s="96">
        <f>V40*'4'!AJ41+'8'!W40*'5'!K40+'8'!X40*'6'!Z41+'8'!Y40*'7'!U41</f>
        <v>0.48968124858552631</v>
      </c>
      <c r="AA40" s="96">
        <f>'a29'!AV41</f>
        <v>0.28884423981974605</v>
      </c>
      <c r="AB40" s="96">
        <f>'a29'!AX41</f>
        <v>0.43858885932102526</v>
      </c>
      <c r="AC40" s="96">
        <f>'a29'!AZ41</f>
        <v>0.14793144885661322</v>
      </c>
      <c r="AD40" s="96">
        <f>'a29'!BB41</f>
        <v>0.12463545200261528</v>
      </c>
      <c r="AE40" s="96">
        <f>AA40*'4'!AQ41+'8'!AB40*'5'!M40+'8'!AC40*'6'!AE41+'8'!AD40*'7'!Y41</f>
        <v>0.50940646913482257</v>
      </c>
      <c r="AF40" s="96">
        <f>'a29'!BE41</f>
        <v>0.29192431857319545</v>
      </c>
      <c r="AG40" s="96">
        <f>'a29'!BG41</f>
        <v>0.43322191122223402</v>
      </c>
      <c r="AH40" s="96">
        <f>'a29'!BI41</f>
        <v>0.15413267255941221</v>
      </c>
      <c r="AI40" s="96">
        <f>'a29'!BK41</f>
        <v>0.1207210976451583</v>
      </c>
      <c r="AJ40" s="96">
        <f>AF40*'4'!AX41+'8'!AG40*'5'!O40+'8'!AH40*'6'!AJ41+'8'!AI40*'7'!AC41</f>
        <v>0.49825392797805451</v>
      </c>
      <c r="AK40" s="96">
        <f>'a29'!BN41</f>
        <v>0.2872029246405407</v>
      </c>
      <c r="AL40" s="96">
        <f>'a29'!BP41</f>
        <v>0.43555876488022272</v>
      </c>
      <c r="AM40" s="96">
        <f>'a29'!BR41</f>
        <v>0.16709236726544657</v>
      </c>
      <c r="AN40" s="96">
        <f>'a29'!BT41</f>
        <v>0.11014594321379007</v>
      </c>
      <c r="AO40" s="96">
        <f>AK40*'4'!BE41+'8'!AL40*'5'!Q40+'8'!AM40*'6'!AO41+'8'!AN40*'7'!AG41</f>
        <v>0.55740059247220497</v>
      </c>
      <c r="AP40" s="96">
        <f>'a29'!BW41</f>
        <v>0.28567804941101782</v>
      </c>
      <c r="AQ40" s="96">
        <f>'a29'!BY41</f>
        <v>0.43659710563021537</v>
      </c>
      <c r="AR40" s="96">
        <f>'a29'!CA41</f>
        <v>0.16810802682160644</v>
      </c>
      <c r="AS40" s="96">
        <f>'a29'!CC41</f>
        <v>0.10961681813716047</v>
      </c>
      <c r="AT40" s="96">
        <f>AP40*'4'!BL41+'8'!AQ40*'5'!S40+'8'!AR40*'6'!AT41+'8'!AS40*'7'!AK41</f>
        <v>0.61870219115936487</v>
      </c>
      <c r="AU40" s="96">
        <f>'a29'!CF41</f>
        <v>0.29469514910799932</v>
      </c>
      <c r="AV40" s="96">
        <f>'a29'!CH41</f>
        <v>0.42878252968565134</v>
      </c>
      <c r="AW40" s="96">
        <f>'a29'!CJ41</f>
        <v>0.16746311785125556</v>
      </c>
      <c r="AX40" s="96">
        <f>'a29'!CL41</f>
        <v>0.10905920335509371</v>
      </c>
      <c r="AY40" s="96">
        <f>AU40*'4'!BS41+'8'!AV40*'5'!U40+'8'!AW40*'6'!AY41+'8'!AX40*'7'!AO41</f>
        <v>0.62118200210994678</v>
      </c>
      <c r="AZ40" s="96">
        <f>'a29'!CO41</f>
        <v>0.29541324358209348</v>
      </c>
      <c r="BA40" s="96">
        <f>'a29'!CQ41</f>
        <v>0.43585791677647373</v>
      </c>
      <c r="BB40" s="96">
        <f>'a29'!CS41</f>
        <v>0.1434869572308545</v>
      </c>
      <c r="BC40" s="96">
        <f>'a29'!CU41</f>
        <v>0.12524188241057826</v>
      </c>
      <c r="BD40" s="96">
        <f>AZ40*'4'!BZ41+'8'!BA40*'5'!W40+'8'!BB40*'6'!BD41+'8'!BC40*'7'!AS41</f>
        <v>0.60194437845108539</v>
      </c>
    </row>
    <row r="41" spans="1:151" s="89" customFormat="1">
      <c r="A41" s="89">
        <v>2018</v>
      </c>
      <c r="B41" s="96">
        <f>'a29'!C42</f>
        <v>0.29100961620198085</v>
      </c>
      <c r="C41" s="96">
        <f>'a29'!E42</f>
        <v>0.43596498823079199</v>
      </c>
      <c r="D41" s="96">
        <f>'a29'!G42</f>
        <v>0.15339419950357805</v>
      </c>
      <c r="E41" s="96">
        <f>'a29'!I42</f>
        <v>0.11963119606364903</v>
      </c>
      <c r="F41" s="96">
        <f>B41*'4'!H42+'8'!C41*'5'!C41+'8'!D41*'6'!F42+'8'!E41*'7'!E42</f>
        <v>0.54843571450410611</v>
      </c>
      <c r="G41" s="96">
        <f>'a29'!L42</f>
        <v>0.28964160397307287</v>
      </c>
      <c r="H41" s="96">
        <f>'a29'!N42</f>
        <v>0.44150151273335053</v>
      </c>
      <c r="I41" s="96">
        <f>'a29'!P42</f>
        <v>0.12970180626991426</v>
      </c>
      <c r="J41" s="96">
        <f>'a29'!R42</f>
        <v>0.13915507702366239</v>
      </c>
      <c r="K41" s="96">
        <f>G41*'4'!O42+'8'!H41*'5'!E41+'8'!I41*'6'!K42+'8'!J41*'7'!I42</f>
        <v>0.50162536592626472</v>
      </c>
      <c r="L41" s="96">
        <f>'a29'!U42</f>
        <v>0.28308354579910222</v>
      </c>
      <c r="M41" s="96">
        <f>'a29'!W42</f>
        <v>0.43656531643062302</v>
      </c>
      <c r="N41" s="96">
        <f>'a29'!Y42</f>
        <v>0.15509557294245818</v>
      </c>
      <c r="O41" s="96">
        <f>'a29'!AA42</f>
        <v>0.12525556482781672</v>
      </c>
      <c r="P41" s="96">
        <f>L41*'4'!V42+'8'!M41*'5'!G41+'8'!N41*'6'!P42+'8'!O41*'7'!M42</f>
        <v>0.46162321326997896</v>
      </c>
      <c r="Q41" s="96">
        <f>'a29'!AD42</f>
        <v>0.29139500996605405</v>
      </c>
      <c r="R41" s="96">
        <f>'a29'!AF42</f>
        <v>0.44458112372621822</v>
      </c>
      <c r="S41" s="96">
        <f>'a29'!AH42</f>
        <v>0.13171012970284754</v>
      </c>
      <c r="T41" s="96">
        <f>'a29'!AJ42</f>
        <v>0.13231373660488027</v>
      </c>
      <c r="U41" s="96">
        <f>Q41*'4'!AC42+'8'!R41*'5'!I41+'8'!S41*'6'!U42+'8'!T41*'7'!Q42</f>
        <v>0.47576060397344988</v>
      </c>
      <c r="V41" s="96">
        <f>'a29'!AM42</f>
        <v>0.28785219391609468</v>
      </c>
      <c r="W41" s="96">
        <f>'a29'!AO42</f>
        <v>0.44411838521653357</v>
      </c>
      <c r="X41" s="96">
        <f>'a29'!AQ42</f>
        <v>0.13295117241695129</v>
      </c>
      <c r="Y41" s="96">
        <f>'a29'!AS42</f>
        <v>0.13507824845042063</v>
      </c>
      <c r="Z41" s="96">
        <f>V41*'4'!AJ42+'8'!W41*'5'!K41+'8'!X41*'6'!Z42+'8'!Y41*'7'!U42</f>
        <v>0.49642251736306042</v>
      </c>
      <c r="AA41" s="96">
        <f>'a29'!AV42</f>
        <v>0.28809176455101509</v>
      </c>
      <c r="AB41" s="96">
        <f>'a29'!AX42</f>
        <v>0.44054385284025538</v>
      </c>
      <c r="AC41" s="96">
        <f>'a29'!AZ42</f>
        <v>0.14801089368283118</v>
      </c>
      <c r="AD41" s="96">
        <f>'a29'!BB42</f>
        <v>0.12335348892589831</v>
      </c>
      <c r="AE41" s="96">
        <f>AA41*'4'!AQ42+'8'!AB41*'5'!M41+'8'!AC41*'6'!AE42+'8'!AD41*'7'!Y42</f>
        <v>0.5298395883112178</v>
      </c>
      <c r="AF41" s="96">
        <f>'a29'!BE42</f>
        <v>0.29193544634143515</v>
      </c>
      <c r="AG41" s="96">
        <f>'a29'!BG42</f>
        <v>0.43404338299508188</v>
      </c>
      <c r="AH41" s="96">
        <f>'a29'!BI42</f>
        <v>0.15481550198401217</v>
      </c>
      <c r="AI41" s="96">
        <f>'a29'!BK42</f>
        <v>0.11920566867947091</v>
      </c>
      <c r="AJ41" s="96">
        <f>AF41*'4'!AX42+'8'!AG41*'5'!O41+'8'!AH41*'6'!AJ42+'8'!AI41*'7'!AC42</f>
        <v>0.51109149434177892</v>
      </c>
      <c r="AK41" s="96">
        <f>'a29'!BN42</f>
        <v>0.28624442287530522</v>
      </c>
      <c r="AL41" s="96">
        <f>'a29'!BP42</f>
        <v>0.43554189281409128</v>
      </c>
      <c r="AM41" s="96">
        <f>'a29'!BR42</f>
        <v>0.16958847690064938</v>
      </c>
      <c r="AN41" s="96">
        <f>'a29'!BT42</f>
        <v>0.10862520740995403</v>
      </c>
      <c r="AO41" s="96">
        <f>AK41*'4'!BE42+'8'!AL41*'5'!Q41+'8'!AM41*'6'!AO42+'8'!AN41*'7'!AG42</f>
        <v>0.53466396142686901</v>
      </c>
      <c r="AP41" s="96">
        <f>'a29'!BW42</f>
        <v>0.28434917928756687</v>
      </c>
      <c r="AQ41" s="96">
        <f>'a29'!BY42</f>
        <v>0.43707387197199066</v>
      </c>
      <c r="AR41" s="96">
        <f>'a29'!CA42</f>
        <v>0.17026250741347024</v>
      </c>
      <c r="AS41" s="96">
        <f>'a29'!CC42</f>
        <v>0.10831444132697227</v>
      </c>
      <c r="AT41" s="96">
        <f>AP41*'4'!BL42+'8'!AQ41*'5'!S41+'8'!AR41*'6'!AT42+'8'!AS41*'7'!AK42</f>
        <v>0.62106314283393105</v>
      </c>
      <c r="AU41" s="96">
        <f>'a29'!CF42</f>
        <v>0.29389015288496928</v>
      </c>
      <c r="AV41" s="96">
        <f>'a29'!CH42</f>
        <v>0.43002798792924407</v>
      </c>
      <c r="AW41" s="96">
        <f>'a29'!CJ42</f>
        <v>0.16730541742253013</v>
      </c>
      <c r="AX41" s="96">
        <f>'a29'!CL42</f>
        <v>0.10877644176325652</v>
      </c>
      <c r="AY41" s="96">
        <f>AU41*'4'!BS42+'8'!AV41*'5'!U41+'8'!AW41*'6'!AY42+'8'!AX41*'7'!AO42</f>
        <v>0.6233697646365377</v>
      </c>
      <c r="AZ41" s="96">
        <f>'a29'!CO42</f>
        <v>0.29403684709869299</v>
      </c>
      <c r="BA41" s="96">
        <f>'a29'!CQ42</f>
        <v>0.43549233041951579</v>
      </c>
      <c r="BB41" s="96">
        <f>'a29'!CS42</f>
        <v>0.14742704339249252</v>
      </c>
      <c r="BC41" s="96">
        <f>'a29'!CU42</f>
        <v>0.12304377908929862</v>
      </c>
      <c r="BD41" s="96">
        <f>AZ41*'4'!BZ42+'8'!BA41*'5'!W41+'8'!BB41*'6'!BD42+'8'!BC41*'7'!AS42</f>
        <v>0.61454942787989519</v>
      </c>
    </row>
    <row r="42" spans="1:151" s="89" customFormat="1">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row>
    <row r="43" spans="1:151" s="23" customFormat="1">
      <c r="B43" s="342" t="s">
        <v>615</v>
      </c>
      <c r="C43" s="342"/>
      <c r="D43" s="342"/>
      <c r="E43" s="342"/>
      <c r="F43" s="342"/>
      <c r="G43" s="342"/>
      <c r="H43" s="342"/>
      <c r="I43" s="342"/>
      <c r="J43" s="342"/>
      <c r="K43" s="342"/>
      <c r="L43" s="342"/>
      <c r="M43" s="342"/>
      <c r="N43" s="342"/>
      <c r="O43" s="342"/>
      <c r="P43" s="342"/>
      <c r="Q43" s="342" t="s">
        <v>615</v>
      </c>
      <c r="R43" s="342"/>
      <c r="S43" s="342"/>
      <c r="T43" s="342"/>
      <c r="U43" s="342"/>
      <c r="V43" s="342"/>
      <c r="W43" s="342"/>
      <c r="X43" s="342"/>
      <c r="Y43" s="342"/>
      <c r="Z43" s="342"/>
      <c r="AA43" s="342"/>
      <c r="AB43" s="342"/>
      <c r="AC43" s="342"/>
      <c r="AD43" s="342"/>
      <c r="AE43" s="342"/>
      <c r="AF43" s="342" t="s">
        <v>615</v>
      </c>
      <c r="AG43" s="342"/>
      <c r="AH43" s="342"/>
      <c r="AI43" s="342"/>
      <c r="AJ43" s="342"/>
      <c r="AK43" s="342"/>
      <c r="AL43" s="342"/>
      <c r="AM43" s="342"/>
      <c r="AN43" s="342"/>
      <c r="AO43" s="342"/>
      <c r="AP43" s="342"/>
      <c r="AQ43" s="342"/>
      <c r="AR43" s="342"/>
      <c r="AS43" s="342"/>
      <c r="AT43" s="342"/>
      <c r="AU43" s="342" t="s">
        <v>615</v>
      </c>
      <c r="AV43" s="342"/>
      <c r="AW43" s="342"/>
      <c r="AX43" s="342"/>
      <c r="AY43" s="342"/>
      <c r="AZ43" s="342"/>
      <c r="BA43" s="342"/>
      <c r="BB43" s="342"/>
      <c r="BC43" s="342"/>
      <c r="BD43" s="342"/>
    </row>
    <row r="44" spans="1:151" s="5" customFormat="1">
      <c r="A44" s="5" t="s">
        <v>989</v>
      </c>
      <c r="B44" s="70">
        <f>(POWER(B41/B4, 1/37)-1)*100</f>
        <v>6.946252510799944E-2</v>
      </c>
      <c r="C44" s="70">
        <f t="shared" ref="C44:BD44" si="0">(POWER(C41/C4, 1/37)-1)*100</f>
        <v>0.12486778076274963</v>
      </c>
      <c r="D44" s="70">
        <f t="shared" si="0"/>
        <v>-0.98688849127374079</v>
      </c>
      <c r="E44" s="70">
        <f t="shared" si="0"/>
        <v>1.1390010642766013</v>
      </c>
      <c r="F44" s="70">
        <f t="shared" si="0"/>
        <v>-0.35205791821345533</v>
      </c>
      <c r="G44" s="70">
        <f t="shared" si="0"/>
        <v>0.31789392540959582</v>
      </c>
      <c r="H44" s="70">
        <f t="shared" si="0"/>
        <v>0.21351671408205153</v>
      </c>
      <c r="I44" s="70">
        <f t="shared" si="0"/>
        <v>-1.9862713912532137</v>
      </c>
      <c r="J44" s="70">
        <f t="shared" si="0"/>
        <v>2.2101830565905978</v>
      </c>
      <c r="K44" s="70">
        <f t="shared" si="0"/>
        <v>0.78660397639138679</v>
      </c>
      <c r="L44" s="70">
        <f t="shared" si="0"/>
        <v>0.18824611574062011</v>
      </c>
      <c r="M44" s="70">
        <f t="shared" si="0"/>
        <v>0.11802550308899207</v>
      </c>
      <c r="N44" s="70">
        <f t="shared" si="0"/>
        <v>-1.2305875204984607</v>
      </c>
      <c r="O44" s="70">
        <f t="shared" si="0"/>
        <v>1.4775298806484871</v>
      </c>
      <c r="P44" s="70">
        <f t="shared" si="0"/>
        <v>0.43902503302666318</v>
      </c>
      <c r="Q44" s="70">
        <f t="shared" si="0"/>
        <v>0.15527113165931805</v>
      </c>
      <c r="R44" s="70">
        <f t="shared" si="0"/>
        <v>0.1678263544832026</v>
      </c>
      <c r="S44" s="70">
        <f t="shared" si="0"/>
        <v>-1.5019279311796141</v>
      </c>
      <c r="T44" s="70">
        <f t="shared" si="0"/>
        <v>1.4931925513889333</v>
      </c>
      <c r="U44" s="70">
        <f t="shared" si="0"/>
        <v>-0.42919107821375313</v>
      </c>
      <c r="V44" s="70">
        <f t="shared" si="0"/>
        <v>0.16556496257864595</v>
      </c>
      <c r="W44" s="70">
        <f t="shared" si="0"/>
        <v>0.1829301057469479</v>
      </c>
      <c r="X44" s="70">
        <f t="shared" si="0"/>
        <v>-1.6077403266146373</v>
      </c>
      <c r="Y44" s="70">
        <f t="shared" si="0"/>
        <v>1.7158214637310154</v>
      </c>
      <c r="Z44" s="70">
        <f t="shared" si="0"/>
        <v>-5.4208202533989613E-3</v>
      </c>
      <c r="AA44" s="70">
        <f t="shared" si="0"/>
        <v>-1.7805295155159939E-3</v>
      </c>
      <c r="AB44" s="70">
        <f t="shared" si="0"/>
        <v>0.17254298457394235</v>
      </c>
      <c r="AC44" s="70">
        <f t="shared" si="0"/>
        <v>-1.0578636498571603</v>
      </c>
      <c r="AD44" s="70">
        <f t="shared" si="0"/>
        <v>1.210825405604421</v>
      </c>
      <c r="AE44" s="70">
        <f t="shared" si="0"/>
        <v>-0.17472656159854827</v>
      </c>
      <c r="AF44" s="70">
        <f t="shared" si="0"/>
        <v>7.5643278084491783E-2</v>
      </c>
      <c r="AG44" s="70">
        <f t="shared" si="0"/>
        <v>0.12381272080144168</v>
      </c>
      <c r="AH44" s="70">
        <f t="shared" si="0"/>
        <v>-0.93187406366781467</v>
      </c>
      <c r="AI44" s="70">
        <f t="shared" si="0"/>
        <v>0.99663265338605367</v>
      </c>
      <c r="AJ44" s="70">
        <f t="shared" si="0"/>
        <v>-0.74204876650860729</v>
      </c>
      <c r="AK44" s="70">
        <f t="shared" si="0"/>
        <v>8.6639438773650213E-2</v>
      </c>
      <c r="AL44" s="70">
        <f t="shared" si="0"/>
        <v>6.1906293984104188E-2</v>
      </c>
      <c r="AM44" s="70">
        <f t="shared" si="0"/>
        <v>-0.64695626856093869</v>
      </c>
      <c r="AN44" s="70">
        <f t="shared" si="0"/>
        <v>0.7802356948024558</v>
      </c>
      <c r="AO44" s="70">
        <f t="shared" si="0"/>
        <v>-0.31763131349969997</v>
      </c>
      <c r="AP44" s="70">
        <f t="shared" si="0"/>
        <v>0.14130122531992306</v>
      </c>
      <c r="AQ44" s="70">
        <f t="shared" si="0"/>
        <v>7.6670650778365435E-2</v>
      </c>
      <c r="AR44" s="70">
        <f t="shared" si="0"/>
        <v>-0.75122991230163194</v>
      </c>
      <c r="AS44" s="70">
        <f t="shared" si="0"/>
        <v>0.81496053169440863</v>
      </c>
      <c r="AT44" s="70">
        <f t="shared" si="0"/>
        <v>-0.36006230407372719</v>
      </c>
      <c r="AU44" s="70">
        <f t="shared" si="0"/>
        <v>5.8273861027147156E-2</v>
      </c>
      <c r="AV44" s="70">
        <f t="shared" si="0"/>
        <v>7.8820099277598921E-2</v>
      </c>
      <c r="AW44" s="70">
        <f t="shared" si="0"/>
        <v>-0.83994613069636737</v>
      </c>
      <c r="AX44" s="70">
        <f t="shared" si="0"/>
        <v>1.3546510418188662</v>
      </c>
      <c r="AY44" s="70">
        <f t="shared" si="0"/>
        <v>-0.33096873149977002</v>
      </c>
      <c r="AZ44" s="70">
        <f t="shared" si="0"/>
        <v>5.7563934777959958E-2</v>
      </c>
      <c r="BA44" s="70">
        <f t="shared" si="0"/>
        <v>8.3098477266418946E-2</v>
      </c>
      <c r="BB44" s="70">
        <f t="shared" si="0"/>
        <v>-0.93627383699866895</v>
      </c>
      <c r="BC44" s="70">
        <f t="shared" si="0"/>
        <v>1.1348973864651057</v>
      </c>
      <c r="BD44" s="70">
        <f t="shared" si="0"/>
        <v>0.10165786152529499</v>
      </c>
    </row>
    <row r="45" spans="1:151" s="23" customFormat="1">
      <c r="B45" s="342" t="s">
        <v>616</v>
      </c>
      <c r="C45" s="342"/>
      <c r="D45" s="342"/>
      <c r="E45" s="342"/>
      <c r="F45" s="342"/>
      <c r="G45" s="342" t="s">
        <v>616</v>
      </c>
      <c r="H45" s="342"/>
      <c r="I45" s="342"/>
      <c r="J45" s="342"/>
      <c r="K45" s="342"/>
      <c r="L45" s="342" t="s">
        <v>616</v>
      </c>
      <c r="M45" s="342"/>
      <c r="N45" s="342"/>
      <c r="O45" s="342"/>
      <c r="P45" s="342"/>
      <c r="Q45" s="342" t="s">
        <v>616</v>
      </c>
      <c r="R45" s="342"/>
      <c r="S45" s="342"/>
      <c r="T45" s="342"/>
      <c r="U45" s="342"/>
      <c r="V45" s="342" t="s">
        <v>616</v>
      </c>
      <c r="W45" s="342"/>
      <c r="X45" s="342"/>
      <c r="Y45" s="342"/>
      <c r="Z45" s="342"/>
      <c r="AA45" s="342" t="s">
        <v>616</v>
      </c>
      <c r="AB45" s="342"/>
      <c r="AC45" s="342"/>
      <c r="AD45" s="342"/>
      <c r="AE45" s="342"/>
      <c r="AF45" s="342" t="s">
        <v>616</v>
      </c>
      <c r="AG45" s="342"/>
      <c r="AH45" s="342"/>
      <c r="AI45" s="342"/>
      <c r="AJ45" s="342"/>
      <c r="AK45" s="342" t="s">
        <v>616</v>
      </c>
      <c r="AL45" s="342"/>
      <c r="AM45" s="342"/>
      <c r="AN45" s="342"/>
      <c r="AO45" s="342"/>
      <c r="AP45" s="342" t="s">
        <v>616</v>
      </c>
      <c r="AQ45" s="342"/>
      <c r="AR45" s="342"/>
      <c r="AS45" s="342"/>
      <c r="AT45" s="342"/>
      <c r="AU45" s="342" t="s">
        <v>616</v>
      </c>
      <c r="AV45" s="342"/>
      <c r="AW45" s="342"/>
      <c r="AX45" s="342"/>
      <c r="AY45" s="342"/>
      <c r="AZ45" s="342" t="s">
        <v>616</v>
      </c>
      <c r="BA45" s="342"/>
      <c r="BB45" s="342"/>
      <c r="BC45" s="342"/>
      <c r="BD45" s="342"/>
    </row>
    <row r="46" spans="1:151">
      <c r="A46" s="89" t="s">
        <v>989</v>
      </c>
      <c r="B46" s="96"/>
      <c r="C46" s="96"/>
      <c r="D46" s="96"/>
      <c r="E46" s="96"/>
      <c r="F46" s="96">
        <f>F41-F4</f>
        <v>-7.6445351766365577E-2</v>
      </c>
      <c r="G46" s="96"/>
      <c r="H46" s="96"/>
      <c r="I46" s="96"/>
      <c r="J46" s="96"/>
      <c r="K46" s="96">
        <f>K41-K4</f>
        <v>0.1262416298272962</v>
      </c>
      <c r="L46" s="96"/>
      <c r="M46" s="96"/>
      <c r="N46" s="96"/>
      <c r="O46" s="96"/>
      <c r="P46" s="96">
        <f>P41-P4</f>
        <v>6.907268054753174E-2</v>
      </c>
      <c r="Q46" s="96"/>
      <c r="R46" s="96"/>
      <c r="S46" s="96"/>
      <c r="T46" s="96"/>
      <c r="U46" s="96">
        <f>U41-U4</f>
        <v>-8.207106661367769E-2</v>
      </c>
      <c r="V46" s="96"/>
      <c r="W46" s="96"/>
      <c r="X46" s="96"/>
      <c r="Y46" s="96"/>
      <c r="Z46" s="96">
        <f>Z41-Z4</f>
        <v>-9.9670260323403426E-4</v>
      </c>
      <c r="AA46" s="96"/>
      <c r="AB46" s="96"/>
      <c r="AC46" s="96"/>
      <c r="AD46" s="96"/>
      <c r="AE46" s="96">
        <f>AE41-AE4</f>
        <v>-3.5416945460816196E-2</v>
      </c>
      <c r="AF46" s="96"/>
      <c r="AG46" s="96"/>
      <c r="AH46" s="96"/>
      <c r="AI46" s="96"/>
      <c r="AJ46" s="96">
        <f>AJ41-AJ4</f>
        <v>-0.16216771616830472</v>
      </c>
      <c r="AK46" s="96"/>
      <c r="AL46" s="96"/>
      <c r="AM46" s="96"/>
      <c r="AN46" s="96"/>
      <c r="AO46" s="96">
        <f>AO41-AO4</f>
        <v>-6.6789443784716185E-2</v>
      </c>
      <c r="AP46" s="96"/>
      <c r="AQ46" s="96"/>
      <c r="AR46" s="96"/>
      <c r="AS46" s="96"/>
      <c r="AT46" s="96">
        <f>AT41-AT4</f>
        <v>-8.8675099174911454E-2</v>
      </c>
      <c r="AU46" s="96"/>
      <c r="AV46" s="96">
        <f>AV41-AV4</f>
        <v>1.2355190244543346E-2</v>
      </c>
      <c r="AW46" s="96"/>
      <c r="AX46" s="96"/>
      <c r="AY46" s="96">
        <f>AY41-AY4</f>
        <v>-8.135082244823999E-2</v>
      </c>
      <c r="AZ46" s="96"/>
      <c r="BA46" s="96"/>
      <c r="BB46" s="96"/>
      <c r="BC46" s="96"/>
      <c r="BD46" s="96">
        <f>BD41-BD4</f>
        <v>2.2674667858835207E-2</v>
      </c>
    </row>
    <row r="47" spans="1:151">
      <c r="B47" s="6" t="s">
        <v>1053</v>
      </c>
      <c r="EL47" s="1">
        <v>0</v>
      </c>
      <c r="EM47" s="1">
        <v>0</v>
      </c>
      <c r="EN47" s="1">
        <v>0</v>
      </c>
      <c r="EO47" s="1">
        <v>0</v>
      </c>
      <c r="EP47" s="1">
        <v>0</v>
      </c>
      <c r="EQ47" s="1">
        <v>0</v>
      </c>
      <c r="ER47" s="1">
        <v>0</v>
      </c>
      <c r="ES47" s="1">
        <v>0</v>
      </c>
      <c r="ET47" s="1">
        <v>0</v>
      </c>
      <c r="EU47" s="1">
        <v>0</v>
      </c>
    </row>
    <row r="48" spans="1:151">
      <c r="B48" s="6" t="s">
        <v>935</v>
      </c>
      <c r="Q48" s="6" t="s">
        <v>290</v>
      </c>
      <c r="AF48" s="6" t="s">
        <v>290</v>
      </c>
      <c r="AU48" s="6" t="s">
        <v>290</v>
      </c>
    </row>
    <row r="49" spans="2:2">
      <c r="B49" s="6" t="s">
        <v>1235</v>
      </c>
    </row>
  </sheetData>
  <mergeCells count="11">
    <mergeCell ref="AA2:AE2"/>
    <mergeCell ref="B2:F2"/>
    <mergeCell ref="G2:K2"/>
    <mergeCell ref="L2:P2"/>
    <mergeCell ref="Q2:U2"/>
    <mergeCell ref="V2:Z2"/>
    <mergeCell ref="AF2:AJ2"/>
    <mergeCell ref="AK2:AO2"/>
    <mergeCell ref="AP2:AT2"/>
    <mergeCell ref="AU2:AY2"/>
    <mergeCell ref="AZ2:BD2"/>
  </mergeCells>
  <phoneticPr fontId="16" type="noConversion"/>
  <pageMargins left="0.35433070866141736" right="0.35433070866141736" top="0.59055118110236227" bottom="0.59055118110236227" header="0.51181102362204722" footer="0.51181102362204722"/>
  <pageSetup scale="74" orientation="landscape" r:id="rId1"/>
  <headerFooter alignWithMargins="0"/>
  <colBreaks count="3" manualBreakCount="3">
    <brk id="16" max="1048575" man="1"/>
    <brk id="31" max="1048575" man="1"/>
    <brk id="46" max="1048575" man="1"/>
  </colBreaks>
</worksheet>
</file>

<file path=xl/worksheets/sheet14.xml><?xml version="1.0" encoding="utf-8"?>
<worksheet xmlns="http://schemas.openxmlformats.org/spreadsheetml/2006/main" xmlns:r="http://schemas.openxmlformats.org/officeDocument/2006/relationships">
  <dimension ref="A1:CK57"/>
  <sheetViews>
    <sheetView view="pageBreakPreview" zoomScale="87" zoomScaleSheetLayoutView="87" workbookViewId="0">
      <pane xSplit="1" ySplit="4" topLeftCell="J14" activePane="bottomRight" state="frozen"/>
      <selection activeCell="B23" sqref="B23"/>
      <selection pane="topRight" activeCell="B23" sqref="B23"/>
      <selection pane="bottomLeft" activeCell="B23" sqref="B23"/>
      <selection pane="bottomRight" activeCell="C22" sqref="C22"/>
    </sheetView>
  </sheetViews>
  <sheetFormatPr defaultColWidth="8.875" defaultRowHeight="12.75"/>
  <cols>
    <col min="1" max="1" width="8.875" style="1"/>
    <col min="2" max="89" width="9.75" style="6" customWidth="1"/>
    <col min="90" max="16384" width="8.875" style="1"/>
  </cols>
  <sheetData>
    <row r="1" spans="1:89" ht="17.25" customHeight="1">
      <c r="B1" s="6" t="s">
        <v>403</v>
      </c>
      <c r="R1" s="6" t="s">
        <v>404</v>
      </c>
      <c r="AH1" s="6" t="s">
        <v>405</v>
      </c>
      <c r="AX1" s="6" t="s">
        <v>406</v>
      </c>
      <c r="BN1" s="6" t="s">
        <v>890</v>
      </c>
      <c r="CD1" s="6" t="s">
        <v>891</v>
      </c>
    </row>
    <row r="2" spans="1:89" s="273" customFormat="1">
      <c r="B2" s="371" t="s">
        <v>264</v>
      </c>
      <c r="C2" s="371"/>
      <c r="D2" s="371"/>
      <c r="E2" s="371"/>
      <c r="F2" s="371"/>
      <c r="G2" s="371"/>
      <c r="H2" s="371"/>
      <c r="I2" s="371"/>
      <c r="J2" s="371" t="s">
        <v>280</v>
      </c>
      <c r="K2" s="371"/>
      <c r="L2" s="371"/>
      <c r="M2" s="371"/>
      <c r="N2" s="371"/>
      <c r="O2" s="371"/>
      <c r="P2" s="371"/>
      <c r="Q2" s="371"/>
      <c r="R2" s="371" t="s">
        <v>281</v>
      </c>
      <c r="S2" s="371"/>
      <c r="T2" s="371"/>
      <c r="U2" s="371"/>
      <c r="V2" s="371"/>
      <c r="W2" s="371"/>
      <c r="X2" s="371"/>
      <c r="Y2" s="371"/>
      <c r="Z2" s="371" t="s">
        <v>282</v>
      </c>
      <c r="AA2" s="371"/>
      <c r="AB2" s="371"/>
      <c r="AC2" s="371"/>
      <c r="AD2" s="371"/>
      <c r="AE2" s="371"/>
      <c r="AF2" s="371"/>
      <c r="AG2" s="371"/>
      <c r="AH2" s="371" t="s">
        <v>283</v>
      </c>
      <c r="AI2" s="371"/>
      <c r="AJ2" s="371"/>
      <c r="AK2" s="371"/>
      <c r="AL2" s="371"/>
      <c r="AM2" s="371"/>
      <c r="AN2" s="371"/>
      <c r="AO2" s="371"/>
      <c r="AP2" s="371" t="s">
        <v>284</v>
      </c>
      <c r="AQ2" s="371"/>
      <c r="AR2" s="371"/>
      <c r="AS2" s="371"/>
      <c r="AT2" s="371"/>
      <c r="AU2" s="371"/>
      <c r="AV2" s="371"/>
      <c r="AW2" s="371"/>
      <c r="AX2" s="371" t="s">
        <v>285</v>
      </c>
      <c r="AY2" s="371"/>
      <c r="AZ2" s="371"/>
      <c r="BA2" s="371"/>
      <c r="BB2" s="371"/>
      <c r="BC2" s="371"/>
      <c r="BD2" s="371"/>
      <c r="BE2" s="371"/>
      <c r="BF2" s="371" t="s">
        <v>286</v>
      </c>
      <c r="BG2" s="371"/>
      <c r="BH2" s="371"/>
      <c r="BI2" s="371"/>
      <c r="BJ2" s="371"/>
      <c r="BK2" s="371"/>
      <c r="BL2" s="371"/>
      <c r="BM2" s="371"/>
      <c r="BN2" s="371" t="s">
        <v>287</v>
      </c>
      <c r="BO2" s="371"/>
      <c r="BP2" s="371"/>
      <c r="BQ2" s="371"/>
      <c r="BR2" s="371"/>
      <c r="BS2" s="371"/>
      <c r="BT2" s="371"/>
      <c r="BU2" s="371"/>
      <c r="BV2" s="371" t="s">
        <v>288</v>
      </c>
      <c r="BW2" s="371"/>
      <c r="BX2" s="371"/>
      <c r="BY2" s="371"/>
      <c r="BZ2" s="371"/>
      <c r="CA2" s="371"/>
      <c r="CB2" s="371"/>
      <c r="CC2" s="371"/>
      <c r="CD2" s="371" t="s">
        <v>289</v>
      </c>
      <c r="CE2" s="371"/>
      <c r="CF2" s="371"/>
      <c r="CG2" s="371"/>
      <c r="CH2" s="371"/>
      <c r="CI2" s="371"/>
      <c r="CJ2" s="371"/>
      <c r="CK2" s="371"/>
    </row>
    <row r="3" spans="1:89" s="277" customFormat="1" ht="80.25" customHeight="1">
      <c r="B3" s="278" t="s">
        <v>22</v>
      </c>
      <c r="C3" s="278" t="s">
        <v>135</v>
      </c>
      <c r="D3" s="278" t="s">
        <v>23</v>
      </c>
      <c r="E3" s="278" t="s">
        <v>136</v>
      </c>
      <c r="F3" s="278" t="s">
        <v>486</v>
      </c>
      <c r="G3" s="278" t="s">
        <v>20</v>
      </c>
      <c r="H3" s="278" t="s">
        <v>21</v>
      </c>
      <c r="I3" s="278" t="s">
        <v>137</v>
      </c>
      <c r="J3" s="278" t="s">
        <v>22</v>
      </c>
      <c r="K3" s="278" t="s">
        <v>135</v>
      </c>
      <c r="L3" s="278" t="s">
        <v>23</v>
      </c>
      <c r="M3" s="278" t="s">
        <v>136</v>
      </c>
      <c r="N3" s="278" t="s">
        <v>486</v>
      </c>
      <c r="O3" s="278" t="s">
        <v>20</v>
      </c>
      <c r="P3" s="278" t="s">
        <v>21</v>
      </c>
      <c r="Q3" s="278" t="s">
        <v>137</v>
      </c>
      <c r="R3" s="278" t="s">
        <v>22</v>
      </c>
      <c r="S3" s="278" t="s">
        <v>135</v>
      </c>
      <c r="T3" s="278" t="s">
        <v>23</v>
      </c>
      <c r="U3" s="278" t="s">
        <v>136</v>
      </c>
      <c r="V3" s="278" t="s">
        <v>486</v>
      </c>
      <c r="W3" s="278" t="s">
        <v>20</v>
      </c>
      <c r="X3" s="278" t="s">
        <v>21</v>
      </c>
      <c r="Y3" s="278" t="s">
        <v>137</v>
      </c>
      <c r="Z3" s="278" t="s">
        <v>22</v>
      </c>
      <c r="AA3" s="278" t="s">
        <v>135</v>
      </c>
      <c r="AB3" s="278" t="s">
        <v>23</v>
      </c>
      <c r="AC3" s="278" t="s">
        <v>136</v>
      </c>
      <c r="AD3" s="278" t="s">
        <v>486</v>
      </c>
      <c r="AE3" s="278" t="s">
        <v>20</v>
      </c>
      <c r="AF3" s="278" t="s">
        <v>21</v>
      </c>
      <c r="AG3" s="278" t="s">
        <v>137</v>
      </c>
      <c r="AH3" s="278" t="s">
        <v>22</v>
      </c>
      <c r="AI3" s="278" t="s">
        <v>135</v>
      </c>
      <c r="AJ3" s="278" t="s">
        <v>23</v>
      </c>
      <c r="AK3" s="278" t="s">
        <v>136</v>
      </c>
      <c r="AL3" s="278" t="s">
        <v>486</v>
      </c>
      <c r="AM3" s="278" t="s">
        <v>20</v>
      </c>
      <c r="AN3" s="278" t="s">
        <v>21</v>
      </c>
      <c r="AO3" s="278" t="s">
        <v>137</v>
      </c>
      <c r="AP3" s="278" t="s">
        <v>22</v>
      </c>
      <c r="AQ3" s="278" t="s">
        <v>135</v>
      </c>
      <c r="AR3" s="278" t="s">
        <v>23</v>
      </c>
      <c r="AS3" s="278" t="s">
        <v>136</v>
      </c>
      <c r="AT3" s="278" t="s">
        <v>486</v>
      </c>
      <c r="AU3" s="278" t="s">
        <v>20</v>
      </c>
      <c r="AV3" s="278" t="s">
        <v>21</v>
      </c>
      <c r="AW3" s="278" t="s">
        <v>137</v>
      </c>
      <c r="AX3" s="278" t="s">
        <v>22</v>
      </c>
      <c r="AY3" s="278" t="s">
        <v>135</v>
      </c>
      <c r="AZ3" s="278" t="s">
        <v>23</v>
      </c>
      <c r="BA3" s="278" t="s">
        <v>136</v>
      </c>
      <c r="BB3" s="278" t="s">
        <v>486</v>
      </c>
      <c r="BC3" s="278" t="s">
        <v>20</v>
      </c>
      <c r="BD3" s="278" t="s">
        <v>21</v>
      </c>
      <c r="BE3" s="278" t="s">
        <v>137</v>
      </c>
      <c r="BF3" s="278" t="s">
        <v>22</v>
      </c>
      <c r="BG3" s="278" t="s">
        <v>135</v>
      </c>
      <c r="BH3" s="278" t="s">
        <v>23</v>
      </c>
      <c r="BI3" s="278" t="s">
        <v>136</v>
      </c>
      <c r="BJ3" s="278" t="s">
        <v>486</v>
      </c>
      <c r="BK3" s="278" t="s">
        <v>20</v>
      </c>
      <c r="BL3" s="278" t="s">
        <v>21</v>
      </c>
      <c r="BM3" s="278" t="s">
        <v>137</v>
      </c>
      <c r="BN3" s="278" t="s">
        <v>22</v>
      </c>
      <c r="BO3" s="278" t="s">
        <v>135</v>
      </c>
      <c r="BP3" s="278" t="s">
        <v>23</v>
      </c>
      <c r="BQ3" s="278" t="s">
        <v>136</v>
      </c>
      <c r="BR3" s="278" t="s">
        <v>486</v>
      </c>
      <c r="BS3" s="278" t="s">
        <v>20</v>
      </c>
      <c r="BT3" s="278" t="s">
        <v>21</v>
      </c>
      <c r="BU3" s="278" t="s">
        <v>137</v>
      </c>
      <c r="BV3" s="278" t="s">
        <v>22</v>
      </c>
      <c r="BW3" s="278" t="s">
        <v>135</v>
      </c>
      <c r="BX3" s="278" t="s">
        <v>23</v>
      </c>
      <c r="BY3" s="278" t="s">
        <v>136</v>
      </c>
      <c r="BZ3" s="278" t="s">
        <v>486</v>
      </c>
      <c r="CA3" s="278" t="s">
        <v>20</v>
      </c>
      <c r="CB3" s="278" t="s">
        <v>21</v>
      </c>
      <c r="CC3" s="278" t="s">
        <v>137</v>
      </c>
      <c r="CD3" s="278" t="s">
        <v>22</v>
      </c>
      <c r="CE3" s="278" t="s">
        <v>135</v>
      </c>
      <c r="CF3" s="278" t="s">
        <v>23</v>
      </c>
      <c r="CG3" s="278" t="s">
        <v>136</v>
      </c>
      <c r="CH3" s="278" t="s">
        <v>486</v>
      </c>
      <c r="CI3" s="278" t="s">
        <v>20</v>
      </c>
      <c r="CJ3" s="278" t="s">
        <v>21</v>
      </c>
      <c r="CK3" s="278" t="s">
        <v>137</v>
      </c>
    </row>
    <row r="4" spans="1:89" s="277" customFormat="1" ht="38.25" customHeight="1">
      <c r="B4" s="278" t="s">
        <v>77</v>
      </c>
      <c r="C4" s="278" t="s">
        <v>210</v>
      </c>
      <c r="D4" s="278" t="s">
        <v>78</v>
      </c>
      <c r="E4" s="278" t="s">
        <v>139</v>
      </c>
      <c r="F4" s="278" t="s">
        <v>79</v>
      </c>
      <c r="G4" s="278" t="s">
        <v>80</v>
      </c>
      <c r="H4" s="278" t="s">
        <v>103</v>
      </c>
      <c r="I4" s="278" t="s">
        <v>140</v>
      </c>
      <c r="J4" s="278" t="s">
        <v>82</v>
      </c>
      <c r="K4" s="278" t="s">
        <v>141</v>
      </c>
      <c r="L4" s="278" t="s">
        <v>83</v>
      </c>
      <c r="M4" s="278" t="s">
        <v>142</v>
      </c>
      <c r="N4" s="278" t="s">
        <v>84</v>
      </c>
      <c r="O4" s="278" t="s">
        <v>101</v>
      </c>
      <c r="P4" s="278" t="s">
        <v>104</v>
      </c>
      <c r="Q4" s="278" t="s">
        <v>143</v>
      </c>
      <c r="R4" s="278" t="s">
        <v>77</v>
      </c>
      <c r="S4" s="278" t="s">
        <v>210</v>
      </c>
      <c r="T4" s="278" t="s">
        <v>78</v>
      </c>
      <c r="U4" s="278" t="s">
        <v>139</v>
      </c>
      <c r="V4" s="278" t="s">
        <v>79</v>
      </c>
      <c r="W4" s="278" t="s">
        <v>80</v>
      </c>
      <c r="X4" s="278" t="s">
        <v>103</v>
      </c>
      <c r="Y4" s="278" t="s">
        <v>140</v>
      </c>
      <c r="Z4" s="278" t="s">
        <v>82</v>
      </c>
      <c r="AA4" s="278" t="s">
        <v>141</v>
      </c>
      <c r="AB4" s="278" t="s">
        <v>83</v>
      </c>
      <c r="AC4" s="278" t="s">
        <v>142</v>
      </c>
      <c r="AD4" s="278" t="s">
        <v>84</v>
      </c>
      <c r="AE4" s="278" t="s">
        <v>101</v>
      </c>
      <c r="AF4" s="278" t="s">
        <v>104</v>
      </c>
      <c r="AG4" s="278" t="s">
        <v>143</v>
      </c>
      <c r="AH4" s="278" t="s">
        <v>77</v>
      </c>
      <c r="AI4" s="278" t="s">
        <v>210</v>
      </c>
      <c r="AJ4" s="278" t="s">
        <v>78</v>
      </c>
      <c r="AK4" s="278" t="s">
        <v>139</v>
      </c>
      <c r="AL4" s="278" t="s">
        <v>79</v>
      </c>
      <c r="AM4" s="278" t="s">
        <v>80</v>
      </c>
      <c r="AN4" s="278" t="s">
        <v>103</v>
      </c>
      <c r="AO4" s="278" t="s">
        <v>140</v>
      </c>
      <c r="AP4" s="278" t="s">
        <v>82</v>
      </c>
      <c r="AQ4" s="278" t="s">
        <v>141</v>
      </c>
      <c r="AR4" s="278" t="s">
        <v>83</v>
      </c>
      <c r="AS4" s="278" t="s">
        <v>142</v>
      </c>
      <c r="AT4" s="278" t="s">
        <v>84</v>
      </c>
      <c r="AU4" s="278" t="s">
        <v>101</v>
      </c>
      <c r="AV4" s="278" t="s">
        <v>104</v>
      </c>
      <c r="AW4" s="278" t="s">
        <v>143</v>
      </c>
      <c r="AX4" s="278" t="s">
        <v>77</v>
      </c>
      <c r="AY4" s="278" t="s">
        <v>210</v>
      </c>
      <c r="AZ4" s="278" t="s">
        <v>78</v>
      </c>
      <c r="BA4" s="278" t="s">
        <v>139</v>
      </c>
      <c r="BB4" s="278" t="s">
        <v>79</v>
      </c>
      <c r="BC4" s="278" t="s">
        <v>80</v>
      </c>
      <c r="BD4" s="278" t="s">
        <v>103</v>
      </c>
      <c r="BE4" s="278" t="s">
        <v>140</v>
      </c>
      <c r="BF4" s="278" t="s">
        <v>82</v>
      </c>
      <c r="BG4" s="278" t="s">
        <v>141</v>
      </c>
      <c r="BH4" s="278" t="s">
        <v>83</v>
      </c>
      <c r="BI4" s="278" t="s">
        <v>142</v>
      </c>
      <c r="BJ4" s="278" t="s">
        <v>84</v>
      </c>
      <c r="BK4" s="278" t="s">
        <v>101</v>
      </c>
      <c r="BL4" s="278" t="s">
        <v>104</v>
      </c>
      <c r="BM4" s="278" t="s">
        <v>143</v>
      </c>
      <c r="BN4" s="278" t="s">
        <v>77</v>
      </c>
      <c r="BO4" s="278" t="s">
        <v>210</v>
      </c>
      <c r="BP4" s="278" t="s">
        <v>78</v>
      </c>
      <c r="BQ4" s="278" t="s">
        <v>139</v>
      </c>
      <c r="BR4" s="278" t="s">
        <v>79</v>
      </c>
      <c r="BS4" s="278" t="s">
        <v>80</v>
      </c>
      <c r="BT4" s="278" t="s">
        <v>103</v>
      </c>
      <c r="BU4" s="278" t="s">
        <v>140</v>
      </c>
      <c r="BV4" s="278" t="s">
        <v>82</v>
      </c>
      <c r="BW4" s="278" t="s">
        <v>141</v>
      </c>
      <c r="BX4" s="278" t="s">
        <v>83</v>
      </c>
      <c r="BY4" s="278" t="s">
        <v>142</v>
      </c>
      <c r="BZ4" s="278" t="s">
        <v>84</v>
      </c>
      <c r="CA4" s="278" t="s">
        <v>101</v>
      </c>
      <c r="CB4" s="278" t="s">
        <v>104</v>
      </c>
      <c r="CC4" s="278" t="s">
        <v>143</v>
      </c>
      <c r="CD4" s="278" t="s">
        <v>77</v>
      </c>
      <c r="CE4" s="278" t="s">
        <v>210</v>
      </c>
      <c r="CF4" s="278" t="s">
        <v>78</v>
      </c>
      <c r="CG4" s="278" t="s">
        <v>139</v>
      </c>
      <c r="CH4" s="278" t="s">
        <v>79</v>
      </c>
      <c r="CI4" s="278" t="s">
        <v>80</v>
      </c>
      <c r="CJ4" s="278" t="s">
        <v>103</v>
      </c>
      <c r="CK4" s="278" t="s">
        <v>140</v>
      </c>
    </row>
    <row r="5" spans="1:89">
      <c r="A5" s="1">
        <v>1981</v>
      </c>
      <c r="B5" s="96">
        <f>'1'!I6</f>
        <v>0.25226719979436601</v>
      </c>
      <c r="C5" s="96">
        <f>'1'!K6</f>
        <v>0.32253212432874179</v>
      </c>
      <c r="D5" s="96">
        <f>'2'!I6</f>
        <v>0.43317905562780556</v>
      </c>
      <c r="E5" s="96">
        <f>'2'!K6</f>
        <v>0.88724338719602769</v>
      </c>
      <c r="F5" s="96">
        <f>'3'!D5</f>
        <v>0.62147861774853719</v>
      </c>
      <c r="G5" s="96">
        <f>'8'!F4</f>
        <v>0.62488106627047169</v>
      </c>
      <c r="H5" s="96">
        <f t="shared" ref="H5:H41" si="0">SUM(B5,D5,F5,G5)/4</f>
        <v>0.48295148486029515</v>
      </c>
      <c r="I5" s="96">
        <f t="shared" ref="I5:I25" si="1">SUM(C5,E5,F5,G5)/4</f>
        <v>0.61403379888594456</v>
      </c>
      <c r="J5" s="96">
        <f>'1'!S6</f>
        <v>8.3333333333333301E-2</v>
      </c>
      <c r="K5" s="96">
        <f>'1'!U6</f>
        <v>8.3333333333332774E-2</v>
      </c>
      <c r="L5" s="96">
        <f>'2'!S6</f>
        <v>0.36608188956851417</v>
      </c>
      <c r="M5" s="96">
        <f>'2'!U6</f>
        <v>0.88002490024117197</v>
      </c>
      <c r="N5" s="96">
        <f>'3'!G5</f>
        <v>0.37790801812749059</v>
      </c>
      <c r="O5" s="96">
        <f>'8'!K4</f>
        <v>0.37538373609896852</v>
      </c>
      <c r="P5" s="96">
        <f t="shared" ref="P5:P25" si="2">SUM(J5,L5,N5,O5)/4</f>
        <v>0.30067674428207664</v>
      </c>
      <c r="Q5" s="96">
        <f t="shared" ref="Q5:Q25" si="3">SUM(K5,M5,N5,O5)/4</f>
        <v>0.42916249695024095</v>
      </c>
      <c r="R5" s="96">
        <f>'1'!AC6</f>
        <v>0.19567147946863875</v>
      </c>
      <c r="S5" s="96">
        <f>'1'!AE6</f>
        <v>0.24900810383157251</v>
      </c>
      <c r="T5" s="96">
        <f>'2'!AC6</f>
        <v>0.30408284588227685</v>
      </c>
      <c r="U5" s="96">
        <f>'2'!AE6</f>
        <v>0.87163363608223265</v>
      </c>
      <c r="V5" s="96">
        <f>'3'!J5</f>
        <v>0.41824976277152237</v>
      </c>
      <c r="W5" s="96">
        <f>'8'!P4</f>
        <v>0.39255053272244722</v>
      </c>
      <c r="X5" s="96">
        <f t="shared" ref="X5:X25" si="4">SUM(R5,T5,V5,W5)/4</f>
        <v>0.32763865521122126</v>
      </c>
      <c r="Y5" s="96">
        <f t="shared" ref="Y5:Y25" si="5">SUM(S5,U5,V5,W5)/4</f>
        <v>0.4828605088519437</v>
      </c>
      <c r="Z5" s="96">
        <f>'1'!AM6</f>
        <v>0.26393547181489929</v>
      </c>
      <c r="AA5" s="96">
        <f>'1'!AO6</f>
        <v>0.33699749359133219</v>
      </c>
      <c r="AB5" s="96">
        <f>'2'!AM6</f>
        <v>0.33031435702035156</v>
      </c>
      <c r="AC5" s="96">
        <f>'2'!AO6</f>
        <v>0.87544003383432567</v>
      </c>
      <c r="AD5" s="96">
        <f>'3'!M5</f>
        <v>0.51758748105818153</v>
      </c>
      <c r="AE5" s="96">
        <f>'8'!U4</f>
        <v>0.55783167058712757</v>
      </c>
      <c r="AF5" s="96">
        <f t="shared" ref="AF5:AF25" si="6">SUM(Z5,AB5,AD5,AE5)/4</f>
        <v>0.41741724512014</v>
      </c>
      <c r="AG5" s="96">
        <f t="shared" ref="AG5:AG25" si="7">SUM(AA5,AC5,AD5,AE5)/4</f>
        <v>0.57196416976774178</v>
      </c>
      <c r="AH5" s="96">
        <f>'1'!AW6</f>
        <v>0.12669758564399911</v>
      </c>
      <c r="AI5" s="96">
        <f>'1'!AY6</f>
        <v>0.15080721864638874</v>
      </c>
      <c r="AJ5" s="96">
        <f>'2'!AW6</f>
        <v>0.38095690969891871</v>
      </c>
      <c r="AK5" s="96">
        <f>'2'!AY6</f>
        <v>0.8817630083025606</v>
      </c>
      <c r="AL5" s="96">
        <f>'3'!P5</f>
        <v>0.32890239270223937</v>
      </c>
      <c r="AM5" s="96">
        <f>'8'!Z4</f>
        <v>0.49741921996629446</v>
      </c>
      <c r="AN5" s="96">
        <f t="shared" ref="AN5:AN25" si="8">SUM(AH5,AJ5,AL5,AM5)/4</f>
        <v>0.3334940270028629</v>
      </c>
      <c r="AO5" s="96">
        <f t="shared" ref="AO5:AO25" si="9">SUM(AI5,AK5,AL5,AM5)/4</f>
        <v>0.46472295990437085</v>
      </c>
      <c r="AP5" s="96">
        <f>'1'!BG6</f>
        <v>0.16850992140474236</v>
      </c>
      <c r="AQ5" s="96">
        <f>'1'!BI6</f>
        <v>0.21155825350365545</v>
      </c>
      <c r="AR5" s="96">
        <f>'2'!BG6</f>
        <v>0.38462408807685838</v>
      </c>
      <c r="AS5" s="96">
        <f>'2'!BI6</f>
        <v>0.88217815672951017</v>
      </c>
      <c r="AT5" s="96">
        <f>'3'!S5</f>
        <v>0.57989780405440894</v>
      </c>
      <c r="AU5" s="96">
        <f>'8'!AE4</f>
        <v>0.565256533772034</v>
      </c>
      <c r="AV5" s="96">
        <f t="shared" ref="AV5:AV25" si="10">SUM(AP5,AR5,AT5,AU5)/4</f>
        <v>0.42457208682701086</v>
      </c>
      <c r="AW5" s="96">
        <f t="shared" ref="AW5:AW25" si="11">SUM(AQ5,AS5,AT5,AU5)/4</f>
        <v>0.55972268701490213</v>
      </c>
      <c r="AX5" s="96">
        <f>'1'!BQ6</f>
        <v>0.2568669684373322</v>
      </c>
      <c r="AY5" s="96">
        <f>'1'!BS6</f>
        <v>0.3282612859046628</v>
      </c>
      <c r="AZ5" s="96">
        <f>'2'!BQ6</f>
        <v>0.41729610214991747</v>
      </c>
      <c r="BA5" s="96">
        <f>'2'!BS6</f>
        <v>0.88566829662095603</v>
      </c>
      <c r="BB5" s="96">
        <f>'3'!V5</f>
        <v>0.74543552363741483</v>
      </c>
      <c r="BC5" s="96">
        <f>'8'!AJ4</f>
        <v>0.67325921051008364</v>
      </c>
      <c r="BD5" s="96">
        <f t="shared" ref="BD5:BD25" si="12">SUM(AX5,AZ5,BB5,BC5)/4</f>
        <v>0.52321445118368703</v>
      </c>
      <c r="BE5" s="96">
        <f t="shared" ref="BE5:BE25" si="13">SUM(AY5,BA5,BB5,BC5)/4</f>
        <v>0.65815607916827934</v>
      </c>
      <c r="BF5" s="96">
        <f>'1'!CA6</f>
        <v>0.2178587739207882</v>
      </c>
      <c r="BG5" s="96">
        <f>'1'!CC6</f>
        <v>0.27852440485066476</v>
      </c>
      <c r="BH5" s="96">
        <f>'2'!CA6</f>
        <v>0.4320960262532309</v>
      </c>
      <c r="BI5" s="96">
        <f>'2'!CC6</f>
        <v>0.8871382787996438</v>
      </c>
      <c r="BJ5" s="96">
        <f>'3'!Y5</f>
        <v>0.47766206031409897</v>
      </c>
      <c r="BK5" s="96">
        <f>'8'!AO4</f>
        <v>0.60145340521158519</v>
      </c>
      <c r="BL5" s="96">
        <f t="shared" ref="BL5:BL25" si="14">SUM(BF5,BH5,BJ5,BK5)/4</f>
        <v>0.43226756642492581</v>
      </c>
      <c r="BM5" s="96">
        <f t="shared" ref="BM5:BM25" si="15">SUM(BG5,BI5,BJ5,BK5)/4</f>
        <v>0.56119453729399815</v>
      </c>
      <c r="BN5" s="96">
        <f>'1'!CK6</f>
        <v>0.28030602800162385</v>
      </c>
      <c r="BO5" s="96">
        <f>'1'!CM6</f>
        <v>0.3569224540029482</v>
      </c>
      <c r="BP5" s="96">
        <f>'2'!CK6</f>
        <v>0.54168637672904196</v>
      </c>
      <c r="BQ5" s="96">
        <f>'2'!CM6</f>
        <v>0.8964014060345763</v>
      </c>
      <c r="BR5" s="96">
        <f>'3'!AB5</f>
        <v>0.3491890209982389</v>
      </c>
      <c r="BS5" s="96">
        <f>'8'!AT4</f>
        <v>0.7097382420088425</v>
      </c>
      <c r="BT5" s="96">
        <f t="shared" ref="BT5:BT25" si="16">SUM(BN5,BP5,BR5,BS5)/4</f>
        <v>0.47022991693443683</v>
      </c>
      <c r="BU5" s="96">
        <f t="shared" ref="BU5:BU25" si="17">SUM(BO5,BQ5,BR5,BS5)/4</f>
        <v>0.57806278076115147</v>
      </c>
      <c r="BV5" s="96">
        <f>'1'!CU6</f>
        <v>0.4076478342334327</v>
      </c>
      <c r="BW5" s="96">
        <f>'1'!CW6</f>
        <v>0.49892566442194403</v>
      </c>
      <c r="BX5" s="96">
        <f>'2'!CU6</f>
        <v>0.7098416538751765</v>
      </c>
      <c r="BY5" s="96">
        <f>'2'!CW6</f>
        <v>0.9069959361108153</v>
      </c>
      <c r="BZ5" s="96">
        <f>'3'!AE5</f>
        <v>0.6911324307158111</v>
      </c>
      <c r="CA5" s="96">
        <f>'8'!AY4</f>
        <v>0.70472058708477769</v>
      </c>
      <c r="CB5" s="96">
        <f t="shared" ref="CB5:CB25" si="18">SUM(BV5,BX5,BZ5,CA5)/4</f>
        <v>0.62833562647729946</v>
      </c>
      <c r="CC5" s="96">
        <f t="shared" ref="CC5:CC25" si="19">SUM(BW5,BY5,BZ5,CA5)/4</f>
        <v>0.70044365458333702</v>
      </c>
      <c r="CD5" s="96">
        <f>'1'!DE6</f>
        <v>0.31781649213223989</v>
      </c>
      <c r="CE5" s="96">
        <f>'1'!DG6</f>
        <v>0.40103733010133691</v>
      </c>
      <c r="CF5" s="96">
        <f>'2'!DE6</f>
        <v>0.44550356309696837</v>
      </c>
      <c r="CG5" s="96">
        <f>'2'!DG6</f>
        <v>0.88841707844530415</v>
      </c>
      <c r="CH5" s="96">
        <f>'3'!AH5</f>
        <v>0.66351240264870082</v>
      </c>
      <c r="CI5" s="96">
        <f>'8'!BD4</f>
        <v>0.59187476002105999</v>
      </c>
      <c r="CJ5" s="96">
        <f t="shared" ref="CJ5:CJ25" si="20">SUM(CD5,CF5,CH5,CI5)/4</f>
        <v>0.50467680447474228</v>
      </c>
      <c r="CK5" s="96">
        <f t="shared" ref="CK5:CK25" si="21">SUM(CE5,CG5,CH5,CI5)/4</f>
        <v>0.63621039280410052</v>
      </c>
    </row>
    <row r="6" spans="1:89">
      <c r="A6" s="1">
        <v>1982</v>
      </c>
      <c r="B6" s="96">
        <f>'1'!I7</f>
        <v>0.21931621716759123</v>
      </c>
      <c r="C6" s="96">
        <f>'1'!K7</f>
        <v>0.28043105545873415</v>
      </c>
      <c r="D6" s="96">
        <f>'2'!I7</f>
        <v>0.42543003979917798</v>
      </c>
      <c r="E6" s="96">
        <f>'2'!K7</f>
        <v>0.88648406624640352</v>
      </c>
      <c r="F6" s="96">
        <f>'3'!D6</f>
        <v>0.6139734220082611</v>
      </c>
      <c r="G6" s="96">
        <f>'8'!F5</f>
        <v>0.59207747925713405</v>
      </c>
      <c r="H6" s="96">
        <f t="shared" si="0"/>
        <v>0.46269928955804107</v>
      </c>
      <c r="I6" s="96">
        <f t="shared" si="1"/>
        <v>0.59324150574263323</v>
      </c>
      <c r="J6" s="96">
        <f>'1'!S7</f>
        <v>8.6283572289789903E-2</v>
      </c>
      <c r="K6" s="96">
        <f>'1'!U7</f>
        <v>8.8081424209872139E-2</v>
      </c>
      <c r="L6" s="96">
        <f>'2'!S7</f>
        <v>0.35903032170486227</v>
      </c>
      <c r="M6" s="96">
        <f>'2'!U7</f>
        <v>0.87916873304873511</v>
      </c>
      <c r="N6" s="96">
        <f>'3'!G6</f>
        <v>0.33492988053743422</v>
      </c>
      <c r="O6" s="96">
        <f>'8'!K5</f>
        <v>0.37683754244363771</v>
      </c>
      <c r="P6" s="96">
        <f t="shared" si="2"/>
        <v>0.28927032924393103</v>
      </c>
      <c r="Q6" s="96">
        <f t="shared" si="3"/>
        <v>0.41975439505991974</v>
      </c>
      <c r="R6" s="96">
        <f>'1'!AC7</f>
        <v>0.17704144722856729</v>
      </c>
      <c r="S6" s="96">
        <f>'1'!AE7</f>
        <v>0.22348370090886935</v>
      </c>
      <c r="T6" s="96">
        <f>'2'!AC7</f>
        <v>0.30485719227136648</v>
      </c>
      <c r="U6" s="96">
        <f>'2'!AE7</f>
        <v>0.87175234287415093</v>
      </c>
      <c r="V6" s="96">
        <f>'3'!J6</f>
        <v>0.5556396130476593</v>
      </c>
      <c r="W6" s="96">
        <f>'8'!P5</f>
        <v>0.4538885617275274</v>
      </c>
      <c r="X6" s="96">
        <f t="shared" si="4"/>
        <v>0.37285670356878015</v>
      </c>
      <c r="Y6" s="96">
        <f t="shared" si="5"/>
        <v>0.52619105463955174</v>
      </c>
      <c r="Z6" s="96">
        <f>'1'!AM7</f>
        <v>0.25065996235113414</v>
      </c>
      <c r="AA6" s="96">
        <f>'1'!AO7</f>
        <v>0.32052195469479516</v>
      </c>
      <c r="AB6" s="96">
        <f>'2'!AM7</f>
        <v>0.32558454079920413</v>
      </c>
      <c r="AC6" s="96">
        <f>'2'!AO7</f>
        <v>0.87478453280866264</v>
      </c>
      <c r="AD6" s="96">
        <f>'3'!M6</f>
        <v>0.49947613482415631</v>
      </c>
      <c r="AE6" s="96">
        <f>'8'!U5</f>
        <v>0.5750031828436768</v>
      </c>
      <c r="AF6" s="96">
        <f t="shared" si="6"/>
        <v>0.41268095520454284</v>
      </c>
      <c r="AG6" s="96">
        <f t="shared" si="7"/>
        <v>0.56744645129282278</v>
      </c>
      <c r="AH6" s="96">
        <f>'1'!AW7</f>
        <v>0.12214141458307244</v>
      </c>
      <c r="AI6" s="96">
        <f>'1'!AY7</f>
        <v>0.14394247530208673</v>
      </c>
      <c r="AJ6" s="96">
        <f>'2'!AW7</f>
        <v>0.36968229137589903</v>
      </c>
      <c r="AK6" s="96">
        <f>'2'!AY7</f>
        <v>0.88045384435798624</v>
      </c>
      <c r="AL6" s="96">
        <f>'3'!P6</f>
        <v>0.33506270357822354</v>
      </c>
      <c r="AM6" s="96">
        <f>'8'!Z5</f>
        <v>0.4551016706784759</v>
      </c>
      <c r="AN6" s="96">
        <f t="shared" si="8"/>
        <v>0.32049702005391772</v>
      </c>
      <c r="AO6" s="96">
        <f t="shared" si="9"/>
        <v>0.45364017347919305</v>
      </c>
      <c r="AP6" s="96">
        <f>'1'!BG7</f>
        <v>0.14229894764441897</v>
      </c>
      <c r="AQ6" s="96">
        <f>'1'!BI7</f>
        <v>0.17393914493949902</v>
      </c>
      <c r="AR6" s="96">
        <f>'2'!BG7</f>
        <v>0.38302315772469142</v>
      </c>
      <c r="AS6" s="96">
        <f>'2'!BI7</f>
        <v>0.88199754595004098</v>
      </c>
      <c r="AT6" s="96">
        <f>'3'!S6</f>
        <v>0.61051503411282793</v>
      </c>
      <c r="AU6" s="96">
        <f>'8'!AE5</f>
        <v>0.55694596648753647</v>
      </c>
      <c r="AV6" s="96">
        <f t="shared" si="10"/>
        <v>0.42319577649236872</v>
      </c>
      <c r="AW6" s="96">
        <f t="shared" si="11"/>
        <v>0.55584942287247607</v>
      </c>
      <c r="AX6" s="96">
        <f>'1'!BQ7</f>
        <v>0.22563885550166726</v>
      </c>
      <c r="AY6" s="96">
        <f>'1'!BS7</f>
        <v>0.288657717069981</v>
      </c>
      <c r="AZ6" s="96">
        <f>'2'!BQ7</f>
        <v>0.4144722171417311</v>
      </c>
      <c r="BA6" s="96">
        <f>'2'!BS7</f>
        <v>0.88538042939051675</v>
      </c>
      <c r="BB6" s="96">
        <f>'3'!V6</f>
        <v>0.71842297061847804</v>
      </c>
      <c r="BC6" s="96">
        <f>'8'!AJ5</f>
        <v>0.62294543865260066</v>
      </c>
      <c r="BD6" s="96">
        <f t="shared" si="12"/>
        <v>0.49536987047861925</v>
      </c>
      <c r="BE6" s="96">
        <f t="shared" si="13"/>
        <v>0.62885163893289409</v>
      </c>
      <c r="BF6" s="96">
        <f>'1'!CA7</f>
        <v>0.21580145158131159</v>
      </c>
      <c r="BG6" s="96">
        <f>'1'!CC7</f>
        <v>0.27582634926072191</v>
      </c>
      <c r="BH6" s="96">
        <f>'2'!CA7</f>
        <v>0.42550858262881514</v>
      </c>
      <c r="BI6" s="96">
        <f>'2'!CC7</f>
        <v>0.88649184855490959</v>
      </c>
      <c r="BJ6" s="96">
        <f>'3'!Y6</f>
        <v>0.49104826719533634</v>
      </c>
      <c r="BK6" s="96">
        <f>'8'!AO5</f>
        <v>0.61556341302274464</v>
      </c>
      <c r="BL6" s="96">
        <f t="shared" si="14"/>
        <v>0.436980428607052</v>
      </c>
      <c r="BM6" s="96">
        <f t="shared" si="15"/>
        <v>0.56723246950842809</v>
      </c>
      <c r="BN6" s="96">
        <f>'1'!CK7</f>
        <v>0.23266366509923009</v>
      </c>
      <c r="BO6" s="96">
        <f>'1'!CM7</f>
        <v>0.29771393068481156</v>
      </c>
      <c r="BP6" s="96">
        <f>'2'!CK7</f>
        <v>0.52857354244700361</v>
      </c>
      <c r="BQ6" s="96">
        <f>'2'!CM7</f>
        <v>0.89541742954469639</v>
      </c>
      <c r="BR6" s="96">
        <f>'3'!AB6</f>
        <v>0.50437175729481698</v>
      </c>
      <c r="BS6" s="96">
        <f>'8'!AT5</f>
        <v>0.75198737199259313</v>
      </c>
      <c r="BT6" s="96">
        <f t="shared" si="16"/>
        <v>0.50439908420841095</v>
      </c>
      <c r="BU6" s="96">
        <f t="shared" si="17"/>
        <v>0.61237262237922951</v>
      </c>
      <c r="BV6" s="96">
        <f>'1'!CU7</f>
        <v>0.37353666853620487</v>
      </c>
      <c r="BW6" s="96">
        <f>'1'!CW7</f>
        <v>0.46295111560345176</v>
      </c>
      <c r="BX6" s="96">
        <f>'2'!CU7</f>
        <v>0.70251516293443661</v>
      </c>
      <c r="BY6" s="96">
        <f>'2'!CW7</f>
        <v>0.90659716688674419</v>
      </c>
      <c r="BZ6" s="96">
        <f>'3'!AE6</f>
        <v>0.69813810529421472</v>
      </c>
      <c r="CA6" s="96">
        <f>'8'!AY5</f>
        <v>0.63762358633101046</v>
      </c>
      <c r="CB6" s="96">
        <f t="shared" si="18"/>
        <v>0.60295338077396665</v>
      </c>
      <c r="CC6" s="96">
        <f t="shared" si="19"/>
        <v>0.67632749352885524</v>
      </c>
      <c r="CD6" s="96">
        <f>'1'!DE7</f>
        <v>0.26672433951141256</v>
      </c>
      <c r="CE6" s="96">
        <f>'1'!DG7</f>
        <v>0.34042202486375034</v>
      </c>
      <c r="CF6" s="96">
        <f>'2'!DE7</f>
        <v>0.43208238592423337</v>
      </c>
      <c r="CG6" s="96">
        <f>'2'!DG7</f>
        <v>0.88713695292043859</v>
      </c>
      <c r="CH6" s="96">
        <f>'3'!AH6</f>
        <v>0.55629232520037719</v>
      </c>
      <c r="CI6" s="96">
        <f>'8'!BD5</f>
        <v>0.53833352019244285</v>
      </c>
      <c r="CJ6" s="96">
        <f t="shared" si="20"/>
        <v>0.44835814270711649</v>
      </c>
      <c r="CK6" s="96">
        <f t="shared" si="21"/>
        <v>0.58054620579425231</v>
      </c>
    </row>
    <row r="7" spans="1:89">
      <c r="A7" s="1">
        <v>1983</v>
      </c>
      <c r="B7" s="96">
        <f>'1'!I8</f>
        <v>0.23685072494335888</v>
      </c>
      <c r="C7" s="96">
        <f>'1'!K8</f>
        <v>0.30307036656650782</v>
      </c>
      <c r="D7" s="96">
        <f>'2'!I8</f>
        <v>0.42860973394008861</v>
      </c>
      <c r="E7" s="96">
        <f>'2'!K8</f>
        <v>0.88679770270883318</v>
      </c>
      <c r="F7" s="96">
        <f>'3'!D7</f>
        <v>0.58674634908808909</v>
      </c>
      <c r="G7" s="96">
        <f>'8'!F6</f>
        <v>0.56729004078668877</v>
      </c>
      <c r="H7" s="96">
        <f t="shared" si="0"/>
        <v>0.45487421218955632</v>
      </c>
      <c r="I7" s="96">
        <f t="shared" si="1"/>
        <v>0.58597611478752976</v>
      </c>
      <c r="J7" s="96">
        <f>'1'!S8</f>
        <v>0.10022457981419104</v>
      </c>
      <c r="K7" s="96">
        <f>'1'!U8</f>
        <v>0.1101975351982564</v>
      </c>
      <c r="L7" s="96">
        <f>'2'!S8</f>
        <v>0.35588875178225005</v>
      </c>
      <c r="M7" s="96">
        <f>'2'!U8</f>
        <v>0.87878022360867336</v>
      </c>
      <c r="N7" s="96">
        <f>'3'!G7</f>
        <v>0.16626213592233013</v>
      </c>
      <c r="O7" s="96">
        <f>'8'!K6</f>
        <v>0.29074144793877454</v>
      </c>
      <c r="P7" s="96">
        <f t="shared" si="2"/>
        <v>0.22827922886438642</v>
      </c>
      <c r="Q7" s="96">
        <f t="shared" si="3"/>
        <v>0.36149533566700864</v>
      </c>
      <c r="R7" s="96">
        <f>'1'!AC8</f>
        <v>0.18639307034368302</v>
      </c>
      <c r="S7" s="96">
        <f>'1'!AE8</f>
        <v>0.23638312734799211</v>
      </c>
      <c r="T7" s="96">
        <f>'2'!AC8</f>
        <v>0.30702881832461937</v>
      </c>
      <c r="U7" s="96">
        <f>'2'!AE8</f>
        <v>0.87208305117898233</v>
      </c>
      <c r="V7" s="96">
        <f>'3'!J7</f>
        <v>0.65921266462480022</v>
      </c>
      <c r="W7" s="96">
        <f>'8'!P6</f>
        <v>0.46628972952213338</v>
      </c>
      <c r="X7" s="96">
        <f t="shared" si="4"/>
        <v>0.40473107070380898</v>
      </c>
      <c r="Y7" s="96">
        <f t="shared" si="5"/>
        <v>0.55849214316847706</v>
      </c>
      <c r="Z7" s="96">
        <f>'1'!AM8</f>
        <v>0.25067984664842768</v>
      </c>
      <c r="AA7" s="96">
        <f>'1'!AO8</f>
        <v>0.32054685037273539</v>
      </c>
      <c r="AB7" s="96">
        <f>'2'!AM8</f>
        <v>0.32579440037620305</v>
      </c>
      <c r="AC7" s="96">
        <f>'2'!AO8</f>
        <v>0.87481388735964583</v>
      </c>
      <c r="AD7" s="96">
        <f>'3'!M7</f>
        <v>0.53271741702644793</v>
      </c>
      <c r="AE7" s="96">
        <f>'8'!U6</f>
        <v>0.56411338083428064</v>
      </c>
      <c r="AF7" s="96">
        <f t="shared" si="6"/>
        <v>0.41832626122133981</v>
      </c>
      <c r="AG7" s="96">
        <f t="shared" si="7"/>
        <v>0.57304788389827743</v>
      </c>
      <c r="AH7" s="96">
        <f>'1'!AW8</f>
        <v>0.15169251425337696</v>
      </c>
      <c r="AI7" s="96">
        <f>'1'!AY8</f>
        <v>0.18759582392754287</v>
      </c>
      <c r="AJ7" s="96">
        <f>'2'!AW8</f>
        <v>0.36339038446769367</v>
      </c>
      <c r="AK7" s="96">
        <f>'2'!AY8</f>
        <v>0.87970065714238066</v>
      </c>
      <c r="AL7" s="96">
        <f>'3'!P7</f>
        <v>0.26539084828318371</v>
      </c>
      <c r="AM7" s="96">
        <f>'8'!Z6</f>
        <v>0.38262720130467809</v>
      </c>
      <c r="AN7" s="96">
        <f t="shared" si="8"/>
        <v>0.29077523707723307</v>
      </c>
      <c r="AO7" s="96">
        <f t="shared" si="9"/>
        <v>0.42882863266444632</v>
      </c>
      <c r="AP7" s="96">
        <f>'1'!BG8</f>
        <v>0.16221877140165186</v>
      </c>
      <c r="AQ7" s="96">
        <f>'1'!BI8</f>
        <v>0.20266597679131235</v>
      </c>
      <c r="AR7" s="96">
        <f>'2'!BG8</f>
        <v>0.38470952292897898</v>
      </c>
      <c r="AS7" s="96">
        <f>'2'!BI8</f>
        <v>0.8821877681669269</v>
      </c>
      <c r="AT7" s="96">
        <f>'3'!S7</f>
        <v>0.61134936986438837</v>
      </c>
      <c r="AU7" s="96">
        <f>'8'!AE6</f>
        <v>0.56542457307344607</v>
      </c>
      <c r="AV7" s="96">
        <f t="shared" si="10"/>
        <v>0.43092555931711629</v>
      </c>
      <c r="AW7" s="96">
        <f t="shared" si="11"/>
        <v>0.56540692197401843</v>
      </c>
      <c r="AX7" s="96">
        <f>'1'!BQ8</f>
        <v>0.24739659913745868</v>
      </c>
      <c r="AY7" s="96">
        <f>'1'!BS8</f>
        <v>0.31642712984045751</v>
      </c>
      <c r="AZ7" s="96">
        <f>'2'!BQ8</f>
        <v>0.41454089034952935</v>
      </c>
      <c r="BA7" s="96">
        <f>'2'!BS8</f>
        <v>0.88538745902538929</v>
      </c>
      <c r="BB7" s="96">
        <f>'3'!V7</f>
        <v>0.66320954661048215</v>
      </c>
      <c r="BC7" s="96">
        <f>'8'!AJ6</f>
        <v>0.58631717504771008</v>
      </c>
      <c r="BD7" s="96">
        <f t="shared" si="12"/>
        <v>0.47786605278629507</v>
      </c>
      <c r="BE7" s="96">
        <f t="shared" si="13"/>
        <v>0.61283532763100979</v>
      </c>
      <c r="BF7" s="96">
        <f>'1'!CA8</f>
        <v>0.23302181606864925</v>
      </c>
      <c r="BG7" s="96">
        <f>'1'!CC8</f>
        <v>0.29817330901680816</v>
      </c>
      <c r="BH7" s="96">
        <f>'2'!CA8</f>
        <v>0.42202596089928363</v>
      </c>
      <c r="BI7" s="96">
        <f>'2'!CC8</f>
        <v>0.88614504951444562</v>
      </c>
      <c r="BJ7" s="96">
        <f>'3'!Y7</f>
        <v>0.55057245717809178</v>
      </c>
      <c r="BK7" s="96">
        <f>'8'!AO6</f>
        <v>0.52719823565207635</v>
      </c>
      <c r="BL7" s="96">
        <f t="shared" si="14"/>
        <v>0.43320461744952521</v>
      </c>
      <c r="BM7" s="96">
        <f t="shared" si="15"/>
        <v>0.56552226284035545</v>
      </c>
      <c r="BN7" s="96">
        <f>'1'!CK8</f>
        <v>0.22779992410431357</v>
      </c>
      <c r="BO7" s="96">
        <f>'1'!CM8</f>
        <v>0.29145306515050279</v>
      </c>
      <c r="BP7" s="96">
        <f>'2'!CK8</f>
        <v>0.53321556120838709</v>
      </c>
      <c r="BQ7" s="96">
        <f>'2'!CM8</f>
        <v>0.89576903773303307</v>
      </c>
      <c r="BR7" s="96">
        <f>'3'!AB7</f>
        <v>0.49608335198332376</v>
      </c>
      <c r="BS7" s="96">
        <f>'8'!AT6</f>
        <v>0.73687599557988304</v>
      </c>
      <c r="BT7" s="96">
        <f t="shared" si="16"/>
        <v>0.49849370821897687</v>
      </c>
      <c r="BU7" s="96">
        <f t="shared" si="17"/>
        <v>0.60504536261168562</v>
      </c>
      <c r="BV7" s="96">
        <f>'1'!CU8</f>
        <v>0.38247255075908498</v>
      </c>
      <c r="BW7" s="96">
        <f>'1'!CW8</f>
        <v>0.47250972272437242</v>
      </c>
      <c r="BX7" s="96">
        <f>'2'!CU8</f>
        <v>0.74293050611099698</v>
      </c>
      <c r="BY7" s="96">
        <f>'2'!CW8</f>
        <v>0.90874067965466898</v>
      </c>
      <c r="BZ7" s="96">
        <f>'3'!AE7</f>
        <v>0.5561407096310832</v>
      </c>
      <c r="CA7" s="96">
        <f>'8'!AY6</f>
        <v>0.56535880486925061</v>
      </c>
      <c r="CB7" s="96">
        <f t="shared" si="18"/>
        <v>0.56172564284260396</v>
      </c>
      <c r="CC7" s="96">
        <f t="shared" si="19"/>
        <v>0.6256874792198438</v>
      </c>
      <c r="CD7" s="96">
        <f>'1'!DE8</f>
        <v>0.26404375798024371</v>
      </c>
      <c r="CE7" s="96">
        <f>'1'!DG8</f>
        <v>0.33713069556275727</v>
      </c>
      <c r="CF7" s="96">
        <f>'2'!DE8</f>
        <v>0.42558549044146837</v>
      </c>
      <c r="CG7" s="96">
        <f>'2'!DG8</f>
        <v>0.88649946712923744</v>
      </c>
      <c r="CH7" s="96">
        <f>'3'!AH7</f>
        <v>0.61123177589859501</v>
      </c>
      <c r="CI7" s="96">
        <f>'8'!BD6</f>
        <v>0.55602782225229674</v>
      </c>
      <c r="CJ7" s="96">
        <f t="shared" si="20"/>
        <v>0.46422221164315097</v>
      </c>
      <c r="CK7" s="96">
        <f t="shared" si="21"/>
        <v>0.59772244021072163</v>
      </c>
    </row>
    <row r="8" spans="1:89">
      <c r="A8" s="1">
        <v>1984</v>
      </c>
      <c r="B8" s="96">
        <f>'1'!I9</f>
        <v>0.26244462649172778</v>
      </c>
      <c r="C8" s="96">
        <f>'1'!K9</f>
        <v>0.33516168508129435</v>
      </c>
      <c r="D8" s="96">
        <f>'2'!I9</f>
        <v>0.42770240466331982</v>
      </c>
      <c r="E8" s="96">
        <f>'2'!K9</f>
        <v>0.88670850166737147</v>
      </c>
      <c r="F8" s="96">
        <f>'3'!D8</f>
        <v>0.56229625673237649</v>
      </c>
      <c r="G8" s="96">
        <f>'8'!F7</f>
        <v>0.5858120373932697</v>
      </c>
      <c r="H8" s="96">
        <f t="shared" si="0"/>
        <v>0.45956383132017342</v>
      </c>
      <c r="I8" s="96">
        <f t="shared" si="1"/>
        <v>0.59249462021857802</v>
      </c>
      <c r="J8" s="96">
        <f>'1'!S9</f>
        <v>0.13388529057200449</v>
      </c>
      <c r="K8" s="96">
        <f>'1'!U9</f>
        <v>0.1615354521713212</v>
      </c>
      <c r="L8" s="96">
        <f>'2'!S9</f>
        <v>0.35845560254626641</v>
      </c>
      <c r="M8" s="96">
        <f>'2'!U9</f>
        <v>0.87909799104515307</v>
      </c>
      <c r="N8" s="96">
        <f>'3'!G8</f>
        <v>0.25649020414882628</v>
      </c>
      <c r="O8" s="96">
        <f>'8'!K7</f>
        <v>0.42723854977075698</v>
      </c>
      <c r="P8" s="96">
        <f t="shared" si="2"/>
        <v>0.29401741175946355</v>
      </c>
      <c r="Q8" s="96">
        <f t="shared" si="3"/>
        <v>0.43109054928401436</v>
      </c>
      <c r="R8" s="96">
        <f>'1'!AC9</f>
        <v>0.21941317227081822</v>
      </c>
      <c r="S8" s="96">
        <f>'1'!AE9</f>
        <v>0.28055775588905862</v>
      </c>
      <c r="T8" s="96">
        <f>'2'!AC9</f>
        <v>0.30724469920586378</v>
      </c>
      <c r="U8" s="96">
        <f>'2'!AE9</f>
        <v>0.87211575120738449</v>
      </c>
      <c r="V8" s="96">
        <f>'3'!J8</f>
        <v>0.60895180332353327</v>
      </c>
      <c r="W8" s="96">
        <f>'8'!P7</f>
        <v>0.54507945119456414</v>
      </c>
      <c r="X8" s="96">
        <f t="shared" si="4"/>
        <v>0.4201722814986949</v>
      </c>
      <c r="Y8" s="96">
        <f t="shared" si="5"/>
        <v>0.57667619040363516</v>
      </c>
      <c r="Z8" s="96">
        <f>'1'!AM9</f>
        <v>0.2967873952357537</v>
      </c>
      <c r="AA8" s="96">
        <f>'1'!AO9</f>
        <v>0.37656242997338274</v>
      </c>
      <c r="AB8" s="96">
        <f>'2'!AM9</f>
        <v>0.32832234708206753</v>
      </c>
      <c r="AC8" s="96">
        <f>'2'!AO9</f>
        <v>0.87516550633152768</v>
      </c>
      <c r="AD8" s="96">
        <f>'3'!M8</f>
        <v>0.52898561847179071</v>
      </c>
      <c r="AE8" s="96">
        <f>'8'!U7</f>
        <v>0.53023132754256463</v>
      </c>
      <c r="AF8" s="96">
        <f t="shared" si="6"/>
        <v>0.42108167208304415</v>
      </c>
      <c r="AG8" s="96">
        <f t="shared" si="7"/>
        <v>0.57773622057981644</v>
      </c>
      <c r="AH8" s="96">
        <f>'1'!AW9</f>
        <v>0.19025521370941822</v>
      </c>
      <c r="AI8" s="96">
        <f>'1'!AY9</f>
        <v>0.24165900303431301</v>
      </c>
      <c r="AJ8" s="96">
        <f>'2'!AW9</f>
        <v>0.360255507105114</v>
      </c>
      <c r="AK8" s="96">
        <f>'2'!AY9</f>
        <v>0.87931904974548714</v>
      </c>
      <c r="AL8" s="96">
        <f>'3'!P8</f>
        <v>0.36067204362543337</v>
      </c>
      <c r="AM8" s="96">
        <f>'8'!Z7</f>
        <v>0.45002385087974034</v>
      </c>
      <c r="AN8" s="96">
        <f t="shared" si="8"/>
        <v>0.3403016538299265</v>
      </c>
      <c r="AO8" s="96">
        <f t="shared" si="9"/>
        <v>0.48291848682124344</v>
      </c>
      <c r="AP8" s="96">
        <f>'1'!BG9</f>
        <v>0.19950901435384513</v>
      </c>
      <c r="AQ8" s="96">
        <f>'1'!BI9</f>
        <v>0.25418035749378043</v>
      </c>
      <c r="AR8" s="96">
        <f>'2'!BG9</f>
        <v>0.38582017899688986</v>
      </c>
      <c r="AS8" s="96">
        <f>'2'!BI9</f>
        <v>0.88231246983899148</v>
      </c>
      <c r="AT8" s="96">
        <f>'3'!S8</f>
        <v>0.53917356956374396</v>
      </c>
      <c r="AU8" s="96">
        <f>'8'!AE7</f>
        <v>0.5899802031752992</v>
      </c>
      <c r="AV8" s="96">
        <f t="shared" si="10"/>
        <v>0.4286207415224445</v>
      </c>
      <c r="AW8" s="96">
        <f t="shared" si="11"/>
        <v>0.56641165001795368</v>
      </c>
      <c r="AX8" s="96">
        <f>'1'!BQ9</f>
        <v>0.2792125738309072</v>
      </c>
      <c r="AY8" s="96">
        <f>'1'!BS9</f>
        <v>0.35560473625498895</v>
      </c>
      <c r="AZ8" s="96">
        <f>'2'!BQ9</f>
        <v>0.4146861476077307</v>
      </c>
      <c r="BA8" s="96">
        <f>'2'!BS9</f>
        <v>0.8854023232764423</v>
      </c>
      <c r="BB8" s="96">
        <f>'3'!V8</f>
        <v>0.68343608382731069</v>
      </c>
      <c r="BC8" s="96">
        <f>'8'!AJ7</f>
        <v>0.61521932419086189</v>
      </c>
      <c r="BD8" s="96">
        <f t="shared" si="12"/>
        <v>0.49813853236420258</v>
      </c>
      <c r="BE8" s="96">
        <f t="shared" si="13"/>
        <v>0.63491561688740095</v>
      </c>
      <c r="BF8" s="96">
        <f>'1'!CA9</f>
        <v>0.27964774940433146</v>
      </c>
      <c r="BG8" s="96">
        <f>'1'!CC9</f>
        <v>0.35612938723923143</v>
      </c>
      <c r="BH8" s="96">
        <f>'2'!CA9</f>
        <v>0.4236253005772565</v>
      </c>
      <c r="BI8" s="96">
        <f>'2'!CC9</f>
        <v>0.88630475220508864</v>
      </c>
      <c r="BJ8" s="96">
        <f>'3'!Y8</f>
        <v>0.51226589460807936</v>
      </c>
      <c r="BK8" s="96">
        <f>'8'!AO7</f>
        <v>0.62577977344344105</v>
      </c>
      <c r="BL8" s="96">
        <f t="shared" si="14"/>
        <v>0.46032967950827708</v>
      </c>
      <c r="BM8" s="96">
        <f t="shared" si="15"/>
        <v>0.59511995187396016</v>
      </c>
      <c r="BN8" s="96">
        <f>'1'!CK9</f>
        <v>0.22198251819493001</v>
      </c>
      <c r="BO8" s="96">
        <f>'1'!CM9</f>
        <v>0.28390912447349959</v>
      </c>
      <c r="BP8" s="96">
        <f>'2'!CK9</f>
        <v>0.53989552819039688</v>
      </c>
      <c r="BQ8" s="96">
        <f>'2'!CM9</f>
        <v>0.89626869434156287</v>
      </c>
      <c r="BR8" s="96">
        <f>'3'!AB8</f>
        <v>0.3498563245553245</v>
      </c>
      <c r="BS8" s="96">
        <f>'8'!AT7</f>
        <v>0.68872820613680696</v>
      </c>
      <c r="BT8" s="96">
        <f t="shared" si="16"/>
        <v>0.45011564426936457</v>
      </c>
      <c r="BU8" s="96">
        <f t="shared" si="17"/>
        <v>0.55469058737679844</v>
      </c>
      <c r="BV8" s="96">
        <f>'1'!CU9</f>
        <v>0.37777692673711716</v>
      </c>
      <c r="BW8" s="96">
        <f>'1'!CW9</f>
        <v>0.46749905180975992</v>
      </c>
      <c r="BX8" s="96">
        <f>'2'!CU9</f>
        <v>0.69028295521620064</v>
      </c>
      <c r="BY8" s="96">
        <f>'2'!CW9</f>
        <v>0.90592075245941317</v>
      </c>
      <c r="BZ8" s="96">
        <f>'3'!AE8</f>
        <v>0.49998480843504123</v>
      </c>
      <c r="CA8" s="96">
        <f>'8'!AY7</f>
        <v>0.5924563984977208</v>
      </c>
      <c r="CB8" s="96">
        <f t="shared" si="18"/>
        <v>0.54012527222151996</v>
      </c>
      <c r="CC8" s="96">
        <f t="shared" si="19"/>
        <v>0.61646525280048381</v>
      </c>
      <c r="CD8" s="96">
        <f>'1'!DE9</f>
        <v>0.26281103881371504</v>
      </c>
      <c r="CE8" s="96">
        <f>'1'!DG9</f>
        <v>0.33561321480170603</v>
      </c>
      <c r="CF8" s="96">
        <f>'2'!DE9</f>
        <v>0.41443035294268876</v>
      </c>
      <c r="CG8" s="96">
        <f>'2'!DG9</f>
        <v>0.88537614330626579</v>
      </c>
      <c r="CH8" s="96">
        <f>'3'!AH8</f>
        <v>0.54191371527193255</v>
      </c>
      <c r="CI8" s="96">
        <f>'8'!BD7</f>
        <v>0.50081512146284712</v>
      </c>
      <c r="CJ8" s="96">
        <f t="shared" si="20"/>
        <v>0.42999255712279583</v>
      </c>
      <c r="CK8" s="96">
        <f t="shared" si="21"/>
        <v>0.5659295487106879</v>
      </c>
    </row>
    <row r="9" spans="1:89">
      <c r="A9" s="1">
        <v>1985</v>
      </c>
      <c r="B9" s="96">
        <f>'1'!I10</f>
        <v>0.29113617339513048</v>
      </c>
      <c r="C9" s="96">
        <f>'1'!K10</f>
        <v>0.369874529598678</v>
      </c>
      <c r="D9" s="96">
        <f>'2'!I10</f>
        <v>0.42521507451041218</v>
      </c>
      <c r="E9" s="96">
        <f>'2'!K10</f>
        <v>0.88646275756507487</v>
      </c>
      <c r="F9" s="96">
        <f>'3'!D9</f>
        <v>0.6120260134206712</v>
      </c>
      <c r="G9" s="96">
        <f>'8'!F8</f>
        <v>0.59508872052527617</v>
      </c>
      <c r="H9" s="96">
        <f t="shared" si="0"/>
        <v>0.48086649546287252</v>
      </c>
      <c r="I9" s="96">
        <f t="shared" si="1"/>
        <v>0.61586300527742499</v>
      </c>
      <c r="J9" s="96">
        <f>'1'!S10</f>
        <v>0.16218591566112608</v>
      </c>
      <c r="K9" s="96">
        <f>'1'!U10</f>
        <v>0.20261931393176089</v>
      </c>
      <c r="L9" s="96">
        <f>'2'!S10</f>
        <v>0.35219946024553522</v>
      </c>
      <c r="M9" s="96">
        <f>'2'!U10</f>
        <v>0.87831822060161091</v>
      </c>
      <c r="N9" s="96">
        <f>'3'!G9</f>
        <v>0.21621155138692</v>
      </c>
      <c r="O9" s="96">
        <f>'8'!K8</f>
        <v>0.44536658355213093</v>
      </c>
      <c r="P9" s="96">
        <f t="shared" si="2"/>
        <v>0.29399087771142807</v>
      </c>
      <c r="Q9" s="96">
        <f t="shared" si="3"/>
        <v>0.43562891736810572</v>
      </c>
      <c r="R9" s="96">
        <f>'1'!AC10</f>
        <v>0.22833545407661465</v>
      </c>
      <c r="S9" s="96">
        <f>'1'!AE10</f>
        <v>0.29214448474830135</v>
      </c>
      <c r="T9" s="96">
        <f>'2'!AC10</f>
        <v>0.30751430843681282</v>
      </c>
      <c r="U9" s="96">
        <f>'2'!AE10</f>
        <v>0.87215654536111853</v>
      </c>
      <c r="V9" s="96">
        <f>'3'!J9</f>
        <v>0.67185399719256877</v>
      </c>
      <c r="W9" s="96">
        <f>'8'!P8</f>
        <v>0.51731785924954854</v>
      </c>
      <c r="X9" s="96">
        <f t="shared" si="4"/>
        <v>0.43125540473888624</v>
      </c>
      <c r="Y9" s="96">
        <f t="shared" si="5"/>
        <v>0.58836822163788427</v>
      </c>
      <c r="Z9" s="96">
        <f>'1'!AM10</f>
        <v>0.32543643265317879</v>
      </c>
      <c r="AA9" s="96">
        <f>'1'!AO10</f>
        <v>0.40975011293826052</v>
      </c>
      <c r="AB9" s="96">
        <f>'2'!AM10</f>
        <v>0.32362665038143484</v>
      </c>
      <c r="AC9" s="96">
        <f>'2'!AO10</f>
        <v>0.87450943697620742</v>
      </c>
      <c r="AD9" s="96">
        <f>'3'!M9</f>
        <v>0.53370168039564037</v>
      </c>
      <c r="AE9" s="96">
        <f>'8'!U8</f>
        <v>0.51773130230789455</v>
      </c>
      <c r="AF9" s="96">
        <f t="shared" si="6"/>
        <v>0.42512401643453712</v>
      </c>
      <c r="AG9" s="96">
        <f t="shared" si="7"/>
        <v>0.58392313315450073</v>
      </c>
      <c r="AH9" s="96">
        <f>'1'!AW10</f>
        <v>0.23551768895968758</v>
      </c>
      <c r="AI9" s="96">
        <f>'1'!AY10</f>
        <v>0.30136836235847947</v>
      </c>
      <c r="AJ9" s="96">
        <f>'2'!AW10</f>
        <v>0.35503724840927769</v>
      </c>
      <c r="AK9" s="96">
        <f>'2'!AY10</f>
        <v>0.87867414898969176</v>
      </c>
      <c r="AL9" s="96">
        <f>'3'!P9</f>
        <v>0.50888237674636971</v>
      </c>
      <c r="AM9" s="96">
        <f>'8'!Z8</f>
        <v>0.47388296811920166</v>
      </c>
      <c r="AN9" s="96">
        <f t="shared" si="8"/>
        <v>0.39333007055863417</v>
      </c>
      <c r="AO9" s="96">
        <f t="shared" si="9"/>
        <v>0.54070196405343562</v>
      </c>
      <c r="AP9" s="96">
        <f>'1'!BG10</f>
        <v>0.22158628263087857</v>
      </c>
      <c r="AQ9" s="96">
        <f>'1'!BI10</f>
        <v>0.28339307069145703</v>
      </c>
      <c r="AR9" s="96">
        <f>'2'!BG10</f>
        <v>0.38412152051870546</v>
      </c>
      <c r="AS9" s="96">
        <f>'2'!BI10</f>
        <v>0.88212156255200658</v>
      </c>
      <c r="AT9" s="96">
        <f>'3'!S9</f>
        <v>0.60442389174495303</v>
      </c>
      <c r="AU9" s="96">
        <f>'8'!AE8</f>
        <v>0.58599894551301657</v>
      </c>
      <c r="AV9" s="96">
        <f t="shared" si="10"/>
        <v>0.44903266010188841</v>
      </c>
      <c r="AW9" s="96">
        <f t="shared" si="11"/>
        <v>0.58898436762535833</v>
      </c>
      <c r="AX9" s="96">
        <f>'1'!BQ10</f>
        <v>0.30399281984763893</v>
      </c>
      <c r="AY9" s="96">
        <f>'1'!BS10</f>
        <v>0.3850208578287026</v>
      </c>
      <c r="AZ9" s="96">
        <f>'2'!BQ10</f>
        <v>0.41253172643587899</v>
      </c>
      <c r="BA9" s="96">
        <f>'2'!BS10</f>
        <v>0.88518118888192343</v>
      </c>
      <c r="BB9" s="96">
        <f>'3'!V9</f>
        <v>0.73796453705082399</v>
      </c>
      <c r="BC9" s="96">
        <f>'8'!AJ8</f>
        <v>0.63373269309060376</v>
      </c>
      <c r="BD9" s="96">
        <f t="shared" si="12"/>
        <v>0.52205544410623639</v>
      </c>
      <c r="BE9" s="96">
        <f t="shared" si="13"/>
        <v>0.66047481921301343</v>
      </c>
      <c r="BF9" s="96">
        <f>'1'!CA10</f>
        <v>0.32046978223348893</v>
      </c>
      <c r="BG9" s="96">
        <f>'1'!CC10</f>
        <v>0.40408037161073435</v>
      </c>
      <c r="BH9" s="96">
        <f>'2'!CA10</f>
        <v>0.41750844639323847</v>
      </c>
      <c r="BI9" s="96">
        <f>'2'!CC10</f>
        <v>0.88568984452581823</v>
      </c>
      <c r="BJ9" s="96">
        <f>'3'!Y9</f>
        <v>0.57184158587154765</v>
      </c>
      <c r="BK9" s="96">
        <f>'8'!AO8</f>
        <v>0.6138760825813705</v>
      </c>
      <c r="BL9" s="96">
        <f t="shared" si="14"/>
        <v>0.4809239742699114</v>
      </c>
      <c r="BM9" s="96">
        <f t="shared" si="15"/>
        <v>0.61887197114736769</v>
      </c>
      <c r="BN9" s="96">
        <f>'1'!CK10</f>
        <v>0.25630633558591892</v>
      </c>
      <c r="BO9" s="96">
        <f>'1'!CM10</f>
        <v>0.32756487470999668</v>
      </c>
      <c r="BP9" s="96">
        <f>'2'!CK10</f>
        <v>0.53171076235808745</v>
      </c>
      <c r="BQ9" s="96">
        <f>'2'!CM10</f>
        <v>0.89565545623268972</v>
      </c>
      <c r="BR9" s="96">
        <f>'3'!AB9</f>
        <v>0.28452580591514676</v>
      </c>
      <c r="BS9" s="96">
        <f>'8'!AT8</f>
        <v>0.6569600960412616</v>
      </c>
      <c r="BT9" s="96">
        <f t="shared" si="16"/>
        <v>0.4323757499751037</v>
      </c>
      <c r="BU9" s="96">
        <f t="shared" si="17"/>
        <v>0.54117655822477362</v>
      </c>
      <c r="BV9" s="96">
        <f>'1'!CU10</f>
        <v>0.41961141859458106</v>
      </c>
      <c r="BW9" s="96">
        <f>'1'!CW10</f>
        <v>0.51122200209350332</v>
      </c>
      <c r="BX9" s="96">
        <f>'2'!CU10</f>
        <v>0.67332128547181369</v>
      </c>
      <c r="BY9" s="96">
        <f>'2'!CW10</f>
        <v>0.90495989975946323</v>
      </c>
      <c r="BZ9" s="96">
        <f>'3'!AE9</f>
        <v>0.65448238639695222</v>
      </c>
      <c r="CA9" s="96">
        <f>'8'!AY8</f>
        <v>0.64082789635701454</v>
      </c>
      <c r="CB9" s="96">
        <f t="shared" si="18"/>
        <v>0.59706074670509035</v>
      </c>
      <c r="CC9" s="96">
        <f t="shared" si="19"/>
        <v>0.67787304615173338</v>
      </c>
      <c r="CD9" s="96">
        <f>'1'!DE10</f>
        <v>0.27918865234088336</v>
      </c>
      <c r="CE9" s="96">
        <f>'1'!DG10</f>
        <v>0.35557588778854249</v>
      </c>
      <c r="CF9" s="96">
        <f>'2'!DE10</f>
        <v>0.40947180095902586</v>
      </c>
      <c r="CG9" s="96">
        <f>'2'!DG10</f>
        <v>0.88486461137961869</v>
      </c>
      <c r="CH9" s="96">
        <f>'3'!AH9</f>
        <v>0.52165296890141877</v>
      </c>
      <c r="CI9" s="96">
        <f>'8'!BD8</f>
        <v>0.50157877104878124</v>
      </c>
      <c r="CJ9" s="96">
        <f t="shared" si="20"/>
        <v>0.42797304831252725</v>
      </c>
      <c r="CK9" s="96">
        <f t="shared" si="21"/>
        <v>0.56591805977959031</v>
      </c>
    </row>
    <row r="10" spans="1:89">
      <c r="A10" s="1">
        <v>1986</v>
      </c>
      <c r="B10" s="96">
        <f>'1'!I11</f>
        <v>0.30404023899145666</v>
      </c>
      <c r="C10" s="96">
        <f>'1'!K11</f>
        <v>0.38507627041716108</v>
      </c>
      <c r="D10" s="96">
        <f>'2'!I11</f>
        <v>0.41153276957784368</v>
      </c>
      <c r="E10" s="96">
        <f>'2'!K11</f>
        <v>0.88507816226473812</v>
      </c>
      <c r="F10" s="96">
        <f>'3'!D10</f>
        <v>0.63765283314509302</v>
      </c>
      <c r="G10" s="96">
        <f>'8'!F9</f>
        <v>0.58934197850501024</v>
      </c>
      <c r="H10" s="96">
        <f t="shared" si="0"/>
        <v>0.48564195505485092</v>
      </c>
      <c r="I10" s="96">
        <f t="shared" si="1"/>
        <v>0.62428731108300062</v>
      </c>
      <c r="J10" s="96">
        <f>'1'!S11</f>
        <v>0.18687577391241275</v>
      </c>
      <c r="K10" s="96">
        <f>'1'!U11</f>
        <v>0.23704415367601853</v>
      </c>
      <c r="L10" s="96">
        <f>'2'!S11</f>
        <v>0.35032413775421173</v>
      </c>
      <c r="M10" s="96">
        <f>'2'!U11</f>
        <v>0.87808094148237004</v>
      </c>
      <c r="N10" s="96">
        <f>'3'!G10</f>
        <v>0.3300342580667735</v>
      </c>
      <c r="O10" s="96">
        <f>'8'!K9</f>
        <v>0.51636358619438516</v>
      </c>
      <c r="P10" s="96">
        <f t="shared" si="2"/>
        <v>0.34589943898194581</v>
      </c>
      <c r="Q10" s="96">
        <f t="shared" si="3"/>
        <v>0.49038073485488681</v>
      </c>
      <c r="R10" s="96">
        <f>'1'!AC11</f>
        <v>0.24769480391835513</v>
      </c>
      <c r="S10" s="96">
        <f>'1'!AE11</f>
        <v>0.3168020584511459</v>
      </c>
      <c r="T10" s="96">
        <f>'2'!AC11</f>
        <v>0.30646687037777276</v>
      </c>
      <c r="U10" s="96">
        <f>'2'!AE11</f>
        <v>0.87199778327578159</v>
      </c>
      <c r="V10" s="96">
        <f>'3'!J10</f>
        <v>0.71614738671773792</v>
      </c>
      <c r="W10" s="96">
        <f>'8'!P9</f>
        <v>0.56778638825360161</v>
      </c>
      <c r="X10" s="96">
        <f t="shared" si="4"/>
        <v>0.45952386231686687</v>
      </c>
      <c r="Y10" s="96">
        <f t="shared" si="5"/>
        <v>0.61818340417456674</v>
      </c>
      <c r="Z10" s="96">
        <f>'1'!AM11</f>
        <v>0.34827064909159139</v>
      </c>
      <c r="AA10" s="96">
        <f>'1'!AO11</f>
        <v>0.43538341810782821</v>
      </c>
      <c r="AB10" s="96">
        <f>'2'!AM11</f>
        <v>0.32061555412295967</v>
      </c>
      <c r="AC10" s="96">
        <f>'2'!AO11</f>
        <v>0.87408195386683818</v>
      </c>
      <c r="AD10" s="96">
        <f>'3'!M10</f>
        <v>0.53172062530491904</v>
      </c>
      <c r="AE10" s="96">
        <f>'8'!U9</f>
        <v>0.47114729027395874</v>
      </c>
      <c r="AF10" s="96">
        <f t="shared" si="6"/>
        <v>0.41793852969835721</v>
      </c>
      <c r="AG10" s="96">
        <f t="shared" si="7"/>
        <v>0.57808332188838607</v>
      </c>
      <c r="AH10" s="96">
        <f>'1'!AW11</f>
        <v>0.2465790679276976</v>
      </c>
      <c r="AI10" s="96">
        <f>'1'!AY11</f>
        <v>0.3153984879734561</v>
      </c>
      <c r="AJ10" s="96">
        <f>'2'!AW11</f>
        <v>0.35332970540438774</v>
      </c>
      <c r="AK10" s="96">
        <f>'2'!AY11</f>
        <v>0.87846042923750267</v>
      </c>
      <c r="AL10" s="96">
        <f>'3'!P10</f>
        <v>0.55569186452911057</v>
      </c>
      <c r="AM10" s="96">
        <f>'8'!Z9</f>
        <v>0.47517002745822623</v>
      </c>
      <c r="AN10" s="96">
        <f t="shared" si="8"/>
        <v>0.40769266632985557</v>
      </c>
      <c r="AO10" s="96">
        <f t="shared" si="9"/>
        <v>0.55618020229957388</v>
      </c>
      <c r="AP10" s="96">
        <f>'1'!BG11</f>
        <v>0.24517198173607774</v>
      </c>
      <c r="AQ10" s="96">
        <f>'1'!BI11</f>
        <v>0.31362539689091146</v>
      </c>
      <c r="AR10" s="96">
        <f>'2'!BG11</f>
        <v>0.3860033870463464</v>
      </c>
      <c r="AS10" s="96">
        <f>'2'!BI11</f>
        <v>0.88233299597556514</v>
      </c>
      <c r="AT10" s="96">
        <f>'3'!S10</f>
        <v>0.599172786654253</v>
      </c>
      <c r="AU10" s="96">
        <f>'8'!AE9</f>
        <v>0.57183584319840164</v>
      </c>
      <c r="AV10" s="96">
        <f t="shared" si="10"/>
        <v>0.45054599965876968</v>
      </c>
      <c r="AW10" s="96">
        <f t="shared" si="11"/>
        <v>0.59174175567978282</v>
      </c>
      <c r="AX10" s="96">
        <f>'1'!BQ11</f>
        <v>0.31518781886216785</v>
      </c>
      <c r="AY10" s="96">
        <f>'1'!BS11</f>
        <v>0.39801272560974921</v>
      </c>
      <c r="AZ10" s="96">
        <f>'2'!BQ11</f>
        <v>0.4110105884237189</v>
      </c>
      <c r="BA10" s="96">
        <f>'2'!BS11</f>
        <v>0.88502418265661043</v>
      </c>
      <c r="BB10" s="96">
        <f>'3'!V10</f>
        <v>0.77206997548404011</v>
      </c>
      <c r="BC10" s="96">
        <f>'8'!AJ9</f>
        <v>0.63729206618313239</v>
      </c>
      <c r="BD10" s="96">
        <f t="shared" si="12"/>
        <v>0.53389011223826477</v>
      </c>
      <c r="BE10" s="96">
        <f t="shared" si="13"/>
        <v>0.67309973748338292</v>
      </c>
      <c r="BF10" s="96">
        <f>'1'!CA11</f>
        <v>0.34413760260776893</v>
      </c>
      <c r="BG10" s="96">
        <f>'1'!CC11</f>
        <v>0.43079550238573577</v>
      </c>
      <c r="BH10" s="96">
        <f>'2'!CA11</f>
        <v>0.41732772300461851</v>
      </c>
      <c r="BI10" s="96">
        <f>'2'!CC11</f>
        <v>0.88567150625586866</v>
      </c>
      <c r="BJ10" s="96">
        <f>'3'!Y10</f>
        <v>0.56817914337518438</v>
      </c>
      <c r="BK10" s="96">
        <f>'8'!AO9</f>
        <v>0.56553285862676705</v>
      </c>
      <c r="BL10" s="96">
        <f t="shared" si="14"/>
        <v>0.47379433190358478</v>
      </c>
      <c r="BM10" s="96">
        <f t="shared" si="15"/>
        <v>0.61254475266088892</v>
      </c>
      <c r="BN10" s="96">
        <f>'1'!CK11</f>
        <v>0.28888823907500477</v>
      </c>
      <c r="BO10" s="96">
        <f>'1'!CM11</f>
        <v>0.36720087386033962</v>
      </c>
      <c r="BP10" s="96">
        <f>'2'!CK11</f>
        <v>0.48686164293812478</v>
      </c>
      <c r="BQ10" s="96">
        <f>'2'!CM11</f>
        <v>0.89208277126063706</v>
      </c>
      <c r="BR10" s="96">
        <f>'3'!AB10</f>
        <v>0.2397043876000341</v>
      </c>
      <c r="BS10" s="96">
        <f>'8'!AT9</f>
        <v>0.62389593836238066</v>
      </c>
      <c r="BT10" s="96">
        <f t="shared" si="16"/>
        <v>0.40983755199388605</v>
      </c>
      <c r="BU10" s="96">
        <f t="shared" si="17"/>
        <v>0.53072099277084783</v>
      </c>
      <c r="BV10" s="96">
        <f>'1'!CU11</f>
        <v>0.42664071694648187</v>
      </c>
      <c r="BW10" s="96">
        <f>'1'!CW11</f>
        <v>0.51837212085309292</v>
      </c>
      <c r="BX10" s="96">
        <f>'2'!CU11</f>
        <v>0.53206520154843373</v>
      </c>
      <c r="BY10" s="96">
        <f>'2'!CW11</f>
        <v>0.89568224341539748</v>
      </c>
      <c r="BZ10" s="96">
        <f>'3'!AE10</f>
        <v>0.65941409352314495</v>
      </c>
      <c r="CA10" s="96">
        <f>'8'!AY9</f>
        <v>0.6300211234644697</v>
      </c>
      <c r="CB10" s="96">
        <f t="shared" si="18"/>
        <v>0.56203528387063262</v>
      </c>
      <c r="CC10" s="96">
        <f t="shared" si="19"/>
        <v>0.67587239531402621</v>
      </c>
      <c r="CD10" s="96">
        <f>'1'!DE11</f>
        <v>0.28233885100492667</v>
      </c>
      <c r="CE10" s="96">
        <f>'1'!DG11</f>
        <v>0.35936727837966626</v>
      </c>
      <c r="CF10" s="96">
        <f>'2'!DE11</f>
        <v>0.40953961090784136</v>
      </c>
      <c r="CG10" s="96">
        <f>'2'!DG11</f>
        <v>0.88487165907117371</v>
      </c>
      <c r="CH10" s="96">
        <f>'3'!AH10</f>
        <v>0.61870163718407778</v>
      </c>
      <c r="CI10" s="96">
        <f>'8'!BD9</f>
        <v>0.51080100914818316</v>
      </c>
      <c r="CJ10" s="96">
        <f t="shared" si="20"/>
        <v>0.45534527706125721</v>
      </c>
      <c r="CK10" s="96">
        <f t="shared" si="21"/>
        <v>0.59343539594577521</v>
      </c>
    </row>
    <row r="11" spans="1:89">
      <c r="A11" s="1">
        <v>1987</v>
      </c>
      <c r="B11" s="96">
        <f>'1'!I12</f>
        <v>0.32601346257416292</v>
      </c>
      <c r="C11" s="96">
        <f>'1'!K12</f>
        <v>0.41040660542312768</v>
      </c>
      <c r="D11" s="96">
        <f>'2'!I12</f>
        <v>0.41972237468945456</v>
      </c>
      <c r="E11" s="96">
        <f>'2'!K12</f>
        <v>0.8859136936677251</v>
      </c>
      <c r="F11" s="96">
        <f>'3'!D11</f>
        <v>0.65782655622991615</v>
      </c>
      <c r="G11" s="96">
        <f>'8'!F10</f>
        <v>0.57680620171697461</v>
      </c>
      <c r="H11" s="96">
        <f t="shared" si="0"/>
        <v>0.49509214880262709</v>
      </c>
      <c r="I11" s="96">
        <f t="shared" si="1"/>
        <v>0.63273826425943591</v>
      </c>
      <c r="J11" s="96">
        <f>'1'!S12</f>
        <v>0.21482688284133755</v>
      </c>
      <c r="K11" s="96">
        <f>'1'!U12</f>
        <v>0.27454553841954676</v>
      </c>
      <c r="L11" s="96">
        <f>'2'!S12</f>
        <v>0.35662731974082024</v>
      </c>
      <c r="M11" s="96">
        <f>'2'!U12</f>
        <v>0.87887196145189572</v>
      </c>
      <c r="N11" s="96">
        <f>'3'!G11</f>
        <v>0.32994078305472974</v>
      </c>
      <c r="O11" s="96">
        <f>'8'!K10</f>
        <v>0.47959007324545488</v>
      </c>
      <c r="P11" s="96">
        <f t="shared" si="2"/>
        <v>0.34524626472058562</v>
      </c>
      <c r="Q11" s="96">
        <f t="shared" si="3"/>
        <v>0.4907370890429068</v>
      </c>
      <c r="R11" s="96">
        <f>'1'!AC12</f>
        <v>0.27555254988083333</v>
      </c>
      <c r="S11" s="96">
        <f>'1'!AE12</f>
        <v>0.35118049716710109</v>
      </c>
      <c r="T11" s="96">
        <f>'2'!AC12</f>
        <v>0.30072782466360309</v>
      </c>
      <c r="U11" s="96">
        <f>'2'!AE12</f>
        <v>0.87111445659394393</v>
      </c>
      <c r="V11" s="96">
        <f>'3'!J11</f>
        <v>0.67982206678863122</v>
      </c>
      <c r="W11" s="96">
        <f>'8'!P10</f>
        <v>0.56436848024986186</v>
      </c>
      <c r="X11" s="96">
        <f t="shared" si="4"/>
        <v>0.45511773039573239</v>
      </c>
      <c r="Y11" s="96">
        <f t="shared" si="5"/>
        <v>0.61662137519988458</v>
      </c>
      <c r="Z11" s="96">
        <f>'1'!AM12</f>
        <v>0.37156061096571097</v>
      </c>
      <c r="AA11" s="96">
        <f>'1'!AO12</f>
        <v>0.46082409428926147</v>
      </c>
      <c r="AB11" s="96">
        <f>'2'!AM12</f>
        <v>0.32456878068274375</v>
      </c>
      <c r="AC11" s="96">
        <f>'2'!AO12</f>
        <v>0.87464209084793887</v>
      </c>
      <c r="AD11" s="96">
        <f>'3'!M11</f>
        <v>0.59672810750700678</v>
      </c>
      <c r="AE11" s="96">
        <f>'8'!U10</f>
        <v>0.47624936618020042</v>
      </c>
      <c r="AF11" s="96">
        <f t="shared" si="6"/>
        <v>0.44227671633391552</v>
      </c>
      <c r="AG11" s="96">
        <f t="shared" si="7"/>
        <v>0.6021109147061019</v>
      </c>
      <c r="AH11" s="96">
        <f>'1'!AW12</f>
        <v>0.28565604156400198</v>
      </c>
      <c r="AI11" s="96">
        <f>'1'!AY12</f>
        <v>0.36334310568562356</v>
      </c>
      <c r="AJ11" s="96">
        <f>'2'!AW12</f>
        <v>0.36315241533778508</v>
      </c>
      <c r="AK11" s="96">
        <f>'2'!AY12</f>
        <v>0.87967183944121996</v>
      </c>
      <c r="AL11" s="96">
        <f>'3'!P11</f>
        <v>0.52067095613444248</v>
      </c>
      <c r="AM11" s="96">
        <f>'8'!Z10</f>
        <v>0.4654782146994409</v>
      </c>
      <c r="AN11" s="96">
        <f t="shared" si="8"/>
        <v>0.40873940693391764</v>
      </c>
      <c r="AO11" s="96">
        <f t="shared" si="9"/>
        <v>0.55729102899018168</v>
      </c>
      <c r="AP11" s="96">
        <f>'1'!BG12</f>
        <v>0.25808901934755984</v>
      </c>
      <c r="AQ11" s="96">
        <f>'1'!BI12</f>
        <v>0.32977750762262104</v>
      </c>
      <c r="AR11" s="96">
        <f>'2'!BG12</f>
        <v>0.39034708134048357</v>
      </c>
      <c r="AS11" s="96">
        <f>'2'!BI12</f>
        <v>0.88281604652771728</v>
      </c>
      <c r="AT11" s="96">
        <f>'3'!S11</f>
        <v>0.59189959049242402</v>
      </c>
      <c r="AU11" s="96">
        <f>'8'!AE10</f>
        <v>0.57066763080370231</v>
      </c>
      <c r="AV11" s="96">
        <f t="shared" si="10"/>
        <v>0.45275083049604248</v>
      </c>
      <c r="AW11" s="96">
        <f t="shared" si="11"/>
        <v>0.59379019386161613</v>
      </c>
      <c r="AX11" s="96">
        <f>'1'!BQ12</f>
        <v>0.34097444096105495</v>
      </c>
      <c r="AY11" s="96">
        <f>'1'!BS12</f>
        <v>0.42726894627180612</v>
      </c>
      <c r="AZ11" s="96">
        <f>'2'!BQ12</f>
        <v>0.41657231983196574</v>
      </c>
      <c r="BA11" s="96">
        <f>'2'!BS12</f>
        <v>0.88559474680366246</v>
      </c>
      <c r="BB11" s="96">
        <f>'3'!V11</f>
        <v>0.82170130583541545</v>
      </c>
      <c r="BC11" s="96">
        <f>'8'!AJ10</f>
        <v>0.63032406102316552</v>
      </c>
      <c r="BD11" s="96">
        <f t="shared" si="12"/>
        <v>0.55239303191290046</v>
      </c>
      <c r="BE11" s="96">
        <f t="shared" si="13"/>
        <v>0.69122226498351236</v>
      </c>
      <c r="BF11" s="96">
        <f>'1'!CA12</f>
        <v>0.34256056605660357</v>
      </c>
      <c r="BG11" s="96">
        <f>'1'!CC12</f>
        <v>0.42903895290245192</v>
      </c>
      <c r="BH11" s="96">
        <f>'2'!CA12</f>
        <v>0.4206951605726339</v>
      </c>
      <c r="BI11" s="96">
        <f>'2'!CC12</f>
        <v>0.88601158604207408</v>
      </c>
      <c r="BJ11" s="96">
        <f>'3'!Y11</f>
        <v>0.62392498484744552</v>
      </c>
      <c r="BK11" s="96">
        <f>'8'!AO10</f>
        <v>0.60156314011594036</v>
      </c>
      <c r="BL11" s="96">
        <f t="shared" si="14"/>
        <v>0.49718596289815586</v>
      </c>
      <c r="BM11" s="96">
        <f t="shared" si="15"/>
        <v>0.63513466597697799</v>
      </c>
      <c r="BN11" s="96">
        <f>'1'!CK12</f>
        <v>0.27277400184017153</v>
      </c>
      <c r="BO11" s="96">
        <f>'1'!CM12</f>
        <v>0.34780775520926527</v>
      </c>
      <c r="BP11" s="96">
        <f>'2'!CK12</f>
        <v>0.50835929869728969</v>
      </c>
      <c r="BQ11" s="96">
        <f>'2'!CM12</f>
        <v>0.8938423076950599</v>
      </c>
      <c r="BR11" s="96">
        <f>'3'!AB11</f>
        <v>0.48372375730297917</v>
      </c>
      <c r="BS11" s="96">
        <f>'8'!AT10</f>
        <v>0.5841964288062913</v>
      </c>
      <c r="BT11" s="96">
        <f t="shared" si="16"/>
        <v>0.46226337166168291</v>
      </c>
      <c r="BU11" s="96">
        <f t="shared" si="17"/>
        <v>0.57739256225339886</v>
      </c>
      <c r="BV11" s="96">
        <f>'1'!CU12</f>
        <v>0.43898022104340606</v>
      </c>
      <c r="BW11" s="96">
        <f>'1'!CW12</f>
        <v>0.53079300967640874</v>
      </c>
      <c r="BX11" s="96">
        <f>'2'!CU12</f>
        <v>0.51012462011442095</v>
      </c>
      <c r="BY11" s="96">
        <f>'2'!CW12</f>
        <v>0.89398281814329061</v>
      </c>
      <c r="BZ11" s="96">
        <f>'3'!AE11</f>
        <v>0.58321729228306929</v>
      </c>
      <c r="CA11" s="96">
        <f>'8'!AY10</f>
        <v>0.60474711204838794</v>
      </c>
      <c r="CB11" s="96">
        <f t="shared" si="18"/>
        <v>0.53426731137232109</v>
      </c>
      <c r="CC11" s="96">
        <f t="shared" si="19"/>
        <v>0.65318505803778915</v>
      </c>
      <c r="CD11" s="96">
        <f>'1'!DE12</f>
        <v>0.31869905046441555</v>
      </c>
      <c r="CE11" s="96">
        <f>'1'!DG12</f>
        <v>0.40205063003340491</v>
      </c>
      <c r="CF11" s="96">
        <f>'2'!DE12</f>
        <v>0.42287012962752546</v>
      </c>
      <c r="CG11" s="96">
        <f>'2'!DG12</f>
        <v>0.88622943805890442</v>
      </c>
      <c r="CH11" s="96">
        <f>'3'!AH11</f>
        <v>0.62940032493894715</v>
      </c>
      <c r="CI11" s="96">
        <f>'8'!BD10</f>
        <v>0.49370403777913657</v>
      </c>
      <c r="CJ11" s="96">
        <f t="shared" si="20"/>
        <v>0.46616838570250624</v>
      </c>
      <c r="CK11" s="96">
        <f t="shared" si="21"/>
        <v>0.60284610770259828</v>
      </c>
    </row>
    <row r="12" spans="1:89">
      <c r="A12" s="1">
        <v>1988</v>
      </c>
      <c r="B12" s="96">
        <f>'1'!I13</f>
        <v>0.3523913939789734</v>
      </c>
      <c r="C12" s="96">
        <f>'1'!K13</f>
        <v>0.43993538082355987</v>
      </c>
      <c r="D12" s="96">
        <f>'2'!I13</f>
        <v>0.42079464798191363</v>
      </c>
      <c r="E12" s="96">
        <f>'2'!K13</f>
        <v>0.886021581640415</v>
      </c>
      <c r="F12" s="96">
        <f>'3'!D12</f>
        <v>0.69034445736990313</v>
      </c>
      <c r="G12" s="96">
        <f>'8'!F11</f>
        <v>0.60694136630408024</v>
      </c>
      <c r="H12" s="96">
        <f t="shared" si="0"/>
        <v>0.5176179664087176</v>
      </c>
      <c r="I12" s="96">
        <f t="shared" si="1"/>
        <v>0.65581069653448965</v>
      </c>
      <c r="J12" s="96">
        <f>'1'!S13</f>
        <v>0.24269404067121331</v>
      </c>
      <c r="K12" s="96">
        <f>'1'!U13</f>
        <v>0.31049470892334763</v>
      </c>
      <c r="L12" s="96">
        <f>'2'!S13</f>
        <v>0.37154039014047174</v>
      </c>
      <c r="M12" s="96">
        <f>'2'!U13</f>
        <v>0.88067310898377804</v>
      </c>
      <c r="N12" s="96">
        <f>'3'!G12</f>
        <v>0.4552881860128134</v>
      </c>
      <c r="O12" s="96">
        <f>'8'!K11</f>
        <v>0.54524775777430767</v>
      </c>
      <c r="P12" s="96">
        <f t="shared" si="2"/>
        <v>0.40369259364970156</v>
      </c>
      <c r="Q12" s="96">
        <f t="shared" si="3"/>
        <v>0.54792594042356169</v>
      </c>
      <c r="R12" s="96">
        <f>'1'!AC13</f>
        <v>0.33489773331691114</v>
      </c>
      <c r="S12" s="96">
        <f>'1'!AE13</f>
        <v>0.4204565855423722</v>
      </c>
      <c r="T12" s="96">
        <f>'2'!AC13</f>
        <v>0.30461823456751758</v>
      </c>
      <c r="U12" s="96">
        <f>'2'!AE13</f>
        <v>0.87171575514010224</v>
      </c>
      <c r="V12" s="96">
        <f>'3'!J12</f>
        <v>0.709482978455375</v>
      </c>
      <c r="W12" s="96">
        <f>'8'!P11</f>
        <v>0.57904985211601112</v>
      </c>
      <c r="X12" s="96">
        <f t="shared" si="4"/>
        <v>0.4820121996139537</v>
      </c>
      <c r="Y12" s="96">
        <f t="shared" si="5"/>
        <v>0.64517629281346511</v>
      </c>
      <c r="Z12" s="96">
        <f>'1'!AM13</f>
        <v>0.40182830495434479</v>
      </c>
      <c r="AA12" s="96">
        <f>'1'!AO13</f>
        <v>0.49288531202389102</v>
      </c>
      <c r="AB12" s="96">
        <f>'2'!AM13</f>
        <v>0.33022165689933219</v>
      </c>
      <c r="AC12" s="96">
        <f>'2'!AO13</f>
        <v>0.87542730763053966</v>
      </c>
      <c r="AD12" s="96">
        <f>'3'!M12</f>
        <v>0.65695343510016413</v>
      </c>
      <c r="AE12" s="96">
        <f>'8'!U11</f>
        <v>0.54201412247670067</v>
      </c>
      <c r="AF12" s="96">
        <f t="shared" si="6"/>
        <v>0.48275437985763547</v>
      </c>
      <c r="AG12" s="96">
        <f t="shared" si="7"/>
        <v>0.64182004430782391</v>
      </c>
      <c r="AH12" s="96">
        <f>'1'!AW13</f>
        <v>0.29857533830632393</v>
      </c>
      <c r="AI12" s="96">
        <f>'1'!AY13</f>
        <v>0.37866843841997011</v>
      </c>
      <c r="AJ12" s="96">
        <f>'2'!AW13</f>
        <v>0.37836789887493172</v>
      </c>
      <c r="AK12" s="96">
        <f>'2'!AY13</f>
        <v>0.88146682333505733</v>
      </c>
      <c r="AL12" s="96">
        <f>'3'!P12</f>
        <v>0.58347491121674322</v>
      </c>
      <c r="AM12" s="96">
        <f>'8'!Z11</f>
        <v>0.51167568193893631</v>
      </c>
      <c r="AN12" s="96">
        <f t="shared" si="8"/>
        <v>0.44302345758423378</v>
      </c>
      <c r="AO12" s="96">
        <f t="shared" si="9"/>
        <v>0.58882146372767674</v>
      </c>
      <c r="AP12" s="96">
        <f>'1'!BG13</f>
        <v>0.28109176551005433</v>
      </c>
      <c r="AQ12" s="96">
        <f>'1'!BI13</f>
        <v>0.35786819836576328</v>
      </c>
      <c r="AR12" s="96">
        <f>'2'!BG13</f>
        <v>0.39943173942229876</v>
      </c>
      <c r="AS12" s="96">
        <f>'2'!BI13</f>
        <v>0.88380460822036999</v>
      </c>
      <c r="AT12" s="96">
        <f>'3'!S12</f>
        <v>0.65388743970111518</v>
      </c>
      <c r="AU12" s="96">
        <f>'8'!AE11</f>
        <v>0.58541371956283894</v>
      </c>
      <c r="AV12" s="96">
        <f t="shared" si="10"/>
        <v>0.47995616604907676</v>
      </c>
      <c r="AW12" s="96">
        <f t="shared" si="11"/>
        <v>0.62024349146252189</v>
      </c>
      <c r="AX12" s="96">
        <f>'1'!BQ13</f>
        <v>0.37729903862647396</v>
      </c>
      <c r="AY12" s="96">
        <f>'1'!BS13</f>
        <v>0.46698759203421952</v>
      </c>
      <c r="AZ12" s="96">
        <f>'2'!BQ13</f>
        <v>0.42484686097894137</v>
      </c>
      <c r="BA12" s="96">
        <f>'2'!BS13</f>
        <v>0.88642622682610306</v>
      </c>
      <c r="BB12" s="96">
        <f>'3'!V12</f>
        <v>0.81434716301387922</v>
      </c>
      <c r="BC12" s="96">
        <f>'8'!AJ11</f>
        <v>0.64930730249753965</v>
      </c>
      <c r="BD12" s="96">
        <f t="shared" si="12"/>
        <v>0.56645009127920853</v>
      </c>
      <c r="BE12" s="96">
        <f t="shared" si="13"/>
        <v>0.7042670710929354</v>
      </c>
      <c r="BF12" s="96">
        <f>'1'!CA13</f>
        <v>0.34515487226291697</v>
      </c>
      <c r="BG12" s="96">
        <f>'1'!CC13</f>
        <v>0.43192681915711623</v>
      </c>
      <c r="BH12" s="96">
        <f>'2'!CA13</f>
        <v>0.42605964215937298</v>
      </c>
      <c r="BI12" s="96">
        <f>'2'!CC13</f>
        <v>0.8865463993514443</v>
      </c>
      <c r="BJ12" s="96">
        <f>'3'!Y12</f>
        <v>0.61891746993660557</v>
      </c>
      <c r="BK12" s="96">
        <f>'8'!AO11</f>
        <v>0.62552570359098203</v>
      </c>
      <c r="BL12" s="96">
        <f t="shared" si="14"/>
        <v>0.50391442198746939</v>
      </c>
      <c r="BM12" s="96">
        <f t="shared" si="15"/>
        <v>0.64072909800903699</v>
      </c>
      <c r="BN12" s="96">
        <f>'1'!CK13</f>
        <v>0.25533107043711056</v>
      </c>
      <c r="BO12" s="96">
        <f>'1'!CM13</f>
        <v>0.32635217531606198</v>
      </c>
      <c r="BP12" s="96">
        <f>'2'!CK13</f>
        <v>0.50750085355187502</v>
      </c>
      <c r="BQ12" s="96">
        <f>'2'!CM13</f>
        <v>0.89377376886576088</v>
      </c>
      <c r="BR12" s="96">
        <f>'3'!AB12</f>
        <v>0.39451033557559323</v>
      </c>
      <c r="BS12" s="96">
        <f>'8'!AT11</f>
        <v>0.6209849346219336</v>
      </c>
      <c r="BT12" s="96">
        <f t="shared" si="16"/>
        <v>0.4445817985466281</v>
      </c>
      <c r="BU12" s="96">
        <f t="shared" si="17"/>
        <v>0.55890530359483748</v>
      </c>
      <c r="BV12" s="96">
        <f>'1'!CU13</f>
        <v>0.46424156291496366</v>
      </c>
      <c r="BW12" s="96">
        <f>'1'!CW13</f>
        <v>0.55571774037411803</v>
      </c>
      <c r="BX12" s="96">
        <f>'2'!CU13</f>
        <v>0.44949935251754985</v>
      </c>
      <c r="BY12" s="96">
        <f>'2'!CW13</f>
        <v>0.88878904651741886</v>
      </c>
      <c r="BZ12" s="96">
        <f>'3'!AE12</f>
        <v>0.67472013911482454</v>
      </c>
      <c r="CA12" s="96">
        <f>'8'!AY11</f>
        <v>0.60669934000364734</v>
      </c>
      <c r="CB12" s="96">
        <f t="shared" si="18"/>
        <v>0.5487900986377463</v>
      </c>
      <c r="CC12" s="96">
        <f t="shared" si="19"/>
        <v>0.68148156650250225</v>
      </c>
      <c r="CD12" s="96">
        <f>'1'!DE13</f>
        <v>0.35039525575712183</v>
      </c>
      <c r="CE12" s="96">
        <f>'1'!DG13</f>
        <v>0.43773312214166454</v>
      </c>
      <c r="CF12" s="96">
        <f>'2'!DE13</f>
        <v>0.43574192593018668</v>
      </c>
      <c r="CG12" s="96">
        <f>'2'!DG13</f>
        <v>0.88749082427461068</v>
      </c>
      <c r="CH12" s="96">
        <f>'3'!AH12</f>
        <v>0.73137574902292357</v>
      </c>
      <c r="CI12" s="96">
        <f>'8'!BD11</f>
        <v>0.56488172141358994</v>
      </c>
      <c r="CJ12" s="96">
        <f t="shared" si="20"/>
        <v>0.52059866303095548</v>
      </c>
      <c r="CK12" s="96">
        <f t="shared" si="21"/>
        <v>0.65537035421319723</v>
      </c>
    </row>
    <row r="13" spans="1:89">
      <c r="A13" s="1">
        <v>1989</v>
      </c>
      <c r="B13" s="96">
        <f>'1'!I14</f>
        <v>0.37275642565499323</v>
      </c>
      <c r="C13" s="96">
        <f>'1'!K14</f>
        <v>0.4621118428168276</v>
      </c>
      <c r="D13" s="96">
        <f>'2'!I14</f>
        <v>0.41501609981192555</v>
      </c>
      <c r="E13" s="96">
        <f>'2'!K14</f>
        <v>0.88543606326057778</v>
      </c>
      <c r="F13" s="96">
        <f>'3'!D13</f>
        <v>0.70467632979232586</v>
      </c>
      <c r="G13" s="96">
        <f>'8'!F12</f>
        <v>0.63184722761098078</v>
      </c>
      <c r="H13" s="96">
        <f t="shared" si="0"/>
        <v>0.53107402071755638</v>
      </c>
      <c r="I13" s="96">
        <f t="shared" si="1"/>
        <v>0.67101786587017798</v>
      </c>
      <c r="J13" s="96">
        <f>'1'!S14</f>
        <v>0.25200004773976414</v>
      </c>
      <c r="K13" s="96">
        <f>'1'!U14</f>
        <v>0.32219829688409096</v>
      </c>
      <c r="L13" s="96">
        <f>'2'!S14</f>
        <v>0.37440285572805326</v>
      </c>
      <c r="M13" s="96">
        <f>'2'!U14</f>
        <v>0.88100814267205019</v>
      </c>
      <c r="N13" s="96">
        <f>'3'!G13</f>
        <v>0.53790655553613032</v>
      </c>
      <c r="O13" s="96">
        <f>'8'!K12</f>
        <v>0.57368067504735709</v>
      </c>
      <c r="P13" s="96">
        <f t="shared" si="2"/>
        <v>0.43449753351282616</v>
      </c>
      <c r="Q13" s="96">
        <f t="shared" si="3"/>
        <v>0.57869841753490714</v>
      </c>
      <c r="R13" s="96">
        <f>'1'!AC14</f>
        <v>0.3491849437437558</v>
      </c>
      <c r="S13" s="96">
        <f>'1'!AE14</f>
        <v>0.43639530395644155</v>
      </c>
      <c r="T13" s="96">
        <f>'2'!AC14</f>
        <v>0.30565684426103673</v>
      </c>
      <c r="U13" s="96">
        <f>'2'!AE14</f>
        <v>0.87187449428301145</v>
      </c>
      <c r="V13" s="96">
        <f>'3'!J13</f>
        <v>0.70646904698759294</v>
      </c>
      <c r="W13" s="96">
        <f>'8'!P12</f>
        <v>0.5568934894298565</v>
      </c>
      <c r="X13" s="96">
        <f t="shared" si="4"/>
        <v>0.47955108110556049</v>
      </c>
      <c r="Y13" s="96">
        <f t="shared" si="5"/>
        <v>0.64290808366422558</v>
      </c>
      <c r="Z13" s="96">
        <f>'1'!AM14</f>
        <v>0.42237928984598816</v>
      </c>
      <c r="AA13" s="96">
        <f>'1'!AO14</f>
        <v>0.5140439760704103</v>
      </c>
      <c r="AB13" s="96">
        <f>'2'!AM14</f>
        <v>0.33162317506349176</v>
      </c>
      <c r="AC13" s="96">
        <f>'2'!AO14</f>
        <v>0.87561920500954527</v>
      </c>
      <c r="AD13" s="96">
        <f>'3'!M13</f>
        <v>0.63826863542146617</v>
      </c>
      <c r="AE13" s="96">
        <f>'8'!U12</f>
        <v>0.54495848278571279</v>
      </c>
      <c r="AF13" s="96">
        <f t="shared" si="6"/>
        <v>0.48430739577916471</v>
      </c>
      <c r="AG13" s="96">
        <f t="shared" si="7"/>
        <v>0.64322257482178369</v>
      </c>
      <c r="AH13" s="96">
        <f>'1'!AW14</f>
        <v>0.30878926560856662</v>
      </c>
      <c r="AI13" s="96">
        <f>'1'!AY14</f>
        <v>0.39060927626778774</v>
      </c>
      <c r="AJ13" s="96">
        <f>'2'!AW14</f>
        <v>0.38384287770252057</v>
      </c>
      <c r="AK13" s="96">
        <f>'2'!AY14</f>
        <v>0.88209014379818118</v>
      </c>
      <c r="AL13" s="96">
        <f>'3'!P13</f>
        <v>0.59850792124956786</v>
      </c>
      <c r="AM13" s="96">
        <f>'8'!Z12</f>
        <v>0.5424375507218836</v>
      </c>
      <c r="AN13" s="96">
        <f t="shared" si="8"/>
        <v>0.45839440382063468</v>
      </c>
      <c r="AO13" s="96">
        <f t="shared" si="9"/>
        <v>0.60341122300935512</v>
      </c>
      <c r="AP13" s="96">
        <f>'1'!BG14</f>
        <v>0.28910102656798392</v>
      </c>
      <c r="AQ13" s="96">
        <f>'1'!BI14</f>
        <v>0.36745428754694415</v>
      </c>
      <c r="AR13" s="96">
        <f>'2'!BG14</f>
        <v>0.39818467590803192</v>
      </c>
      <c r="AS13" s="96">
        <f>'2'!BI14</f>
        <v>0.88367060198524405</v>
      </c>
      <c r="AT13" s="96">
        <f>'3'!S13</f>
        <v>0.68300910707687157</v>
      </c>
      <c r="AU13" s="96">
        <f>'8'!AE12</f>
        <v>0.59477360916454858</v>
      </c>
      <c r="AV13" s="96">
        <f t="shared" si="10"/>
        <v>0.49126710467935897</v>
      </c>
      <c r="AW13" s="96">
        <f t="shared" si="11"/>
        <v>0.6322269014434021</v>
      </c>
      <c r="AX13" s="96">
        <f>'1'!BQ14</f>
        <v>0.39504220795683914</v>
      </c>
      <c r="AY13" s="96">
        <f>'1'!BS14</f>
        <v>0.48579208810332852</v>
      </c>
      <c r="AZ13" s="96">
        <f>'2'!BQ14</f>
        <v>0.42330181160353125</v>
      </c>
      <c r="BA13" s="96">
        <f>'2'!BS14</f>
        <v>0.88627251072765523</v>
      </c>
      <c r="BB13" s="96">
        <f>'3'!V13</f>
        <v>0.83576051779935279</v>
      </c>
      <c r="BC13" s="96">
        <f>'8'!AJ12</f>
        <v>0.68380136391235791</v>
      </c>
      <c r="BD13" s="96">
        <f t="shared" si="12"/>
        <v>0.58447647531802027</v>
      </c>
      <c r="BE13" s="96">
        <f t="shared" si="13"/>
        <v>0.72290662013567364</v>
      </c>
      <c r="BF13" s="96">
        <f>'1'!CA14</f>
        <v>0.37519558953137749</v>
      </c>
      <c r="BG13" s="96">
        <f>'1'!CC14</f>
        <v>0.46473304447387564</v>
      </c>
      <c r="BH13" s="96">
        <f>'2'!CA14</f>
        <v>0.42624566624068833</v>
      </c>
      <c r="BI13" s="96">
        <f>'2'!CC14</f>
        <v>0.88656479455221482</v>
      </c>
      <c r="BJ13" s="96">
        <f>'3'!Y13</f>
        <v>0.63892341062621538</v>
      </c>
      <c r="BK13" s="96">
        <f>'8'!AO12</f>
        <v>0.63617277968112262</v>
      </c>
      <c r="BL13" s="96">
        <f t="shared" si="14"/>
        <v>0.51913436151985093</v>
      </c>
      <c r="BM13" s="96">
        <f t="shared" si="15"/>
        <v>0.65659850733335712</v>
      </c>
      <c r="BN13" s="96">
        <f>'1'!CK14</f>
        <v>0.31972428106533335</v>
      </c>
      <c r="BO13" s="96">
        <f>'1'!CM14</f>
        <v>0.40322636078637536</v>
      </c>
      <c r="BP13" s="96">
        <f>'2'!CK14</f>
        <v>0.51188459042513024</v>
      </c>
      <c r="BQ13" s="96">
        <f>'2'!CM14</f>
        <v>0.89412232531034219</v>
      </c>
      <c r="BR13" s="96">
        <f>'3'!AB13</f>
        <v>0.41425576905868483</v>
      </c>
      <c r="BS13" s="96">
        <f>'8'!AT12</f>
        <v>0.60479509873533677</v>
      </c>
      <c r="BT13" s="96">
        <f t="shared" si="16"/>
        <v>0.46266493482112131</v>
      </c>
      <c r="BU13" s="96">
        <f t="shared" si="17"/>
        <v>0.57909988847268479</v>
      </c>
      <c r="BV13" s="96">
        <f>'1'!CU14</f>
        <v>0.47925317230775749</v>
      </c>
      <c r="BW13" s="96">
        <f>'1'!CW14</f>
        <v>0.57022065010006551</v>
      </c>
      <c r="BX13" s="96">
        <f>'2'!CU14</f>
        <v>0.4416186640707821</v>
      </c>
      <c r="BY13" s="96">
        <f>'2'!CW14</f>
        <v>0.88805147743590862</v>
      </c>
      <c r="BZ13" s="96">
        <f>'3'!AE13</f>
        <v>0.59151121156999209</v>
      </c>
      <c r="CA13" s="96">
        <f>'8'!AY12</f>
        <v>0.64062238737444721</v>
      </c>
      <c r="CB13" s="96">
        <f t="shared" si="18"/>
        <v>0.53825135883074471</v>
      </c>
      <c r="CC13" s="96">
        <f t="shared" si="19"/>
        <v>0.67260143162010333</v>
      </c>
      <c r="CD13" s="96">
        <f>'1'!DE14</f>
        <v>0.38215259734358903</v>
      </c>
      <c r="CE13" s="96">
        <f>'1'!DG14</f>
        <v>0.47216915343320115</v>
      </c>
      <c r="CF13" s="96">
        <f>'2'!DE14</f>
        <v>0.44047005448419757</v>
      </c>
      <c r="CG13" s="96">
        <f>'2'!DG14</f>
        <v>0.88794262425455173</v>
      </c>
      <c r="CH13" s="96">
        <f>'3'!AH13</f>
        <v>0.72511738691038952</v>
      </c>
      <c r="CI13" s="96">
        <f>'8'!BD12</f>
        <v>0.5920504287671563</v>
      </c>
      <c r="CJ13" s="96">
        <f t="shared" si="20"/>
        <v>0.53494761687633308</v>
      </c>
      <c r="CK13" s="96">
        <f t="shared" si="21"/>
        <v>0.66931989834132466</v>
      </c>
    </row>
    <row r="14" spans="1:89">
      <c r="A14" s="1">
        <v>1990</v>
      </c>
      <c r="B14" s="96">
        <f>'1'!I15</f>
        <v>0.37731963495895071</v>
      </c>
      <c r="C14" s="96">
        <f>'1'!K15</f>
        <v>0.46700964102891451</v>
      </c>
      <c r="D14" s="96">
        <f>'2'!I15</f>
        <v>0.41151452572739639</v>
      </c>
      <c r="E14" s="96">
        <f>'2'!K15</f>
        <v>0.88507627778536968</v>
      </c>
      <c r="F14" s="96">
        <f>'3'!D14</f>
        <v>0.64230103941212613</v>
      </c>
      <c r="G14" s="96">
        <f>'8'!F13</f>
        <v>0.61782571931130836</v>
      </c>
      <c r="H14" s="96">
        <f t="shared" si="0"/>
        <v>0.51224022985244533</v>
      </c>
      <c r="I14" s="96">
        <f t="shared" si="1"/>
        <v>0.6530531693844297</v>
      </c>
      <c r="J14" s="96">
        <f>'1'!S15</f>
        <v>0.25369267557895969</v>
      </c>
      <c r="K14" s="96">
        <f>'1'!U15</f>
        <v>0.32431135669695976</v>
      </c>
      <c r="L14" s="96">
        <f>'2'!S15</f>
        <v>0.37253335942531496</v>
      </c>
      <c r="M14" s="96">
        <f>'2'!U15</f>
        <v>0.88078970528539346</v>
      </c>
      <c r="N14" s="96">
        <f>'3'!G14</f>
        <v>0.41448851883787069</v>
      </c>
      <c r="O14" s="96">
        <f>'8'!K13</f>
        <v>0.54054883223136019</v>
      </c>
      <c r="P14" s="96">
        <f t="shared" si="2"/>
        <v>0.39531584651837637</v>
      </c>
      <c r="Q14" s="96">
        <f t="shared" si="3"/>
        <v>0.54003460326289598</v>
      </c>
      <c r="R14" s="96">
        <f>'1'!AC15</f>
        <v>0.37106885266865558</v>
      </c>
      <c r="S14" s="96">
        <f>'1'!AE15</f>
        <v>0.46029401482126442</v>
      </c>
      <c r="T14" s="96">
        <f>'2'!AC15</f>
        <v>0.28840979654779259</v>
      </c>
      <c r="U14" s="96">
        <f>'2'!AE15</f>
        <v>0.86913704038719986</v>
      </c>
      <c r="V14" s="96">
        <f>'3'!J14</f>
        <v>0.7464395172860353</v>
      </c>
      <c r="W14" s="96">
        <f>'8'!P13</f>
        <v>0.54810637308047561</v>
      </c>
      <c r="X14" s="96">
        <f t="shared" si="4"/>
        <v>0.4885061348957398</v>
      </c>
      <c r="Y14" s="96">
        <f t="shared" si="5"/>
        <v>0.65599423639374377</v>
      </c>
      <c r="Z14" s="96">
        <f>'1'!AM15</f>
        <v>0.42284745352313885</v>
      </c>
      <c r="AA14" s="96">
        <f>'1'!AO15</f>
        <v>0.51452044998721591</v>
      </c>
      <c r="AB14" s="96">
        <f>'2'!AM15</f>
        <v>0.34062132459962469</v>
      </c>
      <c r="AC14" s="96">
        <f>'2'!AO15</f>
        <v>0.87682602274270371</v>
      </c>
      <c r="AD14" s="96">
        <f>'3'!M14</f>
        <v>0.65654738895033526</v>
      </c>
      <c r="AE14" s="96">
        <f>'8'!U13</f>
        <v>0.54517465755440242</v>
      </c>
      <c r="AF14" s="96">
        <f t="shared" si="6"/>
        <v>0.49129770615687529</v>
      </c>
      <c r="AG14" s="96">
        <f t="shared" si="7"/>
        <v>0.6482671298086643</v>
      </c>
      <c r="AH14" s="96">
        <f>'1'!AW15</f>
        <v>0.30036825317572929</v>
      </c>
      <c r="AI14" s="96">
        <f>'1'!AY15</f>
        <v>0.38077555153369413</v>
      </c>
      <c r="AJ14" s="96">
        <f>'2'!AW15</f>
        <v>0.39199401046065807</v>
      </c>
      <c r="AK14" s="96">
        <f>'2'!AY15</f>
        <v>0.88299741235863871</v>
      </c>
      <c r="AL14" s="96">
        <f>'3'!P14</f>
        <v>0.58266319401745514</v>
      </c>
      <c r="AM14" s="96">
        <f>'8'!Z13</f>
        <v>0.53308596821017473</v>
      </c>
      <c r="AN14" s="96">
        <f t="shared" si="8"/>
        <v>0.4520278564660043</v>
      </c>
      <c r="AO14" s="96">
        <f t="shared" si="9"/>
        <v>0.59488053152999076</v>
      </c>
      <c r="AP14" s="96">
        <f>'1'!BG15</f>
        <v>0.29440789507691323</v>
      </c>
      <c r="AQ14" s="96">
        <f>'1'!BI15</f>
        <v>0.3737522536288776</v>
      </c>
      <c r="AR14" s="96">
        <f>'2'!BG15</f>
        <v>0.40261623956122378</v>
      </c>
      <c r="AS14" s="96">
        <f>'2'!BI15</f>
        <v>0.88414442209747734</v>
      </c>
      <c r="AT14" s="96">
        <f>'3'!S14</f>
        <v>0.64445269015083051</v>
      </c>
      <c r="AU14" s="96">
        <f>'8'!AE13</f>
        <v>0.5778712177255656</v>
      </c>
      <c r="AV14" s="96">
        <f t="shared" si="10"/>
        <v>0.47983701062863326</v>
      </c>
      <c r="AW14" s="96">
        <f t="shared" si="11"/>
        <v>0.62005514590068778</v>
      </c>
      <c r="AX14" s="96">
        <f>'1'!BQ15</f>
        <v>0.3964724359810502</v>
      </c>
      <c r="AY14" s="96">
        <f>'1'!BS15</f>
        <v>0.48729152675378729</v>
      </c>
      <c r="AZ14" s="96">
        <f>'2'!BQ15</f>
        <v>0.42865592395891589</v>
      </c>
      <c r="BA14" s="96">
        <f>'2'!BS15</f>
        <v>0.88680223745350606</v>
      </c>
      <c r="BB14" s="96">
        <f>'3'!V14</f>
        <v>0.76570673530823374</v>
      </c>
      <c r="BC14" s="96">
        <f>'8'!AJ13</f>
        <v>0.64856642270242415</v>
      </c>
      <c r="BD14" s="96">
        <f t="shared" si="12"/>
        <v>0.55985037948765592</v>
      </c>
      <c r="BE14" s="96">
        <f t="shared" si="13"/>
        <v>0.6970917305544877</v>
      </c>
      <c r="BF14" s="96">
        <f>'1'!CA15</f>
        <v>0.38699555268620706</v>
      </c>
      <c r="BG14" s="96">
        <f>'1'!CC15</f>
        <v>0.47731093785867057</v>
      </c>
      <c r="BH14" s="96">
        <f>'2'!CA15</f>
        <v>0.4346040521362789</v>
      </c>
      <c r="BI14" s="96">
        <f>'2'!CC15</f>
        <v>0.8873811889945703</v>
      </c>
      <c r="BJ14" s="96">
        <f>'3'!Y14</f>
        <v>0.55132127004543885</v>
      </c>
      <c r="BK14" s="96">
        <f>'8'!AO13</f>
        <v>0.62502444208751207</v>
      </c>
      <c r="BL14" s="96">
        <f t="shared" si="14"/>
        <v>0.49948632923885927</v>
      </c>
      <c r="BM14" s="96">
        <f t="shared" si="15"/>
        <v>0.63525945974654796</v>
      </c>
      <c r="BN14" s="96">
        <f>'1'!CK15</f>
        <v>0.34712357021117168</v>
      </c>
      <c r="BO14" s="96">
        <f>'1'!CM15</f>
        <v>0.43411235038240242</v>
      </c>
      <c r="BP14" s="96">
        <f>'2'!CK15</f>
        <v>0.50839214663694376</v>
      </c>
      <c r="BQ14" s="96">
        <f>'2'!CM15</f>
        <v>0.89384492754570566</v>
      </c>
      <c r="BR14" s="96">
        <f>'3'!AB14</f>
        <v>0.2619535785385454</v>
      </c>
      <c r="BS14" s="96">
        <f>'8'!AT13</f>
        <v>0.61332762877025349</v>
      </c>
      <c r="BT14" s="96">
        <f t="shared" si="16"/>
        <v>0.43269923103922858</v>
      </c>
      <c r="BU14" s="96">
        <f t="shared" si="17"/>
        <v>0.55080962130922673</v>
      </c>
      <c r="BV14" s="96">
        <f>'1'!CU15</f>
        <v>0.48783885595395077</v>
      </c>
      <c r="BW14" s="96">
        <f>'1'!CW15</f>
        <v>0.57841539771224781</v>
      </c>
      <c r="BX14" s="96">
        <f>'2'!CU15</f>
        <v>0.4529160366954525</v>
      </c>
      <c r="BY14" s="96">
        <f>'2'!CW15</f>
        <v>0.88910390042000098</v>
      </c>
      <c r="BZ14" s="96">
        <f>'3'!AE14</f>
        <v>0.6396291244611233</v>
      </c>
      <c r="CA14" s="96">
        <f>'8'!AY13</f>
        <v>0.6382897888046154</v>
      </c>
      <c r="CB14" s="96">
        <f t="shared" si="18"/>
        <v>0.55466845147878552</v>
      </c>
      <c r="CC14" s="96">
        <f t="shared" si="19"/>
        <v>0.6863595528494969</v>
      </c>
      <c r="CD14" s="96">
        <f>'1'!DE15</f>
        <v>0.40332574645623259</v>
      </c>
      <c r="CE14" s="96">
        <f>'1'!DG15</f>
        <v>0.49444330589227509</v>
      </c>
      <c r="CF14" s="96">
        <f>'2'!DE15</f>
        <v>0.44734982767407339</v>
      </c>
      <c r="CG14" s="96">
        <f>'2'!DG15</f>
        <v>0.88858945460738592</v>
      </c>
      <c r="CH14" s="96">
        <f>'3'!AH14</f>
        <v>0.56685743971371871</v>
      </c>
      <c r="CI14" s="96">
        <f>'8'!BD13</f>
        <v>0.62094436482320736</v>
      </c>
      <c r="CJ14" s="96">
        <f t="shared" si="20"/>
        <v>0.50961934466680803</v>
      </c>
      <c r="CK14" s="96">
        <f t="shared" si="21"/>
        <v>0.64270864125914673</v>
      </c>
    </row>
    <row r="15" spans="1:89">
      <c r="A15" s="1">
        <v>1991</v>
      </c>
      <c r="B15" s="96">
        <f>'1'!I16</f>
        <v>0.3766366423781744</v>
      </c>
      <c r="C15" s="96">
        <f>'1'!K16</f>
        <v>0.46627819954578292</v>
      </c>
      <c r="D15" s="96">
        <f>'2'!I16</f>
        <v>0.40085204498174626</v>
      </c>
      <c r="E15" s="96">
        <f>'2'!K16</f>
        <v>0.88395658815445022</v>
      </c>
      <c r="F15" s="96">
        <f>'3'!D15</f>
        <v>0.63838285348393542</v>
      </c>
      <c r="G15" s="96">
        <f>'8'!F14</f>
        <v>0.58165041354443769</v>
      </c>
      <c r="H15" s="96">
        <f t="shared" si="0"/>
        <v>0.4993804885970734</v>
      </c>
      <c r="I15" s="96">
        <f t="shared" si="1"/>
        <v>0.64256701368215152</v>
      </c>
      <c r="J15" s="96">
        <f>'1'!S16</f>
        <v>0.24430548504057278</v>
      </c>
      <c r="K15" s="96">
        <f>'1'!U16</f>
        <v>0.31253183617381181</v>
      </c>
      <c r="L15" s="96">
        <f>'2'!S16</f>
        <v>0.36886023246826799</v>
      </c>
      <c r="M15" s="96">
        <f>'2'!U16</f>
        <v>0.88035638307697106</v>
      </c>
      <c r="N15" s="96">
        <f>'3'!G15</f>
        <v>0.41585583470425025</v>
      </c>
      <c r="O15" s="96">
        <f>'8'!K14</f>
        <v>0.52000191535833051</v>
      </c>
      <c r="P15" s="96">
        <f t="shared" si="2"/>
        <v>0.3872558668928554</v>
      </c>
      <c r="Q15" s="96">
        <f t="shared" si="3"/>
        <v>0.53218649232834092</v>
      </c>
      <c r="R15" s="96">
        <f>'1'!AC16</f>
        <v>0.36170569130855174</v>
      </c>
      <c r="S15" s="96">
        <f>'1'!AE16</f>
        <v>0.45014346434611568</v>
      </c>
      <c r="T15" s="96">
        <f>'2'!AC16</f>
        <v>0.26361400716850186</v>
      </c>
      <c r="U15" s="96">
        <f>'2'!AE16</f>
        <v>0.86476840685455558</v>
      </c>
      <c r="V15" s="96">
        <f>'3'!J15</f>
        <v>0.69764289778658983</v>
      </c>
      <c r="W15" s="96">
        <f>'8'!P14</f>
        <v>0.50147452293164196</v>
      </c>
      <c r="X15" s="96">
        <f t="shared" si="4"/>
        <v>0.45610927979882132</v>
      </c>
      <c r="Y15" s="96">
        <f t="shared" si="5"/>
        <v>0.62850732297972578</v>
      </c>
      <c r="Z15" s="96">
        <f>'1'!AM16</f>
        <v>0.41721809167392021</v>
      </c>
      <c r="AA15" s="96">
        <f>'1'!AO16</f>
        <v>0.50877500990289137</v>
      </c>
      <c r="AB15" s="96">
        <f>'2'!AM16</f>
        <v>0.33672987410000338</v>
      </c>
      <c r="AC15" s="96">
        <f>'2'!AO16</f>
        <v>0.87630937105587237</v>
      </c>
      <c r="AD15" s="96">
        <f>'3'!M15</f>
        <v>0.62914131813390628</v>
      </c>
      <c r="AE15" s="96">
        <f>'8'!U14</f>
        <v>0.53708418743143416</v>
      </c>
      <c r="AF15" s="96">
        <f t="shared" si="6"/>
        <v>0.48004336783481605</v>
      </c>
      <c r="AG15" s="96">
        <f t="shared" si="7"/>
        <v>0.63782747163102593</v>
      </c>
      <c r="AH15" s="96">
        <f>'1'!AW16</f>
        <v>0.29974750466505723</v>
      </c>
      <c r="AI15" s="96">
        <f>'1'!AY16</f>
        <v>0.38004655751715499</v>
      </c>
      <c r="AJ15" s="96">
        <f>'2'!AW16</f>
        <v>0.38503338720766733</v>
      </c>
      <c r="AK15" s="96">
        <f>'2'!AY16</f>
        <v>0.88222417823651589</v>
      </c>
      <c r="AL15" s="96">
        <f>'3'!P15</f>
        <v>0.5742769250195966</v>
      </c>
      <c r="AM15" s="96">
        <f>'8'!Z14</f>
        <v>0.51440335355323774</v>
      </c>
      <c r="AN15" s="96">
        <f t="shared" si="8"/>
        <v>0.44336529261138974</v>
      </c>
      <c r="AO15" s="96">
        <f t="shared" si="9"/>
        <v>0.58773775358162639</v>
      </c>
      <c r="AP15" s="96">
        <f>'1'!BG16</f>
        <v>0.28397861529250679</v>
      </c>
      <c r="AQ15" s="96">
        <f>'1'!BI16</f>
        <v>0.36133473463097249</v>
      </c>
      <c r="AR15" s="96">
        <f>'2'!BG16</f>
        <v>0.40011585070517919</v>
      </c>
      <c r="AS15" s="96">
        <f>'2'!BI16</f>
        <v>0.88387789667364203</v>
      </c>
      <c r="AT15" s="96">
        <f>'3'!S15</f>
        <v>0.60369349630574143</v>
      </c>
      <c r="AU15" s="96">
        <f>'8'!AE14</f>
        <v>0.55545077271052712</v>
      </c>
      <c r="AV15" s="96">
        <f t="shared" si="10"/>
        <v>0.46080968375348863</v>
      </c>
      <c r="AW15" s="96">
        <f t="shared" si="11"/>
        <v>0.60108922508022078</v>
      </c>
      <c r="AX15" s="96">
        <f>'1'!BQ16</f>
        <v>0.40639334750637551</v>
      </c>
      <c r="AY15" s="96">
        <f>'1'!BS16</f>
        <v>0.49762687043006887</v>
      </c>
      <c r="AZ15" s="96">
        <f>'2'!BQ16</f>
        <v>0.42718780898881697</v>
      </c>
      <c r="BA15" s="96">
        <f>'2'!BS16</f>
        <v>0.88665780641098957</v>
      </c>
      <c r="BB15" s="96">
        <f>'3'!V15</f>
        <v>0.73344326474878163</v>
      </c>
      <c r="BC15" s="96">
        <f>'8'!AJ14</f>
        <v>0.58901431652747027</v>
      </c>
      <c r="BD15" s="96">
        <f t="shared" si="12"/>
        <v>0.53900968444286113</v>
      </c>
      <c r="BE15" s="96">
        <f t="shared" si="13"/>
        <v>0.6766855645293276</v>
      </c>
      <c r="BF15" s="96">
        <f>'1'!CA16</f>
        <v>0.37178907150566709</v>
      </c>
      <c r="BG15" s="96">
        <f>'1'!CC16</f>
        <v>0.46107025586041889</v>
      </c>
      <c r="BH15" s="96">
        <f>'2'!CA16</f>
        <v>0.43105585945330682</v>
      </c>
      <c r="BI15" s="96">
        <f>'2'!CC16</f>
        <v>0.88703702250156813</v>
      </c>
      <c r="BJ15" s="96">
        <f>'3'!Y15</f>
        <v>0.55398635816971931</v>
      </c>
      <c r="BK15" s="96">
        <f>'8'!AO14</f>
        <v>0.61754093039027469</v>
      </c>
      <c r="BL15" s="96">
        <f t="shared" si="14"/>
        <v>0.49359305487974192</v>
      </c>
      <c r="BM15" s="96">
        <f t="shared" si="15"/>
        <v>0.62990864173049521</v>
      </c>
      <c r="BN15" s="96">
        <f>'1'!CK16</f>
        <v>0.3256750759904109</v>
      </c>
      <c r="BO15" s="96">
        <f>'1'!CM16</f>
        <v>0.41002167564145153</v>
      </c>
      <c r="BP15" s="96">
        <f>'2'!CK16</f>
        <v>0.48175269090610651</v>
      </c>
      <c r="BQ15" s="96">
        <f>'2'!CM16</f>
        <v>0.89165083236735321</v>
      </c>
      <c r="BR15" s="96">
        <f>'3'!AB15</f>
        <v>0.34104878033264141</v>
      </c>
      <c r="BS15" s="96">
        <f>'8'!AT14</f>
        <v>0.59231008197761648</v>
      </c>
      <c r="BT15" s="96">
        <f t="shared" si="16"/>
        <v>0.43519665730169388</v>
      </c>
      <c r="BU15" s="96">
        <f t="shared" si="17"/>
        <v>0.55875784257976568</v>
      </c>
      <c r="BV15" s="96">
        <f>'1'!CU16</f>
        <v>0.47333310939866058</v>
      </c>
      <c r="BW15" s="96">
        <f>'1'!CW16</f>
        <v>0.56452802953365522</v>
      </c>
      <c r="BX15" s="96">
        <f>'2'!CU16</f>
        <v>0.40887782134463657</v>
      </c>
      <c r="BY15" s="96">
        <f>'2'!CW16</f>
        <v>0.88480281458671295</v>
      </c>
      <c r="BZ15" s="96">
        <f>'3'!AE15</f>
        <v>0.6245833985257776</v>
      </c>
      <c r="CA15" s="96">
        <f>'8'!AY14</f>
        <v>0.61059124625952665</v>
      </c>
      <c r="CB15" s="96">
        <f t="shared" si="18"/>
        <v>0.52934639388215032</v>
      </c>
      <c r="CC15" s="96">
        <f t="shared" si="19"/>
        <v>0.67112637222641802</v>
      </c>
      <c r="CD15" s="96">
        <f>'1'!DE16</f>
        <v>0.40752940257113168</v>
      </c>
      <c r="CE15" s="96">
        <f>'1'!DG16</f>
        <v>0.49880312694162771</v>
      </c>
      <c r="CF15" s="96">
        <f>'2'!DE16</f>
        <v>0.438368701745944</v>
      </c>
      <c r="CG15" s="96">
        <f>'2'!DG16</f>
        <v>0.88774257086680552</v>
      </c>
      <c r="CH15" s="96">
        <f>'3'!AH15</f>
        <v>0.6964236340359955</v>
      </c>
      <c r="CI15" s="96">
        <f>'8'!BD14</f>
        <v>0.60545948403715544</v>
      </c>
      <c r="CJ15" s="96">
        <f t="shared" si="20"/>
        <v>0.5369453055975566</v>
      </c>
      <c r="CK15" s="96">
        <f t="shared" si="21"/>
        <v>0.67210720397039603</v>
      </c>
    </row>
    <row r="16" spans="1:89">
      <c r="A16" s="1">
        <v>1992</v>
      </c>
      <c r="B16" s="96">
        <f>'1'!I17</f>
        <v>0.39488929667151385</v>
      </c>
      <c r="C16" s="96">
        <f>'1'!K17</f>
        <v>0.48563163489270711</v>
      </c>
      <c r="D16" s="96">
        <f>'2'!I17</f>
        <v>0.39735310104753047</v>
      </c>
      <c r="E16" s="96">
        <f>'2'!K17</f>
        <v>0.88358094779350138</v>
      </c>
      <c r="F16" s="96">
        <f>'3'!D16</f>
        <v>0.63011305315076216</v>
      </c>
      <c r="G16" s="96">
        <f>'8'!F15</f>
        <v>0.57081554549656666</v>
      </c>
      <c r="H16" s="96">
        <f t="shared" si="0"/>
        <v>0.49829274909159327</v>
      </c>
      <c r="I16" s="96">
        <f t="shared" si="1"/>
        <v>0.64253529533338427</v>
      </c>
      <c r="J16" s="96">
        <f>'1'!S17</f>
        <v>0.24658116544072414</v>
      </c>
      <c r="K16" s="96">
        <f>'1'!U17</f>
        <v>0.31540112857437674</v>
      </c>
      <c r="L16" s="96">
        <f>'2'!S17</f>
        <v>0.36689763307380535</v>
      </c>
      <c r="M16" s="96">
        <f>'2'!U17</f>
        <v>0.88012256280999868</v>
      </c>
      <c r="N16" s="96">
        <f>'3'!G16</f>
        <v>0.29586880357446038</v>
      </c>
      <c r="O16" s="96">
        <f>'8'!K15</f>
        <v>0.48990031747410206</v>
      </c>
      <c r="P16" s="96">
        <f t="shared" si="2"/>
        <v>0.34981197989077301</v>
      </c>
      <c r="Q16" s="96">
        <f t="shared" si="3"/>
        <v>0.49532320310823447</v>
      </c>
      <c r="R16" s="96">
        <f>'1'!AC17</f>
        <v>0.42507056992406506</v>
      </c>
      <c r="S16" s="96">
        <f>'1'!AE17</f>
        <v>0.51677972088063484</v>
      </c>
      <c r="T16" s="96">
        <f>'2'!AC17</f>
        <v>0.23839520554542451</v>
      </c>
      <c r="U16" s="96">
        <f>'2'!AE17</f>
        <v>0.85965998023807622</v>
      </c>
      <c r="V16" s="96">
        <f>'3'!J16</f>
        <v>0.7429511213610539</v>
      </c>
      <c r="W16" s="96">
        <f>'8'!P15</f>
        <v>0.4945437386931868</v>
      </c>
      <c r="X16" s="96">
        <f t="shared" si="4"/>
        <v>0.47524015888093257</v>
      </c>
      <c r="Y16" s="96">
        <f t="shared" si="5"/>
        <v>0.65348364029323791</v>
      </c>
      <c r="Z16" s="96">
        <f>'1'!AM17</f>
        <v>0.44191334381795516</v>
      </c>
      <c r="AA16" s="96">
        <f>'1'!AO17</f>
        <v>0.53372136852630259</v>
      </c>
      <c r="AB16" s="96">
        <f>'2'!AM17</f>
        <v>0.32650889084197271</v>
      </c>
      <c r="AC16" s="96">
        <f>'2'!AO17</f>
        <v>0.87491363806110722</v>
      </c>
      <c r="AD16" s="96">
        <f>'3'!M16</f>
        <v>0.64036615917687256</v>
      </c>
      <c r="AE16" s="96">
        <f>'8'!U15</f>
        <v>0.51596147871778619</v>
      </c>
      <c r="AF16" s="96">
        <f t="shared" si="6"/>
        <v>0.48118746813864666</v>
      </c>
      <c r="AG16" s="96">
        <f t="shared" si="7"/>
        <v>0.64124066112051714</v>
      </c>
      <c r="AH16" s="96">
        <f>'1'!AW17</f>
        <v>0.30440825756747508</v>
      </c>
      <c r="AI16" s="96">
        <f>'1'!AY17</f>
        <v>0.38550621429738557</v>
      </c>
      <c r="AJ16" s="96">
        <f>'2'!AW17</f>
        <v>0.37427569253682041</v>
      </c>
      <c r="AK16" s="96">
        <f>'2'!AY17</f>
        <v>0.8809933290856985</v>
      </c>
      <c r="AL16" s="96">
        <f>'3'!P16</f>
        <v>0.59371436358940921</v>
      </c>
      <c r="AM16" s="96">
        <f>'8'!Z15</f>
        <v>0.48357778524471107</v>
      </c>
      <c r="AN16" s="96">
        <f t="shared" si="8"/>
        <v>0.43899402473460392</v>
      </c>
      <c r="AO16" s="96">
        <f t="shared" si="9"/>
        <v>0.5859479230543011</v>
      </c>
      <c r="AP16" s="96">
        <f>'1'!BG17</f>
        <v>0.30271710291683318</v>
      </c>
      <c r="AQ16" s="96">
        <f>'1'!BI17</f>
        <v>0.3835288596440426</v>
      </c>
      <c r="AR16" s="96">
        <f>'2'!BG17</f>
        <v>0.39966604834785158</v>
      </c>
      <c r="AS16" s="96">
        <f>'2'!BI17</f>
        <v>0.88382972744667265</v>
      </c>
      <c r="AT16" s="96">
        <f>'3'!S16</f>
        <v>0.65652420774750908</v>
      </c>
      <c r="AU16" s="96">
        <f>'8'!AE15</f>
        <v>0.54169430571504795</v>
      </c>
      <c r="AV16" s="96">
        <f t="shared" si="10"/>
        <v>0.47515041618181042</v>
      </c>
      <c r="AW16" s="96">
        <f t="shared" si="11"/>
        <v>0.61639427513831813</v>
      </c>
      <c r="AX16" s="96">
        <f>'1'!BQ17</f>
        <v>0.43299339110018692</v>
      </c>
      <c r="AY16" s="96">
        <f>'1'!BS17</f>
        <v>0.5247872935262401</v>
      </c>
      <c r="AZ16" s="96">
        <f>'2'!BQ17</f>
        <v>0.42340563880142795</v>
      </c>
      <c r="BA16" s="96">
        <f>'2'!BS17</f>
        <v>0.88628286231179598</v>
      </c>
      <c r="BB16" s="96">
        <f>'3'!V16</f>
        <v>0.71861926064176262</v>
      </c>
      <c r="BC16" s="96">
        <f>'8'!AJ15</f>
        <v>0.5828785941094704</v>
      </c>
      <c r="BD16" s="96">
        <f t="shared" si="12"/>
        <v>0.53947422116321198</v>
      </c>
      <c r="BE16" s="96">
        <f t="shared" si="13"/>
        <v>0.67814200264731728</v>
      </c>
      <c r="BF16" s="96">
        <f>'1'!CA17</f>
        <v>0.38019872414027361</v>
      </c>
      <c r="BG16" s="96">
        <f>'1'!CC17</f>
        <v>0.47008668883820687</v>
      </c>
      <c r="BH16" s="96">
        <f>'2'!CA17</f>
        <v>0.42577543590641259</v>
      </c>
      <c r="BI16" s="96">
        <f>'2'!CC17</f>
        <v>0.88651827600735811</v>
      </c>
      <c r="BJ16" s="96">
        <f>'3'!Y16</f>
        <v>0.54179874700872466</v>
      </c>
      <c r="BK16" s="96">
        <f>'8'!AO15</f>
        <v>0.60570812330422297</v>
      </c>
      <c r="BL16" s="96">
        <f t="shared" si="14"/>
        <v>0.48837025758990843</v>
      </c>
      <c r="BM16" s="96">
        <f t="shared" si="15"/>
        <v>0.62602795878962814</v>
      </c>
      <c r="BN16" s="96">
        <f>'1'!CK17</f>
        <v>0.3055315311164114</v>
      </c>
      <c r="BO16" s="96">
        <f>'1'!CM17</f>
        <v>0.38681727647485725</v>
      </c>
      <c r="BP16" s="96">
        <f>'2'!CK17</f>
        <v>0.46813410781396431</v>
      </c>
      <c r="BQ16" s="96">
        <f>'2'!CM17</f>
        <v>0.8904718087739828</v>
      </c>
      <c r="BR16" s="96">
        <f>'3'!AB16</f>
        <v>0.35264984704607266</v>
      </c>
      <c r="BS16" s="96">
        <f>'8'!AT15</f>
        <v>0.58864903826701553</v>
      </c>
      <c r="BT16" s="96">
        <f t="shared" si="16"/>
        <v>0.42874113106086598</v>
      </c>
      <c r="BU16" s="96">
        <f t="shared" si="17"/>
        <v>0.55464699264048201</v>
      </c>
      <c r="BV16" s="96">
        <f>'1'!CU17</f>
        <v>0.46337010939200796</v>
      </c>
      <c r="BW16" s="96">
        <f>'1'!CW17</f>
        <v>0.55486887079126224</v>
      </c>
      <c r="BX16" s="96">
        <f>'2'!CU17</f>
        <v>0.38408569206583631</v>
      </c>
      <c r="BY16" s="96">
        <f>'2'!CW17</f>
        <v>0.88211752429654666</v>
      </c>
      <c r="BZ16" s="96">
        <f>'3'!AE16</f>
        <v>0.49704518435042866</v>
      </c>
      <c r="CA16" s="96">
        <f>'8'!AY15</f>
        <v>0.5994610713124402</v>
      </c>
      <c r="CB16" s="96">
        <f t="shared" si="18"/>
        <v>0.48599051428017825</v>
      </c>
      <c r="CC16" s="96">
        <f t="shared" si="19"/>
        <v>0.63337316268766941</v>
      </c>
      <c r="CD16" s="96">
        <f>'1'!DE17</f>
        <v>0.42828806992049806</v>
      </c>
      <c r="CE16" s="96">
        <f>'1'!DG17</f>
        <v>0.52003991144523609</v>
      </c>
      <c r="CF16" s="96">
        <f>'2'!DE17</f>
        <v>0.42606022223610407</v>
      </c>
      <c r="CG16" s="96">
        <f>'2'!DG17</f>
        <v>0.8865464567285023</v>
      </c>
      <c r="CH16" s="96">
        <f>'3'!AH16</f>
        <v>0.63445915358031513</v>
      </c>
      <c r="CI16" s="96">
        <f>'8'!BD15</f>
        <v>0.59593122509141216</v>
      </c>
      <c r="CJ16" s="96">
        <f t="shared" si="20"/>
        <v>0.52118466770708238</v>
      </c>
      <c r="CK16" s="96">
        <f t="shared" si="21"/>
        <v>0.65924418671136653</v>
      </c>
    </row>
    <row r="17" spans="1:89">
      <c r="A17" s="1">
        <v>1993</v>
      </c>
      <c r="B17" s="96">
        <f>'1'!I18</f>
        <v>0.40082431209695057</v>
      </c>
      <c r="C17" s="96">
        <f>'1'!K18</f>
        <v>0.49183926511742859</v>
      </c>
      <c r="D17" s="96">
        <f>'2'!I18</f>
        <v>0.40220280136507569</v>
      </c>
      <c r="E17" s="96">
        <f>'2'!K18</f>
        <v>0.88410049657787648</v>
      </c>
      <c r="F17" s="96">
        <f>'3'!D17</f>
        <v>0.64865820296194854</v>
      </c>
      <c r="G17" s="96">
        <f>'8'!F16</f>
        <v>0.56079876390661454</v>
      </c>
      <c r="H17" s="96">
        <f t="shared" si="0"/>
        <v>0.50312102008264736</v>
      </c>
      <c r="I17" s="96">
        <f t="shared" si="1"/>
        <v>0.64634918214096704</v>
      </c>
      <c r="J17" s="96">
        <f>'1'!S18</f>
        <v>0.24122706395988311</v>
      </c>
      <c r="K17" s="96">
        <f>'1'!U18</f>
        <v>0.30863634585743877</v>
      </c>
      <c r="L17" s="96">
        <f>'2'!S18</f>
        <v>0.364905072518245</v>
      </c>
      <c r="M17" s="96">
        <f>'2'!U18</f>
        <v>0.87988351159015887</v>
      </c>
      <c r="N17" s="96">
        <f>'3'!G17</f>
        <v>0.45852766533268963</v>
      </c>
      <c r="O17" s="96">
        <f>'8'!K16</f>
        <v>0.48905214002072334</v>
      </c>
      <c r="P17" s="96">
        <f t="shared" si="2"/>
        <v>0.38842798545788526</v>
      </c>
      <c r="Q17" s="96">
        <f t="shared" si="3"/>
        <v>0.53402491570025268</v>
      </c>
      <c r="R17" s="96">
        <f>'1'!AC18</f>
        <v>0.29170784877156192</v>
      </c>
      <c r="S17" s="96">
        <f>'1'!AE18</f>
        <v>0.37055325344359347</v>
      </c>
      <c r="T17" s="96">
        <f>'2'!AC18</f>
        <v>0.2183412849252894</v>
      </c>
      <c r="U17" s="96">
        <f>'2'!AE18</f>
        <v>0.85496514086955056</v>
      </c>
      <c r="V17" s="96">
        <f>'3'!J17</f>
        <v>0.85755441190953885</v>
      </c>
      <c r="W17" s="96">
        <f>'8'!P16</f>
        <v>0.51182679188271973</v>
      </c>
      <c r="X17" s="96">
        <f t="shared" si="4"/>
        <v>0.46985758437227748</v>
      </c>
      <c r="Y17" s="96">
        <f t="shared" si="5"/>
        <v>0.6487248995263506</v>
      </c>
      <c r="Z17" s="96">
        <f>'1'!AM18</f>
        <v>0.45708275330793446</v>
      </c>
      <c r="AA17" s="96">
        <f>'1'!AO18</f>
        <v>0.54872151314458717</v>
      </c>
      <c r="AB17" s="96">
        <f>'2'!AM18</f>
        <v>0.32244666431393398</v>
      </c>
      <c r="AC17" s="96">
        <f>'2'!AO18</f>
        <v>0.87434255695614138</v>
      </c>
      <c r="AD17" s="96">
        <f>'3'!M17</f>
        <v>0.61138414166862765</v>
      </c>
      <c r="AE17" s="96">
        <f>'8'!U16</f>
        <v>0.48973721885045435</v>
      </c>
      <c r="AF17" s="96">
        <f t="shared" si="6"/>
        <v>0.47016269453523757</v>
      </c>
      <c r="AG17" s="96">
        <f t="shared" si="7"/>
        <v>0.63104635765495265</v>
      </c>
      <c r="AH17" s="96">
        <f>'1'!AW18</f>
        <v>0.3264580059586501</v>
      </c>
      <c r="AI17" s="96">
        <f>'1'!AY18</f>
        <v>0.41091205261836894</v>
      </c>
      <c r="AJ17" s="96">
        <f>'2'!AW18</f>
        <v>0.36314492477710286</v>
      </c>
      <c r="AK17" s="96">
        <f>'2'!AY18</f>
        <v>0.87967093194786117</v>
      </c>
      <c r="AL17" s="96">
        <f>'3'!P17</f>
        <v>0.58969317509979324</v>
      </c>
      <c r="AM17" s="96">
        <f>'8'!Z16</f>
        <v>0.49416289356696108</v>
      </c>
      <c r="AN17" s="96">
        <f t="shared" si="8"/>
        <v>0.44336474985062679</v>
      </c>
      <c r="AO17" s="96">
        <f t="shared" si="9"/>
        <v>0.59360976330824611</v>
      </c>
      <c r="AP17" s="96">
        <f>'1'!BG18</f>
        <v>0.30850318201729071</v>
      </c>
      <c r="AQ17" s="96">
        <f>'1'!BI18</f>
        <v>0.39027689037877095</v>
      </c>
      <c r="AR17" s="96">
        <f>'2'!BG18</f>
        <v>0.39888416084648326</v>
      </c>
      <c r="AS17" s="96">
        <f>'2'!BI18</f>
        <v>0.88374583205860002</v>
      </c>
      <c r="AT17" s="96">
        <f>'3'!S17</f>
        <v>0.59328551133712371</v>
      </c>
      <c r="AU17" s="96">
        <f>'8'!AE16</f>
        <v>0.513450157704055</v>
      </c>
      <c r="AV17" s="96">
        <f t="shared" si="10"/>
        <v>0.45353075297623813</v>
      </c>
      <c r="AW17" s="96">
        <f t="shared" si="11"/>
        <v>0.59518959786963743</v>
      </c>
      <c r="AX17" s="96">
        <f>'1'!BQ18</f>
        <v>0.44025597033783359</v>
      </c>
      <c r="AY17" s="96">
        <f>'1'!BS18</f>
        <v>0.53206781383478685</v>
      </c>
      <c r="AZ17" s="96">
        <f>'2'!BQ18</f>
        <v>0.41989415119795015</v>
      </c>
      <c r="BA17" s="96">
        <f>'2'!BS18</f>
        <v>0.88593100026600313</v>
      </c>
      <c r="BB17" s="96">
        <f>'3'!V17</f>
        <v>0.74594952367354472</v>
      </c>
      <c r="BC17" s="96">
        <f>'8'!AJ16</f>
        <v>0.57123845331461298</v>
      </c>
      <c r="BD17" s="96">
        <f t="shared" si="12"/>
        <v>0.54433452463098542</v>
      </c>
      <c r="BE17" s="96">
        <f t="shared" si="13"/>
        <v>0.68379669777223695</v>
      </c>
      <c r="BF17" s="96">
        <f>'1'!CA18</f>
        <v>0.37809764137880475</v>
      </c>
      <c r="BG17" s="96">
        <f>'1'!CC18</f>
        <v>0.4678421398912686</v>
      </c>
      <c r="BH17" s="96">
        <f>'2'!CA18</f>
        <v>0.42114833995707579</v>
      </c>
      <c r="BI17" s="96">
        <f>'2'!CC18</f>
        <v>0.88605709357758966</v>
      </c>
      <c r="BJ17" s="96">
        <f>'3'!Y17</f>
        <v>0.57741797800255379</v>
      </c>
      <c r="BK17" s="96">
        <f>'8'!AO16</f>
        <v>0.60293517990986634</v>
      </c>
      <c r="BL17" s="96">
        <f t="shared" si="14"/>
        <v>0.49489978481207514</v>
      </c>
      <c r="BM17" s="96">
        <f t="shared" si="15"/>
        <v>0.6335630978453195</v>
      </c>
      <c r="BN17" s="96">
        <f>'1'!CK18</f>
        <v>0.34551464592362213</v>
      </c>
      <c r="BO17" s="96">
        <f>'1'!CM18</f>
        <v>0.43232660003713935</v>
      </c>
      <c r="BP17" s="96">
        <f>'2'!CK18</f>
        <v>0.45500868592283922</v>
      </c>
      <c r="BQ17" s="96">
        <f>'2'!CM18</f>
        <v>0.88929530785521438</v>
      </c>
      <c r="BR17" s="96">
        <f>'3'!AB17</f>
        <v>0.4503890000886438</v>
      </c>
      <c r="BS17" s="96">
        <f>'8'!AT16</f>
        <v>0.57456166626018446</v>
      </c>
      <c r="BT17" s="96">
        <f t="shared" si="16"/>
        <v>0.45636849954882241</v>
      </c>
      <c r="BU17" s="96">
        <f t="shared" si="17"/>
        <v>0.58664314356029545</v>
      </c>
      <c r="BV17" s="96">
        <f>'1'!CU18</f>
        <v>0.48304936023208733</v>
      </c>
      <c r="BW17" s="96">
        <f>'1'!CW18</f>
        <v>0.57385284292245498</v>
      </c>
      <c r="BX17" s="96">
        <f>'2'!CU18</f>
        <v>0.39477955380340402</v>
      </c>
      <c r="BY17" s="96">
        <f>'2'!CW18</f>
        <v>0.88330197520206677</v>
      </c>
      <c r="BZ17" s="96">
        <f>'3'!AE17</f>
        <v>0.65531690969869727</v>
      </c>
      <c r="CA17" s="96">
        <f>'8'!AY16</f>
        <v>0.61388522545287694</v>
      </c>
      <c r="CB17" s="96">
        <f t="shared" si="18"/>
        <v>0.53675776229676642</v>
      </c>
      <c r="CC17" s="96">
        <f t="shared" si="19"/>
        <v>0.68158923831902396</v>
      </c>
      <c r="CD17" s="96">
        <f>'1'!DE18</f>
        <v>0.43692380020400151</v>
      </c>
      <c r="CE17" s="96">
        <f>'1'!DG18</f>
        <v>0.52873444721726093</v>
      </c>
      <c r="CF17" s="96">
        <f>'2'!DE18</f>
        <v>0.42143567190877873</v>
      </c>
      <c r="CG17" s="96">
        <f>'2'!DG18</f>
        <v>0.88608591537071779</v>
      </c>
      <c r="CH17" s="96">
        <f>'3'!AH17</f>
        <v>0.6663458358187484</v>
      </c>
      <c r="CI17" s="96">
        <f>'8'!BD16</f>
        <v>0.59641951181814112</v>
      </c>
      <c r="CJ17" s="96">
        <f t="shared" si="20"/>
        <v>0.53028120493741748</v>
      </c>
      <c r="CK17" s="96">
        <f t="shared" si="21"/>
        <v>0.66939642755621709</v>
      </c>
    </row>
    <row r="18" spans="1:89">
      <c r="A18" s="1">
        <v>1994</v>
      </c>
      <c r="B18" s="96">
        <f>'1'!I19</f>
        <v>0.41404965088172713</v>
      </c>
      <c r="C18" s="96">
        <f>'1'!K19</f>
        <v>0.50552564345529916</v>
      </c>
      <c r="D18" s="96">
        <f>'2'!I19</f>
        <v>0.40913913918221012</v>
      </c>
      <c r="E18" s="96">
        <f>'2'!K19</f>
        <v>0.88483001560137864</v>
      </c>
      <c r="F18" s="96">
        <f>'3'!D18</f>
        <v>0.63350339783919385</v>
      </c>
      <c r="G18" s="96">
        <f>'8'!F17</f>
        <v>0.56334687823018237</v>
      </c>
      <c r="H18" s="96">
        <f t="shared" si="0"/>
        <v>0.50500976653332841</v>
      </c>
      <c r="I18" s="96">
        <f t="shared" si="1"/>
        <v>0.64680148378151348</v>
      </c>
      <c r="J18" s="96">
        <f>'1'!S19</f>
        <v>0.25506165054169522</v>
      </c>
      <c r="K18" s="96">
        <f>'1'!U19</f>
        <v>0.32601688610949692</v>
      </c>
      <c r="L18" s="96">
        <f>'2'!S19</f>
        <v>0.37424692888492489</v>
      </c>
      <c r="M18" s="96">
        <f>'2'!U19</f>
        <v>0.88098997743168805</v>
      </c>
      <c r="N18" s="96">
        <f>'3'!G18</f>
        <v>0.44350587080090897</v>
      </c>
      <c r="O18" s="96">
        <f>'8'!K17</f>
        <v>0.48754592297480381</v>
      </c>
      <c r="P18" s="96">
        <f t="shared" si="2"/>
        <v>0.39009009330058325</v>
      </c>
      <c r="Q18" s="96">
        <f t="shared" si="3"/>
        <v>0.53451466432922445</v>
      </c>
      <c r="R18" s="96">
        <f>'1'!AC19</f>
        <v>0.28621326820327064</v>
      </c>
      <c r="S18" s="96">
        <f>'1'!AE19</f>
        <v>0.36400931614827553</v>
      </c>
      <c r="T18" s="96">
        <f>'2'!AC19</f>
        <v>0.18591417011073832</v>
      </c>
      <c r="U18" s="96">
        <f>'2'!AE19</f>
        <v>0.84565338256261346</v>
      </c>
      <c r="V18" s="96">
        <f>'3'!J18</f>
        <v>0.89099348453659233</v>
      </c>
      <c r="W18" s="96">
        <f>'8'!P17</f>
        <v>0.49532892799373868</v>
      </c>
      <c r="X18" s="96">
        <f t="shared" si="4"/>
        <v>0.46461246271108497</v>
      </c>
      <c r="Y18" s="96">
        <f t="shared" si="5"/>
        <v>0.64899627781030489</v>
      </c>
      <c r="Z18" s="96">
        <f>'1'!AM19</f>
        <v>0.44935073851608831</v>
      </c>
      <c r="AA18" s="96">
        <f>'1'!AO19</f>
        <v>0.54110583979167126</v>
      </c>
      <c r="AB18" s="96">
        <f>'2'!AM19</f>
        <v>0.318911247704873</v>
      </c>
      <c r="AC18" s="96">
        <f>'2'!AO19</f>
        <v>0.87383758408729362</v>
      </c>
      <c r="AD18" s="96">
        <f>'3'!M18</f>
        <v>0.56214100268949951</v>
      </c>
      <c r="AE18" s="96">
        <f>'8'!U17</f>
        <v>0.48932612092773131</v>
      </c>
      <c r="AF18" s="96">
        <f t="shared" si="6"/>
        <v>0.45493227745954806</v>
      </c>
      <c r="AG18" s="96">
        <f t="shared" si="7"/>
        <v>0.61660263687404893</v>
      </c>
      <c r="AH18" s="96">
        <f>'1'!AW19</f>
        <v>0.32656509762181174</v>
      </c>
      <c r="AI18" s="96">
        <f>'1'!AY19</f>
        <v>0.4110337753487614</v>
      </c>
      <c r="AJ18" s="96">
        <f>'2'!AW19</f>
        <v>0.36193483904660007</v>
      </c>
      <c r="AK18" s="96">
        <f>'2'!AY19</f>
        <v>0.87952400824582289</v>
      </c>
      <c r="AL18" s="96">
        <f>'3'!P18</f>
        <v>0.51415666303989616</v>
      </c>
      <c r="AM18" s="96">
        <f>'8'!Z17</f>
        <v>0.483646731799042</v>
      </c>
      <c r="AN18" s="96">
        <f t="shared" si="8"/>
        <v>0.42157583287683753</v>
      </c>
      <c r="AO18" s="96">
        <f t="shared" si="9"/>
        <v>0.57209029460838057</v>
      </c>
      <c r="AP18" s="96">
        <f>'1'!BG19</f>
        <v>0.32626489251077861</v>
      </c>
      <c r="AQ18" s="96">
        <f>'1'!BI19</f>
        <v>0.41069251559258491</v>
      </c>
      <c r="AR18" s="96">
        <f>'2'!BG19</f>
        <v>0.39970753762715894</v>
      </c>
      <c r="AS18" s="96">
        <f>'2'!BI19</f>
        <v>0.88383417339024783</v>
      </c>
      <c r="AT18" s="96">
        <f>'3'!S18</f>
        <v>0.59008613024673151</v>
      </c>
      <c r="AU18" s="96">
        <f>'8'!AE17</f>
        <v>0.52025207249198846</v>
      </c>
      <c r="AV18" s="96">
        <f t="shared" si="10"/>
        <v>0.45907765821916435</v>
      </c>
      <c r="AW18" s="96">
        <f t="shared" si="11"/>
        <v>0.60121622293038823</v>
      </c>
      <c r="AX18" s="96">
        <f>'1'!BQ19</f>
        <v>0.45699715981808781</v>
      </c>
      <c r="AY18" s="96">
        <f>'1'!BS19</f>
        <v>0.54863754611591564</v>
      </c>
      <c r="AZ18" s="96">
        <f>'2'!BQ19</f>
        <v>0.42053079857057396</v>
      </c>
      <c r="BA18" s="96">
        <f>'2'!BS19</f>
        <v>0.88599506596987843</v>
      </c>
      <c r="BB18" s="96">
        <f>'3'!V18</f>
        <v>0.71623692317590348</v>
      </c>
      <c r="BC18" s="96">
        <f>'8'!AJ17</f>
        <v>0.57607212112735473</v>
      </c>
      <c r="BD18" s="96">
        <f t="shared" si="12"/>
        <v>0.54245925067297995</v>
      </c>
      <c r="BE18" s="96">
        <f t="shared" si="13"/>
        <v>0.68173541409726313</v>
      </c>
      <c r="BF18" s="96">
        <f>'1'!CA19</f>
        <v>0.39983892689710926</v>
      </c>
      <c r="BG18" s="96">
        <f>'1'!CC19</f>
        <v>0.49081146634032763</v>
      </c>
      <c r="BH18" s="96">
        <f>'2'!CA19</f>
        <v>0.41960085033368499</v>
      </c>
      <c r="BI18" s="96">
        <f>'2'!CC19</f>
        <v>0.88590144466897602</v>
      </c>
      <c r="BJ18" s="96">
        <f>'3'!Y18</f>
        <v>0.56965152485502091</v>
      </c>
      <c r="BK18" s="96">
        <f>'8'!AO17</f>
        <v>0.56781754816673113</v>
      </c>
      <c r="BL18" s="96">
        <f t="shared" si="14"/>
        <v>0.48922721256313656</v>
      </c>
      <c r="BM18" s="96">
        <f t="shared" si="15"/>
        <v>0.62854549600776388</v>
      </c>
      <c r="BN18" s="96">
        <f>'1'!CK19</f>
        <v>0.33394559134724994</v>
      </c>
      <c r="BO18" s="96">
        <f>'1'!CM19</f>
        <v>0.41938466502364108</v>
      </c>
      <c r="BP18" s="96">
        <f>'2'!CK19</f>
        <v>0.4586700908381855</v>
      </c>
      <c r="BQ18" s="96">
        <f>'2'!CM19</f>
        <v>0.88962762613773327</v>
      </c>
      <c r="BR18" s="96">
        <f>'3'!AB18</f>
        <v>0.47029081291572006</v>
      </c>
      <c r="BS18" s="96">
        <f>'8'!AT17</f>
        <v>0.56619573019558933</v>
      </c>
      <c r="BT18" s="96">
        <f t="shared" si="16"/>
        <v>0.45727555632418621</v>
      </c>
      <c r="BU18" s="96">
        <f t="shared" si="17"/>
        <v>0.58637470856817098</v>
      </c>
      <c r="BV18" s="96">
        <f>'1'!CU19</f>
        <v>0.47342378726714235</v>
      </c>
      <c r="BW18" s="96">
        <f>'1'!CW19</f>
        <v>0.56461548548077911</v>
      </c>
      <c r="BX18" s="96">
        <f>'2'!CU19</f>
        <v>0.37410567796978755</v>
      </c>
      <c r="BY18" s="96">
        <f>'2'!CW19</f>
        <v>0.88097351350774822</v>
      </c>
      <c r="BZ18" s="96">
        <f>'3'!AE18</f>
        <v>0.63831919895125533</v>
      </c>
      <c r="CA18" s="96">
        <f>'8'!AY17</f>
        <v>0.60601218365738718</v>
      </c>
      <c r="CB18" s="96">
        <f t="shared" si="18"/>
        <v>0.52296521196139312</v>
      </c>
      <c r="CC18" s="96">
        <f t="shared" si="19"/>
        <v>0.67248009539929254</v>
      </c>
      <c r="CD18" s="96">
        <f>'1'!DE19</f>
        <v>0.44806426026864798</v>
      </c>
      <c r="CE18" s="96">
        <f>'1'!DG19</f>
        <v>0.53983267934832602</v>
      </c>
      <c r="CF18" s="96">
        <f>'2'!DE19</f>
        <v>0.42669805193488347</v>
      </c>
      <c r="CG18" s="96">
        <f>'2'!DG19</f>
        <v>0.88660948761195146</v>
      </c>
      <c r="CH18" s="96">
        <f>'3'!AH18</f>
        <v>0.65505107606693402</v>
      </c>
      <c r="CI18" s="96">
        <f>'8'!BD17</f>
        <v>0.61490051743575891</v>
      </c>
      <c r="CJ18" s="96">
        <f t="shared" si="20"/>
        <v>0.53617847642655603</v>
      </c>
      <c r="CK18" s="96">
        <f t="shared" si="21"/>
        <v>0.6740984401157426</v>
      </c>
    </row>
    <row r="19" spans="1:89">
      <c r="A19" s="1">
        <v>1995</v>
      </c>
      <c r="B19" s="96">
        <f>'1'!I20</f>
        <v>0.4264803677875289</v>
      </c>
      <c r="C19" s="96">
        <f>'1'!K20</f>
        <v>0.51820962339498822</v>
      </c>
      <c r="D19" s="96">
        <f>'2'!I20</f>
        <v>0.42334051190599309</v>
      </c>
      <c r="E19" s="96">
        <f>'2'!K20</f>
        <v>0.88627636952200128</v>
      </c>
      <c r="F19" s="96">
        <f>'3'!D19</f>
        <v>0.61577529165254052</v>
      </c>
      <c r="G19" s="96">
        <f>'8'!F18</f>
        <v>0.56384709400505484</v>
      </c>
      <c r="H19" s="96">
        <f t="shared" si="0"/>
        <v>0.50736081633777941</v>
      </c>
      <c r="I19" s="96">
        <f t="shared" si="1"/>
        <v>0.64602709464364627</v>
      </c>
      <c r="J19" s="96">
        <f>'1'!S20</f>
        <v>0.26288117512845582</v>
      </c>
      <c r="K19" s="96">
        <f>'1'!U20</f>
        <v>0.33569961889469918</v>
      </c>
      <c r="L19" s="96">
        <f>'2'!S20</f>
        <v>0.39477860041226487</v>
      </c>
      <c r="M19" s="96">
        <f>'2'!U20</f>
        <v>0.8833018714278762</v>
      </c>
      <c r="N19" s="96">
        <f>'3'!G19</f>
        <v>0.3636109175093073</v>
      </c>
      <c r="O19" s="96">
        <f>'8'!K18</f>
        <v>0.49414941536539225</v>
      </c>
      <c r="P19" s="96">
        <f t="shared" si="2"/>
        <v>0.37885502710385505</v>
      </c>
      <c r="Q19" s="96">
        <f t="shared" si="3"/>
        <v>0.51919045579931877</v>
      </c>
      <c r="R19" s="96">
        <f>'1'!AC20</f>
        <v>0.31271103947218137</v>
      </c>
      <c r="S19" s="96">
        <f>'1'!AE20</f>
        <v>0.39515391493958024</v>
      </c>
      <c r="T19" s="96">
        <f>'2'!AC20</f>
        <v>0.16289500024313172</v>
      </c>
      <c r="U19" s="96">
        <f>'2'!AE20</f>
        <v>0.83703873873789914</v>
      </c>
      <c r="V19" s="96">
        <f>'3'!J19</f>
        <v>0.78827701216291457</v>
      </c>
      <c r="W19" s="96">
        <f>'8'!P18</f>
        <v>0.47055407731510551</v>
      </c>
      <c r="X19" s="96">
        <f t="shared" si="4"/>
        <v>0.43360928229833334</v>
      </c>
      <c r="Y19" s="96">
        <f t="shared" si="5"/>
        <v>0.62275593578887478</v>
      </c>
      <c r="Z19" s="96">
        <f>'1'!AM20</f>
        <v>0.45888004854662734</v>
      </c>
      <c r="AA19" s="96">
        <f>'1'!AO20</f>
        <v>0.55048291697247131</v>
      </c>
      <c r="AB19" s="96">
        <f>'2'!AM20</f>
        <v>0.32147640769625729</v>
      </c>
      <c r="AC19" s="96">
        <f>'2'!AO20</f>
        <v>0.87420471986955284</v>
      </c>
      <c r="AD19" s="96">
        <f>'3'!M19</f>
        <v>0.58620384142388837</v>
      </c>
      <c r="AE19" s="96">
        <f>'8'!U18</f>
        <v>0.4944546101667916</v>
      </c>
      <c r="AF19" s="96">
        <f t="shared" si="6"/>
        <v>0.46525372695839118</v>
      </c>
      <c r="AG19" s="96">
        <f t="shared" si="7"/>
        <v>0.62633652210817592</v>
      </c>
      <c r="AH19" s="96">
        <f>'1'!AW20</f>
        <v>0.33950225044762611</v>
      </c>
      <c r="AI19" s="96">
        <f>'1'!AY20</f>
        <v>0.4256230797586783</v>
      </c>
      <c r="AJ19" s="96">
        <f>'2'!AW20</f>
        <v>0.37906360554106733</v>
      </c>
      <c r="AK19" s="96">
        <f>'2'!AY20</f>
        <v>0.88154666734981069</v>
      </c>
      <c r="AL19" s="96">
        <f>'3'!P19</f>
        <v>0.54775762898636404</v>
      </c>
      <c r="AM19" s="96">
        <f>'8'!Z18</f>
        <v>0.53447885822491004</v>
      </c>
      <c r="AN19" s="96">
        <f t="shared" si="8"/>
        <v>0.45020058579999184</v>
      </c>
      <c r="AO19" s="96">
        <f t="shared" si="9"/>
        <v>0.59735155857994071</v>
      </c>
      <c r="AP19" s="96">
        <f>'1'!BG20</f>
        <v>0.33701382448106371</v>
      </c>
      <c r="AQ19" s="96">
        <f>'1'!BI20</f>
        <v>0.42283448859393719</v>
      </c>
      <c r="AR19" s="96">
        <f>'2'!BG20</f>
        <v>0.41029643954021994</v>
      </c>
      <c r="AS19" s="96">
        <f>'2'!BI20</f>
        <v>0.88495021926885653</v>
      </c>
      <c r="AT19" s="96">
        <f>'3'!S19</f>
        <v>0.53923797429716258</v>
      </c>
      <c r="AU19" s="96">
        <f>'8'!AE18</f>
        <v>0.52204157270998941</v>
      </c>
      <c r="AV19" s="96">
        <f t="shared" si="10"/>
        <v>0.45214745275710888</v>
      </c>
      <c r="AW19" s="96">
        <f t="shared" si="11"/>
        <v>0.59226606371748647</v>
      </c>
      <c r="AX19" s="96">
        <f>'1'!BQ20</f>
        <v>0.47760268358592045</v>
      </c>
      <c r="AY19" s="96">
        <f>'1'!BS20</f>
        <v>0.56863705180733481</v>
      </c>
      <c r="AZ19" s="96">
        <f>'2'!BQ20</f>
        <v>0.42229069973201261</v>
      </c>
      <c r="BA19" s="96">
        <f>'2'!BS20</f>
        <v>0.8861715371304637</v>
      </c>
      <c r="BB19" s="96">
        <f>'3'!V19</f>
        <v>0.71836940628573409</v>
      </c>
      <c r="BC19" s="96">
        <f>'8'!AJ18</f>
        <v>0.56113973647769988</v>
      </c>
      <c r="BD19" s="96">
        <f t="shared" si="12"/>
        <v>0.54485063152034174</v>
      </c>
      <c r="BE19" s="96">
        <f t="shared" si="13"/>
        <v>0.68357943292530809</v>
      </c>
      <c r="BF19" s="96">
        <f>'1'!CA20</f>
        <v>0.40428073959991184</v>
      </c>
      <c r="BG19" s="96">
        <f>'1'!CC20</f>
        <v>0.49543556254986015</v>
      </c>
      <c r="BH19" s="96">
        <f>'2'!CA20</f>
        <v>0.42445665624701762</v>
      </c>
      <c r="BI19" s="96">
        <f>'2'!CC20</f>
        <v>0.88638747131318396</v>
      </c>
      <c r="BJ19" s="96">
        <f>'3'!Y19</f>
        <v>0.6799018881472304</v>
      </c>
      <c r="BK19" s="96">
        <f>'8'!AO18</f>
        <v>0.60021837057574046</v>
      </c>
      <c r="BL19" s="96">
        <f t="shared" si="14"/>
        <v>0.52721441364247501</v>
      </c>
      <c r="BM19" s="96">
        <f t="shared" si="15"/>
        <v>0.66548582314650373</v>
      </c>
      <c r="BN19" s="96">
        <f>'1'!CK20</f>
        <v>0.35418400849596787</v>
      </c>
      <c r="BO19" s="96">
        <f>'1'!CM20</f>
        <v>0.44190868996353982</v>
      </c>
      <c r="BP19" s="96">
        <f>'2'!CK20</f>
        <v>0.47249857253152266</v>
      </c>
      <c r="BQ19" s="96">
        <f>'2'!CM20</f>
        <v>0.89085414402289465</v>
      </c>
      <c r="BR19" s="96">
        <f>'3'!AB19</f>
        <v>0.41956959093114132</v>
      </c>
      <c r="BS19" s="96">
        <f>'8'!AT18</f>
        <v>0.56381398223279622</v>
      </c>
      <c r="BT19" s="96">
        <f t="shared" si="16"/>
        <v>0.45251653854785701</v>
      </c>
      <c r="BU19" s="96">
        <f t="shared" si="17"/>
        <v>0.57903660178759297</v>
      </c>
      <c r="BV19" s="96">
        <f>'1'!CU20</f>
        <v>0.48712676518282955</v>
      </c>
      <c r="BW19" s="96">
        <f>'1'!CW20</f>
        <v>0.57773845505091936</v>
      </c>
      <c r="BX19" s="96">
        <f>'2'!CU20</f>
        <v>0.37261823450981552</v>
      </c>
      <c r="BY19" s="96">
        <f>'2'!CW20</f>
        <v>0.88079965289685669</v>
      </c>
      <c r="BZ19" s="96">
        <f>'3'!AE19</f>
        <v>0.62726727917856262</v>
      </c>
      <c r="CA19" s="96">
        <f>'8'!AY18</f>
        <v>0.61128014548749332</v>
      </c>
      <c r="CB19" s="96">
        <f t="shared" si="18"/>
        <v>0.52457310608967522</v>
      </c>
      <c r="CC19" s="96">
        <f t="shared" si="19"/>
        <v>0.67427138315345803</v>
      </c>
      <c r="CD19" s="96">
        <f>'1'!DE20</f>
        <v>0.44357480043834507</v>
      </c>
      <c r="CE19" s="96">
        <f>'1'!DG20</f>
        <v>0.53537606767804102</v>
      </c>
      <c r="CF19" s="96">
        <f>'2'!DE20</f>
        <v>0.43499759196658683</v>
      </c>
      <c r="CG19" s="96">
        <f>'2'!DG20</f>
        <v>0.88741914707349134</v>
      </c>
      <c r="CH19" s="96">
        <f>'3'!AH19</f>
        <v>0.63137661625497765</v>
      </c>
      <c r="CI19" s="96">
        <f>'8'!BD18</f>
        <v>0.62923428029583206</v>
      </c>
      <c r="CJ19" s="96">
        <f t="shared" si="20"/>
        <v>0.5347958222389354</v>
      </c>
      <c r="CK19" s="96">
        <f t="shared" si="21"/>
        <v>0.67085152782558555</v>
      </c>
    </row>
    <row r="20" spans="1:89">
      <c r="A20" s="1">
        <v>1996</v>
      </c>
      <c r="B20" s="96">
        <f>'1'!I21</f>
        <v>0.4272950534474812</v>
      </c>
      <c r="C20" s="96">
        <f>'1'!K21</f>
        <v>0.51903493137895251</v>
      </c>
      <c r="D20" s="96">
        <f>'2'!I21</f>
        <v>0.41833606599451517</v>
      </c>
      <c r="E20" s="96">
        <f>'2'!K21</f>
        <v>0.88577369780944315</v>
      </c>
      <c r="F20" s="96">
        <f>'3'!D20</f>
        <v>0.56576109635416261</v>
      </c>
      <c r="G20" s="96">
        <f>'8'!F19</f>
        <v>0.55208985889131801</v>
      </c>
      <c r="H20" s="96">
        <f t="shared" si="0"/>
        <v>0.49087051867186926</v>
      </c>
      <c r="I20" s="96">
        <f t="shared" si="1"/>
        <v>0.6306648961084691</v>
      </c>
      <c r="J20" s="96">
        <f>'1'!S21</f>
        <v>0.26246059526134236</v>
      </c>
      <c r="K20" s="96">
        <f>'1'!U21</f>
        <v>0.33518136793212733</v>
      </c>
      <c r="L20" s="96">
        <f>'2'!S21</f>
        <v>0.40236199538328882</v>
      </c>
      <c r="M20" s="96">
        <f>'2'!U21</f>
        <v>0.88411741680014888</v>
      </c>
      <c r="N20" s="96">
        <f>'3'!G20</f>
        <v>0.36445778161320408</v>
      </c>
      <c r="O20" s="96">
        <f>'8'!K19</f>
        <v>0.48969748094054266</v>
      </c>
      <c r="P20" s="96">
        <f t="shared" si="2"/>
        <v>0.37974446329959444</v>
      </c>
      <c r="Q20" s="96">
        <f t="shared" si="3"/>
        <v>0.51836351182150575</v>
      </c>
      <c r="R20" s="96">
        <f>'1'!AC21</f>
        <v>0.31293923967874743</v>
      </c>
      <c r="S20" s="96">
        <f>'1'!AE21</f>
        <v>0.39541767972389197</v>
      </c>
      <c r="T20" s="96">
        <f>'2'!AC21</f>
        <v>0.14013196651191362</v>
      </c>
      <c r="U20" s="96">
        <f>'2'!AE21</f>
        <v>0.82561373100530611</v>
      </c>
      <c r="V20" s="96">
        <f>'3'!J20</f>
        <v>0.77316249281982874</v>
      </c>
      <c r="W20" s="96">
        <f>'8'!P19</f>
        <v>0.46726030863861567</v>
      </c>
      <c r="X20" s="96">
        <f t="shared" si="4"/>
        <v>0.42337350191227641</v>
      </c>
      <c r="Y20" s="96">
        <f t="shared" si="5"/>
        <v>0.61536355304691059</v>
      </c>
      <c r="Z20" s="96">
        <f>'1'!AM21</f>
        <v>0.44047583888840974</v>
      </c>
      <c r="AA20" s="96">
        <f>'1'!AO21</f>
        <v>0.53228734405470479</v>
      </c>
      <c r="AB20" s="96">
        <f>'2'!AM21</f>
        <v>0.32154796776465466</v>
      </c>
      <c r="AC20" s="96">
        <f>'2'!AO21</f>
        <v>0.87421490503742749</v>
      </c>
      <c r="AD20" s="96">
        <f>'3'!M20</f>
        <v>0.52624509766323269</v>
      </c>
      <c r="AE20" s="96">
        <f>'8'!U19</f>
        <v>0.47438456039804561</v>
      </c>
      <c r="AF20" s="96">
        <f t="shared" si="6"/>
        <v>0.4406633661785857</v>
      </c>
      <c r="AG20" s="96">
        <f t="shared" si="7"/>
        <v>0.60178297678835269</v>
      </c>
      <c r="AH20" s="96">
        <f>'1'!AW21</f>
        <v>0.34438049018805544</v>
      </c>
      <c r="AI20" s="96">
        <f>'1'!AY21</f>
        <v>0.43106574473092391</v>
      </c>
      <c r="AJ20" s="96">
        <f>'2'!AW21</f>
        <v>0.38753563013595349</v>
      </c>
      <c r="AK20" s="96">
        <f>'2'!AY21</f>
        <v>0.88250417946780979</v>
      </c>
      <c r="AL20" s="96">
        <f>'3'!P20</f>
        <v>0.58044312497137995</v>
      </c>
      <c r="AM20" s="96">
        <f>'8'!Z19</f>
        <v>0.53104765923251718</v>
      </c>
      <c r="AN20" s="96">
        <f t="shared" si="8"/>
        <v>0.46085172613197656</v>
      </c>
      <c r="AO20" s="96">
        <f t="shared" si="9"/>
        <v>0.60626517710065775</v>
      </c>
      <c r="AP20" s="96">
        <f>'1'!BG21</f>
        <v>0.3427003086883158</v>
      </c>
      <c r="AQ20" s="96">
        <f>'1'!BI21</f>
        <v>0.42919473562569138</v>
      </c>
      <c r="AR20" s="96">
        <f>'2'!BG21</f>
        <v>0.41662567653620869</v>
      </c>
      <c r="AS20" s="96">
        <f>'2'!BI21</f>
        <v>0.88560017429411497</v>
      </c>
      <c r="AT20" s="96">
        <f>'3'!S20</f>
        <v>0.55016697367881706</v>
      </c>
      <c r="AU20" s="96">
        <f>'8'!AE19</f>
        <v>0.51817096035494803</v>
      </c>
      <c r="AV20" s="96">
        <f t="shared" si="10"/>
        <v>0.45691597981457238</v>
      </c>
      <c r="AW20" s="96">
        <f t="shared" si="11"/>
        <v>0.59578321098839293</v>
      </c>
      <c r="AX20" s="96">
        <f>'1'!BQ21</f>
        <v>0.4693751401978522</v>
      </c>
      <c r="AY20" s="96">
        <f>'1'!BS21</f>
        <v>0.56070270171788528</v>
      </c>
      <c r="AZ20" s="96">
        <f>'2'!BQ21</f>
        <v>0.4241494684678509</v>
      </c>
      <c r="BA20" s="96">
        <f>'2'!BS21</f>
        <v>0.88635692992433146</v>
      </c>
      <c r="BB20" s="96">
        <f>'3'!V20</f>
        <v>0.6137226299013091</v>
      </c>
      <c r="BC20" s="96">
        <f>'8'!AJ19</f>
        <v>0.54126055639121629</v>
      </c>
      <c r="BD20" s="96">
        <f t="shared" si="12"/>
        <v>0.51212694873955722</v>
      </c>
      <c r="BE20" s="96">
        <f t="shared" si="13"/>
        <v>0.65051070448368553</v>
      </c>
      <c r="BF20" s="96">
        <f>'1'!CA21</f>
        <v>0.41861050492608975</v>
      </c>
      <c r="BG20" s="96">
        <f>'1'!CC21</f>
        <v>0.51019942385508177</v>
      </c>
      <c r="BH20" s="96">
        <f>'2'!CA21</f>
        <v>0.42479088047121377</v>
      </c>
      <c r="BI20" s="96">
        <f>'2'!CC21</f>
        <v>0.8864206695092085</v>
      </c>
      <c r="BJ20" s="96">
        <f>'3'!Y20</f>
        <v>0.60907704933686146</v>
      </c>
      <c r="BK20" s="96">
        <f>'8'!AO19</f>
        <v>0.56503460916760118</v>
      </c>
      <c r="BL20" s="96">
        <f t="shared" si="14"/>
        <v>0.50437826097544147</v>
      </c>
      <c r="BM20" s="96">
        <f t="shared" si="15"/>
        <v>0.64268293796718823</v>
      </c>
      <c r="BN20" s="96">
        <f>'1'!CK21</f>
        <v>0.36876985162681325</v>
      </c>
      <c r="BO20" s="96">
        <f>'1'!CM21</f>
        <v>0.45781186644092869</v>
      </c>
      <c r="BP20" s="96">
        <f>'2'!CK21</f>
        <v>0.46738338139413543</v>
      </c>
      <c r="BQ20" s="96">
        <f>'2'!CM21</f>
        <v>0.89040560688316228</v>
      </c>
      <c r="BR20" s="96">
        <f>'3'!AB20</f>
        <v>0.48177709891612813</v>
      </c>
      <c r="BS20" s="96">
        <f>'8'!AT19</f>
        <v>0.5743666243277088</v>
      </c>
      <c r="BT20" s="96">
        <f t="shared" si="16"/>
        <v>0.47307423906619639</v>
      </c>
      <c r="BU20" s="96">
        <f t="shared" si="17"/>
        <v>0.60109029914198198</v>
      </c>
      <c r="BV20" s="96">
        <f>'1'!CU21</f>
        <v>0.48733847900642863</v>
      </c>
      <c r="BW20" s="96">
        <f>'1'!CW21</f>
        <v>0.57793977007489028</v>
      </c>
      <c r="BX20" s="96">
        <f>'2'!CU21</f>
        <v>0.40728677787970352</v>
      </c>
      <c r="BY20" s="96">
        <f>'2'!CW21</f>
        <v>0.88463672753385258</v>
      </c>
      <c r="BZ20" s="96">
        <f>'3'!AE20</f>
        <v>0.60449118475121577</v>
      </c>
      <c r="CA20" s="96">
        <f>'8'!AY19</f>
        <v>0.62340594574128216</v>
      </c>
      <c r="CB20" s="96">
        <f t="shared" si="18"/>
        <v>0.53063059684465752</v>
      </c>
      <c r="CC20" s="96">
        <f t="shared" si="19"/>
        <v>0.67261840702531017</v>
      </c>
      <c r="CD20" s="96">
        <f>'1'!DE21</f>
        <v>0.45423175103915081</v>
      </c>
      <c r="CE20" s="96">
        <f>'1'!DG21</f>
        <v>0.54592062160059418</v>
      </c>
      <c r="CF20" s="96">
        <f>'2'!DE21</f>
        <v>0.44434846269878325</v>
      </c>
      <c r="CG20" s="96">
        <f>'2'!DG21</f>
        <v>0.88830878526286605</v>
      </c>
      <c r="CH20" s="96">
        <f>'3'!AH20</f>
        <v>0.55293637721581546</v>
      </c>
      <c r="CI20" s="96">
        <f>'8'!BD19</f>
        <v>0.60597351501811791</v>
      </c>
      <c r="CJ20" s="96">
        <f t="shared" si="20"/>
        <v>0.51437252649296683</v>
      </c>
      <c r="CK20" s="96">
        <f t="shared" si="21"/>
        <v>0.64828482477434846</v>
      </c>
    </row>
    <row r="21" spans="1:89">
      <c r="A21" s="1">
        <v>1997</v>
      </c>
      <c r="B21" s="96">
        <f>'1'!I22</f>
        <v>0.45595820770094564</v>
      </c>
      <c r="C21" s="96">
        <f>'1'!K22</f>
        <v>0.54761773475067821</v>
      </c>
      <c r="D21" s="96">
        <f>'2'!I22</f>
        <v>0.41937887182239819</v>
      </c>
      <c r="E21" s="96">
        <f>'2'!K22</f>
        <v>0.88587905900170039</v>
      </c>
      <c r="F21" s="96">
        <f>'3'!D21</f>
        <v>0.54644507777391094</v>
      </c>
      <c r="G21" s="96">
        <f>'8'!F20</f>
        <v>0.5473741099163173</v>
      </c>
      <c r="H21" s="96">
        <f t="shared" si="0"/>
        <v>0.49228906680339302</v>
      </c>
      <c r="I21" s="96">
        <f t="shared" si="1"/>
        <v>0.63182899536065174</v>
      </c>
      <c r="J21" s="96">
        <f>'1'!S22</f>
        <v>0.29352816750281163</v>
      </c>
      <c r="K21" s="96">
        <f>'1'!U22</f>
        <v>0.37271115852344056</v>
      </c>
      <c r="L21" s="96">
        <f>'2'!S22</f>
        <v>0.41300273055857539</v>
      </c>
      <c r="M21" s="96">
        <f>'2'!U22</f>
        <v>0.88522965711018475</v>
      </c>
      <c r="N21" s="96">
        <f>'3'!G21</f>
        <v>0.42822983323877784</v>
      </c>
      <c r="O21" s="96">
        <f>'8'!K20</f>
        <v>0.51413450055823218</v>
      </c>
      <c r="P21" s="96">
        <f t="shared" si="2"/>
        <v>0.41222380796459923</v>
      </c>
      <c r="Q21" s="96">
        <f t="shared" si="3"/>
        <v>0.55007628735765879</v>
      </c>
      <c r="R21" s="96">
        <f>'1'!AC22</f>
        <v>0.37440811465030438</v>
      </c>
      <c r="S21" s="96">
        <f>'1'!AE22</f>
        <v>0.46388760216226499</v>
      </c>
      <c r="T21" s="96">
        <f>'2'!AC22</f>
        <v>0.10954075279127123</v>
      </c>
      <c r="U21" s="96">
        <f>'2'!AE22</f>
        <v>0.79939305093374591</v>
      </c>
      <c r="V21" s="96">
        <f>'3'!J21</f>
        <v>0.7669613335136215</v>
      </c>
      <c r="W21" s="96">
        <f>'8'!P20</f>
        <v>0.43573705384796646</v>
      </c>
      <c r="X21" s="96">
        <f t="shared" si="4"/>
        <v>0.42166181370079092</v>
      </c>
      <c r="Y21" s="96">
        <f t="shared" si="5"/>
        <v>0.61649476011439974</v>
      </c>
      <c r="Z21" s="96">
        <f>'1'!AM22</f>
        <v>0.46556737380183311</v>
      </c>
      <c r="AA21" s="96">
        <f>'1'!AO22</f>
        <v>0.55700771654128589</v>
      </c>
      <c r="AB21" s="96">
        <f>'2'!AM22</f>
        <v>0.32161280431747236</v>
      </c>
      <c r="AC21" s="96">
        <f>'2'!AO22</f>
        <v>0.87422413060354642</v>
      </c>
      <c r="AD21" s="96">
        <f>'3'!M21</f>
        <v>0.47155970244518042</v>
      </c>
      <c r="AE21" s="96">
        <f>'8'!U20</f>
        <v>0.44511274351888996</v>
      </c>
      <c r="AF21" s="96">
        <f t="shared" si="6"/>
        <v>0.425963156020844</v>
      </c>
      <c r="AG21" s="96">
        <f t="shared" si="7"/>
        <v>0.58697607327722567</v>
      </c>
      <c r="AH21" s="96">
        <f>'1'!AW22</f>
        <v>0.36286480726539871</v>
      </c>
      <c r="AI21" s="96">
        <f>'1'!AY22</f>
        <v>0.45140604683156921</v>
      </c>
      <c r="AJ21" s="96">
        <f>'2'!AW22</f>
        <v>0.39242761037629165</v>
      </c>
      <c r="AK21" s="96">
        <f>'2'!AY22</f>
        <v>0.8830450010390487</v>
      </c>
      <c r="AL21" s="96">
        <f>'3'!P21</f>
        <v>0.53016272094086925</v>
      </c>
      <c r="AM21" s="96">
        <f>'8'!Z20</f>
        <v>0.48099943584097388</v>
      </c>
      <c r="AN21" s="96">
        <f t="shared" si="8"/>
        <v>0.4416136436058834</v>
      </c>
      <c r="AO21" s="96">
        <f t="shared" si="9"/>
        <v>0.58640330116311523</v>
      </c>
      <c r="AP21" s="96">
        <f>'1'!BG22</f>
        <v>0.36130444178528398</v>
      </c>
      <c r="AQ21" s="96">
        <f>'1'!BI22</f>
        <v>0.44970600050012899</v>
      </c>
      <c r="AR21" s="96">
        <f>'2'!BG22</f>
        <v>0.42481587665424975</v>
      </c>
      <c r="AS21" s="96">
        <f>'2'!BI22</f>
        <v>0.88642315105176606</v>
      </c>
      <c r="AT21" s="96">
        <f>'3'!S21</f>
        <v>0.50405956125740126</v>
      </c>
      <c r="AU21" s="96">
        <f>'8'!AE20</f>
        <v>0.50915795238880801</v>
      </c>
      <c r="AV21" s="96">
        <f t="shared" si="10"/>
        <v>0.44983445802143573</v>
      </c>
      <c r="AW21" s="96">
        <f t="shared" si="11"/>
        <v>0.58733666629952608</v>
      </c>
      <c r="AX21" s="96">
        <f>'1'!BQ22</f>
        <v>0.5098529512633333</v>
      </c>
      <c r="AY21" s="96">
        <f>'1'!BS22</f>
        <v>0.59910477855309041</v>
      </c>
      <c r="AZ21" s="96">
        <f>'2'!BQ22</f>
        <v>0.42650287919124935</v>
      </c>
      <c r="BA21" s="96">
        <f>'2'!BS22</f>
        <v>0.88659021291313778</v>
      </c>
      <c r="BB21" s="96">
        <f>'3'!V21</f>
        <v>0.60623510138842962</v>
      </c>
      <c r="BC21" s="96">
        <f>'8'!AJ20</f>
        <v>0.54233769642320562</v>
      </c>
      <c r="BD21" s="96">
        <f t="shared" si="12"/>
        <v>0.52123215706655446</v>
      </c>
      <c r="BE21" s="96">
        <f t="shared" si="13"/>
        <v>0.65856694731946586</v>
      </c>
      <c r="BF21" s="96">
        <f>'1'!CA22</f>
        <v>0.44219814985410799</v>
      </c>
      <c r="BG21" s="96">
        <f>'1'!CC22</f>
        <v>0.53400522419856911</v>
      </c>
      <c r="BH21" s="96">
        <f>'2'!CA22</f>
        <v>0.42846571706025777</v>
      </c>
      <c r="BI21" s="96">
        <f>'2'!CC22</f>
        <v>0.88678355983280743</v>
      </c>
      <c r="BJ21" s="96">
        <f>'3'!Y21</f>
        <v>0.59216654942529512</v>
      </c>
      <c r="BK21" s="96">
        <f>'8'!AO20</f>
        <v>0.54232532606957362</v>
      </c>
      <c r="BL21" s="96">
        <f t="shared" si="14"/>
        <v>0.50128893560230858</v>
      </c>
      <c r="BM21" s="96">
        <f t="shared" si="15"/>
        <v>0.63882016488156135</v>
      </c>
      <c r="BN21" s="96">
        <f>'1'!CK22</f>
        <v>0.38412812630746979</v>
      </c>
      <c r="BO21" s="96">
        <f>'1'!CM22</f>
        <v>0.47426999514234675</v>
      </c>
      <c r="BP21" s="96">
        <f>'2'!CK22</f>
        <v>0.46542780549346208</v>
      </c>
      <c r="BQ21" s="96">
        <f>'2'!CM22</f>
        <v>0.89023254733752566</v>
      </c>
      <c r="BR21" s="96">
        <f>'3'!AB21</f>
        <v>0.60655618730459893</v>
      </c>
      <c r="BS21" s="96">
        <f>'8'!AT20</f>
        <v>0.56630598574851043</v>
      </c>
      <c r="BT21" s="96">
        <f t="shared" si="16"/>
        <v>0.50560452621351026</v>
      </c>
      <c r="BU21" s="96">
        <f t="shared" si="17"/>
        <v>0.63434117888324537</v>
      </c>
      <c r="BV21" s="96">
        <f>'1'!CU22</f>
        <v>0.53323071861691484</v>
      </c>
      <c r="BW21" s="96">
        <f>'1'!CW22</f>
        <v>0.62058592486711872</v>
      </c>
      <c r="BX21" s="96">
        <f>'2'!CU22</f>
        <v>0.40599610395327723</v>
      </c>
      <c r="BY21" s="96">
        <f>'2'!CW22</f>
        <v>0.88450139532779981</v>
      </c>
      <c r="BZ21" s="96">
        <f>'3'!AE21</f>
        <v>0.59269120231191474</v>
      </c>
      <c r="CA21" s="96">
        <f>'8'!AY20</f>
        <v>0.61763598504916373</v>
      </c>
      <c r="CB21" s="96">
        <f t="shared" si="18"/>
        <v>0.53738850248281755</v>
      </c>
      <c r="CC21" s="96">
        <f t="shared" si="19"/>
        <v>0.67885362688899931</v>
      </c>
      <c r="CD21" s="96">
        <f>'1'!DE22</f>
        <v>0.47954398279691063</v>
      </c>
      <c r="CE21" s="96">
        <f>'1'!DG22</f>
        <v>0.57049939707604902</v>
      </c>
      <c r="CF21" s="96">
        <f>'2'!DE22</f>
        <v>0.45276149094160839</v>
      </c>
      <c r="CG21" s="96">
        <f>'2'!DG22</f>
        <v>0.88908972170407108</v>
      </c>
      <c r="CH21" s="96">
        <f>'3'!AH21</f>
        <v>0.51685445991638435</v>
      </c>
      <c r="CI21" s="96">
        <f>'8'!BD20</f>
        <v>0.60597368038635757</v>
      </c>
      <c r="CJ21" s="96">
        <f t="shared" si="20"/>
        <v>0.51378340351031526</v>
      </c>
      <c r="CK21" s="96">
        <f t="shared" si="21"/>
        <v>0.64560431477071556</v>
      </c>
    </row>
    <row r="22" spans="1:89">
      <c r="A22" s="1">
        <v>1998</v>
      </c>
      <c r="B22" s="96">
        <f>'1'!I23</f>
        <v>0.48387371751608338</v>
      </c>
      <c r="C22" s="96">
        <f>'1'!K23</f>
        <v>0.57463972720467316</v>
      </c>
      <c r="D22" s="96">
        <f>'2'!I23</f>
        <v>0.40992833523961608</v>
      </c>
      <c r="E22" s="96">
        <f>'2'!K23</f>
        <v>0.88491203210810621</v>
      </c>
      <c r="F22" s="96">
        <f>'3'!D22</f>
        <v>0.52650279161698088</v>
      </c>
      <c r="G22" s="96">
        <f>'8'!F21</f>
        <v>0.5617133682032095</v>
      </c>
      <c r="H22" s="96">
        <f t="shared" si="0"/>
        <v>0.49550455314397246</v>
      </c>
      <c r="I22" s="96">
        <f t="shared" si="1"/>
        <v>0.63694197978324241</v>
      </c>
      <c r="J22" s="96">
        <f>'1'!S23</f>
        <v>0.33073350272967722</v>
      </c>
      <c r="K22" s="96">
        <f>'1'!U23</f>
        <v>0.41575940819418961</v>
      </c>
      <c r="L22" s="96">
        <f>'2'!S23</f>
        <v>0.41443508841545262</v>
      </c>
      <c r="M22" s="96">
        <f>'2'!U23</f>
        <v>0.88537662815426676</v>
      </c>
      <c r="N22" s="96">
        <f>'3'!G22</f>
        <v>0.34583607381663201</v>
      </c>
      <c r="O22" s="96">
        <f>'8'!K21</f>
        <v>0.48694765652368049</v>
      </c>
      <c r="P22" s="96">
        <f t="shared" si="2"/>
        <v>0.39448808037136057</v>
      </c>
      <c r="Q22" s="96">
        <f t="shared" si="3"/>
        <v>0.53347994167219215</v>
      </c>
      <c r="R22" s="96">
        <f>'1'!AC23</f>
        <v>0.38328763757352929</v>
      </c>
      <c r="S22" s="96">
        <f>'1'!AE23</f>
        <v>0.47337676883438118</v>
      </c>
      <c r="T22" s="96">
        <f>'2'!AC23</f>
        <v>8.3333333333333315E-2</v>
      </c>
      <c r="U22" s="96">
        <f>'2'!AE23</f>
        <v>8.3333333333333329E-2</v>
      </c>
      <c r="V22" s="96">
        <f>'3'!J22</f>
        <v>0.77830759454614873</v>
      </c>
      <c r="W22" s="96">
        <f>'8'!P21</f>
        <v>0.45369808291239583</v>
      </c>
      <c r="X22" s="96">
        <f t="shared" si="4"/>
        <v>0.42465666209135178</v>
      </c>
      <c r="Y22" s="96">
        <f t="shared" si="5"/>
        <v>0.44717894490656473</v>
      </c>
      <c r="Z22" s="96">
        <f>'1'!AM23</f>
        <v>0.49451028102890776</v>
      </c>
      <c r="AA22" s="96">
        <f>'1'!AO23</f>
        <v>0.58473384069550727</v>
      </c>
      <c r="AB22" s="96">
        <f>'2'!AM23</f>
        <v>0.31992967666215855</v>
      </c>
      <c r="AC22" s="96">
        <f>'2'!AO23</f>
        <v>0.87398382192115254</v>
      </c>
      <c r="AD22" s="96">
        <f>'3'!M22</f>
        <v>0.42202642333035484</v>
      </c>
      <c r="AE22" s="96">
        <f>'8'!U21</f>
        <v>0.45481884705860587</v>
      </c>
      <c r="AF22" s="96">
        <f t="shared" si="6"/>
        <v>0.42282130702000675</v>
      </c>
      <c r="AG22" s="96">
        <f t="shared" si="7"/>
        <v>0.58389073325140517</v>
      </c>
      <c r="AH22" s="96">
        <f>'1'!AW23</f>
        <v>0.39017058350126377</v>
      </c>
      <c r="AI22" s="96">
        <f>'1'!AY23</f>
        <v>0.48066660320397292</v>
      </c>
      <c r="AJ22" s="96">
        <f>'2'!AW23</f>
        <v>0.38375857635864508</v>
      </c>
      <c r="AK22" s="96">
        <f>'2'!AY23</f>
        <v>0.88208063254386393</v>
      </c>
      <c r="AL22" s="96">
        <f>'3'!P22</f>
        <v>0.5292637929057058</v>
      </c>
      <c r="AM22" s="96">
        <f>'8'!Z21</f>
        <v>0.5135170574245197</v>
      </c>
      <c r="AN22" s="96">
        <f t="shared" si="8"/>
        <v>0.45417750254753353</v>
      </c>
      <c r="AO22" s="96">
        <f t="shared" si="9"/>
        <v>0.60138202151951559</v>
      </c>
      <c r="AP22" s="96">
        <f>'1'!BG23</f>
        <v>0.38679917793086666</v>
      </c>
      <c r="AQ22" s="96">
        <f>'1'!BI23</f>
        <v>0.47710299499596776</v>
      </c>
      <c r="AR22" s="96">
        <f>'2'!BG23</f>
        <v>0.42200115306712271</v>
      </c>
      <c r="AS22" s="96">
        <f>'2'!BI23</f>
        <v>0.88614256638350941</v>
      </c>
      <c r="AT22" s="96">
        <f>'3'!S22</f>
        <v>0.52677087585096016</v>
      </c>
      <c r="AU22" s="96">
        <f>'8'!AE21</f>
        <v>0.54146959854850385</v>
      </c>
      <c r="AV22" s="96">
        <f t="shared" si="10"/>
        <v>0.46926020134936336</v>
      </c>
      <c r="AW22" s="96">
        <f t="shared" si="11"/>
        <v>0.60787150894473529</v>
      </c>
      <c r="AX22" s="96">
        <f>'1'!BQ23</f>
        <v>0.54124362046086216</v>
      </c>
      <c r="AY22" s="96">
        <f>'1'!BS23</f>
        <v>0.62783665052248927</v>
      </c>
      <c r="AZ22" s="96">
        <f>'2'!BQ23</f>
        <v>0.42272418230647951</v>
      </c>
      <c r="BA22" s="96">
        <f>'2'!BS23</f>
        <v>0.88621486323620735</v>
      </c>
      <c r="BB22" s="96">
        <f>'3'!V22</f>
        <v>0.60380051244111899</v>
      </c>
      <c r="BC22" s="96">
        <f>'8'!AJ21</f>
        <v>0.55928008702556697</v>
      </c>
      <c r="BD22" s="96">
        <f t="shared" si="12"/>
        <v>0.53176210055850692</v>
      </c>
      <c r="BE22" s="96">
        <f t="shared" si="13"/>
        <v>0.66928302830634567</v>
      </c>
      <c r="BF22" s="96">
        <f>'1'!CA23</f>
        <v>0.44847937400982468</v>
      </c>
      <c r="BG22" s="96">
        <f>'1'!CC23</f>
        <v>0.54024368520666544</v>
      </c>
      <c r="BH22" s="96">
        <f>'2'!CA23</f>
        <v>0.42596383542963173</v>
      </c>
      <c r="BI22" s="96">
        <f>'2'!CC23</f>
        <v>0.88653692149939456</v>
      </c>
      <c r="BJ22" s="96">
        <f>'3'!Y22</f>
        <v>0.51994971314424321</v>
      </c>
      <c r="BK22" s="96">
        <f>'8'!AO21</f>
        <v>0.5786583715607948</v>
      </c>
      <c r="BL22" s="96">
        <f t="shared" si="14"/>
        <v>0.49326282353612361</v>
      </c>
      <c r="BM22" s="96">
        <f t="shared" si="15"/>
        <v>0.63134717285277453</v>
      </c>
      <c r="BN22" s="96">
        <f>'1'!CK23</f>
        <v>0.40396441326081856</v>
      </c>
      <c r="BO22" s="96">
        <f>'1'!CM23</f>
        <v>0.49510700985299855</v>
      </c>
      <c r="BP22" s="96">
        <f>'2'!CK23</f>
        <v>0.44214258194282907</v>
      </c>
      <c r="BQ22" s="96">
        <f>'2'!CM23</f>
        <v>0.88810101304302802</v>
      </c>
      <c r="BR22" s="96">
        <f>'3'!AB22</f>
        <v>0.49130363552679446</v>
      </c>
      <c r="BS22" s="96">
        <f>'8'!AT21</f>
        <v>0.67867772995817888</v>
      </c>
      <c r="BT22" s="96">
        <f t="shared" si="16"/>
        <v>0.50402209017215527</v>
      </c>
      <c r="BU22" s="96">
        <f t="shared" si="17"/>
        <v>0.63829734709524999</v>
      </c>
      <c r="BV22" s="96">
        <f>'1'!CU23</f>
        <v>0.55124157010546204</v>
      </c>
      <c r="BW22" s="96">
        <f>'1'!CW23</f>
        <v>0.63680548507167989</v>
      </c>
      <c r="BX22" s="96">
        <f>'2'!CU23</f>
        <v>0.35311896060407699</v>
      </c>
      <c r="BY22" s="96">
        <f>'2'!CW23</f>
        <v>0.87843395831164772</v>
      </c>
      <c r="BZ22" s="96">
        <f>'3'!AE22</f>
        <v>0.52479766035795861</v>
      </c>
      <c r="CA22" s="96">
        <f>'8'!AY21</f>
        <v>0.63381629369763404</v>
      </c>
      <c r="CB22" s="96">
        <f t="shared" si="18"/>
        <v>0.51574362119128292</v>
      </c>
      <c r="CC22" s="96">
        <f t="shared" si="19"/>
        <v>0.66846334935973006</v>
      </c>
      <c r="CD22" s="96">
        <f>'1'!DE23</f>
        <v>0.50815189095268631</v>
      </c>
      <c r="CE22" s="96">
        <f>'1'!DG23</f>
        <v>0.59752229664933432</v>
      </c>
      <c r="CF22" s="96">
        <f>'2'!DE23</f>
        <v>0.44575440009970757</v>
      </c>
      <c r="CG22" s="96">
        <f>'2'!DG23</f>
        <v>0.88844054931303029</v>
      </c>
      <c r="CH22" s="96">
        <f>'3'!AH22</f>
        <v>0.44653409359276358</v>
      </c>
      <c r="CI22" s="96">
        <f>'8'!BD21</f>
        <v>0.56723424462284999</v>
      </c>
      <c r="CJ22" s="96">
        <f t="shared" si="20"/>
        <v>0.49191865731700185</v>
      </c>
      <c r="CK22" s="96">
        <f t="shared" si="21"/>
        <v>0.62493279604449459</v>
      </c>
    </row>
    <row r="23" spans="1:89">
      <c r="A23" s="1">
        <v>1999</v>
      </c>
      <c r="B23" s="96">
        <f>'1'!I24</f>
        <v>0.5049231353451662</v>
      </c>
      <c r="C23" s="96">
        <f>'1'!K24</f>
        <v>0.59451122804160961</v>
      </c>
      <c r="D23" s="96">
        <f>'2'!I24</f>
        <v>0.42647567171608924</v>
      </c>
      <c r="E23" s="96">
        <f>'2'!K24</f>
        <v>0.88658752511058936</v>
      </c>
      <c r="F23" s="96">
        <f>'3'!D23</f>
        <v>0.52223174877133638</v>
      </c>
      <c r="G23" s="96">
        <f>'8'!F22</f>
        <v>0.5684039137280481</v>
      </c>
      <c r="H23" s="96">
        <f t="shared" si="0"/>
        <v>0.50550861739015995</v>
      </c>
      <c r="I23" s="96">
        <f t="shared" si="1"/>
        <v>0.64293360391289589</v>
      </c>
      <c r="J23" s="96">
        <f>'1'!S24</f>
        <v>0.36247779674173314</v>
      </c>
      <c r="K23" s="96">
        <f>'1'!U24</f>
        <v>0.45098467998822994</v>
      </c>
      <c r="L23" s="96">
        <f>'2'!S24</f>
        <v>0.42380938007617452</v>
      </c>
      <c r="M23" s="96">
        <f>'2'!U24</f>
        <v>0.88632308534829685</v>
      </c>
      <c r="N23" s="96">
        <f>'3'!G23</f>
        <v>0.27060643136890583</v>
      </c>
      <c r="O23" s="96">
        <f>'8'!K22</f>
        <v>0.50540589492553523</v>
      </c>
      <c r="P23" s="96">
        <f t="shared" si="2"/>
        <v>0.39057487577808714</v>
      </c>
      <c r="Q23" s="96">
        <f t="shared" si="3"/>
        <v>0.528330022907742</v>
      </c>
      <c r="R23" s="96">
        <f>'1'!AC24</f>
        <v>0.4248345065101769</v>
      </c>
      <c r="S23" s="96">
        <f>'1'!AE24</f>
        <v>0.51654007721339978</v>
      </c>
      <c r="T23" s="96">
        <f>'2'!AC24</f>
        <v>8.3333333333333315E-2</v>
      </c>
      <c r="U23" s="96">
        <f>'2'!AE24</f>
        <v>8.3333333333333329E-2</v>
      </c>
      <c r="V23" s="96">
        <f>'3'!J23</f>
        <v>0.57881380149700468</v>
      </c>
      <c r="W23" s="96">
        <f>'8'!P22</f>
        <v>0.44841788108400937</v>
      </c>
      <c r="X23" s="96">
        <f t="shared" si="4"/>
        <v>0.38384988060613107</v>
      </c>
      <c r="Y23" s="96">
        <f t="shared" si="5"/>
        <v>0.40677627328193677</v>
      </c>
      <c r="Z23" s="96">
        <f>'1'!AM24</f>
        <v>0.52497515347202295</v>
      </c>
      <c r="AA23" s="96">
        <f>'1'!AO24</f>
        <v>0.61305635446042706</v>
      </c>
      <c r="AB23" s="96">
        <f>'2'!AM24</f>
        <v>0.32507656604055857</v>
      </c>
      <c r="AC23" s="96">
        <f>'2'!AO24</f>
        <v>0.87471337336265453</v>
      </c>
      <c r="AD23" s="96">
        <f>'3'!M23</f>
        <v>0.49125783577169591</v>
      </c>
      <c r="AE23" s="96">
        <f>'8'!U22</f>
        <v>0.5269835971819915</v>
      </c>
      <c r="AF23" s="96">
        <f t="shared" si="6"/>
        <v>0.46707328811656723</v>
      </c>
      <c r="AG23" s="96">
        <f t="shared" si="7"/>
        <v>0.62650279019419219</v>
      </c>
      <c r="AH23" s="96">
        <f>'1'!AW24</f>
        <v>0.43251958343368191</v>
      </c>
      <c r="AI23" s="96">
        <f>'1'!AY24</f>
        <v>0.52431034016815836</v>
      </c>
      <c r="AJ23" s="96">
        <f>'2'!AW24</f>
        <v>0.39959936624535086</v>
      </c>
      <c r="AK23" s="96">
        <f>'2'!AY24</f>
        <v>0.88382258064718866</v>
      </c>
      <c r="AL23" s="96">
        <f>'3'!P23</f>
        <v>0.50608277762963827</v>
      </c>
      <c r="AM23" s="96">
        <f>'8'!Z22</f>
        <v>0.51027717424497221</v>
      </c>
      <c r="AN23" s="96">
        <f t="shared" si="8"/>
        <v>0.46211972538841084</v>
      </c>
      <c r="AO23" s="96">
        <f t="shared" si="9"/>
        <v>0.60612321817248938</v>
      </c>
      <c r="AP23" s="96">
        <f>'1'!BG24</f>
        <v>0.41130875970835629</v>
      </c>
      <c r="AQ23" s="96">
        <f>'1'!BI24</f>
        <v>0.50270561045325468</v>
      </c>
      <c r="AR23" s="96">
        <f>'2'!BG24</f>
        <v>0.43184355356981718</v>
      </c>
      <c r="AS23" s="96">
        <f>'2'!BI24</f>
        <v>0.88711372932179489</v>
      </c>
      <c r="AT23" s="96">
        <f>'3'!S23</f>
        <v>0.56517736515936945</v>
      </c>
      <c r="AU23" s="96">
        <f>'8'!AE22</f>
        <v>0.54678551955897658</v>
      </c>
      <c r="AV23" s="96">
        <f t="shared" si="10"/>
        <v>0.48877879949912989</v>
      </c>
      <c r="AW23" s="96">
        <f t="shared" si="11"/>
        <v>0.62544555612334896</v>
      </c>
      <c r="AX23" s="96">
        <f>'1'!BQ24</f>
        <v>0.55663961632340275</v>
      </c>
      <c r="AY23" s="96">
        <f>'1'!BS24</f>
        <v>0.64161237611231892</v>
      </c>
      <c r="AZ23" s="96">
        <f>'2'!BQ24</f>
        <v>0.43140300523652209</v>
      </c>
      <c r="BA23" s="96">
        <f>'2'!BS24</f>
        <v>0.88707084946505443</v>
      </c>
      <c r="BB23" s="96">
        <f>'3'!V23</f>
        <v>0.57003063879832983</v>
      </c>
      <c r="BC23" s="96">
        <f>'8'!AJ22</f>
        <v>0.56710244961307932</v>
      </c>
      <c r="BD23" s="96">
        <f t="shared" si="12"/>
        <v>0.53129392749283355</v>
      </c>
      <c r="BE23" s="96">
        <f t="shared" si="13"/>
        <v>0.66645407849719562</v>
      </c>
      <c r="BF23" s="96">
        <f>'1'!CA24</f>
        <v>0.47252446468250275</v>
      </c>
      <c r="BG23" s="96">
        <f>'1'!CC24</f>
        <v>0.56374775530532228</v>
      </c>
      <c r="BH23" s="96">
        <f>'2'!CA24</f>
        <v>0.43115825221226511</v>
      </c>
      <c r="BI23" s="96">
        <f>'2'!CC24</f>
        <v>0.88704700348024268</v>
      </c>
      <c r="BJ23" s="96">
        <f>'3'!Y23</f>
        <v>0.47574979863111777</v>
      </c>
      <c r="BK23" s="96">
        <f>'8'!AO22</f>
        <v>0.54242500236545732</v>
      </c>
      <c r="BL23" s="96">
        <f t="shared" si="14"/>
        <v>0.48046437947283571</v>
      </c>
      <c r="BM23" s="96">
        <f t="shared" si="15"/>
        <v>0.61724238994553504</v>
      </c>
      <c r="BN23" s="96">
        <f>'1'!CK24</f>
        <v>0.42547362565559355</v>
      </c>
      <c r="BO23" s="96">
        <f>'1'!CM24</f>
        <v>0.51718874767467049</v>
      </c>
      <c r="BP23" s="96">
        <f>'2'!CK24</f>
        <v>0.46687652813453301</v>
      </c>
      <c r="BQ23" s="96">
        <f>'2'!CM24</f>
        <v>0.89036083742863414</v>
      </c>
      <c r="BR23" s="96">
        <f>'3'!AB23</f>
        <v>0.55702347084032755</v>
      </c>
      <c r="BS23" s="96">
        <f>'8'!AT22</f>
        <v>0.60262299047591861</v>
      </c>
      <c r="BT23" s="96">
        <f t="shared" si="16"/>
        <v>0.51299915377659322</v>
      </c>
      <c r="BU23" s="96">
        <f t="shared" si="17"/>
        <v>0.64179901160488773</v>
      </c>
      <c r="BV23" s="96">
        <f>'1'!CU24</f>
        <v>0.57495818412694266</v>
      </c>
      <c r="BW23" s="96">
        <f>'1'!CW24</f>
        <v>0.65774306116385428</v>
      </c>
      <c r="BX23" s="96">
        <f>'2'!CU24</f>
        <v>0.4253949494997713</v>
      </c>
      <c r="BY23" s="96">
        <f>'2'!CW24</f>
        <v>0.88648058879476577</v>
      </c>
      <c r="BZ23" s="96">
        <f>'3'!AE23</f>
        <v>0.57607654406166009</v>
      </c>
      <c r="CA23" s="96">
        <f>'8'!AY22</f>
        <v>0.65164216333310909</v>
      </c>
      <c r="CB23" s="96">
        <f t="shared" si="18"/>
        <v>0.55701796025537076</v>
      </c>
      <c r="CC23" s="96">
        <f t="shared" si="19"/>
        <v>0.69298558933834731</v>
      </c>
      <c r="CD23" s="96">
        <f>'1'!DE24</f>
        <v>0.52839066405301127</v>
      </c>
      <c r="CE23" s="96">
        <f>'1'!DG24</f>
        <v>0.61617886036890901</v>
      </c>
      <c r="CF23" s="96">
        <f>'2'!DE24</f>
        <v>0.46224917986843012</v>
      </c>
      <c r="CG23" s="96">
        <f>'2'!DG24</f>
        <v>0.88994935467327174</v>
      </c>
      <c r="CH23" s="96">
        <f>'3'!AH23</f>
        <v>0.40019411894234669</v>
      </c>
      <c r="CI23" s="96">
        <f>'8'!BD22</f>
        <v>0.57937058187798163</v>
      </c>
      <c r="CJ23" s="96">
        <f t="shared" si="20"/>
        <v>0.49255113618544244</v>
      </c>
      <c r="CK23" s="96">
        <f t="shared" si="21"/>
        <v>0.62142322896562729</v>
      </c>
    </row>
    <row r="24" spans="1:89">
      <c r="A24" s="1">
        <v>2000</v>
      </c>
      <c r="B24" s="96">
        <f>'1'!I25</f>
        <v>0.54183097666483182</v>
      </c>
      <c r="C24" s="96">
        <f>'1'!K25</f>
        <v>0.62836593341729308</v>
      </c>
      <c r="D24" s="96">
        <f>'2'!I25</f>
        <v>0.45366862410948205</v>
      </c>
      <c r="E24" s="96">
        <f>'2'!K25</f>
        <v>0.88917286151530694</v>
      </c>
      <c r="F24" s="96">
        <f>'3'!D24</f>
        <v>0.51502753356743192</v>
      </c>
      <c r="G24" s="96">
        <f>'8'!F23</f>
        <v>0.58093795840739404</v>
      </c>
      <c r="H24" s="96">
        <f t="shared" si="0"/>
        <v>0.52286627318728496</v>
      </c>
      <c r="I24" s="96">
        <f t="shared" si="1"/>
        <v>0.65337607172685641</v>
      </c>
      <c r="J24" s="96">
        <f>'1'!S25</f>
        <v>0.41378973225434978</v>
      </c>
      <c r="K24" s="96">
        <f>'1'!U25</f>
        <v>0.50525858447067351</v>
      </c>
      <c r="L24" s="96">
        <f>'2'!S25</f>
        <v>0.51006153035258828</v>
      </c>
      <c r="M24" s="96">
        <f>'2'!U25</f>
        <v>0.89397780654689452</v>
      </c>
      <c r="N24" s="96">
        <f>'3'!G24</f>
        <v>0.30826999688576695</v>
      </c>
      <c r="O24" s="96">
        <f>'8'!K23</f>
        <v>0.47682735586450242</v>
      </c>
      <c r="P24" s="96">
        <f t="shared" si="2"/>
        <v>0.42723715383930183</v>
      </c>
      <c r="Q24" s="96">
        <f t="shared" si="3"/>
        <v>0.54608343594195929</v>
      </c>
      <c r="R24" s="96">
        <f>'1'!AC25</f>
        <v>0.4576287819846277</v>
      </c>
      <c r="S24" s="96">
        <f>'1'!AE25</f>
        <v>0.54925698872396633</v>
      </c>
      <c r="T24" s="96">
        <f>'2'!AC25</f>
        <v>8.3333333333333315E-2</v>
      </c>
      <c r="U24" s="96">
        <f>'2'!AE25</f>
        <v>8.3333333333333329E-2</v>
      </c>
      <c r="V24" s="96">
        <f>'3'!J24</f>
        <v>0.55030073447052974</v>
      </c>
      <c r="W24" s="96">
        <f>'8'!P23</f>
        <v>0.50144389267515066</v>
      </c>
      <c r="X24" s="96">
        <f t="shared" si="4"/>
        <v>0.39817668561591035</v>
      </c>
      <c r="Y24" s="96">
        <f t="shared" si="5"/>
        <v>0.421083737300745</v>
      </c>
      <c r="Z24" s="96">
        <f>'1'!AM25</f>
        <v>0.54751369603992106</v>
      </c>
      <c r="AA24" s="96">
        <f>'1'!AO25</f>
        <v>0.63347137900757711</v>
      </c>
      <c r="AB24" s="96">
        <f>'2'!AM25</f>
        <v>0.3412870086452221</v>
      </c>
      <c r="AC24" s="96">
        <f>'2'!AO25</f>
        <v>0.87691361950467661</v>
      </c>
      <c r="AD24" s="96">
        <f>'3'!M24</f>
        <v>0.49610214451182849</v>
      </c>
      <c r="AE24" s="96">
        <f>'8'!U23</f>
        <v>0.49473198308881061</v>
      </c>
      <c r="AF24" s="96">
        <f t="shared" si="6"/>
        <v>0.46990870807144558</v>
      </c>
      <c r="AG24" s="96">
        <f t="shared" si="7"/>
        <v>0.62530478152822322</v>
      </c>
      <c r="AH24" s="96">
        <f>'1'!AW25</f>
        <v>0.45461453076358632</v>
      </c>
      <c r="AI24" s="96">
        <f>'1'!AY25</f>
        <v>0.54629716125753591</v>
      </c>
      <c r="AJ24" s="96">
        <f>'2'!AW25</f>
        <v>0.41204029273212628</v>
      </c>
      <c r="AK24" s="96">
        <f>'2'!AY25</f>
        <v>0.885130544387702</v>
      </c>
      <c r="AL24" s="96">
        <f>'3'!P24</f>
        <v>0.53748096665705825</v>
      </c>
      <c r="AM24" s="96">
        <f>'8'!Z23</f>
        <v>0.52424055443692996</v>
      </c>
      <c r="AN24" s="96">
        <f t="shared" si="8"/>
        <v>0.48209408614742522</v>
      </c>
      <c r="AO24" s="96">
        <f t="shared" si="9"/>
        <v>0.62328730668480659</v>
      </c>
      <c r="AP24" s="96">
        <f>'1'!BG25</f>
        <v>0.44102892963291457</v>
      </c>
      <c r="AQ24" s="96">
        <f>'1'!BI25</f>
        <v>0.53283935595575227</v>
      </c>
      <c r="AR24" s="96">
        <f>'2'!BG25</f>
        <v>0.44203203611701364</v>
      </c>
      <c r="AS24" s="96">
        <f>'2'!BI25</f>
        <v>0.88809056713320045</v>
      </c>
      <c r="AT24" s="96">
        <f>'3'!S24</f>
        <v>0.51773609582452085</v>
      </c>
      <c r="AU24" s="96">
        <f>'8'!AE23</f>
        <v>0.55538573259834045</v>
      </c>
      <c r="AV24" s="96">
        <f t="shared" si="10"/>
        <v>0.48904569854319735</v>
      </c>
      <c r="AW24" s="96">
        <f t="shared" si="11"/>
        <v>0.62351293787795348</v>
      </c>
      <c r="AX24" s="96">
        <f>'1'!BQ25</f>
        <v>0.59849741886681196</v>
      </c>
      <c r="AY24" s="96">
        <f>'1'!BS25</f>
        <v>0.67807062153899811</v>
      </c>
      <c r="AZ24" s="96">
        <f>'2'!BQ25</f>
        <v>0.44037039457936006</v>
      </c>
      <c r="BA24" s="96">
        <f>'2'!BS25</f>
        <v>0.88793316303311898</v>
      </c>
      <c r="BB24" s="96">
        <f>'3'!V24</f>
        <v>0.59157111509897831</v>
      </c>
      <c r="BC24" s="96">
        <f>'8'!AJ23</f>
        <v>0.58074291774853781</v>
      </c>
      <c r="BD24" s="96">
        <f t="shared" si="12"/>
        <v>0.55279546157342208</v>
      </c>
      <c r="BE24" s="96">
        <f t="shared" si="13"/>
        <v>0.6845794543549083</v>
      </c>
      <c r="BF24" s="96">
        <f>'1'!CA25</f>
        <v>0.49543549213630134</v>
      </c>
      <c r="BG24" s="96">
        <f>'1'!CC25</f>
        <v>0.58560673840638122</v>
      </c>
      <c r="BH24" s="96">
        <f>'2'!CA25</f>
        <v>0.44008135104727919</v>
      </c>
      <c r="BI24" s="96">
        <f>'2'!CC25</f>
        <v>0.88790570771670418</v>
      </c>
      <c r="BJ24" s="96">
        <f>'3'!Y24</f>
        <v>0.49286304029232142</v>
      </c>
      <c r="BK24" s="96">
        <f>'8'!AO23</f>
        <v>0.543830495345627</v>
      </c>
      <c r="BL24" s="96">
        <f t="shared" si="14"/>
        <v>0.49305259470538221</v>
      </c>
      <c r="BM24" s="96">
        <f t="shared" si="15"/>
        <v>0.62755149544025846</v>
      </c>
      <c r="BN24" s="96">
        <f>'1'!CK25</f>
        <v>0.44907683864191617</v>
      </c>
      <c r="BO24" s="96">
        <f>'1'!CM25</f>
        <v>0.54083492055412852</v>
      </c>
      <c r="BP24" s="96">
        <f>'2'!CK25</f>
        <v>0.51356770145053476</v>
      </c>
      <c r="BQ24" s="96">
        <f>'2'!CM25</f>
        <v>0.89425520518004242</v>
      </c>
      <c r="BR24" s="96">
        <f>'3'!AB24</f>
        <v>0.42711488490090177</v>
      </c>
      <c r="BS24" s="96">
        <f>'8'!AT23</f>
        <v>0.58717580335495634</v>
      </c>
      <c r="BT24" s="96">
        <f t="shared" si="16"/>
        <v>0.49423380708707726</v>
      </c>
      <c r="BU24" s="96">
        <f t="shared" si="17"/>
        <v>0.61234520349750721</v>
      </c>
      <c r="BV24" s="96">
        <f>'1'!CU25</f>
        <v>0.62411321919891061</v>
      </c>
      <c r="BW24" s="96">
        <f>'1'!CW25</f>
        <v>0.69970067607903474</v>
      </c>
      <c r="BX24" s="96">
        <f>'2'!CU25</f>
        <v>0.55166589768803032</v>
      </c>
      <c r="BY24" s="96">
        <f>'2'!CW25</f>
        <v>0.89713157724454962</v>
      </c>
      <c r="BZ24" s="96">
        <f>'3'!AE24</f>
        <v>0.58895865355651877</v>
      </c>
      <c r="CA24" s="96">
        <f>'8'!AY23</f>
        <v>0.65046499523184598</v>
      </c>
      <c r="CB24" s="96">
        <f t="shared" si="18"/>
        <v>0.60380069141882642</v>
      </c>
      <c r="CC24" s="96">
        <f t="shared" si="19"/>
        <v>0.70906397552798728</v>
      </c>
      <c r="CD24" s="96">
        <f>'1'!DE25</f>
        <v>0.56777180998822518</v>
      </c>
      <c r="CE24" s="96">
        <f>'1'!DG25</f>
        <v>0.65144811630305488</v>
      </c>
      <c r="CF24" s="96">
        <f>'2'!DE25</f>
        <v>0.49408836348432456</v>
      </c>
      <c r="CG24" s="96">
        <f>'2'!DG25</f>
        <v>0.89268450969762891</v>
      </c>
      <c r="CH24" s="96">
        <f>'3'!AH24</f>
        <v>0.39493198590078726</v>
      </c>
      <c r="CI24" s="96">
        <f>'8'!BD23</f>
        <v>0.61992433764426924</v>
      </c>
      <c r="CJ24" s="96">
        <f>SUM(CD24,CF24,CH24,CI24)/4</f>
        <v>0.51917912425440149</v>
      </c>
      <c r="CK24" s="96">
        <f>SUM(CE24,CG24,CH24,CI24)/4</f>
        <v>0.63974723738643502</v>
      </c>
    </row>
    <row r="25" spans="1:89">
      <c r="A25" s="1">
        <v>2001</v>
      </c>
      <c r="B25" s="96">
        <f>'1'!I26</f>
        <v>0.54408044801130018</v>
      </c>
      <c r="C25" s="96">
        <f>'1'!K26</f>
        <v>0.6303902282751237</v>
      </c>
      <c r="D25" s="96">
        <f>'2'!I26</f>
        <v>0.44573996081060441</v>
      </c>
      <c r="E25" s="96">
        <f>'2'!K26</f>
        <v>0.88843919866660825</v>
      </c>
      <c r="F25" s="96">
        <f>'3'!D25</f>
        <v>0.52250917300451261</v>
      </c>
      <c r="G25" s="96">
        <f>'8'!F24</f>
        <v>0.58018534361500385</v>
      </c>
      <c r="H25" s="96">
        <f t="shared" si="0"/>
        <v>0.5231287313603552</v>
      </c>
      <c r="I25" s="96">
        <f t="shared" si="1"/>
        <v>0.65538098589031202</v>
      </c>
      <c r="J25" s="96">
        <f>'1'!S26</f>
        <v>0.43351320572913771</v>
      </c>
      <c r="K25" s="96">
        <f>'1'!U26</f>
        <v>0.5253102796291812</v>
      </c>
      <c r="L25" s="96">
        <f>'2'!S26</f>
        <v>0.49253675501466632</v>
      </c>
      <c r="M25" s="96">
        <f>'2'!U26</f>
        <v>0.89255621123504669</v>
      </c>
      <c r="N25" s="96">
        <f>'3'!G25</f>
        <v>0.40728963005921137</v>
      </c>
      <c r="O25" s="96">
        <f>'8'!K24</f>
        <v>0.52430080892168052</v>
      </c>
      <c r="P25" s="96">
        <f t="shared" si="2"/>
        <v>0.46441009993117399</v>
      </c>
      <c r="Q25" s="96">
        <f t="shared" si="3"/>
        <v>0.58736423246128</v>
      </c>
      <c r="R25" s="96">
        <f>'1'!AC26</f>
        <v>0.46756547958537509</v>
      </c>
      <c r="S25" s="96">
        <f>'1'!AE26</f>
        <v>0.55894846120493769</v>
      </c>
      <c r="T25" s="96">
        <f>'2'!AC26</f>
        <v>8.3333333333333315E-2</v>
      </c>
      <c r="U25" s="96">
        <f>'2'!AE26</f>
        <v>8.3333333333333329E-2</v>
      </c>
      <c r="V25" s="96">
        <f>'3'!J25</f>
        <v>0.59472825988778066</v>
      </c>
      <c r="W25" s="96">
        <f>'8'!P24</f>
        <v>0.46310652744619984</v>
      </c>
      <c r="X25" s="96">
        <f t="shared" si="4"/>
        <v>0.40218340006317221</v>
      </c>
      <c r="Y25" s="96">
        <f t="shared" si="5"/>
        <v>0.42502914546806292</v>
      </c>
      <c r="Z25" s="96">
        <f>'1'!AM26</f>
        <v>0.55438442332042281</v>
      </c>
      <c r="AA25" s="96">
        <f>'1'!AO26</f>
        <v>0.63960715960538572</v>
      </c>
      <c r="AB25" s="96">
        <f>'2'!AM26</f>
        <v>0.34190985727602513</v>
      </c>
      <c r="AC25" s="96">
        <f>'2'!AO26</f>
        <v>0.87699537513019121</v>
      </c>
      <c r="AD25" s="96">
        <f>'3'!M25</f>
        <v>0.48335799693281928</v>
      </c>
      <c r="AE25" s="96">
        <f>'8'!U24</f>
        <v>0.50044957039589011</v>
      </c>
      <c r="AF25" s="96">
        <f t="shared" si="6"/>
        <v>0.47002546198128936</v>
      </c>
      <c r="AG25" s="96">
        <f t="shared" si="7"/>
        <v>0.62510252551607159</v>
      </c>
      <c r="AH25" s="96">
        <f>'1'!AW26</f>
        <v>0.44675375469093692</v>
      </c>
      <c r="AI25" s="96">
        <f>'1'!AY26</f>
        <v>0.53853395576925678</v>
      </c>
      <c r="AJ25" s="96">
        <f>'2'!AW26</f>
        <v>0.4005533060619883</v>
      </c>
      <c r="AK25" s="96">
        <f>'2'!AY26</f>
        <v>0.88392467810259301</v>
      </c>
      <c r="AL25" s="96">
        <f>'3'!P25</f>
        <v>0.54321261283094135</v>
      </c>
      <c r="AM25" s="96">
        <f>'8'!Z24</f>
        <v>0.48187371372401877</v>
      </c>
      <c r="AN25" s="96">
        <f t="shared" si="8"/>
        <v>0.46809834682697132</v>
      </c>
      <c r="AO25" s="96">
        <f t="shared" si="9"/>
        <v>0.61188624010670245</v>
      </c>
      <c r="AP25" s="96">
        <f>'1'!BG26</f>
        <v>0.44629255503276194</v>
      </c>
      <c r="AQ25" s="96">
        <f>'1'!BI26</f>
        <v>0.53807647311607842</v>
      </c>
      <c r="AR25" s="96">
        <f>'2'!BG26</f>
        <v>0.44063280436864244</v>
      </c>
      <c r="AS25" s="96">
        <f>'2'!BI26</f>
        <v>0.88795806925368648</v>
      </c>
      <c r="AT25" s="96">
        <f>'3'!S25</f>
        <v>0.5350984416410145</v>
      </c>
      <c r="AU25" s="96">
        <f>'8'!AE24</f>
        <v>0.56920827287616738</v>
      </c>
      <c r="AV25" s="96">
        <f t="shared" si="10"/>
        <v>0.49780801847964656</v>
      </c>
      <c r="AW25" s="96">
        <f t="shared" si="11"/>
        <v>0.63258531422173669</v>
      </c>
      <c r="AX25" s="96">
        <f>'1'!BQ26</f>
        <v>0.60024838964225158</v>
      </c>
      <c r="AY25" s="96">
        <f>'1'!BS26</f>
        <v>0.67956518190111403</v>
      </c>
      <c r="AZ25" s="96">
        <f>'2'!BQ26</f>
        <v>0.43954609646102821</v>
      </c>
      <c r="BA25" s="96">
        <f>'2'!BS26</f>
        <v>0.88785480681483353</v>
      </c>
      <c r="BB25" s="96">
        <f>'3'!V25</f>
        <v>0.60134236719061285</v>
      </c>
      <c r="BC25" s="96">
        <f>'8'!AJ24</f>
        <v>0.57471923399576297</v>
      </c>
      <c r="BD25" s="96">
        <f t="shared" si="12"/>
        <v>0.55396402182241389</v>
      </c>
      <c r="BE25" s="96">
        <f t="shared" si="13"/>
        <v>0.68587039747558087</v>
      </c>
      <c r="BF25" s="96">
        <f>'1'!CA26</f>
        <v>0.49630609151854066</v>
      </c>
      <c r="BG25" s="96">
        <f>'1'!CC26</f>
        <v>0.58642736890646918</v>
      </c>
      <c r="BH25" s="96">
        <f>'2'!CA26</f>
        <v>0.43321458238322447</v>
      </c>
      <c r="BI25" s="96">
        <f>'2'!CC26</f>
        <v>0.88724682956620937</v>
      </c>
      <c r="BJ25" s="96">
        <f>'3'!Y25</f>
        <v>0.54517712599537393</v>
      </c>
      <c r="BK25" s="96">
        <f>'8'!AO24</f>
        <v>0.53258684041782633</v>
      </c>
      <c r="BL25" s="96">
        <f t="shared" si="14"/>
        <v>0.50182116007874134</v>
      </c>
      <c r="BM25" s="96">
        <f t="shared" si="15"/>
        <v>0.63785954122146971</v>
      </c>
      <c r="BN25" s="96">
        <f>'1'!CK26</f>
        <v>0.45166376637293021</v>
      </c>
      <c r="BO25" s="96">
        <f>'1'!CM26</f>
        <v>0.54339057236778732</v>
      </c>
      <c r="BP25" s="96">
        <f>'2'!CK26</f>
        <v>0.47587288484580675</v>
      </c>
      <c r="BQ25" s="96">
        <f>'2'!CM26</f>
        <v>0.89114681242723415</v>
      </c>
      <c r="BR25" s="96">
        <f>'3'!AB25</f>
        <v>0.50720005158980441</v>
      </c>
      <c r="BS25" s="96">
        <f>'8'!AT24</f>
        <v>0.59490294494553675</v>
      </c>
      <c r="BT25" s="96">
        <f t="shared" si="16"/>
        <v>0.50740991193851959</v>
      </c>
      <c r="BU25" s="96">
        <f t="shared" si="17"/>
        <v>0.63416009533259066</v>
      </c>
      <c r="BV25" s="96">
        <f>'1'!CU26</f>
        <v>0.63047523821165397</v>
      </c>
      <c r="BW25" s="96">
        <f>'1'!CW26</f>
        <v>0.70499611470865686</v>
      </c>
      <c r="BX25" s="96">
        <f>'2'!CU26</f>
        <v>0.49821495155005863</v>
      </c>
      <c r="BY25" s="96">
        <f>'2'!CW26</f>
        <v>0.89302338226349121</v>
      </c>
      <c r="BZ25" s="96">
        <f>'3'!AE25</f>
        <v>0.60616499512939681</v>
      </c>
      <c r="CA25" s="96">
        <f>'8'!AY24</f>
        <v>0.66915662673625842</v>
      </c>
      <c r="CB25" s="96">
        <f t="shared" si="18"/>
        <v>0.60100295290684191</v>
      </c>
      <c r="CC25" s="96">
        <f t="shared" si="19"/>
        <v>0.71833527970945088</v>
      </c>
      <c r="CD25" s="96">
        <f>'1'!DE26</f>
        <v>0.56342110753962438</v>
      </c>
      <c r="CE25" s="96">
        <f>'1'!DG26</f>
        <v>0.64761640036107748</v>
      </c>
      <c r="CF25" s="96">
        <f>'2'!DE26</f>
        <v>0.48549501067904732</v>
      </c>
      <c r="CG25" s="96">
        <f>'2'!DG26</f>
        <v>0.89196776678102374</v>
      </c>
      <c r="CH25" s="96">
        <f>'3'!AH25</f>
        <v>0.32411191086510921</v>
      </c>
      <c r="CI25" s="96">
        <f>'8'!BD24</f>
        <v>0.59128057306177062</v>
      </c>
      <c r="CJ25" s="96">
        <f t="shared" si="20"/>
        <v>0.4910771505363879</v>
      </c>
      <c r="CK25" s="96">
        <f t="shared" si="21"/>
        <v>0.61374416276724519</v>
      </c>
    </row>
    <row r="26" spans="1:89">
      <c r="A26" s="1">
        <v>2002</v>
      </c>
      <c r="B26" s="96">
        <f>'1'!I27</f>
        <v>0.56184321713427521</v>
      </c>
      <c r="C26" s="96">
        <f>'1'!K27</f>
        <v>0.64622284484694437</v>
      </c>
      <c r="D26" s="96">
        <f>'2'!I27</f>
        <v>0.43809822194226483</v>
      </c>
      <c r="E26" s="96">
        <f>'2'!K27</f>
        <v>0.88771673462441858</v>
      </c>
      <c r="F26" s="96">
        <f>'3'!D26</f>
        <v>0.50785865281832121</v>
      </c>
      <c r="G26" s="96">
        <f>'8'!F25</f>
        <v>0.55168052575067694</v>
      </c>
      <c r="H26" s="96">
        <f t="shared" si="0"/>
        <v>0.51487015441138451</v>
      </c>
      <c r="I26" s="96">
        <f t="shared" ref="I26:I31" si="22">SUM(C26,E26,F26,G26)/4</f>
        <v>0.64836968951009033</v>
      </c>
      <c r="J26" s="96">
        <f>'1'!S27</f>
        <v>0.43993592844799789</v>
      </c>
      <c r="K26" s="96">
        <f>'1'!U27</f>
        <v>0.53174817229508886</v>
      </c>
      <c r="L26" s="96">
        <f>'2'!S27</f>
        <v>0.53378789189694542</v>
      </c>
      <c r="M26" s="96">
        <f>'2'!U27</f>
        <v>0.89581213728305031</v>
      </c>
      <c r="N26" s="96">
        <f>'3'!G26</f>
        <v>0.29775124477807785</v>
      </c>
      <c r="O26" s="96">
        <f>'8'!K25</f>
        <v>0.51373462148092752</v>
      </c>
      <c r="P26" s="96">
        <f t="shared" ref="P26:P31" si="23">SUM(J26,L26,N26,O26)/4</f>
        <v>0.44630242165098716</v>
      </c>
      <c r="Q26" s="96">
        <f t="shared" ref="Q26:Q31" si="24">SUM(K26,M26,N26,O26)/4</f>
        <v>0.55976154395928623</v>
      </c>
      <c r="R26" s="96">
        <f>'1'!AC27</f>
        <v>0.4895128771209038</v>
      </c>
      <c r="S26" s="96">
        <f>'1'!AE27</f>
        <v>0.58000486353494196</v>
      </c>
      <c r="T26" s="96">
        <f>'2'!AC27</f>
        <v>8.3333333333333315E-2</v>
      </c>
      <c r="U26" s="96">
        <f>'2'!AE27</f>
        <v>8.3333333333333329E-2</v>
      </c>
      <c r="V26" s="96">
        <f>'3'!J26</f>
        <v>0.6353873394442886</v>
      </c>
      <c r="W26" s="96">
        <f>'8'!P25</f>
        <v>0.51826642118179622</v>
      </c>
      <c r="X26" s="96">
        <f t="shared" ref="X26:X31" si="25">SUM(R26,T26,V26,W26)/4</f>
        <v>0.43162499277008048</v>
      </c>
      <c r="Y26" s="96">
        <f t="shared" ref="Y26:Y31" si="26">SUM(S26,U26,V26,W26)/4</f>
        <v>0.45424798937359001</v>
      </c>
      <c r="Z26" s="96">
        <f>'1'!AM27</f>
        <v>0.57365353624950144</v>
      </c>
      <c r="AA26" s="96">
        <f>'1'!AO27</f>
        <v>0.65660339091116371</v>
      </c>
      <c r="AB26" s="96">
        <f>'2'!AM27</f>
        <v>0.33365487387362164</v>
      </c>
      <c r="AC26" s="96">
        <f>'2'!AO27</f>
        <v>0.875895472753071</v>
      </c>
      <c r="AD26" s="96">
        <f>'3'!M26</f>
        <v>0.46685260542015844</v>
      </c>
      <c r="AE26" s="96">
        <f>'8'!U25</f>
        <v>0.4514033345780829</v>
      </c>
      <c r="AF26" s="96">
        <f t="shared" ref="AF26:AF31" si="27">SUM(Z26,AB26,AD26,AE26)/4</f>
        <v>0.45639108753034108</v>
      </c>
      <c r="AG26" s="96">
        <f t="shared" ref="AG26:AG31" si="28">SUM(AA26,AC26,AD26,AE26)/4</f>
        <v>0.612688700915619</v>
      </c>
      <c r="AH26" s="96">
        <f>'1'!AW27</f>
        <v>0.46065590224967612</v>
      </c>
      <c r="AI26" s="96">
        <f>'1'!AY27</f>
        <v>0.55222005519161144</v>
      </c>
      <c r="AJ26" s="96">
        <f>'2'!AW27</f>
        <v>0.38923072125214259</v>
      </c>
      <c r="AK26" s="96">
        <f>'2'!AY27</f>
        <v>0.88269255478809439</v>
      </c>
      <c r="AL26" s="96">
        <f>'3'!P26</f>
        <v>0.4716811224347412</v>
      </c>
      <c r="AM26" s="96">
        <f>'8'!Z25</f>
        <v>0.50005166855530048</v>
      </c>
      <c r="AN26" s="96">
        <f t="shared" ref="AN26:AN31" si="29">SUM(AH26,AJ26,AL26,AM26)/4</f>
        <v>0.45540485362296512</v>
      </c>
      <c r="AO26" s="96">
        <f t="shared" ref="AO26:AO31" si="30">SUM(AI26,AK26,AL26,AM26)/4</f>
        <v>0.60166135024243683</v>
      </c>
      <c r="AP26" s="96">
        <f>'1'!BG27</f>
        <v>0.46123307755301607</v>
      </c>
      <c r="AQ26" s="96">
        <f>'1'!BI27</f>
        <v>0.55278395339401809</v>
      </c>
      <c r="AR26" s="96">
        <f>'2'!BG27</f>
        <v>0.43824295810525843</v>
      </c>
      <c r="AS26" s="96">
        <f>'2'!BI27</f>
        <v>0.88773056227802316</v>
      </c>
      <c r="AT26" s="96">
        <f>'3'!S26</f>
        <v>0.52723393725693124</v>
      </c>
      <c r="AU26" s="96">
        <f>'8'!AE25</f>
        <v>0.5560764914159313</v>
      </c>
      <c r="AV26" s="96">
        <f t="shared" ref="AV26:AV31" si="31">SUM(AP26,AR26,AT26,AU26)/4</f>
        <v>0.49569661608278426</v>
      </c>
      <c r="AW26" s="96">
        <f t="shared" ref="AW26:AW31" si="32">SUM(AQ26,AS26,AT26,AU26)/4</f>
        <v>0.63095623608622597</v>
      </c>
      <c r="AX26" s="96">
        <f>'1'!BQ27</f>
        <v>0.621038170733899</v>
      </c>
      <c r="AY26" s="96">
        <f>'1'!BS27</f>
        <v>0.69713036477025936</v>
      </c>
      <c r="AZ26" s="96">
        <f>'2'!BQ27</f>
        <v>0.43939876160372543</v>
      </c>
      <c r="BA26" s="96">
        <f>'2'!BS27</f>
        <v>0.88784078234331709</v>
      </c>
      <c r="BB26" s="96">
        <f>'3'!V26</f>
        <v>0.56948569298172813</v>
      </c>
      <c r="BC26" s="96">
        <f>'8'!AJ25</f>
        <v>0.53417245909351196</v>
      </c>
      <c r="BD26" s="96">
        <f t="shared" ref="BD26:BD31" si="33">SUM(AX26,AZ26,BB26,BC26)/4</f>
        <v>0.54102377110321609</v>
      </c>
      <c r="BE26" s="96">
        <f t="shared" ref="BE26:BE31" si="34">SUM(AY26,BA26,BB26,BC26)/4</f>
        <v>0.67215732479720414</v>
      </c>
      <c r="BF26" s="96">
        <f>'1'!CA27</f>
        <v>0.51695217364863022</v>
      </c>
      <c r="BG26" s="96">
        <f>'1'!CC27</f>
        <v>0.6056803691028082</v>
      </c>
      <c r="BH26" s="96">
        <f>'2'!CA27</f>
        <v>0.43141566677642107</v>
      </c>
      <c r="BI26" s="96">
        <f>'2'!CC27</f>
        <v>0.88707208260705062</v>
      </c>
      <c r="BJ26" s="96">
        <f>'3'!Y26</f>
        <v>0.48121887454645113</v>
      </c>
      <c r="BK26" s="96">
        <f>'8'!AO25</f>
        <v>0.55148190419907006</v>
      </c>
      <c r="BL26" s="96">
        <f t="shared" ref="BL26:BL31" si="35">SUM(BF26,BH26,BJ26,BK26)/4</f>
        <v>0.49526715479264316</v>
      </c>
      <c r="BM26" s="96">
        <f t="shared" ref="BM26:BM31" si="36">SUM(BG26,BI26,BJ26,BK26)/4</f>
        <v>0.63136330761384496</v>
      </c>
      <c r="BN26" s="96">
        <f>'1'!CK27</f>
        <v>0.47706157546848271</v>
      </c>
      <c r="BO26" s="96">
        <f>'1'!CM27</f>
        <v>0.56811728931438232</v>
      </c>
      <c r="BP26" s="96">
        <f>'2'!CK27</f>
        <v>0.46709724047449519</v>
      </c>
      <c r="BQ26" s="96">
        <f>'2'!CM27</f>
        <v>0.89038033982811748</v>
      </c>
      <c r="BR26" s="96">
        <f>'3'!AB26</f>
        <v>0.50028046254616831</v>
      </c>
      <c r="BS26" s="96">
        <f>'8'!AT25</f>
        <v>0.57381932415682613</v>
      </c>
      <c r="BT26" s="96">
        <f t="shared" ref="BT26:BT31" si="37">SUM(BN26,BP26,BR26,BS26)/4</f>
        <v>0.50456465066149314</v>
      </c>
      <c r="BU26" s="96">
        <f t="shared" ref="BU26:BU31" si="38">SUM(BO26,BQ26,BR26,BS26)/4</f>
        <v>0.63314935396137351</v>
      </c>
      <c r="BV26" s="96">
        <f>'1'!CU27</f>
        <v>0.64195235353955604</v>
      </c>
      <c r="BW26" s="96">
        <f>'1'!CW27</f>
        <v>0.71447393029484918</v>
      </c>
      <c r="BX26" s="96">
        <f>'2'!CU27</f>
        <v>0.47006359935162906</v>
      </c>
      <c r="BY26" s="96">
        <f>'2'!CW27</f>
        <v>0.89064136784136416</v>
      </c>
      <c r="BZ26" s="96">
        <f>'3'!AE26</f>
        <v>0.67927393261889035</v>
      </c>
      <c r="CA26" s="96">
        <f>'8'!AY25</f>
        <v>0.65959794142473571</v>
      </c>
      <c r="CB26" s="96">
        <f t="shared" ref="CB26:CB31" si="39">SUM(BV26,BX26,BZ26,CA26)/4</f>
        <v>0.61272195673370278</v>
      </c>
      <c r="CC26" s="96">
        <f t="shared" ref="CC26:CC31" si="40">SUM(BW26,BY26,BZ26,CA26)/4</f>
        <v>0.73599679304495991</v>
      </c>
      <c r="CD26" s="96">
        <f>'1'!DE27</f>
        <v>0.58069984590987822</v>
      </c>
      <c r="CE26" s="96">
        <f>'1'!DG27</f>
        <v>0.66274222816869299</v>
      </c>
      <c r="CF26" s="96">
        <f>'2'!DE27</f>
        <v>0.47249126923545964</v>
      </c>
      <c r="CG26" s="96">
        <f>'2'!DG27</f>
        <v>0.89085350782887329</v>
      </c>
      <c r="CH26" s="96">
        <f>'3'!AH26</f>
        <v>0.27964334946745045</v>
      </c>
      <c r="CI26" s="96">
        <f>'8'!BD25</f>
        <v>0.54484549212182798</v>
      </c>
      <c r="CJ26" s="96">
        <f t="shared" ref="CJ26:CJ31" si="41">SUM(CD26,CF26,CH26,CI26)/4</f>
        <v>0.46941998918365407</v>
      </c>
      <c r="CK26" s="96">
        <f t="shared" ref="CK26:CK31" si="42">SUM(CE26,CG26,CH26,CI26)/4</f>
        <v>0.59452114439671111</v>
      </c>
    </row>
    <row r="27" spans="1:89">
      <c r="A27" s="1">
        <v>2003</v>
      </c>
      <c r="B27" s="96">
        <f>'1'!I28</f>
        <v>0.58123945539804001</v>
      </c>
      <c r="C27" s="96">
        <f>'1'!K28</f>
        <v>0.66321068610991396</v>
      </c>
      <c r="D27" s="96">
        <f>'2'!I28</f>
        <v>0.44301162103924996</v>
      </c>
      <c r="E27" s="96">
        <f>'2'!K28</f>
        <v>0.88818302004345662</v>
      </c>
      <c r="F27" s="96">
        <f>'3'!D27</f>
        <v>0.51162578582777185</v>
      </c>
      <c r="G27" s="96">
        <f>'8'!F26</f>
        <v>0.55355148262958687</v>
      </c>
      <c r="H27" s="96">
        <f t="shared" si="0"/>
        <v>0.52235708622366217</v>
      </c>
      <c r="I27" s="96">
        <f t="shared" si="22"/>
        <v>0.65414274365268232</v>
      </c>
      <c r="J27" s="96">
        <f>'1'!S28</f>
        <v>0.45656470664252835</v>
      </c>
      <c r="K27" s="96">
        <f>'1'!U28</f>
        <v>0.5482131951802689</v>
      </c>
      <c r="L27" s="96">
        <f>'2'!S28</f>
        <v>0.53620531944863459</v>
      </c>
      <c r="M27" s="96">
        <f>'2'!U28</f>
        <v>0.89599358034695786</v>
      </c>
      <c r="N27" s="96">
        <f>'3'!G27</f>
        <v>0.33069837327071971</v>
      </c>
      <c r="O27" s="96">
        <f>'8'!K26</f>
        <v>0.49300768549496754</v>
      </c>
      <c r="P27" s="96">
        <f t="shared" si="23"/>
        <v>0.45411902121421255</v>
      </c>
      <c r="Q27" s="96">
        <f t="shared" si="24"/>
        <v>0.56697820857322845</v>
      </c>
      <c r="R27" s="96">
        <f>'1'!AC28</f>
        <v>0.50769608277045575</v>
      </c>
      <c r="S27" s="96">
        <f>'1'!AE28</f>
        <v>0.5970978069043219</v>
      </c>
      <c r="T27" s="96">
        <f>'2'!AC28</f>
        <v>8.3333333333333315E-2</v>
      </c>
      <c r="U27" s="96">
        <f>'2'!AE28</f>
        <v>8.3333333333333329E-2</v>
      </c>
      <c r="V27" s="96">
        <f>'3'!J27</f>
        <v>0.70224361634686228</v>
      </c>
      <c r="W27" s="96">
        <f>'8'!P26</f>
        <v>0.50049668685229776</v>
      </c>
      <c r="X27" s="96">
        <f t="shared" si="25"/>
        <v>0.44844242982573723</v>
      </c>
      <c r="Y27" s="96">
        <f t="shared" si="26"/>
        <v>0.4707928608592038</v>
      </c>
      <c r="Z27" s="96">
        <f>'1'!AM28</f>
        <v>0.58674922304416677</v>
      </c>
      <c r="AA27" s="96">
        <f>'1'!AO28</f>
        <v>0.66798056728963351</v>
      </c>
      <c r="AB27" s="96">
        <f>'2'!AM28</f>
        <v>0.33229674168978529</v>
      </c>
      <c r="AC27" s="96">
        <f>'2'!AO28</f>
        <v>0.87571104542400391</v>
      </c>
      <c r="AD27" s="96">
        <f>'3'!M27</f>
        <v>0.43191339388593608</v>
      </c>
      <c r="AE27" s="96">
        <f>'8'!U26</f>
        <v>0.47764742701563501</v>
      </c>
      <c r="AF27" s="96">
        <f t="shared" si="27"/>
        <v>0.45715169640888076</v>
      </c>
      <c r="AG27" s="96">
        <f t="shared" si="28"/>
        <v>0.61331310840380215</v>
      </c>
      <c r="AH27" s="96">
        <f>'1'!AW28</f>
        <v>0.47063953706392175</v>
      </c>
      <c r="AI27" s="96">
        <f>'1'!AY28</f>
        <v>0.5619264271741754</v>
      </c>
      <c r="AJ27" s="96">
        <f>'2'!AW28</f>
        <v>0.3753673379717542</v>
      </c>
      <c r="AK27" s="96">
        <f>'2'!AY28</f>
        <v>0.88112028759149608</v>
      </c>
      <c r="AL27" s="96">
        <f>'3'!P27</f>
        <v>0.41875787373185341</v>
      </c>
      <c r="AM27" s="96">
        <f>'8'!Z26</f>
        <v>0.48062855568140472</v>
      </c>
      <c r="AN27" s="96">
        <f t="shared" si="29"/>
        <v>0.43634832611223351</v>
      </c>
      <c r="AO27" s="96">
        <f t="shared" si="30"/>
        <v>0.58560828604473236</v>
      </c>
      <c r="AP27" s="96">
        <f>'1'!BG28</f>
        <v>0.48305877054316504</v>
      </c>
      <c r="AQ27" s="96">
        <f>'1'!BI28</f>
        <v>0.57386182920363049</v>
      </c>
      <c r="AR27" s="96">
        <f>'2'!BG28</f>
        <v>0.43740900997593912</v>
      </c>
      <c r="AS27" s="96">
        <f>'2'!BI28</f>
        <v>0.88765081191904993</v>
      </c>
      <c r="AT27" s="96">
        <f>'3'!S27</f>
        <v>0.55448400382974483</v>
      </c>
      <c r="AU27" s="96">
        <f>'8'!AE26</f>
        <v>0.55118627463878045</v>
      </c>
      <c r="AV27" s="96">
        <f t="shared" si="31"/>
        <v>0.50653451474690736</v>
      </c>
      <c r="AW27" s="96">
        <f t="shared" si="32"/>
        <v>0.64179572989780143</v>
      </c>
      <c r="AX27" s="96">
        <f>'1'!BQ28</f>
        <v>0.63492356630217561</v>
      </c>
      <c r="AY27" s="96">
        <f>'1'!BS28</f>
        <v>0.70868095749327398</v>
      </c>
      <c r="AZ27" s="96">
        <f>'2'!BQ28</f>
        <v>0.44068069011069494</v>
      </c>
      <c r="BA27" s="96">
        <f>'2'!BS28</f>
        <v>0.88796261228145246</v>
      </c>
      <c r="BB27" s="96">
        <f>'3'!V27</f>
        <v>0.58388692146244503</v>
      </c>
      <c r="BC27" s="96">
        <f>'8'!AJ26</f>
        <v>0.54063315269758128</v>
      </c>
      <c r="BD27" s="96">
        <f t="shared" si="33"/>
        <v>0.5500310826432242</v>
      </c>
      <c r="BE27" s="96">
        <f t="shared" si="34"/>
        <v>0.68029091098368821</v>
      </c>
      <c r="BF27" s="96">
        <f>'1'!CA28</f>
        <v>0.54365704967987527</v>
      </c>
      <c r="BG27" s="96">
        <f>'1'!CC28</f>
        <v>0.63000954753858529</v>
      </c>
      <c r="BH27" s="96">
        <f>'2'!CA28</f>
        <v>0.43165191094219502</v>
      </c>
      <c r="BI27" s="96">
        <f>'2'!CC28</f>
        <v>0.88709508284966632</v>
      </c>
      <c r="BJ27" s="96">
        <f>'3'!Y27</f>
        <v>0.5070320816444065</v>
      </c>
      <c r="BK27" s="96">
        <f>'8'!AO26</f>
        <v>0.57275883123817084</v>
      </c>
      <c r="BL27" s="96">
        <f t="shared" si="35"/>
        <v>0.51377496837616188</v>
      </c>
      <c r="BM27" s="96">
        <f t="shared" si="36"/>
        <v>0.64922388581770729</v>
      </c>
      <c r="BN27" s="96">
        <f>'1'!CK28</f>
        <v>0.528855409363156</v>
      </c>
      <c r="BO27" s="96">
        <f>'1'!CM28</f>
        <v>0.61660293214651296</v>
      </c>
      <c r="BP27" s="96">
        <f>'2'!CK28</f>
        <v>0.47891877865324112</v>
      </c>
      <c r="BQ27" s="96">
        <f>'2'!CM28</f>
        <v>0.89140884329616477</v>
      </c>
      <c r="BR27" s="96">
        <f>'3'!AB27</f>
        <v>0.49229378797178552</v>
      </c>
      <c r="BS27" s="96">
        <f>'8'!AT26</f>
        <v>0.58960126168170912</v>
      </c>
      <c r="BT27" s="96">
        <f t="shared" si="37"/>
        <v>0.52241730941747289</v>
      </c>
      <c r="BU27" s="96">
        <f t="shared" si="38"/>
        <v>0.64747670627404319</v>
      </c>
      <c r="BV27" s="96">
        <f>'1'!CU28</f>
        <v>0.67636152165910324</v>
      </c>
      <c r="BW27" s="96">
        <f>'1'!CW28</f>
        <v>0.74232665853803526</v>
      </c>
      <c r="BX27" s="96">
        <f>'2'!CU28</f>
        <v>0.51090434332688262</v>
      </c>
      <c r="BY27" s="96">
        <f>'2'!CW28</f>
        <v>0.89404469512888718</v>
      </c>
      <c r="BZ27" s="96">
        <f>'3'!AE27</f>
        <v>0.56873894316641249</v>
      </c>
      <c r="CA27" s="96">
        <f>'8'!AY26</f>
        <v>0.65035781958080707</v>
      </c>
      <c r="CB27" s="96">
        <f t="shared" si="39"/>
        <v>0.60159065693330138</v>
      </c>
      <c r="CC27" s="96">
        <f t="shared" si="40"/>
        <v>0.71386702910353561</v>
      </c>
      <c r="CD27" s="96">
        <f>'1'!DE28</f>
        <v>0.59068757052861964</v>
      </c>
      <c r="CE27" s="96">
        <f>'1'!DG28</f>
        <v>0.67137520028670994</v>
      </c>
      <c r="CF27" s="96">
        <f>'2'!DE28</f>
        <v>0.47064770603399692</v>
      </c>
      <c r="CG27" s="96">
        <f>'2'!DG28</f>
        <v>0.89069253094590173</v>
      </c>
      <c r="CH27" s="96">
        <f>'3'!AH27</f>
        <v>0.31262599996507051</v>
      </c>
      <c r="CI27" s="96">
        <f>'8'!BD26</f>
        <v>0.53878472236677188</v>
      </c>
      <c r="CJ27" s="96">
        <f t="shared" si="41"/>
        <v>0.47818649972361471</v>
      </c>
      <c r="CK27" s="96">
        <f t="shared" si="42"/>
        <v>0.6033696133911135</v>
      </c>
    </row>
    <row r="28" spans="1:89">
      <c r="A28" s="1">
        <v>2004</v>
      </c>
      <c r="B28" s="96">
        <f>'1'!I29</f>
        <v>0.6034300247342812</v>
      </c>
      <c r="C28" s="96">
        <f>'1'!K29</f>
        <v>0.68227480358573589</v>
      </c>
      <c r="D28" s="96">
        <f>'2'!I29</f>
        <v>0.45832779012278357</v>
      </c>
      <c r="E28" s="96">
        <f>'2'!K29</f>
        <v>0.88959669574302347</v>
      </c>
      <c r="F28" s="96">
        <f>'3'!D28</f>
        <v>0.48611430946692713</v>
      </c>
      <c r="G28" s="96">
        <f>'8'!F27</f>
        <v>0.55372032576290231</v>
      </c>
      <c r="H28" s="96">
        <f t="shared" si="0"/>
        <v>0.52539811252172353</v>
      </c>
      <c r="I28" s="96">
        <f t="shared" si="22"/>
        <v>0.65292653363964726</v>
      </c>
      <c r="J28" s="96">
        <f>'1'!S29</f>
        <v>0.45514116071677213</v>
      </c>
      <c r="K28" s="96">
        <f>'1'!U29</f>
        <v>0.54681495845566352</v>
      </c>
      <c r="L28" s="96">
        <f>'2'!S29</f>
        <v>0.57611311575544677</v>
      </c>
      <c r="M28" s="96">
        <f>'2'!U29</f>
        <v>0.89885653959123224</v>
      </c>
      <c r="N28" s="96">
        <f>'3'!G28</f>
        <v>0.30107831003419894</v>
      </c>
      <c r="O28" s="96">
        <f>'8'!K27</f>
        <v>0.4672920968148736</v>
      </c>
      <c r="P28" s="96">
        <f t="shared" si="23"/>
        <v>0.44990617083032292</v>
      </c>
      <c r="Q28" s="96">
        <f t="shared" si="24"/>
        <v>0.55351047622399208</v>
      </c>
      <c r="R28" s="96">
        <f>'1'!AC29</f>
        <v>0.51152953062134099</v>
      </c>
      <c r="S28" s="96">
        <f>'1'!AE29</f>
        <v>0.60066187022614015</v>
      </c>
      <c r="T28" s="96">
        <f>'2'!AC29</f>
        <v>8.3333333333333315E-2</v>
      </c>
      <c r="U28" s="96">
        <f>'2'!AE29</f>
        <v>8.3333333333333329E-2</v>
      </c>
      <c r="V28" s="96">
        <f>'3'!J28</f>
        <v>0.71866749854926171</v>
      </c>
      <c r="W28" s="96">
        <f>'8'!P27</f>
        <v>0.47185259149832548</v>
      </c>
      <c r="X28" s="96">
        <f t="shared" si="25"/>
        <v>0.44634573850056536</v>
      </c>
      <c r="Y28" s="96">
        <f t="shared" si="26"/>
        <v>0.46862882340176515</v>
      </c>
      <c r="Z28" s="96">
        <f>'1'!AM29</f>
        <v>0.60102103396656781</v>
      </c>
      <c r="AA28" s="96">
        <f>'1'!AO29</f>
        <v>0.68022392221930561</v>
      </c>
      <c r="AB28" s="96">
        <f>'2'!AM29</f>
        <v>0.33564613376013847</v>
      </c>
      <c r="AC28" s="96">
        <f>'2'!AO29</f>
        <v>0.87616407441717958</v>
      </c>
      <c r="AD28" s="96">
        <f>'3'!M28</f>
        <v>0.46881235480990008</v>
      </c>
      <c r="AE28" s="96">
        <f>'8'!U27</f>
        <v>0.49180109712815617</v>
      </c>
      <c r="AF28" s="96">
        <f t="shared" si="27"/>
        <v>0.47432015491619062</v>
      </c>
      <c r="AG28" s="96">
        <f t="shared" si="28"/>
        <v>0.62925036214363539</v>
      </c>
      <c r="AH28" s="96">
        <f>'1'!AW29</f>
        <v>0.49595552082306049</v>
      </c>
      <c r="AI28" s="96">
        <f>'1'!AY29</f>
        <v>0.58609700614584581</v>
      </c>
      <c r="AJ28" s="96">
        <f>'2'!AW29</f>
        <v>0.39463374172268118</v>
      </c>
      <c r="AK28" s="96">
        <f>'2'!AY29</f>
        <v>0.88328610023733756</v>
      </c>
      <c r="AL28" s="96">
        <f>'3'!P28</f>
        <v>0.44386881791829863</v>
      </c>
      <c r="AM28" s="96">
        <f>'8'!Z27</f>
        <v>0.4821751081419266</v>
      </c>
      <c r="AN28" s="96">
        <f t="shared" si="29"/>
        <v>0.4541582971514917</v>
      </c>
      <c r="AO28" s="96">
        <f t="shared" si="30"/>
        <v>0.59885675811085215</v>
      </c>
      <c r="AP28" s="96">
        <f>'1'!BG29</f>
        <v>0.50380851017147688</v>
      </c>
      <c r="AQ28" s="96">
        <f>'1'!BI29</f>
        <v>0.59346949723803499</v>
      </c>
      <c r="AR28" s="96">
        <f>'2'!BG29</f>
        <v>0.45117968405059633</v>
      </c>
      <c r="AS28" s="96">
        <f>'2'!BI29</f>
        <v>0.88894425769581809</v>
      </c>
      <c r="AT28" s="96">
        <f>'3'!S28</f>
        <v>0.59084334536235217</v>
      </c>
      <c r="AU28" s="96">
        <f>'8'!AE27</f>
        <v>0.57572663448705097</v>
      </c>
      <c r="AV28" s="96">
        <f t="shared" si="31"/>
        <v>0.53038954351786904</v>
      </c>
      <c r="AW28" s="96">
        <f t="shared" si="32"/>
        <v>0.66224593369581397</v>
      </c>
      <c r="AX28" s="96">
        <f>'1'!BQ29</f>
        <v>0.66008002061412463</v>
      </c>
      <c r="AY28" s="96">
        <f>'1'!BS29</f>
        <v>0.72925082182618928</v>
      </c>
      <c r="AZ28" s="96">
        <f>'2'!BQ29</f>
        <v>0.45026881703109789</v>
      </c>
      <c r="BA28" s="96">
        <f>'2'!BS29</f>
        <v>0.88886020968719381</v>
      </c>
      <c r="BB28" s="96">
        <f>'3'!V28</f>
        <v>0.49438906112497583</v>
      </c>
      <c r="BC28" s="96">
        <f>'8'!AJ27</f>
        <v>0.52347460125432999</v>
      </c>
      <c r="BD28" s="96">
        <f t="shared" si="33"/>
        <v>0.53205312500613211</v>
      </c>
      <c r="BE28" s="96">
        <f t="shared" si="34"/>
        <v>0.65899367347317228</v>
      </c>
      <c r="BF28" s="96">
        <f>'1'!CA29</f>
        <v>0.55675547465267383</v>
      </c>
      <c r="BG28" s="96">
        <f>'1'!CC29</f>
        <v>0.64171527612262835</v>
      </c>
      <c r="BH28" s="96">
        <f>'2'!CA29</f>
        <v>0.44060530298237527</v>
      </c>
      <c r="BI28" s="96">
        <f>'2'!CC29</f>
        <v>0.8879554598602214</v>
      </c>
      <c r="BJ28" s="96">
        <f>'3'!Y28</f>
        <v>0.52889176835937757</v>
      </c>
      <c r="BK28" s="96">
        <f>'8'!AO27</f>
        <v>0.56203266397253993</v>
      </c>
      <c r="BL28" s="96">
        <f t="shared" si="35"/>
        <v>0.52207130249174161</v>
      </c>
      <c r="BM28" s="96">
        <f t="shared" si="36"/>
        <v>0.65514879207869181</v>
      </c>
      <c r="BN28" s="96">
        <f>'1'!CK29</f>
        <v>0.53283502271277039</v>
      </c>
      <c r="BO28" s="96">
        <f>'1'!CM29</f>
        <v>0.62022640631455683</v>
      </c>
      <c r="BP28" s="96">
        <f>'2'!CK29</f>
        <v>0.49633134872053736</v>
      </c>
      <c r="BQ28" s="96">
        <f>'2'!CM29</f>
        <v>0.89286912219360626</v>
      </c>
      <c r="BR28" s="96">
        <f>'3'!AB28</f>
        <v>0.40103490642026007</v>
      </c>
      <c r="BS28" s="96">
        <f>'8'!AT27</f>
        <v>0.58143752466593368</v>
      </c>
      <c r="BT28" s="96">
        <f t="shared" si="37"/>
        <v>0.50290970062987539</v>
      </c>
      <c r="BU28" s="96">
        <f t="shared" si="38"/>
        <v>0.62389198989858918</v>
      </c>
      <c r="BV28" s="96">
        <f>'1'!CU29</f>
        <v>0.69945381329775991</v>
      </c>
      <c r="BW28" s="96">
        <f>'1'!CW29</f>
        <v>0.7605642755663824</v>
      </c>
      <c r="BX28" s="96">
        <f>'2'!CU29</f>
        <v>0.52423489508674537</v>
      </c>
      <c r="BY28" s="96">
        <f>'2'!CW29</f>
        <v>0.89508546992893656</v>
      </c>
      <c r="BZ28" s="96">
        <f>'3'!AE28</f>
        <v>0.56166297477879146</v>
      </c>
      <c r="CA28" s="96">
        <f>'8'!AY27</f>
        <v>0.65355180995061557</v>
      </c>
      <c r="CB28" s="96">
        <f t="shared" si="39"/>
        <v>0.60972587327847816</v>
      </c>
      <c r="CC28" s="96">
        <f t="shared" si="40"/>
        <v>0.7177161325561815</v>
      </c>
      <c r="CD28" s="96">
        <f>'1'!DE29</f>
        <v>0.61617283819994673</v>
      </c>
      <c r="CE28" s="96">
        <f>'1'!DG29</f>
        <v>0.69304914015470387</v>
      </c>
      <c r="CF28" s="96">
        <f>'2'!DE29</f>
        <v>0.4937579771983438</v>
      </c>
      <c r="CG28" s="96">
        <f>'2'!DG29</f>
        <v>0.89265723157463595</v>
      </c>
      <c r="CH28" s="96">
        <f>'3'!AH28</f>
        <v>0.32464507853011298</v>
      </c>
      <c r="CI28" s="96">
        <f>'8'!BD27</f>
        <v>0.54633335131711569</v>
      </c>
      <c r="CJ28" s="96">
        <f t="shared" si="41"/>
        <v>0.49522731131137976</v>
      </c>
      <c r="CK28" s="96">
        <f t="shared" si="42"/>
        <v>0.61417120039414208</v>
      </c>
    </row>
    <row r="29" spans="1:89">
      <c r="A29" s="1">
        <v>2005</v>
      </c>
      <c r="B29" s="96">
        <f>'1'!I30</f>
        <v>0.63319051497742085</v>
      </c>
      <c r="C29" s="96">
        <f>'1'!K30</f>
        <v>0.70724708291754879</v>
      </c>
      <c r="D29" s="96">
        <f>'2'!I30</f>
        <v>0.47103499786444109</v>
      </c>
      <c r="E29" s="96">
        <f>'2'!K30</f>
        <v>0.89072641210986991</v>
      </c>
      <c r="F29" s="96">
        <f>'3'!D29</f>
        <v>0.50320512012604324</v>
      </c>
      <c r="G29" s="96">
        <f>'8'!F28</f>
        <v>0.55527892281764069</v>
      </c>
      <c r="H29" s="96">
        <f t="shared" si="0"/>
        <v>0.54067738894638651</v>
      </c>
      <c r="I29" s="96">
        <f t="shared" si="22"/>
        <v>0.66411438449277571</v>
      </c>
      <c r="J29" s="96">
        <f>'1'!S30</f>
        <v>0.47785367165464637</v>
      </c>
      <c r="K29" s="96">
        <f>'1'!U30</f>
        <v>0.5688780408689883</v>
      </c>
      <c r="L29" s="96">
        <f>'2'!S30</f>
        <v>0.75474009597782221</v>
      </c>
      <c r="M29" s="96">
        <f>'2'!U30</f>
        <v>0.90934226536497287</v>
      </c>
      <c r="N29" s="96">
        <f>'3'!G29</f>
        <v>0.40169024427556321</v>
      </c>
      <c r="O29" s="96">
        <f>'8'!K28</f>
        <v>0.45348073466903571</v>
      </c>
      <c r="P29" s="96">
        <f t="shared" si="23"/>
        <v>0.52194118664426692</v>
      </c>
      <c r="Q29" s="96">
        <f t="shared" si="24"/>
        <v>0.58334782129464002</v>
      </c>
      <c r="R29" s="96">
        <f>'1'!AC30</f>
        <v>0.57700933385586883</v>
      </c>
      <c r="S29" s="96">
        <f>'1'!AE30</f>
        <v>0.65953203185875986</v>
      </c>
      <c r="T29" s="96">
        <f>'2'!AC30</f>
        <v>8.3333333333333315E-2</v>
      </c>
      <c r="U29" s="96">
        <f>'2'!AE30</f>
        <v>8.3333333333333329E-2</v>
      </c>
      <c r="V29" s="96">
        <f>'3'!J29</f>
        <v>0.80904035551832953</v>
      </c>
      <c r="W29" s="96">
        <f>'8'!P28</f>
        <v>0.49997333597622751</v>
      </c>
      <c r="X29" s="96">
        <f t="shared" si="25"/>
        <v>0.49233908967093976</v>
      </c>
      <c r="Y29" s="96">
        <f t="shared" si="26"/>
        <v>0.51296976417166262</v>
      </c>
      <c r="Z29" s="96">
        <f>'1'!AM30</f>
        <v>0.62839678367048102</v>
      </c>
      <c r="AA29" s="96">
        <f>'1'!AO30</f>
        <v>0.70326940470456456</v>
      </c>
      <c r="AB29" s="96">
        <f>'2'!AM30</f>
        <v>0.33422642479988796</v>
      </c>
      <c r="AC29" s="96">
        <f>'2'!AO30</f>
        <v>0.87597278744313645</v>
      </c>
      <c r="AD29" s="96">
        <f>'3'!M29</f>
        <v>0.54029729525026304</v>
      </c>
      <c r="AE29" s="96">
        <f>'8'!U28</f>
        <v>0.49520285911898493</v>
      </c>
      <c r="AF29" s="96">
        <f t="shared" si="27"/>
        <v>0.49953084070990422</v>
      </c>
      <c r="AG29" s="96">
        <f t="shared" si="28"/>
        <v>0.65368558662923726</v>
      </c>
      <c r="AH29" s="96">
        <f>'1'!AW30</f>
        <v>0.51904923685864024</v>
      </c>
      <c r="AI29" s="96">
        <f>'1'!AY30</f>
        <v>0.60761394215431408</v>
      </c>
      <c r="AJ29" s="96">
        <f>'2'!AW30</f>
        <v>0.38566415573358764</v>
      </c>
      <c r="AK29" s="96">
        <f>'2'!AY30</f>
        <v>0.88229497960835435</v>
      </c>
      <c r="AL29" s="96">
        <f>'3'!P29</f>
        <v>0.43051111866513248</v>
      </c>
      <c r="AM29" s="96">
        <f>'8'!Z28</f>
        <v>0.44307131679997197</v>
      </c>
      <c r="AN29" s="96">
        <f t="shared" si="29"/>
        <v>0.44457395701433311</v>
      </c>
      <c r="AO29" s="96">
        <f t="shared" si="30"/>
        <v>0.59087283930694323</v>
      </c>
      <c r="AP29" s="96">
        <f>'1'!BG30</f>
        <v>0.52751721214182834</v>
      </c>
      <c r="AQ29" s="96">
        <f>'1'!BI30</f>
        <v>0.61538133044425669</v>
      </c>
      <c r="AR29" s="96">
        <f>'2'!BG30</f>
        <v>0.45354811651227561</v>
      </c>
      <c r="AS29" s="96">
        <f>'2'!BI30</f>
        <v>0.88916182859095638</v>
      </c>
      <c r="AT29" s="96">
        <f>'3'!S29</f>
        <v>0.5410909701217852</v>
      </c>
      <c r="AU29" s="96">
        <f>'8'!AE28</f>
        <v>0.55208034985764409</v>
      </c>
      <c r="AV29" s="96">
        <f t="shared" si="31"/>
        <v>0.51855916215838338</v>
      </c>
      <c r="AW29" s="96">
        <f t="shared" si="32"/>
        <v>0.64942861975366051</v>
      </c>
      <c r="AX29" s="96">
        <f>'1'!BQ30</f>
        <v>0.68073331802476222</v>
      </c>
      <c r="AY29" s="96">
        <f>'1'!BS30</f>
        <v>0.74580677794120176</v>
      </c>
      <c r="AZ29" s="96">
        <f>'2'!BQ30</f>
        <v>0.45262691723042542</v>
      </c>
      <c r="BA29" s="96">
        <f>'2'!BS30</f>
        <v>0.88907737048024349</v>
      </c>
      <c r="BB29" s="96">
        <f>'3'!V29</f>
        <v>0.53624954965449667</v>
      </c>
      <c r="BC29" s="96">
        <f>'8'!AJ28</f>
        <v>0.51814940502279494</v>
      </c>
      <c r="BD29" s="96">
        <f t="shared" si="33"/>
        <v>0.54693979748311983</v>
      </c>
      <c r="BE29" s="96">
        <f t="shared" si="34"/>
        <v>0.6723207757746843</v>
      </c>
      <c r="BF29" s="96">
        <f>'1'!CA30</f>
        <v>0.57477454565689245</v>
      </c>
      <c r="BG29" s="96">
        <f>'1'!CC30</f>
        <v>0.65758272842876087</v>
      </c>
      <c r="BH29" s="96">
        <f>'2'!CA30</f>
        <v>0.44245394351955636</v>
      </c>
      <c r="BI29" s="96">
        <f>'2'!CC30</f>
        <v>0.88813041753416144</v>
      </c>
      <c r="BJ29" s="96">
        <f>'3'!Y29</f>
        <v>0.49090347845276444</v>
      </c>
      <c r="BK29" s="96">
        <f>'8'!AO28</f>
        <v>0.5476844980208998</v>
      </c>
      <c r="BL29" s="96">
        <f t="shared" si="35"/>
        <v>0.51395411641252831</v>
      </c>
      <c r="BM29" s="96">
        <f t="shared" si="36"/>
        <v>0.64607528060914665</v>
      </c>
      <c r="BN29" s="96">
        <f>'1'!CK30</f>
        <v>0.58008201338907805</v>
      </c>
      <c r="BO29" s="96">
        <f>'1'!CM30</f>
        <v>0.66220557318427309</v>
      </c>
      <c r="BP29" s="96">
        <f>'2'!CK30</f>
        <v>0.52910959943256664</v>
      </c>
      <c r="BQ29" s="96">
        <f>'2'!CM30</f>
        <v>0.89545821975241247</v>
      </c>
      <c r="BR29" s="96">
        <f>'3'!AB29</f>
        <v>0.24821113883652998</v>
      </c>
      <c r="BS29" s="96">
        <f>'8'!AT28</f>
        <v>0.57141461042026842</v>
      </c>
      <c r="BT29" s="96">
        <f t="shared" si="37"/>
        <v>0.48220434051961075</v>
      </c>
      <c r="BU29" s="96">
        <f t="shared" si="38"/>
        <v>0.59432238554837102</v>
      </c>
      <c r="BV29" s="96">
        <f>'1'!CU30</f>
        <v>0.75758419749349704</v>
      </c>
      <c r="BW29" s="96">
        <f>'1'!CW30</f>
        <v>0.80495864465839406</v>
      </c>
      <c r="BX29" s="96">
        <f>'2'!CU30</f>
        <v>0.56986501448549498</v>
      </c>
      <c r="BY29" s="96">
        <f>'2'!CW30</f>
        <v>0.8984239622633281</v>
      </c>
      <c r="BZ29" s="96">
        <f>'3'!AE29</f>
        <v>0.66883612717090846</v>
      </c>
      <c r="CA29" s="96">
        <f>'8'!AY28</f>
        <v>0.68298969074259586</v>
      </c>
      <c r="CB29" s="96">
        <f t="shared" si="39"/>
        <v>0.66981875747312403</v>
      </c>
      <c r="CC29" s="96">
        <f t="shared" si="40"/>
        <v>0.76380210620880651</v>
      </c>
      <c r="CD29" s="96">
        <f>'1'!DE30</f>
        <v>0.64798956536976715</v>
      </c>
      <c r="CE29" s="96">
        <f>'1'!DG30</f>
        <v>0.71942118113309383</v>
      </c>
      <c r="CF29" s="96">
        <f>'2'!DE30</f>
        <v>0.50541799741084881</v>
      </c>
      <c r="CG29" s="96">
        <f>'2'!DG30</f>
        <v>0.89360689397731574</v>
      </c>
      <c r="CH29" s="96">
        <f>'3'!AH29</f>
        <v>0.37264783560785192</v>
      </c>
      <c r="CI29" s="96">
        <f>'8'!BD28</f>
        <v>0.59909738043676153</v>
      </c>
      <c r="CJ29" s="96">
        <f t="shared" si="41"/>
        <v>0.53128819470630739</v>
      </c>
      <c r="CK29" s="96">
        <f t="shared" si="42"/>
        <v>0.64619332278875574</v>
      </c>
    </row>
    <row r="30" spans="1:89">
      <c r="A30" s="1">
        <v>2006</v>
      </c>
      <c r="B30" s="96">
        <f>'1'!I31</f>
        <v>0.67590922168555101</v>
      </c>
      <c r="C30" s="96">
        <f>'1'!K31</f>
        <v>0.74196586990381319</v>
      </c>
      <c r="D30" s="96">
        <f>'2'!I31</f>
        <v>0.47890479142456271</v>
      </c>
      <c r="E30" s="96">
        <f>'2'!K31</f>
        <v>0.89140764462600952</v>
      </c>
      <c r="F30" s="96">
        <f>'3'!D30</f>
        <v>0.50912221592253659</v>
      </c>
      <c r="G30" s="96">
        <f>'8'!F29</f>
        <v>0.54706172817301546</v>
      </c>
      <c r="H30" s="96">
        <f t="shared" si="0"/>
        <v>0.55274948930141643</v>
      </c>
      <c r="I30" s="96">
        <f t="shared" si="22"/>
        <v>0.67238936465634369</v>
      </c>
      <c r="J30" s="96">
        <f>'1'!S31</f>
        <v>0.518338482789097</v>
      </c>
      <c r="K30" s="96">
        <f>'1'!U31</f>
        <v>0.60695904727956873</v>
      </c>
      <c r="L30" s="96">
        <f>'2'!S31</f>
        <v>0.79548769036097944</v>
      </c>
      <c r="M30" s="96">
        <f>'2'!U31</f>
        <v>0.91133964159396152</v>
      </c>
      <c r="N30" s="96">
        <f>'3'!G30</f>
        <v>0.49543540360529675</v>
      </c>
      <c r="O30" s="96">
        <f>'8'!K29</f>
        <v>0.48143993250331146</v>
      </c>
      <c r="P30" s="96">
        <f t="shared" si="23"/>
        <v>0.57267537731467122</v>
      </c>
      <c r="Q30" s="96">
        <f t="shared" si="24"/>
        <v>0.62379350624553465</v>
      </c>
      <c r="R30" s="96">
        <f>'1'!AC31</f>
        <v>0.62396670146816968</v>
      </c>
      <c r="S30" s="96">
        <f>'1'!AE31</f>
        <v>0.69957836784873406</v>
      </c>
      <c r="T30" s="96">
        <f>'2'!AC31</f>
        <v>8.3333333333333315E-2</v>
      </c>
      <c r="U30" s="96">
        <f>'2'!AE31</f>
        <v>8.3333333333333329E-2</v>
      </c>
      <c r="V30" s="96">
        <f>'3'!J30</f>
        <v>0.75461565505698003</v>
      </c>
      <c r="W30" s="96">
        <f>'8'!P29</f>
        <v>0.45771680691008182</v>
      </c>
      <c r="X30" s="96">
        <f t="shared" si="25"/>
        <v>0.47990812419214124</v>
      </c>
      <c r="Y30" s="96">
        <f t="shared" si="26"/>
        <v>0.49881104078728233</v>
      </c>
      <c r="Z30" s="96">
        <f>'1'!AM31</f>
        <v>0.65880669067033515</v>
      </c>
      <c r="AA30" s="96">
        <f>'1'!AO31</f>
        <v>0.72822044798572472</v>
      </c>
      <c r="AB30" s="96">
        <f>'2'!AM31</f>
        <v>0.33275531603557346</v>
      </c>
      <c r="AC30" s="96">
        <f>'2'!AO31</f>
        <v>0.87577342971062022</v>
      </c>
      <c r="AD30" s="96">
        <f>'3'!M30</f>
        <v>0.52625518786316849</v>
      </c>
      <c r="AE30" s="96">
        <f>'8'!U29</f>
        <v>0.4673024063804031</v>
      </c>
      <c r="AF30" s="96">
        <f t="shared" si="27"/>
        <v>0.49627990023737001</v>
      </c>
      <c r="AG30" s="96">
        <f t="shared" si="28"/>
        <v>0.64938786798497916</v>
      </c>
      <c r="AH30" s="96">
        <f>'1'!AW31</f>
        <v>0.55967975880068943</v>
      </c>
      <c r="AI30" s="96">
        <f>'1'!AY31</f>
        <v>0.64430874785978887</v>
      </c>
      <c r="AJ30" s="96">
        <f>'2'!AW31</f>
        <v>0.40060136554061027</v>
      </c>
      <c r="AK30" s="96">
        <f>'2'!AY31</f>
        <v>0.88392981364451451</v>
      </c>
      <c r="AL30" s="96">
        <f>'3'!P30</f>
        <v>0.5364615563832571</v>
      </c>
      <c r="AM30" s="96">
        <f>'8'!Z29</f>
        <v>0.46433563542112061</v>
      </c>
      <c r="AN30" s="96">
        <f t="shared" si="29"/>
        <v>0.49026957903641932</v>
      </c>
      <c r="AO30" s="96">
        <f t="shared" si="30"/>
        <v>0.63225893832717028</v>
      </c>
      <c r="AP30" s="96">
        <f>'1'!BG31</f>
        <v>0.55787226187271821</v>
      </c>
      <c r="AQ30" s="96">
        <f>'1'!BI31</f>
        <v>0.64270657476422066</v>
      </c>
      <c r="AR30" s="96">
        <f>'2'!BG31</f>
        <v>0.46008957958613389</v>
      </c>
      <c r="AS30" s="96">
        <f>'2'!BI31</f>
        <v>0.88975559124358528</v>
      </c>
      <c r="AT30" s="96">
        <f>'3'!S30</f>
        <v>0.60543647519203192</v>
      </c>
      <c r="AU30" s="96">
        <f>'8'!AE29</f>
        <v>0.5550514228850103</v>
      </c>
      <c r="AV30" s="96">
        <f t="shared" si="31"/>
        <v>0.5446124348839736</v>
      </c>
      <c r="AW30" s="96">
        <f t="shared" si="32"/>
        <v>0.67323751602121207</v>
      </c>
      <c r="AX30" s="96">
        <f>'1'!BQ31</f>
        <v>0.73074535052432732</v>
      </c>
      <c r="AY30" s="96">
        <f>'1'!BS31</f>
        <v>0.78472326312773566</v>
      </c>
      <c r="AZ30" s="96">
        <f>'2'!BQ31</f>
        <v>0.46404705187366979</v>
      </c>
      <c r="BA30" s="96">
        <f>'2'!BS31</f>
        <v>0.89010982264403526</v>
      </c>
      <c r="BB30" s="96">
        <f>'3'!V30</f>
        <v>0.49091889507794506</v>
      </c>
      <c r="BC30" s="96">
        <f>'8'!AJ29</f>
        <v>0.50587073739373656</v>
      </c>
      <c r="BD30" s="96">
        <f t="shared" si="33"/>
        <v>0.54789550871741977</v>
      </c>
      <c r="BE30" s="96">
        <f t="shared" si="34"/>
        <v>0.66790567956086322</v>
      </c>
      <c r="BF30" s="96">
        <f>'1'!CA31</f>
        <v>0.63274540649754585</v>
      </c>
      <c r="BG30" s="96">
        <f>'1'!CC31</f>
        <v>0.70687845844144626</v>
      </c>
      <c r="BH30" s="96">
        <f>'2'!CA31</f>
        <v>0.46183131683696999</v>
      </c>
      <c r="BI30" s="96">
        <f>'2'!CC31</f>
        <v>0.88991194952308827</v>
      </c>
      <c r="BJ30" s="96">
        <f>'3'!Y30</f>
        <v>0.47185329350427596</v>
      </c>
      <c r="BK30" s="96">
        <f>'8'!AO29</f>
        <v>0.5477898383173746</v>
      </c>
      <c r="BL30" s="96">
        <f t="shared" si="35"/>
        <v>0.52855496378904154</v>
      </c>
      <c r="BM30" s="96">
        <f t="shared" si="36"/>
        <v>0.65410838494654622</v>
      </c>
      <c r="BN30" s="96">
        <f>'1'!CK31</f>
        <v>0.58201210251762359</v>
      </c>
      <c r="BO30" s="96">
        <f>'1'!CM31</f>
        <v>0.66388104564647277</v>
      </c>
      <c r="BP30" s="96">
        <f>'2'!CK31</f>
        <v>0.50818668861775451</v>
      </c>
      <c r="BQ30" s="96">
        <f>'2'!CM31</f>
        <v>0.89382853751765001</v>
      </c>
      <c r="BR30" s="96">
        <f>'3'!AB30</f>
        <v>0.33055666035117687</v>
      </c>
      <c r="BS30" s="96">
        <f>'8'!AT29</f>
        <v>0.56971921477790433</v>
      </c>
      <c r="BT30" s="96">
        <f t="shared" si="37"/>
        <v>0.49761866656611486</v>
      </c>
      <c r="BU30" s="96">
        <f t="shared" si="38"/>
        <v>0.61449636457330103</v>
      </c>
      <c r="BV30" s="96">
        <f>'1'!CU31</f>
        <v>0.80790816141523958</v>
      </c>
      <c r="BW30" s="96">
        <f>'1'!CW31</f>
        <v>0.84175964359419975</v>
      </c>
      <c r="BX30" s="96">
        <f>'2'!CU31</f>
        <v>0.58555120317536247</v>
      </c>
      <c r="BY30" s="96">
        <f>'2'!CW31</f>
        <v>0.89949967971435585</v>
      </c>
      <c r="BZ30" s="96">
        <f>'3'!AE30</f>
        <v>0.67858858673403843</v>
      </c>
      <c r="CA30" s="96">
        <f>'8'!AY29</f>
        <v>0.68027805199378621</v>
      </c>
      <c r="CB30" s="96">
        <f t="shared" si="39"/>
        <v>0.68808150082960673</v>
      </c>
      <c r="CC30" s="96">
        <f t="shared" si="40"/>
        <v>0.77503149050909503</v>
      </c>
      <c r="CD30" s="96">
        <f>'1'!DE31</f>
        <v>0.69748869068436081</v>
      </c>
      <c r="CE30" s="96">
        <f>'1'!DG31</f>
        <v>0.75902604964355025</v>
      </c>
      <c r="CF30" s="96">
        <f>'2'!DE31</f>
        <v>0.50615744035221488</v>
      </c>
      <c r="CG30" s="96">
        <f>'2'!DG31</f>
        <v>0.89366623097918574</v>
      </c>
      <c r="CH30" s="96">
        <f>'3'!AH30</f>
        <v>0.37396383774370356</v>
      </c>
      <c r="CI30" s="96">
        <f>'8'!BD29</f>
        <v>0.57040030272002173</v>
      </c>
      <c r="CJ30" s="96">
        <f t="shared" si="41"/>
        <v>0.53700256787507528</v>
      </c>
      <c r="CK30" s="96">
        <f t="shared" si="42"/>
        <v>0.64926410527161527</v>
      </c>
    </row>
    <row r="31" spans="1:89">
      <c r="A31" s="1">
        <v>2007</v>
      </c>
      <c r="B31" s="96">
        <f>'1'!I32</f>
        <v>0.70983300599399279</v>
      </c>
      <c r="C31" s="96">
        <f>'1'!K32</f>
        <v>0.76864702023467624</v>
      </c>
      <c r="D31" s="96">
        <f>'2'!I32</f>
        <v>0.47568271405366769</v>
      </c>
      <c r="E31" s="96">
        <f>'2'!K32</f>
        <v>0.89113038512460596</v>
      </c>
      <c r="F31" s="96">
        <f>'3'!D31</f>
        <v>0.52500133985851938</v>
      </c>
      <c r="G31" s="96">
        <f>'8'!F30</f>
        <v>0.55261816001642527</v>
      </c>
      <c r="H31" s="96">
        <f t="shared" si="0"/>
        <v>0.56578380498065128</v>
      </c>
      <c r="I31" s="96">
        <f t="shared" si="22"/>
        <v>0.68434922630855677</v>
      </c>
      <c r="J31" s="96">
        <f>'1'!S32</f>
        <v>0.59323095472448262</v>
      </c>
      <c r="K31" s="96">
        <f>'1'!U32</f>
        <v>0.67356092370902254</v>
      </c>
      <c r="L31" s="96">
        <f>'2'!S32</f>
        <v>0.8954931782099057</v>
      </c>
      <c r="M31" s="96">
        <f>'2'!U32</f>
        <v>0.91579419578721155</v>
      </c>
      <c r="N31" s="96">
        <f>'3'!G31</f>
        <v>0.56730891051827659</v>
      </c>
      <c r="O31" s="96">
        <f>'8'!K30</f>
        <v>0.4979958521821552</v>
      </c>
      <c r="P31" s="96">
        <f t="shared" si="23"/>
        <v>0.63850722390870496</v>
      </c>
      <c r="Q31" s="96">
        <f t="shared" si="24"/>
        <v>0.6636649705491664</v>
      </c>
      <c r="R31" s="96">
        <f>'1'!AC32</f>
        <v>0.61871183868118906</v>
      </c>
      <c r="S31" s="96">
        <f>'1'!AE32</f>
        <v>0.69518117149353487</v>
      </c>
      <c r="T31" s="96">
        <f>'2'!AC32</f>
        <v>8.3333333333333315E-2</v>
      </c>
      <c r="U31" s="96">
        <f>'2'!AE32</f>
        <v>8.3333333333333329E-2</v>
      </c>
      <c r="V31" s="96">
        <f>'3'!J31</f>
        <v>0.79547402543972723</v>
      </c>
      <c r="W31" s="96">
        <f>'8'!P30</f>
        <v>0.49228220810868151</v>
      </c>
      <c r="X31" s="96">
        <f t="shared" si="25"/>
        <v>0.49745035139073279</v>
      </c>
      <c r="Y31" s="96">
        <f t="shared" si="26"/>
        <v>0.51656768459381919</v>
      </c>
      <c r="Z31" s="96">
        <f>'1'!AM32</f>
        <v>0.70440246512638738</v>
      </c>
      <c r="AA31" s="96">
        <f>'1'!AO32</f>
        <v>0.76442672790398569</v>
      </c>
      <c r="AB31" s="96">
        <f>'2'!AM32</f>
        <v>0.32652501748636248</v>
      </c>
      <c r="AC31" s="96">
        <f>'2'!AO32</f>
        <v>0.87491588613370708</v>
      </c>
      <c r="AD31" s="96">
        <f>'3'!M31</f>
        <v>0.53435739335131305</v>
      </c>
      <c r="AE31" s="96">
        <f>'8'!U30</f>
        <v>0.45999832680989589</v>
      </c>
      <c r="AF31" s="96">
        <f t="shared" si="27"/>
        <v>0.50632080069348973</v>
      </c>
      <c r="AG31" s="96">
        <f t="shared" si="28"/>
        <v>0.65842458354972544</v>
      </c>
      <c r="AH31" s="96">
        <f>'1'!AW32</f>
        <v>0.60026324791249652</v>
      </c>
      <c r="AI31" s="96">
        <f>'1'!AY32</f>
        <v>0.67957785412679372</v>
      </c>
      <c r="AJ31" s="96">
        <f>'2'!AW32</f>
        <v>0.39435857690742632</v>
      </c>
      <c r="AK31" s="96">
        <f>'2'!AY32</f>
        <v>0.88325612201575543</v>
      </c>
      <c r="AL31" s="96">
        <f>'3'!P31</f>
        <v>0.54040254841390467</v>
      </c>
      <c r="AM31" s="96">
        <f>'8'!Z30</f>
        <v>0.4986508995675209</v>
      </c>
      <c r="AN31" s="96">
        <f t="shared" si="29"/>
        <v>0.50841881820033707</v>
      </c>
      <c r="AO31" s="96">
        <f t="shared" si="30"/>
        <v>0.65047185603099367</v>
      </c>
      <c r="AP31" s="96">
        <f>'1'!BG32</f>
        <v>0.59223186368279435</v>
      </c>
      <c r="AQ31" s="96">
        <f>'1'!BI32</f>
        <v>0.67270293790916758</v>
      </c>
      <c r="AR31" s="96">
        <f>'2'!BG32</f>
        <v>0.46167457986238863</v>
      </c>
      <c r="AS31" s="96">
        <f>'2'!BI32</f>
        <v>0.88989790850917994</v>
      </c>
      <c r="AT31" s="96">
        <f>'3'!S31</f>
        <v>0.57028788263163455</v>
      </c>
      <c r="AU31" s="96">
        <f>'8'!AE30</f>
        <v>0.54952160269399375</v>
      </c>
      <c r="AV31" s="96">
        <f t="shared" si="31"/>
        <v>0.54342898221770286</v>
      </c>
      <c r="AW31" s="96">
        <f t="shared" si="32"/>
        <v>0.67060258293599395</v>
      </c>
      <c r="AX31" s="96">
        <f>'1'!BQ32</f>
        <v>0.76034557416854665</v>
      </c>
      <c r="AY31" s="96">
        <f>'1'!BS32</f>
        <v>0.80701598172839506</v>
      </c>
      <c r="AZ31" s="96">
        <f>'2'!BQ32</f>
        <v>0.46678938809543979</v>
      </c>
      <c r="BA31" s="96">
        <f>'2'!BS32</f>
        <v>0.89035313454295728</v>
      </c>
      <c r="BB31" s="96">
        <f>'3'!V31</f>
        <v>0.51121403815232891</v>
      </c>
      <c r="BC31" s="96">
        <f>'8'!AJ30</f>
        <v>0.50833493204090818</v>
      </c>
      <c r="BD31" s="96">
        <f t="shared" si="33"/>
        <v>0.56167098311430586</v>
      </c>
      <c r="BE31" s="96">
        <f t="shared" si="34"/>
        <v>0.67922952161614725</v>
      </c>
      <c r="BF31" s="96">
        <f>'1'!CA32</f>
        <v>0.65520593485274581</v>
      </c>
      <c r="BG31" s="96">
        <f>'1'!CC32</f>
        <v>0.72530057073700094</v>
      </c>
      <c r="BH31" s="96">
        <f>'2'!CA32</f>
        <v>0.46707126824153222</v>
      </c>
      <c r="BI31" s="96">
        <f>'2'!CC32</f>
        <v>0.89037804547371813</v>
      </c>
      <c r="BJ31" s="96">
        <f>'3'!Y31</f>
        <v>0.4844055397343221</v>
      </c>
      <c r="BK31" s="96">
        <f>'8'!AO30</f>
        <v>0.54641840815865306</v>
      </c>
      <c r="BL31" s="96">
        <f t="shared" si="35"/>
        <v>0.53827528774681332</v>
      </c>
      <c r="BM31" s="96">
        <f t="shared" si="36"/>
        <v>0.66162564102592358</v>
      </c>
      <c r="BN31" s="96">
        <f>'1'!CK32</f>
        <v>0.6369995340103094</v>
      </c>
      <c r="BO31" s="96">
        <f>'1'!CM32</f>
        <v>0.71039566184134728</v>
      </c>
      <c r="BP31" s="96">
        <f>'2'!CK32</f>
        <v>0.50997686023783229</v>
      </c>
      <c r="BQ31" s="96">
        <f>'2'!CM32</f>
        <v>0.89397107952966204</v>
      </c>
      <c r="BR31" s="96">
        <f>'3'!AB31</f>
        <v>0.39854675314020538</v>
      </c>
      <c r="BS31" s="96">
        <f>'8'!AT30</f>
        <v>0.61168058078131438</v>
      </c>
      <c r="BT31" s="96">
        <f t="shared" si="37"/>
        <v>0.53930093204241536</v>
      </c>
      <c r="BU31" s="96">
        <f t="shared" si="38"/>
        <v>0.65364851882313224</v>
      </c>
      <c r="BV31" s="96">
        <f>'1'!CU32</f>
        <v>0.8462370569673443</v>
      </c>
      <c r="BW31" s="96">
        <f>'1'!CW32</f>
        <v>0.86884842032855436</v>
      </c>
      <c r="BX31" s="96">
        <f>'2'!CU32</f>
        <v>0.53535769701555835</v>
      </c>
      <c r="BY31" s="96">
        <f>'2'!CW32</f>
        <v>0.89593007147895132</v>
      </c>
      <c r="BZ31" s="96">
        <f>'3'!AE31</f>
        <v>0.67267700491297477</v>
      </c>
      <c r="CA31" s="96">
        <f>'8'!AY30</f>
        <v>0.65571883786229401</v>
      </c>
      <c r="CB31" s="96">
        <f t="shared" si="39"/>
        <v>0.67749764918954281</v>
      </c>
      <c r="CC31" s="96">
        <f t="shared" si="40"/>
        <v>0.77329358364569356</v>
      </c>
      <c r="CD31" s="96">
        <f>'1'!DE32</f>
        <v>0.74600156488163649</v>
      </c>
      <c r="CE31" s="96">
        <f>'1'!DG32</f>
        <v>0.79627946832671048</v>
      </c>
      <c r="CF31" s="96">
        <f>'2'!DE32</f>
        <v>0.49576026796481037</v>
      </c>
      <c r="CG31" s="96">
        <f>'2'!DG32</f>
        <v>0.89282221379123816</v>
      </c>
      <c r="CH31" s="96">
        <f>'3'!AH31</f>
        <v>0.48298559728612189</v>
      </c>
      <c r="CI31" s="96">
        <f>'8'!BD30</f>
        <v>0.6029734564256064</v>
      </c>
      <c r="CJ31" s="96">
        <f t="shared" si="41"/>
        <v>0.58193022163954378</v>
      </c>
      <c r="CK31" s="96">
        <f t="shared" si="42"/>
        <v>0.69376518395741926</v>
      </c>
    </row>
    <row r="32" spans="1:89">
      <c r="A32" s="1">
        <v>2008</v>
      </c>
      <c r="B32" s="96">
        <f>'1'!I33</f>
        <v>0.73767477107406576</v>
      </c>
      <c r="C32" s="96">
        <f>'1'!K33</f>
        <v>0.7899898342859285</v>
      </c>
      <c r="D32" s="96">
        <f>'2'!I33</f>
        <v>0.5144140677084601</v>
      </c>
      <c r="E32" s="96">
        <f>'2'!K33</f>
        <v>0.89432182862072485</v>
      </c>
      <c r="F32" s="96">
        <f>'3'!D32</f>
        <v>0.51782694513397909</v>
      </c>
      <c r="G32" s="96">
        <f>'8'!F31</f>
        <v>0.55142827395892047</v>
      </c>
      <c r="H32" s="96">
        <f t="shared" si="0"/>
        <v>0.5803360144688563</v>
      </c>
      <c r="I32" s="96">
        <f t="shared" ref="I32:I37" si="43">SUM(C32,E32,F32,G32)/4</f>
        <v>0.68839172049988817</v>
      </c>
      <c r="J32" s="96">
        <f>'1'!S33</f>
        <v>0.60190241867351124</v>
      </c>
      <c r="K32" s="96">
        <f>'1'!U33</f>
        <v>0.68097480619281203</v>
      </c>
      <c r="L32" s="96">
        <f>'2'!S33</f>
        <v>0.91666666666666652</v>
      </c>
      <c r="M32" s="96">
        <f>'2'!U33</f>
        <v>0.91666666666666663</v>
      </c>
      <c r="N32" s="96">
        <f>'3'!G32</f>
        <v>0.48368804774781626</v>
      </c>
      <c r="O32" s="96">
        <f>'8'!K31</f>
        <v>0.52092008456472827</v>
      </c>
      <c r="P32" s="96">
        <f t="shared" ref="P32:P37" si="44">SUM(J32,L32,N32,O32)/4</f>
        <v>0.63079430441318063</v>
      </c>
      <c r="Q32" s="96">
        <f t="shared" ref="Q32:Q37" si="45">SUM(K32,M32,N32,O32)/4</f>
        <v>0.6505624012930058</v>
      </c>
      <c r="R32" s="96">
        <f>'1'!AC33</f>
        <v>0.63186964451712613</v>
      </c>
      <c r="S32" s="96">
        <f>'1'!AE33</f>
        <v>0.70615275619071316</v>
      </c>
      <c r="T32" s="96">
        <f>'2'!AC33</f>
        <v>8.3333333333333315E-2</v>
      </c>
      <c r="U32" s="96">
        <f>'2'!AE33</f>
        <v>8.3333333333333329E-2</v>
      </c>
      <c r="V32" s="96">
        <f>'3'!J32</f>
        <v>0.70238307866418892</v>
      </c>
      <c r="W32" s="96">
        <f>'8'!P31</f>
        <v>0.48485093003004737</v>
      </c>
      <c r="X32" s="96">
        <f t="shared" ref="X32:X37" si="46">SUM(R32,T32,V32,W32)/4</f>
        <v>0.47560924663617393</v>
      </c>
      <c r="Y32" s="96">
        <f t="shared" ref="Y32:Y37" si="47">SUM(S32,U32,V32,W32)/4</f>
        <v>0.49418002455457072</v>
      </c>
      <c r="Z32" s="96">
        <f>'1'!AM33</f>
        <v>0.73523282108838628</v>
      </c>
      <c r="AA32" s="96">
        <f>'1'!AO33</f>
        <v>0.78813726008702856</v>
      </c>
      <c r="AB32" s="96">
        <f>'2'!AM33</f>
        <v>0.33178944128376092</v>
      </c>
      <c r="AC32" s="96">
        <f>'2'!AO33</f>
        <v>0.87564189845011586</v>
      </c>
      <c r="AD32" s="96">
        <f>'3'!M32</f>
        <v>0.48560694870733517</v>
      </c>
      <c r="AE32" s="96">
        <f>'8'!U31</f>
        <v>0.44020039315762527</v>
      </c>
      <c r="AF32" s="96">
        <f t="shared" ref="AF32:AF36" si="48">SUM(Z32,AB32,AD32,AE32)/4</f>
        <v>0.49820740105927691</v>
      </c>
      <c r="AG32" s="96">
        <f t="shared" ref="AG32:AG37" si="49">SUM(AA32,AC32,AD32,AE32)/4</f>
        <v>0.64739662510052631</v>
      </c>
      <c r="AH32" s="96">
        <f>'1'!AW33</f>
        <v>0.61416937850779407</v>
      </c>
      <c r="AI32" s="96">
        <f>'1'!AY33</f>
        <v>0.69136337179927365</v>
      </c>
      <c r="AJ32" s="96">
        <f>'2'!AW33</f>
        <v>0.39887172073804145</v>
      </c>
      <c r="AK32" s="96">
        <f>'2'!AY33</f>
        <v>0.88374449557372892</v>
      </c>
      <c r="AL32" s="96">
        <f>'3'!P32</f>
        <v>0.53660120625076857</v>
      </c>
      <c r="AM32" s="96">
        <f>'8'!Z31</f>
        <v>0.47578093429305801</v>
      </c>
      <c r="AN32" s="96">
        <f t="shared" ref="AN32:AN37" si="50">SUM(AH32,AJ32,AL32,AM32)/4</f>
        <v>0.50635580994741547</v>
      </c>
      <c r="AO32" s="96">
        <f t="shared" ref="AO32:AO37" si="51">SUM(AI32,AK32,AL32,AM32)/4</f>
        <v>0.64687250197920731</v>
      </c>
      <c r="AP32" s="96">
        <f>'1'!BG33</f>
        <v>0.61676713873597411</v>
      </c>
      <c r="AQ32" s="96">
        <f>'1'!BI33</f>
        <v>0.69354861782004495</v>
      </c>
      <c r="AR32" s="96">
        <f>'2'!BG33</f>
        <v>0.46762326854357344</v>
      </c>
      <c r="AS32" s="96">
        <f>'2'!BI33</f>
        <v>0.89042677509646651</v>
      </c>
      <c r="AT32" s="96">
        <f>'3'!S32</f>
        <v>0.53468744416631009</v>
      </c>
      <c r="AU32" s="96">
        <f>'8'!AE31</f>
        <v>0.55317434300369261</v>
      </c>
      <c r="AV32" s="96">
        <f t="shared" ref="AV32:AV37" si="52">SUM(AP32,AR32,AT32,AU32)/4</f>
        <v>0.54306304861238752</v>
      </c>
      <c r="AW32" s="96">
        <f t="shared" ref="AW32:AW37" si="53">SUM(AQ32,AS32,AT32,AU32)/4</f>
        <v>0.66795929502162843</v>
      </c>
      <c r="AX32" s="96">
        <f>'1'!BQ33</f>
        <v>0.78812051497805224</v>
      </c>
      <c r="AY32" s="96">
        <f>'1'!BS33</f>
        <v>0.82746156226573142</v>
      </c>
      <c r="AZ32" s="96">
        <f>'2'!BQ33</f>
        <v>0.47368505796263982</v>
      </c>
      <c r="BA32" s="96">
        <f>'2'!BS33</f>
        <v>0.89095734119903369</v>
      </c>
      <c r="BB32" s="96">
        <f>'3'!V32</f>
        <v>0.51630231217269129</v>
      </c>
      <c r="BC32" s="96">
        <f>'8'!AJ31</f>
        <v>0.49568530314891268</v>
      </c>
      <c r="BD32" s="96">
        <f t="shared" ref="BD32:BD37" si="54">SUM(AX32,AZ32,BB32,BC32)/4</f>
        <v>0.56844829706557398</v>
      </c>
      <c r="BE32" s="96">
        <f t="shared" ref="BE32:BE37" si="55">SUM(AY32,BA32,BB32,BC32)/4</f>
        <v>0.68260162969659222</v>
      </c>
      <c r="BF32" s="96">
        <f>'1'!CA33</f>
        <v>0.70531737530689598</v>
      </c>
      <c r="BG32" s="96">
        <f>'1'!CC33</f>
        <v>0.76513907682853699</v>
      </c>
      <c r="BH32" s="96">
        <f>'2'!CA33</f>
        <v>0.4676448913385759</v>
      </c>
      <c r="BI32" s="96">
        <f>'2'!CC33</f>
        <v>0.89042868249412976</v>
      </c>
      <c r="BJ32" s="96">
        <f>'3'!Y32</f>
        <v>0.52773195801732631</v>
      </c>
      <c r="BK32" s="96">
        <f>'8'!AO31</f>
        <v>0.55367601035318048</v>
      </c>
      <c r="BL32" s="96">
        <f t="shared" ref="BL32:BL37" si="56">SUM(BF32,BH32,BJ32,BK32)/4</f>
        <v>0.56359255875399472</v>
      </c>
      <c r="BM32" s="96">
        <f t="shared" ref="BM32:BM37" si="57">SUM(BG32,BI32,BJ32,BK32)/4</f>
        <v>0.68424393192329336</v>
      </c>
      <c r="BN32" s="96">
        <f>'1'!CK33</f>
        <v>0.69413222806223274</v>
      </c>
      <c r="BO32" s="96">
        <f>'1'!CM33</f>
        <v>0.75639286842353193</v>
      </c>
      <c r="BP32" s="96">
        <f>'2'!CK33</f>
        <v>0.60198328162725157</v>
      </c>
      <c r="BQ32" s="96">
        <f>'2'!CM33</f>
        <v>0.90059109777545709</v>
      </c>
      <c r="BR32" s="96">
        <f>'3'!AB32</f>
        <v>0.51051383829285046</v>
      </c>
      <c r="BS32" s="96">
        <f>'8'!AT31</f>
        <v>0.66548875683429198</v>
      </c>
      <c r="BT32" s="96">
        <f t="shared" ref="BT32:BT37" si="58">SUM(BN32,BP32,BR32,BS32)/4</f>
        <v>0.61802952620415663</v>
      </c>
      <c r="BU32" s="96">
        <f t="shared" ref="BU32:BU37" si="59">SUM(BO32,BQ32,BR32,BS32)/4</f>
        <v>0.70824664033153284</v>
      </c>
      <c r="BV32" s="96">
        <f>'1'!CU33</f>
        <v>0.87384126087937908</v>
      </c>
      <c r="BW32" s="96">
        <f>'1'!CW33</f>
        <v>0.8878827121832279</v>
      </c>
      <c r="BX32" s="96">
        <f>'2'!CU33</f>
        <v>0.7192158347871549</v>
      </c>
      <c r="BY32" s="96">
        <f>'2'!CW33</f>
        <v>0.90749941135829892</v>
      </c>
      <c r="BZ32" s="96">
        <f>'3'!AE32</f>
        <v>0.68588533919906292</v>
      </c>
      <c r="CA32" s="96">
        <f>'8'!AY31</f>
        <v>0.67256278862029772</v>
      </c>
      <c r="CB32" s="96">
        <f t="shared" ref="CB32:CB37" si="60">SUM(BV32,BX32,BZ32,CA32)/4</f>
        <v>0.73787630587147357</v>
      </c>
      <c r="CC32" s="96">
        <f t="shared" ref="CC32:CC37" si="61">SUM(BW32,BY32,BZ32,CA32)/4</f>
        <v>0.78845756284022184</v>
      </c>
      <c r="CD32" s="96">
        <f>'1'!DE33</f>
        <v>0.76394791653594429</v>
      </c>
      <c r="CE32" s="96">
        <f>'1'!DG33</f>
        <v>0.8096930869324126</v>
      </c>
      <c r="CF32" s="96">
        <f>'2'!DE33</f>
        <v>0.52208648361166332</v>
      </c>
      <c r="CG32" s="96">
        <f>'2'!DG33</f>
        <v>0.89491987892755032</v>
      </c>
      <c r="CH32" s="96">
        <f>'3'!AH32</f>
        <v>0.44371112572302102</v>
      </c>
      <c r="CI32" s="96">
        <f>'8'!BD31</f>
        <v>0.59513869731507651</v>
      </c>
      <c r="CJ32" s="96">
        <f t="shared" ref="CJ32:CJ37" si="62">SUM(CD32,CF32,CH32,CI32)/4</f>
        <v>0.58122105579642636</v>
      </c>
      <c r="CK32" s="96">
        <f t="shared" ref="CK32:CK37" si="63">SUM(CE32,CG32,CH32,CI32)/4</f>
        <v>0.68586569722451518</v>
      </c>
    </row>
    <row r="33" spans="1:89">
      <c r="A33" s="1">
        <v>2009</v>
      </c>
      <c r="B33" s="96">
        <f>'1'!I34</f>
        <v>0.7475427965492738</v>
      </c>
      <c r="C33" s="96">
        <f>'1'!K34</f>
        <v>0.79743901080420088</v>
      </c>
      <c r="D33" s="96">
        <f>'2'!I34</f>
        <v>0.45258560694027011</v>
      </c>
      <c r="E33" s="96">
        <f>'2'!K34</f>
        <v>0.88907357810399168</v>
      </c>
      <c r="F33" s="96">
        <f>'3'!D33</f>
        <v>0.49732887275977317</v>
      </c>
      <c r="G33" s="96">
        <f>'8'!F32</f>
        <v>0.52254675227348502</v>
      </c>
      <c r="H33" s="96">
        <f t="shared" si="0"/>
        <v>0.55500100713070055</v>
      </c>
      <c r="I33" s="96">
        <f t="shared" si="43"/>
        <v>0.6765970534853627</v>
      </c>
      <c r="J33" s="96">
        <f>'1'!S34</f>
        <v>0.64506753657363558</v>
      </c>
      <c r="K33" s="96">
        <f>'1'!U34</f>
        <v>0.71702996455768819</v>
      </c>
      <c r="L33" s="96">
        <f>'2'!S34</f>
        <v>0.66023596255527184</v>
      </c>
      <c r="M33" s="96">
        <f>'2'!U34</f>
        <v>0.9041995679601843</v>
      </c>
      <c r="N33" s="96">
        <f>'3'!G33</f>
        <v>0.47947495790923744</v>
      </c>
      <c r="O33" s="96">
        <f>'8'!K32</f>
        <v>0.4967921166218669</v>
      </c>
      <c r="P33" s="96">
        <f t="shared" si="44"/>
        <v>0.57039264341500295</v>
      </c>
      <c r="Q33" s="96">
        <f t="shared" si="45"/>
        <v>0.64937415176224422</v>
      </c>
      <c r="R33" s="96">
        <f>'1'!AC34</f>
        <v>0.65110110956074674</v>
      </c>
      <c r="S33" s="96">
        <f>'1'!AE34</f>
        <v>0.72196078217553772</v>
      </c>
      <c r="T33" s="96">
        <f>'2'!AC34</f>
        <v>8.3333333333333315E-2</v>
      </c>
      <c r="U33" s="96">
        <f>'2'!AE34</f>
        <v>8.3333333333333329E-2</v>
      </c>
      <c r="V33" s="96">
        <f>'3'!J33</f>
        <v>0.77894564027442459</v>
      </c>
      <c r="W33" s="96">
        <f>'8'!P32</f>
        <v>0.46131130223104816</v>
      </c>
      <c r="X33" s="96">
        <f t="shared" si="46"/>
        <v>0.49367284634988823</v>
      </c>
      <c r="Y33" s="96">
        <f t="shared" si="47"/>
        <v>0.51138776450358592</v>
      </c>
      <c r="Z33" s="96">
        <f>'1'!AM34</f>
        <v>0.7553586550206961</v>
      </c>
      <c r="AA33" s="96">
        <f>'1'!AO34</f>
        <v>0.80329722566277784</v>
      </c>
      <c r="AB33" s="96">
        <f>'2'!AM34</f>
        <v>0.31719038114800346</v>
      </c>
      <c r="AC33" s="96">
        <f>'2'!AO34</f>
        <v>0.87358903947833122</v>
      </c>
      <c r="AD33" s="96">
        <f>'3'!M33</f>
        <v>0.46593657280815215</v>
      </c>
      <c r="AE33" s="96">
        <f>'8'!U32</f>
        <v>0.39449750202828648</v>
      </c>
      <c r="AF33" s="96">
        <f t="shared" si="48"/>
        <v>0.48324577775128452</v>
      </c>
      <c r="AG33" s="96">
        <f t="shared" si="49"/>
        <v>0.63433008499438692</v>
      </c>
      <c r="AH33" s="96">
        <f>'1'!AW34</f>
        <v>0.62905160948183914</v>
      </c>
      <c r="AI33" s="96">
        <f>'1'!AY34</f>
        <v>0.70381375598784168</v>
      </c>
      <c r="AJ33" s="96">
        <f>'2'!AW34</f>
        <v>0.37109653843009682</v>
      </c>
      <c r="AK33" s="96">
        <f>'2'!AY34</f>
        <v>0.88062086111717586</v>
      </c>
      <c r="AL33" s="96">
        <f>'3'!P33</f>
        <v>0.53527912748893347</v>
      </c>
      <c r="AM33" s="96">
        <f>'8'!Z32</f>
        <v>0.44030823461107305</v>
      </c>
      <c r="AN33" s="96">
        <f t="shared" si="50"/>
        <v>0.49393387750298556</v>
      </c>
      <c r="AO33" s="96">
        <f t="shared" si="51"/>
        <v>0.64000549480125601</v>
      </c>
      <c r="AP33" s="96">
        <f>'1'!BG34</f>
        <v>0.63123293837460137</v>
      </c>
      <c r="AQ33" s="96">
        <f>'1'!BI34</f>
        <v>0.70562479437365633</v>
      </c>
      <c r="AR33" s="96">
        <f>'2'!BG34</f>
        <v>0.4573328263488185</v>
      </c>
      <c r="AS33" s="96">
        <f>'2'!BI34</f>
        <v>0.88950662995493412</v>
      </c>
      <c r="AT33" s="96">
        <f>'3'!S33</f>
        <v>0.58257467033028698</v>
      </c>
      <c r="AU33" s="96">
        <f>'8'!AE32</f>
        <v>0.51976239962499171</v>
      </c>
      <c r="AV33" s="96">
        <f t="shared" si="52"/>
        <v>0.54772570866967463</v>
      </c>
      <c r="AW33" s="96">
        <f t="shared" si="53"/>
        <v>0.67436712357096729</v>
      </c>
      <c r="AX33" s="96">
        <f>'1'!BQ34</f>
        <v>0.80011591528781212</v>
      </c>
      <c r="AY33" s="96">
        <f>'1'!BS34</f>
        <v>0.83615521564068207</v>
      </c>
      <c r="AZ33" s="96">
        <f>'2'!BQ34</f>
        <v>0.4600154152509256</v>
      </c>
      <c r="BA33" s="96">
        <f>'2'!BS34</f>
        <v>0.88974891736903128</v>
      </c>
      <c r="BB33" s="96">
        <f>'3'!V33</f>
        <v>0.50194155702182797</v>
      </c>
      <c r="BC33" s="96">
        <f>'8'!AJ32</f>
        <v>0.48309626068493872</v>
      </c>
      <c r="BD33" s="96">
        <f t="shared" si="54"/>
        <v>0.56129228706137613</v>
      </c>
      <c r="BE33" s="96">
        <f t="shared" si="55"/>
        <v>0.67773548767912006</v>
      </c>
      <c r="BF33" s="96">
        <f>'1'!CA34</f>
        <v>0.69768808656575121</v>
      </c>
      <c r="BG33" s="96">
        <f>'1'!CC34</f>
        <v>0.75918224481252738</v>
      </c>
      <c r="BH33" s="96">
        <f>'2'!CA34</f>
        <v>0.44993322368920791</v>
      </c>
      <c r="BI33" s="96">
        <f>'2'!CC34</f>
        <v>0.88882919103357505</v>
      </c>
      <c r="BJ33" s="96">
        <f>'3'!Y33</f>
        <v>0.55293105079057059</v>
      </c>
      <c r="BK33" s="96">
        <f>'8'!AO32</f>
        <v>0.52445554375740033</v>
      </c>
      <c r="BL33" s="96">
        <f t="shared" si="56"/>
        <v>0.55625197620073252</v>
      </c>
      <c r="BM33" s="96">
        <f t="shared" si="57"/>
        <v>0.68134950759851831</v>
      </c>
      <c r="BN33" s="96">
        <f>'1'!CK34</f>
        <v>0.65847691320548996</v>
      </c>
      <c r="BO33" s="96">
        <f>'1'!CM34</f>
        <v>0.72795340811261977</v>
      </c>
      <c r="BP33" s="96">
        <f>'2'!CK34</f>
        <v>0.44209407849331062</v>
      </c>
      <c r="BQ33" s="96">
        <f>'2'!CM34</f>
        <v>0.88809643015764039</v>
      </c>
      <c r="BR33" s="96">
        <f>'3'!AB33</f>
        <v>0.46906509743877278</v>
      </c>
      <c r="BS33" s="96">
        <f>'8'!AT32</f>
        <v>0.6061785294067118</v>
      </c>
      <c r="BT33" s="96">
        <f t="shared" si="58"/>
        <v>0.54395365463607126</v>
      </c>
      <c r="BU33" s="96">
        <f t="shared" si="59"/>
        <v>0.67282336627893613</v>
      </c>
      <c r="BV33" s="96">
        <f>'1'!CU34</f>
        <v>0.86294307364809653</v>
      </c>
      <c r="BW33" s="96">
        <f>'1'!CW34</f>
        <v>0.88041415577827753</v>
      </c>
      <c r="BX33" s="96">
        <f>'2'!CU34</f>
        <v>0.443506839139575</v>
      </c>
      <c r="BY33" s="96">
        <f>'2'!CW34</f>
        <v>0.88822966279113269</v>
      </c>
      <c r="BZ33" s="96">
        <f>'3'!AE33</f>
        <v>0.56216043288863238</v>
      </c>
      <c r="CA33" s="96">
        <f>'8'!AY32</f>
        <v>0.6516325513982606</v>
      </c>
      <c r="CB33" s="96">
        <f t="shared" si="60"/>
        <v>0.63006072426864113</v>
      </c>
      <c r="CC33" s="96">
        <f t="shared" si="61"/>
        <v>0.74560920071407577</v>
      </c>
      <c r="CD33" s="96">
        <f>'1'!DE34</f>
        <v>0.77116562777253772</v>
      </c>
      <c r="CE33" s="96">
        <f>'1'!DG34</f>
        <v>0.81503402829403115</v>
      </c>
      <c r="CF33" s="96">
        <f>'2'!DE34</f>
        <v>0.47590155275827034</v>
      </c>
      <c r="CG33" s="96">
        <f>'2'!DG34</f>
        <v>0.89114928812390648</v>
      </c>
      <c r="CH33" s="96">
        <f>'3'!AH33</f>
        <v>0.35667636196093355</v>
      </c>
      <c r="CI33" s="96">
        <f>'8'!BD32</f>
        <v>0.55572874587005994</v>
      </c>
      <c r="CJ33" s="96">
        <f t="shared" si="62"/>
        <v>0.53986807209045029</v>
      </c>
      <c r="CK33" s="96">
        <f t="shared" si="63"/>
        <v>0.65464710606223275</v>
      </c>
    </row>
    <row r="34" spans="1:89">
      <c r="A34" s="1">
        <v>2010</v>
      </c>
      <c r="B34" s="96">
        <f>'1'!I35</f>
        <v>0.77665836561771429</v>
      </c>
      <c r="C34" s="96">
        <f>'1'!K35</f>
        <v>0.81907818812759958</v>
      </c>
      <c r="D34" s="96">
        <f>'2'!I35</f>
        <v>0.47435916900944258</v>
      </c>
      <c r="E34" s="96">
        <f>'2'!K35</f>
        <v>0.89101583384343541</v>
      </c>
      <c r="F34" s="96">
        <f>'3'!D34</f>
        <v>0.52950438228261121</v>
      </c>
      <c r="G34" s="96">
        <f>'8'!F33</f>
        <v>0.50527958436042353</v>
      </c>
      <c r="H34" s="96">
        <f t="shared" si="0"/>
        <v>0.57145037531754783</v>
      </c>
      <c r="I34" s="96">
        <f t="shared" si="43"/>
        <v>0.68621949715351738</v>
      </c>
      <c r="J34" s="96">
        <f>'1'!S35</f>
        <v>0.70253445997418951</v>
      </c>
      <c r="K34" s="96">
        <f>'1'!U35</f>
        <v>0.7629706123426041</v>
      </c>
      <c r="L34" s="96">
        <f>'2'!S35</f>
        <v>0.6825799989125042</v>
      </c>
      <c r="M34" s="96">
        <f>'2'!U35</f>
        <v>0.9054877643302196</v>
      </c>
      <c r="N34" s="96">
        <f>'3'!G34</f>
        <v>0.51079201272676555</v>
      </c>
      <c r="O34" s="96">
        <f>'8'!K33</f>
        <v>0.47882789064136355</v>
      </c>
      <c r="P34" s="96">
        <f t="shared" si="44"/>
        <v>0.59368359056370568</v>
      </c>
      <c r="Q34" s="96">
        <f t="shared" si="45"/>
        <v>0.66451957001023831</v>
      </c>
      <c r="R34" s="96">
        <f>'1'!AC35</f>
        <v>0.6903778689584732</v>
      </c>
      <c r="S34" s="96">
        <f>'1'!AE35</f>
        <v>0.75343872195454809</v>
      </c>
      <c r="T34" s="96">
        <f>'2'!AC35</f>
        <v>8.3333333333333315E-2</v>
      </c>
      <c r="U34" s="96">
        <f>'2'!AE35</f>
        <v>8.3333333333333329E-2</v>
      </c>
      <c r="V34" s="96">
        <f>'3'!J34</f>
        <v>0.76429474498786387</v>
      </c>
      <c r="W34" s="96">
        <f>'8'!P33</f>
        <v>0.46395205090478242</v>
      </c>
      <c r="X34" s="96">
        <f t="shared" si="46"/>
        <v>0.50048949954611321</v>
      </c>
      <c r="Y34" s="96">
        <f t="shared" si="47"/>
        <v>0.51625471279513191</v>
      </c>
      <c r="Z34" s="96">
        <f>'1'!AM35</f>
        <v>0.78841615846387902</v>
      </c>
      <c r="AA34" s="96">
        <f>'1'!AO35</f>
        <v>0.82767680378413555</v>
      </c>
      <c r="AB34" s="96">
        <f>'2'!AM35</f>
        <v>0.32247258141647966</v>
      </c>
      <c r="AC34" s="96">
        <f>'2'!AO35</f>
        <v>0.87434623113053234</v>
      </c>
      <c r="AD34" s="96">
        <f>'3'!M34</f>
        <v>0.53209703852556878</v>
      </c>
      <c r="AE34" s="96">
        <f>'8'!U33</f>
        <v>0.36553904438717139</v>
      </c>
      <c r="AF34" s="96">
        <f t="shared" si="48"/>
        <v>0.50213120569827474</v>
      </c>
      <c r="AG34" s="96">
        <f t="shared" si="49"/>
        <v>0.64991477945685205</v>
      </c>
      <c r="AH34" s="96">
        <f>'1'!AW35</f>
        <v>0.67322496852631319</v>
      </c>
      <c r="AI34" s="96">
        <f>'1'!AY35</f>
        <v>0.73982183792802414</v>
      </c>
      <c r="AJ34" s="96">
        <f>'2'!AW35</f>
        <v>0.38060827033056593</v>
      </c>
      <c r="AK34" s="96">
        <f>'2'!AY35</f>
        <v>0.88172327412472795</v>
      </c>
      <c r="AL34" s="96">
        <f>'3'!P34</f>
        <v>0.59156383815181268</v>
      </c>
      <c r="AM34" s="96">
        <f>'8'!Z33</f>
        <v>0.434866446452011</v>
      </c>
      <c r="AN34" s="96">
        <f t="shared" si="50"/>
        <v>0.52006588086517569</v>
      </c>
      <c r="AO34" s="96">
        <f t="shared" si="51"/>
        <v>0.66199384916414394</v>
      </c>
      <c r="AP34" s="96">
        <f>'1'!BG35</f>
        <v>0.65217415860576233</v>
      </c>
      <c r="AQ34" s="96">
        <f>'1'!BI35</f>
        <v>0.72283499377173965</v>
      </c>
      <c r="AR34" s="96">
        <f>'2'!BG35</f>
        <v>0.46731516313959126</v>
      </c>
      <c r="AS34" s="96">
        <f>'2'!BI35</f>
        <v>0.89039958472722158</v>
      </c>
      <c r="AT34" s="96">
        <f>'3'!S34</f>
        <v>0.58594753534150679</v>
      </c>
      <c r="AU34" s="96">
        <f>'8'!AE33</f>
        <v>0.48172168915331548</v>
      </c>
      <c r="AV34" s="96">
        <f t="shared" si="52"/>
        <v>0.54678963656004398</v>
      </c>
      <c r="AW34" s="96">
        <f t="shared" si="53"/>
        <v>0.67022595074844593</v>
      </c>
      <c r="AX34" s="96">
        <f>'1'!BQ35</f>
        <v>0.83273783433793058</v>
      </c>
      <c r="AY34" s="96">
        <f>'1'!BS35</f>
        <v>0.85939715527629679</v>
      </c>
      <c r="AZ34" s="96">
        <f>'2'!BQ35</f>
        <v>0.46518789605288591</v>
      </c>
      <c r="BA34" s="96">
        <f>'2'!BS35</f>
        <v>0.89021125547738578</v>
      </c>
      <c r="BB34" s="96">
        <f>'3'!V34</f>
        <v>0.52616002489946267</v>
      </c>
      <c r="BC34" s="96">
        <f>'8'!AJ33</f>
        <v>0.47922743950574359</v>
      </c>
      <c r="BD34" s="96">
        <f t="shared" si="54"/>
        <v>0.57582829869900565</v>
      </c>
      <c r="BE34" s="96">
        <f t="shared" si="55"/>
        <v>0.68874896878972214</v>
      </c>
      <c r="BF34" s="96">
        <f>'1'!CA35</f>
        <v>0.71760951737443213</v>
      </c>
      <c r="BG34" s="96">
        <f>'1'!CC35</f>
        <v>0.77465748989287564</v>
      </c>
      <c r="BH34" s="96">
        <f>'2'!CA35</f>
        <v>0.46240190232203132</v>
      </c>
      <c r="BI34" s="96">
        <f>'2'!CC35</f>
        <v>0.88996301538293365</v>
      </c>
      <c r="BJ34" s="96">
        <f>'3'!Y34</f>
        <v>0.5446840565598543</v>
      </c>
      <c r="BK34" s="96">
        <f>'8'!AO33</f>
        <v>0.50017291742675463</v>
      </c>
      <c r="BL34" s="96">
        <f t="shared" si="56"/>
        <v>0.55621709842076816</v>
      </c>
      <c r="BM34" s="96">
        <f t="shared" si="57"/>
        <v>0.67736936981560458</v>
      </c>
      <c r="BN34" s="96">
        <f>'1'!CK35</f>
        <v>0.66459633536468388</v>
      </c>
      <c r="BO34" s="96">
        <f>'1'!CM35</f>
        <v>0.73289628019122177</v>
      </c>
      <c r="BP34" s="96">
        <f>'2'!CK35</f>
        <v>0.49948973333491459</v>
      </c>
      <c r="BQ34" s="96">
        <f>'2'!CM35</f>
        <v>0.89312738528020796</v>
      </c>
      <c r="BR34" s="96">
        <f>'3'!AB34</f>
        <v>0.50931392972131473</v>
      </c>
      <c r="BS34" s="96">
        <f>'8'!AT33</f>
        <v>0.60122821833977658</v>
      </c>
      <c r="BT34" s="96">
        <f t="shared" si="58"/>
        <v>0.56865705419017243</v>
      </c>
      <c r="BU34" s="96">
        <f t="shared" si="59"/>
        <v>0.68414145338313026</v>
      </c>
      <c r="BV34" s="96">
        <f>'1'!CU35</f>
        <v>0.9058047405885562</v>
      </c>
      <c r="BW34" s="96">
        <f>'1'!CW35</f>
        <v>0.90944954054263716</v>
      </c>
      <c r="BX34" s="96">
        <f>'2'!CU35</f>
        <v>0.52675202941977139</v>
      </c>
      <c r="BY34" s="96">
        <f>'2'!CW35</f>
        <v>0.89527845718505683</v>
      </c>
      <c r="BZ34" s="96">
        <f>'3'!AE34</f>
        <v>0.6574583577073555</v>
      </c>
      <c r="CA34" s="96">
        <f>'8'!AY33</f>
        <v>0.61942785452674609</v>
      </c>
      <c r="CB34" s="96">
        <f t="shared" si="60"/>
        <v>0.67736074556060732</v>
      </c>
      <c r="CC34" s="96">
        <f t="shared" si="61"/>
        <v>0.7704035524904489</v>
      </c>
      <c r="CD34" s="96">
        <f>'1'!DE35</f>
        <v>0.7913734961992428</v>
      </c>
      <c r="CE34" s="96">
        <f>'1'!DG35</f>
        <v>0.82982715450119426</v>
      </c>
      <c r="CF34" s="96">
        <f>'2'!DE35</f>
        <v>0.49272543795220541</v>
      </c>
      <c r="CG34" s="96">
        <f>'2'!DG35</f>
        <v>0.89257183889342151</v>
      </c>
      <c r="CH34" s="96">
        <f>'3'!AH34</f>
        <v>0.40518873040048065</v>
      </c>
      <c r="CI34" s="96">
        <f>'8'!BD33</f>
        <v>0.53260968519288332</v>
      </c>
      <c r="CJ34" s="96">
        <f t="shared" si="62"/>
        <v>0.555474337436203</v>
      </c>
      <c r="CK34" s="96">
        <f t="shared" si="63"/>
        <v>0.66504935224699491</v>
      </c>
    </row>
    <row r="35" spans="1:89">
      <c r="A35" s="1">
        <v>2011</v>
      </c>
      <c r="B35" s="96">
        <f>'1'!I36</f>
        <v>0.77653841079289654</v>
      </c>
      <c r="C35" s="96">
        <f>'1'!K36</f>
        <v>0.81899005504669076</v>
      </c>
      <c r="D35" s="96">
        <f>'2'!I36</f>
        <v>0.4895508622735209</v>
      </c>
      <c r="E35" s="96">
        <f>'2'!K36</f>
        <v>0.89230794085015097</v>
      </c>
      <c r="F35" s="96">
        <f>'3'!D35</f>
        <v>0.52740685852720481</v>
      </c>
      <c r="G35" s="96">
        <f>'8'!F34</f>
        <v>0.51376769902991404</v>
      </c>
      <c r="H35" s="96">
        <f t="shared" si="0"/>
        <v>0.57681595765588412</v>
      </c>
      <c r="I35" s="96">
        <f>SUM(C35,E35,F35,G35)/4</f>
        <v>0.68811813836349012</v>
      </c>
      <c r="J35" s="96">
        <f>'1'!S36</f>
        <v>0.70057342907067455</v>
      </c>
      <c r="K35" s="96">
        <f>'1'!U36</f>
        <v>0.76143953969042166</v>
      </c>
      <c r="L35" s="96">
        <f>'2'!S36</f>
        <v>0.73304353052413052</v>
      </c>
      <c r="M35" s="96">
        <f>'2'!U36</f>
        <v>0.90822869052145749</v>
      </c>
      <c r="N35" s="96">
        <f>'3'!G35</f>
        <v>0.61560049488042012</v>
      </c>
      <c r="O35" s="96">
        <f>'8'!K34</f>
        <v>0.52538750869503359</v>
      </c>
      <c r="P35" s="96">
        <f t="shared" si="44"/>
        <v>0.64365124079256464</v>
      </c>
      <c r="Q35" s="96">
        <f t="shared" si="45"/>
        <v>0.70266405844683322</v>
      </c>
      <c r="R35" s="96">
        <f>'1'!AC36</f>
        <v>0.67962729793838572</v>
      </c>
      <c r="S35" s="96">
        <f>'1'!AE36</f>
        <v>0.74492756602324817</v>
      </c>
      <c r="T35" s="96">
        <f>'2'!AC36</f>
        <v>8.3333333333333315E-2</v>
      </c>
      <c r="U35" s="96">
        <f>'2'!AE36</f>
        <v>8.3333333333333329E-2</v>
      </c>
      <c r="V35" s="96">
        <f>'3'!J35</f>
        <v>0.73564791716967615</v>
      </c>
      <c r="W35" s="96">
        <f>'8'!P34</f>
        <v>0.40502080806768964</v>
      </c>
      <c r="X35" s="96">
        <f t="shared" si="46"/>
        <v>0.47590733912727118</v>
      </c>
      <c r="Y35" s="96">
        <f t="shared" si="47"/>
        <v>0.49223240614848685</v>
      </c>
      <c r="Z35" s="96">
        <f>'1'!AM36</f>
        <v>0.7934539138996245</v>
      </c>
      <c r="AA35" s="96">
        <f>'1'!AO36</f>
        <v>0.83133691870034876</v>
      </c>
      <c r="AB35" s="96">
        <f>'2'!AM36</f>
        <v>0.32214721095117288</v>
      </c>
      <c r="AC35" s="96">
        <f>'2'!AO36</f>
        <v>0.87430007562327094</v>
      </c>
      <c r="AD35" s="96">
        <f>'3'!M35</f>
        <v>0.60398307379088489</v>
      </c>
      <c r="AE35" s="96">
        <f>'8'!U34</f>
        <v>0.40484857881031666</v>
      </c>
      <c r="AF35" s="96">
        <f t="shared" si="48"/>
        <v>0.53110819436299972</v>
      </c>
      <c r="AG35" s="96">
        <f t="shared" si="49"/>
        <v>0.67861716173120534</v>
      </c>
      <c r="AH35" s="96">
        <f>'1'!AW36</f>
        <v>0.67936998027572315</v>
      </c>
      <c r="AI35" s="96">
        <f>'1'!AY36</f>
        <v>0.74472289713497597</v>
      </c>
      <c r="AJ35" s="96">
        <f>'2'!AW36</f>
        <v>0.38250087812248668</v>
      </c>
      <c r="AK35" s="96">
        <f>'2'!AY36</f>
        <v>0.88193841560466602</v>
      </c>
      <c r="AL35" s="96">
        <f>'3'!P35</f>
        <v>0.5746058505334859</v>
      </c>
      <c r="AM35" s="96">
        <f>'8'!Z34</f>
        <v>0.45741051403994132</v>
      </c>
      <c r="AN35" s="96">
        <f t="shared" si="50"/>
        <v>0.52347180574290919</v>
      </c>
      <c r="AO35" s="96">
        <f t="shared" si="51"/>
        <v>0.66466941932826729</v>
      </c>
      <c r="AP35" s="96">
        <f>'1'!BG36</f>
        <v>0.65131671821585979</v>
      </c>
      <c r="AQ35" s="96">
        <f>'1'!BI36</f>
        <v>0.7221365038682791</v>
      </c>
      <c r="AR35" s="96">
        <f>'2'!BG36</f>
        <v>0.47467890342344704</v>
      </c>
      <c r="AS35" s="96">
        <f>'2'!BI36</f>
        <v>0.89104354196453228</v>
      </c>
      <c r="AT35" s="96">
        <f>'3'!S35</f>
        <v>0.5659127119234566</v>
      </c>
      <c r="AU35" s="96">
        <f>'8'!AE34</f>
        <v>0.50051363753513156</v>
      </c>
      <c r="AV35" s="96">
        <f t="shared" si="52"/>
        <v>0.54810549277447373</v>
      </c>
      <c r="AW35" s="96">
        <f t="shared" si="53"/>
        <v>0.66990159882284994</v>
      </c>
      <c r="AX35" s="96">
        <f>'1'!BQ36</f>
        <v>0.82953659013381775</v>
      </c>
      <c r="AY35" s="96">
        <f>'1'!BS36</f>
        <v>0.8571417744322497</v>
      </c>
      <c r="AZ35" s="96">
        <f>'2'!BQ36</f>
        <v>0.47156956973330039</v>
      </c>
      <c r="BA35" s="96">
        <f>'2'!BS36</f>
        <v>0.89077312210725013</v>
      </c>
      <c r="BB35" s="96">
        <f>'3'!V35</f>
        <v>0.50490950118432698</v>
      </c>
      <c r="BC35" s="96">
        <f>'8'!AJ34</f>
        <v>0.46357437194275097</v>
      </c>
      <c r="BD35" s="96">
        <f t="shared" si="54"/>
        <v>0.56739750824854895</v>
      </c>
      <c r="BE35" s="96">
        <f t="shared" si="55"/>
        <v>0.67909969241664436</v>
      </c>
      <c r="BF35" s="96">
        <f>'1'!CA36</f>
        <v>0.73306832217731432</v>
      </c>
      <c r="BG35" s="96">
        <f>'1'!CC36</f>
        <v>0.78649209922432939</v>
      </c>
      <c r="BH35" s="96">
        <f>'2'!CA36</f>
        <v>0.46731154888253462</v>
      </c>
      <c r="BI35" s="96">
        <f>'2'!CC36</f>
        <v>0.89039926563879612</v>
      </c>
      <c r="BJ35" s="96">
        <f>'3'!Y35</f>
        <v>0.54073203657834767</v>
      </c>
      <c r="BK35" s="96">
        <f>'8'!AO34</f>
        <v>0.52299274071012014</v>
      </c>
      <c r="BL35" s="96">
        <f t="shared" si="56"/>
        <v>0.56602616208707923</v>
      </c>
      <c r="BM35" s="96">
        <f t="shared" si="57"/>
        <v>0.68515403553789833</v>
      </c>
      <c r="BN35" s="96">
        <f>'1'!CK36</f>
        <v>0.69143069497508858</v>
      </c>
      <c r="BO35" s="96">
        <f>'1'!CM36</f>
        <v>0.754268088168351</v>
      </c>
      <c r="BP35" s="96">
        <f>'2'!CK36</f>
        <v>0.5423266035852804</v>
      </c>
      <c r="BQ35" s="96">
        <f>'2'!CM36</f>
        <v>0.8964487245681787</v>
      </c>
      <c r="BR35" s="96">
        <f>'3'!AB35</f>
        <v>0.62490167118917694</v>
      </c>
      <c r="BS35" s="96">
        <f>'8'!AT34</f>
        <v>0.63413352869882444</v>
      </c>
      <c r="BT35" s="96">
        <f t="shared" si="58"/>
        <v>0.62319812461209267</v>
      </c>
      <c r="BU35" s="96">
        <f t="shared" si="59"/>
        <v>0.72743800315613283</v>
      </c>
      <c r="BV35" s="96">
        <f>'1'!CU36</f>
        <v>0.91419356244494177</v>
      </c>
      <c r="BW35" s="96">
        <f>'1'!CW36</f>
        <v>0.91502832091010355</v>
      </c>
      <c r="BX35" s="96">
        <f>'2'!CU36</f>
        <v>0.57291021498090677</v>
      </c>
      <c r="BY35" s="96">
        <f>'2'!CW36</f>
        <v>0.8986354814740094</v>
      </c>
      <c r="BZ35" s="96">
        <f>'3'!AE35</f>
        <v>0.65722598302853896</v>
      </c>
      <c r="CA35" s="96">
        <f>'8'!AY34</f>
        <v>0.65665979228925786</v>
      </c>
      <c r="CB35" s="96">
        <f t="shared" si="60"/>
        <v>0.70024738818591126</v>
      </c>
      <c r="CC35" s="96">
        <f t="shared" si="61"/>
        <v>0.78188739442547739</v>
      </c>
      <c r="CD35" s="96">
        <f>'1'!DE36</f>
        <v>0.79378503880872442</v>
      </c>
      <c r="CE35" s="96">
        <f>'1'!DG36</f>
        <v>0.83157699218006231</v>
      </c>
      <c r="CF35" s="96">
        <f>'2'!DE36</f>
        <v>0.50833214975182517</v>
      </c>
      <c r="CG35" s="96">
        <f>'2'!DG36</f>
        <v>0.89384014222583075</v>
      </c>
      <c r="CH35" s="96">
        <f>'3'!AH35</f>
        <v>0.43554545325238125</v>
      </c>
      <c r="CI35" s="96">
        <f>'8'!BD34</f>
        <v>0.53620662864547308</v>
      </c>
      <c r="CJ35" s="96">
        <f t="shared" si="62"/>
        <v>0.56846731761460101</v>
      </c>
      <c r="CK35" s="96">
        <f t="shared" si="63"/>
        <v>0.67429230407593688</v>
      </c>
    </row>
    <row r="36" spans="1:89">
      <c r="A36" s="1">
        <v>2012</v>
      </c>
      <c r="B36" s="96">
        <f>'1'!I37</f>
        <v>0.76545357184422169</v>
      </c>
      <c r="C36" s="96">
        <f>'1'!K37</f>
        <v>0.81080975799174793</v>
      </c>
      <c r="D36" s="96">
        <f>'2'!I37</f>
        <v>0.47088971306067606</v>
      </c>
      <c r="E36" s="96">
        <f>'2'!K37</f>
        <v>0.89071370623558643</v>
      </c>
      <c r="F36" s="96">
        <f>'3'!D36</f>
        <v>0.47942709510210746</v>
      </c>
      <c r="G36" s="96">
        <f>'8'!F35</f>
        <v>0.53097537232957548</v>
      </c>
      <c r="H36" s="96">
        <f t="shared" si="0"/>
        <v>0.56168643808414509</v>
      </c>
      <c r="I36" s="96">
        <f t="shared" si="43"/>
        <v>0.67798148291475424</v>
      </c>
      <c r="J36" s="96">
        <f>'1'!S37</f>
        <v>0.69121242239729119</v>
      </c>
      <c r="K36" s="96">
        <f>'1'!U37</f>
        <v>0.75409620384771547</v>
      </c>
      <c r="L36" s="96">
        <f>'2'!S37</f>
        <v>0.67108129929046334</v>
      </c>
      <c r="M36" s="96">
        <f>'2'!U37</f>
        <v>0.90483094761118976</v>
      </c>
      <c r="N36" s="96">
        <f>'3'!G36</f>
        <v>0.62116435865909014</v>
      </c>
      <c r="O36" s="96">
        <f>'8'!K35</f>
        <v>0.53419261456542155</v>
      </c>
      <c r="P36" s="96">
        <f t="shared" si="44"/>
        <v>0.62941267372806664</v>
      </c>
      <c r="Q36" s="96">
        <f t="shared" si="45"/>
        <v>0.70357103117085429</v>
      </c>
      <c r="R36" s="96">
        <f>'1'!AC37</f>
        <v>0.6545908697362619</v>
      </c>
      <c r="S36" s="96">
        <f>'1'!AE37</f>
        <v>0.72480089740244091</v>
      </c>
      <c r="T36" s="96">
        <f>'2'!AC37</f>
        <v>8.3333333333333315E-2</v>
      </c>
      <c r="U36" s="96">
        <f>'2'!AE37</f>
        <v>8.3333333333333329E-2</v>
      </c>
      <c r="V36" s="96">
        <f>'3'!J36</f>
        <v>0.76056846040863613</v>
      </c>
      <c r="W36" s="96">
        <f>'8'!P35</f>
        <v>0.45858954148021969</v>
      </c>
      <c r="X36" s="96">
        <f t="shared" si="46"/>
        <v>0.48927055123961272</v>
      </c>
      <c r="Y36" s="96">
        <f t="shared" si="47"/>
        <v>0.50682305815615747</v>
      </c>
      <c r="Z36" s="96">
        <f>'1'!AM37</f>
        <v>0.79498859975530289</v>
      </c>
      <c r="AA36" s="96">
        <f>'1'!AO37</f>
        <v>0.83244908392426564</v>
      </c>
      <c r="AB36" s="96">
        <f>'2'!AM37</f>
        <v>0.31858820254650094</v>
      </c>
      <c r="AC36" s="96">
        <f>'2'!AO37</f>
        <v>0.87379106542163709</v>
      </c>
      <c r="AD36" s="96">
        <f>'3'!M36</f>
        <v>0.47780666150648593</v>
      </c>
      <c r="AE36" s="96">
        <f>'8'!U35</f>
        <v>0.41684959648997905</v>
      </c>
      <c r="AF36" s="96">
        <f t="shared" si="48"/>
        <v>0.50205826507456719</v>
      </c>
      <c r="AG36" s="96">
        <f t="shared" si="49"/>
        <v>0.65022410183559198</v>
      </c>
      <c r="AH36" s="96">
        <f>'1'!AW37</f>
        <v>0.65204198570294147</v>
      </c>
      <c r="AI36" s="96">
        <f>'1'!AY37</f>
        <v>0.72272735680662703</v>
      </c>
      <c r="AJ36" s="96">
        <f>'2'!AW37</f>
        <v>0.36794413469784154</v>
      </c>
      <c r="AK36" s="96">
        <f>'2'!AY37</f>
        <v>0.88024744164509494</v>
      </c>
      <c r="AL36" s="96">
        <f>'3'!P36</f>
        <v>0.49238801318456799</v>
      </c>
      <c r="AM36" s="96">
        <f>'8'!Z35</f>
        <v>0.42415364241683673</v>
      </c>
      <c r="AN36" s="96">
        <f t="shared" si="50"/>
        <v>0.48413194400054693</v>
      </c>
      <c r="AO36" s="96">
        <f t="shared" si="51"/>
        <v>0.62987911351328163</v>
      </c>
      <c r="AP36" s="96">
        <f>'1'!BG37</f>
        <v>0.64338203196954391</v>
      </c>
      <c r="AQ36" s="96">
        <f>'1'!BI37</f>
        <v>0.71564786105700851</v>
      </c>
      <c r="AR36" s="96">
        <f>'2'!BG37</f>
        <v>0.47323850476527585</v>
      </c>
      <c r="AS36" s="96">
        <f>'2'!BI37</f>
        <v>0.890918538112346</v>
      </c>
      <c r="AT36" s="96">
        <f>'3'!S36</f>
        <v>0.48200778564328256</v>
      </c>
      <c r="AU36" s="96">
        <f>'8'!AE35</f>
        <v>0.49798567368546509</v>
      </c>
      <c r="AV36" s="96">
        <f t="shared" si="52"/>
        <v>0.52415349901589181</v>
      </c>
      <c r="AW36" s="96">
        <f t="shared" si="53"/>
        <v>0.64663996462452555</v>
      </c>
      <c r="AX36" s="96">
        <f>'1'!BQ37</f>
        <v>0.81143796369396559</v>
      </c>
      <c r="AY36" s="96">
        <f>'1'!BS37</f>
        <v>0.84428737733547943</v>
      </c>
      <c r="AZ36" s="96">
        <f>'2'!BQ37</f>
        <v>0.46632383048228432</v>
      </c>
      <c r="BA36" s="96">
        <f>'2'!BS37</f>
        <v>0.89031195113797101</v>
      </c>
      <c r="BB36" s="96">
        <f>'3'!V36</f>
        <v>0.42772085954759786</v>
      </c>
      <c r="BC36" s="96">
        <f>'8'!AJ35</f>
        <v>0.48490768922455929</v>
      </c>
      <c r="BD36" s="96">
        <f t="shared" si="54"/>
        <v>0.54759758573710182</v>
      </c>
      <c r="BE36" s="96">
        <f t="shared" si="55"/>
        <v>0.66180696931140193</v>
      </c>
      <c r="BF36" s="96">
        <f>'1'!CA37</f>
        <v>0.75162348378313659</v>
      </c>
      <c r="BG36" s="96">
        <f>'1'!CC37</f>
        <v>0.80050218301407461</v>
      </c>
      <c r="BH36" s="96">
        <f>'2'!CA37</f>
        <v>0.45869294986416059</v>
      </c>
      <c r="BI36" s="96">
        <f>'2'!CC37</f>
        <v>0.88962969068125308</v>
      </c>
      <c r="BJ36" s="96">
        <f>'3'!Y36</f>
        <v>0.4467316964673409</v>
      </c>
      <c r="BK36" s="96">
        <f>'8'!AO35</f>
        <v>0.52964016750066323</v>
      </c>
      <c r="BL36" s="96">
        <f t="shared" si="56"/>
        <v>0.54667207440382537</v>
      </c>
      <c r="BM36" s="96">
        <f t="shared" si="57"/>
        <v>0.66662593441583295</v>
      </c>
      <c r="BN36" s="96">
        <f>'1'!CK37</f>
        <v>0.6736594182629283</v>
      </c>
      <c r="BO36" s="96">
        <f>'1'!CM37</f>
        <v>0.74016918575531032</v>
      </c>
      <c r="BP36" s="96">
        <f>'2'!CK37</f>
        <v>0.48199107673841918</v>
      </c>
      <c r="BQ36" s="96">
        <f>'2'!CM37</f>
        <v>0.8916711096969453</v>
      </c>
      <c r="BR36" s="96">
        <f>'3'!AB36</f>
        <v>0.59595498813572545</v>
      </c>
      <c r="BS36" s="96">
        <f>'8'!AT35</f>
        <v>0.65322255101494131</v>
      </c>
      <c r="BT36" s="96">
        <f t="shared" si="58"/>
        <v>0.60120700853800357</v>
      </c>
      <c r="BU36" s="96">
        <f t="shared" si="59"/>
        <v>0.72025445865073057</v>
      </c>
      <c r="BV36" s="96">
        <f>'1'!CU37</f>
        <v>0.90587452379565037</v>
      </c>
      <c r="BW36" s="96">
        <f>'1'!CW37</f>
        <v>0.90949608568745199</v>
      </c>
      <c r="BX36" s="96">
        <f>'2'!CU37</f>
        <v>0.49912801252861111</v>
      </c>
      <c r="BY36" s="96">
        <f>'2'!CW37</f>
        <v>0.89309790671326028</v>
      </c>
      <c r="BZ36" s="96">
        <f>'3'!AE36</f>
        <v>0.7164847144799007</v>
      </c>
      <c r="CA36" s="96">
        <f>'8'!AY35</f>
        <v>0.68164939576695061</v>
      </c>
      <c r="CB36" s="96">
        <f t="shared" si="60"/>
        <v>0.70078416164277824</v>
      </c>
      <c r="CC36" s="96">
        <f t="shared" si="61"/>
        <v>0.80018202566189089</v>
      </c>
      <c r="CD36" s="96">
        <f>'1'!DE37</f>
        <v>0.7888752750963679</v>
      </c>
      <c r="CE36" s="96">
        <f>'1'!DG37</f>
        <v>0.82801096280747077</v>
      </c>
      <c r="CF36" s="96">
        <f>'2'!DE37</f>
        <v>0.49004369018476873</v>
      </c>
      <c r="CG36" s="96">
        <f>'2'!DG37</f>
        <v>0.89234904389234904</v>
      </c>
      <c r="CH36" s="96">
        <f>'3'!AH36</f>
        <v>0.47651234017198341</v>
      </c>
      <c r="CI36" s="96">
        <f>'8'!BD35</f>
        <v>0.57416754177089291</v>
      </c>
      <c r="CJ36" s="96">
        <f t="shared" si="62"/>
        <v>0.58239971180600314</v>
      </c>
      <c r="CK36" s="96">
        <f t="shared" si="63"/>
        <v>0.69275997216067409</v>
      </c>
    </row>
    <row r="37" spans="1:89">
      <c r="A37" s="1">
        <v>2013</v>
      </c>
      <c r="B37" s="96">
        <f>'1'!I38</f>
        <v>0.76818825936081736</v>
      </c>
      <c r="C37" s="96">
        <f>'1'!K38</f>
        <v>0.81283453844312881</v>
      </c>
      <c r="D37" s="96">
        <f>'2'!I38</f>
        <v>0.47383550320401741</v>
      </c>
      <c r="E37" s="96">
        <f>'2'!K38</f>
        <v>0.89097040409051942</v>
      </c>
      <c r="F37" s="96">
        <f>'3'!D37</f>
        <v>0.47401409669199285</v>
      </c>
      <c r="G37" s="96">
        <f>'8'!F36</f>
        <v>0.55370755562555429</v>
      </c>
      <c r="H37" s="96">
        <f t="shared" si="0"/>
        <v>0.56743635372059542</v>
      </c>
      <c r="I37" s="96">
        <f t="shared" si="43"/>
        <v>0.68288164871279888</v>
      </c>
      <c r="J37" s="96">
        <f>'1'!S38</f>
        <v>0.67853409295778311</v>
      </c>
      <c r="K37" s="96">
        <f>'1'!U38</f>
        <v>0.74405772824730287</v>
      </c>
      <c r="L37" s="96">
        <f>'2'!S38</f>
        <v>0.67177586181876048</v>
      </c>
      <c r="M37" s="96">
        <f>'2'!U38</f>
        <v>0.90487098487352036</v>
      </c>
      <c r="N37" s="96">
        <f>'3'!G37</f>
        <v>0.5892026188367484</v>
      </c>
      <c r="O37" s="96">
        <f>'8'!K36</f>
        <v>0.58624318251406315</v>
      </c>
      <c r="P37" s="96">
        <f t="shared" si="44"/>
        <v>0.63143893903183879</v>
      </c>
      <c r="Q37" s="96">
        <f t="shared" si="45"/>
        <v>0.7060936286179087</v>
      </c>
      <c r="R37" s="96">
        <f>'1'!AC38</f>
        <v>0.65607660670713108</v>
      </c>
      <c r="S37" s="96">
        <f>'1'!AE38</f>
        <v>0.72600744054292465</v>
      </c>
      <c r="T37" s="96">
        <f>'2'!AC38</f>
        <v>8.3333333333333315E-2</v>
      </c>
      <c r="U37" s="96">
        <f>'2'!AE38</f>
        <v>8.3333333333333329E-2</v>
      </c>
      <c r="V37" s="96">
        <f>'3'!J37</f>
        <v>0.53756266351750415</v>
      </c>
      <c r="W37" s="96">
        <f>'8'!P36</f>
        <v>0.45149020584730065</v>
      </c>
      <c r="X37" s="96">
        <f t="shared" si="46"/>
        <v>0.4321157023513173</v>
      </c>
      <c r="Y37" s="96">
        <f t="shared" si="47"/>
        <v>0.44959841081026575</v>
      </c>
      <c r="Z37" s="96">
        <f>'1'!AM38</f>
        <v>0.79029092126788325</v>
      </c>
      <c r="AA37" s="96">
        <f>'1'!AO38</f>
        <v>0.82904056205350563</v>
      </c>
      <c r="AB37" s="96">
        <f>'2'!AM38</f>
        <v>0.3201340327982819</v>
      </c>
      <c r="AC37" s="96">
        <f>'2'!AO38</f>
        <v>0.87401308990508564</v>
      </c>
      <c r="AD37" s="96">
        <f>'3'!M37</f>
        <v>0.4654849144534095</v>
      </c>
      <c r="AE37" s="96">
        <f>'8'!U36</f>
        <v>0.43219232264057378</v>
      </c>
      <c r="AF37" s="96">
        <f t="shared" ref="AF37:AF42" si="64">SUM(Z37,AB37,AD37,AE37)/4</f>
        <v>0.50202554779003716</v>
      </c>
      <c r="AG37" s="96">
        <f t="shared" si="49"/>
        <v>0.65018272226314366</v>
      </c>
      <c r="AH37" s="96">
        <f>'1'!AW38</f>
        <v>0.63456040581236761</v>
      </c>
      <c r="AI37" s="96">
        <f>'1'!AY38</f>
        <v>0.7083806714368639</v>
      </c>
      <c r="AJ37" s="96">
        <f>'2'!AW38</f>
        <v>0.36694666721141117</v>
      </c>
      <c r="AK37" s="96">
        <f>'2'!AY38</f>
        <v>0.88012842432775962</v>
      </c>
      <c r="AL37" s="96">
        <f>'3'!P37</f>
        <v>0.54168910517076163</v>
      </c>
      <c r="AM37" s="96">
        <f>'8'!Z36</f>
        <v>0.4624988922620808</v>
      </c>
      <c r="AN37" s="96">
        <f t="shared" si="50"/>
        <v>0.5014237676141553</v>
      </c>
      <c r="AO37" s="96">
        <f t="shared" si="51"/>
        <v>0.6481742732993665</v>
      </c>
      <c r="AP37" s="96">
        <f>'1'!BG38</f>
        <v>0.64517617076356748</v>
      </c>
      <c r="AQ37" s="96">
        <f>'1'!BI38</f>
        <v>0.71711897390510004</v>
      </c>
      <c r="AR37" s="96">
        <f>'2'!BG38</f>
        <v>0.4761975655602424</v>
      </c>
      <c r="AS37" s="96">
        <f>'2'!BI38</f>
        <v>0.89117484056009477</v>
      </c>
      <c r="AT37" s="96">
        <f>'3'!S37</f>
        <v>0.501787615830244</v>
      </c>
      <c r="AU37" s="96">
        <f>'8'!AE36</f>
        <v>0.53304393746505274</v>
      </c>
      <c r="AV37" s="96">
        <f t="shared" si="52"/>
        <v>0.53905132240477671</v>
      </c>
      <c r="AW37" s="96">
        <f t="shared" si="53"/>
        <v>0.66078134194012295</v>
      </c>
      <c r="AX37" s="96">
        <f>'1'!BQ38</f>
        <v>0.80775174086779744</v>
      </c>
      <c r="AY37" s="96">
        <f>'1'!BS38</f>
        <v>0.84164747072264767</v>
      </c>
      <c r="AZ37" s="96">
        <f>'2'!BQ38</f>
        <v>0.47047014999705394</v>
      </c>
      <c r="BA37" s="96">
        <f>'2'!BS38</f>
        <v>0.890676986614794</v>
      </c>
      <c r="BB37" s="96">
        <f>'3'!V37</f>
        <v>0.44204057871805347</v>
      </c>
      <c r="BC37" s="96">
        <f>'8'!AJ36</f>
        <v>0.49540253728956096</v>
      </c>
      <c r="BD37" s="96">
        <f t="shared" si="54"/>
        <v>0.55391625171811643</v>
      </c>
      <c r="BE37" s="96">
        <f t="shared" si="55"/>
        <v>0.66744189333626402</v>
      </c>
      <c r="BF37" s="96">
        <f>'1'!CA38</f>
        <v>0.76143009178030097</v>
      </c>
      <c r="BG37" s="96">
        <f>'1'!CC38</f>
        <v>0.80782275493586808</v>
      </c>
      <c r="BH37" s="96">
        <f>'2'!CA38</f>
        <v>0.45910049837620381</v>
      </c>
      <c r="BI37" s="96">
        <f>'2'!CC38</f>
        <v>0.88966647788234932</v>
      </c>
      <c r="BJ37" s="96">
        <f>'3'!Y37</f>
        <v>0.51672771350157887</v>
      </c>
      <c r="BK37" s="96">
        <f>'8'!AO36</f>
        <v>0.57237571557134448</v>
      </c>
      <c r="BL37" s="96">
        <f t="shared" si="56"/>
        <v>0.57740850480735695</v>
      </c>
      <c r="BM37" s="96">
        <f t="shared" si="57"/>
        <v>0.69664816547278519</v>
      </c>
      <c r="BN37" s="96">
        <f>'1'!CK38</f>
        <v>0.7488363338298214</v>
      </c>
      <c r="BO37" s="96">
        <f>'1'!CM38</f>
        <v>0.79841109248095954</v>
      </c>
      <c r="BP37" s="96">
        <f>'2'!CK38</f>
        <v>0.45501395098742869</v>
      </c>
      <c r="BQ37" s="96">
        <f>'2'!CM38</f>
        <v>0.88929578807219034</v>
      </c>
      <c r="BR37" s="96">
        <f>'3'!AB37</f>
        <v>0.5308728234500989</v>
      </c>
      <c r="BS37" s="96">
        <f>'8'!AT36</f>
        <v>0.67413485893951941</v>
      </c>
      <c r="BT37" s="96">
        <f t="shared" si="58"/>
        <v>0.60221449180171716</v>
      </c>
      <c r="BU37" s="96">
        <f t="shared" si="59"/>
        <v>0.72317864073569205</v>
      </c>
      <c r="BV37" s="96">
        <f>'1'!CU38</f>
        <v>0.91666666666666674</v>
      </c>
      <c r="BW37" s="96">
        <f>'1'!CW38</f>
        <v>0.91666666666666718</v>
      </c>
      <c r="BX37" s="96">
        <f>'2'!CU38</f>
        <v>0.50399874825853141</v>
      </c>
      <c r="BY37" s="96">
        <f>'2'!CW38</f>
        <v>0.89349271375318395</v>
      </c>
      <c r="BZ37" s="96">
        <f>'3'!AE37</f>
        <v>0.67945218031440857</v>
      </c>
      <c r="CA37" s="96">
        <f>'8'!AY36</f>
        <v>0.69767747898757937</v>
      </c>
      <c r="CB37" s="96">
        <f t="shared" si="60"/>
        <v>0.69944876855679661</v>
      </c>
      <c r="CC37" s="96">
        <f t="shared" si="61"/>
        <v>0.79682225993045985</v>
      </c>
      <c r="CD37" s="96">
        <f>'1'!DE38</f>
        <v>0.77857666511488</v>
      </c>
      <c r="CE37" s="96">
        <f>'1'!DG38</f>
        <v>0.82048647182457812</v>
      </c>
      <c r="CF37" s="96">
        <f>'2'!DE38</f>
        <v>0.4933219946008176</v>
      </c>
      <c r="CG37" s="96">
        <f>'2'!DG38</f>
        <v>0.89262120133592593</v>
      </c>
      <c r="CH37" s="96">
        <f>'3'!AH37</f>
        <v>0.38288878838199536</v>
      </c>
      <c r="CI37" s="96">
        <f>'8'!BD36</f>
        <v>0.58995892142227957</v>
      </c>
      <c r="CJ37" s="96">
        <f t="shared" si="62"/>
        <v>0.56118659237999313</v>
      </c>
      <c r="CK37" s="96">
        <f t="shared" si="63"/>
        <v>0.67148884574119483</v>
      </c>
    </row>
    <row r="38" spans="1:89">
      <c r="A38" s="1">
        <v>2014</v>
      </c>
      <c r="B38" s="96">
        <f>'1'!I39</f>
        <v>0.75929404380626253</v>
      </c>
      <c r="C38" s="96">
        <f>'1'!K39</f>
        <v>0.80623308265198301</v>
      </c>
      <c r="D38" s="96">
        <f>'2'!I39</f>
        <v>0.48437756534578269</v>
      </c>
      <c r="E38" s="96">
        <f>'2'!K39</f>
        <v>0.89187344102162147</v>
      </c>
      <c r="F38" s="96">
        <f>'3'!D38</f>
        <v>0.52890204610949798</v>
      </c>
      <c r="G38" s="96">
        <f>'8'!F37</f>
        <v>0.55088874400304444</v>
      </c>
      <c r="H38" s="96">
        <f t="shared" si="0"/>
        <v>0.58086559981614694</v>
      </c>
      <c r="I38" s="96">
        <f t="shared" ref="I38" si="65">SUM(C38,E38,F38,G38)/4</f>
        <v>0.69447432844653678</v>
      </c>
      <c r="J38" s="96">
        <f>'1'!S39</f>
        <v>0.66718834237196289</v>
      </c>
      <c r="K38" s="96">
        <f>'1'!U39</f>
        <v>0.73498208450083147</v>
      </c>
      <c r="L38" s="96">
        <f>'2'!S39</f>
        <v>0.61414423419655362</v>
      </c>
      <c r="M38" s="96">
        <f>'2'!U39</f>
        <v>0.90137678814850974</v>
      </c>
      <c r="N38" s="96">
        <f>'3'!G38</f>
        <v>0.59695215495762366</v>
      </c>
      <c r="O38" s="96">
        <f>'8'!K37</f>
        <v>0.53419994913493418</v>
      </c>
      <c r="P38" s="96">
        <f t="shared" ref="P38" si="66">SUM(J38,L38,N38,O38)/4</f>
        <v>0.60312117016526856</v>
      </c>
      <c r="Q38" s="96">
        <f t="shared" ref="Q38" si="67">SUM(K38,M38,N38,O38)/4</f>
        <v>0.69187774418547476</v>
      </c>
      <c r="R38" s="96">
        <f>'1'!AC39</f>
        <v>0.65386054594504139</v>
      </c>
      <c r="S38" s="96">
        <f>'1'!AE39</f>
        <v>0.7242072420572373</v>
      </c>
      <c r="T38" s="96">
        <f>'2'!AC39</f>
        <v>8.3333333333333315E-2</v>
      </c>
      <c r="U38" s="96">
        <f>'2'!AE39</f>
        <v>8.3333333333333329E-2</v>
      </c>
      <c r="V38" s="96">
        <f>'3'!J38</f>
        <v>0.68337336704555396</v>
      </c>
      <c r="W38" s="96">
        <f>'8'!P37</f>
        <v>0.47982962543293178</v>
      </c>
      <c r="X38" s="96">
        <f t="shared" ref="X38" si="68">SUM(R38,T38,V38,W38)/4</f>
        <v>0.47509921793921511</v>
      </c>
      <c r="Y38" s="96">
        <f t="shared" ref="Y38" si="69">SUM(S38,U38,V38,W38)/4</f>
        <v>0.49268589196726409</v>
      </c>
      <c r="Z38" s="96">
        <f>'1'!AM39</f>
        <v>0.78271884844335482</v>
      </c>
      <c r="AA38" s="96">
        <f>'1'!AO39</f>
        <v>0.82352016410881379</v>
      </c>
      <c r="AB38" s="96">
        <f>'2'!AM39</f>
        <v>0.32048477050997171</v>
      </c>
      <c r="AC38" s="96">
        <f>'2'!AO39</f>
        <v>0.87406326390179601</v>
      </c>
      <c r="AD38" s="96">
        <f>'3'!M38</f>
        <v>0.50386822255899233</v>
      </c>
      <c r="AE38" s="96">
        <f>'8'!U37</f>
        <v>0.45749658171911878</v>
      </c>
      <c r="AF38" s="96">
        <f t="shared" si="64"/>
        <v>0.51614210580785946</v>
      </c>
      <c r="AG38" s="96">
        <f t="shared" ref="AG38" si="70">SUM(AA38,AC38,AD38,AE38)/4</f>
        <v>0.66473705807218031</v>
      </c>
      <c r="AH38" s="96">
        <f>'1'!AW39</f>
        <v>0.62947538061499908</v>
      </c>
      <c r="AI38" s="96">
        <f>'1'!AY39</f>
        <v>0.70416586463146358</v>
      </c>
      <c r="AJ38" s="96">
        <f>'2'!AW39</f>
        <v>0.36502345588460561</v>
      </c>
      <c r="AK38" s="96">
        <f>'2'!AY39</f>
        <v>0.87989776146285603</v>
      </c>
      <c r="AL38" s="96">
        <f>'3'!P38</f>
        <v>0.5509389677489902</v>
      </c>
      <c r="AM38" s="96">
        <f>'8'!Z37</f>
        <v>0.46192891557400051</v>
      </c>
      <c r="AN38" s="96">
        <f t="shared" ref="AN38" si="71">SUM(AH38,AJ38,AL38,AM38)/4</f>
        <v>0.50184167995564888</v>
      </c>
      <c r="AO38" s="96">
        <f t="shared" ref="AO38" si="72">SUM(AI38,AK38,AL38,AM38)/4</f>
        <v>0.64923287735432755</v>
      </c>
      <c r="AP38" s="96">
        <f>'1'!BG39</f>
        <v>0.64073399197613046</v>
      </c>
      <c r="AQ38" s="96">
        <f>'1'!BI39</f>
        <v>0.71347235075199722</v>
      </c>
      <c r="AR38" s="96">
        <f>'2'!BG39</f>
        <v>0.47764437278349731</v>
      </c>
      <c r="AS38" s="96">
        <f>'2'!BI39</f>
        <v>0.89129945556923351</v>
      </c>
      <c r="AT38" s="96">
        <f>'3'!S38</f>
        <v>0.60579690913694684</v>
      </c>
      <c r="AU38" s="96">
        <f>'8'!AE37</f>
        <v>0.51770935769557935</v>
      </c>
      <c r="AV38" s="96">
        <f t="shared" ref="AV38" si="73">SUM(AP38,AR38,AT38,AU38)/4</f>
        <v>0.56047115789803847</v>
      </c>
      <c r="AW38" s="96">
        <f t="shared" ref="AW38" si="74">SUM(AQ38,AS38,AT38,AU38)/4</f>
        <v>0.6820695182884392</v>
      </c>
      <c r="AX38" s="96">
        <f>'1'!BQ39</f>
        <v>0.81051242795353262</v>
      </c>
      <c r="AY38" s="96">
        <f>'1'!BS39</f>
        <v>0.84362525065230709</v>
      </c>
      <c r="AZ38" s="96">
        <f>'2'!BQ39</f>
        <v>0.47043882536483422</v>
      </c>
      <c r="BA38" s="96">
        <f>'2'!BS39</f>
        <v>0.89067424352692104</v>
      </c>
      <c r="BB38" s="96">
        <f>'3'!V38</f>
        <v>0.49973382877790429</v>
      </c>
      <c r="BC38" s="96">
        <f>'8'!AJ37</f>
        <v>0.50995953273145844</v>
      </c>
      <c r="BD38" s="96">
        <f t="shared" ref="BD38" si="75">SUM(AX38,AZ38,BB38,BC38)/4</f>
        <v>0.57266115370693238</v>
      </c>
      <c r="BE38" s="96">
        <f t="shared" ref="BE38" si="76">SUM(AY38,BA38,BB38,BC38)/4</f>
        <v>0.68599821392214766</v>
      </c>
      <c r="BF38" s="96">
        <f>'1'!CA39</f>
        <v>0.72134919440931944</v>
      </c>
      <c r="BG38" s="96">
        <f>'1'!CC39</f>
        <v>0.77753419116833411</v>
      </c>
      <c r="BH38" s="96">
        <f>'2'!CA39</f>
        <v>0.45920962848059244</v>
      </c>
      <c r="BI38" s="96">
        <f>'2'!CC39</f>
        <v>0.88967632169477318</v>
      </c>
      <c r="BJ38" s="96">
        <f>'3'!Y38</f>
        <v>0.48906646190387643</v>
      </c>
      <c r="BK38" s="96">
        <f>'8'!AO37</f>
        <v>0.54364957253020563</v>
      </c>
      <c r="BL38" s="96">
        <f t="shared" ref="BL38" si="77">SUM(BF38,BH38,BJ38,BK38)/4</f>
        <v>0.55331871433099844</v>
      </c>
      <c r="BM38" s="96">
        <f t="shared" ref="BM38" si="78">SUM(BG38,BI38,BJ38,BK38)/4</f>
        <v>0.67498163682429735</v>
      </c>
      <c r="BN38" s="96">
        <f>'1'!CK39</f>
        <v>0.67315700169511217</v>
      </c>
      <c r="BO38" s="96">
        <f>'1'!CM39</f>
        <v>0.73976748595129771</v>
      </c>
      <c r="BP38" s="96">
        <f>'2'!CK39</f>
        <v>0.43672425394065606</v>
      </c>
      <c r="BQ38" s="96">
        <f>'2'!CM39</f>
        <v>0.88758518822047927</v>
      </c>
      <c r="BR38" s="96">
        <f>'3'!AB38</f>
        <v>0.56281652094467449</v>
      </c>
      <c r="BS38" s="96">
        <f>'8'!AT37</f>
        <v>0.68059777620288542</v>
      </c>
      <c r="BT38" s="96">
        <f t="shared" ref="BT38" si="79">SUM(BN38,BP38,BR38,BS38)/4</f>
        <v>0.58832388819583203</v>
      </c>
      <c r="BU38" s="96">
        <f t="shared" ref="BU38" si="80">SUM(BO38,BQ38,BR38,BS38)/4</f>
        <v>0.71769174282983417</v>
      </c>
      <c r="BV38" s="96">
        <f>'1'!CU39</f>
        <v>0.90391813994621562</v>
      </c>
      <c r="BW38" s="96">
        <f>'1'!CW39</f>
        <v>0.90819030609977536</v>
      </c>
      <c r="BX38" s="96">
        <f>'2'!CU39</f>
        <v>0.60543243280466374</v>
      </c>
      <c r="BY38" s="96">
        <f>'2'!CW39</f>
        <v>0.90081579537707812</v>
      </c>
      <c r="BZ38" s="96">
        <f>'3'!AE38</f>
        <v>0.6608139305915478</v>
      </c>
      <c r="CA38" s="96">
        <f>'8'!AY37</f>
        <v>0.68960985163221911</v>
      </c>
      <c r="CB38" s="96">
        <f t="shared" ref="CB38" si="81">SUM(BV38,BX38,BZ38,CA38)/4</f>
        <v>0.71494358874366148</v>
      </c>
      <c r="CC38" s="96">
        <f t="shared" ref="CC38" si="82">SUM(BW38,BY38,BZ38,CA38)/4</f>
        <v>0.78985747092515513</v>
      </c>
      <c r="CD38" s="96">
        <f>'1'!DE39</f>
        <v>0.77724484100349356</v>
      </c>
      <c r="CE38" s="96">
        <f>'1'!DG39</f>
        <v>0.81950896316862876</v>
      </c>
      <c r="CF38" s="96">
        <f>'2'!DE39</f>
        <v>0.49464826946896112</v>
      </c>
      <c r="CG38" s="96">
        <f>'2'!DG39</f>
        <v>0.89273068790118837</v>
      </c>
      <c r="CH38" s="96">
        <f>'3'!AH38</f>
        <v>0.45541211917484881</v>
      </c>
      <c r="CI38" s="96">
        <f>'8'!BD37</f>
        <v>0.5736136618486336</v>
      </c>
      <c r="CJ38" s="96">
        <f t="shared" ref="CJ38" si="83">SUM(CD38,CF38,CH38,CI38)/4</f>
        <v>0.57522972287398422</v>
      </c>
      <c r="CK38" s="96">
        <f t="shared" ref="CK38" si="84">SUM(CE38,CG38,CH38,CI38)/4</f>
        <v>0.6853163580233248</v>
      </c>
    </row>
    <row r="39" spans="1:89">
      <c r="A39" s="1">
        <v>2015</v>
      </c>
      <c r="B39" s="96">
        <f>'1'!I40</f>
        <v>0.75553520077098935</v>
      </c>
      <c r="C39" s="96">
        <f>'1'!K40</f>
        <v>0.80342912898871366</v>
      </c>
      <c r="D39" s="96">
        <f>'2'!I40</f>
        <v>0.46368834041900608</v>
      </c>
      <c r="E39" s="96">
        <f>'2'!K40</f>
        <v>0.89007786667141864</v>
      </c>
      <c r="F39" s="96">
        <f>'3'!D39</f>
        <v>0.48643959650723356</v>
      </c>
      <c r="G39" s="96">
        <f>'8'!F38</f>
        <v>0.55408577786537538</v>
      </c>
      <c r="H39" s="96">
        <f t="shared" si="0"/>
        <v>0.56493722889065112</v>
      </c>
      <c r="I39" s="96">
        <f t="shared" ref="I39:I40" si="85">SUM(C39,E39,F39,G39)/4</f>
        <v>0.68350809250818534</v>
      </c>
      <c r="J39" s="96">
        <f>'1'!S40</f>
        <v>0.66244205365639686</v>
      </c>
      <c r="K39" s="96">
        <f>'1'!U40</f>
        <v>0.73115916927199631</v>
      </c>
      <c r="L39" s="96">
        <f>'2'!S40</f>
        <v>0.56497791749899318</v>
      </c>
      <c r="M39" s="96">
        <f>'2'!U40</f>
        <v>0.89808172219518301</v>
      </c>
      <c r="N39" s="96">
        <f>'3'!G39</f>
        <v>0.5314806735986416</v>
      </c>
      <c r="O39" s="96">
        <f>'8'!K38</f>
        <v>0.54435310452161989</v>
      </c>
      <c r="P39" s="96">
        <f t="shared" ref="P39:P40" si="86">SUM(J39,L39,N39,O39)/4</f>
        <v>0.57581343731891288</v>
      </c>
      <c r="Q39" s="96">
        <f t="shared" ref="Q39:Q40" si="87">SUM(K39,M39,N39,O39)/4</f>
        <v>0.6762686673968602</v>
      </c>
      <c r="R39" s="96">
        <f>'1'!AC40</f>
        <v>0.6414129788052183</v>
      </c>
      <c r="S39" s="96">
        <f>'1'!AE40</f>
        <v>0.71403065835646895</v>
      </c>
      <c r="T39" s="96">
        <f>'2'!AC40</f>
        <v>8.3333333333333315E-2</v>
      </c>
      <c r="U39" s="96">
        <f>'2'!AE40</f>
        <v>8.3333333333333329E-2</v>
      </c>
      <c r="V39" s="96">
        <f>'3'!J39</f>
        <v>0.67528275215882261</v>
      </c>
      <c r="W39" s="96">
        <f>'8'!P38</f>
        <v>0.48577056115746087</v>
      </c>
      <c r="X39" s="96">
        <f t="shared" ref="X39:X40" si="88">SUM(R39,T39,V39,W39)/4</f>
        <v>0.47144990636370876</v>
      </c>
      <c r="Y39" s="96">
        <f t="shared" ref="Y39" si="89">SUM(S39,U39,V39,W39)/4</f>
        <v>0.4896043262515215</v>
      </c>
      <c r="Z39" s="96">
        <f>'1'!AM40</f>
        <v>0.77527477686572221</v>
      </c>
      <c r="AA39" s="96">
        <f>'1'!AO40</f>
        <v>0.81806113434771288</v>
      </c>
      <c r="AB39" s="96">
        <f>'2'!AM40</f>
        <v>0.32594930547886491</v>
      </c>
      <c r="AC39" s="96">
        <f>'2'!AO40</f>
        <v>0.87483553874349862</v>
      </c>
      <c r="AD39" s="96">
        <f>'3'!M39</f>
        <v>0.44270975777698596</v>
      </c>
      <c r="AE39" s="96">
        <f>'8'!U38</f>
        <v>0.46450535874644167</v>
      </c>
      <c r="AF39" s="96">
        <f t="shared" si="64"/>
        <v>0.50210979971700376</v>
      </c>
      <c r="AG39" s="96">
        <f t="shared" ref="AG39" si="90">SUM(AA39,AC39,AD39,AE39)/4</f>
        <v>0.65002794740365977</v>
      </c>
      <c r="AH39" s="96">
        <f>'1'!AW40</f>
        <v>0.62620845049527563</v>
      </c>
      <c r="AI39" s="96">
        <f>'1'!AY40</f>
        <v>0.70144795931179482</v>
      </c>
      <c r="AJ39" s="96">
        <f>'2'!AW40</f>
        <v>0.3698151145549412</v>
      </c>
      <c r="AK39" s="96">
        <f>'2'!AY40</f>
        <v>0.88046956528684239</v>
      </c>
      <c r="AL39" s="96">
        <f>'3'!P39</f>
        <v>0.47783741973677329</v>
      </c>
      <c r="AM39" s="96">
        <f>'8'!Z38</f>
        <v>0.4546513752802524</v>
      </c>
      <c r="AN39" s="96">
        <f t="shared" ref="AN39" si="91">SUM(AH39,AJ39,AL39,AM39)/4</f>
        <v>0.48212809001681062</v>
      </c>
      <c r="AO39" s="96">
        <f t="shared" ref="AO39" si="92">SUM(AI39,AK39,AL39,AM39)/4</f>
        <v>0.62860157990391574</v>
      </c>
      <c r="AP39" s="96">
        <f>'1'!BG40</f>
        <v>0.63308862359782392</v>
      </c>
      <c r="AQ39" s="96">
        <f>'1'!BI40</f>
        <v>0.70716271258816288</v>
      </c>
      <c r="AR39" s="96">
        <f>'2'!BG40</f>
        <v>0.4870032342358579</v>
      </c>
      <c r="AS39" s="96">
        <f>'2'!BI40</f>
        <v>0.89209466414004601</v>
      </c>
      <c r="AT39" s="96">
        <f>'3'!S39</f>
        <v>0.51570278925234825</v>
      </c>
      <c r="AU39" s="96">
        <f>'8'!AE38</f>
        <v>0.52604344703163097</v>
      </c>
      <c r="AV39" s="96">
        <f t="shared" ref="AV39" si="93">SUM(AP39,AR39,AT39,AU39)/4</f>
        <v>0.54045952352941529</v>
      </c>
      <c r="AW39" s="96">
        <f t="shared" ref="AW39" si="94">SUM(AQ39,AS39,AT39,AU39)/4</f>
        <v>0.66025090325304703</v>
      </c>
      <c r="AX39" s="96">
        <f>'1'!BQ40</f>
        <v>0.81230618692615175</v>
      </c>
      <c r="AY39" s="96">
        <f>'1'!BS40</f>
        <v>0.84490807690076952</v>
      </c>
      <c r="AZ39" s="96">
        <f>'2'!BQ40</f>
        <v>0.48269344173562928</v>
      </c>
      <c r="BA39" s="96">
        <f>'2'!BS40</f>
        <v>0.89173078312735077</v>
      </c>
      <c r="BB39" s="96">
        <f>'3'!V39</f>
        <v>0.46984148018326743</v>
      </c>
      <c r="BC39" s="96">
        <f>'8'!AJ38</f>
        <v>0.51546577406300498</v>
      </c>
      <c r="BD39" s="96">
        <f t="shared" ref="BD39" si="95">SUM(AX39,AZ39,BB39,BC39)/4</f>
        <v>0.57007672072701343</v>
      </c>
      <c r="BE39" s="96">
        <f t="shared" ref="BE39" si="96">SUM(AY39,BA39,BB39,BC39)/4</f>
        <v>0.68048652856859826</v>
      </c>
      <c r="BF39" s="96">
        <f>'1'!CA40</f>
        <v>0.71977895109461587</v>
      </c>
      <c r="BG39" s="96">
        <f>'1'!CC40</f>
        <v>0.7763273780213199</v>
      </c>
      <c r="BH39" s="96">
        <f>'2'!CA40</f>
        <v>0.47221553491679824</v>
      </c>
      <c r="BI39" s="96">
        <f>'2'!CC40</f>
        <v>0.89082947972624438</v>
      </c>
      <c r="BJ39" s="96">
        <f>'3'!Y39</f>
        <v>0.45984047911540171</v>
      </c>
      <c r="BK39" s="96">
        <f>'8'!AO38</f>
        <v>0.53580445226296047</v>
      </c>
      <c r="BL39" s="96">
        <f t="shared" ref="BL39" si="97">SUM(BF39,BH39,BJ39,BK39)/4</f>
        <v>0.5469098543474441</v>
      </c>
      <c r="BM39" s="96">
        <f t="shared" ref="BM39" si="98">SUM(BG39,BI39,BJ39,BK39)/4</f>
        <v>0.6657004472814817</v>
      </c>
      <c r="BN39" s="96">
        <f>'1'!CK40</f>
        <v>0.66683214727207385</v>
      </c>
      <c r="BO39" s="96">
        <f>'1'!CM40</f>
        <v>0.73469572763138069</v>
      </c>
      <c r="BP39" s="96">
        <f>'2'!CK40</f>
        <v>0.39979096663433455</v>
      </c>
      <c r="BQ39" s="96">
        <f>'2'!CM40</f>
        <v>0.88384311178223962</v>
      </c>
      <c r="BR39" s="96">
        <f>'3'!AB39</f>
        <v>0.56086967500763851</v>
      </c>
      <c r="BS39" s="96">
        <f>'8'!AT38</f>
        <v>0.66576611740036284</v>
      </c>
      <c r="BT39" s="96">
        <f t="shared" ref="BT39" si="99">SUM(BN39,BP39,BR39,BS39)/4</f>
        <v>0.5733147265786025</v>
      </c>
      <c r="BU39" s="96">
        <f t="shared" ref="BU39" si="100">SUM(BO39,BQ39,BR39,BS39)/4</f>
        <v>0.71129365795540545</v>
      </c>
      <c r="BV39" s="96">
        <f>'1'!CU40</f>
        <v>0.86621299624336312</v>
      </c>
      <c r="BW39" s="96">
        <f>'1'!CW40</f>
        <v>0.8826613120485215</v>
      </c>
      <c r="BX39" s="96">
        <f>'2'!CU40</f>
        <v>0.39466216917484953</v>
      </c>
      <c r="BY39" s="96">
        <f>'2'!CW40</f>
        <v>0.88328919579616449</v>
      </c>
      <c r="BZ39" s="96">
        <f>'3'!AE39</f>
        <v>0.71468078178358974</v>
      </c>
      <c r="CA39" s="96">
        <f>'8'!AY38</f>
        <v>0.67476325367681467</v>
      </c>
      <c r="CB39" s="96">
        <f t="shared" ref="CB39" si="101">SUM(BV39,BX39,BZ39,CA39)/4</f>
        <v>0.66257980021965424</v>
      </c>
      <c r="CC39" s="96">
        <f t="shared" ref="CC39" si="102">SUM(BW39,BY39,BZ39,CA39)/4</f>
        <v>0.78884863582627263</v>
      </c>
      <c r="CD39" s="96">
        <f>'1'!DE40</f>
        <v>0.77330058445670868</v>
      </c>
      <c r="CE39" s="96">
        <f>'1'!DG40</f>
        <v>0.81660801964422758</v>
      </c>
      <c r="CF39" s="96">
        <f>'2'!DE40</f>
        <v>0.50280653195544955</v>
      </c>
      <c r="CG39" s="96">
        <f>'2'!DG40</f>
        <v>0.8933965004685922</v>
      </c>
      <c r="CH39" s="96">
        <f>'3'!AH39</f>
        <v>0.37348937328650422</v>
      </c>
      <c r="CI39" s="96">
        <f>'8'!BD38</f>
        <v>0.58743601605097961</v>
      </c>
      <c r="CJ39" s="96">
        <f t="shared" ref="CJ39" si="103">SUM(CD39,CF39,CH39,CI39)/4</f>
        <v>0.55925812643741046</v>
      </c>
      <c r="CK39" s="96">
        <f t="shared" ref="CK39" si="104">SUM(CE39,CG39,CH39,CI39)/4</f>
        <v>0.6677324773625759</v>
      </c>
    </row>
    <row r="40" spans="1:89">
      <c r="A40" s="1">
        <v>2016</v>
      </c>
      <c r="B40" s="96">
        <f>'1'!I41</f>
        <v>0.74427023930373781</v>
      </c>
      <c r="C40" s="96">
        <f>'1'!K41</f>
        <v>0.79497519218915136</v>
      </c>
      <c r="D40" s="96">
        <f>'2'!I41</f>
        <v>0.46143429972955374</v>
      </c>
      <c r="E40" s="96">
        <f>'2'!K41</f>
        <v>0.88987637212645376</v>
      </c>
      <c r="F40" s="96">
        <f>'3'!D40</f>
        <v>0.54202887108532516</v>
      </c>
      <c r="G40" s="96">
        <f>'8'!F39</f>
        <v>0.51047975372396681</v>
      </c>
      <c r="H40" s="96">
        <f t="shared" si="0"/>
        <v>0.56455329096064588</v>
      </c>
      <c r="I40" s="96">
        <f t="shared" si="85"/>
        <v>0.68434004728122422</v>
      </c>
      <c r="J40" s="96">
        <f>'1'!S41</f>
        <v>0.6353513766208444</v>
      </c>
      <c r="K40" s="96">
        <f>'1'!U41</f>
        <v>0.70903457682433357</v>
      </c>
      <c r="L40" s="96">
        <f>'2'!S41</f>
        <v>0.57086131853777322</v>
      </c>
      <c r="M40" s="96">
        <f>'2'!U41</f>
        <v>0.89849331077209083</v>
      </c>
      <c r="N40" s="96">
        <f>'3'!G40</f>
        <v>0.53737571349341673</v>
      </c>
      <c r="O40" s="96">
        <f>'8'!K39</f>
        <v>0.51202386990686721</v>
      </c>
      <c r="P40" s="96">
        <f t="shared" si="86"/>
        <v>0.56390306963972536</v>
      </c>
      <c r="Q40" s="96">
        <f t="shared" si="87"/>
        <v>0.66423186774917709</v>
      </c>
      <c r="R40" s="96">
        <f>'1'!AC41</f>
        <v>0.6369303768893132</v>
      </c>
      <c r="S40" s="96">
        <f>'1'!AE41</f>
        <v>0.71033859015080647</v>
      </c>
      <c r="T40" s="96">
        <f>'2'!AC41</f>
        <v>8.3333333333333315E-2</v>
      </c>
      <c r="U40" s="96">
        <f>'2'!AE41</f>
        <v>8.3333333333333329E-2</v>
      </c>
      <c r="V40" s="96">
        <f>'3'!J40</f>
        <v>0.69550928937565104</v>
      </c>
      <c r="W40" s="96">
        <f>'8'!P39</f>
        <v>0.45543281215404385</v>
      </c>
      <c r="X40" s="96">
        <f t="shared" si="88"/>
        <v>0.46780145293808534</v>
      </c>
      <c r="Y40" s="96">
        <f t="shared" ref="Y40:Y42" si="105">SUM(S40,U40,V40,W40)/4</f>
        <v>0.48615350625345871</v>
      </c>
      <c r="Z40" s="96">
        <f>'1'!AM41</f>
        <v>0.74978670629112376</v>
      </c>
      <c r="AA40" s="96">
        <f>'1'!AO41</f>
        <v>0.79912464554171048</v>
      </c>
      <c r="AB40" s="96">
        <f>'2'!AM41</f>
        <v>0.32533166546414882</v>
      </c>
      <c r="AC40" s="96">
        <f>'2'!AO41</f>
        <v>0.87474912753682454</v>
      </c>
      <c r="AD40" s="96">
        <f>'3'!M40</f>
        <v>0.44059456679418291</v>
      </c>
      <c r="AE40" s="96">
        <f>'8'!U39</f>
        <v>0.45747342127676044</v>
      </c>
      <c r="AF40" s="96">
        <f t="shared" si="64"/>
        <v>0.49329658995655395</v>
      </c>
      <c r="AG40" s="96">
        <f t="shared" ref="AG40:AG42" si="106">SUM(AA40,AC40,AD40,AE40)/4</f>
        <v>0.64298544028736959</v>
      </c>
      <c r="AH40" s="96">
        <f>'1'!AW41</f>
        <v>0.62309511320324551</v>
      </c>
      <c r="AI40" s="96">
        <f>'1'!AY41</f>
        <v>0.69885046356976821</v>
      </c>
      <c r="AJ40" s="96">
        <f>'2'!AW41</f>
        <v>0.36698385619146623</v>
      </c>
      <c r="AK40" s="96">
        <f>'2'!AY41</f>
        <v>0.88013286920523348</v>
      </c>
      <c r="AL40" s="96">
        <f>'3'!P40</f>
        <v>0.62506656531154614</v>
      </c>
      <c r="AM40" s="96">
        <f>'8'!Z39</f>
        <v>0.47437574780720226</v>
      </c>
      <c r="AN40" s="96">
        <f t="shared" ref="AN40:AN42" si="107">SUM(AH40,AJ40,AL40,AM40)/4</f>
        <v>0.52238032062836504</v>
      </c>
      <c r="AO40" s="96">
        <f t="shared" ref="AO40:AO42" si="108">SUM(AI40,AK40,AL40,AM40)/4</f>
        <v>0.66960641147343747</v>
      </c>
      <c r="AP40" s="96">
        <f>'1'!BG41</f>
        <v>0.62771248689580283</v>
      </c>
      <c r="AQ40" s="96">
        <f>'1'!BI41</f>
        <v>0.7027002156948865</v>
      </c>
      <c r="AR40" s="96">
        <f>'2'!BG41</f>
        <v>0.48622743131590335</v>
      </c>
      <c r="AS40" s="96">
        <f>'2'!BI41</f>
        <v>0.89202944976308662</v>
      </c>
      <c r="AT40" s="96">
        <f>'3'!S40</f>
        <v>0.57852973798729068</v>
      </c>
      <c r="AU40" s="96">
        <f>'8'!AE39</f>
        <v>0.48679541614532063</v>
      </c>
      <c r="AV40" s="96">
        <f t="shared" ref="AV40:AV42" si="109">SUM(AP40,AR40,AT40,AU40)/4</f>
        <v>0.54481626808607941</v>
      </c>
      <c r="AW40" s="96">
        <f t="shared" ref="AW40:AW42" si="110">SUM(AQ40,AS40,AT40,AU40)/4</f>
        <v>0.66501370489764611</v>
      </c>
      <c r="AX40" s="96">
        <f>'1'!BQ41</f>
        <v>0.80239270779722327</v>
      </c>
      <c r="AY40" s="96">
        <f>'1'!BS41</f>
        <v>0.83779623210391807</v>
      </c>
      <c r="AZ40" s="96">
        <f>'2'!BQ41</f>
        <v>0.48369206463441528</v>
      </c>
      <c r="BA40" s="96">
        <f>'2'!BS41</f>
        <v>0.89181544640113697</v>
      </c>
      <c r="BB40" s="96">
        <f>'3'!V40</f>
        <v>0.50309472808734168</v>
      </c>
      <c r="BC40" s="96">
        <f>'8'!AJ39</f>
        <v>0.45890870015261093</v>
      </c>
      <c r="BD40" s="96">
        <f t="shared" ref="BD40:BD42" si="111">SUM(AX40,AZ40,BB40,BC40)/4</f>
        <v>0.56202205016789775</v>
      </c>
      <c r="BE40" s="96">
        <f t="shared" ref="BE40:BE42" si="112">SUM(AY40,BA40,BB40,BC40)/4</f>
        <v>0.6729037766862519</v>
      </c>
      <c r="BF40" s="96">
        <f>'1'!CA41</f>
        <v>0.70068365592331694</v>
      </c>
      <c r="BG40" s="96">
        <f>'1'!CC41</f>
        <v>0.76152566569842706</v>
      </c>
      <c r="BH40" s="96">
        <f>'2'!CA41</f>
        <v>0.46741842428213959</v>
      </c>
      <c r="BI40" s="96">
        <f>'2'!CC41</f>
        <v>0.89040869997558614</v>
      </c>
      <c r="BJ40" s="96">
        <f>'3'!Y40</f>
        <v>0.55909173676692414</v>
      </c>
      <c r="BK40" s="96">
        <f>'8'!AO39</f>
        <v>0.50237315777836256</v>
      </c>
      <c r="BL40" s="96">
        <f t="shared" ref="BL40:BL42" si="113">SUM(BF40,BH40,BJ40,BK40)/4</f>
        <v>0.55739174368768585</v>
      </c>
      <c r="BM40" s="96">
        <f t="shared" ref="BM40:BM42" si="114">SUM(BG40,BI40,BJ40,BK40)/4</f>
        <v>0.67834981505482483</v>
      </c>
      <c r="BN40" s="96">
        <f>'1'!CK41</f>
        <v>0.65401889228329235</v>
      </c>
      <c r="BO40" s="96">
        <f>'1'!CM41</f>
        <v>0.72433598840338453</v>
      </c>
      <c r="BP40" s="96">
        <f>'2'!CK41</f>
        <v>0.3708734648042199</v>
      </c>
      <c r="BQ40" s="96">
        <f>'2'!CM41</f>
        <v>0.88059457163726895</v>
      </c>
      <c r="BR40" s="96">
        <f>'3'!AB40</f>
        <v>0.6605094991317777</v>
      </c>
      <c r="BS40" s="96">
        <f>'8'!AT39</f>
        <v>0.60980060249924517</v>
      </c>
      <c r="BT40" s="96">
        <f t="shared" ref="BT40:BT42" si="115">SUM(BN40,BP40,BR40,BS40)/4</f>
        <v>0.57380061467963384</v>
      </c>
      <c r="BU40" s="96">
        <f t="shared" ref="BU40:BU42" si="116">SUM(BO40,BQ40,BR40,BS40)/4</f>
        <v>0.71881016541791909</v>
      </c>
      <c r="BV40" s="96">
        <f>'1'!CU41</f>
        <v>0.84023963760886555</v>
      </c>
      <c r="BW40" s="96">
        <f>'1'!CW41</f>
        <v>0.86466120949408598</v>
      </c>
      <c r="BX40" s="96">
        <f>'2'!CU41</f>
        <v>0.38475830894350499</v>
      </c>
      <c r="BY40" s="96">
        <f>'2'!CW41</f>
        <v>0.88219325538092264</v>
      </c>
      <c r="BZ40" s="96">
        <f>'3'!AE40</f>
        <v>0.71393571991993632</v>
      </c>
      <c r="CA40" s="96">
        <f>'8'!AY39</f>
        <v>0.60877487355811921</v>
      </c>
      <c r="CB40" s="96">
        <f t="shared" ref="CB40:CB42" si="117">SUM(BV40,BX40,BZ40,CA40)/4</f>
        <v>0.63692713500760656</v>
      </c>
      <c r="CC40" s="96">
        <f t="shared" ref="CC40:CC42" si="118">SUM(BW40,BY40,BZ40,CA40)/4</f>
        <v>0.76739126458826601</v>
      </c>
      <c r="CD40" s="96">
        <f>'1'!DE41</f>
        <v>0.76173729123984113</v>
      </c>
      <c r="CE40" s="96">
        <f>'1'!DG41</f>
        <v>0.80805115433753949</v>
      </c>
      <c r="CF40" s="96">
        <f>'2'!DE41</f>
        <v>0.50267935060316316</v>
      </c>
      <c r="CG40" s="96">
        <f>'2'!DG41</f>
        <v>0.8933862206438653</v>
      </c>
      <c r="CH40" s="96">
        <f>'3'!AH40</f>
        <v>0.46563615492233412</v>
      </c>
      <c r="CI40" s="96">
        <f>'8'!BD39</f>
        <v>0.58206863073328341</v>
      </c>
      <c r="CJ40" s="96">
        <f t="shared" ref="CJ40:CJ42" si="119">SUM(CD40,CF40,CH40,CI40)/4</f>
        <v>0.57803035687465543</v>
      </c>
      <c r="CK40" s="96">
        <f t="shared" ref="CK40:CK42" si="120">SUM(CE40,CG40,CH40,CI40)/4</f>
        <v>0.68728554015925558</v>
      </c>
    </row>
    <row r="41" spans="1:89">
      <c r="A41" s="1">
        <v>2017</v>
      </c>
      <c r="B41" s="96">
        <f>'1'!I42</f>
        <v>0.7617917653155315</v>
      </c>
      <c r="C41" s="96">
        <f>'1'!K42</f>
        <v>0.80809164938862255</v>
      </c>
      <c r="D41" s="96">
        <f>'2'!I42</f>
        <v>0.4771426112389654</v>
      </c>
      <c r="E41" s="96">
        <f>'2'!K42</f>
        <v>0.89125629019130559</v>
      </c>
      <c r="F41" s="96">
        <f>'3'!D41</f>
        <v>0.54817151473391246</v>
      </c>
      <c r="G41" s="96">
        <f>'8'!F40</f>
        <v>0.53721515741804893</v>
      </c>
      <c r="H41" s="96">
        <f t="shared" si="0"/>
        <v>0.58108026217661457</v>
      </c>
      <c r="I41" s="96">
        <f t="shared" ref="I41:I42" si="121">SUM(C41,E41,F41,G41)/4</f>
        <v>0.69618365293297235</v>
      </c>
      <c r="J41" s="96">
        <f>'1'!S42</f>
        <v>0.64165542828914002</v>
      </c>
      <c r="K41" s="96">
        <f>'1'!U42</f>
        <v>0.71422993553238912</v>
      </c>
      <c r="L41" s="96">
        <f>'2'!S42</f>
        <v>0.58432928548393448</v>
      </c>
      <c r="M41" s="96">
        <f>'2'!U42</f>
        <v>0.89941709887373378</v>
      </c>
      <c r="N41" s="96">
        <f>'3'!G41</f>
        <v>0.53838353316580456</v>
      </c>
      <c r="O41" s="96">
        <f>'8'!K40</f>
        <v>0.50331067486490366</v>
      </c>
      <c r="P41" s="96">
        <f t="shared" ref="P41:P42" si="122">SUM(J41,L41,N41,O41)/4</f>
        <v>0.56691973045094568</v>
      </c>
      <c r="Q41" s="96">
        <f t="shared" ref="Q41:Q42" si="123">SUM(K41,M41,N41,O41)/4</f>
        <v>0.66383531060920786</v>
      </c>
      <c r="R41" s="96">
        <f>'1'!AC42</f>
        <v>0.64226592201650146</v>
      </c>
      <c r="S41" s="96">
        <f>'1'!AE42</f>
        <v>0.71473153233820641</v>
      </c>
      <c r="T41" s="96">
        <f>'2'!AC42</f>
        <v>8.3333333333333315E-2</v>
      </c>
      <c r="U41" s="96">
        <f>'2'!AE42</f>
        <v>8.3333333333333329E-2</v>
      </c>
      <c r="V41" s="96">
        <f>'3'!J41</f>
        <v>0.67528275215882261</v>
      </c>
      <c r="W41" s="96">
        <f>'8'!P40</f>
        <v>0.44683916236457877</v>
      </c>
      <c r="X41" s="96">
        <f t="shared" ref="X41:X42" si="124">SUM(R41,T41,V41,W41)/4</f>
        <v>0.46193029246830908</v>
      </c>
      <c r="Y41" s="96">
        <f t="shared" si="105"/>
        <v>0.48004669504873532</v>
      </c>
      <c r="Z41" s="96">
        <f>'1'!AM42</f>
        <v>0.76075626876867486</v>
      </c>
      <c r="AA41" s="96">
        <f>'1'!AO42</f>
        <v>0.80732157953289274</v>
      </c>
      <c r="AB41" s="96">
        <f>'2'!AM42</f>
        <v>0.32682763262724052</v>
      </c>
      <c r="AC41" s="96">
        <f>'2'!AO42</f>
        <v>0.87495804340665984</v>
      </c>
      <c r="AD41" s="96">
        <f>'3'!M41</f>
        <v>0.39603478098669648</v>
      </c>
      <c r="AE41" s="96">
        <f>'8'!U40</f>
        <v>0.47915479165684055</v>
      </c>
      <c r="AF41" s="96">
        <f t="shared" si="64"/>
        <v>0.49069336850986311</v>
      </c>
      <c r="AG41" s="96">
        <f t="shared" si="106"/>
        <v>0.63936729889577237</v>
      </c>
      <c r="AH41" s="96">
        <f>'1'!AW42</f>
        <v>0.63833752843804559</v>
      </c>
      <c r="AI41" s="96">
        <f>'1'!AY42</f>
        <v>0.71149915244998774</v>
      </c>
      <c r="AJ41" s="96">
        <f>'2'!AW42</f>
        <v>0.36765388050274028</v>
      </c>
      <c r="AK41" s="96">
        <f>'2'!AY42</f>
        <v>0.88021285174419905</v>
      </c>
      <c r="AL41" s="96">
        <f>'3'!P41</f>
        <v>0.58022271599434583</v>
      </c>
      <c r="AM41" s="96">
        <f>'8'!Z40</f>
        <v>0.48968124858552631</v>
      </c>
      <c r="AN41" s="96">
        <f t="shared" si="107"/>
        <v>0.5189738433801645</v>
      </c>
      <c r="AO41" s="96">
        <f t="shared" si="108"/>
        <v>0.66540399219351476</v>
      </c>
      <c r="AP41" s="96">
        <f>'1'!BG42</f>
        <v>0.64723135411426747</v>
      </c>
      <c r="AQ41" s="96">
        <f>'1'!BI42</f>
        <v>0.71880129278195626</v>
      </c>
      <c r="AR41" s="96">
        <f>'2'!BG42</f>
        <v>0.49274373626788426</v>
      </c>
      <c r="AS41" s="96">
        <f>'2'!BI42</f>
        <v>0.89257335406770544</v>
      </c>
      <c r="AT41" s="96">
        <f>'3'!S41</f>
        <v>0.53529641961596086</v>
      </c>
      <c r="AU41" s="96">
        <f>'8'!AE40</f>
        <v>0.50940646913482257</v>
      </c>
      <c r="AV41" s="96">
        <f t="shared" si="109"/>
        <v>0.54616949478323384</v>
      </c>
      <c r="AW41" s="96">
        <f t="shared" si="110"/>
        <v>0.66401938390011139</v>
      </c>
      <c r="AX41" s="96">
        <f>'1'!BQ42</f>
        <v>0.82206590807585311</v>
      </c>
      <c r="AY41" s="96">
        <f>'1'!BS42</f>
        <v>0.85185718120408016</v>
      </c>
      <c r="AZ41" s="96">
        <f>'2'!BQ42</f>
        <v>0.48658651030793443</v>
      </c>
      <c r="BA41" s="96">
        <f>'2'!BS42</f>
        <v>0.89205964971662954</v>
      </c>
      <c r="BB41" s="96">
        <f>'3'!V41</f>
        <v>0.51298132354255366</v>
      </c>
      <c r="BC41" s="96">
        <f>'8'!AJ40</f>
        <v>0.49825392797805451</v>
      </c>
      <c r="BD41" s="96">
        <f t="shared" si="111"/>
        <v>0.57997191747609889</v>
      </c>
      <c r="BE41" s="96">
        <f t="shared" si="112"/>
        <v>0.6887880206103294</v>
      </c>
      <c r="BF41" s="96">
        <f>'1'!CA42</f>
        <v>0.70670378585374505</v>
      </c>
      <c r="BG41" s="96">
        <f>'1'!CC42</f>
        <v>0.76621750283948475</v>
      </c>
      <c r="BH41" s="96">
        <f>'2'!CA42</f>
        <v>0.47145670915613475</v>
      </c>
      <c r="BI41" s="96">
        <f>'2'!CC42</f>
        <v>0.89076326589665134</v>
      </c>
      <c r="BJ41" s="96">
        <f>'3'!Y41</f>
        <v>0.51657039640667057</v>
      </c>
      <c r="BK41" s="96">
        <f>'8'!AO40</f>
        <v>0.55740059247220497</v>
      </c>
      <c r="BL41" s="96">
        <f t="shared" si="113"/>
        <v>0.56303287097218879</v>
      </c>
      <c r="BM41" s="96">
        <f t="shared" si="114"/>
        <v>0.68273793940375294</v>
      </c>
      <c r="BN41" s="96">
        <f>'1'!CK42</f>
        <v>0.65568876828212941</v>
      </c>
      <c r="BO41" s="96">
        <f>'1'!CM42</f>
        <v>0.72569263328563272</v>
      </c>
      <c r="BP41" s="96">
        <f>'2'!CK42</f>
        <v>0.37554333200007456</v>
      </c>
      <c r="BQ41" s="96">
        <f>'2'!CM42</f>
        <v>0.88114071128670146</v>
      </c>
      <c r="BR41" s="96">
        <f>'3'!AB41</f>
        <v>0.56114196036575481</v>
      </c>
      <c r="BS41" s="96">
        <f>'8'!AT40</f>
        <v>0.61870219115936487</v>
      </c>
      <c r="BT41" s="96">
        <f t="shared" si="115"/>
        <v>0.55276906295183093</v>
      </c>
      <c r="BU41" s="96">
        <f t="shared" si="116"/>
        <v>0.69666937402436346</v>
      </c>
      <c r="BV41" s="96">
        <f>'1'!CU42</f>
        <v>0.84740496617962913</v>
      </c>
      <c r="BW41" s="96">
        <f>'1'!CW42</f>
        <v>0.86966164172892946</v>
      </c>
      <c r="BX41" s="96">
        <f>'2'!CU42</f>
        <v>0.3733965551204938</v>
      </c>
      <c r="BY41" s="96">
        <f>'2'!CW42</f>
        <v>0.88089073851861177</v>
      </c>
      <c r="BZ41" s="96">
        <f>'3'!AE41</f>
        <v>0.76696861046078713</v>
      </c>
      <c r="CA41" s="96">
        <f>'8'!AY40</f>
        <v>0.62118200210994678</v>
      </c>
      <c r="CB41" s="96">
        <f t="shared" si="117"/>
        <v>0.65223803346771425</v>
      </c>
      <c r="CC41" s="96">
        <f t="shared" si="118"/>
        <v>0.78467574820456876</v>
      </c>
      <c r="CD41" s="96">
        <f>'1'!DE42</f>
        <v>0.78654863165528377</v>
      </c>
      <c r="CE41" s="96">
        <f>'1'!DG42</f>
        <v>0.82631632914283148</v>
      </c>
      <c r="CF41" s="96">
        <f>'2'!DE42</f>
        <v>0.51090442887730836</v>
      </c>
      <c r="CG41" s="96">
        <f>'2'!DG42</f>
        <v>0.89404470191177321</v>
      </c>
      <c r="CH41" s="96">
        <f>'3'!AH41</f>
        <v>0.58417267292382113</v>
      </c>
      <c r="CI41" s="96">
        <f>'8'!BD40</f>
        <v>0.60194437845108539</v>
      </c>
      <c r="CJ41" s="96">
        <f t="shared" si="119"/>
        <v>0.62089252797687466</v>
      </c>
      <c r="CK41" s="96">
        <f t="shared" si="120"/>
        <v>0.72661952060737778</v>
      </c>
    </row>
    <row r="42" spans="1:89" s="89" customFormat="1">
      <c r="A42" s="89">
        <v>2018</v>
      </c>
      <c r="B42" s="96">
        <f>'1'!I43</f>
        <v>0.76440342409511886</v>
      </c>
      <c r="C42" s="96">
        <f>'1'!K43</f>
        <v>0.81003105535082986</v>
      </c>
      <c r="D42" s="96">
        <f>'2'!I43</f>
        <v>0.48283190913617491</v>
      </c>
      <c r="E42" s="96">
        <f>'2'!K43</f>
        <v>0.89174253503099499</v>
      </c>
      <c r="F42" s="96">
        <f>'3'!D42</f>
        <v>0.57870761058243958</v>
      </c>
      <c r="G42" s="96">
        <f>'8'!F41</f>
        <v>0.54843571450410611</v>
      </c>
      <c r="H42" s="96">
        <f t="shared" ref="H42" si="125">SUM(B42,D42,F42,G42)/4</f>
        <v>0.59359466457945986</v>
      </c>
      <c r="I42" s="96">
        <f t="shared" si="121"/>
        <v>0.70722922886709272</v>
      </c>
      <c r="J42" s="96">
        <f>'1'!S43</f>
        <v>0.6534019021981553</v>
      </c>
      <c r="K42" s="96">
        <f>'1'!U43</f>
        <v>0.72383423344084896</v>
      </c>
      <c r="L42" s="96">
        <f>'2'!S43</f>
        <v>0.59027650388887609</v>
      </c>
      <c r="M42" s="96">
        <f>'2'!U43</f>
        <v>0.89981714978525296</v>
      </c>
      <c r="N42" s="96">
        <f>'3'!G42</f>
        <v>0.53879014196618735</v>
      </c>
      <c r="O42" s="96">
        <f>'8'!K41</f>
        <v>0.50162536592626472</v>
      </c>
      <c r="P42" s="96">
        <f t="shared" si="122"/>
        <v>0.5710234784948709</v>
      </c>
      <c r="Q42" s="96">
        <f t="shared" si="123"/>
        <v>0.66601672277963841</v>
      </c>
      <c r="R42" s="96">
        <f>'1'!AC43</f>
        <v>0.64620148117178478</v>
      </c>
      <c r="S42" s="96">
        <f>'1'!AE43</f>
        <v>0.71795864423782318</v>
      </c>
      <c r="T42" s="96">
        <f>'2'!AC43</f>
        <v>8.3333333333333315E-2</v>
      </c>
      <c r="U42" s="96">
        <f>'2'!AE43</f>
        <v>8.3333333333333329E-2</v>
      </c>
      <c r="V42" s="96">
        <f>'3'!J42</f>
        <v>0.62431887774530703</v>
      </c>
      <c r="W42" s="96">
        <f>'8'!P41</f>
        <v>0.46162321326997896</v>
      </c>
      <c r="X42" s="96">
        <f t="shared" si="124"/>
        <v>0.45386922638010102</v>
      </c>
      <c r="Y42" s="96">
        <f t="shared" si="105"/>
        <v>0.47180851714661065</v>
      </c>
      <c r="Z42" s="96">
        <f>'1'!AM43</f>
        <v>0.75294968259467854</v>
      </c>
      <c r="AA42" s="96">
        <f>'1'!AO43</f>
        <v>0.80149553926733363</v>
      </c>
      <c r="AB42" s="96">
        <f>'2'!AM43</f>
        <v>0.33156217442701141</v>
      </c>
      <c r="AC42" s="96">
        <f>'2'!AO43</f>
        <v>0.87561087530853332</v>
      </c>
      <c r="AD42" s="96">
        <f>'3'!M42</f>
        <v>0.50509149988353896</v>
      </c>
      <c r="AE42" s="96">
        <f>'8'!U41</f>
        <v>0.47576060397344988</v>
      </c>
      <c r="AF42" s="96">
        <f t="shared" si="64"/>
        <v>0.51634099021966973</v>
      </c>
      <c r="AG42" s="96">
        <f t="shared" si="106"/>
        <v>0.66448962960821389</v>
      </c>
      <c r="AH42" s="96">
        <f>'1'!AW43</f>
        <v>0.63593594581010848</v>
      </c>
      <c r="AI42" s="96">
        <f>'1'!AY43</f>
        <v>0.70951755378407577</v>
      </c>
      <c r="AJ42" s="96">
        <f>'2'!AW43</f>
        <v>0.37120916327913184</v>
      </c>
      <c r="AK42" s="96">
        <f>'2'!AY43</f>
        <v>0.88063412634245586</v>
      </c>
      <c r="AL42" s="96">
        <f>'3'!P42</f>
        <v>0.63770583482728294</v>
      </c>
      <c r="AM42" s="96">
        <f>'8'!Z41</f>
        <v>0.49642251736306042</v>
      </c>
      <c r="AN42" s="96">
        <f t="shared" si="107"/>
        <v>0.53531836531989585</v>
      </c>
      <c r="AO42" s="96">
        <f t="shared" si="108"/>
        <v>0.68107000807921869</v>
      </c>
      <c r="AP42" s="96">
        <f>'1'!BG43</f>
        <v>0.65730595697341332</v>
      </c>
      <c r="AQ42" s="96">
        <f>'1'!BI43</f>
        <v>0.72700460065476791</v>
      </c>
      <c r="AR42" s="96">
        <f>'2'!BG43</f>
        <v>0.49832502226499836</v>
      </c>
      <c r="AS42" s="96">
        <f>'2'!BI43</f>
        <v>0.8930323749744189</v>
      </c>
      <c r="AT42" s="96">
        <f>'3'!S42</f>
        <v>0.58866581269816176</v>
      </c>
      <c r="AU42" s="96">
        <f>'8'!AE41</f>
        <v>0.5298395883112178</v>
      </c>
      <c r="AV42" s="96">
        <f t="shared" si="109"/>
        <v>0.56853409506194785</v>
      </c>
      <c r="AW42" s="96">
        <f t="shared" si="110"/>
        <v>0.68463559415964159</v>
      </c>
      <c r="AX42" s="96">
        <f>'1'!BQ43</f>
        <v>0.82696960154942167</v>
      </c>
      <c r="AY42" s="96">
        <f>'1'!BS43</f>
        <v>0.85532930969178234</v>
      </c>
      <c r="AZ42" s="96">
        <f>'2'!BQ43</f>
        <v>0.49554042408980059</v>
      </c>
      <c r="BA42" s="96">
        <f>'2'!BS43</f>
        <v>0.89280413856385454</v>
      </c>
      <c r="BB42" s="96">
        <f>'3'!V42</f>
        <v>0.54176761367806803</v>
      </c>
      <c r="BC42" s="96">
        <f>'8'!AJ41</f>
        <v>0.51109149434177892</v>
      </c>
      <c r="BD42" s="96">
        <f t="shared" si="111"/>
        <v>0.5938422834147673</v>
      </c>
      <c r="BE42" s="96">
        <f t="shared" si="112"/>
        <v>0.70024813906887096</v>
      </c>
      <c r="BF42" s="96">
        <f>'1'!CA43</f>
        <v>0.70229590602504921</v>
      </c>
      <c r="BG42" s="96">
        <f>'1'!CC43</f>
        <v>0.76278449547456295</v>
      </c>
      <c r="BH42" s="96">
        <f>'2'!CA43</f>
        <v>0.47745272523754173</v>
      </c>
      <c r="BI42" s="96">
        <f>'2'!CC43</f>
        <v>0.89128297506362031</v>
      </c>
      <c r="BJ42" s="96">
        <f>'3'!Y42</f>
        <v>0.53159294113919009</v>
      </c>
      <c r="BK42" s="96">
        <f>'8'!AO41</f>
        <v>0.53466396142686901</v>
      </c>
      <c r="BL42" s="96">
        <f t="shared" si="113"/>
        <v>0.5615013834571625</v>
      </c>
      <c r="BM42" s="96">
        <f t="shared" si="114"/>
        <v>0.68008109327606059</v>
      </c>
      <c r="BN42" s="96">
        <f>'1'!CK43</f>
        <v>0.64730816321342666</v>
      </c>
      <c r="BO42" s="96">
        <f>'1'!CM43</f>
        <v>0.71886410805818057</v>
      </c>
      <c r="BP42" s="96">
        <f>'2'!CK43</f>
        <v>0.38153555602774242</v>
      </c>
      <c r="BQ42" s="96">
        <f>'2'!CM43</f>
        <v>0.88182885358631613</v>
      </c>
      <c r="BR42" s="96">
        <f>'3'!AB42</f>
        <v>0.53069476330476506</v>
      </c>
      <c r="BS42" s="96">
        <f>'8'!AT41</f>
        <v>0.62106314283393105</v>
      </c>
      <c r="BT42" s="96">
        <f t="shared" si="115"/>
        <v>0.54515040634496637</v>
      </c>
      <c r="BU42" s="96">
        <f t="shared" si="116"/>
        <v>0.68811271694579812</v>
      </c>
      <c r="BV42" s="96">
        <f>'1'!CU43</f>
        <v>0.83525452451691362</v>
      </c>
      <c r="BW42" s="96">
        <f>'1'!CW43</f>
        <v>0.86116643456874165</v>
      </c>
      <c r="BX42" s="96">
        <f>'2'!CU43</f>
        <v>0.37042045810660185</v>
      </c>
      <c r="BY42" s="96">
        <f>'2'!CW43</f>
        <v>0.88054112146244889</v>
      </c>
      <c r="BZ42" s="96">
        <f>'3'!AE42</f>
        <v>0.72407730860623698</v>
      </c>
      <c r="CA42" s="96">
        <f>'8'!AY41</f>
        <v>0.6233697646365377</v>
      </c>
      <c r="CB42" s="96">
        <f t="shared" si="117"/>
        <v>0.63828051396657259</v>
      </c>
      <c r="CC42" s="96">
        <f t="shared" si="118"/>
        <v>0.77228865731849128</v>
      </c>
      <c r="CD42" s="96">
        <f>'1'!DE43</f>
        <v>0.78470653971012716</v>
      </c>
      <c r="CE42" s="96">
        <f>'1'!DG43</f>
        <v>0.82497244189090346</v>
      </c>
      <c r="CF42" s="96">
        <f>'2'!DE43</f>
        <v>0.51854413747621153</v>
      </c>
      <c r="CG42" s="96">
        <f>'2'!DG43</f>
        <v>0.89464507021871076</v>
      </c>
      <c r="CH42" s="96">
        <f>'3'!AH42</f>
        <v>0.63768666719840905</v>
      </c>
      <c r="CI42" s="96">
        <f>'8'!BD41</f>
        <v>0.61454942787989519</v>
      </c>
      <c r="CJ42" s="96">
        <f t="shared" si="119"/>
        <v>0.63887169306616076</v>
      </c>
      <c r="CK42" s="96">
        <f t="shared" si="120"/>
        <v>0.74296340179697962</v>
      </c>
    </row>
    <row r="43" spans="1:89" s="34" customFormat="1">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c r="CB43" s="96"/>
      <c r="CC43" s="96"/>
      <c r="CD43" s="96"/>
      <c r="CE43" s="96"/>
      <c r="CF43" s="96"/>
      <c r="CG43" s="96"/>
      <c r="CH43" s="96"/>
      <c r="CI43" s="96"/>
      <c r="CJ43" s="96"/>
      <c r="CK43" s="96"/>
    </row>
    <row r="44" spans="1:89" s="23" customFormat="1">
      <c r="B44" s="342" t="s">
        <v>616</v>
      </c>
      <c r="C44" s="342"/>
      <c r="D44" s="342"/>
      <c r="E44" s="342"/>
      <c r="F44" s="342"/>
      <c r="G44" s="342"/>
      <c r="H44" s="342"/>
      <c r="I44" s="342"/>
      <c r="J44" s="342"/>
      <c r="K44" s="342"/>
      <c r="L44" s="342"/>
      <c r="M44" s="342"/>
      <c r="N44" s="342"/>
      <c r="O44" s="342"/>
      <c r="P44" s="342"/>
      <c r="Q44" s="342"/>
      <c r="R44" s="342" t="s">
        <v>616</v>
      </c>
      <c r="S44" s="342"/>
      <c r="T44" s="342"/>
      <c r="U44" s="342"/>
      <c r="V44" s="342"/>
      <c r="W44" s="342"/>
      <c r="X44" s="342"/>
      <c r="Y44" s="342"/>
      <c r="Z44" s="342"/>
      <c r="AA44" s="342"/>
      <c r="AB44" s="342"/>
      <c r="AC44" s="342"/>
      <c r="AD44" s="342"/>
      <c r="AE44" s="342"/>
      <c r="AF44" s="342"/>
      <c r="AG44" s="342"/>
      <c r="AH44" s="342" t="s">
        <v>616</v>
      </c>
      <c r="AI44" s="342"/>
      <c r="AJ44" s="342"/>
      <c r="AK44" s="342"/>
      <c r="AL44" s="342"/>
      <c r="AM44" s="342"/>
      <c r="AN44" s="342"/>
      <c r="AO44" s="342"/>
      <c r="AP44" s="342"/>
      <c r="AQ44" s="342"/>
      <c r="AR44" s="342"/>
      <c r="AS44" s="342"/>
      <c r="AT44" s="342"/>
      <c r="AU44" s="342"/>
      <c r="AV44" s="342"/>
      <c r="AW44" s="342"/>
      <c r="AX44" s="342" t="s">
        <v>616</v>
      </c>
      <c r="AY44" s="342"/>
      <c r="AZ44" s="342"/>
      <c r="BA44" s="342"/>
      <c r="BB44" s="342"/>
      <c r="BC44" s="342"/>
      <c r="BD44" s="342"/>
      <c r="BE44" s="342"/>
      <c r="BF44" s="342"/>
      <c r="BG44" s="342"/>
      <c r="BH44" s="342"/>
      <c r="BI44" s="342"/>
      <c r="BJ44" s="342"/>
      <c r="BK44" s="342"/>
      <c r="BL44" s="342"/>
      <c r="BM44" s="342"/>
      <c r="BN44" s="342" t="s">
        <v>616</v>
      </c>
      <c r="BO44" s="342"/>
      <c r="BP44" s="342"/>
      <c r="BQ44" s="342"/>
      <c r="BR44" s="342"/>
      <c r="BS44" s="342"/>
      <c r="BT44" s="342"/>
      <c r="BU44" s="342"/>
      <c r="BV44" s="342"/>
      <c r="BW44" s="342"/>
      <c r="BX44" s="342"/>
      <c r="BY44" s="342"/>
      <c r="BZ44" s="342"/>
      <c r="CA44" s="342"/>
      <c r="CB44" s="342"/>
      <c r="CC44" s="342"/>
      <c r="CD44" s="342" t="s">
        <v>616</v>
      </c>
      <c r="CE44" s="342"/>
      <c r="CF44" s="342"/>
      <c r="CG44" s="342"/>
      <c r="CH44" s="342"/>
      <c r="CI44" s="342"/>
      <c r="CJ44" s="342"/>
      <c r="CK44" s="342"/>
    </row>
    <row r="45" spans="1:89">
      <c r="A45" s="89" t="s">
        <v>989</v>
      </c>
      <c r="B45" s="96">
        <f>B42-B5</f>
        <v>0.51213622430075278</v>
      </c>
      <c r="C45" s="96">
        <f t="shared" ref="C45:BN45" si="126">C42-C5</f>
        <v>0.48749893102208808</v>
      </c>
      <c r="D45" s="96">
        <f t="shared" si="126"/>
        <v>4.9652853508369343E-2</v>
      </c>
      <c r="E45" s="96">
        <f t="shared" si="126"/>
        <v>4.4991478349672986E-3</v>
      </c>
      <c r="F45" s="96">
        <f t="shared" si="126"/>
        <v>-4.2771007166097608E-2</v>
      </c>
      <c r="G45" s="96">
        <f t="shared" si="126"/>
        <v>-7.6445351766365577E-2</v>
      </c>
      <c r="H45" s="96">
        <f>H42-H5</f>
        <v>0.11064317971916471</v>
      </c>
      <c r="I45" s="96">
        <f t="shared" si="126"/>
        <v>9.3195429981148159E-2</v>
      </c>
      <c r="J45" s="96">
        <f t="shared" si="126"/>
        <v>0.57006856886482205</v>
      </c>
      <c r="K45" s="96">
        <f t="shared" si="126"/>
        <v>0.64050090010751615</v>
      </c>
      <c r="L45" s="96">
        <f t="shared" si="126"/>
        <v>0.22419461432036192</v>
      </c>
      <c r="M45" s="96">
        <f t="shared" si="126"/>
        <v>1.9792249544080986E-2</v>
      </c>
      <c r="N45" s="96">
        <f t="shared" si="126"/>
        <v>0.16088212383869677</v>
      </c>
      <c r="O45" s="96">
        <f t="shared" si="126"/>
        <v>0.1262416298272962</v>
      </c>
      <c r="P45" s="96">
        <f t="shared" si="126"/>
        <v>0.27034673421279426</v>
      </c>
      <c r="Q45" s="96">
        <f t="shared" si="126"/>
        <v>0.23685422582939747</v>
      </c>
      <c r="R45" s="96">
        <f t="shared" si="126"/>
        <v>0.45053000170314605</v>
      </c>
      <c r="S45" s="96">
        <f t="shared" si="126"/>
        <v>0.46895054040625067</v>
      </c>
      <c r="T45" s="96">
        <f t="shared" si="126"/>
        <v>-0.22074951254894354</v>
      </c>
      <c r="U45" s="96">
        <f t="shared" si="126"/>
        <v>-0.78830030274889928</v>
      </c>
      <c r="V45" s="96">
        <f t="shared" si="126"/>
        <v>0.20606911497378466</v>
      </c>
      <c r="W45" s="96">
        <f t="shared" si="126"/>
        <v>6.907268054753174E-2</v>
      </c>
      <c r="X45" s="96">
        <f t="shared" si="126"/>
        <v>0.12623057116887976</v>
      </c>
      <c r="Y45" s="96">
        <f t="shared" si="126"/>
        <v>-1.1051991705333053E-2</v>
      </c>
      <c r="Z45" s="96">
        <f t="shared" si="126"/>
        <v>0.48901421077977925</v>
      </c>
      <c r="AA45" s="96">
        <f t="shared" si="126"/>
        <v>0.46449804567600145</v>
      </c>
      <c r="AB45" s="96">
        <f t="shared" si="126"/>
        <v>1.2478174066598569E-3</v>
      </c>
      <c r="AC45" s="96">
        <f t="shared" si="126"/>
        <v>1.7084147420765028E-4</v>
      </c>
      <c r="AD45" s="96">
        <f t="shared" si="126"/>
        <v>-1.2495981174642568E-2</v>
      </c>
      <c r="AE45" s="96">
        <f t="shared" si="126"/>
        <v>-8.207106661367769E-2</v>
      </c>
      <c r="AF45" s="96">
        <f t="shared" si="126"/>
        <v>9.8923745099529725E-2</v>
      </c>
      <c r="AG45" s="96">
        <f t="shared" si="126"/>
        <v>9.2525459840472113E-2</v>
      </c>
      <c r="AH45" s="96">
        <f t="shared" si="126"/>
        <v>0.50923836016610935</v>
      </c>
      <c r="AI45" s="96">
        <f t="shared" si="126"/>
        <v>0.55871033513768698</v>
      </c>
      <c r="AJ45" s="96">
        <f t="shared" si="126"/>
        <v>-9.7477464197868735E-3</v>
      </c>
      <c r="AK45" s="96">
        <f t="shared" si="126"/>
        <v>-1.128881960104744E-3</v>
      </c>
      <c r="AL45" s="96">
        <f t="shared" si="126"/>
        <v>0.30880344212504357</v>
      </c>
      <c r="AM45" s="96">
        <f t="shared" si="126"/>
        <v>-9.9670260323403426E-4</v>
      </c>
      <c r="AN45" s="96">
        <f t="shared" si="126"/>
        <v>0.20182433831703295</v>
      </c>
      <c r="AO45" s="96">
        <f t="shared" si="126"/>
        <v>0.21634704817484784</v>
      </c>
      <c r="AP45" s="96">
        <f t="shared" si="126"/>
        <v>0.48879603556867096</v>
      </c>
      <c r="AQ45" s="96">
        <f t="shared" si="126"/>
        <v>0.51544634715111248</v>
      </c>
      <c r="AR45" s="96">
        <f t="shared" si="126"/>
        <v>0.11370093418813998</v>
      </c>
      <c r="AS45" s="96">
        <f t="shared" si="126"/>
        <v>1.0854218244908731E-2</v>
      </c>
      <c r="AT45" s="96">
        <f t="shared" si="126"/>
        <v>8.7680086437528226E-3</v>
      </c>
      <c r="AU45" s="96">
        <f t="shared" si="126"/>
        <v>-3.5416945460816196E-2</v>
      </c>
      <c r="AV45" s="96">
        <f t="shared" si="126"/>
        <v>0.14396200823493699</v>
      </c>
      <c r="AW45" s="96">
        <f t="shared" si="126"/>
        <v>0.12491290714473946</v>
      </c>
      <c r="AX45" s="96">
        <f t="shared" si="126"/>
        <v>0.57010263311208953</v>
      </c>
      <c r="AY45" s="96">
        <f t="shared" si="126"/>
        <v>0.52706802378711948</v>
      </c>
      <c r="AZ45" s="96">
        <f t="shared" si="126"/>
        <v>7.8244321939883121E-2</v>
      </c>
      <c r="BA45" s="96">
        <f t="shared" si="126"/>
        <v>7.1358419428985131E-3</v>
      </c>
      <c r="BB45" s="96">
        <f t="shared" si="126"/>
        <v>-0.2036679099593468</v>
      </c>
      <c r="BC45" s="96">
        <f t="shared" si="126"/>
        <v>-0.16216771616830472</v>
      </c>
      <c r="BD45" s="96">
        <f t="shared" si="126"/>
        <v>7.0627832231080268E-2</v>
      </c>
      <c r="BE45" s="96">
        <f t="shared" si="126"/>
        <v>4.2092059900591616E-2</v>
      </c>
      <c r="BF45" s="96">
        <f t="shared" si="126"/>
        <v>0.48443713210426098</v>
      </c>
      <c r="BG45" s="96">
        <f t="shared" si="126"/>
        <v>0.48426009062389819</v>
      </c>
      <c r="BH45" s="96">
        <f t="shared" si="126"/>
        <v>4.5356698984310828E-2</v>
      </c>
      <c r="BI45" s="96">
        <f t="shared" si="126"/>
        <v>4.1446962639765106E-3</v>
      </c>
      <c r="BJ45" s="96">
        <f t="shared" si="126"/>
        <v>5.3930880825091121E-2</v>
      </c>
      <c r="BK45" s="96">
        <f t="shared" si="126"/>
        <v>-6.6789443784716185E-2</v>
      </c>
      <c r="BL45" s="96">
        <f t="shared" si="126"/>
        <v>0.12923381703223669</v>
      </c>
      <c r="BM45" s="96">
        <f t="shared" si="126"/>
        <v>0.11888655598206244</v>
      </c>
      <c r="BN45" s="96">
        <f t="shared" si="126"/>
        <v>0.3670021352118028</v>
      </c>
      <c r="BO45" s="96">
        <f t="shared" ref="BO45:CJ45" si="127">BO42-BO5</f>
        <v>0.36194165405523238</v>
      </c>
      <c r="BP45" s="96">
        <f t="shared" si="127"/>
        <v>-0.16015082070129955</v>
      </c>
      <c r="BQ45" s="96">
        <f t="shared" si="127"/>
        <v>-1.4572552448260168E-2</v>
      </c>
      <c r="BR45" s="96">
        <f t="shared" si="127"/>
        <v>0.18150574230652616</v>
      </c>
      <c r="BS45" s="96">
        <f t="shared" si="127"/>
        <v>-8.8675099174911454E-2</v>
      </c>
      <c r="BT45" s="96">
        <f t="shared" si="127"/>
        <v>7.4920489410529534E-2</v>
      </c>
      <c r="BU45" s="96">
        <f t="shared" si="127"/>
        <v>0.11004993618464665</v>
      </c>
      <c r="BV45" s="96">
        <f t="shared" si="127"/>
        <v>0.42760669028348092</v>
      </c>
      <c r="BW45" s="96">
        <f t="shared" si="127"/>
        <v>0.36224077014679762</v>
      </c>
      <c r="BX45" s="96">
        <f t="shared" si="127"/>
        <v>-0.33942119576857466</v>
      </c>
      <c r="BY45" s="96">
        <f t="shared" si="127"/>
        <v>-2.6454814648366409E-2</v>
      </c>
      <c r="BZ45" s="96">
        <f t="shared" si="127"/>
        <v>3.2944877890425883E-2</v>
      </c>
      <c r="CA45" s="96">
        <f t="shared" si="127"/>
        <v>-8.135082244823999E-2</v>
      </c>
      <c r="CB45" s="96">
        <f t="shared" si="127"/>
        <v>9.9448874892731354E-3</v>
      </c>
      <c r="CC45" s="96">
        <f t="shared" si="127"/>
        <v>7.1845002735154262E-2</v>
      </c>
      <c r="CD45" s="96">
        <f t="shared" si="127"/>
        <v>0.46689004757788727</v>
      </c>
      <c r="CE45" s="96">
        <f t="shared" si="127"/>
        <v>0.42393511178956655</v>
      </c>
      <c r="CF45" s="96">
        <f t="shared" si="127"/>
        <v>7.3040574379243162E-2</v>
      </c>
      <c r="CG45" s="96">
        <f t="shared" si="127"/>
        <v>6.2279917734066048E-3</v>
      </c>
      <c r="CH45" s="96">
        <f t="shared" si="127"/>
        <v>-2.5825735450291765E-2</v>
      </c>
      <c r="CI45" s="96">
        <f t="shared" si="127"/>
        <v>2.2674667858835207E-2</v>
      </c>
      <c r="CJ45" s="96">
        <f t="shared" si="127"/>
        <v>0.13419488859141848</v>
      </c>
      <c r="CK45" s="96">
        <f>CK42-CK5</f>
        <v>0.10675300899287909</v>
      </c>
    </row>
    <row r="46" spans="1:89" s="23" customFormat="1">
      <c r="B46" s="342" t="s">
        <v>987</v>
      </c>
      <c r="C46" s="342"/>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342"/>
      <c r="AE46" s="342"/>
      <c r="AF46" s="342"/>
      <c r="AG46" s="342"/>
      <c r="AH46" s="342"/>
      <c r="AI46" s="342"/>
      <c r="AJ46" s="342"/>
      <c r="AK46" s="342"/>
      <c r="AL46" s="342"/>
      <c r="AM46" s="342"/>
      <c r="AN46" s="342"/>
      <c r="AO46" s="342"/>
      <c r="AP46" s="342"/>
      <c r="AQ46" s="342"/>
      <c r="AR46" s="342"/>
      <c r="AS46" s="342"/>
      <c r="AT46" s="342"/>
      <c r="AU46" s="342"/>
      <c r="AV46" s="342"/>
      <c r="AW46" s="342"/>
      <c r="AX46" s="342"/>
      <c r="AY46" s="342"/>
      <c r="AZ46" s="342"/>
      <c r="BA46" s="342"/>
      <c r="BB46" s="342"/>
      <c r="BC46" s="342"/>
      <c r="BD46" s="342"/>
      <c r="BE46" s="342"/>
      <c r="BF46" s="342"/>
      <c r="BG46" s="342"/>
      <c r="BH46" s="342"/>
      <c r="BI46" s="342"/>
      <c r="BJ46" s="342"/>
      <c r="BK46" s="342"/>
      <c r="BL46" s="342"/>
      <c r="BM46" s="342"/>
      <c r="BN46" s="342"/>
      <c r="BO46" s="342"/>
      <c r="BP46" s="342"/>
      <c r="BQ46" s="342"/>
      <c r="BR46" s="342"/>
      <c r="BS46" s="342"/>
      <c r="BT46" s="342"/>
      <c r="BU46" s="342"/>
      <c r="BV46" s="342"/>
      <c r="BW46" s="342"/>
      <c r="BX46" s="342"/>
      <c r="BY46" s="342"/>
      <c r="BZ46" s="342"/>
      <c r="CA46" s="342"/>
      <c r="CB46" s="342"/>
      <c r="CC46" s="342"/>
      <c r="CD46" s="342"/>
      <c r="CE46" s="342"/>
      <c r="CF46" s="342"/>
      <c r="CG46" s="342"/>
      <c r="CH46" s="342"/>
      <c r="CI46" s="342"/>
      <c r="CJ46" s="342"/>
      <c r="CK46" s="342"/>
    </row>
    <row r="47" spans="1:89" s="37" customFormat="1">
      <c r="A47" s="89" t="s">
        <v>989</v>
      </c>
      <c r="B47" s="96">
        <f>(POWER(B42/B5,1/(2018-1981))-1)*100</f>
        <v>3.0415735268856325</v>
      </c>
      <c r="C47" s="96">
        <f t="shared" ref="C47:BN47" si="128">(POWER(C42/C5,1/(2018-1981))-1)*100</f>
        <v>2.5200675287998742</v>
      </c>
      <c r="D47" s="96">
        <f t="shared" si="128"/>
        <v>0.2937208220865406</v>
      </c>
      <c r="E47" s="96">
        <f t="shared" si="128"/>
        <v>1.3671514752444658E-2</v>
      </c>
      <c r="F47" s="96">
        <f t="shared" si="128"/>
        <v>-0.19252833524090462</v>
      </c>
      <c r="G47" s="96">
        <f t="shared" si="128"/>
        <v>-0.35205791821345533</v>
      </c>
      <c r="H47" s="96">
        <f>(POWER(H42/H5,1/(2018-1981))-1)*100</f>
        <v>0.55907187220800569</v>
      </c>
      <c r="I47" s="96">
        <f t="shared" si="128"/>
        <v>0.38263523306210079</v>
      </c>
      <c r="J47" s="96">
        <f t="shared" si="128"/>
        <v>5.7235983772259136</v>
      </c>
      <c r="K47" s="96">
        <f t="shared" si="128"/>
        <v>6.0165148746962327</v>
      </c>
      <c r="L47" s="96">
        <f t="shared" si="128"/>
        <v>1.2995446781909781</v>
      </c>
      <c r="M47" s="96">
        <f t="shared" si="128"/>
        <v>6.0129889632132283E-2</v>
      </c>
      <c r="N47" s="96">
        <f t="shared" si="128"/>
        <v>0.96319105929549842</v>
      </c>
      <c r="O47" s="96">
        <f t="shared" si="128"/>
        <v>0.78660397639138679</v>
      </c>
      <c r="P47" s="96">
        <f t="shared" si="128"/>
        <v>1.7486111501221702</v>
      </c>
      <c r="Q47" s="96">
        <f t="shared" si="128"/>
        <v>1.1948636272826718</v>
      </c>
      <c r="R47" s="96">
        <f t="shared" si="128"/>
        <v>3.2815421699157854</v>
      </c>
      <c r="S47" s="96">
        <f t="shared" si="128"/>
        <v>2.9033112747977041</v>
      </c>
      <c r="T47" s="96">
        <f t="shared" si="128"/>
        <v>-3.4380270609108199</v>
      </c>
      <c r="U47" s="96">
        <f t="shared" si="128"/>
        <v>-6.1475672622439355</v>
      </c>
      <c r="V47" s="96">
        <f t="shared" si="128"/>
        <v>1.088537291872993</v>
      </c>
      <c r="W47" s="96">
        <f t="shared" si="128"/>
        <v>0.43902503302666318</v>
      </c>
      <c r="X47" s="96">
        <f t="shared" si="128"/>
        <v>0.88469527991374974</v>
      </c>
      <c r="Y47" s="96">
        <f t="shared" si="128"/>
        <v>-6.2560398845357135E-2</v>
      </c>
      <c r="Z47" s="96">
        <f t="shared" si="128"/>
        <v>2.8737439687549493</v>
      </c>
      <c r="AA47" s="96">
        <f t="shared" si="128"/>
        <v>2.3692636600262329</v>
      </c>
      <c r="AB47" s="96">
        <f t="shared" si="128"/>
        <v>1.0191191734354454E-2</v>
      </c>
      <c r="AC47" s="96">
        <f t="shared" si="128"/>
        <v>5.2738036417920853E-4</v>
      </c>
      <c r="AD47" s="96">
        <f t="shared" si="128"/>
        <v>-6.6029422394986437E-2</v>
      </c>
      <c r="AE47" s="96">
        <f t="shared" si="128"/>
        <v>-0.42919107821375313</v>
      </c>
      <c r="AF47" s="96">
        <f t="shared" si="128"/>
        <v>0.5764689310449933</v>
      </c>
      <c r="AG47" s="96">
        <f t="shared" si="128"/>
        <v>0.40607339488092364</v>
      </c>
      <c r="AH47" s="96">
        <f t="shared" si="128"/>
        <v>4.4567122238782009</v>
      </c>
      <c r="AI47" s="96">
        <f t="shared" si="128"/>
        <v>4.2741802112342686</v>
      </c>
      <c r="AJ47" s="96">
        <f t="shared" si="128"/>
        <v>-7.0031100991985173E-2</v>
      </c>
      <c r="AK47" s="96">
        <f t="shared" si="128"/>
        <v>-3.4623069494754688E-3</v>
      </c>
      <c r="AL47" s="96">
        <f t="shared" si="128"/>
        <v>1.8056104469681422</v>
      </c>
      <c r="AM47" s="96">
        <f t="shared" si="128"/>
        <v>-5.4208202533989613E-3</v>
      </c>
      <c r="AN47" s="96">
        <f t="shared" si="128"/>
        <v>1.2872325015998998</v>
      </c>
      <c r="AO47" s="96">
        <f t="shared" si="128"/>
        <v>1.0383911661491885</v>
      </c>
      <c r="AP47" s="96">
        <f t="shared" si="128"/>
        <v>3.7473024332293825</v>
      </c>
      <c r="AQ47" s="96">
        <f t="shared" si="128"/>
        <v>3.3925825729451464</v>
      </c>
      <c r="AR47" s="96">
        <f t="shared" si="128"/>
        <v>0.70241777708044406</v>
      </c>
      <c r="AS47" s="96">
        <f t="shared" si="128"/>
        <v>3.3056292183109015E-2</v>
      </c>
      <c r="AT47" s="96">
        <f t="shared" si="128"/>
        <v>4.0567019982429287E-2</v>
      </c>
      <c r="AU47" s="96">
        <f t="shared" si="128"/>
        <v>-0.17472656159854827</v>
      </c>
      <c r="AV47" s="96">
        <f t="shared" si="128"/>
        <v>0.79225559081874675</v>
      </c>
      <c r="AW47" s="96">
        <f t="shared" si="128"/>
        <v>0.54593144758854351</v>
      </c>
      <c r="AX47" s="96">
        <f t="shared" si="128"/>
        <v>3.2104849199124041</v>
      </c>
      <c r="AY47" s="96">
        <f t="shared" si="128"/>
        <v>2.6221030526847322</v>
      </c>
      <c r="AZ47" s="96">
        <f t="shared" si="128"/>
        <v>0.46554758043722</v>
      </c>
      <c r="BA47" s="96">
        <f t="shared" si="128"/>
        <v>2.169081061502709E-2</v>
      </c>
      <c r="BB47" s="96">
        <f t="shared" si="128"/>
        <v>-0.85880853092378251</v>
      </c>
      <c r="BC47" s="96">
        <f t="shared" si="128"/>
        <v>-0.74204876650860729</v>
      </c>
      <c r="BD47" s="96">
        <f t="shared" si="128"/>
        <v>0.34280881063579738</v>
      </c>
      <c r="BE47" s="96">
        <f t="shared" si="128"/>
        <v>0.16768814508365537</v>
      </c>
      <c r="BF47" s="96">
        <f t="shared" si="128"/>
        <v>3.2141062444948965</v>
      </c>
      <c r="BG47" s="96">
        <f t="shared" si="128"/>
        <v>2.7603009794164857</v>
      </c>
      <c r="BH47" s="96">
        <f t="shared" si="128"/>
        <v>0.27014072085518315</v>
      </c>
      <c r="BI47" s="96">
        <f t="shared" si="128"/>
        <v>1.259837360245708E-2</v>
      </c>
      <c r="BJ47" s="96">
        <f t="shared" si="128"/>
        <v>0.28953876848611948</v>
      </c>
      <c r="BK47" s="96">
        <f t="shared" si="128"/>
        <v>-0.31763131349969997</v>
      </c>
      <c r="BL47" s="96">
        <f t="shared" si="128"/>
        <v>0.7094492782134143</v>
      </c>
      <c r="BM47" s="96">
        <f t="shared" si="128"/>
        <v>0.52066002257293853</v>
      </c>
      <c r="BN47" s="96">
        <f t="shared" si="128"/>
        <v>2.287778631948334</v>
      </c>
      <c r="BO47" s="96">
        <f t="shared" ref="BO47:CK47" si="129">(POWER(BO42/BO5,1/(2018-1981))-1)*100</f>
        <v>1.9103251664038368</v>
      </c>
      <c r="BP47" s="96">
        <f t="shared" si="129"/>
        <v>-0.94277944974148209</v>
      </c>
      <c r="BQ47" s="96">
        <f t="shared" si="129"/>
        <v>-4.4288343425602505E-2</v>
      </c>
      <c r="BR47" s="96">
        <f t="shared" si="129"/>
        <v>1.1377032779218199</v>
      </c>
      <c r="BS47" s="96">
        <f t="shared" si="129"/>
        <v>-0.36006230407372719</v>
      </c>
      <c r="BT47" s="96">
        <f t="shared" si="129"/>
        <v>0.40036682564348336</v>
      </c>
      <c r="BU47" s="96">
        <f t="shared" si="129"/>
        <v>0.47211142989200816</v>
      </c>
      <c r="BV47" s="96">
        <f t="shared" si="129"/>
        <v>1.9576529840468204</v>
      </c>
      <c r="BW47" s="96">
        <f t="shared" si="129"/>
        <v>1.4861530848470306</v>
      </c>
      <c r="BX47" s="96">
        <f t="shared" si="129"/>
        <v>-1.7424864685769759</v>
      </c>
      <c r="BY47" s="96">
        <f t="shared" si="129"/>
        <v>-7.9971628004471551E-2</v>
      </c>
      <c r="BZ47" s="96">
        <f t="shared" si="129"/>
        <v>0.12593520566168692</v>
      </c>
      <c r="CA47" s="96">
        <f t="shared" si="129"/>
        <v>-0.33096873149977002</v>
      </c>
      <c r="CB47" s="96">
        <f t="shared" si="129"/>
        <v>4.2450637478319564E-2</v>
      </c>
      <c r="CC47" s="96">
        <f t="shared" si="129"/>
        <v>0.26425248446273475</v>
      </c>
      <c r="CD47" s="96">
        <f t="shared" si="129"/>
        <v>2.4728798717725153</v>
      </c>
      <c r="CE47" s="96">
        <f t="shared" si="129"/>
        <v>1.9685730091601794</v>
      </c>
      <c r="CF47" s="96">
        <f t="shared" si="129"/>
        <v>0.4111670480326346</v>
      </c>
      <c r="CG47" s="96">
        <f t="shared" si="129"/>
        <v>1.8882199686576229E-2</v>
      </c>
      <c r="CH47" s="96">
        <f t="shared" si="129"/>
        <v>-0.10724110665606412</v>
      </c>
      <c r="CI47" s="96">
        <f t="shared" si="129"/>
        <v>0.10165786152529499</v>
      </c>
      <c r="CJ47" s="96">
        <f t="shared" si="129"/>
        <v>0.63929266639930482</v>
      </c>
      <c r="CK47" s="96">
        <f t="shared" si="129"/>
        <v>0.42011643393775611</v>
      </c>
    </row>
    <row r="48" spans="1:89" s="89" customFormat="1">
      <c r="A48" s="89" t="s">
        <v>1156</v>
      </c>
      <c r="B48" s="96">
        <f>((B42/B5)^(1/10))-1</f>
        <v>0.11723924775833439</v>
      </c>
      <c r="C48" s="96">
        <f t="shared" ref="C48:BN48" si="130">((C42/C5)^(1/10))-1</f>
        <v>9.6460193004571426E-2</v>
      </c>
      <c r="D48" s="96">
        <f t="shared" si="130"/>
        <v>1.0910835003238084E-2</v>
      </c>
      <c r="E48" s="96">
        <f t="shared" si="130"/>
        <v>5.0593941477616866E-4</v>
      </c>
      <c r="F48" s="96">
        <f t="shared" si="130"/>
        <v>-7.1050535505541301E-3</v>
      </c>
      <c r="G48" s="96">
        <f t="shared" si="130"/>
        <v>-1.2964355992250209E-2</v>
      </c>
      <c r="H48" s="96">
        <f t="shared" si="130"/>
        <v>2.0842278767558842E-2</v>
      </c>
      <c r="I48" s="96">
        <f t="shared" si="130"/>
        <v>1.4230793954288945E-2</v>
      </c>
      <c r="J48" s="96">
        <f t="shared" si="130"/>
        <v>0.22867257354551596</v>
      </c>
      <c r="K48" s="96">
        <f t="shared" si="130"/>
        <v>0.24131509457818789</v>
      </c>
      <c r="L48" s="96">
        <f t="shared" si="130"/>
        <v>4.8932943063358714E-2</v>
      </c>
      <c r="M48" s="96">
        <f t="shared" si="130"/>
        <v>2.2266125258323388E-3</v>
      </c>
      <c r="N48" s="96">
        <f t="shared" si="130"/>
        <v>3.6104007395503679E-2</v>
      </c>
      <c r="O48" s="96">
        <f t="shared" si="130"/>
        <v>2.9414790183663442E-2</v>
      </c>
      <c r="P48" s="96">
        <f t="shared" si="130"/>
        <v>6.6241084094990299E-2</v>
      </c>
      <c r="Q48" s="96">
        <f t="shared" si="130"/>
        <v>4.4927928559297836E-2</v>
      </c>
      <c r="R48" s="96">
        <f t="shared" si="130"/>
        <v>0.12689653117622846</v>
      </c>
      <c r="S48" s="96">
        <f t="shared" si="130"/>
        <v>0.11170253187929347</v>
      </c>
      <c r="T48" s="96">
        <f t="shared" si="130"/>
        <v>-0.12141722742257699</v>
      </c>
      <c r="U48" s="96">
        <f t="shared" si="130"/>
        <v>-0.20923310911169868</v>
      </c>
      <c r="V48" s="96">
        <f t="shared" si="130"/>
        <v>4.0871401853067368E-2</v>
      </c>
      <c r="W48" s="96">
        <f t="shared" si="130"/>
        <v>1.6340441038337206E-2</v>
      </c>
      <c r="X48" s="96">
        <f t="shared" si="130"/>
        <v>3.3126639862735008E-2</v>
      </c>
      <c r="Y48" s="96">
        <f t="shared" si="130"/>
        <v>-2.3127805053976269E-3</v>
      </c>
      <c r="Z48" s="96">
        <f t="shared" si="130"/>
        <v>0.11052111204213166</v>
      </c>
      <c r="AA48" s="96">
        <f t="shared" si="130"/>
        <v>9.0504454379664034E-2</v>
      </c>
      <c r="AB48" s="96">
        <f t="shared" si="130"/>
        <v>3.7712597543126947E-4</v>
      </c>
      <c r="AC48" s="96">
        <f t="shared" si="130"/>
        <v>1.951321240123427E-5</v>
      </c>
      <c r="AD48" s="96">
        <f t="shared" si="130"/>
        <v>-2.4409116809980258E-3</v>
      </c>
      <c r="AE48" s="96">
        <f t="shared" si="130"/>
        <v>-1.5788283114352764E-2</v>
      </c>
      <c r="AF48" s="96">
        <f t="shared" si="130"/>
        <v>2.1495885290671035E-2</v>
      </c>
      <c r="AG48" s="96">
        <f t="shared" si="130"/>
        <v>1.5107270627939151E-2</v>
      </c>
      <c r="AH48" s="96">
        <f t="shared" si="130"/>
        <v>0.17507206927435259</v>
      </c>
      <c r="AI48" s="96">
        <f t="shared" si="130"/>
        <v>0.16749250564444029</v>
      </c>
      <c r="AJ48" s="96">
        <f t="shared" si="130"/>
        <v>-2.5887019833650271E-3</v>
      </c>
      <c r="AK48" s="96">
        <f t="shared" si="130"/>
        <v>-1.2809936945723521E-4</v>
      </c>
      <c r="AL48" s="96">
        <f t="shared" si="130"/>
        <v>6.8452785874263844E-2</v>
      </c>
      <c r="AM48" s="96">
        <f t="shared" si="130"/>
        <v>-2.0055567187327039E-4</v>
      </c>
      <c r="AN48" s="96">
        <f t="shared" si="130"/>
        <v>4.8461308601597031E-2</v>
      </c>
      <c r="AO48" s="96">
        <f t="shared" si="130"/>
        <v>3.8962237055990334E-2</v>
      </c>
      <c r="AP48" s="96">
        <f t="shared" si="130"/>
        <v>0.1458142239690623</v>
      </c>
      <c r="AQ48" s="96">
        <f t="shared" si="130"/>
        <v>0.13138578695348579</v>
      </c>
      <c r="AR48" s="96">
        <f t="shared" si="130"/>
        <v>2.6236888584961537E-2</v>
      </c>
      <c r="AS48" s="96">
        <f t="shared" si="130"/>
        <v>1.2236287258893253E-3</v>
      </c>
      <c r="AT48" s="96">
        <f t="shared" si="130"/>
        <v>1.5018019470423027E-3</v>
      </c>
      <c r="AU48" s="96">
        <f t="shared" si="130"/>
        <v>-6.4496484522644781E-3</v>
      </c>
      <c r="AV48" s="96">
        <f t="shared" si="130"/>
        <v>2.9628386971628506E-2</v>
      </c>
      <c r="AW48" s="96">
        <f t="shared" si="130"/>
        <v>2.0348796103544897E-2</v>
      </c>
      <c r="AX48" s="96">
        <f t="shared" si="130"/>
        <v>0.12403058488298013</v>
      </c>
      <c r="AY48" s="96">
        <f t="shared" si="130"/>
        <v>0.10050334968951491</v>
      </c>
      <c r="AZ48" s="96">
        <f t="shared" si="130"/>
        <v>1.7333805214485798E-2</v>
      </c>
      <c r="BA48" s="96">
        <f t="shared" si="130"/>
        <v>8.027950320301791E-4</v>
      </c>
      <c r="BB48" s="96">
        <f t="shared" si="130"/>
        <v>-3.1409298561960064E-2</v>
      </c>
      <c r="BC48" s="96">
        <f t="shared" si="130"/>
        <v>-2.7181916530115147E-2</v>
      </c>
      <c r="BD48" s="96">
        <f t="shared" si="130"/>
        <v>1.2742740273292918E-2</v>
      </c>
      <c r="BE48" s="96">
        <f t="shared" si="130"/>
        <v>6.2185203159432767E-3</v>
      </c>
      <c r="BF48" s="96">
        <f t="shared" si="130"/>
        <v>0.12417651470677216</v>
      </c>
      <c r="BG48" s="96">
        <f t="shared" si="130"/>
        <v>0.10599677397501894</v>
      </c>
      <c r="BH48" s="96">
        <f t="shared" si="130"/>
        <v>1.0031714014431259E-2</v>
      </c>
      <c r="BI48" s="96">
        <f t="shared" si="130"/>
        <v>4.6621910909983022E-4</v>
      </c>
      <c r="BJ48" s="96">
        <f t="shared" si="130"/>
        <v>1.0754877605877455E-2</v>
      </c>
      <c r="BK48" s="96">
        <f t="shared" si="130"/>
        <v>-1.1702054873617418E-2</v>
      </c>
      <c r="BL48" s="96">
        <f t="shared" si="130"/>
        <v>2.6502042739750431E-2</v>
      </c>
      <c r="BM48" s="96">
        <f t="shared" si="130"/>
        <v>1.9400228593569713E-2</v>
      </c>
      <c r="BN48" s="96">
        <f t="shared" si="130"/>
        <v>8.7296186079690585E-2</v>
      </c>
      <c r="BO48" s="96">
        <f t="shared" ref="BO48:CK48" si="131">((BO42/BO5)^(1/10))-1</f>
        <v>7.2524676132308619E-2</v>
      </c>
      <c r="BP48" s="96">
        <f t="shared" si="131"/>
        <v>-3.4441235480244803E-2</v>
      </c>
      <c r="BQ48" s="96">
        <f t="shared" si="131"/>
        <v>-1.6376892046600089E-3</v>
      </c>
      <c r="BR48" s="96">
        <f t="shared" si="131"/>
        <v>4.2745734981938011E-2</v>
      </c>
      <c r="BS48" s="96">
        <f t="shared" si="131"/>
        <v>-1.3257679686864199E-2</v>
      </c>
      <c r="BT48" s="96">
        <f t="shared" si="131"/>
        <v>1.4893820977632588E-2</v>
      </c>
      <c r="BU48" s="96">
        <f t="shared" si="131"/>
        <v>1.7579754157915239E-2</v>
      </c>
      <c r="BV48" s="96">
        <f t="shared" si="131"/>
        <v>7.4368755358270588E-2</v>
      </c>
      <c r="BW48" s="96">
        <f t="shared" si="131"/>
        <v>5.6100200266178346E-2</v>
      </c>
      <c r="BX48" s="96">
        <f t="shared" si="131"/>
        <v>-6.2970317365477757E-2</v>
      </c>
      <c r="BY48" s="96">
        <f t="shared" si="131"/>
        <v>-2.9557571507252689E-3</v>
      </c>
      <c r="BZ48" s="96">
        <f t="shared" si="131"/>
        <v>4.6675301722363116E-3</v>
      </c>
      <c r="CA48" s="96">
        <f t="shared" si="131"/>
        <v>-1.219123024369928E-2</v>
      </c>
      <c r="CB48" s="96">
        <f t="shared" si="131"/>
        <v>1.5715739305259824E-3</v>
      </c>
      <c r="CC48" s="96">
        <f t="shared" si="131"/>
        <v>9.8122739523995861E-3</v>
      </c>
      <c r="CD48" s="96">
        <f t="shared" si="131"/>
        <v>9.4594052879485302E-2</v>
      </c>
      <c r="CE48" s="96">
        <f t="shared" si="131"/>
        <v>7.4794571082875905E-2</v>
      </c>
      <c r="CF48" s="96">
        <f t="shared" si="131"/>
        <v>1.5297822311773013E-2</v>
      </c>
      <c r="CG48" s="96">
        <f t="shared" si="131"/>
        <v>6.9881949792316433E-4</v>
      </c>
      <c r="CH48" s="96">
        <f t="shared" si="131"/>
        <v>-3.9621798594455804E-3</v>
      </c>
      <c r="CI48" s="96">
        <f t="shared" si="131"/>
        <v>3.7665058438334231E-3</v>
      </c>
      <c r="CJ48" s="96">
        <f t="shared" si="131"/>
        <v>2.385871223404723E-2</v>
      </c>
      <c r="CK48" s="96">
        <f t="shared" si="131"/>
        <v>1.5632678750625573E-2</v>
      </c>
    </row>
    <row r="49" spans="2:82">
      <c r="B49" s="6" t="s">
        <v>19</v>
      </c>
      <c r="R49" s="6" t="s">
        <v>290</v>
      </c>
      <c r="AH49" s="6" t="s">
        <v>290</v>
      </c>
      <c r="AX49" s="6" t="s">
        <v>290</v>
      </c>
      <c r="BN49" s="6" t="s">
        <v>290</v>
      </c>
      <c r="CD49" s="6" t="s">
        <v>290</v>
      </c>
    </row>
    <row r="50" spans="2:82">
      <c r="B50" s="6" t="s">
        <v>936</v>
      </c>
    </row>
    <row r="51" spans="2:82">
      <c r="B51" s="6" t="s">
        <v>1235</v>
      </c>
    </row>
    <row r="54" spans="2:82">
      <c r="B54" s="1"/>
      <c r="D54" s="1"/>
      <c r="F54" s="1"/>
      <c r="G54" s="1"/>
      <c r="H54" s="1"/>
    </row>
    <row r="55" spans="2:82">
      <c r="B55" s="1"/>
      <c r="D55" s="1"/>
      <c r="F55" s="1"/>
      <c r="G55" s="1"/>
      <c r="H55" s="1"/>
    </row>
    <row r="56" spans="2:82">
      <c r="B56" s="1"/>
      <c r="D56" s="1"/>
      <c r="F56" s="1"/>
      <c r="G56" s="1"/>
      <c r="H56" s="1"/>
    </row>
    <row r="57" spans="2:82">
      <c r="B57" s="1"/>
      <c r="D57" s="1"/>
      <c r="F57" s="1"/>
      <c r="G57" s="1"/>
      <c r="H57" s="1"/>
    </row>
  </sheetData>
  <mergeCells count="11">
    <mergeCell ref="AP2:AW2"/>
    <mergeCell ref="B2:I2"/>
    <mergeCell ref="J2:Q2"/>
    <mergeCell ref="R2:Y2"/>
    <mergeCell ref="Z2:AG2"/>
    <mergeCell ref="AH2:AO2"/>
    <mergeCell ref="AX2:BE2"/>
    <mergeCell ref="BF2:BM2"/>
    <mergeCell ref="BN2:BU2"/>
    <mergeCell ref="BV2:CC2"/>
    <mergeCell ref="CD2:CK2"/>
  </mergeCells>
  <phoneticPr fontId="16" type="noConversion"/>
  <pageMargins left="0.35433070866141736" right="0.35433070866141736" top="0.39370078740157483" bottom="0.39370078740157483" header="0.51181102362204722" footer="0.51181102362204722"/>
  <pageSetup scale="78" orientation="landscape" r:id="rId1"/>
  <headerFooter alignWithMargins="0"/>
  <colBreaks count="5" manualBreakCount="5">
    <brk id="17" max="1048575" man="1"/>
    <brk id="33" max="1048575" man="1"/>
    <brk id="49" max="1048575" man="1"/>
    <brk id="65" max="1048575" man="1"/>
    <brk id="81" max="1048575" man="1"/>
  </colBreaks>
</worksheet>
</file>

<file path=xl/worksheets/sheet15.xml><?xml version="1.0" encoding="utf-8"?>
<worksheet xmlns="http://schemas.openxmlformats.org/spreadsheetml/2006/main" xmlns:r="http://schemas.openxmlformats.org/officeDocument/2006/relationships">
  <dimension ref="A1:CK50"/>
  <sheetViews>
    <sheetView view="pageBreakPreview" zoomScale="110" zoomScaleSheetLayoutView="110" workbookViewId="0">
      <pane xSplit="1" ySplit="4" topLeftCell="B5" activePane="bottomRight" state="frozen"/>
      <selection activeCell="B23" sqref="B23"/>
      <selection pane="topRight" activeCell="B23" sqref="B23"/>
      <selection pane="bottomLeft" activeCell="B23" sqref="B23"/>
      <selection pane="bottomRight" activeCell="A2" sqref="A2:XFD2"/>
    </sheetView>
  </sheetViews>
  <sheetFormatPr defaultColWidth="8.875" defaultRowHeight="12.75"/>
  <cols>
    <col min="1" max="1" width="8.875" style="1"/>
    <col min="2" max="89" width="8.875" style="6"/>
    <col min="90" max="16384" width="8.875" style="1"/>
  </cols>
  <sheetData>
    <row r="1" spans="1:89">
      <c r="B1" s="6" t="s">
        <v>407</v>
      </c>
      <c r="R1" s="6" t="s">
        <v>408</v>
      </c>
      <c r="AH1" s="6" t="s">
        <v>409</v>
      </c>
      <c r="AX1" s="6" t="s">
        <v>410</v>
      </c>
      <c r="BN1" s="6" t="s">
        <v>411</v>
      </c>
      <c r="CD1" s="6" t="s">
        <v>412</v>
      </c>
    </row>
    <row r="2" spans="1:89">
      <c r="B2" s="371" t="s">
        <v>264</v>
      </c>
      <c r="C2" s="371"/>
      <c r="D2" s="371"/>
      <c r="E2" s="371"/>
      <c r="F2" s="371"/>
      <c r="G2" s="371"/>
      <c r="H2" s="371"/>
      <c r="I2" s="371"/>
      <c r="J2" s="371" t="s">
        <v>280</v>
      </c>
      <c r="K2" s="371"/>
      <c r="L2" s="371"/>
      <c r="M2" s="371"/>
      <c r="N2" s="371"/>
      <c r="O2" s="371"/>
      <c r="P2" s="371"/>
      <c r="Q2" s="371"/>
      <c r="R2" s="371" t="s">
        <v>281</v>
      </c>
      <c r="S2" s="371"/>
      <c r="T2" s="371"/>
      <c r="U2" s="371"/>
      <c r="V2" s="371"/>
      <c r="W2" s="371"/>
      <c r="X2" s="371"/>
      <c r="Y2" s="371"/>
      <c r="Z2" s="371" t="s">
        <v>282</v>
      </c>
      <c r="AA2" s="371"/>
      <c r="AB2" s="371"/>
      <c r="AC2" s="371"/>
      <c r="AD2" s="371"/>
      <c r="AE2" s="371"/>
      <c r="AF2" s="371"/>
      <c r="AG2" s="371"/>
      <c r="AH2" s="371" t="s">
        <v>283</v>
      </c>
      <c r="AI2" s="371"/>
      <c r="AJ2" s="371"/>
      <c r="AK2" s="371"/>
      <c r="AL2" s="371"/>
      <c r="AM2" s="371"/>
      <c r="AN2" s="371"/>
      <c r="AO2" s="371"/>
      <c r="AP2" s="371" t="s">
        <v>284</v>
      </c>
      <c r="AQ2" s="371"/>
      <c r="AR2" s="371"/>
      <c r="AS2" s="371"/>
      <c r="AT2" s="371"/>
      <c r="AU2" s="371"/>
      <c r="AV2" s="371"/>
      <c r="AW2" s="371"/>
      <c r="AX2" s="371" t="s">
        <v>285</v>
      </c>
      <c r="AY2" s="371"/>
      <c r="AZ2" s="371"/>
      <c r="BA2" s="371"/>
      <c r="BB2" s="371"/>
      <c r="BC2" s="371"/>
      <c r="BD2" s="371"/>
      <c r="BE2" s="371"/>
      <c r="BF2" s="371" t="s">
        <v>286</v>
      </c>
      <c r="BG2" s="371"/>
      <c r="BH2" s="371"/>
      <c r="BI2" s="371"/>
      <c r="BJ2" s="371"/>
      <c r="BK2" s="371"/>
      <c r="BL2" s="371"/>
      <c r="BM2" s="371"/>
      <c r="BN2" s="371" t="s">
        <v>287</v>
      </c>
      <c r="BO2" s="371"/>
      <c r="BP2" s="371"/>
      <c r="BQ2" s="371"/>
      <c r="BR2" s="371"/>
      <c r="BS2" s="371"/>
      <c r="BT2" s="371"/>
      <c r="BU2" s="371"/>
      <c r="BV2" s="371" t="s">
        <v>288</v>
      </c>
      <c r="BW2" s="371"/>
      <c r="BX2" s="371"/>
      <c r="BY2" s="371"/>
      <c r="BZ2" s="371"/>
      <c r="CA2" s="371"/>
      <c r="CB2" s="371"/>
      <c r="CC2" s="371"/>
      <c r="CD2" s="371" t="s">
        <v>289</v>
      </c>
      <c r="CE2" s="371"/>
      <c r="CF2" s="371"/>
      <c r="CG2" s="371"/>
      <c r="CH2" s="371"/>
      <c r="CI2" s="371"/>
      <c r="CJ2" s="371"/>
      <c r="CK2" s="371"/>
    </row>
    <row r="3" spans="1:89" s="277" customFormat="1" ht="76.5">
      <c r="B3" s="278" t="s">
        <v>22</v>
      </c>
      <c r="C3" s="278" t="s">
        <v>135</v>
      </c>
      <c r="D3" s="278" t="s">
        <v>23</v>
      </c>
      <c r="E3" s="278" t="s">
        <v>136</v>
      </c>
      <c r="F3" s="278" t="s">
        <v>486</v>
      </c>
      <c r="G3" s="278" t="s">
        <v>20</v>
      </c>
      <c r="H3" s="278" t="s">
        <v>21</v>
      </c>
      <c r="I3" s="278" t="s">
        <v>137</v>
      </c>
      <c r="J3" s="278" t="s">
        <v>22</v>
      </c>
      <c r="K3" s="278" t="s">
        <v>135</v>
      </c>
      <c r="L3" s="278" t="s">
        <v>23</v>
      </c>
      <c r="M3" s="278" t="s">
        <v>136</v>
      </c>
      <c r="N3" s="278" t="s">
        <v>486</v>
      </c>
      <c r="O3" s="278" t="s">
        <v>20</v>
      </c>
      <c r="P3" s="278" t="s">
        <v>21</v>
      </c>
      <c r="Q3" s="278" t="s">
        <v>137</v>
      </c>
      <c r="R3" s="278" t="s">
        <v>22</v>
      </c>
      <c r="S3" s="278" t="s">
        <v>135</v>
      </c>
      <c r="T3" s="278" t="s">
        <v>23</v>
      </c>
      <c r="U3" s="278" t="s">
        <v>136</v>
      </c>
      <c r="V3" s="278" t="s">
        <v>486</v>
      </c>
      <c r="W3" s="278" t="s">
        <v>20</v>
      </c>
      <c r="X3" s="278" t="s">
        <v>21</v>
      </c>
      <c r="Y3" s="278" t="s">
        <v>137</v>
      </c>
      <c r="Z3" s="278" t="s">
        <v>22</v>
      </c>
      <c r="AA3" s="278" t="s">
        <v>135</v>
      </c>
      <c r="AB3" s="278" t="s">
        <v>23</v>
      </c>
      <c r="AC3" s="278" t="s">
        <v>136</v>
      </c>
      <c r="AD3" s="278" t="s">
        <v>486</v>
      </c>
      <c r="AE3" s="278" t="s">
        <v>20</v>
      </c>
      <c r="AF3" s="278" t="s">
        <v>21</v>
      </c>
      <c r="AG3" s="278" t="s">
        <v>137</v>
      </c>
      <c r="AH3" s="278" t="s">
        <v>22</v>
      </c>
      <c r="AI3" s="278" t="s">
        <v>135</v>
      </c>
      <c r="AJ3" s="278" t="s">
        <v>23</v>
      </c>
      <c r="AK3" s="278" t="s">
        <v>136</v>
      </c>
      <c r="AL3" s="278" t="s">
        <v>486</v>
      </c>
      <c r="AM3" s="278" t="s">
        <v>20</v>
      </c>
      <c r="AN3" s="278" t="s">
        <v>21</v>
      </c>
      <c r="AO3" s="278" t="s">
        <v>137</v>
      </c>
      <c r="AP3" s="278" t="s">
        <v>22</v>
      </c>
      <c r="AQ3" s="278" t="s">
        <v>135</v>
      </c>
      <c r="AR3" s="278" t="s">
        <v>23</v>
      </c>
      <c r="AS3" s="278" t="s">
        <v>136</v>
      </c>
      <c r="AT3" s="278" t="s">
        <v>486</v>
      </c>
      <c r="AU3" s="278" t="s">
        <v>20</v>
      </c>
      <c r="AV3" s="278" t="s">
        <v>21</v>
      </c>
      <c r="AW3" s="278" t="s">
        <v>137</v>
      </c>
      <c r="AX3" s="278" t="s">
        <v>22</v>
      </c>
      <c r="AY3" s="278" t="s">
        <v>135</v>
      </c>
      <c r="AZ3" s="278" t="s">
        <v>23</v>
      </c>
      <c r="BA3" s="278" t="s">
        <v>136</v>
      </c>
      <c r="BB3" s="278" t="s">
        <v>486</v>
      </c>
      <c r="BC3" s="278" t="s">
        <v>20</v>
      </c>
      <c r="BD3" s="278" t="s">
        <v>21</v>
      </c>
      <c r="BE3" s="278" t="s">
        <v>137</v>
      </c>
      <c r="BF3" s="278" t="s">
        <v>22</v>
      </c>
      <c r="BG3" s="278" t="s">
        <v>135</v>
      </c>
      <c r="BH3" s="278" t="s">
        <v>23</v>
      </c>
      <c r="BI3" s="278" t="s">
        <v>136</v>
      </c>
      <c r="BJ3" s="278" t="s">
        <v>486</v>
      </c>
      <c r="BK3" s="278" t="s">
        <v>20</v>
      </c>
      <c r="BL3" s="278" t="s">
        <v>21</v>
      </c>
      <c r="BM3" s="278" t="s">
        <v>137</v>
      </c>
      <c r="BN3" s="278" t="s">
        <v>22</v>
      </c>
      <c r="BO3" s="278" t="s">
        <v>135</v>
      </c>
      <c r="BP3" s="278" t="s">
        <v>23</v>
      </c>
      <c r="BQ3" s="278" t="s">
        <v>136</v>
      </c>
      <c r="BR3" s="278" t="s">
        <v>486</v>
      </c>
      <c r="BS3" s="278" t="s">
        <v>20</v>
      </c>
      <c r="BT3" s="278" t="s">
        <v>21</v>
      </c>
      <c r="BU3" s="278" t="s">
        <v>137</v>
      </c>
      <c r="BV3" s="278" t="s">
        <v>22</v>
      </c>
      <c r="BW3" s="278" t="s">
        <v>135</v>
      </c>
      <c r="BX3" s="278" t="s">
        <v>23</v>
      </c>
      <c r="BY3" s="278" t="s">
        <v>136</v>
      </c>
      <c r="BZ3" s="278" t="s">
        <v>486</v>
      </c>
      <c r="CA3" s="278" t="s">
        <v>20</v>
      </c>
      <c r="CB3" s="278" t="s">
        <v>21</v>
      </c>
      <c r="CC3" s="278" t="s">
        <v>137</v>
      </c>
      <c r="CD3" s="278" t="s">
        <v>22</v>
      </c>
      <c r="CE3" s="278" t="s">
        <v>135</v>
      </c>
      <c r="CF3" s="278" t="s">
        <v>23</v>
      </c>
      <c r="CG3" s="278" t="s">
        <v>136</v>
      </c>
      <c r="CH3" s="278" t="s">
        <v>486</v>
      </c>
      <c r="CI3" s="278" t="s">
        <v>20</v>
      </c>
      <c r="CJ3" s="278" t="s">
        <v>21</v>
      </c>
      <c r="CK3" s="278" t="s">
        <v>137</v>
      </c>
    </row>
    <row r="4" spans="1:89" s="277" customFormat="1" ht="49.5" customHeight="1">
      <c r="B4" s="278" t="s">
        <v>77</v>
      </c>
      <c r="C4" s="278" t="s">
        <v>210</v>
      </c>
      <c r="D4" s="278" t="s">
        <v>78</v>
      </c>
      <c r="E4" s="278" t="s">
        <v>139</v>
      </c>
      <c r="F4" s="278" t="s">
        <v>79</v>
      </c>
      <c r="G4" s="278" t="s">
        <v>80</v>
      </c>
      <c r="H4" s="278" t="s">
        <v>144</v>
      </c>
      <c r="I4" s="278" t="s">
        <v>145</v>
      </c>
      <c r="J4" s="278" t="s">
        <v>82</v>
      </c>
      <c r="K4" s="278" t="s">
        <v>141</v>
      </c>
      <c r="L4" s="278" t="s">
        <v>83</v>
      </c>
      <c r="M4" s="278" t="s">
        <v>142</v>
      </c>
      <c r="N4" s="278" t="s">
        <v>84</v>
      </c>
      <c r="O4" s="278" t="s">
        <v>101</v>
      </c>
      <c r="P4" s="278" t="s">
        <v>146</v>
      </c>
      <c r="Q4" s="278" t="s">
        <v>147</v>
      </c>
      <c r="R4" s="278" t="s">
        <v>77</v>
      </c>
      <c r="S4" s="278" t="s">
        <v>210</v>
      </c>
      <c r="T4" s="278" t="s">
        <v>78</v>
      </c>
      <c r="U4" s="278" t="s">
        <v>139</v>
      </c>
      <c r="V4" s="278" t="s">
        <v>79</v>
      </c>
      <c r="W4" s="278" t="s">
        <v>80</v>
      </c>
      <c r="X4" s="278" t="s">
        <v>144</v>
      </c>
      <c r="Y4" s="278" t="s">
        <v>145</v>
      </c>
      <c r="Z4" s="278" t="s">
        <v>82</v>
      </c>
      <c r="AA4" s="278" t="s">
        <v>141</v>
      </c>
      <c r="AB4" s="278" t="s">
        <v>83</v>
      </c>
      <c r="AC4" s="278" t="s">
        <v>142</v>
      </c>
      <c r="AD4" s="278" t="s">
        <v>84</v>
      </c>
      <c r="AE4" s="278" t="s">
        <v>101</v>
      </c>
      <c r="AF4" s="278" t="s">
        <v>146</v>
      </c>
      <c r="AG4" s="278" t="s">
        <v>147</v>
      </c>
      <c r="AH4" s="278" t="s">
        <v>77</v>
      </c>
      <c r="AI4" s="278" t="s">
        <v>210</v>
      </c>
      <c r="AJ4" s="278" t="s">
        <v>78</v>
      </c>
      <c r="AK4" s="278" t="s">
        <v>139</v>
      </c>
      <c r="AL4" s="278" t="s">
        <v>79</v>
      </c>
      <c r="AM4" s="278" t="s">
        <v>80</v>
      </c>
      <c r="AN4" s="278" t="s">
        <v>144</v>
      </c>
      <c r="AO4" s="278" t="s">
        <v>145</v>
      </c>
      <c r="AP4" s="278" t="s">
        <v>82</v>
      </c>
      <c r="AQ4" s="278" t="s">
        <v>141</v>
      </c>
      <c r="AR4" s="278" t="s">
        <v>83</v>
      </c>
      <c r="AS4" s="278" t="s">
        <v>142</v>
      </c>
      <c r="AT4" s="278" t="s">
        <v>84</v>
      </c>
      <c r="AU4" s="278" t="s">
        <v>101</v>
      </c>
      <c r="AV4" s="278" t="s">
        <v>146</v>
      </c>
      <c r="AW4" s="278" t="s">
        <v>147</v>
      </c>
      <c r="AX4" s="278" t="s">
        <v>77</v>
      </c>
      <c r="AY4" s="278" t="s">
        <v>210</v>
      </c>
      <c r="AZ4" s="278" t="s">
        <v>78</v>
      </c>
      <c r="BA4" s="278" t="s">
        <v>139</v>
      </c>
      <c r="BB4" s="278" t="s">
        <v>79</v>
      </c>
      <c r="BC4" s="278" t="s">
        <v>80</v>
      </c>
      <c r="BD4" s="278" t="s">
        <v>144</v>
      </c>
      <c r="BE4" s="278" t="s">
        <v>145</v>
      </c>
      <c r="BF4" s="278" t="s">
        <v>82</v>
      </c>
      <c r="BG4" s="278" t="s">
        <v>141</v>
      </c>
      <c r="BH4" s="278" t="s">
        <v>83</v>
      </c>
      <c r="BI4" s="278" t="s">
        <v>142</v>
      </c>
      <c r="BJ4" s="278" t="s">
        <v>84</v>
      </c>
      <c r="BK4" s="278" t="s">
        <v>101</v>
      </c>
      <c r="BL4" s="278" t="s">
        <v>146</v>
      </c>
      <c r="BM4" s="278" t="s">
        <v>147</v>
      </c>
      <c r="BN4" s="278" t="s">
        <v>77</v>
      </c>
      <c r="BO4" s="278" t="s">
        <v>210</v>
      </c>
      <c r="BP4" s="278" t="s">
        <v>78</v>
      </c>
      <c r="BQ4" s="278" t="s">
        <v>139</v>
      </c>
      <c r="BR4" s="278" t="s">
        <v>79</v>
      </c>
      <c r="BS4" s="278" t="s">
        <v>80</v>
      </c>
      <c r="BT4" s="278" t="s">
        <v>144</v>
      </c>
      <c r="BU4" s="278" t="s">
        <v>145</v>
      </c>
      <c r="BV4" s="278" t="s">
        <v>82</v>
      </c>
      <c r="BW4" s="278" t="s">
        <v>141</v>
      </c>
      <c r="BX4" s="278" t="s">
        <v>83</v>
      </c>
      <c r="BY4" s="278" t="s">
        <v>142</v>
      </c>
      <c r="BZ4" s="278" t="s">
        <v>84</v>
      </c>
      <c r="CA4" s="278" t="s">
        <v>101</v>
      </c>
      <c r="CB4" s="278" t="s">
        <v>146</v>
      </c>
      <c r="CC4" s="278" t="s">
        <v>147</v>
      </c>
      <c r="CD4" s="278" t="s">
        <v>77</v>
      </c>
      <c r="CE4" s="278" t="s">
        <v>210</v>
      </c>
      <c r="CF4" s="278" t="s">
        <v>78</v>
      </c>
      <c r="CG4" s="278" t="s">
        <v>139</v>
      </c>
      <c r="CH4" s="278" t="s">
        <v>79</v>
      </c>
      <c r="CI4" s="278" t="s">
        <v>80</v>
      </c>
      <c r="CJ4" s="278" t="s">
        <v>144</v>
      </c>
      <c r="CK4" s="278" t="s">
        <v>145</v>
      </c>
    </row>
    <row r="5" spans="1:89">
      <c r="A5" s="1">
        <v>1981</v>
      </c>
      <c r="B5" s="96">
        <f>'1'!I6</f>
        <v>0.25226719979436601</v>
      </c>
      <c r="C5" s="96">
        <f>'1'!K6</f>
        <v>0.32253212432874179</v>
      </c>
      <c r="D5" s="96">
        <f>'2'!I6</f>
        <v>0.43317905562780556</v>
      </c>
      <c r="E5" s="96">
        <f>'2'!K6</f>
        <v>0.88724338719602769</v>
      </c>
      <c r="F5" s="96">
        <f>'3'!D5</f>
        <v>0.62147861774853719</v>
      </c>
      <c r="G5" s="96">
        <f>'8'!F4</f>
        <v>0.62488106627047169</v>
      </c>
      <c r="H5" s="96">
        <f t="shared" ref="H5:H26" si="0">(0.7)*B5+(0.1)*D5+(0.1)*F5+(0.1)*G5</f>
        <v>0.34454091382073765</v>
      </c>
      <c r="I5" s="96">
        <f t="shared" ref="I5:I26" si="1">(0.7)*C5+(0.1)*E5+(0.1)*F5+(0.1)*G5</f>
        <v>0.43913279415162293</v>
      </c>
      <c r="J5" s="96">
        <f>'1'!S6</f>
        <v>8.3333333333333301E-2</v>
      </c>
      <c r="K5" s="96">
        <f>'1'!U6</f>
        <v>8.3333333333332774E-2</v>
      </c>
      <c r="L5" s="96">
        <f>'2'!S6</f>
        <v>0.36608188956851417</v>
      </c>
      <c r="M5" s="96">
        <f>'2'!U6</f>
        <v>0.88002490024117197</v>
      </c>
      <c r="N5" s="96">
        <f>'3'!G5</f>
        <v>0.37790801812749059</v>
      </c>
      <c r="O5" s="96">
        <f>'8'!K4</f>
        <v>0.37538373609896852</v>
      </c>
      <c r="P5" s="96">
        <f t="shared" ref="P5:P26" si="2">(0.7)*J5+(0.1)*L5+(0.1)*N5+(0.1)*O5</f>
        <v>0.17027069771283065</v>
      </c>
      <c r="Q5" s="96">
        <f t="shared" ref="Q5:Q26" si="3">(0.7)*K5+(0.1)*M5+(0.1)*N5+(0.1)*O5</f>
        <v>0.22166499878009605</v>
      </c>
      <c r="R5" s="96">
        <f>'1'!AC6</f>
        <v>0.19567147946863875</v>
      </c>
      <c r="S5" s="96">
        <f>'1'!AE6</f>
        <v>0.24900810383157251</v>
      </c>
      <c r="T5" s="96">
        <f>'2'!AC6</f>
        <v>0.30408284588227685</v>
      </c>
      <c r="U5" s="96">
        <f>'2'!AE6</f>
        <v>0.87163363608223265</v>
      </c>
      <c r="V5" s="96">
        <f>'3'!J5</f>
        <v>0.41824976277152237</v>
      </c>
      <c r="W5" s="96">
        <f>'8'!P4</f>
        <v>0.39255053272244722</v>
      </c>
      <c r="X5" s="96">
        <f t="shared" ref="X5:X26" si="4">(0.7)*R5+(0.1)*T5+(0.1)*V5+(0.1)*W5</f>
        <v>0.24845834976567177</v>
      </c>
      <c r="Y5" s="96">
        <f t="shared" ref="Y5:Y26" si="5">(0.7)*S5+(0.1)*U5+(0.1)*V5+(0.1)*W5</f>
        <v>0.342549065839721</v>
      </c>
      <c r="Z5" s="96">
        <f>'1'!AM6</f>
        <v>0.26393547181489929</v>
      </c>
      <c r="AA5" s="96">
        <f>'1'!AO6</f>
        <v>0.33699749359133219</v>
      </c>
      <c r="AB5" s="96">
        <f>'2'!AM6</f>
        <v>0.33031435702035156</v>
      </c>
      <c r="AC5" s="96">
        <f>'2'!AO6</f>
        <v>0.87544003383432567</v>
      </c>
      <c r="AD5" s="96">
        <f>'3'!M5</f>
        <v>0.51758748105818153</v>
      </c>
      <c r="AE5" s="96">
        <f>'8'!U4</f>
        <v>0.55783167058712757</v>
      </c>
      <c r="AF5" s="96">
        <f t="shared" ref="AF5:AF26" si="6">(0.7)*Z5+(0.1)*AB5+(0.1)*AD5+(0.1)*AE5</f>
        <v>0.32532818113699558</v>
      </c>
      <c r="AG5" s="96">
        <f t="shared" ref="AG5:AG26" si="7">(0.7)*AA5+(0.1)*AC5+(0.1)*AD5+(0.1)*AE5</f>
        <v>0.43098416406189599</v>
      </c>
      <c r="AH5" s="96">
        <f>'1'!AW6</f>
        <v>0.12669758564399911</v>
      </c>
      <c r="AI5" s="96">
        <f>'1'!AY6</f>
        <v>0.15080721864638874</v>
      </c>
      <c r="AJ5" s="96">
        <f>'2'!AW6</f>
        <v>0.38095690969891871</v>
      </c>
      <c r="AK5" s="96">
        <f>'2'!AY6</f>
        <v>0.8817630083025606</v>
      </c>
      <c r="AL5" s="96">
        <f>'3'!P5</f>
        <v>0.32890239270223937</v>
      </c>
      <c r="AM5" s="96">
        <f>'8'!Z4</f>
        <v>0.49741921996629446</v>
      </c>
      <c r="AN5" s="96">
        <f t="shared" ref="AN5:AN26" si="8">(0.7)*AH5+(0.1)*AJ5+(0.1)*AL5+(0.1)*AM5</f>
        <v>0.20941616218754464</v>
      </c>
      <c r="AO5" s="96">
        <f t="shared" ref="AO5:AO26" si="9">(0.7)*AI5+(0.1)*AK5+(0.1)*AL5+(0.1)*AM5</f>
        <v>0.27637351514958158</v>
      </c>
      <c r="AP5" s="96">
        <f>'1'!BG6</f>
        <v>0.16850992140474236</v>
      </c>
      <c r="AQ5" s="96">
        <f>'1'!BI6</f>
        <v>0.21155825350365545</v>
      </c>
      <c r="AR5" s="96">
        <f>'2'!BG6</f>
        <v>0.38462408807685838</v>
      </c>
      <c r="AS5" s="96">
        <f>'2'!BI6</f>
        <v>0.88217815672951017</v>
      </c>
      <c r="AT5" s="96">
        <f>'3'!S5</f>
        <v>0.57989780405440894</v>
      </c>
      <c r="AU5" s="96">
        <f>'8'!AE4</f>
        <v>0.565256533772034</v>
      </c>
      <c r="AV5" s="96">
        <f t="shared" ref="AV5:AV26" si="10">(0.7)*AP5+(0.1)*AR5+(0.1)*AT5+(0.1)*AU5</f>
        <v>0.27093478757364975</v>
      </c>
      <c r="AW5" s="96">
        <f t="shared" ref="AW5:AW26" si="11">(0.7)*AQ5+(0.1)*AS5+(0.1)*AT5+(0.1)*AU5</f>
        <v>0.35082402690815412</v>
      </c>
      <c r="AX5" s="96">
        <f>'1'!BQ6</f>
        <v>0.2568669684373322</v>
      </c>
      <c r="AY5" s="96">
        <f>'1'!BS6</f>
        <v>0.3282612859046628</v>
      </c>
      <c r="AZ5" s="96">
        <f>'2'!BQ6</f>
        <v>0.41729610214991747</v>
      </c>
      <c r="BA5" s="96">
        <f>'2'!BS6</f>
        <v>0.88566829662095603</v>
      </c>
      <c r="BB5" s="96">
        <f>'3'!V5</f>
        <v>0.74543552363741483</v>
      </c>
      <c r="BC5" s="96">
        <f>'8'!AJ4</f>
        <v>0.67325921051008364</v>
      </c>
      <c r="BD5" s="96">
        <f t="shared" ref="BD5:BD26" si="12">(0.7)*AX5+(0.1)*AZ5+(0.1)*BB5+(0.1)*BC5</f>
        <v>0.36340596153587412</v>
      </c>
      <c r="BE5" s="96">
        <f t="shared" ref="BE5:BE26" si="13">(0.7)*AY5+(0.1)*BA5+(0.1)*BB5+(0.1)*BC5</f>
        <v>0.46021920321010945</v>
      </c>
      <c r="BF5" s="96">
        <f>'1'!CA6</f>
        <v>0.2178587739207882</v>
      </c>
      <c r="BG5" s="96">
        <f>'1'!CC6</f>
        <v>0.27852440485066476</v>
      </c>
      <c r="BH5" s="96">
        <f>'2'!CA6</f>
        <v>0.4320960262532309</v>
      </c>
      <c r="BI5" s="96">
        <f>'2'!CC6</f>
        <v>0.8871382787996438</v>
      </c>
      <c r="BJ5" s="96">
        <f>'3'!Y5</f>
        <v>0.47766206031409897</v>
      </c>
      <c r="BK5" s="96">
        <f>'8'!AO4</f>
        <v>0.60145340521158519</v>
      </c>
      <c r="BL5" s="96">
        <f t="shared" ref="BL5:BL26" si="14">(0.7)*BF5+(0.1)*BH5+(0.1)*BJ5+(0.1)*BK5</f>
        <v>0.30362229092244325</v>
      </c>
      <c r="BM5" s="96">
        <f t="shared" ref="BM5:BM26" si="15">(0.7)*BG5+(0.1)*BI5+(0.1)*BJ5+(0.1)*BK5</f>
        <v>0.39159245782799812</v>
      </c>
      <c r="BN5" s="96">
        <f>'1'!CK6</f>
        <v>0.28030602800162385</v>
      </c>
      <c r="BO5" s="96">
        <f>'1'!CM6</f>
        <v>0.3569224540029482</v>
      </c>
      <c r="BP5" s="96">
        <f>'2'!CK6</f>
        <v>0.54168637672904196</v>
      </c>
      <c r="BQ5" s="96">
        <f>'2'!CM6</f>
        <v>0.8964014060345763</v>
      </c>
      <c r="BR5" s="96">
        <f>'3'!AB5</f>
        <v>0.3491890209982389</v>
      </c>
      <c r="BS5" s="96">
        <f>'8'!AT4</f>
        <v>0.7097382420088425</v>
      </c>
      <c r="BT5" s="96">
        <f t="shared" ref="BT5:BT26" si="16">(0.7)*BN5+(0.1)*BP5+(0.1)*BR5+(0.1)*BS5</f>
        <v>0.35627558357474903</v>
      </c>
      <c r="BU5" s="96">
        <f t="shared" ref="BU5:BU26" si="17">(0.7)*BO5+(0.1)*BQ5+(0.1)*BR5+(0.1)*BS5</f>
        <v>0.44537858470622954</v>
      </c>
      <c r="BV5" s="96">
        <f>'1'!CU6</f>
        <v>0.4076478342334327</v>
      </c>
      <c r="BW5" s="96">
        <f>'1'!CW6</f>
        <v>0.49892566442194403</v>
      </c>
      <c r="BX5" s="96">
        <f>'2'!CU6</f>
        <v>0.7098416538751765</v>
      </c>
      <c r="BY5" s="96">
        <f>'2'!CW6</f>
        <v>0.9069959361108153</v>
      </c>
      <c r="BZ5" s="96">
        <f>'3'!AE5</f>
        <v>0.6911324307158111</v>
      </c>
      <c r="CA5" s="96">
        <f>'8'!AY4</f>
        <v>0.70472058708477769</v>
      </c>
      <c r="CB5" s="96">
        <f t="shared" ref="CB5:CB26" si="18">(0.7)*BV5+(0.1)*BX5+(0.1)*BZ5+(0.1)*CA5</f>
        <v>0.49592295113097945</v>
      </c>
      <c r="CC5" s="96">
        <f t="shared" ref="CC5:CC26" si="19">(0.7)*BW5+(0.1)*BY5+(0.1)*BZ5+(0.1)*CA5</f>
        <v>0.57953286048650121</v>
      </c>
      <c r="CD5" s="96">
        <f>'1'!DE6</f>
        <v>0.31781649213223989</v>
      </c>
      <c r="CE5" s="96">
        <f>'1'!DG6</f>
        <v>0.40103733010133691</v>
      </c>
      <c r="CF5" s="96">
        <f>'2'!DE6</f>
        <v>0.44550356309696837</v>
      </c>
      <c r="CG5" s="96">
        <f>'2'!DG6</f>
        <v>0.88841707844530415</v>
      </c>
      <c r="CH5" s="96">
        <f>'3'!AH5</f>
        <v>0.66351240264870082</v>
      </c>
      <c r="CI5" s="96">
        <f>'8'!BD4</f>
        <v>0.59187476002105999</v>
      </c>
      <c r="CJ5" s="96">
        <f t="shared" ref="CJ5:CJ26" si="20">(0.7)*CD5+(0.1)*CF5+(0.1)*CH5+(0.1)*CI5</f>
        <v>0.39256061706924084</v>
      </c>
      <c r="CK5" s="96">
        <f t="shared" ref="CK5:CK26" si="21">(0.7)*CE5+(0.1)*CG5+(0.1)*CH5+(0.1)*CI5</f>
        <v>0.49510655518244234</v>
      </c>
    </row>
    <row r="6" spans="1:89">
      <c r="A6" s="1">
        <v>1982</v>
      </c>
      <c r="B6" s="96">
        <f>'1'!I7</f>
        <v>0.21931621716759123</v>
      </c>
      <c r="C6" s="96">
        <f>'1'!K7</f>
        <v>0.28043105545873415</v>
      </c>
      <c r="D6" s="96">
        <f>'2'!I7</f>
        <v>0.42543003979917798</v>
      </c>
      <c r="E6" s="96">
        <f>'2'!K7</f>
        <v>0.88648406624640352</v>
      </c>
      <c r="F6" s="96">
        <f>'3'!D6</f>
        <v>0.6139734220082611</v>
      </c>
      <c r="G6" s="96">
        <f>'8'!F5</f>
        <v>0.59207747925713405</v>
      </c>
      <c r="H6" s="96">
        <f t="shared" si="0"/>
        <v>0.31666944612377118</v>
      </c>
      <c r="I6" s="96">
        <f t="shared" si="1"/>
        <v>0.40555523557229378</v>
      </c>
      <c r="J6" s="96">
        <f>'1'!S7</f>
        <v>8.6283572289789903E-2</v>
      </c>
      <c r="K6" s="96">
        <f>'1'!U7</f>
        <v>8.8081424209872139E-2</v>
      </c>
      <c r="L6" s="96">
        <f>'2'!S7</f>
        <v>0.35903032170486227</v>
      </c>
      <c r="M6" s="96">
        <f>'2'!U7</f>
        <v>0.87916873304873511</v>
      </c>
      <c r="N6" s="96">
        <f>'3'!G6</f>
        <v>0.33492988053743422</v>
      </c>
      <c r="O6" s="96">
        <f>'8'!K5</f>
        <v>0.37683754244363771</v>
      </c>
      <c r="P6" s="96">
        <f t="shared" si="2"/>
        <v>0.16747827507144636</v>
      </c>
      <c r="Q6" s="96">
        <f t="shared" si="3"/>
        <v>0.2207506125498912</v>
      </c>
      <c r="R6" s="96">
        <f>'1'!AC7</f>
        <v>0.17704144722856729</v>
      </c>
      <c r="S6" s="96">
        <f>'1'!AE7</f>
        <v>0.22348370090886935</v>
      </c>
      <c r="T6" s="96">
        <f>'2'!AC7</f>
        <v>0.30485719227136648</v>
      </c>
      <c r="U6" s="96">
        <f>'2'!AE7</f>
        <v>0.87175234287415093</v>
      </c>
      <c r="V6" s="96">
        <f>'3'!J6</f>
        <v>0.5556396130476593</v>
      </c>
      <c r="W6" s="96">
        <f>'8'!P5</f>
        <v>0.4538885617275274</v>
      </c>
      <c r="X6" s="96">
        <f t="shared" si="4"/>
        <v>0.25536754976465242</v>
      </c>
      <c r="Y6" s="96">
        <f t="shared" si="5"/>
        <v>0.34456664240114232</v>
      </c>
      <c r="Z6" s="96">
        <f>'1'!AM7</f>
        <v>0.25065996235113414</v>
      </c>
      <c r="AA6" s="96">
        <f>'1'!AO7</f>
        <v>0.32052195469479516</v>
      </c>
      <c r="AB6" s="96">
        <f>'2'!AM7</f>
        <v>0.32558454079920413</v>
      </c>
      <c r="AC6" s="96">
        <f>'2'!AO7</f>
        <v>0.87478453280866264</v>
      </c>
      <c r="AD6" s="96">
        <f>'3'!M6</f>
        <v>0.49947613482415631</v>
      </c>
      <c r="AE6" s="96">
        <f>'8'!U5</f>
        <v>0.5750031828436768</v>
      </c>
      <c r="AF6" s="96">
        <f t="shared" si="6"/>
        <v>0.31546835949249763</v>
      </c>
      <c r="AG6" s="96">
        <f t="shared" si="7"/>
        <v>0.4192917533340062</v>
      </c>
      <c r="AH6" s="96">
        <f>'1'!AW7</f>
        <v>0.12214141458307244</v>
      </c>
      <c r="AI6" s="96">
        <f>'1'!AY7</f>
        <v>0.14394247530208673</v>
      </c>
      <c r="AJ6" s="96">
        <f>'2'!AW7</f>
        <v>0.36968229137589903</v>
      </c>
      <c r="AK6" s="96">
        <f>'2'!AY7</f>
        <v>0.88045384435798624</v>
      </c>
      <c r="AL6" s="96">
        <f>'3'!P6</f>
        <v>0.33506270357822354</v>
      </c>
      <c r="AM6" s="96">
        <f>'8'!Z5</f>
        <v>0.4551016706784759</v>
      </c>
      <c r="AN6" s="96">
        <f t="shared" si="8"/>
        <v>0.20148365677141056</v>
      </c>
      <c r="AO6" s="96">
        <f t="shared" si="9"/>
        <v>0.26782155457292928</v>
      </c>
      <c r="AP6" s="96">
        <f>'1'!BG7</f>
        <v>0.14229894764441897</v>
      </c>
      <c r="AQ6" s="96">
        <f>'1'!BI7</f>
        <v>0.17393914493949902</v>
      </c>
      <c r="AR6" s="96">
        <f>'2'!BG7</f>
        <v>0.38302315772469142</v>
      </c>
      <c r="AS6" s="96">
        <f>'2'!BI7</f>
        <v>0.88199754595004098</v>
      </c>
      <c r="AT6" s="96">
        <f>'3'!S6</f>
        <v>0.61051503411282793</v>
      </c>
      <c r="AU6" s="96">
        <f>'8'!AE5</f>
        <v>0.55694596648753647</v>
      </c>
      <c r="AV6" s="96">
        <f t="shared" si="10"/>
        <v>0.25465767918359883</v>
      </c>
      <c r="AW6" s="96">
        <f t="shared" si="11"/>
        <v>0.32670325611268985</v>
      </c>
      <c r="AX6" s="96">
        <f>'1'!BQ7</f>
        <v>0.22563885550166726</v>
      </c>
      <c r="AY6" s="96">
        <f>'1'!BS7</f>
        <v>0.288657717069981</v>
      </c>
      <c r="AZ6" s="96">
        <f>'2'!BQ7</f>
        <v>0.4144722171417311</v>
      </c>
      <c r="BA6" s="96">
        <f>'2'!BS7</f>
        <v>0.88538042939051675</v>
      </c>
      <c r="BB6" s="96">
        <f>'3'!V6</f>
        <v>0.71842297061847804</v>
      </c>
      <c r="BC6" s="96">
        <f>'8'!AJ5</f>
        <v>0.62294543865260066</v>
      </c>
      <c r="BD6" s="96">
        <f t="shared" si="12"/>
        <v>0.33353126149244805</v>
      </c>
      <c r="BE6" s="96">
        <f t="shared" si="13"/>
        <v>0.42473528581514625</v>
      </c>
      <c r="BF6" s="96">
        <f>'1'!CA7</f>
        <v>0.21580145158131159</v>
      </c>
      <c r="BG6" s="96">
        <f>'1'!CC7</f>
        <v>0.27582634926072191</v>
      </c>
      <c r="BH6" s="96">
        <f>'2'!CA7</f>
        <v>0.42550858262881514</v>
      </c>
      <c r="BI6" s="96">
        <f>'2'!CC7</f>
        <v>0.88649184855490959</v>
      </c>
      <c r="BJ6" s="96">
        <f>'3'!Y6</f>
        <v>0.49104826719533634</v>
      </c>
      <c r="BK6" s="96">
        <f>'8'!AO5</f>
        <v>0.61556341302274464</v>
      </c>
      <c r="BL6" s="96">
        <f t="shared" si="14"/>
        <v>0.30427304239160774</v>
      </c>
      <c r="BM6" s="96">
        <f t="shared" si="15"/>
        <v>0.39238879735980436</v>
      </c>
      <c r="BN6" s="96">
        <f>'1'!CK7</f>
        <v>0.23266366509923009</v>
      </c>
      <c r="BO6" s="96">
        <f>'1'!CM7</f>
        <v>0.29771393068481156</v>
      </c>
      <c r="BP6" s="96">
        <f>'2'!CK7</f>
        <v>0.52857354244700361</v>
      </c>
      <c r="BQ6" s="96">
        <f>'2'!CM7</f>
        <v>0.89541742954469639</v>
      </c>
      <c r="BR6" s="96">
        <f>'3'!AB6</f>
        <v>0.50437175729481698</v>
      </c>
      <c r="BS6" s="96">
        <f>'8'!AT5</f>
        <v>0.75198737199259313</v>
      </c>
      <c r="BT6" s="96">
        <f t="shared" si="16"/>
        <v>0.34135783274290243</v>
      </c>
      <c r="BU6" s="96">
        <f t="shared" si="17"/>
        <v>0.42357740736257876</v>
      </c>
      <c r="BV6" s="96">
        <f>'1'!CU7</f>
        <v>0.37353666853620487</v>
      </c>
      <c r="BW6" s="96">
        <f>'1'!CW7</f>
        <v>0.46295111560345176</v>
      </c>
      <c r="BX6" s="96">
        <f>'2'!CU7</f>
        <v>0.70251516293443661</v>
      </c>
      <c r="BY6" s="96">
        <f>'2'!CW7</f>
        <v>0.90659716688674419</v>
      </c>
      <c r="BZ6" s="96">
        <f>'3'!AE6</f>
        <v>0.69813810529421472</v>
      </c>
      <c r="CA6" s="96">
        <f>'8'!AY5</f>
        <v>0.63762358633101046</v>
      </c>
      <c r="CB6" s="96">
        <f t="shared" si="18"/>
        <v>0.46530335343130957</v>
      </c>
      <c r="CC6" s="96">
        <f t="shared" si="19"/>
        <v>0.54830166677361325</v>
      </c>
      <c r="CD6" s="96">
        <f>'1'!DE7</f>
        <v>0.26672433951141256</v>
      </c>
      <c r="CE6" s="96">
        <f>'1'!DG7</f>
        <v>0.34042202486375034</v>
      </c>
      <c r="CF6" s="96">
        <f>'2'!DE7</f>
        <v>0.43208238592423337</v>
      </c>
      <c r="CG6" s="96">
        <f>'2'!DG7</f>
        <v>0.88713695292043859</v>
      </c>
      <c r="CH6" s="96">
        <f>'3'!AH6</f>
        <v>0.55629232520037719</v>
      </c>
      <c r="CI6" s="96">
        <f>'8'!BD5</f>
        <v>0.53833352019244285</v>
      </c>
      <c r="CJ6" s="96">
        <f t="shared" si="20"/>
        <v>0.33937786078969412</v>
      </c>
      <c r="CK6" s="96">
        <f t="shared" si="21"/>
        <v>0.43647169723595108</v>
      </c>
    </row>
    <row r="7" spans="1:89">
      <c r="A7" s="1">
        <v>1983</v>
      </c>
      <c r="B7" s="96">
        <f>'1'!I8</f>
        <v>0.23685072494335888</v>
      </c>
      <c r="C7" s="96">
        <f>'1'!K8</f>
        <v>0.30307036656650782</v>
      </c>
      <c r="D7" s="96">
        <f>'2'!I8</f>
        <v>0.42860973394008861</v>
      </c>
      <c r="E7" s="96">
        <f>'2'!K8</f>
        <v>0.88679770270883318</v>
      </c>
      <c r="F7" s="96">
        <f>'3'!D7</f>
        <v>0.58674634908808909</v>
      </c>
      <c r="G7" s="96">
        <f>'8'!F6</f>
        <v>0.56729004078668877</v>
      </c>
      <c r="H7" s="96">
        <f t="shared" si="0"/>
        <v>0.32406011984183786</v>
      </c>
      <c r="I7" s="96">
        <f t="shared" si="1"/>
        <v>0.41623266585491658</v>
      </c>
      <c r="J7" s="96">
        <f>'1'!S8</f>
        <v>0.10022457981419104</v>
      </c>
      <c r="K7" s="96">
        <f>'1'!U8</f>
        <v>0.1101975351982564</v>
      </c>
      <c r="L7" s="96">
        <f>'2'!S8</f>
        <v>0.35588875178225005</v>
      </c>
      <c r="M7" s="96">
        <f>'2'!U8</f>
        <v>0.87878022360867336</v>
      </c>
      <c r="N7" s="96">
        <f>'3'!G7</f>
        <v>0.16626213592233013</v>
      </c>
      <c r="O7" s="96">
        <f>'8'!K6</f>
        <v>0.29074144793877454</v>
      </c>
      <c r="P7" s="96">
        <f t="shared" si="2"/>
        <v>0.15144643943426919</v>
      </c>
      <c r="Q7" s="96">
        <f t="shared" si="3"/>
        <v>0.21071665538575729</v>
      </c>
      <c r="R7" s="96">
        <f>'1'!AC8</f>
        <v>0.18639307034368302</v>
      </c>
      <c r="S7" s="96">
        <f>'1'!AE8</f>
        <v>0.23638312734799211</v>
      </c>
      <c r="T7" s="96">
        <f>'2'!AC8</f>
        <v>0.30702881832461937</v>
      </c>
      <c r="U7" s="96">
        <f>'2'!AE8</f>
        <v>0.87208305117898233</v>
      </c>
      <c r="V7" s="96">
        <f>'3'!J7</f>
        <v>0.65921266462480022</v>
      </c>
      <c r="W7" s="96">
        <f>'8'!P6</f>
        <v>0.46628972952213338</v>
      </c>
      <c r="X7" s="96">
        <f t="shared" si="4"/>
        <v>0.2737282704877334</v>
      </c>
      <c r="Y7" s="96">
        <f t="shared" si="5"/>
        <v>0.36522673367618608</v>
      </c>
      <c r="Z7" s="96">
        <f>'1'!AM8</f>
        <v>0.25067984664842768</v>
      </c>
      <c r="AA7" s="96">
        <f>'1'!AO8</f>
        <v>0.32054685037273539</v>
      </c>
      <c r="AB7" s="96">
        <f>'2'!AM8</f>
        <v>0.32579440037620305</v>
      </c>
      <c r="AC7" s="96">
        <f>'2'!AO8</f>
        <v>0.87481388735964583</v>
      </c>
      <c r="AD7" s="96">
        <f>'3'!M7</f>
        <v>0.53271741702644793</v>
      </c>
      <c r="AE7" s="96">
        <f>'8'!U6</f>
        <v>0.56411338083428064</v>
      </c>
      <c r="AF7" s="96">
        <f t="shared" si="6"/>
        <v>0.31773841247759255</v>
      </c>
      <c r="AG7" s="96">
        <f t="shared" si="7"/>
        <v>0.42154726378295221</v>
      </c>
      <c r="AH7" s="96">
        <f>'1'!AW8</f>
        <v>0.15169251425337696</v>
      </c>
      <c r="AI7" s="96">
        <f>'1'!AY8</f>
        <v>0.18759582392754287</v>
      </c>
      <c r="AJ7" s="96">
        <f>'2'!AW8</f>
        <v>0.36339038446769367</v>
      </c>
      <c r="AK7" s="96">
        <f>'2'!AY8</f>
        <v>0.87970065714238066</v>
      </c>
      <c r="AL7" s="96">
        <f>'3'!P7</f>
        <v>0.26539084828318371</v>
      </c>
      <c r="AM7" s="96">
        <f>'8'!Z6</f>
        <v>0.38262720130467809</v>
      </c>
      <c r="AN7" s="96">
        <f t="shared" si="8"/>
        <v>0.20732560338291942</v>
      </c>
      <c r="AO7" s="96">
        <f t="shared" si="9"/>
        <v>0.28408894742230428</v>
      </c>
      <c r="AP7" s="96">
        <f>'1'!BG8</f>
        <v>0.16221877140165186</v>
      </c>
      <c r="AQ7" s="96">
        <f>'1'!BI8</f>
        <v>0.20266597679131235</v>
      </c>
      <c r="AR7" s="96">
        <f>'2'!BG8</f>
        <v>0.38470952292897898</v>
      </c>
      <c r="AS7" s="96">
        <f>'2'!BI8</f>
        <v>0.8821877681669269</v>
      </c>
      <c r="AT7" s="96">
        <f>'3'!S7</f>
        <v>0.61134936986438837</v>
      </c>
      <c r="AU7" s="96">
        <f>'8'!AE6</f>
        <v>0.56542457307344607</v>
      </c>
      <c r="AV7" s="96">
        <f t="shared" si="10"/>
        <v>0.26970148656783766</v>
      </c>
      <c r="AW7" s="96">
        <f t="shared" si="11"/>
        <v>0.34776235486439477</v>
      </c>
      <c r="AX7" s="96">
        <f>'1'!BQ8</f>
        <v>0.24739659913745868</v>
      </c>
      <c r="AY7" s="96">
        <f>'1'!BS8</f>
        <v>0.31642712984045751</v>
      </c>
      <c r="AZ7" s="96">
        <f>'2'!BQ8</f>
        <v>0.41454089034952935</v>
      </c>
      <c r="BA7" s="96">
        <f>'2'!BS8</f>
        <v>0.88538745902538929</v>
      </c>
      <c r="BB7" s="96">
        <f>'3'!V7</f>
        <v>0.66320954661048215</v>
      </c>
      <c r="BC7" s="96">
        <f>'8'!AJ6</f>
        <v>0.58631717504771008</v>
      </c>
      <c r="BD7" s="96">
        <f t="shared" si="12"/>
        <v>0.33958438059699325</v>
      </c>
      <c r="BE7" s="96">
        <f t="shared" si="13"/>
        <v>0.4349904089566784</v>
      </c>
      <c r="BF7" s="96">
        <f>'1'!CA8</f>
        <v>0.23302181606864925</v>
      </c>
      <c r="BG7" s="96">
        <f>'1'!CC8</f>
        <v>0.29817330901680816</v>
      </c>
      <c r="BH7" s="96">
        <f>'2'!CA8</f>
        <v>0.42202596089928363</v>
      </c>
      <c r="BI7" s="96">
        <f>'2'!CC8</f>
        <v>0.88614504951444562</v>
      </c>
      <c r="BJ7" s="96">
        <f>'3'!Y7</f>
        <v>0.55057245717809178</v>
      </c>
      <c r="BK7" s="96">
        <f>'8'!AO6</f>
        <v>0.52719823565207635</v>
      </c>
      <c r="BL7" s="96">
        <f t="shared" si="14"/>
        <v>0.31309493662099969</v>
      </c>
      <c r="BM7" s="96">
        <f t="shared" si="15"/>
        <v>0.40511289054622712</v>
      </c>
      <c r="BN7" s="96">
        <f>'1'!CK8</f>
        <v>0.22779992410431357</v>
      </c>
      <c r="BO7" s="96">
        <f>'1'!CM8</f>
        <v>0.29145306515050279</v>
      </c>
      <c r="BP7" s="96">
        <f>'2'!CK8</f>
        <v>0.53321556120838709</v>
      </c>
      <c r="BQ7" s="96">
        <f>'2'!CM8</f>
        <v>0.89576903773303307</v>
      </c>
      <c r="BR7" s="96">
        <f>'3'!AB7</f>
        <v>0.49608335198332376</v>
      </c>
      <c r="BS7" s="96">
        <f>'8'!AT6</f>
        <v>0.73687599557988304</v>
      </c>
      <c r="BT7" s="96">
        <f t="shared" si="16"/>
        <v>0.3360774377501789</v>
      </c>
      <c r="BU7" s="96">
        <f t="shared" si="17"/>
        <v>0.41688998413497591</v>
      </c>
      <c r="BV7" s="96">
        <f>'1'!CU8</f>
        <v>0.38247255075908498</v>
      </c>
      <c r="BW7" s="96">
        <f>'1'!CW8</f>
        <v>0.47250972272437242</v>
      </c>
      <c r="BX7" s="96">
        <f>'2'!CU8</f>
        <v>0.74293050611099698</v>
      </c>
      <c r="BY7" s="96">
        <f>'2'!CW8</f>
        <v>0.90874067965466898</v>
      </c>
      <c r="BZ7" s="96">
        <f>'3'!AE7</f>
        <v>0.5561407096310832</v>
      </c>
      <c r="CA7" s="96">
        <f>'8'!AY6</f>
        <v>0.56535880486925061</v>
      </c>
      <c r="CB7" s="96">
        <f t="shared" si="18"/>
        <v>0.45417378759249261</v>
      </c>
      <c r="CC7" s="96">
        <f t="shared" si="19"/>
        <v>0.53378082532256099</v>
      </c>
      <c r="CD7" s="96">
        <f>'1'!DE8</f>
        <v>0.26404375798024371</v>
      </c>
      <c r="CE7" s="96">
        <f>'1'!DG8</f>
        <v>0.33713069556275727</v>
      </c>
      <c r="CF7" s="96">
        <f>'2'!DE8</f>
        <v>0.42558549044146837</v>
      </c>
      <c r="CG7" s="96">
        <f>'2'!DG8</f>
        <v>0.88649946712923744</v>
      </c>
      <c r="CH7" s="96">
        <f>'3'!AH7</f>
        <v>0.61123177589859501</v>
      </c>
      <c r="CI7" s="96">
        <f>'8'!BD6</f>
        <v>0.55602782225229674</v>
      </c>
      <c r="CJ7" s="96">
        <f t="shared" si="20"/>
        <v>0.34411513944540661</v>
      </c>
      <c r="CK7" s="96">
        <f t="shared" si="21"/>
        <v>0.44136739342194303</v>
      </c>
    </row>
    <row r="8" spans="1:89">
      <c r="A8" s="1">
        <v>1984</v>
      </c>
      <c r="B8" s="96">
        <f>'1'!I9</f>
        <v>0.26244462649172778</v>
      </c>
      <c r="C8" s="96">
        <f>'1'!K9</f>
        <v>0.33516168508129435</v>
      </c>
      <c r="D8" s="96">
        <f>'2'!I9</f>
        <v>0.42770240466331982</v>
      </c>
      <c r="E8" s="96">
        <f>'2'!K9</f>
        <v>0.88670850166737147</v>
      </c>
      <c r="F8" s="96">
        <f>'3'!D8</f>
        <v>0.56229625673237649</v>
      </c>
      <c r="G8" s="96">
        <f>'8'!F7</f>
        <v>0.5858120373932697</v>
      </c>
      <c r="H8" s="96">
        <f t="shared" si="0"/>
        <v>0.34129230842310604</v>
      </c>
      <c r="I8" s="96">
        <f t="shared" si="1"/>
        <v>0.43809485913620777</v>
      </c>
      <c r="J8" s="96">
        <f>'1'!S9</f>
        <v>0.13388529057200449</v>
      </c>
      <c r="K8" s="96">
        <f>'1'!U9</f>
        <v>0.1615354521713212</v>
      </c>
      <c r="L8" s="96">
        <f>'2'!S9</f>
        <v>0.35845560254626641</v>
      </c>
      <c r="M8" s="96">
        <f>'2'!U9</f>
        <v>0.87909799104515307</v>
      </c>
      <c r="N8" s="96">
        <f>'3'!G8</f>
        <v>0.25649020414882628</v>
      </c>
      <c r="O8" s="96">
        <f>'8'!K7</f>
        <v>0.42723854977075698</v>
      </c>
      <c r="P8" s="96">
        <f t="shared" si="2"/>
        <v>0.19793813904698812</v>
      </c>
      <c r="Q8" s="96">
        <f t="shared" si="3"/>
        <v>0.2693574910163985</v>
      </c>
      <c r="R8" s="96">
        <f>'1'!AC9</f>
        <v>0.21941317227081822</v>
      </c>
      <c r="S8" s="96">
        <f>'1'!AE9</f>
        <v>0.28055775588905862</v>
      </c>
      <c r="T8" s="96">
        <f>'2'!AC9</f>
        <v>0.30724469920586378</v>
      </c>
      <c r="U8" s="96">
        <f>'2'!AE9</f>
        <v>0.87211575120738449</v>
      </c>
      <c r="V8" s="96">
        <f>'3'!J8</f>
        <v>0.60895180332353327</v>
      </c>
      <c r="W8" s="96">
        <f>'8'!P7</f>
        <v>0.54507945119456414</v>
      </c>
      <c r="X8" s="96">
        <f t="shared" si="4"/>
        <v>0.29971681596196886</v>
      </c>
      <c r="Y8" s="96">
        <f t="shared" si="5"/>
        <v>0.39900512969488922</v>
      </c>
      <c r="Z8" s="96">
        <f>'1'!AM9</f>
        <v>0.2967873952357537</v>
      </c>
      <c r="AA8" s="96">
        <f>'1'!AO9</f>
        <v>0.37656242997338274</v>
      </c>
      <c r="AB8" s="96">
        <f>'2'!AM9</f>
        <v>0.32832234708206753</v>
      </c>
      <c r="AC8" s="96">
        <f>'2'!AO9</f>
        <v>0.87516550633152768</v>
      </c>
      <c r="AD8" s="96">
        <f>'3'!M8</f>
        <v>0.52898561847179071</v>
      </c>
      <c r="AE8" s="96">
        <f>'8'!U7</f>
        <v>0.53023132754256463</v>
      </c>
      <c r="AF8" s="96">
        <f t="shared" si="6"/>
        <v>0.34650510597466988</v>
      </c>
      <c r="AG8" s="96">
        <f t="shared" si="7"/>
        <v>0.45703194621595622</v>
      </c>
      <c r="AH8" s="96">
        <f>'1'!AW9</f>
        <v>0.19025521370941822</v>
      </c>
      <c r="AI8" s="96">
        <f>'1'!AY9</f>
        <v>0.24165900303431301</v>
      </c>
      <c r="AJ8" s="96">
        <f>'2'!AW9</f>
        <v>0.360255507105114</v>
      </c>
      <c r="AK8" s="96">
        <f>'2'!AY9</f>
        <v>0.87931904974548714</v>
      </c>
      <c r="AL8" s="96">
        <f>'3'!P8</f>
        <v>0.36067204362543337</v>
      </c>
      <c r="AM8" s="96">
        <f>'8'!Z7</f>
        <v>0.45002385087974034</v>
      </c>
      <c r="AN8" s="96">
        <f t="shared" si="8"/>
        <v>0.25027378975762155</v>
      </c>
      <c r="AO8" s="96">
        <f t="shared" si="9"/>
        <v>0.33816279654908521</v>
      </c>
      <c r="AP8" s="96">
        <f>'1'!BG9</f>
        <v>0.19950901435384513</v>
      </c>
      <c r="AQ8" s="96">
        <f>'1'!BI9</f>
        <v>0.25418035749378043</v>
      </c>
      <c r="AR8" s="96">
        <f>'2'!BG9</f>
        <v>0.38582017899688986</v>
      </c>
      <c r="AS8" s="96">
        <f>'2'!BI9</f>
        <v>0.88231246983899148</v>
      </c>
      <c r="AT8" s="96">
        <f>'3'!S8</f>
        <v>0.53917356956374396</v>
      </c>
      <c r="AU8" s="96">
        <f>'8'!AE7</f>
        <v>0.5899802031752992</v>
      </c>
      <c r="AV8" s="96">
        <f t="shared" si="10"/>
        <v>0.29115370522128486</v>
      </c>
      <c r="AW8" s="96">
        <f t="shared" si="11"/>
        <v>0.37907287450344979</v>
      </c>
      <c r="AX8" s="96">
        <f>'1'!BQ9</f>
        <v>0.2792125738309072</v>
      </c>
      <c r="AY8" s="96">
        <f>'1'!BS9</f>
        <v>0.35560473625498895</v>
      </c>
      <c r="AZ8" s="96">
        <f>'2'!BQ9</f>
        <v>0.4146861476077307</v>
      </c>
      <c r="BA8" s="96">
        <f>'2'!BS9</f>
        <v>0.8854023232764423</v>
      </c>
      <c r="BB8" s="96">
        <f>'3'!V8</f>
        <v>0.68343608382731069</v>
      </c>
      <c r="BC8" s="96">
        <f>'8'!AJ7</f>
        <v>0.61521932419086189</v>
      </c>
      <c r="BD8" s="96">
        <f t="shared" si="12"/>
        <v>0.36678295724422538</v>
      </c>
      <c r="BE8" s="96">
        <f t="shared" si="13"/>
        <v>0.46732908850795379</v>
      </c>
      <c r="BF8" s="96">
        <f>'1'!CA9</f>
        <v>0.27964774940433146</v>
      </c>
      <c r="BG8" s="96">
        <f>'1'!CC9</f>
        <v>0.35612938723923143</v>
      </c>
      <c r="BH8" s="96">
        <f>'2'!CA9</f>
        <v>0.4236253005772565</v>
      </c>
      <c r="BI8" s="96">
        <f>'2'!CC9</f>
        <v>0.88630475220508864</v>
      </c>
      <c r="BJ8" s="96">
        <f>'3'!Y8</f>
        <v>0.51226589460807936</v>
      </c>
      <c r="BK8" s="96">
        <f>'8'!AO7</f>
        <v>0.62577977344344105</v>
      </c>
      <c r="BL8" s="96">
        <f t="shared" si="14"/>
        <v>0.35192052144590974</v>
      </c>
      <c r="BM8" s="96">
        <f t="shared" si="15"/>
        <v>0.45172561309312292</v>
      </c>
      <c r="BN8" s="96">
        <f>'1'!CK9</f>
        <v>0.22198251819493001</v>
      </c>
      <c r="BO8" s="96">
        <f>'1'!CM9</f>
        <v>0.28390912447349959</v>
      </c>
      <c r="BP8" s="96">
        <f>'2'!CK9</f>
        <v>0.53989552819039688</v>
      </c>
      <c r="BQ8" s="96">
        <f>'2'!CM9</f>
        <v>0.89626869434156287</v>
      </c>
      <c r="BR8" s="96">
        <f>'3'!AB8</f>
        <v>0.3498563245553245</v>
      </c>
      <c r="BS8" s="96">
        <f>'8'!AT7</f>
        <v>0.68872820613680696</v>
      </c>
      <c r="BT8" s="96">
        <f t="shared" si="16"/>
        <v>0.31323576862470387</v>
      </c>
      <c r="BU8" s="96">
        <f t="shared" si="17"/>
        <v>0.39222170963481917</v>
      </c>
      <c r="BV8" s="96">
        <f>'1'!CU9</f>
        <v>0.37777692673711716</v>
      </c>
      <c r="BW8" s="96">
        <f>'1'!CW9</f>
        <v>0.46749905180975992</v>
      </c>
      <c r="BX8" s="96">
        <f>'2'!CU9</f>
        <v>0.69028295521620064</v>
      </c>
      <c r="BY8" s="96">
        <f>'2'!CW9</f>
        <v>0.90592075245941317</v>
      </c>
      <c r="BZ8" s="96">
        <f>'3'!AE8</f>
        <v>0.49998480843504123</v>
      </c>
      <c r="CA8" s="96">
        <f>'8'!AY7</f>
        <v>0.5924563984977208</v>
      </c>
      <c r="CB8" s="96">
        <f t="shared" si="18"/>
        <v>0.44271626493087829</v>
      </c>
      <c r="CC8" s="96">
        <f t="shared" si="19"/>
        <v>0.52708553220604948</v>
      </c>
      <c r="CD8" s="96">
        <f>'1'!DE9</f>
        <v>0.26281103881371504</v>
      </c>
      <c r="CE8" s="96">
        <f>'1'!DG9</f>
        <v>0.33561321480170603</v>
      </c>
      <c r="CF8" s="96">
        <f>'2'!DE9</f>
        <v>0.41443035294268876</v>
      </c>
      <c r="CG8" s="96">
        <f>'2'!DG9</f>
        <v>0.88537614330626579</v>
      </c>
      <c r="CH8" s="96">
        <f>'3'!AH8</f>
        <v>0.54191371527193255</v>
      </c>
      <c r="CI8" s="96">
        <f>'8'!BD7</f>
        <v>0.50081512146284712</v>
      </c>
      <c r="CJ8" s="96">
        <f t="shared" si="20"/>
        <v>0.32968364613734735</v>
      </c>
      <c r="CK8" s="96">
        <f t="shared" si="21"/>
        <v>0.42773974836529877</v>
      </c>
    </row>
    <row r="9" spans="1:89">
      <c r="A9" s="1">
        <v>1985</v>
      </c>
      <c r="B9" s="96">
        <f>'1'!I10</f>
        <v>0.29113617339513048</v>
      </c>
      <c r="C9" s="96">
        <f>'1'!K10</f>
        <v>0.369874529598678</v>
      </c>
      <c r="D9" s="96">
        <f>'2'!I10</f>
        <v>0.42521507451041218</v>
      </c>
      <c r="E9" s="96">
        <f>'2'!K10</f>
        <v>0.88646275756507487</v>
      </c>
      <c r="F9" s="96">
        <f>'3'!D9</f>
        <v>0.6120260134206712</v>
      </c>
      <c r="G9" s="96">
        <f>'8'!F8</f>
        <v>0.59508872052527617</v>
      </c>
      <c r="H9" s="96">
        <f t="shared" si="0"/>
        <v>0.36702830222222727</v>
      </c>
      <c r="I9" s="96">
        <f t="shared" si="1"/>
        <v>0.46826991987017685</v>
      </c>
      <c r="J9" s="96">
        <f>'1'!S10</f>
        <v>0.16218591566112608</v>
      </c>
      <c r="K9" s="96">
        <f>'1'!U10</f>
        <v>0.20261931393176089</v>
      </c>
      <c r="L9" s="96">
        <f>'2'!S10</f>
        <v>0.35219946024553522</v>
      </c>
      <c r="M9" s="96">
        <f>'2'!U10</f>
        <v>0.87831822060161091</v>
      </c>
      <c r="N9" s="96">
        <f>'3'!G9</f>
        <v>0.21621155138692</v>
      </c>
      <c r="O9" s="96">
        <f>'8'!K8</f>
        <v>0.44536658355213093</v>
      </c>
      <c r="P9" s="96">
        <f t="shared" si="2"/>
        <v>0.21490790048124686</v>
      </c>
      <c r="Q9" s="96">
        <f t="shared" si="3"/>
        <v>0.29582315530629877</v>
      </c>
      <c r="R9" s="96">
        <f>'1'!AC10</f>
        <v>0.22833545407661465</v>
      </c>
      <c r="S9" s="96">
        <f>'1'!AE10</f>
        <v>0.29214448474830135</v>
      </c>
      <c r="T9" s="96">
        <f>'2'!AC10</f>
        <v>0.30751430843681282</v>
      </c>
      <c r="U9" s="96">
        <f>'2'!AE10</f>
        <v>0.87215654536111853</v>
      </c>
      <c r="V9" s="96">
        <f>'3'!J9</f>
        <v>0.67185399719256877</v>
      </c>
      <c r="W9" s="96">
        <f>'8'!P8</f>
        <v>0.51731785924954854</v>
      </c>
      <c r="X9" s="96">
        <f t="shared" si="4"/>
        <v>0.30950343434152328</v>
      </c>
      <c r="Y9" s="96">
        <f t="shared" si="5"/>
        <v>0.41063397950413449</v>
      </c>
      <c r="Z9" s="96">
        <f>'1'!AM10</f>
        <v>0.32543643265317879</v>
      </c>
      <c r="AA9" s="96">
        <f>'1'!AO10</f>
        <v>0.40975011293826052</v>
      </c>
      <c r="AB9" s="96">
        <f>'2'!AM10</f>
        <v>0.32362665038143484</v>
      </c>
      <c r="AC9" s="96">
        <f>'2'!AO10</f>
        <v>0.87450943697620742</v>
      </c>
      <c r="AD9" s="96">
        <f>'3'!M9</f>
        <v>0.53370168039564037</v>
      </c>
      <c r="AE9" s="96">
        <f>'8'!U8</f>
        <v>0.51773130230789455</v>
      </c>
      <c r="AF9" s="96">
        <f t="shared" si="6"/>
        <v>0.36531146616572208</v>
      </c>
      <c r="AG9" s="96">
        <f t="shared" si="7"/>
        <v>0.4794193210247566</v>
      </c>
      <c r="AH9" s="96">
        <f>'1'!AW10</f>
        <v>0.23551768895968758</v>
      </c>
      <c r="AI9" s="96">
        <f>'1'!AY10</f>
        <v>0.30136836235847947</v>
      </c>
      <c r="AJ9" s="96">
        <f>'2'!AW10</f>
        <v>0.35503724840927769</v>
      </c>
      <c r="AK9" s="96">
        <f>'2'!AY10</f>
        <v>0.87867414898969176</v>
      </c>
      <c r="AL9" s="96">
        <f>'3'!P9</f>
        <v>0.50888237674636971</v>
      </c>
      <c r="AM9" s="96">
        <f>'8'!Z8</f>
        <v>0.47388296811920166</v>
      </c>
      <c r="AN9" s="96">
        <f t="shared" si="8"/>
        <v>0.29864264159926623</v>
      </c>
      <c r="AO9" s="96">
        <f t="shared" si="9"/>
        <v>0.39710180303646192</v>
      </c>
      <c r="AP9" s="96">
        <f>'1'!BG10</f>
        <v>0.22158628263087857</v>
      </c>
      <c r="AQ9" s="96">
        <f>'1'!BI10</f>
        <v>0.28339307069145703</v>
      </c>
      <c r="AR9" s="96">
        <f>'2'!BG10</f>
        <v>0.38412152051870546</v>
      </c>
      <c r="AS9" s="96">
        <f>'2'!BI10</f>
        <v>0.88212156255200658</v>
      </c>
      <c r="AT9" s="96">
        <f>'3'!S9</f>
        <v>0.60442389174495303</v>
      </c>
      <c r="AU9" s="96">
        <f>'8'!AE8</f>
        <v>0.58599894551301657</v>
      </c>
      <c r="AV9" s="96">
        <f t="shared" si="10"/>
        <v>0.3125648336192825</v>
      </c>
      <c r="AW9" s="96">
        <f t="shared" si="11"/>
        <v>0.40562958946501754</v>
      </c>
      <c r="AX9" s="96">
        <f>'1'!BQ10</f>
        <v>0.30399281984763893</v>
      </c>
      <c r="AY9" s="96">
        <f>'1'!BS10</f>
        <v>0.3850208578287026</v>
      </c>
      <c r="AZ9" s="96">
        <f>'2'!BQ10</f>
        <v>0.41253172643587899</v>
      </c>
      <c r="BA9" s="96">
        <f>'2'!BS10</f>
        <v>0.88518118888192343</v>
      </c>
      <c r="BB9" s="96">
        <f>'3'!V9</f>
        <v>0.73796453705082399</v>
      </c>
      <c r="BC9" s="96">
        <f>'8'!AJ8</f>
        <v>0.63373269309060376</v>
      </c>
      <c r="BD9" s="96">
        <f t="shared" si="12"/>
        <v>0.39121786955107796</v>
      </c>
      <c r="BE9" s="96">
        <f t="shared" si="13"/>
        <v>0.49520244238242694</v>
      </c>
      <c r="BF9" s="96">
        <f>'1'!CA10</f>
        <v>0.32046978223348893</v>
      </c>
      <c r="BG9" s="96">
        <f>'1'!CC10</f>
        <v>0.40408037161073435</v>
      </c>
      <c r="BH9" s="96">
        <f>'2'!CA10</f>
        <v>0.41750844639323847</v>
      </c>
      <c r="BI9" s="96">
        <f>'2'!CC10</f>
        <v>0.88568984452581823</v>
      </c>
      <c r="BJ9" s="96">
        <f>'3'!Y9</f>
        <v>0.57184158587154765</v>
      </c>
      <c r="BK9" s="96">
        <f>'8'!AO8</f>
        <v>0.6138760825813705</v>
      </c>
      <c r="BL9" s="96">
        <f t="shared" si="14"/>
        <v>0.38465145904805786</v>
      </c>
      <c r="BM9" s="96">
        <f t="shared" si="15"/>
        <v>0.48999701142538765</v>
      </c>
      <c r="BN9" s="96">
        <f>'1'!CK10</f>
        <v>0.25630633558591892</v>
      </c>
      <c r="BO9" s="96">
        <f>'1'!CM10</f>
        <v>0.32756487470999668</v>
      </c>
      <c r="BP9" s="96">
        <f>'2'!CK10</f>
        <v>0.53171076235808745</v>
      </c>
      <c r="BQ9" s="96">
        <f>'2'!CM10</f>
        <v>0.89565545623268972</v>
      </c>
      <c r="BR9" s="96">
        <f>'3'!AB9</f>
        <v>0.28452580591514676</v>
      </c>
      <c r="BS9" s="96">
        <f>'8'!AT8</f>
        <v>0.6569600960412616</v>
      </c>
      <c r="BT9" s="96">
        <f t="shared" si="16"/>
        <v>0.32673410134159275</v>
      </c>
      <c r="BU9" s="96">
        <f t="shared" si="17"/>
        <v>0.41300954811590751</v>
      </c>
      <c r="BV9" s="96">
        <f>'1'!CU10</f>
        <v>0.41961141859458106</v>
      </c>
      <c r="BW9" s="96">
        <f>'1'!CW10</f>
        <v>0.51122200209350332</v>
      </c>
      <c r="BX9" s="96">
        <f>'2'!CU10</f>
        <v>0.67332128547181369</v>
      </c>
      <c r="BY9" s="96">
        <f>'2'!CW10</f>
        <v>0.90495989975946323</v>
      </c>
      <c r="BZ9" s="96">
        <f>'3'!AE9</f>
        <v>0.65448238639695222</v>
      </c>
      <c r="CA9" s="96">
        <f>'8'!AY8</f>
        <v>0.64082789635701454</v>
      </c>
      <c r="CB9" s="96">
        <f t="shared" si="18"/>
        <v>0.49059114983878477</v>
      </c>
      <c r="CC9" s="96">
        <f t="shared" si="19"/>
        <v>0.57788241971679533</v>
      </c>
      <c r="CD9" s="96">
        <f>'1'!DE10</f>
        <v>0.27918865234088336</v>
      </c>
      <c r="CE9" s="96">
        <f>'1'!DG10</f>
        <v>0.35557588778854249</v>
      </c>
      <c r="CF9" s="96">
        <f>'2'!DE10</f>
        <v>0.40947180095902586</v>
      </c>
      <c r="CG9" s="96">
        <f>'2'!DG10</f>
        <v>0.88486461137961869</v>
      </c>
      <c r="CH9" s="96">
        <f>'3'!AH9</f>
        <v>0.52165296890141877</v>
      </c>
      <c r="CI9" s="96">
        <f>'8'!BD8</f>
        <v>0.50157877104878124</v>
      </c>
      <c r="CJ9" s="96">
        <f t="shared" si="20"/>
        <v>0.33870241072954094</v>
      </c>
      <c r="CK9" s="96">
        <f t="shared" si="21"/>
        <v>0.43971275658496162</v>
      </c>
    </row>
    <row r="10" spans="1:89">
      <c r="A10" s="1">
        <v>1986</v>
      </c>
      <c r="B10" s="96">
        <f>'1'!I11</f>
        <v>0.30404023899145666</v>
      </c>
      <c r="C10" s="96">
        <f>'1'!K11</f>
        <v>0.38507627041716108</v>
      </c>
      <c r="D10" s="96">
        <f>'2'!I11</f>
        <v>0.41153276957784368</v>
      </c>
      <c r="E10" s="96">
        <f>'2'!K11</f>
        <v>0.88507816226473812</v>
      </c>
      <c r="F10" s="96">
        <f>'3'!D10</f>
        <v>0.63765283314509302</v>
      </c>
      <c r="G10" s="96">
        <f>'8'!F9</f>
        <v>0.58934197850501024</v>
      </c>
      <c r="H10" s="96">
        <f t="shared" si="0"/>
        <v>0.37668092541681436</v>
      </c>
      <c r="I10" s="96">
        <f t="shared" si="1"/>
        <v>0.48076068668349686</v>
      </c>
      <c r="J10" s="96">
        <f>'1'!S11</f>
        <v>0.18687577391241275</v>
      </c>
      <c r="K10" s="96">
        <f>'1'!U11</f>
        <v>0.23704415367601853</v>
      </c>
      <c r="L10" s="96">
        <f>'2'!S11</f>
        <v>0.35032413775421173</v>
      </c>
      <c r="M10" s="96">
        <f>'2'!U11</f>
        <v>0.87808094148237004</v>
      </c>
      <c r="N10" s="96">
        <f>'3'!G10</f>
        <v>0.3300342580667735</v>
      </c>
      <c r="O10" s="96">
        <f>'8'!K9</f>
        <v>0.51636358619438516</v>
      </c>
      <c r="P10" s="96">
        <f t="shared" si="2"/>
        <v>0.25048523994022598</v>
      </c>
      <c r="Q10" s="96">
        <f t="shared" si="3"/>
        <v>0.33837878614756589</v>
      </c>
      <c r="R10" s="96">
        <f>'1'!AC11</f>
        <v>0.24769480391835513</v>
      </c>
      <c r="S10" s="96">
        <f>'1'!AE11</f>
        <v>0.3168020584511459</v>
      </c>
      <c r="T10" s="96">
        <f>'2'!AC11</f>
        <v>0.30646687037777276</v>
      </c>
      <c r="U10" s="96">
        <f>'2'!AE11</f>
        <v>0.87199778327578159</v>
      </c>
      <c r="V10" s="96">
        <f>'3'!J10</f>
        <v>0.71614738671773792</v>
      </c>
      <c r="W10" s="96">
        <f>'8'!P9</f>
        <v>0.56778638825360161</v>
      </c>
      <c r="X10" s="96">
        <f t="shared" si="4"/>
        <v>0.33242642727775984</v>
      </c>
      <c r="Y10" s="96">
        <f t="shared" si="5"/>
        <v>0.43735459674051425</v>
      </c>
      <c r="Z10" s="96">
        <f>'1'!AM11</f>
        <v>0.34827064909159139</v>
      </c>
      <c r="AA10" s="96">
        <f>'1'!AO11</f>
        <v>0.43538341810782821</v>
      </c>
      <c r="AB10" s="96">
        <f>'2'!AM11</f>
        <v>0.32061555412295967</v>
      </c>
      <c r="AC10" s="96">
        <f>'2'!AO11</f>
        <v>0.87408195386683818</v>
      </c>
      <c r="AD10" s="96">
        <f>'3'!M10</f>
        <v>0.53172062530491904</v>
      </c>
      <c r="AE10" s="96">
        <f>'8'!U9</f>
        <v>0.47114729027395874</v>
      </c>
      <c r="AF10" s="96">
        <f t="shared" si="6"/>
        <v>0.37613780133429769</v>
      </c>
      <c r="AG10" s="96">
        <f t="shared" si="7"/>
        <v>0.49246337962005132</v>
      </c>
      <c r="AH10" s="96">
        <f>'1'!AW11</f>
        <v>0.2465790679276976</v>
      </c>
      <c r="AI10" s="96">
        <f>'1'!AY11</f>
        <v>0.3153984879734561</v>
      </c>
      <c r="AJ10" s="96">
        <f>'2'!AW11</f>
        <v>0.35332970540438774</v>
      </c>
      <c r="AK10" s="96">
        <f>'2'!AY11</f>
        <v>0.87846042923750267</v>
      </c>
      <c r="AL10" s="96">
        <f>'3'!P10</f>
        <v>0.55569186452911057</v>
      </c>
      <c r="AM10" s="96">
        <f>'8'!Z9</f>
        <v>0.47517002745822623</v>
      </c>
      <c r="AN10" s="96">
        <f t="shared" si="8"/>
        <v>0.31102450728856079</v>
      </c>
      <c r="AO10" s="96">
        <f t="shared" si="9"/>
        <v>0.4117111737039032</v>
      </c>
      <c r="AP10" s="96">
        <f>'1'!BG11</f>
        <v>0.24517198173607774</v>
      </c>
      <c r="AQ10" s="96">
        <f>'1'!BI11</f>
        <v>0.31362539689091146</v>
      </c>
      <c r="AR10" s="96">
        <f>'2'!BG11</f>
        <v>0.3860033870463464</v>
      </c>
      <c r="AS10" s="96">
        <f>'2'!BI11</f>
        <v>0.88233299597556514</v>
      </c>
      <c r="AT10" s="96">
        <f>'3'!S10</f>
        <v>0.599172786654253</v>
      </c>
      <c r="AU10" s="96">
        <f>'8'!AE9</f>
        <v>0.57183584319840164</v>
      </c>
      <c r="AV10" s="96">
        <f t="shared" si="10"/>
        <v>0.3273215889051545</v>
      </c>
      <c r="AW10" s="96">
        <f t="shared" si="11"/>
        <v>0.42487194040645998</v>
      </c>
      <c r="AX10" s="96">
        <f>'1'!BQ11</f>
        <v>0.31518781886216785</v>
      </c>
      <c r="AY10" s="96">
        <f>'1'!BS11</f>
        <v>0.39801272560974921</v>
      </c>
      <c r="AZ10" s="96">
        <f>'2'!BQ11</f>
        <v>0.4110105884237189</v>
      </c>
      <c r="BA10" s="96">
        <f>'2'!BS11</f>
        <v>0.88502418265661043</v>
      </c>
      <c r="BB10" s="96">
        <f>'3'!V10</f>
        <v>0.77206997548404011</v>
      </c>
      <c r="BC10" s="96">
        <f>'8'!AJ9</f>
        <v>0.63729206618313239</v>
      </c>
      <c r="BD10" s="96">
        <f t="shared" si="12"/>
        <v>0.40266873621260668</v>
      </c>
      <c r="BE10" s="96">
        <f t="shared" si="13"/>
        <v>0.50804753035920269</v>
      </c>
      <c r="BF10" s="96">
        <f>'1'!CA11</f>
        <v>0.34413760260776893</v>
      </c>
      <c r="BG10" s="96">
        <f>'1'!CC11</f>
        <v>0.43079550238573577</v>
      </c>
      <c r="BH10" s="96">
        <f>'2'!CA11</f>
        <v>0.41732772300461851</v>
      </c>
      <c r="BI10" s="96">
        <f>'2'!CC11</f>
        <v>0.88567150625586866</v>
      </c>
      <c r="BJ10" s="96">
        <f>'3'!Y10</f>
        <v>0.56817914337518438</v>
      </c>
      <c r="BK10" s="96">
        <f>'8'!AO9</f>
        <v>0.56553285862676705</v>
      </c>
      <c r="BL10" s="96">
        <f t="shared" si="14"/>
        <v>0.39600029432609524</v>
      </c>
      <c r="BM10" s="96">
        <f t="shared" si="15"/>
        <v>0.50349520249579693</v>
      </c>
      <c r="BN10" s="96">
        <f>'1'!CK11</f>
        <v>0.28888823907500477</v>
      </c>
      <c r="BO10" s="96">
        <f>'1'!CM11</f>
        <v>0.36720087386033962</v>
      </c>
      <c r="BP10" s="96">
        <f>'2'!CK11</f>
        <v>0.48686164293812478</v>
      </c>
      <c r="BQ10" s="96">
        <f>'2'!CM11</f>
        <v>0.89208277126063706</v>
      </c>
      <c r="BR10" s="96">
        <f>'3'!AB10</f>
        <v>0.2397043876000341</v>
      </c>
      <c r="BS10" s="96">
        <f>'8'!AT9</f>
        <v>0.62389593836238066</v>
      </c>
      <c r="BT10" s="96">
        <f t="shared" si="16"/>
        <v>0.33726796424255734</v>
      </c>
      <c r="BU10" s="96">
        <f t="shared" si="17"/>
        <v>0.43260892142454299</v>
      </c>
      <c r="BV10" s="96">
        <f>'1'!CU11</f>
        <v>0.42664071694648187</v>
      </c>
      <c r="BW10" s="96">
        <f>'1'!CW11</f>
        <v>0.51837212085309292</v>
      </c>
      <c r="BX10" s="96">
        <f>'2'!CU11</f>
        <v>0.53206520154843373</v>
      </c>
      <c r="BY10" s="96">
        <f>'2'!CW11</f>
        <v>0.89568224341539748</v>
      </c>
      <c r="BZ10" s="96">
        <f>'3'!AE10</f>
        <v>0.65941409352314495</v>
      </c>
      <c r="CA10" s="96">
        <f>'8'!AY9</f>
        <v>0.6300211234644697</v>
      </c>
      <c r="CB10" s="96">
        <f t="shared" si="18"/>
        <v>0.48079854371614217</v>
      </c>
      <c r="CC10" s="96">
        <f t="shared" si="19"/>
        <v>0.58137223063746624</v>
      </c>
      <c r="CD10" s="96">
        <f>'1'!DE11</f>
        <v>0.28233885100492667</v>
      </c>
      <c r="CE10" s="96">
        <f>'1'!DG11</f>
        <v>0.35936727837966626</v>
      </c>
      <c r="CF10" s="96">
        <f>'2'!DE11</f>
        <v>0.40953961090784136</v>
      </c>
      <c r="CG10" s="96">
        <f>'2'!DG11</f>
        <v>0.88487165907117371</v>
      </c>
      <c r="CH10" s="96">
        <f>'3'!AH10</f>
        <v>0.61870163718407778</v>
      </c>
      <c r="CI10" s="96">
        <f>'8'!BD9</f>
        <v>0.51080100914818316</v>
      </c>
      <c r="CJ10" s="96">
        <f t="shared" si="20"/>
        <v>0.35154142142745892</v>
      </c>
      <c r="CK10" s="96">
        <f t="shared" si="21"/>
        <v>0.45299452540610985</v>
      </c>
    </row>
    <row r="11" spans="1:89">
      <c r="A11" s="1">
        <v>1987</v>
      </c>
      <c r="B11" s="96">
        <f>'1'!I12</f>
        <v>0.32601346257416292</v>
      </c>
      <c r="C11" s="96">
        <f>'1'!K12</f>
        <v>0.41040660542312768</v>
      </c>
      <c r="D11" s="96">
        <f>'2'!I12</f>
        <v>0.41972237468945456</v>
      </c>
      <c r="E11" s="96">
        <f>'2'!K12</f>
        <v>0.8859136936677251</v>
      </c>
      <c r="F11" s="96">
        <f>'3'!D11</f>
        <v>0.65782655622991615</v>
      </c>
      <c r="G11" s="96">
        <f>'8'!F10</f>
        <v>0.57680620171697461</v>
      </c>
      <c r="H11" s="96">
        <f t="shared" si="0"/>
        <v>0.39364493706554859</v>
      </c>
      <c r="I11" s="96">
        <f t="shared" si="1"/>
        <v>0.49933926895765096</v>
      </c>
      <c r="J11" s="96">
        <f>'1'!S12</f>
        <v>0.21482688284133755</v>
      </c>
      <c r="K11" s="96">
        <f>'1'!U12</f>
        <v>0.27454553841954676</v>
      </c>
      <c r="L11" s="96">
        <f>'2'!S12</f>
        <v>0.35662731974082024</v>
      </c>
      <c r="M11" s="96">
        <f>'2'!U12</f>
        <v>0.87887196145189572</v>
      </c>
      <c r="N11" s="96">
        <f>'3'!G11</f>
        <v>0.32994078305472974</v>
      </c>
      <c r="O11" s="96">
        <f>'8'!K10</f>
        <v>0.47959007324545488</v>
      </c>
      <c r="P11" s="96">
        <f t="shared" si="2"/>
        <v>0.26699463559303677</v>
      </c>
      <c r="Q11" s="96">
        <f t="shared" si="3"/>
        <v>0.36102215866889076</v>
      </c>
      <c r="R11" s="96">
        <f>'1'!AC12</f>
        <v>0.27555254988083333</v>
      </c>
      <c r="S11" s="96">
        <f>'1'!AE12</f>
        <v>0.35118049716710109</v>
      </c>
      <c r="T11" s="96">
        <f>'2'!AC12</f>
        <v>0.30072782466360309</v>
      </c>
      <c r="U11" s="96">
        <f>'2'!AE12</f>
        <v>0.87111445659394393</v>
      </c>
      <c r="V11" s="96">
        <f>'3'!J11</f>
        <v>0.67982206678863122</v>
      </c>
      <c r="W11" s="96">
        <f>'8'!P10</f>
        <v>0.56436848024986186</v>
      </c>
      <c r="X11" s="96">
        <f t="shared" si="4"/>
        <v>0.34737862208679293</v>
      </c>
      <c r="Y11" s="96">
        <f t="shared" si="5"/>
        <v>0.45735684838021451</v>
      </c>
      <c r="Z11" s="96">
        <f>'1'!AM12</f>
        <v>0.37156061096571097</v>
      </c>
      <c r="AA11" s="96">
        <f>'1'!AO12</f>
        <v>0.46082409428926147</v>
      </c>
      <c r="AB11" s="96">
        <f>'2'!AM12</f>
        <v>0.32456878068274375</v>
      </c>
      <c r="AC11" s="96">
        <f>'2'!AO12</f>
        <v>0.87464209084793887</v>
      </c>
      <c r="AD11" s="96">
        <f>'3'!M11</f>
        <v>0.59672810750700678</v>
      </c>
      <c r="AE11" s="96">
        <f>'8'!U10</f>
        <v>0.47624936618020042</v>
      </c>
      <c r="AF11" s="96">
        <f t="shared" si="6"/>
        <v>0.39984705311299273</v>
      </c>
      <c r="AG11" s="96">
        <f t="shared" si="7"/>
        <v>0.51733882245599772</v>
      </c>
      <c r="AH11" s="96">
        <f>'1'!AW12</f>
        <v>0.28565604156400198</v>
      </c>
      <c r="AI11" s="96">
        <f>'1'!AY12</f>
        <v>0.36334310568562356</v>
      </c>
      <c r="AJ11" s="96">
        <f>'2'!AW12</f>
        <v>0.36315241533778508</v>
      </c>
      <c r="AK11" s="96">
        <f>'2'!AY12</f>
        <v>0.87967183944121996</v>
      </c>
      <c r="AL11" s="96">
        <f>'3'!P11</f>
        <v>0.52067095613444248</v>
      </c>
      <c r="AM11" s="96">
        <f>'8'!Z10</f>
        <v>0.4654782146994409</v>
      </c>
      <c r="AN11" s="96">
        <f t="shared" si="8"/>
        <v>0.33488938771196819</v>
      </c>
      <c r="AO11" s="96">
        <f t="shared" si="9"/>
        <v>0.4409222750074468</v>
      </c>
      <c r="AP11" s="96">
        <f>'1'!BG12</f>
        <v>0.25808901934755984</v>
      </c>
      <c r="AQ11" s="96">
        <f>'1'!BI12</f>
        <v>0.32977750762262104</v>
      </c>
      <c r="AR11" s="96">
        <f>'2'!BG12</f>
        <v>0.39034708134048357</v>
      </c>
      <c r="AS11" s="96">
        <f>'2'!BI12</f>
        <v>0.88281604652771728</v>
      </c>
      <c r="AT11" s="96">
        <f>'3'!S11</f>
        <v>0.59189959049242402</v>
      </c>
      <c r="AU11" s="96">
        <f>'8'!AE10</f>
        <v>0.57066763080370231</v>
      </c>
      <c r="AV11" s="96">
        <f t="shared" si="10"/>
        <v>0.33595374380695286</v>
      </c>
      <c r="AW11" s="96">
        <f t="shared" si="11"/>
        <v>0.43538258211821906</v>
      </c>
      <c r="AX11" s="96">
        <f>'1'!BQ12</f>
        <v>0.34097444096105495</v>
      </c>
      <c r="AY11" s="96">
        <f>'1'!BS12</f>
        <v>0.42726894627180612</v>
      </c>
      <c r="AZ11" s="96">
        <f>'2'!BQ12</f>
        <v>0.41657231983196574</v>
      </c>
      <c r="BA11" s="96">
        <f>'2'!BS12</f>
        <v>0.88559474680366246</v>
      </c>
      <c r="BB11" s="96">
        <f>'3'!V11</f>
        <v>0.82170130583541545</v>
      </c>
      <c r="BC11" s="96">
        <f>'8'!AJ10</f>
        <v>0.63032406102316552</v>
      </c>
      <c r="BD11" s="96">
        <f t="shared" si="12"/>
        <v>0.42554187734179316</v>
      </c>
      <c r="BE11" s="96">
        <f t="shared" si="13"/>
        <v>0.53285027375648863</v>
      </c>
      <c r="BF11" s="96">
        <f>'1'!CA12</f>
        <v>0.34256056605660357</v>
      </c>
      <c r="BG11" s="96">
        <f>'1'!CC12</f>
        <v>0.42903895290245192</v>
      </c>
      <c r="BH11" s="96">
        <f>'2'!CA12</f>
        <v>0.4206951605726339</v>
      </c>
      <c r="BI11" s="96">
        <f>'2'!CC12</f>
        <v>0.88601158604207408</v>
      </c>
      <c r="BJ11" s="96">
        <f>'3'!Y11</f>
        <v>0.62392498484744552</v>
      </c>
      <c r="BK11" s="96">
        <f>'8'!AO10</f>
        <v>0.60156314011594036</v>
      </c>
      <c r="BL11" s="96">
        <f t="shared" si="14"/>
        <v>0.40441072479322443</v>
      </c>
      <c r="BM11" s="96">
        <f t="shared" si="15"/>
        <v>0.51147723813226231</v>
      </c>
      <c r="BN11" s="96">
        <f>'1'!CK12</f>
        <v>0.27277400184017153</v>
      </c>
      <c r="BO11" s="96">
        <f>'1'!CM12</f>
        <v>0.34780775520926527</v>
      </c>
      <c r="BP11" s="96">
        <f>'2'!CK12</f>
        <v>0.50835929869728969</v>
      </c>
      <c r="BQ11" s="96">
        <f>'2'!CM12</f>
        <v>0.8938423076950599</v>
      </c>
      <c r="BR11" s="96">
        <f>'3'!AB11</f>
        <v>0.48372375730297917</v>
      </c>
      <c r="BS11" s="96">
        <f>'8'!AT10</f>
        <v>0.5841964288062913</v>
      </c>
      <c r="BT11" s="96">
        <f t="shared" si="16"/>
        <v>0.34856974976877603</v>
      </c>
      <c r="BU11" s="96">
        <f t="shared" si="17"/>
        <v>0.43964167802691867</v>
      </c>
      <c r="BV11" s="96">
        <f>'1'!CU12</f>
        <v>0.43898022104340606</v>
      </c>
      <c r="BW11" s="96">
        <f>'1'!CW12</f>
        <v>0.53079300967640874</v>
      </c>
      <c r="BX11" s="96">
        <f>'2'!CU12</f>
        <v>0.51012462011442095</v>
      </c>
      <c r="BY11" s="96">
        <f>'2'!CW12</f>
        <v>0.89398281814329061</v>
      </c>
      <c r="BZ11" s="96">
        <f>'3'!AE11</f>
        <v>0.58321729228306929</v>
      </c>
      <c r="CA11" s="96">
        <f>'8'!AY10</f>
        <v>0.60474711204838794</v>
      </c>
      <c r="CB11" s="96">
        <f t="shared" si="18"/>
        <v>0.47709505717497203</v>
      </c>
      <c r="CC11" s="96">
        <f t="shared" si="19"/>
        <v>0.57974982902096095</v>
      </c>
      <c r="CD11" s="96">
        <f>'1'!DE12</f>
        <v>0.31869905046441555</v>
      </c>
      <c r="CE11" s="96">
        <f>'1'!DG12</f>
        <v>0.40205063003340491</v>
      </c>
      <c r="CF11" s="96">
        <f>'2'!DE12</f>
        <v>0.42287012962752546</v>
      </c>
      <c r="CG11" s="96">
        <f>'2'!DG12</f>
        <v>0.88622943805890442</v>
      </c>
      <c r="CH11" s="96">
        <f>'3'!AH11</f>
        <v>0.62940032493894715</v>
      </c>
      <c r="CI11" s="96">
        <f>'8'!BD10</f>
        <v>0.49370403777913657</v>
      </c>
      <c r="CJ11" s="96">
        <f t="shared" si="20"/>
        <v>0.37768678455965177</v>
      </c>
      <c r="CK11" s="96">
        <f t="shared" si="21"/>
        <v>0.48236882110108226</v>
      </c>
    </row>
    <row r="12" spans="1:89">
      <c r="A12" s="1">
        <v>1988</v>
      </c>
      <c r="B12" s="96">
        <f>'1'!I13</f>
        <v>0.3523913939789734</v>
      </c>
      <c r="C12" s="96">
        <f>'1'!K13</f>
        <v>0.43993538082355987</v>
      </c>
      <c r="D12" s="96">
        <f>'2'!I13</f>
        <v>0.42079464798191363</v>
      </c>
      <c r="E12" s="96">
        <f>'2'!K13</f>
        <v>0.886021581640415</v>
      </c>
      <c r="F12" s="96">
        <f>'3'!D12</f>
        <v>0.69034445736990313</v>
      </c>
      <c r="G12" s="96">
        <f>'8'!F11</f>
        <v>0.60694136630408024</v>
      </c>
      <c r="H12" s="96">
        <f t="shared" si="0"/>
        <v>0.41848202295087106</v>
      </c>
      <c r="I12" s="96">
        <f t="shared" si="1"/>
        <v>0.52628550710793176</v>
      </c>
      <c r="J12" s="96">
        <f>'1'!S13</f>
        <v>0.24269404067121331</v>
      </c>
      <c r="K12" s="96">
        <f>'1'!U13</f>
        <v>0.31049470892334763</v>
      </c>
      <c r="L12" s="96">
        <f>'2'!S13</f>
        <v>0.37154039014047174</v>
      </c>
      <c r="M12" s="96">
        <f>'2'!U13</f>
        <v>0.88067310898377804</v>
      </c>
      <c r="N12" s="96">
        <f>'3'!G12</f>
        <v>0.4552881860128134</v>
      </c>
      <c r="O12" s="96">
        <f>'8'!K11</f>
        <v>0.54524775777430767</v>
      </c>
      <c r="P12" s="96">
        <f t="shared" si="2"/>
        <v>0.30709346186260861</v>
      </c>
      <c r="Q12" s="96">
        <f t="shared" si="3"/>
        <v>0.40546720152343324</v>
      </c>
      <c r="R12" s="96">
        <f>'1'!AC13</f>
        <v>0.33489773331691114</v>
      </c>
      <c r="S12" s="96">
        <f>'1'!AE13</f>
        <v>0.4204565855423722</v>
      </c>
      <c r="T12" s="96">
        <f>'2'!AC13</f>
        <v>0.30461823456751758</v>
      </c>
      <c r="U12" s="96">
        <f>'2'!AE13</f>
        <v>0.87171575514010224</v>
      </c>
      <c r="V12" s="96">
        <f>'3'!J12</f>
        <v>0.709482978455375</v>
      </c>
      <c r="W12" s="96">
        <f>'8'!P11</f>
        <v>0.57904985211601112</v>
      </c>
      <c r="X12" s="96">
        <f t="shared" si="4"/>
        <v>0.3937435198357282</v>
      </c>
      <c r="Y12" s="96">
        <f t="shared" si="5"/>
        <v>0.51034446845080939</v>
      </c>
      <c r="Z12" s="96">
        <f>'1'!AM13</f>
        <v>0.40182830495434479</v>
      </c>
      <c r="AA12" s="96">
        <f>'1'!AO13</f>
        <v>0.49288531202389102</v>
      </c>
      <c r="AB12" s="96">
        <f>'2'!AM13</f>
        <v>0.33022165689933219</v>
      </c>
      <c r="AC12" s="96">
        <f>'2'!AO13</f>
        <v>0.87542730763053966</v>
      </c>
      <c r="AD12" s="96">
        <f>'3'!M12</f>
        <v>0.65695343510016413</v>
      </c>
      <c r="AE12" s="96">
        <f>'8'!U11</f>
        <v>0.54201412247670067</v>
      </c>
      <c r="AF12" s="96">
        <f t="shared" si="6"/>
        <v>0.43419873491566102</v>
      </c>
      <c r="AG12" s="96">
        <f t="shared" si="7"/>
        <v>0.55245920493746414</v>
      </c>
      <c r="AH12" s="96">
        <f>'1'!AW13</f>
        <v>0.29857533830632393</v>
      </c>
      <c r="AI12" s="96">
        <f>'1'!AY13</f>
        <v>0.37866843841997011</v>
      </c>
      <c r="AJ12" s="96">
        <f>'2'!AW13</f>
        <v>0.37836789887493172</v>
      </c>
      <c r="AK12" s="96">
        <f>'2'!AY13</f>
        <v>0.88146682333505733</v>
      </c>
      <c r="AL12" s="96">
        <f>'3'!P12</f>
        <v>0.58347491121674322</v>
      </c>
      <c r="AM12" s="96">
        <f>'8'!Z11</f>
        <v>0.51167568193893631</v>
      </c>
      <c r="AN12" s="96">
        <f t="shared" si="8"/>
        <v>0.35635458601748787</v>
      </c>
      <c r="AO12" s="96">
        <f t="shared" si="9"/>
        <v>0.46272964854305276</v>
      </c>
      <c r="AP12" s="96">
        <f>'1'!BG13</f>
        <v>0.28109176551005433</v>
      </c>
      <c r="AQ12" s="96">
        <f>'1'!BI13</f>
        <v>0.35786819836576328</v>
      </c>
      <c r="AR12" s="96">
        <f>'2'!BG13</f>
        <v>0.39943173942229876</v>
      </c>
      <c r="AS12" s="96">
        <f>'2'!BI13</f>
        <v>0.88380460822036999</v>
      </c>
      <c r="AT12" s="96">
        <f>'3'!S12</f>
        <v>0.65388743970111518</v>
      </c>
      <c r="AU12" s="96">
        <f>'8'!AE11</f>
        <v>0.58541371956283894</v>
      </c>
      <c r="AV12" s="96">
        <f t="shared" si="10"/>
        <v>0.36063752572566327</v>
      </c>
      <c r="AW12" s="96">
        <f t="shared" si="11"/>
        <v>0.46281831560446668</v>
      </c>
      <c r="AX12" s="96">
        <f>'1'!BQ13</f>
        <v>0.37729903862647396</v>
      </c>
      <c r="AY12" s="96">
        <f>'1'!BS13</f>
        <v>0.46698759203421952</v>
      </c>
      <c r="AZ12" s="96">
        <f>'2'!BQ13</f>
        <v>0.42484686097894137</v>
      </c>
      <c r="BA12" s="96">
        <f>'2'!BS13</f>
        <v>0.88642622682610306</v>
      </c>
      <c r="BB12" s="96">
        <f>'3'!V12</f>
        <v>0.81434716301387922</v>
      </c>
      <c r="BC12" s="96">
        <f>'8'!AJ11</f>
        <v>0.64930730249753965</v>
      </c>
      <c r="BD12" s="96">
        <f t="shared" si="12"/>
        <v>0.45295945968756779</v>
      </c>
      <c r="BE12" s="96">
        <f t="shared" si="13"/>
        <v>0.56189938365770586</v>
      </c>
      <c r="BF12" s="96">
        <f>'1'!CA13</f>
        <v>0.34515487226291697</v>
      </c>
      <c r="BG12" s="96">
        <f>'1'!CC13</f>
        <v>0.43192681915711623</v>
      </c>
      <c r="BH12" s="96">
        <f>'2'!CA13</f>
        <v>0.42605964215937298</v>
      </c>
      <c r="BI12" s="96">
        <f>'2'!CC13</f>
        <v>0.8865463993514443</v>
      </c>
      <c r="BJ12" s="96">
        <f>'3'!Y12</f>
        <v>0.61891746993660557</v>
      </c>
      <c r="BK12" s="96">
        <f>'8'!AO11</f>
        <v>0.62552570359098203</v>
      </c>
      <c r="BL12" s="96">
        <f t="shared" si="14"/>
        <v>0.40865869215273798</v>
      </c>
      <c r="BM12" s="96">
        <f t="shared" si="15"/>
        <v>0.51544773069788452</v>
      </c>
      <c r="BN12" s="96">
        <f>'1'!CK13</f>
        <v>0.25533107043711056</v>
      </c>
      <c r="BO12" s="96">
        <f>'1'!CM13</f>
        <v>0.32635217531606198</v>
      </c>
      <c r="BP12" s="96">
        <f>'2'!CK13</f>
        <v>0.50750085355187502</v>
      </c>
      <c r="BQ12" s="96">
        <f>'2'!CM13</f>
        <v>0.89377376886576088</v>
      </c>
      <c r="BR12" s="96">
        <f>'3'!AB12</f>
        <v>0.39451033557559323</v>
      </c>
      <c r="BS12" s="96">
        <f>'8'!AT11</f>
        <v>0.6209849346219336</v>
      </c>
      <c r="BT12" s="96">
        <f t="shared" si="16"/>
        <v>0.33103136168091757</v>
      </c>
      <c r="BU12" s="96">
        <f t="shared" si="17"/>
        <v>0.4193734266275721</v>
      </c>
      <c r="BV12" s="96">
        <f>'1'!CU13</f>
        <v>0.46424156291496366</v>
      </c>
      <c r="BW12" s="96">
        <f>'1'!CW13</f>
        <v>0.55571774037411803</v>
      </c>
      <c r="BX12" s="96">
        <f>'2'!CU13</f>
        <v>0.44949935251754985</v>
      </c>
      <c r="BY12" s="96">
        <f>'2'!CW13</f>
        <v>0.88878904651741886</v>
      </c>
      <c r="BZ12" s="96">
        <f>'3'!AE12</f>
        <v>0.67472013911482454</v>
      </c>
      <c r="CA12" s="96">
        <f>'8'!AY11</f>
        <v>0.60669934000364734</v>
      </c>
      <c r="CB12" s="96">
        <f t="shared" si="18"/>
        <v>0.49806097720407672</v>
      </c>
      <c r="CC12" s="96">
        <f t="shared" si="19"/>
        <v>0.60602327082547169</v>
      </c>
      <c r="CD12" s="96">
        <f>'1'!DE13</f>
        <v>0.35039525575712183</v>
      </c>
      <c r="CE12" s="96">
        <f>'1'!DG13</f>
        <v>0.43773312214166454</v>
      </c>
      <c r="CF12" s="96">
        <f>'2'!DE13</f>
        <v>0.43574192593018668</v>
      </c>
      <c r="CG12" s="96">
        <f>'2'!DG13</f>
        <v>0.88749082427461068</v>
      </c>
      <c r="CH12" s="96">
        <f>'3'!AH12</f>
        <v>0.73137574902292357</v>
      </c>
      <c r="CI12" s="96">
        <f>'8'!BD11</f>
        <v>0.56488172141358994</v>
      </c>
      <c r="CJ12" s="96">
        <f t="shared" si="20"/>
        <v>0.41847661866665525</v>
      </c>
      <c r="CK12" s="96">
        <f t="shared" si="21"/>
        <v>0.52478801497027761</v>
      </c>
    </row>
    <row r="13" spans="1:89">
      <c r="A13" s="1">
        <v>1989</v>
      </c>
      <c r="B13" s="96">
        <f>'1'!I14</f>
        <v>0.37275642565499323</v>
      </c>
      <c r="C13" s="96">
        <f>'1'!K14</f>
        <v>0.4621118428168276</v>
      </c>
      <c r="D13" s="96">
        <f>'2'!I14</f>
        <v>0.41501609981192555</v>
      </c>
      <c r="E13" s="96">
        <f>'2'!K14</f>
        <v>0.88543606326057778</v>
      </c>
      <c r="F13" s="96">
        <f>'3'!D13</f>
        <v>0.70467632979232586</v>
      </c>
      <c r="G13" s="96">
        <f>'8'!F12</f>
        <v>0.63184722761098078</v>
      </c>
      <c r="H13" s="96">
        <f t="shared" si="0"/>
        <v>0.43608346368001849</v>
      </c>
      <c r="I13" s="96">
        <f t="shared" si="1"/>
        <v>0.54567425203816777</v>
      </c>
      <c r="J13" s="96">
        <f>'1'!S14</f>
        <v>0.25200004773976414</v>
      </c>
      <c r="K13" s="96">
        <f>'1'!U14</f>
        <v>0.32219829688409096</v>
      </c>
      <c r="L13" s="96">
        <f>'2'!S14</f>
        <v>0.37440285572805326</v>
      </c>
      <c r="M13" s="96">
        <f>'2'!U14</f>
        <v>0.88100814267205019</v>
      </c>
      <c r="N13" s="96">
        <f>'3'!G13</f>
        <v>0.53790655553613032</v>
      </c>
      <c r="O13" s="96">
        <f>'8'!K12</f>
        <v>0.57368067504735709</v>
      </c>
      <c r="P13" s="96">
        <f t="shared" si="2"/>
        <v>0.32499904204898894</v>
      </c>
      <c r="Q13" s="96">
        <f t="shared" si="3"/>
        <v>0.42479834514441744</v>
      </c>
      <c r="R13" s="96">
        <f>'1'!AC14</f>
        <v>0.3491849437437558</v>
      </c>
      <c r="S13" s="96">
        <f>'1'!AE14</f>
        <v>0.43639530395644155</v>
      </c>
      <c r="T13" s="96">
        <f>'2'!AC14</f>
        <v>0.30565684426103673</v>
      </c>
      <c r="U13" s="96">
        <f>'2'!AE14</f>
        <v>0.87187449428301145</v>
      </c>
      <c r="V13" s="96">
        <f>'3'!J13</f>
        <v>0.70646904698759294</v>
      </c>
      <c r="W13" s="96">
        <f>'8'!P12</f>
        <v>0.5568934894298565</v>
      </c>
      <c r="X13" s="96">
        <f t="shared" si="4"/>
        <v>0.40133139868847767</v>
      </c>
      <c r="Y13" s="96">
        <f t="shared" si="5"/>
        <v>0.51900041583955514</v>
      </c>
      <c r="Z13" s="96">
        <f>'1'!AM14</f>
        <v>0.42237928984598816</v>
      </c>
      <c r="AA13" s="96">
        <f>'1'!AO14</f>
        <v>0.5140439760704103</v>
      </c>
      <c r="AB13" s="96">
        <f>'2'!AM14</f>
        <v>0.33162317506349176</v>
      </c>
      <c r="AC13" s="96">
        <f>'2'!AO14</f>
        <v>0.87561920500954527</v>
      </c>
      <c r="AD13" s="96">
        <f>'3'!M13</f>
        <v>0.63826863542146617</v>
      </c>
      <c r="AE13" s="96">
        <f>'8'!U12</f>
        <v>0.54495848278571279</v>
      </c>
      <c r="AF13" s="96">
        <f t="shared" si="6"/>
        <v>0.44715053221925877</v>
      </c>
      <c r="AG13" s="96">
        <f t="shared" si="7"/>
        <v>0.5657154155709595</v>
      </c>
      <c r="AH13" s="96">
        <f>'1'!AW14</f>
        <v>0.30878926560856662</v>
      </c>
      <c r="AI13" s="96">
        <f>'1'!AY14</f>
        <v>0.39060927626778774</v>
      </c>
      <c r="AJ13" s="96">
        <f>'2'!AW14</f>
        <v>0.38384287770252057</v>
      </c>
      <c r="AK13" s="96">
        <f>'2'!AY14</f>
        <v>0.88209014379818118</v>
      </c>
      <c r="AL13" s="96">
        <f>'3'!P13</f>
        <v>0.59850792124956786</v>
      </c>
      <c r="AM13" s="96">
        <f>'8'!Z12</f>
        <v>0.5424375507218836</v>
      </c>
      <c r="AN13" s="96">
        <f t="shared" si="8"/>
        <v>0.36863132089339384</v>
      </c>
      <c r="AO13" s="96">
        <f t="shared" si="9"/>
        <v>0.47573005496441467</v>
      </c>
      <c r="AP13" s="96">
        <f>'1'!BG14</f>
        <v>0.28910102656798392</v>
      </c>
      <c r="AQ13" s="96">
        <f>'1'!BI14</f>
        <v>0.36745428754694415</v>
      </c>
      <c r="AR13" s="96">
        <f>'2'!BG14</f>
        <v>0.39818467590803192</v>
      </c>
      <c r="AS13" s="96">
        <f>'2'!BI14</f>
        <v>0.88367060198524405</v>
      </c>
      <c r="AT13" s="96">
        <f>'3'!S13</f>
        <v>0.68300910707687157</v>
      </c>
      <c r="AU13" s="96">
        <f>'8'!AE12</f>
        <v>0.59477360916454858</v>
      </c>
      <c r="AV13" s="96">
        <f t="shared" si="10"/>
        <v>0.36996745781253393</v>
      </c>
      <c r="AW13" s="96">
        <f t="shared" si="11"/>
        <v>0.47336333310552736</v>
      </c>
      <c r="AX13" s="96">
        <f>'1'!BQ14</f>
        <v>0.39504220795683914</v>
      </c>
      <c r="AY13" s="96">
        <f>'1'!BS14</f>
        <v>0.48579208810332852</v>
      </c>
      <c r="AZ13" s="96">
        <f>'2'!BQ14</f>
        <v>0.42330181160353125</v>
      </c>
      <c r="BA13" s="96">
        <f>'2'!BS14</f>
        <v>0.88627251072765523</v>
      </c>
      <c r="BB13" s="96">
        <f>'3'!V13</f>
        <v>0.83576051779935279</v>
      </c>
      <c r="BC13" s="96">
        <f>'8'!AJ12</f>
        <v>0.68380136391235791</v>
      </c>
      <c r="BD13" s="96">
        <f t="shared" si="12"/>
        <v>0.47081591490131158</v>
      </c>
      <c r="BE13" s="96">
        <f t="shared" si="13"/>
        <v>0.58063790091626655</v>
      </c>
      <c r="BF13" s="96">
        <f>'1'!CA14</f>
        <v>0.37519558953137749</v>
      </c>
      <c r="BG13" s="96">
        <f>'1'!CC14</f>
        <v>0.46473304447387564</v>
      </c>
      <c r="BH13" s="96">
        <f>'2'!CA14</f>
        <v>0.42624566624068833</v>
      </c>
      <c r="BI13" s="96">
        <f>'2'!CC14</f>
        <v>0.88656479455221482</v>
      </c>
      <c r="BJ13" s="96">
        <f>'3'!Y13</f>
        <v>0.63892341062621538</v>
      </c>
      <c r="BK13" s="96">
        <f>'8'!AO12</f>
        <v>0.63617277968112262</v>
      </c>
      <c r="BL13" s="96">
        <f t="shared" si="14"/>
        <v>0.43277109832676686</v>
      </c>
      <c r="BM13" s="96">
        <f t="shared" si="15"/>
        <v>0.54147922961766826</v>
      </c>
      <c r="BN13" s="96">
        <f>'1'!CK14</f>
        <v>0.31972428106533335</v>
      </c>
      <c r="BO13" s="96">
        <f>'1'!CM14</f>
        <v>0.40322636078637536</v>
      </c>
      <c r="BP13" s="96">
        <f>'2'!CK14</f>
        <v>0.51188459042513024</v>
      </c>
      <c r="BQ13" s="96">
        <f>'2'!CM14</f>
        <v>0.89412232531034219</v>
      </c>
      <c r="BR13" s="96">
        <f>'3'!AB13</f>
        <v>0.41425576905868483</v>
      </c>
      <c r="BS13" s="96">
        <f>'8'!AT12</f>
        <v>0.60479509873533677</v>
      </c>
      <c r="BT13" s="96">
        <f t="shared" si="16"/>
        <v>0.37690054256764849</v>
      </c>
      <c r="BU13" s="96">
        <f t="shared" si="17"/>
        <v>0.47357577186089905</v>
      </c>
      <c r="BV13" s="96">
        <f>'1'!CU14</f>
        <v>0.47925317230775749</v>
      </c>
      <c r="BW13" s="96">
        <f>'1'!CW14</f>
        <v>0.57022065010006551</v>
      </c>
      <c r="BX13" s="96">
        <f>'2'!CU14</f>
        <v>0.4416186640707821</v>
      </c>
      <c r="BY13" s="96">
        <f>'2'!CW14</f>
        <v>0.88805147743590862</v>
      </c>
      <c r="BZ13" s="96">
        <f>'3'!AE13</f>
        <v>0.59151121156999209</v>
      </c>
      <c r="CA13" s="96">
        <f>'8'!AY12</f>
        <v>0.64062238737444721</v>
      </c>
      <c r="CB13" s="96">
        <f t="shared" si="18"/>
        <v>0.50285244691695241</v>
      </c>
      <c r="CC13" s="96">
        <f t="shared" si="19"/>
        <v>0.61117296270808064</v>
      </c>
      <c r="CD13" s="96">
        <f>'1'!DE14</f>
        <v>0.38215259734358903</v>
      </c>
      <c r="CE13" s="96">
        <f>'1'!DG14</f>
        <v>0.47216915343320115</v>
      </c>
      <c r="CF13" s="96">
        <f>'2'!DE14</f>
        <v>0.44047005448419757</v>
      </c>
      <c r="CG13" s="96">
        <f>'2'!DG14</f>
        <v>0.88794262425455173</v>
      </c>
      <c r="CH13" s="96">
        <f>'3'!AH13</f>
        <v>0.72511738691038952</v>
      </c>
      <c r="CI13" s="96">
        <f>'8'!BD12</f>
        <v>0.5920504287671563</v>
      </c>
      <c r="CJ13" s="96">
        <f t="shared" si="20"/>
        <v>0.44327060515668665</v>
      </c>
      <c r="CK13" s="96">
        <f t="shared" si="21"/>
        <v>0.55102945139645054</v>
      </c>
    </row>
    <row r="14" spans="1:89">
      <c r="A14" s="1">
        <v>1990</v>
      </c>
      <c r="B14" s="96">
        <f>'1'!I15</f>
        <v>0.37731963495895071</v>
      </c>
      <c r="C14" s="96">
        <f>'1'!K15</f>
        <v>0.46700964102891451</v>
      </c>
      <c r="D14" s="96">
        <f>'2'!I15</f>
        <v>0.41151452572739639</v>
      </c>
      <c r="E14" s="96">
        <f>'2'!K15</f>
        <v>0.88507627778536968</v>
      </c>
      <c r="F14" s="96">
        <f>'3'!D14</f>
        <v>0.64230103941212613</v>
      </c>
      <c r="G14" s="96">
        <f>'8'!F13</f>
        <v>0.61782571931130836</v>
      </c>
      <c r="H14" s="96">
        <f t="shared" si="0"/>
        <v>0.43128787291634857</v>
      </c>
      <c r="I14" s="96">
        <f t="shared" si="1"/>
        <v>0.54142705237112054</v>
      </c>
      <c r="J14" s="96">
        <f>'1'!S15</f>
        <v>0.25369267557895969</v>
      </c>
      <c r="K14" s="96">
        <f>'1'!U15</f>
        <v>0.32431135669695976</v>
      </c>
      <c r="L14" s="96">
        <f>'2'!S15</f>
        <v>0.37253335942531496</v>
      </c>
      <c r="M14" s="96">
        <f>'2'!U15</f>
        <v>0.88078970528539346</v>
      </c>
      <c r="N14" s="96">
        <f>'3'!G14</f>
        <v>0.41448851883787069</v>
      </c>
      <c r="O14" s="96">
        <f>'8'!K13</f>
        <v>0.54054883223136019</v>
      </c>
      <c r="P14" s="96">
        <f t="shared" si="2"/>
        <v>0.31034194395472636</v>
      </c>
      <c r="Q14" s="96">
        <f t="shared" si="3"/>
        <v>0.41060065532333423</v>
      </c>
      <c r="R14" s="96">
        <f>'1'!AC15</f>
        <v>0.37106885266865558</v>
      </c>
      <c r="S14" s="96">
        <f>'1'!AE15</f>
        <v>0.46029401482126442</v>
      </c>
      <c r="T14" s="96">
        <f>'2'!AC15</f>
        <v>0.28840979654779259</v>
      </c>
      <c r="U14" s="96">
        <f>'2'!AE15</f>
        <v>0.86913704038719986</v>
      </c>
      <c r="V14" s="96">
        <f>'3'!J14</f>
        <v>0.7464395172860353</v>
      </c>
      <c r="W14" s="96">
        <f>'8'!P13</f>
        <v>0.54810637308047561</v>
      </c>
      <c r="X14" s="96">
        <f t="shared" si="4"/>
        <v>0.4180437655594893</v>
      </c>
      <c r="Y14" s="96">
        <f t="shared" si="5"/>
        <v>0.53857410345025614</v>
      </c>
      <c r="Z14" s="96">
        <f>'1'!AM15</f>
        <v>0.42284745352313885</v>
      </c>
      <c r="AA14" s="96">
        <f>'1'!AO15</f>
        <v>0.51452044998721591</v>
      </c>
      <c r="AB14" s="96">
        <f>'2'!AM15</f>
        <v>0.34062132459962469</v>
      </c>
      <c r="AC14" s="96">
        <f>'2'!AO15</f>
        <v>0.87682602274270371</v>
      </c>
      <c r="AD14" s="96">
        <f>'3'!M14</f>
        <v>0.65654738895033526</v>
      </c>
      <c r="AE14" s="96">
        <f>'8'!U13</f>
        <v>0.54517465755440242</v>
      </c>
      <c r="AF14" s="96">
        <f t="shared" si="6"/>
        <v>0.45022755457663344</v>
      </c>
      <c r="AG14" s="96">
        <f t="shared" si="7"/>
        <v>0.56801912191579529</v>
      </c>
      <c r="AH14" s="96">
        <f>'1'!AW15</f>
        <v>0.30036825317572929</v>
      </c>
      <c r="AI14" s="96">
        <f>'1'!AY15</f>
        <v>0.38077555153369413</v>
      </c>
      <c r="AJ14" s="96">
        <f>'2'!AW15</f>
        <v>0.39199401046065807</v>
      </c>
      <c r="AK14" s="96">
        <f>'2'!AY15</f>
        <v>0.88299741235863871</v>
      </c>
      <c r="AL14" s="96">
        <f>'3'!P14</f>
        <v>0.58266319401745514</v>
      </c>
      <c r="AM14" s="96">
        <f>'8'!Z13</f>
        <v>0.53308596821017473</v>
      </c>
      <c r="AN14" s="96">
        <f t="shared" si="8"/>
        <v>0.36103209449183932</v>
      </c>
      <c r="AO14" s="96">
        <f t="shared" si="9"/>
        <v>0.46641754353221276</v>
      </c>
      <c r="AP14" s="96">
        <f>'1'!BG15</f>
        <v>0.29440789507691323</v>
      </c>
      <c r="AQ14" s="96">
        <f>'1'!BI15</f>
        <v>0.3737522536288776</v>
      </c>
      <c r="AR14" s="96">
        <f>'2'!BG15</f>
        <v>0.40261623956122378</v>
      </c>
      <c r="AS14" s="96">
        <f>'2'!BI15</f>
        <v>0.88414442209747734</v>
      </c>
      <c r="AT14" s="96">
        <f>'3'!S14</f>
        <v>0.64445269015083051</v>
      </c>
      <c r="AU14" s="96">
        <f>'8'!AE13</f>
        <v>0.5778712177255656</v>
      </c>
      <c r="AV14" s="96">
        <f t="shared" si="10"/>
        <v>0.36857954129760123</v>
      </c>
      <c r="AW14" s="96">
        <f t="shared" si="11"/>
        <v>0.47227341053760169</v>
      </c>
      <c r="AX14" s="96">
        <f>'1'!BQ15</f>
        <v>0.3964724359810502</v>
      </c>
      <c r="AY14" s="96">
        <f>'1'!BS15</f>
        <v>0.48729152675378729</v>
      </c>
      <c r="AZ14" s="96">
        <f>'2'!BQ15</f>
        <v>0.42865592395891589</v>
      </c>
      <c r="BA14" s="96">
        <f>'2'!BS15</f>
        <v>0.88680223745350606</v>
      </c>
      <c r="BB14" s="96">
        <f>'3'!V14</f>
        <v>0.76570673530823374</v>
      </c>
      <c r="BC14" s="96">
        <f>'8'!AJ13</f>
        <v>0.64856642270242415</v>
      </c>
      <c r="BD14" s="96">
        <f t="shared" si="12"/>
        <v>0.46182361338369249</v>
      </c>
      <c r="BE14" s="96">
        <f t="shared" si="13"/>
        <v>0.57121160827406758</v>
      </c>
      <c r="BF14" s="96">
        <f>'1'!CA15</f>
        <v>0.38699555268620706</v>
      </c>
      <c r="BG14" s="96">
        <f>'1'!CC15</f>
        <v>0.47731093785867057</v>
      </c>
      <c r="BH14" s="96">
        <f>'2'!CA15</f>
        <v>0.4346040521362789</v>
      </c>
      <c r="BI14" s="96">
        <f>'2'!CC15</f>
        <v>0.8873811889945703</v>
      </c>
      <c r="BJ14" s="96">
        <f>'3'!Y14</f>
        <v>0.55132127004543885</v>
      </c>
      <c r="BK14" s="96">
        <f>'8'!AO13</f>
        <v>0.62502444208751207</v>
      </c>
      <c r="BL14" s="96">
        <f t="shared" si="14"/>
        <v>0.43199186330726791</v>
      </c>
      <c r="BM14" s="96">
        <f t="shared" si="15"/>
        <v>0.54049034661382156</v>
      </c>
      <c r="BN14" s="96">
        <f>'1'!CK15</f>
        <v>0.34712357021117168</v>
      </c>
      <c r="BO14" s="96">
        <f>'1'!CM15</f>
        <v>0.43411235038240242</v>
      </c>
      <c r="BP14" s="96">
        <f>'2'!CK15</f>
        <v>0.50839214663694376</v>
      </c>
      <c r="BQ14" s="96">
        <f>'2'!CM15</f>
        <v>0.89384492754570566</v>
      </c>
      <c r="BR14" s="96">
        <f>'3'!AB14</f>
        <v>0.2619535785385454</v>
      </c>
      <c r="BS14" s="96">
        <f>'8'!AT13</f>
        <v>0.61332762877025349</v>
      </c>
      <c r="BT14" s="96">
        <f t="shared" si="16"/>
        <v>0.38135383454239447</v>
      </c>
      <c r="BU14" s="96">
        <f t="shared" si="17"/>
        <v>0.48079125875313211</v>
      </c>
      <c r="BV14" s="96">
        <f>'1'!CU15</f>
        <v>0.48783885595395077</v>
      </c>
      <c r="BW14" s="96">
        <f>'1'!CW15</f>
        <v>0.57841539771224781</v>
      </c>
      <c r="BX14" s="96">
        <f>'2'!CU15</f>
        <v>0.4529160366954525</v>
      </c>
      <c r="BY14" s="96">
        <f>'2'!CW15</f>
        <v>0.88910390042000098</v>
      </c>
      <c r="BZ14" s="96">
        <f>'3'!AE14</f>
        <v>0.6396291244611233</v>
      </c>
      <c r="CA14" s="96">
        <f>'8'!AY13</f>
        <v>0.6382897888046154</v>
      </c>
      <c r="CB14" s="96">
        <f t="shared" si="18"/>
        <v>0.51457069416388468</v>
      </c>
      <c r="CC14" s="96">
        <f t="shared" si="19"/>
        <v>0.6215930597671474</v>
      </c>
      <c r="CD14" s="96">
        <f>'1'!DE15</f>
        <v>0.40332574645623259</v>
      </c>
      <c r="CE14" s="96">
        <f>'1'!DG15</f>
        <v>0.49444330589227509</v>
      </c>
      <c r="CF14" s="96">
        <f>'2'!DE15</f>
        <v>0.44734982767407339</v>
      </c>
      <c r="CG14" s="96">
        <f>'2'!DG15</f>
        <v>0.88858945460738592</v>
      </c>
      <c r="CH14" s="96">
        <f>'3'!AH14</f>
        <v>0.56685743971371871</v>
      </c>
      <c r="CI14" s="96">
        <f>'8'!BD13</f>
        <v>0.62094436482320736</v>
      </c>
      <c r="CJ14" s="96">
        <f t="shared" si="20"/>
        <v>0.44584318574046278</v>
      </c>
      <c r="CK14" s="96">
        <f t="shared" si="21"/>
        <v>0.55374944003902371</v>
      </c>
    </row>
    <row r="15" spans="1:89">
      <c r="A15" s="1">
        <v>1991</v>
      </c>
      <c r="B15" s="96">
        <f>'1'!I16</f>
        <v>0.3766366423781744</v>
      </c>
      <c r="C15" s="96">
        <f>'1'!K16</f>
        <v>0.46627819954578292</v>
      </c>
      <c r="D15" s="96">
        <f>'2'!I16</f>
        <v>0.40085204498174626</v>
      </c>
      <c r="E15" s="96">
        <f>'2'!K16</f>
        <v>0.88395658815445022</v>
      </c>
      <c r="F15" s="96">
        <f>'3'!D15</f>
        <v>0.63838285348393542</v>
      </c>
      <c r="G15" s="96">
        <f>'8'!F14</f>
        <v>0.58165041354443769</v>
      </c>
      <c r="H15" s="96">
        <f t="shared" si="0"/>
        <v>0.425734180865734</v>
      </c>
      <c r="I15" s="96">
        <f t="shared" si="1"/>
        <v>0.53679372520033031</v>
      </c>
      <c r="J15" s="96">
        <f>'1'!S16</f>
        <v>0.24430548504057278</v>
      </c>
      <c r="K15" s="96">
        <f>'1'!U16</f>
        <v>0.31253183617381181</v>
      </c>
      <c r="L15" s="96">
        <f>'2'!S16</f>
        <v>0.36886023246826799</v>
      </c>
      <c r="M15" s="96">
        <f>'2'!U16</f>
        <v>0.88035638307697106</v>
      </c>
      <c r="N15" s="96">
        <f>'3'!G15</f>
        <v>0.41585583470425025</v>
      </c>
      <c r="O15" s="96">
        <f>'8'!K14</f>
        <v>0.52000191535833051</v>
      </c>
      <c r="P15" s="96">
        <f t="shared" si="2"/>
        <v>0.30148563778148585</v>
      </c>
      <c r="Q15" s="96">
        <f t="shared" si="3"/>
        <v>0.40039369863562346</v>
      </c>
      <c r="R15" s="96">
        <f>'1'!AC16</f>
        <v>0.36170569130855174</v>
      </c>
      <c r="S15" s="96">
        <f>'1'!AE16</f>
        <v>0.45014346434611568</v>
      </c>
      <c r="T15" s="96">
        <f>'2'!AC16</f>
        <v>0.26361400716850186</v>
      </c>
      <c r="U15" s="96">
        <f>'2'!AE16</f>
        <v>0.86476840685455558</v>
      </c>
      <c r="V15" s="96">
        <f>'3'!J15</f>
        <v>0.69764289778658983</v>
      </c>
      <c r="W15" s="96">
        <f>'8'!P14</f>
        <v>0.50147452293164196</v>
      </c>
      <c r="X15" s="96">
        <f t="shared" si="4"/>
        <v>0.39946712670465956</v>
      </c>
      <c r="Y15" s="96">
        <f t="shared" si="5"/>
        <v>0.52148900779955976</v>
      </c>
      <c r="Z15" s="96">
        <f>'1'!AM16</f>
        <v>0.41721809167392021</v>
      </c>
      <c r="AA15" s="96">
        <f>'1'!AO16</f>
        <v>0.50877500990289137</v>
      </c>
      <c r="AB15" s="96">
        <f>'2'!AM16</f>
        <v>0.33672987410000338</v>
      </c>
      <c r="AC15" s="96">
        <f>'2'!AO16</f>
        <v>0.87630937105587237</v>
      </c>
      <c r="AD15" s="96">
        <f>'3'!M15</f>
        <v>0.62914131813390628</v>
      </c>
      <c r="AE15" s="96">
        <f>'8'!U14</f>
        <v>0.53708418743143416</v>
      </c>
      <c r="AF15" s="96">
        <f t="shared" si="6"/>
        <v>0.44234820213827852</v>
      </c>
      <c r="AG15" s="96">
        <f t="shared" si="7"/>
        <v>0.56039599459414524</v>
      </c>
      <c r="AH15" s="96">
        <f>'1'!AW16</f>
        <v>0.29974750466505723</v>
      </c>
      <c r="AI15" s="96">
        <f>'1'!AY16</f>
        <v>0.38004655751715499</v>
      </c>
      <c r="AJ15" s="96">
        <f>'2'!AW16</f>
        <v>0.38503338720766733</v>
      </c>
      <c r="AK15" s="96">
        <f>'2'!AY16</f>
        <v>0.88222417823651589</v>
      </c>
      <c r="AL15" s="96">
        <f>'3'!P15</f>
        <v>0.5742769250195966</v>
      </c>
      <c r="AM15" s="96">
        <f>'8'!Z14</f>
        <v>0.51440335355323774</v>
      </c>
      <c r="AN15" s="96">
        <f t="shared" si="8"/>
        <v>0.35719461984359024</v>
      </c>
      <c r="AO15" s="96">
        <f t="shared" si="9"/>
        <v>0.46312303594294352</v>
      </c>
      <c r="AP15" s="96">
        <f>'1'!BG16</f>
        <v>0.28397861529250679</v>
      </c>
      <c r="AQ15" s="96">
        <f>'1'!BI16</f>
        <v>0.36133473463097249</v>
      </c>
      <c r="AR15" s="96">
        <f>'2'!BG16</f>
        <v>0.40011585070517919</v>
      </c>
      <c r="AS15" s="96">
        <f>'2'!BI16</f>
        <v>0.88387789667364203</v>
      </c>
      <c r="AT15" s="96">
        <f>'3'!S15</f>
        <v>0.60369349630574143</v>
      </c>
      <c r="AU15" s="96">
        <f>'8'!AE14</f>
        <v>0.55545077271052712</v>
      </c>
      <c r="AV15" s="96">
        <f t="shared" si="10"/>
        <v>0.35471104267689951</v>
      </c>
      <c r="AW15" s="96">
        <f t="shared" si="11"/>
        <v>0.45723653081067184</v>
      </c>
      <c r="AX15" s="96">
        <f>'1'!BQ16</f>
        <v>0.40639334750637551</v>
      </c>
      <c r="AY15" s="96">
        <f>'1'!BS16</f>
        <v>0.49762687043006887</v>
      </c>
      <c r="AZ15" s="96">
        <f>'2'!BQ16</f>
        <v>0.42718780898881697</v>
      </c>
      <c r="BA15" s="96">
        <f>'2'!BS16</f>
        <v>0.88665780641098957</v>
      </c>
      <c r="BB15" s="96">
        <f>'3'!V15</f>
        <v>0.73344326474878163</v>
      </c>
      <c r="BC15" s="96">
        <f>'8'!AJ14</f>
        <v>0.58901431652747027</v>
      </c>
      <c r="BD15" s="96">
        <f t="shared" si="12"/>
        <v>0.45943988228096971</v>
      </c>
      <c r="BE15" s="96">
        <f t="shared" si="13"/>
        <v>0.56925034806977237</v>
      </c>
      <c r="BF15" s="96">
        <f>'1'!CA16</f>
        <v>0.37178907150566709</v>
      </c>
      <c r="BG15" s="96">
        <f>'1'!CC16</f>
        <v>0.46107025586041889</v>
      </c>
      <c r="BH15" s="96">
        <f>'2'!CA16</f>
        <v>0.43105585945330682</v>
      </c>
      <c r="BI15" s="96">
        <f>'2'!CC16</f>
        <v>0.88703702250156813</v>
      </c>
      <c r="BJ15" s="96">
        <f>'3'!Y15</f>
        <v>0.55398635816971931</v>
      </c>
      <c r="BK15" s="96">
        <f>'8'!AO14</f>
        <v>0.61754093039027469</v>
      </c>
      <c r="BL15" s="96">
        <f t="shared" si="14"/>
        <v>0.42051066485529709</v>
      </c>
      <c r="BM15" s="96">
        <f t="shared" si="15"/>
        <v>0.52860561020844943</v>
      </c>
      <c r="BN15" s="96">
        <f>'1'!CK16</f>
        <v>0.3256750759904109</v>
      </c>
      <c r="BO15" s="96">
        <f>'1'!CM16</f>
        <v>0.41002167564145153</v>
      </c>
      <c r="BP15" s="96">
        <f>'2'!CK16</f>
        <v>0.48175269090610651</v>
      </c>
      <c r="BQ15" s="96">
        <f>'2'!CM16</f>
        <v>0.89165083236735321</v>
      </c>
      <c r="BR15" s="96">
        <f>'3'!AB15</f>
        <v>0.34104878033264141</v>
      </c>
      <c r="BS15" s="96">
        <f>'8'!AT14</f>
        <v>0.59231008197761648</v>
      </c>
      <c r="BT15" s="96">
        <f t="shared" si="16"/>
        <v>0.36948370851492401</v>
      </c>
      <c r="BU15" s="96">
        <f t="shared" si="17"/>
        <v>0.46951614241677719</v>
      </c>
      <c r="BV15" s="96">
        <f>'1'!CU16</f>
        <v>0.47333310939866058</v>
      </c>
      <c r="BW15" s="96">
        <f>'1'!CW16</f>
        <v>0.56452802953365522</v>
      </c>
      <c r="BX15" s="96">
        <f>'2'!CU16</f>
        <v>0.40887782134463657</v>
      </c>
      <c r="BY15" s="96">
        <f>'2'!CW16</f>
        <v>0.88480281458671295</v>
      </c>
      <c r="BZ15" s="96">
        <f>'3'!AE15</f>
        <v>0.6245833985257776</v>
      </c>
      <c r="CA15" s="96">
        <f>'8'!AY14</f>
        <v>0.61059124625952665</v>
      </c>
      <c r="CB15" s="96">
        <f t="shared" si="18"/>
        <v>0.49573842319205641</v>
      </c>
      <c r="CC15" s="96">
        <f t="shared" si="19"/>
        <v>0.60716736661076043</v>
      </c>
      <c r="CD15" s="96">
        <f>'1'!DE16</f>
        <v>0.40752940257113168</v>
      </c>
      <c r="CE15" s="96">
        <f>'1'!DG16</f>
        <v>0.49880312694162771</v>
      </c>
      <c r="CF15" s="96">
        <f>'2'!DE16</f>
        <v>0.438368701745944</v>
      </c>
      <c r="CG15" s="96">
        <f>'2'!DG16</f>
        <v>0.88774257086680552</v>
      </c>
      <c r="CH15" s="96">
        <f>'3'!AH15</f>
        <v>0.6964236340359955</v>
      </c>
      <c r="CI15" s="96">
        <f>'8'!BD14</f>
        <v>0.60545948403715544</v>
      </c>
      <c r="CJ15" s="96">
        <f t="shared" si="20"/>
        <v>0.45929576378170167</v>
      </c>
      <c r="CK15" s="96">
        <f t="shared" si="21"/>
        <v>0.56812475775313498</v>
      </c>
    </row>
    <row r="16" spans="1:89">
      <c r="A16" s="1">
        <v>1992</v>
      </c>
      <c r="B16" s="96">
        <f>'1'!I17</f>
        <v>0.39488929667151385</v>
      </c>
      <c r="C16" s="96">
        <f>'1'!K17</f>
        <v>0.48563163489270711</v>
      </c>
      <c r="D16" s="96">
        <f>'2'!I17</f>
        <v>0.39735310104753047</v>
      </c>
      <c r="E16" s="96">
        <f>'2'!K17</f>
        <v>0.88358094779350138</v>
      </c>
      <c r="F16" s="96">
        <f>'3'!D16</f>
        <v>0.63011305315076216</v>
      </c>
      <c r="G16" s="96">
        <f>'8'!F15</f>
        <v>0.57081554549656666</v>
      </c>
      <c r="H16" s="96">
        <f t="shared" si="0"/>
        <v>0.43625067763954561</v>
      </c>
      <c r="I16" s="96">
        <f t="shared" si="1"/>
        <v>0.54839309906897793</v>
      </c>
      <c r="J16" s="96">
        <f>'1'!S17</f>
        <v>0.24658116544072414</v>
      </c>
      <c r="K16" s="96">
        <f>'1'!U17</f>
        <v>0.31540112857437674</v>
      </c>
      <c r="L16" s="96">
        <f>'2'!S17</f>
        <v>0.36689763307380535</v>
      </c>
      <c r="M16" s="96">
        <f>'2'!U17</f>
        <v>0.88012256280999868</v>
      </c>
      <c r="N16" s="96">
        <f>'3'!G16</f>
        <v>0.29586880357446038</v>
      </c>
      <c r="O16" s="96">
        <f>'8'!K15</f>
        <v>0.48990031747410206</v>
      </c>
      <c r="P16" s="96">
        <f t="shared" si="2"/>
        <v>0.28787349122074368</v>
      </c>
      <c r="Q16" s="96">
        <f t="shared" si="3"/>
        <v>0.38736995838791988</v>
      </c>
      <c r="R16" s="96">
        <f>'1'!AC17</f>
        <v>0.42507056992406506</v>
      </c>
      <c r="S16" s="96">
        <f>'1'!AE17</f>
        <v>0.51677972088063484</v>
      </c>
      <c r="T16" s="96">
        <f>'2'!AC17</f>
        <v>0.23839520554542451</v>
      </c>
      <c r="U16" s="96">
        <f>'2'!AE17</f>
        <v>0.85965998023807622</v>
      </c>
      <c r="V16" s="96">
        <f>'3'!J16</f>
        <v>0.7429511213610539</v>
      </c>
      <c r="W16" s="96">
        <f>'8'!P15</f>
        <v>0.4945437386931868</v>
      </c>
      <c r="X16" s="96">
        <f t="shared" si="4"/>
        <v>0.44513840550681205</v>
      </c>
      <c r="Y16" s="96">
        <f t="shared" si="5"/>
        <v>0.57146128864567602</v>
      </c>
      <c r="Z16" s="96">
        <f>'1'!AM17</f>
        <v>0.44191334381795516</v>
      </c>
      <c r="AA16" s="96">
        <f>'1'!AO17</f>
        <v>0.53372136852630259</v>
      </c>
      <c r="AB16" s="96">
        <f>'2'!AM17</f>
        <v>0.32650889084197271</v>
      </c>
      <c r="AC16" s="96">
        <f>'2'!AO17</f>
        <v>0.87491363806110722</v>
      </c>
      <c r="AD16" s="96">
        <f>'3'!M16</f>
        <v>0.64036615917687256</v>
      </c>
      <c r="AE16" s="96">
        <f>'8'!U15</f>
        <v>0.51596147871778619</v>
      </c>
      <c r="AF16" s="96">
        <f t="shared" si="6"/>
        <v>0.45762299354623176</v>
      </c>
      <c r="AG16" s="96">
        <f t="shared" si="7"/>
        <v>0.57672908556398839</v>
      </c>
      <c r="AH16" s="96">
        <f>'1'!AW17</f>
        <v>0.30440825756747508</v>
      </c>
      <c r="AI16" s="96">
        <f>'1'!AY17</f>
        <v>0.38550621429738557</v>
      </c>
      <c r="AJ16" s="96">
        <f>'2'!AW17</f>
        <v>0.37427569253682041</v>
      </c>
      <c r="AK16" s="96">
        <f>'2'!AY17</f>
        <v>0.8809933290856985</v>
      </c>
      <c r="AL16" s="96">
        <f>'3'!P16</f>
        <v>0.59371436358940921</v>
      </c>
      <c r="AM16" s="96">
        <f>'8'!Z15</f>
        <v>0.48357778524471107</v>
      </c>
      <c r="AN16" s="96">
        <f t="shared" si="8"/>
        <v>0.35824256443432662</v>
      </c>
      <c r="AO16" s="96">
        <f t="shared" si="9"/>
        <v>0.46568289780015176</v>
      </c>
      <c r="AP16" s="96">
        <f>'1'!BG17</f>
        <v>0.30271710291683318</v>
      </c>
      <c r="AQ16" s="96">
        <f>'1'!BI17</f>
        <v>0.3835288596440426</v>
      </c>
      <c r="AR16" s="96">
        <f>'2'!BG17</f>
        <v>0.39966604834785158</v>
      </c>
      <c r="AS16" s="96">
        <f>'2'!BI17</f>
        <v>0.88382972744667265</v>
      </c>
      <c r="AT16" s="96">
        <f>'3'!S16</f>
        <v>0.65652420774750908</v>
      </c>
      <c r="AU16" s="96">
        <f>'8'!AE15</f>
        <v>0.54169430571504795</v>
      </c>
      <c r="AV16" s="96">
        <f t="shared" si="10"/>
        <v>0.37169042822282411</v>
      </c>
      <c r="AW16" s="96">
        <f t="shared" si="11"/>
        <v>0.47667502584175281</v>
      </c>
      <c r="AX16" s="96">
        <f>'1'!BQ17</f>
        <v>0.43299339110018692</v>
      </c>
      <c r="AY16" s="96">
        <f>'1'!BS17</f>
        <v>0.5247872935262401</v>
      </c>
      <c r="AZ16" s="96">
        <f>'2'!BQ17</f>
        <v>0.42340563880142795</v>
      </c>
      <c r="BA16" s="96">
        <f>'2'!BS17</f>
        <v>0.88628286231179598</v>
      </c>
      <c r="BB16" s="96">
        <f>'3'!V16</f>
        <v>0.71861926064176262</v>
      </c>
      <c r="BC16" s="96">
        <f>'8'!AJ15</f>
        <v>0.5828785941094704</v>
      </c>
      <c r="BD16" s="96">
        <f t="shared" si="12"/>
        <v>0.47558572312539693</v>
      </c>
      <c r="BE16" s="96">
        <f t="shared" si="13"/>
        <v>0.58612917717467095</v>
      </c>
      <c r="BF16" s="96">
        <f>'1'!CA17</f>
        <v>0.38019872414027361</v>
      </c>
      <c r="BG16" s="96">
        <f>'1'!CC17</f>
        <v>0.47008668883820687</v>
      </c>
      <c r="BH16" s="96">
        <f>'2'!CA17</f>
        <v>0.42577543590641259</v>
      </c>
      <c r="BI16" s="96">
        <f>'2'!CC17</f>
        <v>0.88651827600735811</v>
      </c>
      <c r="BJ16" s="96">
        <f>'3'!Y16</f>
        <v>0.54179874700872466</v>
      </c>
      <c r="BK16" s="96">
        <f>'8'!AO15</f>
        <v>0.60570812330422297</v>
      </c>
      <c r="BL16" s="96">
        <f t="shared" si="14"/>
        <v>0.42346733752012755</v>
      </c>
      <c r="BM16" s="96">
        <f t="shared" si="15"/>
        <v>0.53246319681877541</v>
      </c>
      <c r="BN16" s="96">
        <f>'1'!CK17</f>
        <v>0.3055315311164114</v>
      </c>
      <c r="BO16" s="96">
        <f>'1'!CM17</f>
        <v>0.38681727647485725</v>
      </c>
      <c r="BP16" s="96">
        <f>'2'!CK17</f>
        <v>0.46813410781396431</v>
      </c>
      <c r="BQ16" s="96">
        <f>'2'!CM17</f>
        <v>0.8904718087739828</v>
      </c>
      <c r="BR16" s="96">
        <f>'3'!AB16</f>
        <v>0.35264984704607266</v>
      </c>
      <c r="BS16" s="96">
        <f>'8'!AT15</f>
        <v>0.58864903826701553</v>
      </c>
      <c r="BT16" s="96">
        <f t="shared" si="16"/>
        <v>0.35481537109419325</v>
      </c>
      <c r="BU16" s="96">
        <f t="shared" si="17"/>
        <v>0.45394916294110715</v>
      </c>
      <c r="BV16" s="96">
        <f>'1'!CU17</f>
        <v>0.46337010939200796</v>
      </c>
      <c r="BW16" s="96">
        <f>'1'!CW17</f>
        <v>0.55486887079126224</v>
      </c>
      <c r="BX16" s="96">
        <f>'2'!CU17</f>
        <v>0.38408569206583631</v>
      </c>
      <c r="BY16" s="96">
        <f>'2'!CW17</f>
        <v>0.88211752429654666</v>
      </c>
      <c r="BZ16" s="96">
        <f>'3'!AE16</f>
        <v>0.49704518435042866</v>
      </c>
      <c r="CA16" s="96">
        <f>'8'!AY15</f>
        <v>0.5994610713124402</v>
      </c>
      <c r="CB16" s="96">
        <f t="shared" si="18"/>
        <v>0.4724182713472761</v>
      </c>
      <c r="CC16" s="96">
        <f t="shared" si="19"/>
        <v>0.5862705875498252</v>
      </c>
      <c r="CD16" s="96">
        <f>'1'!DE17</f>
        <v>0.42828806992049806</v>
      </c>
      <c r="CE16" s="96">
        <f>'1'!DG17</f>
        <v>0.52003991144523609</v>
      </c>
      <c r="CF16" s="96">
        <f>'2'!DE17</f>
        <v>0.42606022223610407</v>
      </c>
      <c r="CG16" s="96">
        <f>'2'!DG17</f>
        <v>0.8865464567285023</v>
      </c>
      <c r="CH16" s="96">
        <f>'3'!AH16</f>
        <v>0.63445915358031513</v>
      </c>
      <c r="CI16" s="96">
        <f>'8'!BD15</f>
        <v>0.59593122509141216</v>
      </c>
      <c r="CJ16" s="96">
        <f t="shared" si="20"/>
        <v>0.4654467090351318</v>
      </c>
      <c r="CK16" s="96">
        <f t="shared" si="21"/>
        <v>0.57572162155168816</v>
      </c>
    </row>
    <row r="17" spans="1:89">
      <c r="A17" s="1">
        <v>1993</v>
      </c>
      <c r="B17" s="96">
        <f>'1'!I18</f>
        <v>0.40082431209695057</v>
      </c>
      <c r="C17" s="96">
        <f>'1'!K18</f>
        <v>0.49183926511742859</v>
      </c>
      <c r="D17" s="96">
        <f>'2'!I18</f>
        <v>0.40220280136507569</v>
      </c>
      <c r="E17" s="96">
        <f>'2'!K18</f>
        <v>0.88410049657787648</v>
      </c>
      <c r="F17" s="96">
        <f>'3'!D17</f>
        <v>0.64865820296194854</v>
      </c>
      <c r="G17" s="96">
        <f>'8'!F16</f>
        <v>0.56079876390661454</v>
      </c>
      <c r="H17" s="96">
        <f t="shared" si="0"/>
        <v>0.44174299529122929</v>
      </c>
      <c r="I17" s="96">
        <f t="shared" si="1"/>
        <v>0.55364323192684395</v>
      </c>
      <c r="J17" s="96">
        <f>'1'!S18</f>
        <v>0.24122706395988311</v>
      </c>
      <c r="K17" s="96">
        <f>'1'!U18</f>
        <v>0.30863634585743877</v>
      </c>
      <c r="L17" s="96">
        <f>'2'!S18</f>
        <v>0.364905072518245</v>
      </c>
      <c r="M17" s="96">
        <f>'2'!U18</f>
        <v>0.87988351159015887</v>
      </c>
      <c r="N17" s="96">
        <f>'3'!G17</f>
        <v>0.45852766533268963</v>
      </c>
      <c r="O17" s="96">
        <f>'8'!K16</f>
        <v>0.48905214002072334</v>
      </c>
      <c r="P17" s="96">
        <f t="shared" si="2"/>
        <v>0.30010743255908395</v>
      </c>
      <c r="Q17" s="96">
        <f t="shared" si="3"/>
        <v>0.39879177379456432</v>
      </c>
      <c r="R17" s="96">
        <f>'1'!AC18</f>
        <v>0.29170784877156192</v>
      </c>
      <c r="S17" s="96">
        <f>'1'!AE18</f>
        <v>0.37055325344359347</v>
      </c>
      <c r="T17" s="96">
        <f>'2'!AC18</f>
        <v>0.2183412849252894</v>
      </c>
      <c r="U17" s="96">
        <f>'2'!AE18</f>
        <v>0.85496514086955056</v>
      </c>
      <c r="V17" s="96">
        <f>'3'!J17</f>
        <v>0.85755441190953885</v>
      </c>
      <c r="W17" s="96">
        <f>'8'!P16</f>
        <v>0.51182679188271973</v>
      </c>
      <c r="X17" s="96">
        <f t="shared" si="4"/>
        <v>0.36296774301184814</v>
      </c>
      <c r="Y17" s="96">
        <f t="shared" si="5"/>
        <v>0.48182191187669637</v>
      </c>
      <c r="Z17" s="96">
        <f>'1'!AM18</f>
        <v>0.45708275330793446</v>
      </c>
      <c r="AA17" s="96">
        <f>'1'!AO18</f>
        <v>0.54872151314458717</v>
      </c>
      <c r="AB17" s="96">
        <f>'2'!AM18</f>
        <v>0.32244666431393398</v>
      </c>
      <c r="AC17" s="96">
        <f>'2'!AO18</f>
        <v>0.87434255695614138</v>
      </c>
      <c r="AD17" s="96">
        <f>'3'!M17</f>
        <v>0.61138414166862765</v>
      </c>
      <c r="AE17" s="96">
        <f>'8'!U16</f>
        <v>0.48973721885045435</v>
      </c>
      <c r="AF17" s="96">
        <f t="shared" si="6"/>
        <v>0.46231472979885574</v>
      </c>
      <c r="AG17" s="96">
        <f t="shared" si="7"/>
        <v>0.58165145094873338</v>
      </c>
      <c r="AH17" s="96">
        <f>'1'!AW18</f>
        <v>0.3264580059586501</v>
      </c>
      <c r="AI17" s="96">
        <f>'1'!AY18</f>
        <v>0.41091205261836894</v>
      </c>
      <c r="AJ17" s="96">
        <f>'2'!AW18</f>
        <v>0.36314492477710286</v>
      </c>
      <c r="AK17" s="96">
        <f>'2'!AY18</f>
        <v>0.87967093194786117</v>
      </c>
      <c r="AL17" s="96">
        <f>'3'!P17</f>
        <v>0.58969317509979324</v>
      </c>
      <c r="AM17" s="96">
        <f>'8'!Z16</f>
        <v>0.49416289356696108</v>
      </c>
      <c r="AN17" s="96">
        <f t="shared" si="8"/>
        <v>0.37322070351544073</v>
      </c>
      <c r="AO17" s="96">
        <f t="shared" si="9"/>
        <v>0.48399113689431977</v>
      </c>
      <c r="AP17" s="96">
        <f>'1'!BG18</f>
        <v>0.30850318201729071</v>
      </c>
      <c r="AQ17" s="96">
        <f>'1'!BI18</f>
        <v>0.39027689037877095</v>
      </c>
      <c r="AR17" s="96">
        <f>'2'!BG18</f>
        <v>0.39888416084648326</v>
      </c>
      <c r="AS17" s="96">
        <f>'2'!BI18</f>
        <v>0.88374583205860002</v>
      </c>
      <c r="AT17" s="96">
        <f>'3'!S17</f>
        <v>0.59328551133712371</v>
      </c>
      <c r="AU17" s="96">
        <f>'8'!AE16</f>
        <v>0.513450157704055</v>
      </c>
      <c r="AV17" s="96">
        <f t="shared" si="10"/>
        <v>0.36651421040086973</v>
      </c>
      <c r="AW17" s="96">
        <f t="shared" si="11"/>
        <v>0.47224197337511753</v>
      </c>
      <c r="AX17" s="96">
        <f>'1'!BQ18</f>
        <v>0.44025597033783359</v>
      </c>
      <c r="AY17" s="96">
        <f>'1'!BS18</f>
        <v>0.53206781383478685</v>
      </c>
      <c r="AZ17" s="96">
        <f>'2'!BQ18</f>
        <v>0.41989415119795015</v>
      </c>
      <c r="BA17" s="96">
        <f>'2'!BS18</f>
        <v>0.88593100026600313</v>
      </c>
      <c r="BB17" s="96">
        <f>'3'!V17</f>
        <v>0.74594952367354472</v>
      </c>
      <c r="BC17" s="96">
        <f>'8'!AJ16</f>
        <v>0.57123845331461298</v>
      </c>
      <c r="BD17" s="96">
        <f t="shared" si="12"/>
        <v>0.48188739205509429</v>
      </c>
      <c r="BE17" s="96">
        <f t="shared" si="13"/>
        <v>0.59275936740976687</v>
      </c>
      <c r="BF17" s="96">
        <f>'1'!CA18</f>
        <v>0.37809764137880475</v>
      </c>
      <c r="BG17" s="96">
        <f>'1'!CC18</f>
        <v>0.4678421398912686</v>
      </c>
      <c r="BH17" s="96">
        <f>'2'!CA18</f>
        <v>0.42114833995707579</v>
      </c>
      <c r="BI17" s="96">
        <f>'2'!CC18</f>
        <v>0.88605709357758966</v>
      </c>
      <c r="BJ17" s="96">
        <f>'3'!Y17</f>
        <v>0.57741797800255379</v>
      </c>
      <c r="BK17" s="96">
        <f>'8'!AO16</f>
        <v>0.60293517990986634</v>
      </c>
      <c r="BL17" s="96">
        <f t="shared" si="14"/>
        <v>0.42481849875211292</v>
      </c>
      <c r="BM17" s="96">
        <f t="shared" si="15"/>
        <v>0.534130523072889</v>
      </c>
      <c r="BN17" s="96">
        <f>'1'!CK18</f>
        <v>0.34551464592362213</v>
      </c>
      <c r="BO17" s="96">
        <f>'1'!CM18</f>
        <v>0.43232660003713935</v>
      </c>
      <c r="BP17" s="96">
        <f>'2'!CK18</f>
        <v>0.45500868592283922</v>
      </c>
      <c r="BQ17" s="96">
        <f>'2'!CM18</f>
        <v>0.88929530785521438</v>
      </c>
      <c r="BR17" s="96">
        <f>'3'!AB17</f>
        <v>0.4503890000886438</v>
      </c>
      <c r="BS17" s="96">
        <f>'8'!AT16</f>
        <v>0.57456166626018446</v>
      </c>
      <c r="BT17" s="96">
        <f t="shared" si="16"/>
        <v>0.38985618737370226</v>
      </c>
      <c r="BU17" s="96">
        <f t="shared" si="17"/>
        <v>0.49405321744640185</v>
      </c>
      <c r="BV17" s="96">
        <f>'1'!CU18</f>
        <v>0.48304936023208733</v>
      </c>
      <c r="BW17" s="96">
        <f>'1'!CW18</f>
        <v>0.57385284292245498</v>
      </c>
      <c r="BX17" s="96">
        <f>'2'!CU18</f>
        <v>0.39477955380340402</v>
      </c>
      <c r="BY17" s="96">
        <f>'2'!CW18</f>
        <v>0.88330197520206677</v>
      </c>
      <c r="BZ17" s="96">
        <f>'3'!AE17</f>
        <v>0.65531690969869727</v>
      </c>
      <c r="CA17" s="96">
        <f>'8'!AY16</f>
        <v>0.61388522545287694</v>
      </c>
      <c r="CB17" s="96">
        <f t="shared" si="18"/>
        <v>0.50453272105795888</v>
      </c>
      <c r="CC17" s="96">
        <f t="shared" si="19"/>
        <v>0.61694740108108259</v>
      </c>
      <c r="CD17" s="96">
        <f>'1'!DE18</f>
        <v>0.43692380020400151</v>
      </c>
      <c r="CE17" s="96">
        <f>'1'!DG18</f>
        <v>0.52873444721726093</v>
      </c>
      <c r="CF17" s="96">
        <f>'2'!DE18</f>
        <v>0.42143567190877873</v>
      </c>
      <c r="CG17" s="96">
        <f>'2'!DG18</f>
        <v>0.88608591537071779</v>
      </c>
      <c r="CH17" s="96">
        <f>'3'!AH17</f>
        <v>0.6663458358187484</v>
      </c>
      <c r="CI17" s="96">
        <f>'8'!BD16</f>
        <v>0.59641951181814112</v>
      </c>
      <c r="CJ17" s="96">
        <f t="shared" si="20"/>
        <v>0.47426676209736784</v>
      </c>
      <c r="CK17" s="96">
        <f t="shared" si="21"/>
        <v>0.58499923935284337</v>
      </c>
    </row>
    <row r="18" spans="1:89">
      <c r="A18" s="1">
        <v>1994</v>
      </c>
      <c r="B18" s="96">
        <f>'1'!I19</f>
        <v>0.41404965088172713</v>
      </c>
      <c r="C18" s="96">
        <f>'1'!K19</f>
        <v>0.50552564345529916</v>
      </c>
      <c r="D18" s="96">
        <f>'2'!I19</f>
        <v>0.40913913918221012</v>
      </c>
      <c r="E18" s="96">
        <f>'2'!K19</f>
        <v>0.88483001560137864</v>
      </c>
      <c r="F18" s="96">
        <f>'3'!D18</f>
        <v>0.63350339783919385</v>
      </c>
      <c r="G18" s="96">
        <f>'8'!F17</f>
        <v>0.56334687823018237</v>
      </c>
      <c r="H18" s="96">
        <f t="shared" si="0"/>
        <v>0.45043369714236764</v>
      </c>
      <c r="I18" s="96">
        <f t="shared" si="1"/>
        <v>0.56203597958578488</v>
      </c>
      <c r="J18" s="96">
        <f>'1'!S19</f>
        <v>0.25506165054169522</v>
      </c>
      <c r="K18" s="96">
        <f>'1'!U19</f>
        <v>0.32601688610949692</v>
      </c>
      <c r="L18" s="96">
        <f>'2'!S19</f>
        <v>0.37424692888492489</v>
      </c>
      <c r="M18" s="96">
        <f>'2'!U19</f>
        <v>0.88098997743168805</v>
      </c>
      <c r="N18" s="96">
        <f>'3'!G18</f>
        <v>0.44350587080090897</v>
      </c>
      <c r="O18" s="96">
        <f>'8'!K17</f>
        <v>0.48754592297480381</v>
      </c>
      <c r="P18" s="96">
        <f t="shared" si="2"/>
        <v>0.30907302764525035</v>
      </c>
      <c r="Q18" s="96">
        <f t="shared" si="3"/>
        <v>0.40941599739738788</v>
      </c>
      <c r="R18" s="96">
        <f>'1'!AC19</f>
        <v>0.28621326820327064</v>
      </c>
      <c r="S18" s="96">
        <f>'1'!AE19</f>
        <v>0.36400931614827553</v>
      </c>
      <c r="T18" s="96">
        <f>'2'!AC19</f>
        <v>0.18591417011073832</v>
      </c>
      <c r="U18" s="96">
        <f>'2'!AE19</f>
        <v>0.84565338256261346</v>
      </c>
      <c r="V18" s="96">
        <f>'3'!J18</f>
        <v>0.89099348453659233</v>
      </c>
      <c r="W18" s="96">
        <f>'8'!P17</f>
        <v>0.49532892799373868</v>
      </c>
      <c r="X18" s="96">
        <f t="shared" si="4"/>
        <v>0.35757294600639644</v>
      </c>
      <c r="Y18" s="96">
        <f t="shared" si="5"/>
        <v>0.47800410081308731</v>
      </c>
      <c r="Z18" s="96">
        <f>'1'!AM19</f>
        <v>0.44935073851608831</v>
      </c>
      <c r="AA18" s="96">
        <f>'1'!AO19</f>
        <v>0.54110583979167126</v>
      </c>
      <c r="AB18" s="96">
        <f>'2'!AM19</f>
        <v>0.318911247704873</v>
      </c>
      <c r="AC18" s="96">
        <f>'2'!AO19</f>
        <v>0.87383758408729362</v>
      </c>
      <c r="AD18" s="96">
        <f>'3'!M18</f>
        <v>0.56214100268949951</v>
      </c>
      <c r="AE18" s="96">
        <f>'8'!U17</f>
        <v>0.48932612092773131</v>
      </c>
      <c r="AF18" s="96">
        <f t="shared" si="6"/>
        <v>0.45158335409347217</v>
      </c>
      <c r="AG18" s="96">
        <f t="shared" si="7"/>
        <v>0.57130455862462226</v>
      </c>
      <c r="AH18" s="96">
        <f>'1'!AW19</f>
        <v>0.32656509762181174</v>
      </c>
      <c r="AI18" s="96">
        <f>'1'!AY19</f>
        <v>0.4110337753487614</v>
      </c>
      <c r="AJ18" s="96">
        <f>'2'!AW19</f>
        <v>0.36193483904660007</v>
      </c>
      <c r="AK18" s="96">
        <f>'2'!AY19</f>
        <v>0.87952400824582289</v>
      </c>
      <c r="AL18" s="96">
        <f>'3'!P18</f>
        <v>0.51415666303989616</v>
      </c>
      <c r="AM18" s="96">
        <f>'8'!Z17</f>
        <v>0.483646731799042</v>
      </c>
      <c r="AN18" s="96">
        <f t="shared" si="8"/>
        <v>0.36456939172382208</v>
      </c>
      <c r="AO18" s="96">
        <f t="shared" si="9"/>
        <v>0.47545638305260907</v>
      </c>
      <c r="AP18" s="96">
        <f>'1'!BG19</f>
        <v>0.32626489251077861</v>
      </c>
      <c r="AQ18" s="96">
        <f>'1'!BI19</f>
        <v>0.41069251559258491</v>
      </c>
      <c r="AR18" s="96">
        <f>'2'!BG19</f>
        <v>0.39970753762715894</v>
      </c>
      <c r="AS18" s="96">
        <f>'2'!BI19</f>
        <v>0.88383417339024783</v>
      </c>
      <c r="AT18" s="96">
        <f>'3'!S18</f>
        <v>0.59008613024673151</v>
      </c>
      <c r="AU18" s="96">
        <f>'8'!AE17</f>
        <v>0.52025207249198846</v>
      </c>
      <c r="AV18" s="96">
        <f t="shared" si="10"/>
        <v>0.37938999879413288</v>
      </c>
      <c r="AW18" s="96">
        <f t="shared" si="11"/>
        <v>0.48690199852770616</v>
      </c>
      <c r="AX18" s="96">
        <f>'1'!BQ19</f>
        <v>0.45699715981808781</v>
      </c>
      <c r="AY18" s="96">
        <f>'1'!BS19</f>
        <v>0.54863754611591564</v>
      </c>
      <c r="AZ18" s="96">
        <f>'2'!BQ19</f>
        <v>0.42053079857057396</v>
      </c>
      <c r="BA18" s="96">
        <f>'2'!BS19</f>
        <v>0.88599506596987843</v>
      </c>
      <c r="BB18" s="96">
        <f>'3'!V18</f>
        <v>0.71623692317590348</v>
      </c>
      <c r="BC18" s="96">
        <f>'8'!AJ17</f>
        <v>0.57607212112735473</v>
      </c>
      <c r="BD18" s="96">
        <f t="shared" si="12"/>
        <v>0.49118199616004465</v>
      </c>
      <c r="BE18" s="96">
        <f t="shared" si="13"/>
        <v>0.6018766933084545</v>
      </c>
      <c r="BF18" s="96">
        <f>'1'!CA19</f>
        <v>0.39983892689710926</v>
      </c>
      <c r="BG18" s="96">
        <f>'1'!CC19</f>
        <v>0.49081146634032763</v>
      </c>
      <c r="BH18" s="96">
        <f>'2'!CA19</f>
        <v>0.41960085033368499</v>
      </c>
      <c r="BI18" s="96">
        <f>'2'!CC19</f>
        <v>0.88590144466897602</v>
      </c>
      <c r="BJ18" s="96">
        <f>'3'!Y18</f>
        <v>0.56965152485502091</v>
      </c>
      <c r="BK18" s="96">
        <f>'8'!AO17</f>
        <v>0.56781754816673113</v>
      </c>
      <c r="BL18" s="96">
        <f t="shared" si="14"/>
        <v>0.43559424116352019</v>
      </c>
      <c r="BM18" s="96">
        <f t="shared" si="15"/>
        <v>0.54590507820730216</v>
      </c>
      <c r="BN18" s="96">
        <f>'1'!CK19</f>
        <v>0.33394559134724994</v>
      </c>
      <c r="BO18" s="96">
        <f>'1'!CM19</f>
        <v>0.41938466502364108</v>
      </c>
      <c r="BP18" s="96">
        <f>'2'!CK19</f>
        <v>0.4586700908381855</v>
      </c>
      <c r="BQ18" s="96">
        <f>'2'!CM19</f>
        <v>0.88962762613773327</v>
      </c>
      <c r="BR18" s="96">
        <f>'3'!AB18</f>
        <v>0.47029081291572006</v>
      </c>
      <c r="BS18" s="96">
        <f>'8'!AT17</f>
        <v>0.56619573019558933</v>
      </c>
      <c r="BT18" s="96">
        <f t="shared" si="16"/>
        <v>0.38327757733802442</v>
      </c>
      <c r="BU18" s="96">
        <f t="shared" si="17"/>
        <v>0.48618068244145302</v>
      </c>
      <c r="BV18" s="96">
        <f>'1'!CU19</f>
        <v>0.47342378726714235</v>
      </c>
      <c r="BW18" s="96">
        <f>'1'!CW19</f>
        <v>0.56461548548077911</v>
      </c>
      <c r="BX18" s="96">
        <f>'2'!CU19</f>
        <v>0.37410567796978755</v>
      </c>
      <c r="BY18" s="96">
        <f>'2'!CW19</f>
        <v>0.88097351350774822</v>
      </c>
      <c r="BZ18" s="96">
        <f>'3'!AE18</f>
        <v>0.63831919895125533</v>
      </c>
      <c r="CA18" s="96">
        <f>'8'!AY17</f>
        <v>0.60601218365738718</v>
      </c>
      <c r="CB18" s="96">
        <f t="shared" si="18"/>
        <v>0.49324035714484266</v>
      </c>
      <c r="CC18" s="96">
        <f t="shared" si="19"/>
        <v>0.6077613294481844</v>
      </c>
      <c r="CD18" s="96">
        <f>'1'!DE19</f>
        <v>0.44806426026864798</v>
      </c>
      <c r="CE18" s="96">
        <f>'1'!DG19</f>
        <v>0.53983267934832602</v>
      </c>
      <c r="CF18" s="96">
        <f>'2'!DE19</f>
        <v>0.42669805193488347</v>
      </c>
      <c r="CG18" s="96">
        <f>'2'!DG19</f>
        <v>0.88660948761195146</v>
      </c>
      <c r="CH18" s="96">
        <f>'3'!AH18</f>
        <v>0.65505107606693402</v>
      </c>
      <c r="CI18" s="96">
        <f>'8'!BD17</f>
        <v>0.61490051743575891</v>
      </c>
      <c r="CJ18" s="96">
        <f t="shared" si="20"/>
        <v>0.48330994673181127</v>
      </c>
      <c r="CK18" s="96">
        <f t="shared" si="21"/>
        <v>0.59353898365529267</v>
      </c>
    </row>
    <row r="19" spans="1:89">
      <c r="A19" s="1">
        <v>1995</v>
      </c>
      <c r="B19" s="96">
        <f>'1'!I20</f>
        <v>0.4264803677875289</v>
      </c>
      <c r="C19" s="96">
        <f>'1'!K20</f>
        <v>0.51820962339498822</v>
      </c>
      <c r="D19" s="96">
        <f>'2'!I20</f>
        <v>0.42334051190599309</v>
      </c>
      <c r="E19" s="96">
        <f>'2'!K20</f>
        <v>0.88627636952200128</v>
      </c>
      <c r="F19" s="96">
        <f>'3'!D19</f>
        <v>0.61577529165254052</v>
      </c>
      <c r="G19" s="96">
        <f>'8'!F18</f>
        <v>0.56384709400505484</v>
      </c>
      <c r="H19" s="96">
        <f t="shared" si="0"/>
        <v>0.45883254720762906</v>
      </c>
      <c r="I19" s="96">
        <f t="shared" si="1"/>
        <v>0.56933661189445139</v>
      </c>
      <c r="J19" s="96">
        <f>'1'!S20</f>
        <v>0.26288117512845582</v>
      </c>
      <c r="K19" s="96">
        <f>'1'!U20</f>
        <v>0.33569961889469918</v>
      </c>
      <c r="L19" s="96">
        <f>'2'!S20</f>
        <v>0.39477860041226487</v>
      </c>
      <c r="M19" s="96">
        <f>'2'!U20</f>
        <v>0.8833018714278762</v>
      </c>
      <c r="N19" s="96">
        <f>'3'!G19</f>
        <v>0.3636109175093073</v>
      </c>
      <c r="O19" s="96">
        <f>'8'!K18</f>
        <v>0.49414941536539225</v>
      </c>
      <c r="P19" s="96">
        <f t="shared" si="2"/>
        <v>0.30927071591861555</v>
      </c>
      <c r="Q19" s="96">
        <f t="shared" si="3"/>
        <v>0.409095953656547</v>
      </c>
      <c r="R19" s="96">
        <f>'1'!AC20</f>
        <v>0.31271103947218137</v>
      </c>
      <c r="S19" s="96">
        <f>'1'!AE20</f>
        <v>0.39515391493958024</v>
      </c>
      <c r="T19" s="96">
        <f>'2'!AC20</f>
        <v>0.16289500024313172</v>
      </c>
      <c r="U19" s="96">
        <f>'2'!AE20</f>
        <v>0.83703873873789914</v>
      </c>
      <c r="V19" s="96">
        <f>'3'!J19</f>
        <v>0.78827701216291457</v>
      </c>
      <c r="W19" s="96">
        <f>'8'!P18</f>
        <v>0.47055407731510551</v>
      </c>
      <c r="X19" s="96">
        <f t="shared" si="4"/>
        <v>0.36107033660264215</v>
      </c>
      <c r="Y19" s="96">
        <f t="shared" si="5"/>
        <v>0.48619472327929808</v>
      </c>
      <c r="Z19" s="96">
        <f>'1'!AM20</f>
        <v>0.45888004854662734</v>
      </c>
      <c r="AA19" s="96">
        <f>'1'!AO20</f>
        <v>0.55048291697247131</v>
      </c>
      <c r="AB19" s="96">
        <f>'2'!AM20</f>
        <v>0.32147640769625729</v>
      </c>
      <c r="AC19" s="96">
        <f>'2'!AO20</f>
        <v>0.87420471986955284</v>
      </c>
      <c r="AD19" s="96">
        <f>'3'!M19</f>
        <v>0.58620384142388837</v>
      </c>
      <c r="AE19" s="96">
        <f>'8'!U18</f>
        <v>0.4944546101667916</v>
      </c>
      <c r="AF19" s="96">
        <f t="shared" si="6"/>
        <v>0.46142951991133285</v>
      </c>
      <c r="AG19" s="96">
        <f t="shared" si="7"/>
        <v>0.58082435902675311</v>
      </c>
      <c r="AH19" s="96">
        <f>'1'!AW20</f>
        <v>0.33950225044762611</v>
      </c>
      <c r="AI19" s="96">
        <f>'1'!AY20</f>
        <v>0.4256230797586783</v>
      </c>
      <c r="AJ19" s="96">
        <f>'2'!AW20</f>
        <v>0.37906360554106733</v>
      </c>
      <c r="AK19" s="96">
        <f>'2'!AY20</f>
        <v>0.88154666734981069</v>
      </c>
      <c r="AL19" s="96">
        <f>'3'!P19</f>
        <v>0.54775762898636404</v>
      </c>
      <c r="AM19" s="96">
        <f>'8'!Z18</f>
        <v>0.53447885822491004</v>
      </c>
      <c r="AN19" s="96">
        <f t="shared" si="8"/>
        <v>0.38378158458857237</v>
      </c>
      <c r="AO19" s="96">
        <f t="shared" si="9"/>
        <v>0.49431447128718325</v>
      </c>
      <c r="AP19" s="96">
        <f>'1'!BG20</f>
        <v>0.33701382448106371</v>
      </c>
      <c r="AQ19" s="96">
        <f>'1'!BI20</f>
        <v>0.42283448859393719</v>
      </c>
      <c r="AR19" s="96">
        <f>'2'!BG20</f>
        <v>0.41029643954021994</v>
      </c>
      <c r="AS19" s="96">
        <f>'2'!BI20</f>
        <v>0.88495021926885653</v>
      </c>
      <c r="AT19" s="96">
        <f>'3'!S19</f>
        <v>0.53923797429716258</v>
      </c>
      <c r="AU19" s="96">
        <f>'8'!AE18</f>
        <v>0.52204157270998941</v>
      </c>
      <c r="AV19" s="96">
        <f t="shared" si="10"/>
        <v>0.38306727579148181</v>
      </c>
      <c r="AW19" s="96">
        <f t="shared" si="11"/>
        <v>0.49060711864335693</v>
      </c>
      <c r="AX19" s="96">
        <f>'1'!BQ20</f>
        <v>0.47760268358592045</v>
      </c>
      <c r="AY19" s="96">
        <f>'1'!BS20</f>
        <v>0.56863705180733481</v>
      </c>
      <c r="AZ19" s="96">
        <f>'2'!BQ20</f>
        <v>0.42229069973201261</v>
      </c>
      <c r="BA19" s="96">
        <f>'2'!BS20</f>
        <v>0.8861715371304637</v>
      </c>
      <c r="BB19" s="96">
        <f>'3'!V19</f>
        <v>0.71836940628573409</v>
      </c>
      <c r="BC19" s="96">
        <f>'8'!AJ18</f>
        <v>0.56113973647769988</v>
      </c>
      <c r="BD19" s="96">
        <f t="shared" si="12"/>
        <v>0.50450186275968889</v>
      </c>
      <c r="BE19" s="96">
        <f t="shared" si="13"/>
        <v>0.61461400425452406</v>
      </c>
      <c r="BF19" s="96">
        <f>'1'!CA20</f>
        <v>0.40428073959991184</v>
      </c>
      <c r="BG19" s="96">
        <f>'1'!CC20</f>
        <v>0.49543556254986015</v>
      </c>
      <c r="BH19" s="96">
        <f>'2'!CA20</f>
        <v>0.42445665624701762</v>
      </c>
      <c r="BI19" s="96">
        <f>'2'!CC20</f>
        <v>0.88638747131318396</v>
      </c>
      <c r="BJ19" s="96">
        <f>'3'!Y19</f>
        <v>0.6799018881472304</v>
      </c>
      <c r="BK19" s="96">
        <f>'8'!AO18</f>
        <v>0.60021837057574046</v>
      </c>
      <c r="BL19" s="96">
        <f t="shared" si="14"/>
        <v>0.45345420921693713</v>
      </c>
      <c r="BM19" s="96">
        <f t="shared" si="15"/>
        <v>0.56345566678851755</v>
      </c>
      <c r="BN19" s="96">
        <f>'1'!CK20</f>
        <v>0.35418400849596787</v>
      </c>
      <c r="BO19" s="96">
        <f>'1'!CM20</f>
        <v>0.44190868996353982</v>
      </c>
      <c r="BP19" s="96">
        <f>'2'!CK20</f>
        <v>0.47249857253152266</v>
      </c>
      <c r="BQ19" s="96">
        <f>'2'!CM20</f>
        <v>0.89085414402289465</v>
      </c>
      <c r="BR19" s="96">
        <f>'3'!AB19</f>
        <v>0.41956959093114132</v>
      </c>
      <c r="BS19" s="96">
        <f>'8'!AT18</f>
        <v>0.56381398223279622</v>
      </c>
      <c r="BT19" s="96">
        <f t="shared" si="16"/>
        <v>0.39351702051672355</v>
      </c>
      <c r="BU19" s="96">
        <f t="shared" si="17"/>
        <v>0.49675985469316108</v>
      </c>
      <c r="BV19" s="96">
        <f>'1'!CU20</f>
        <v>0.48712676518282955</v>
      </c>
      <c r="BW19" s="96">
        <f>'1'!CW20</f>
        <v>0.57773845505091936</v>
      </c>
      <c r="BX19" s="96">
        <f>'2'!CU20</f>
        <v>0.37261823450981552</v>
      </c>
      <c r="BY19" s="96">
        <f>'2'!CW20</f>
        <v>0.88079965289685669</v>
      </c>
      <c r="BZ19" s="96">
        <f>'3'!AE19</f>
        <v>0.62726727917856262</v>
      </c>
      <c r="CA19" s="96">
        <f>'8'!AY18</f>
        <v>0.61128014548749332</v>
      </c>
      <c r="CB19" s="96">
        <f t="shared" si="18"/>
        <v>0.50210530154556787</v>
      </c>
      <c r="CC19" s="96">
        <f t="shared" si="19"/>
        <v>0.61635162629193485</v>
      </c>
      <c r="CD19" s="96">
        <f>'1'!DE20</f>
        <v>0.44357480043834507</v>
      </c>
      <c r="CE19" s="96">
        <f>'1'!DG20</f>
        <v>0.53537606767804102</v>
      </c>
      <c r="CF19" s="96">
        <f>'2'!DE20</f>
        <v>0.43499759196658683</v>
      </c>
      <c r="CG19" s="96">
        <f>'2'!DG20</f>
        <v>0.88741914707349134</v>
      </c>
      <c r="CH19" s="96">
        <f>'3'!AH19</f>
        <v>0.63137661625497765</v>
      </c>
      <c r="CI19" s="96">
        <f>'8'!BD18</f>
        <v>0.62923428029583206</v>
      </c>
      <c r="CJ19" s="96">
        <f t="shared" si="20"/>
        <v>0.48006320915858125</v>
      </c>
      <c r="CK19" s="96">
        <f t="shared" si="21"/>
        <v>0.58956625173705879</v>
      </c>
    </row>
    <row r="20" spans="1:89">
      <c r="A20" s="1">
        <v>1996</v>
      </c>
      <c r="B20" s="96">
        <f>'1'!I21</f>
        <v>0.4272950534474812</v>
      </c>
      <c r="C20" s="96">
        <f>'1'!K21</f>
        <v>0.51903493137895251</v>
      </c>
      <c r="D20" s="96">
        <f>'2'!I21</f>
        <v>0.41833606599451517</v>
      </c>
      <c r="E20" s="96">
        <f>'2'!K21</f>
        <v>0.88577369780944315</v>
      </c>
      <c r="F20" s="96">
        <f>'3'!D20</f>
        <v>0.56576109635416261</v>
      </c>
      <c r="G20" s="96">
        <f>'8'!F19</f>
        <v>0.55208985889131801</v>
      </c>
      <c r="H20" s="96">
        <f t="shared" si="0"/>
        <v>0.45272523953723642</v>
      </c>
      <c r="I20" s="96">
        <f t="shared" si="1"/>
        <v>0.56368691727075915</v>
      </c>
      <c r="J20" s="96">
        <f>'1'!S21</f>
        <v>0.26246059526134236</v>
      </c>
      <c r="K20" s="96">
        <f>'1'!U21</f>
        <v>0.33518136793212733</v>
      </c>
      <c r="L20" s="96">
        <f>'2'!S21</f>
        <v>0.40236199538328882</v>
      </c>
      <c r="M20" s="96">
        <f>'2'!U21</f>
        <v>0.88411741680014888</v>
      </c>
      <c r="N20" s="96">
        <f>'3'!G20</f>
        <v>0.36445778161320408</v>
      </c>
      <c r="O20" s="96">
        <f>'8'!K19</f>
        <v>0.48969748094054266</v>
      </c>
      <c r="P20" s="96">
        <f t="shared" si="2"/>
        <v>0.30937414247664319</v>
      </c>
      <c r="Q20" s="96">
        <f t="shared" si="3"/>
        <v>0.40845422548787869</v>
      </c>
      <c r="R20" s="96">
        <f>'1'!AC21</f>
        <v>0.31293923967874743</v>
      </c>
      <c r="S20" s="96">
        <f>'1'!AE21</f>
        <v>0.39541767972389197</v>
      </c>
      <c r="T20" s="96">
        <f>'2'!AC21</f>
        <v>0.14013196651191362</v>
      </c>
      <c r="U20" s="96">
        <f>'2'!AE21</f>
        <v>0.82561373100530611</v>
      </c>
      <c r="V20" s="96">
        <f>'3'!J20</f>
        <v>0.77316249281982874</v>
      </c>
      <c r="W20" s="96">
        <f>'8'!P19</f>
        <v>0.46726030863861567</v>
      </c>
      <c r="X20" s="96">
        <f t="shared" si="4"/>
        <v>0.35711294457215897</v>
      </c>
      <c r="Y20" s="96">
        <f t="shared" si="5"/>
        <v>0.48339602905309942</v>
      </c>
      <c r="Z20" s="96">
        <f>'1'!AM21</f>
        <v>0.44047583888840974</v>
      </c>
      <c r="AA20" s="96">
        <f>'1'!AO21</f>
        <v>0.53228734405470479</v>
      </c>
      <c r="AB20" s="96">
        <f>'2'!AM21</f>
        <v>0.32154796776465466</v>
      </c>
      <c r="AC20" s="96">
        <f>'2'!AO21</f>
        <v>0.87421490503742749</v>
      </c>
      <c r="AD20" s="96">
        <f>'3'!M20</f>
        <v>0.52624509766323269</v>
      </c>
      <c r="AE20" s="96">
        <f>'8'!U19</f>
        <v>0.47438456039804561</v>
      </c>
      <c r="AF20" s="96">
        <f t="shared" si="6"/>
        <v>0.44055084980448012</v>
      </c>
      <c r="AG20" s="96">
        <f t="shared" si="7"/>
        <v>0.56008559714816386</v>
      </c>
      <c r="AH20" s="96">
        <f>'1'!AW21</f>
        <v>0.34438049018805544</v>
      </c>
      <c r="AI20" s="96">
        <f>'1'!AY21</f>
        <v>0.43106574473092391</v>
      </c>
      <c r="AJ20" s="96">
        <f>'2'!AW21</f>
        <v>0.38753563013595349</v>
      </c>
      <c r="AK20" s="96">
        <f>'2'!AY21</f>
        <v>0.88250417946780979</v>
      </c>
      <c r="AL20" s="96">
        <f>'3'!P20</f>
        <v>0.58044312497137995</v>
      </c>
      <c r="AM20" s="96">
        <f>'8'!Z19</f>
        <v>0.53104765923251718</v>
      </c>
      <c r="AN20" s="96">
        <f t="shared" si="8"/>
        <v>0.3909689845656239</v>
      </c>
      <c r="AO20" s="96">
        <f t="shared" si="9"/>
        <v>0.50114551767881743</v>
      </c>
      <c r="AP20" s="96">
        <f>'1'!BG21</f>
        <v>0.3427003086883158</v>
      </c>
      <c r="AQ20" s="96">
        <f>'1'!BI21</f>
        <v>0.42919473562569138</v>
      </c>
      <c r="AR20" s="96">
        <f>'2'!BG21</f>
        <v>0.41662567653620869</v>
      </c>
      <c r="AS20" s="96">
        <f>'2'!BI21</f>
        <v>0.88560017429411497</v>
      </c>
      <c r="AT20" s="96">
        <f>'3'!S20</f>
        <v>0.55016697367881706</v>
      </c>
      <c r="AU20" s="96">
        <f>'8'!AE19</f>
        <v>0.51817096035494803</v>
      </c>
      <c r="AV20" s="96">
        <f t="shared" si="10"/>
        <v>0.38838657713881841</v>
      </c>
      <c r="AW20" s="96">
        <f t="shared" si="11"/>
        <v>0.49583012577077201</v>
      </c>
      <c r="AX20" s="96">
        <f>'1'!BQ21</f>
        <v>0.4693751401978522</v>
      </c>
      <c r="AY20" s="96">
        <f>'1'!BS21</f>
        <v>0.56070270171788528</v>
      </c>
      <c r="AZ20" s="96">
        <f>'2'!BQ21</f>
        <v>0.4241494684678509</v>
      </c>
      <c r="BA20" s="96">
        <f>'2'!BS21</f>
        <v>0.88635692992433146</v>
      </c>
      <c r="BB20" s="96">
        <f>'3'!V20</f>
        <v>0.6137226299013091</v>
      </c>
      <c r="BC20" s="96">
        <f>'8'!AJ19</f>
        <v>0.54126055639121629</v>
      </c>
      <c r="BD20" s="96">
        <f t="shared" si="12"/>
        <v>0.48647586361453421</v>
      </c>
      <c r="BE20" s="96">
        <f t="shared" si="13"/>
        <v>0.59662590282420536</v>
      </c>
      <c r="BF20" s="96">
        <f>'1'!CA21</f>
        <v>0.41861050492608975</v>
      </c>
      <c r="BG20" s="96">
        <f>'1'!CC21</f>
        <v>0.51019942385508177</v>
      </c>
      <c r="BH20" s="96">
        <f>'2'!CA21</f>
        <v>0.42479088047121377</v>
      </c>
      <c r="BI20" s="96">
        <f>'2'!CC21</f>
        <v>0.8864206695092085</v>
      </c>
      <c r="BJ20" s="96">
        <f>'3'!Y20</f>
        <v>0.60907704933686146</v>
      </c>
      <c r="BK20" s="96">
        <f>'8'!AO19</f>
        <v>0.56503460916760118</v>
      </c>
      <c r="BL20" s="96">
        <f t="shared" si="14"/>
        <v>0.45291760734583042</v>
      </c>
      <c r="BM20" s="96">
        <f t="shared" si="15"/>
        <v>0.56319282949992444</v>
      </c>
      <c r="BN20" s="96">
        <f>'1'!CK21</f>
        <v>0.36876985162681325</v>
      </c>
      <c r="BO20" s="96">
        <f>'1'!CM21</f>
        <v>0.45781186644092869</v>
      </c>
      <c r="BP20" s="96">
        <f>'2'!CK21</f>
        <v>0.46738338139413543</v>
      </c>
      <c r="BQ20" s="96">
        <f>'2'!CM21</f>
        <v>0.89040560688316228</v>
      </c>
      <c r="BR20" s="96">
        <f>'3'!AB20</f>
        <v>0.48177709891612813</v>
      </c>
      <c r="BS20" s="96">
        <f>'8'!AT19</f>
        <v>0.5743666243277088</v>
      </c>
      <c r="BT20" s="96">
        <f t="shared" si="16"/>
        <v>0.41049160660256651</v>
      </c>
      <c r="BU20" s="96">
        <f t="shared" si="17"/>
        <v>0.51512323952134997</v>
      </c>
      <c r="BV20" s="96">
        <f>'1'!CU21</f>
        <v>0.48733847900642863</v>
      </c>
      <c r="BW20" s="96">
        <f>'1'!CW21</f>
        <v>0.57793977007489028</v>
      </c>
      <c r="BX20" s="96">
        <f>'2'!CU21</f>
        <v>0.40728677787970352</v>
      </c>
      <c r="BY20" s="96">
        <f>'2'!CW21</f>
        <v>0.88463672753385258</v>
      </c>
      <c r="BZ20" s="96">
        <f>'3'!AE20</f>
        <v>0.60449118475121577</v>
      </c>
      <c r="CA20" s="96">
        <f>'8'!AY19</f>
        <v>0.62340594574128216</v>
      </c>
      <c r="CB20" s="96">
        <f t="shared" si="18"/>
        <v>0.50465532614172015</v>
      </c>
      <c r="CC20" s="96">
        <f t="shared" si="19"/>
        <v>0.61581122485505824</v>
      </c>
      <c r="CD20" s="96">
        <f>'1'!DE21</f>
        <v>0.45423175103915081</v>
      </c>
      <c r="CE20" s="96">
        <f>'1'!DG21</f>
        <v>0.54592062160059418</v>
      </c>
      <c r="CF20" s="96">
        <f>'2'!DE21</f>
        <v>0.44434846269878325</v>
      </c>
      <c r="CG20" s="96">
        <f>'2'!DG21</f>
        <v>0.88830878526286605</v>
      </c>
      <c r="CH20" s="96">
        <f>'3'!AH20</f>
        <v>0.55293637721581546</v>
      </c>
      <c r="CI20" s="96">
        <f>'8'!BD19</f>
        <v>0.60597351501811791</v>
      </c>
      <c r="CJ20" s="96">
        <f t="shared" si="20"/>
        <v>0.47828806122067724</v>
      </c>
      <c r="CK20" s="96">
        <f t="shared" si="21"/>
        <v>0.58686630287009589</v>
      </c>
    </row>
    <row r="21" spans="1:89">
      <c r="A21" s="1">
        <v>1997</v>
      </c>
      <c r="B21" s="96">
        <f>'1'!I22</f>
        <v>0.45595820770094564</v>
      </c>
      <c r="C21" s="96">
        <f>'1'!K22</f>
        <v>0.54761773475067821</v>
      </c>
      <c r="D21" s="96">
        <f>'2'!I22</f>
        <v>0.41937887182239819</v>
      </c>
      <c r="E21" s="96">
        <f>'2'!K22</f>
        <v>0.88587905900170039</v>
      </c>
      <c r="F21" s="96">
        <f>'3'!D21</f>
        <v>0.54644507777391094</v>
      </c>
      <c r="G21" s="96">
        <f>'8'!F20</f>
        <v>0.5473741099163173</v>
      </c>
      <c r="H21" s="96">
        <f t="shared" si="0"/>
        <v>0.47049055134192463</v>
      </c>
      <c r="I21" s="96">
        <f t="shared" si="1"/>
        <v>0.5813022389946676</v>
      </c>
      <c r="J21" s="96">
        <f>'1'!S22</f>
        <v>0.29352816750281163</v>
      </c>
      <c r="K21" s="96">
        <f>'1'!U22</f>
        <v>0.37271115852344056</v>
      </c>
      <c r="L21" s="96">
        <f>'2'!S22</f>
        <v>0.41300273055857539</v>
      </c>
      <c r="M21" s="96">
        <f>'2'!U22</f>
        <v>0.88522965711018475</v>
      </c>
      <c r="N21" s="96">
        <f>'3'!G21</f>
        <v>0.42822983323877784</v>
      </c>
      <c r="O21" s="96">
        <f>'8'!K20</f>
        <v>0.51413450055823218</v>
      </c>
      <c r="P21" s="96">
        <f t="shared" si="2"/>
        <v>0.34100642368752665</v>
      </c>
      <c r="Q21" s="96">
        <f t="shared" si="3"/>
        <v>0.44365721005712783</v>
      </c>
      <c r="R21" s="96">
        <f>'1'!AC22</f>
        <v>0.37440811465030438</v>
      </c>
      <c r="S21" s="96">
        <f>'1'!AE22</f>
        <v>0.46388760216226499</v>
      </c>
      <c r="T21" s="96">
        <f>'2'!AC22</f>
        <v>0.10954075279127123</v>
      </c>
      <c r="U21" s="96">
        <f>'2'!AE22</f>
        <v>0.79939305093374591</v>
      </c>
      <c r="V21" s="96">
        <f>'3'!J21</f>
        <v>0.7669613335136215</v>
      </c>
      <c r="W21" s="96">
        <f>'8'!P20</f>
        <v>0.43573705384796646</v>
      </c>
      <c r="X21" s="96">
        <f t="shared" si="4"/>
        <v>0.393309594270499</v>
      </c>
      <c r="Y21" s="96">
        <f t="shared" si="5"/>
        <v>0.52493046534311882</v>
      </c>
      <c r="Z21" s="96">
        <f>'1'!AM22</f>
        <v>0.46556737380183311</v>
      </c>
      <c r="AA21" s="96">
        <f>'1'!AO22</f>
        <v>0.55700771654128589</v>
      </c>
      <c r="AB21" s="96">
        <f>'2'!AM22</f>
        <v>0.32161280431747236</v>
      </c>
      <c r="AC21" s="96">
        <f>'2'!AO22</f>
        <v>0.87422413060354642</v>
      </c>
      <c r="AD21" s="96">
        <f>'3'!M21</f>
        <v>0.47155970244518042</v>
      </c>
      <c r="AE21" s="96">
        <f>'8'!U20</f>
        <v>0.44511274351888996</v>
      </c>
      <c r="AF21" s="96">
        <f t="shared" si="6"/>
        <v>0.44972568668943746</v>
      </c>
      <c r="AG21" s="96">
        <f t="shared" si="7"/>
        <v>0.56899505923566174</v>
      </c>
      <c r="AH21" s="96">
        <f>'1'!AW22</f>
        <v>0.36286480726539871</v>
      </c>
      <c r="AI21" s="96">
        <f>'1'!AY22</f>
        <v>0.45140604683156921</v>
      </c>
      <c r="AJ21" s="96">
        <f>'2'!AW22</f>
        <v>0.39242761037629165</v>
      </c>
      <c r="AK21" s="96">
        <f>'2'!AY22</f>
        <v>0.8830450010390487</v>
      </c>
      <c r="AL21" s="96">
        <f>'3'!P21</f>
        <v>0.53016272094086925</v>
      </c>
      <c r="AM21" s="96">
        <f>'8'!Z20</f>
        <v>0.48099943584097388</v>
      </c>
      <c r="AN21" s="96">
        <f t="shared" si="8"/>
        <v>0.39436434180159252</v>
      </c>
      <c r="AO21" s="96">
        <f t="shared" si="9"/>
        <v>0.50540494856418761</v>
      </c>
      <c r="AP21" s="96">
        <f>'1'!BG22</f>
        <v>0.36130444178528398</v>
      </c>
      <c r="AQ21" s="96">
        <f>'1'!BI22</f>
        <v>0.44970600050012899</v>
      </c>
      <c r="AR21" s="96">
        <f>'2'!BG22</f>
        <v>0.42481587665424975</v>
      </c>
      <c r="AS21" s="96">
        <f>'2'!BI22</f>
        <v>0.88642315105176606</v>
      </c>
      <c r="AT21" s="96">
        <f>'3'!S21</f>
        <v>0.50405956125740126</v>
      </c>
      <c r="AU21" s="96">
        <f>'8'!AE20</f>
        <v>0.50915795238880801</v>
      </c>
      <c r="AV21" s="96">
        <f t="shared" si="10"/>
        <v>0.39671644827974467</v>
      </c>
      <c r="AW21" s="96">
        <f t="shared" si="11"/>
        <v>0.50475826681988778</v>
      </c>
      <c r="AX21" s="96">
        <f>'1'!BQ22</f>
        <v>0.5098529512633333</v>
      </c>
      <c r="AY21" s="96">
        <f>'1'!BS22</f>
        <v>0.59910477855309041</v>
      </c>
      <c r="AZ21" s="96">
        <f>'2'!BQ22</f>
        <v>0.42650287919124935</v>
      </c>
      <c r="BA21" s="96">
        <f>'2'!BS22</f>
        <v>0.88659021291313778</v>
      </c>
      <c r="BB21" s="96">
        <f>'3'!V21</f>
        <v>0.60623510138842962</v>
      </c>
      <c r="BC21" s="96">
        <f>'8'!AJ20</f>
        <v>0.54233769642320562</v>
      </c>
      <c r="BD21" s="96">
        <f t="shared" si="12"/>
        <v>0.51440463358462174</v>
      </c>
      <c r="BE21" s="96">
        <f t="shared" si="13"/>
        <v>0.62288964605964048</v>
      </c>
      <c r="BF21" s="96">
        <f>'1'!CA22</f>
        <v>0.44219814985410799</v>
      </c>
      <c r="BG21" s="96">
        <f>'1'!CC22</f>
        <v>0.53400522419856911</v>
      </c>
      <c r="BH21" s="96">
        <f>'2'!CA22</f>
        <v>0.42846571706025777</v>
      </c>
      <c r="BI21" s="96">
        <f>'2'!CC22</f>
        <v>0.88678355983280743</v>
      </c>
      <c r="BJ21" s="96">
        <f>'3'!Y21</f>
        <v>0.59216654942529512</v>
      </c>
      <c r="BK21" s="96">
        <f>'8'!AO20</f>
        <v>0.54232532606957362</v>
      </c>
      <c r="BL21" s="96">
        <f t="shared" si="14"/>
        <v>0.46583446415338825</v>
      </c>
      <c r="BM21" s="96">
        <f t="shared" si="15"/>
        <v>0.57593120047176594</v>
      </c>
      <c r="BN21" s="96">
        <f>'1'!CK22</f>
        <v>0.38412812630746979</v>
      </c>
      <c r="BO21" s="96">
        <f>'1'!CM22</f>
        <v>0.47426999514234675</v>
      </c>
      <c r="BP21" s="96">
        <f>'2'!CK22</f>
        <v>0.46542780549346208</v>
      </c>
      <c r="BQ21" s="96">
        <f>'2'!CM22</f>
        <v>0.89023254733752566</v>
      </c>
      <c r="BR21" s="96">
        <f>'3'!AB21</f>
        <v>0.60655618730459893</v>
      </c>
      <c r="BS21" s="96">
        <f>'8'!AT20</f>
        <v>0.56630598574851043</v>
      </c>
      <c r="BT21" s="96">
        <f t="shared" si="16"/>
        <v>0.43271868626988591</v>
      </c>
      <c r="BU21" s="96">
        <f t="shared" si="17"/>
        <v>0.53829846863870623</v>
      </c>
      <c r="BV21" s="96">
        <f>'1'!CU22</f>
        <v>0.53323071861691484</v>
      </c>
      <c r="BW21" s="96">
        <f>'1'!CW22</f>
        <v>0.62058592486711872</v>
      </c>
      <c r="BX21" s="96">
        <f>'2'!CU22</f>
        <v>0.40599610395327723</v>
      </c>
      <c r="BY21" s="96">
        <f>'2'!CW22</f>
        <v>0.88450139532779981</v>
      </c>
      <c r="BZ21" s="96">
        <f>'3'!AE21</f>
        <v>0.59269120231191474</v>
      </c>
      <c r="CA21" s="96">
        <f>'8'!AY20</f>
        <v>0.61763598504916373</v>
      </c>
      <c r="CB21" s="96">
        <f t="shared" si="18"/>
        <v>0.53489383216327591</v>
      </c>
      <c r="CC21" s="96">
        <f t="shared" si="19"/>
        <v>0.64389300567587093</v>
      </c>
      <c r="CD21" s="96">
        <f>'1'!DE22</f>
        <v>0.47954398279691063</v>
      </c>
      <c r="CE21" s="96">
        <f>'1'!DG22</f>
        <v>0.57049939707604902</v>
      </c>
      <c r="CF21" s="96">
        <f>'2'!DE22</f>
        <v>0.45276149094160839</v>
      </c>
      <c r="CG21" s="96">
        <f>'2'!DG22</f>
        <v>0.88908972170407108</v>
      </c>
      <c r="CH21" s="96">
        <f>'3'!AH21</f>
        <v>0.51685445991638435</v>
      </c>
      <c r="CI21" s="96">
        <f>'8'!BD20</f>
        <v>0.60597368038635757</v>
      </c>
      <c r="CJ21" s="96">
        <f t="shared" si="20"/>
        <v>0.49323975108227242</v>
      </c>
      <c r="CK21" s="96">
        <f t="shared" si="21"/>
        <v>0.60054136415391568</v>
      </c>
    </row>
    <row r="22" spans="1:89">
      <c r="A22" s="1">
        <v>1998</v>
      </c>
      <c r="B22" s="96">
        <f>'1'!I23</f>
        <v>0.48387371751608338</v>
      </c>
      <c r="C22" s="96">
        <f>'1'!K23</f>
        <v>0.57463972720467316</v>
      </c>
      <c r="D22" s="96">
        <f>'2'!I23</f>
        <v>0.40992833523961608</v>
      </c>
      <c r="E22" s="96">
        <f>'2'!K23</f>
        <v>0.88491203210810621</v>
      </c>
      <c r="F22" s="96">
        <f>'3'!D22</f>
        <v>0.52650279161698088</v>
      </c>
      <c r="G22" s="96">
        <f>'8'!F21</f>
        <v>0.5617133682032095</v>
      </c>
      <c r="H22" s="96">
        <f t="shared" si="0"/>
        <v>0.48852605176723896</v>
      </c>
      <c r="I22" s="96">
        <f t="shared" si="1"/>
        <v>0.59956062823610079</v>
      </c>
      <c r="J22" s="96">
        <f>'1'!S23</f>
        <v>0.33073350272967722</v>
      </c>
      <c r="K22" s="96">
        <f>'1'!U23</f>
        <v>0.41575940819418961</v>
      </c>
      <c r="L22" s="96">
        <f>'2'!S23</f>
        <v>0.41443508841545262</v>
      </c>
      <c r="M22" s="96">
        <f>'2'!U23</f>
        <v>0.88537662815426676</v>
      </c>
      <c r="N22" s="96">
        <f>'3'!G22</f>
        <v>0.34583607381663201</v>
      </c>
      <c r="O22" s="96">
        <f>'8'!K21</f>
        <v>0.48694765652368049</v>
      </c>
      <c r="P22" s="96">
        <f t="shared" si="2"/>
        <v>0.35623533378635064</v>
      </c>
      <c r="Q22" s="96">
        <f t="shared" si="3"/>
        <v>0.46284762158539061</v>
      </c>
      <c r="R22" s="96">
        <f>'1'!AC23</f>
        <v>0.38328763757352929</v>
      </c>
      <c r="S22" s="96">
        <f>'1'!AE23</f>
        <v>0.47337676883438118</v>
      </c>
      <c r="T22" s="96">
        <f>'2'!AC23</f>
        <v>8.3333333333333315E-2</v>
      </c>
      <c r="U22" s="96">
        <f>'2'!AE23</f>
        <v>8.3333333333333329E-2</v>
      </c>
      <c r="V22" s="96">
        <f>'3'!J22</f>
        <v>0.77830759454614873</v>
      </c>
      <c r="W22" s="96">
        <f>'8'!P21</f>
        <v>0.45369808291239583</v>
      </c>
      <c r="X22" s="96">
        <f t="shared" si="4"/>
        <v>0.39983524738065829</v>
      </c>
      <c r="Y22" s="96">
        <f t="shared" si="5"/>
        <v>0.46289763926325461</v>
      </c>
      <c r="Z22" s="96">
        <f>'1'!AM23</f>
        <v>0.49451028102890776</v>
      </c>
      <c r="AA22" s="96">
        <f>'1'!AO23</f>
        <v>0.58473384069550727</v>
      </c>
      <c r="AB22" s="96">
        <f>'2'!AM23</f>
        <v>0.31992967666215855</v>
      </c>
      <c r="AC22" s="96">
        <f>'2'!AO23</f>
        <v>0.87398382192115254</v>
      </c>
      <c r="AD22" s="96">
        <f>'3'!M22</f>
        <v>0.42202642333035484</v>
      </c>
      <c r="AE22" s="96">
        <f>'8'!U21</f>
        <v>0.45481884705860587</v>
      </c>
      <c r="AF22" s="96">
        <f t="shared" si="6"/>
        <v>0.46583469142534739</v>
      </c>
      <c r="AG22" s="96">
        <f t="shared" si="7"/>
        <v>0.58439659771786634</v>
      </c>
      <c r="AH22" s="96">
        <f>'1'!AW23</f>
        <v>0.39017058350126377</v>
      </c>
      <c r="AI22" s="96">
        <f>'1'!AY23</f>
        <v>0.48066660320397292</v>
      </c>
      <c r="AJ22" s="96">
        <f>'2'!AW23</f>
        <v>0.38375857635864508</v>
      </c>
      <c r="AK22" s="96">
        <f>'2'!AY23</f>
        <v>0.88208063254386393</v>
      </c>
      <c r="AL22" s="96">
        <f>'3'!P22</f>
        <v>0.5292637929057058</v>
      </c>
      <c r="AM22" s="96">
        <f>'8'!Z21</f>
        <v>0.5135170574245197</v>
      </c>
      <c r="AN22" s="96">
        <f t="shared" si="8"/>
        <v>0.41577335111977171</v>
      </c>
      <c r="AO22" s="96">
        <f t="shared" si="9"/>
        <v>0.52895277053018996</v>
      </c>
      <c r="AP22" s="96">
        <f>'1'!BG23</f>
        <v>0.38679917793086666</v>
      </c>
      <c r="AQ22" s="96">
        <f>'1'!BI23</f>
        <v>0.47710299499596776</v>
      </c>
      <c r="AR22" s="96">
        <f>'2'!BG23</f>
        <v>0.42200115306712271</v>
      </c>
      <c r="AS22" s="96">
        <f>'2'!BI23</f>
        <v>0.88614256638350941</v>
      </c>
      <c r="AT22" s="96">
        <f>'3'!S22</f>
        <v>0.52677087585096016</v>
      </c>
      <c r="AU22" s="96">
        <f>'8'!AE21</f>
        <v>0.54146959854850385</v>
      </c>
      <c r="AV22" s="96">
        <f t="shared" si="10"/>
        <v>0.41978358729826537</v>
      </c>
      <c r="AW22" s="96">
        <f t="shared" si="11"/>
        <v>0.52941040057547473</v>
      </c>
      <c r="AX22" s="96">
        <f>'1'!BQ23</f>
        <v>0.54124362046086216</v>
      </c>
      <c r="AY22" s="96">
        <f>'1'!BS23</f>
        <v>0.62783665052248927</v>
      </c>
      <c r="AZ22" s="96">
        <f>'2'!BQ23</f>
        <v>0.42272418230647951</v>
      </c>
      <c r="BA22" s="96">
        <f>'2'!BS23</f>
        <v>0.88621486323620735</v>
      </c>
      <c r="BB22" s="96">
        <f>'3'!V22</f>
        <v>0.60380051244111899</v>
      </c>
      <c r="BC22" s="96">
        <f>'8'!AJ21</f>
        <v>0.55928008702556697</v>
      </c>
      <c r="BD22" s="96">
        <f t="shared" si="12"/>
        <v>0.53745101249992</v>
      </c>
      <c r="BE22" s="96">
        <f t="shared" si="13"/>
        <v>0.64441520163603183</v>
      </c>
      <c r="BF22" s="96">
        <f>'1'!CA23</f>
        <v>0.44847937400982468</v>
      </c>
      <c r="BG22" s="96">
        <f>'1'!CC23</f>
        <v>0.54024368520666544</v>
      </c>
      <c r="BH22" s="96">
        <f>'2'!CA23</f>
        <v>0.42596383542963173</v>
      </c>
      <c r="BI22" s="96">
        <f>'2'!CC23</f>
        <v>0.88653692149939456</v>
      </c>
      <c r="BJ22" s="96">
        <f>'3'!Y22</f>
        <v>0.51994971314424321</v>
      </c>
      <c r="BK22" s="96">
        <f>'8'!AO21</f>
        <v>0.5786583715607948</v>
      </c>
      <c r="BL22" s="96">
        <f t="shared" si="14"/>
        <v>0.46639275382034429</v>
      </c>
      <c r="BM22" s="96">
        <f t="shared" si="15"/>
        <v>0.57668508026510901</v>
      </c>
      <c r="BN22" s="96">
        <f>'1'!CK23</f>
        <v>0.40396441326081856</v>
      </c>
      <c r="BO22" s="96">
        <f>'1'!CM23</f>
        <v>0.49510700985299855</v>
      </c>
      <c r="BP22" s="96">
        <f>'2'!CK23</f>
        <v>0.44214258194282907</v>
      </c>
      <c r="BQ22" s="96">
        <f>'2'!CM23</f>
        <v>0.88810101304302802</v>
      </c>
      <c r="BR22" s="96">
        <f>'3'!AB22</f>
        <v>0.49130363552679446</v>
      </c>
      <c r="BS22" s="96">
        <f>'8'!AT21</f>
        <v>0.67867772995817888</v>
      </c>
      <c r="BT22" s="96">
        <f t="shared" si="16"/>
        <v>0.44398748402535326</v>
      </c>
      <c r="BU22" s="96">
        <f t="shared" si="17"/>
        <v>0.55238314474989914</v>
      </c>
      <c r="BV22" s="96">
        <f>'1'!CU23</f>
        <v>0.55124157010546204</v>
      </c>
      <c r="BW22" s="96">
        <f>'1'!CW23</f>
        <v>0.63680548507167989</v>
      </c>
      <c r="BX22" s="96">
        <f>'2'!CU23</f>
        <v>0.35311896060407699</v>
      </c>
      <c r="BY22" s="96">
        <f>'2'!CW23</f>
        <v>0.87843395831164772</v>
      </c>
      <c r="BZ22" s="96">
        <f>'3'!AE22</f>
        <v>0.52479766035795861</v>
      </c>
      <c r="CA22" s="96">
        <f>'8'!AY21</f>
        <v>0.63381629369763404</v>
      </c>
      <c r="CB22" s="96">
        <f t="shared" si="18"/>
        <v>0.5370423905397903</v>
      </c>
      <c r="CC22" s="96">
        <f t="shared" si="19"/>
        <v>0.64946863078689998</v>
      </c>
      <c r="CD22" s="96">
        <f>'1'!DE23</f>
        <v>0.50815189095268631</v>
      </c>
      <c r="CE22" s="96">
        <f>'1'!DG23</f>
        <v>0.59752229664933432</v>
      </c>
      <c r="CF22" s="96">
        <f>'2'!DE23</f>
        <v>0.44575440009970757</v>
      </c>
      <c r="CG22" s="96">
        <f>'2'!DG23</f>
        <v>0.88844054931303029</v>
      </c>
      <c r="CH22" s="96">
        <f>'3'!AH22</f>
        <v>0.44653409359276358</v>
      </c>
      <c r="CI22" s="96">
        <f>'8'!BD21</f>
        <v>0.56723424462284999</v>
      </c>
      <c r="CJ22" s="96">
        <f t="shared" si="20"/>
        <v>0.50165859749841246</v>
      </c>
      <c r="CK22" s="96">
        <f t="shared" si="21"/>
        <v>0.60848649640739838</v>
      </c>
    </row>
    <row r="23" spans="1:89">
      <c r="A23" s="1">
        <v>1999</v>
      </c>
      <c r="B23" s="96">
        <f>'1'!I24</f>
        <v>0.5049231353451662</v>
      </c>
      <c r="C23" s="96">
        <f>'1'!K24</f>
        <v>0.59451122804160961</v>
      </c>
      <c r="D23" s="96">
        <f>'2'!I24</f>
        <v>0.42647567171608924</v>
      </c>
      <c r="E23" s="96">
        <f>'2'!K24</f>
        <v>0.88658752511058936</v>
      </c>
      <c r="F23" s="96">
        <f>'3'!D23</f>
        <v>0.52223174877133638</v>
      </c>
      <c r="G23" s="96">
        <f>'8'!F22</f>
        <v>0.5684039137280481</v>
      </c>
      <c r="H23" s="96">
        <f t="shared" si="0"/>
        <v>0.50515732816316372</v>
      </c>
      <c r="I23" s="96">
        <f t="shared" si="1"/>
        <v>0.61388017839012421</v>
      </c>
      <c r="J23" s="96">
        <f>'1'!S24</f>
        <v>0.36247779674173314</v>
      </c>
      <c r="K23" s="96">
        <f>'1'!U24</f>
        <v>0.45098467998822994</v>
      </c>
      <c r="L23" s="96">
        <f>'2'!S24</f>
        <v>0.42380938007617452</v>
      </c>
      <c r="M23" s="96">
        <f>'2'!U24</f>
        <v>0.88632308534829685</v>
      </c>
      <c r="N23" s="96">
        <f>'3'!G23</f>
        <v>0.27060643136890583</v>
      </c>
      <c r="O23" s="96">
        <f>'8'!K22</f>
        <v>0.50540589492553523</v>
      </c>
      <c r="P23" s="96">
        <f t="shared" si="2"/>
        <v>0.37371662835627473</v>
      </c>
      <c r="Q23" s="96">
        <f t="shared" si="3"/>
        <v>0.48192281715603474</v>
      </c>
      <c r="R23" s="96">
        <f>'1'!AC24</f>
        <v>0.4248345065101769</v>
      </c>
      <c r="S23" s="96">
        <f>'1'!AE24</f>
        <v>0.51654007721339978</v>
      </c>
      <c r="T23" s="96">
        <f>'2'!AC24</f>
        <v>8.3333333333333315E-2</v>
      </c>
      <c r="U23" s="96">
        <f>'2'!AE24</f>
        <v>8.3333333333333329E-2</v>
      </c>
      <c r="V23" s="96">
        <f>'3'!J23</f>
        <v>0.57881380149700468</v>
      </c>
      <c r="W23" s="96">
        <f>'8'!P22</f>
        <v>0.44841788108400937</v>
      </c>
      <c r="X23" s="96">
        <f t="shared" si="4"/>
        <v>0.40844065614855857</v>
      </c>
      <c r="Y23" s="96">
        <f t="shared" si="5"/>
        <v>0.47263455564081458</v>
      </c>
      <c r="Z23" s="96">
        <f>'1'!AM24</f>
        <v>0.52497515347202295</v>
      </c>
      <c r="AA23" s="96">
        <f>'1'!AO24</f>
        <v>0.61305635446042706</v>
      </c>
      <c r="AB23" s="96">
        <f>'2'!AM24</f>
        <v>0.32507656604055857</v>
      </c>
      <c r="AC23" s="96">
        <f>'2'!AO24</f>
        <v>0.87471337336265453</v>
      </c>
      <c r="AD23" s="96">
        <f>'3'!M23</f>
        <v>0.49125783577169591</v>
      </c>
      <c r="AE23" s="96">
        <f>'8'!U22</f>
        <v>0.5269835971819915</v>
      </c>
      <c r="AF23" s="96">
        <f t="shared" si="6"/>
        <v>0.50181440732984062</v>
      </c>
      <c r="AG23" s="96">
        <f t="shared" si="7"/>
        <v>0.61843492875393313</v>
      </c>
      <c r="AH23" s="96">
        <f>'1'!AW24</f>
        <v>0.43251958343368191</v>
      </c>
      <c r="AI23" s="96">
        <f>'1'!AY24</f>
        <v>0.52431034016815836</v>
      </c>
      <c r="AJ23" s="96">
        <f>'2'!AW24</f>
        <v>0.39959936624535086</v>
      </c>
      <c r="AK23" s="96">
        <f>'2'!AY24</f>
        <v>0.88382258064718866</v>
      </c>
      <c r="AL23" s="96">
        <f>'3'!P23</f>
        <v>0.50608277762963827</v>
      </c>
      <c r="AM23" s="96">
        <f>'8'!Z22</f>
        <v>0.51027717424497221</v>
      </c>
      <c r="AN23" s="96">
        <f t="shared" si="8"/>
        <v>0.44435964021557345</v>
      </c>
      <c r="AO23" s="96">
        <f t="shared" si="9"/>
        <v>0.55703549136989072</v>
      </c>
      <c r="AP23" s="96">
        <f>'1'!BG24</f>
        <v>0.41130875970835629</v>
      </c>
      <c r="AQ23" s="96">
        <f>'1'!BI24</f>
        <v>0.50270561045325468</v>
      </c>
      <c r="AR23" s="96">
        <f>'2'!BG24</f>
        <v>0.43184355356981718</v>
      </c>
      <c r="AS23" s="96">
        <f>'2'!BI24</f>
        <v>0.88711372932179489</v>
      </c>
      <c r="AT23" s="96">
        <f>'3'!S23</f>
        <v>0.56517736515936945</v>
      </c>
      <c r="AU23" s="96">
        <f>'8'!AE22</f>
        <v>0.54678551955897658</v>
      </c>
      <c r="AV23" s="96">
        <f t="shared" si="10"/>
        <v>0.44229677562466574</v>
      </c>
      <c r="AW23" s="96">
        <f t="shared" si="11"/>
        <v>0.55180158872129237</v>
      </c>
      <c r="AX23" s="96">
        <f>'1'!BQ24</f>
        <v>0.55663961632340275</v>
      </c>
      <c r="AY23" s="96">
        <f>'1'!BS24</f>
        <v>0.64161237611231892</v>
      </c>
      <c r="AZ23" s="96">
        <f>'2'!BQ24</f>
        <v>0.43140300523652209</v>
      </c>
      <c r="BA23" s="96">
        <f>'2'!BS24</f>
        <v>0.88707084946505443</v>
      </c>
      <c r="BB23" s="96">
        <f>'3'!V23</f>
        <v>0.57003063879832983</v>
      </c>
      <c r="BC23" s="96">
        <f>'8'!AJ22</f>
        <v>0.56710244961307932</v>
      </c>
      <c r="BD23" s="96">
        <f t="shared" si="12"/>
        <v>0.54650134079117507</v>
      </c>
      <c r="BE23" s="96">
        <f t="shared" si="13"/>
        <v>0.65154905706626964</v>
      </c>
      <c r="BF23" s="96">
        <f>'1'!CA24</f>
        <v>0.47252446468250275</v>
      </c>
      <c r="BG23" s="96">
        <f>'1'!CC24</f>
        <v>0.56374775530532228</v>
      </c>
      <c r="BH23" s="96">
        <f>'2'!CA24</f>
        <v>0.43115825221226511</v>
      </c>
      <c r="BI23" s="96">
        <f>'2'!CC24</f>
        <v>0.88704700348024268</v>
      </c>
      <c r="BJ23" s="96">
        <f>'3'!Y23</f>
        <v>0.47574979863111777</v>
      </c>
      <c r="BK23" s="96">
        <f>'8'!AO22</f>
        <v>0.54242500236545732</v>
      </c>
      <c r="BL23" s="96">
        <f t="shared" si="14"/>
        <v>0.47570043059863598</v>
      </c>
      <c r="BM23" s="96">
        <f t="shared" si="15"/>
        <v>0.58514560916140734</v>
      </c>
      <c r="BN23" s="96">
        <f>'1'!CK24</f>
        <v>0.42547362565559355</v>
      </c>
      <c r="BO23" s="96">
        <f>'1'!CM24</f>
        <v>0.51718874767467049</v>
      </c>
      <c r="BP23" s="96">
        <f>'2'!CK24</f>
        <v>0.46687652813453301</v>
      </c>
      <c r="BQ23" s="96">
        <f>'2'!CM24</f>
        <v>0.89036083742863414</v>
      </c>
      <c r="BR23" s="96">
        <f>'3'!AB23</f>
        <v>0.55702347084032755</v>
      </c>
      <c r="BS23" s="96">
        <f>'8'!AT22</f>
        <v>0.60262299047591861</v>
      </c>
      <c r="BT23" s="96">
        <f t="shared" si="16"/>
        <v>0.46048383690399342</v>
      </c>
      <c r="BU23" s="96">
        <f t="shared" si="17"/>
        <v>0.56703285324675734</v>
      </c>
      <c r="BV23" s="96">
        <f>'1'!CU24</f>
        <v>0.57495818412694266</v>
      </c>
      <c r="BW23" s="96">
        <f>'1'!CW24</f>
        <v>0.65774306116385428</v>
      </c>
      <c r="BX23" s="96">
        <f>'2'!CU24</f>
        <v>0.4253949494997713</v>
      </c>
      <c r="BY23" s="96">
        <f>'2'!CW24</f>
        <v>0.88648058879476577</v>
      </c>
      <c r="BZ23" s="96">
        <f>'3'!AE23</f>
        <v>0.57607654406166009</v>
      </c>
      <c r="CA23" s="96">
        <f>'8'!AY22</f>
        <v>0.65164216333310909</v>
      </c>
      <c r="CB23" s="96">
        <f t="shared" si="18"/>
        <v>0.56778209457831386</v>
      </c>
      <c r="CC23" s="96">
        <f t="shared" si="19"/>
        <v>0.67184007243365151</v>
      </c>
      <c r="CD23" s="96">
        <f>'1'!DE24</f>
        <v>0.52839066405301127</v>
      </c>
      <c r="CE23" s="96">
        <f>'1'!DG24</f>
        <v>0.61617886036890901</v>
      </c>
      <c r="CF23" s="96">
        <f>'2'!DE24</f>
        <v>0.46224917986843012</v>
      </c>
      <c r="CG23" s="96">
        <f>'2'!DG24</f>
        <v>0.88994935467327174</v>
      </c>
      <c r="CH23" s="96">
        <f>'3'!AH23</f>
        <v>0.40019411894234669</v>
      </c>
      <c r="CI23" s="96">
        <f>'8'!BD22</f>
        <v>0.57937058187798163</v>
      </c>
      <c r="CJ23" s="96">
        <f t="shared" si="20"/>
        <v>0.51405485290598374</v>
      </c>
      <c r="CK23" s="96">
        <f t="shared" si="21"/>
        <v>0.6182766078075963</v>
      </c>
    </row>
    <row r="24" spans="1:89">
      <c r="A24" s="1">
        <v>2000</v>
      </c>
      <c r="B24" s="96">
        <f>'1'!I25</f>
        <v>0.54183097666483182</v>
      </c>
      <c r="C24" s="96">
        <f>'1'!K25</f>
        <v>0.62836593341729308</v>
      </c>
      <c r="D24" s="96">
        <f>'2'!I25</f>
        <v>0.45366862410948205</v>
      </c>
      <c r="E24" s="96">
        <f>'2'!K25</f>
        <v>0.88917286151530694</v>
      </c>
      <c r="F24" s="96">
        <f>'3'!D24</f>
        <v>0.51502753356743192</v>
      </c>
      <c r="G24" s="96">
        <f>'8'!F23</f>
        <v>0.58093795840739404</v>
      </c>
      <c r="H24" s="96">
        <f t="shared" si="0"/>
        <v>0.53424509527381303</v>
      </c>
      <c r="I24" s="96">
        <f t="shared" si="1"/>
        <v>0.63836998874111828</v>
      </c>
      <c r="J24" s="96">
        <f>'1'!S25</f>
        <v>0.41378973225434978</v>
      </c>
      <c r="K24" s="96">
        <f>'1'!U25</f>
        <v>0.50525858447067351</v>
      </c>
      <c r="L24" s="96">
        <f>'2'!S25</f>
        <v>0.51006153035258828</v>
      </c>
      <c r="M24" s="96">
        <f>'2'!U25</f>
        <v>0.89397780654689452</v>
      </c>
      <c r="N24" s="96">
        <f>'3'!G24</f>
        <v>0.30826999688576695</v>
      </c>
      <c r="O24" s="96">
        <f>'8'!K23</f>
        <v>0.47682735586450242</v>
      </c>
      <c r="P24" s="96">
        <f t="shared" si="2"/>
        <v>0.41916870088833064</v>
      </c>
      <c r="Q24" s="96">
        <f t="shared" si="3"/>
        <v>0.52158852505918785</v>
      </c>
      <c r="R24" s="96">
        <f>'1'!AC25</f>
        <v>0.4576287819846277</v>
      </c>
      <c r="S24" s="96">
        <f>'1'!AE25</f>
        <v>0.54925698872396633</v>
      </c>
      <c r="T24" s="96">
        <f>'2'!AC25</f>
        <v>8.3333333333333315E-2</v>
      </c>
      <c r="U24" s="96">
        <f>'2'!AE25</f>
        <v>8.3333333333333329E-2</v>
      </c>
      <c r="V24" s="96">
        <f>'3'!J24</f>
        <v>0.55030073447052974</v>
      </c>
      <c r="W24" s="96">
        <f>'8'!P23</f>
        <v>0.50144389267515066</v>
      </c>
      <c r="X24" s="96">
        <f t="shared" si="4"/>
        <v>0.43384794343714078</v>
      </c>
      <c r="Y24" s="96">
        <f t="shared" si="5"/>
        <v>0.49798768815467781</v>
      </c>
      <c r="Z24" s="96">
        <f>'1'!AM25</f>
        <v>0.54751369603992106</v>
      </c>
      <c r="AA24" s="96">
        <f>'1'!AO25</f>
        <v>0.63347137900757711</v>
      </c>
      <c r="AB24" s="96">
        <f>'2'!AM25</f>
        <v>0.3412870086452221</v>
      </c>
      <c r="AC24" s="96">
        <f>'2'!AO25</f>
        <v>0.87691361950467661</v>
      </c>
      <c r="AD24" s="96">
        <f>'3'!M24</f>
        <v>0.49610214451182849</v>
      </c>
      <c r="AE24" s="96">
        <f>'8'!U23</f>
        <v>0.49473198308881061</v>
      </c>
      <c r="AF24" s="96">
        <f t="shared" si="6"/>
        <v>0.5164717008525308</v>
      </c>
      <c r="AG24" s="96">
        <f t="shared" si="7"/>
        <v>0.63020474001583549</v>
      </c>
      <c r="AH24" s="96">
        <f>'1'!AW25</f>
        <v>0.45461453076358632</v>
      </c>
      <c r="AI24" s="96">
        <f>'1'!AY25</f>
        <v>0.54629716125753591</v>
      </c>
      <c r="AJ24" s="96">
        <f>'2'!AW25</f>
        <v>0.41204029273212628</v>
      </c>
      <c r="AK24" s="96">
        <f>'2'!AY25</f>
        <v>0.885130544387702</v>
      </c>
      <c r="AL24" s="96">
        <f>'3'!P24</f>
        <v>0.53748096665705825</v>
      </c>
      <c r="AM24" s="96">
        <f>'8'!Z23</f>
        <v>0.52424055443692996</v>
      </c>
      <c r="AN24" s="96">
        <f t="shared" si="8"/>
        <v>0.46560635291712188</v>
      </c>
      <c r="AO24" s="96">
        <f t="shared" si="9"/>
        <v>0.57709321942844416</v>
      </c>
      <c r="AP24" s="96">
        <f>'1'!BG25</f>
        <v>0.44102892963291457</v>
      </c>
      <c r="AQ24" s="96">
        <f>'1'!BI25</f>
        <v>0.53283935595575227</v>
      </c>
      <c r="AR24" s="96">
        <f>'2'!BG25</f>
        <v>0.44203203611701364</v>
      </c>
      <c r="AS24" s="96">
        <f>'2'!BI25</f>
        <v>0.88809056713320045</v>
      </c>
      <c r="AT24" s="96">
        <f>'3'!S24</f>
        <v>0.51773609582452085</v>
      </c>
      <c r="AU24" s="96">
        <f>'8'!AE23</f>
        <v>0.55538573259834045</v>
      </c>
      <c r="AV24" s="96">
        <f t="shared" si="10"/>
        <v>0.46023563719702765</v>
      </c>
      <c r="AW24" s="96">
        <f t="shared" si="11"/>
        <v>0.56910878872463277</v>
      </c>
      <c r="AX24" s="96">
        <f>'1'!BQ25</f>
        <v>0.59849741886681196</v>
      </c>
      <c r="AY24" s="96">
        <f>'1'!BS25</f>
        <v>0.67807062153899811</v>
      </c>
      <c r="AZ24" s="96">
        <f>'2'!BQ25</f>
        <v>0.44037039457936006</v>
      </c>
      <c r="BA24" s="96">
        <f>'2'!BS25</f>
        <v>0.88793316303311898</v>
      </c>
      <c r="BB24" s="96">
        <f>'3'!V24</f>
        <v>0.59157111509897831</v>
      </c>
      <c r="BC24" s="96">
        <f>'8'!AJ23</f>
        <v>0.58074291774853781</v>
      </c>
      <c r="BD24" s="96">
        <f t="shared" si="12"/>
        <v>0.58021663594945605</v>
      </c>
      <c r="BE24" s="96">
        <f t="shared" si="13"/>
        <v>0.68067415466536207</v>
      </c>
      <c r="BF24" s="96">
        <f>'1'!CA25</f>
        <v>0.49543549213630134</v>
      </c>
      <c r="BG24" s="96">
        <f>'1'!CC25</f>
        <v>0.58560673840638122</v>
      </c>
      <c r="BH24" s="96">
        <f>'2'!CA25</f>
        <v>0.44008135104727919</v>
      </c>
      <c r="BI24" s="96">
        <f>'2'!CC25</f>
        <v>0.88790570771670418</v>
      </c>
      <c r="BJ24" s="96">
        <f>'3'!Y24</f>
        <v>0.49286304029232142</v>
      </c>
      <c r="BK24" s="96">
        <f>'8'!AO23</f>
        <v>0.543830495345627</v>
      </c>
      <c r="BL24" s="96">
        <f t="shared" si="14"/>
        <v>0.4944823331639337</v>
      </c>
      <c r="BM24" s="96">
        <f t="shared" si="15"/>
        <v>0.60238464121993218</v>
      </c>
      <c r="BN24" s="96">
        <f>'1'!CK25</f>
        <v>0.44907683864191617</v>
      </c>
      <c r="BO24" s="96">
        <f>'1'!CM25</f>
        <v>0.54083492055412852</v>
      </c>
      <c r="BP24" s="96">
        <f>'2'!CK25</f>
        <v>0.51356770145053476</v>
      </c>
      <c r="BQ24" s="96">
        <f>'2'!CM25</f>
        <v>0.89425520518004242</v>
      </c>
      <c r="BR24" s="96">
        <f>'3'!AB24</f>
        <v>0.42711488490090177</v>
      </c>
      <c r="BS24" s="96">
        <f>'8'!AT23</f>
        <v>0.58717580335495634</v>
      </c>
      <c r="BT24" s="96">
        <f t="shared" si="16"/>
        <v>0.46713962601998055</v>
      </c>
      <c r="BU24" s="96">
        <f t="shared" si="17"/>
        <v>0.56943903373148008</v>
      </c>
      <c r="BV24" s="96">
        <f>'1'!CU25</f>
        <v>0.62411321919891061</v>
      </c>
      <c r="BW24" s="96">
        <f>'1'!CW25</f>
        <v>0.69970067607903474</v>
      </c>
      <c r="BX24" s="96">
        <f>'2'!CU25</f>
        <v>0.55166589768803032</v>
      </c>
      <c r="BY24" s="96">
        <f>'2'!CW25</f>
        <v>0.89713157724454962</v>
      </c>
      <c r="BZ24" s="96">
        <f>'3'!AE24</f>
        <v>0.58895865355651877</v>
      </c>
      <c r="CA24" s="96">
        <f>'8'!AY23</f>
        <v>0.65046499523184598</v>
      </c>
      <c r="CB24" s="96">
        <f t="shared" si="18"/>
        <v>0.61598820808687693</v>
      </c>
      <c r="CC24" s="96">
        <f t="shared" si="19"/>
        <v>0.70344599585861567</v>
      </c>
      <c r="CD24" s="96">
        <f>'1'!DE25</f>
        <v>0.56777180998822518</v>
      </c>
      <c r="CE24" s="96">
        <f>'1'!DG25</f>
        <v>0.65144811630305488</v>
      </c>
      <c r="CF24" s="96">
        <f>'2'!DE25</f>
        <v>0.49408836348432456</v>
      </c>
      <c r="CG24" s="96">
        <f>'2'!DG25</f>
        <v>0.89268450969762891</v>
      </c>
      <c r="CH24" s="96">
        <f>'3'!AH24</f>
        <v>0.39493198590078726</v>
      </c>
      <c r="CI24" s="96">
        <f>'8'!BD23</f>
        <v>0.61992433764426924</v>
      </c>
      <c r="CJ24" s="96">
        <f t="shared" si="20"/>
        <v>0.54833473569469571</v>
      </c>
      <c r="CK24" s="96">
        <f t="shared" si="21"/>
        <v>0.64676776473640696</v>
      </c>
    </row>
    <row r="25" spans="1:89">
      <c r="A25" s="1">
        <v>2001</v>
      </c>
      <c r="B25" s="96">
        <f>'1'!I26</f>
        <v>0.54408044801130018</v>
      </c>
      <c r="C25" s="96">
        <f>'1'!K26</f>
        <v>0.6303902282751237</v>
      </c>
      <c r="D25" s="96">
        <f>'2'!I26</f>
        <v>0.44573996081060441</v>
      </c>
      <c r="E25" s="96">
        <f>'2'!K26</f>
        <v>0.88843919866660825</v>
      </c>
      <c r="F25" s="96">
        <f>'3'!D25</f>
        <v>0.52250917300451261</v>
      </c>
      <c r="G25" s="96">
        <f>'8'!F24</f>
        <v>0.58018534361500385</v>
      </c>
      <c r="H25" s="96">
        <f t="shared" si="0"/>
        <v>0.53569976135092223</v>
      </c>
      <c r="I25" s="96">
        <f t="shared" si="1"/>
        <v>0.64038653132119905</v>
      </c>
      <c r="J25" s="96">
        <f>'1'!S26</f>
        <v>0.43351320572913771</v>
      </c>
      <c r="K25" s="96">
        <f>'1'!U26</f>
        <v>0.5253102796291812</v>
      </c>
      <c r="L25" s="96">
        <f>'2'!S26</f>
        <v>0.49253675501466632</v>
      </c>
      <c r="M25" s="96">
        <f>'2'!U26</f>
        <v>0.89255621123504669</v>
      </c>
      <c r="N25" s="96">
        <f>'3'!G25</f>
        <v>0.40728963005921137</v>
      </c>
      <c r="O25" s="96">
        <f>'8'!K24</f>
        <v>0.52430080892168052</v>
      </c>
      <c r="P25" s="96">
        <f t="shared" si="2"/>
        <v>0.44587196340995222</v>
      </c>
      <c r="Q25" s="96">
        <f t="shared" si="3"/>
        <v>0.5501318607620207</v>
      </c>
      <c r="R25" s="96">
        <f>'1'!AC26</f>
        <v>0.46756547958537509</v>
      </c>
      <c r="S25" s="96">
        <f>'1'!AE26</f>
        <v>0.55894846120493769</v>
      </c>
      <c r="T25" s="96">
        <f>'2'!AC26</f>
        <v>8.3333333333333315E-2</v>
      </c>
      <c r="U25" s="96">
        <f>'2'!AE26</f>
        <v>8.3333333333333329E-2</v>
      </c>
      <c r="V25" s="96">
        <f>'3'!J25</f>
        <v>0.59472825988778066</v>
      </c>
      <c r="W25" s="96">
        <f>'8'!P24</f>
        <v>0.46310652744619984</v>
      </c>
      <c r="X25" s="96">
        <f t="shared" si="4"/>
        <v>0.44141264777649397</v>
      </c>
      <c r="Y25" s="96">
        <f t="shared" si="5"/>
        <v>0.50538073491018776</v>
      </c>
      <c r="Z25" s="96">
        <f>'1'!AM26</f>
        <v>0.55438442332042281</v>
      </c>
      <c r="AA25" s="96">
        <f>'1'!AO26</f>
        <v>0.63960715960538572</v>
      </c>
      <c r="AB25" s="96">
        <f>'2'!AM26</f>
        <v>0.34190985727602513</v>
      </c>
      <c r="AC25" s="96">
        <f>'2'!AO26</f>
        <v>0.87699537513019121</v>
      </c>
      <c r="AD25" s="96">
        <f>'3'!M25</f>
        <v>0.48335799693281928</v>
      </c>
      <c r="AE25" s="96">
        <f>'8'!U24</f>
        <v>0.50044957039589011</v>
      </c>
      <c r="AF25" s="96">
        <f t="shared" si="6"/>
        <v>0.52064083878476941</v>
      </c>
      <c r="AG25" s="96">
        <f t="shared" si="7"/>
        <v>0.63380530596966</v>
      </c>
      <c r="AH25" s="96">
        <f>'1'!AW26</f>
        <v>0.44675375469093692</v>
      </c>
      <c r="AI25" s="96">
        <f>'1'!AY26</f>
        <v>0.53853395576925678</v>
      </c>
      <c r="AJ25" s="96">
        <f>'2'!AW26</f>
        <v>0.4005533060619883</v>
      </c>
      <c r="AK25" s="96">
        <f>'2'!AY26</f>
        <v>0.88392467810259301</v>
      </c>
      <c r="AL25" s="96">
        <f>'3'!P25</f>
        <v>0.54321261283094135</v>
      </c>
      <c r="AM25" s="96">
        <f>'8'!Z24</f>
        <v>0.48187371372401877</v>
      </c>
      <c r="AN25" s="96">
        <f t="shared" si="8"/>
        <v>0.45529159154535065</v>
      </c>
      <c r="AO25" s="96">
        <f t="shared" si="9"/>
        <v>0.56787486950423505</v>
      </c>
      <c r="AP25" s="96">
        <f>'1'!BG26</f>
        <v>0.44629255503276194</v>
      </c>
      <c r="AQ25" s="96">
        <f>'1'!BI26</f>
        <v>0.53807647311607842</v>
      </c>
      <c r="AR25" s="96">
        <f>'2'!BG26</f>
        <v>0.44063280436864244</v>
      </c>
      <c r="AS25" s="96">
        <f>'2'!BI26</f>
        <v>0.88795806925368648</v>
      </c>
      <c r="AT25" s="96">
        <f>'3'!S25</f>
        <v>0.5350984416410145</v>
      </c>
      <c r="AU25" s="96">
        <f>'8'!AE24</f>
        <v>0.56920827287616738</v>
      </c>
      <c r="AV25" s="96">
        <f t="shared" si="10"/>
        <v>0.4668987404115158</v>
      </c>
      <c r="AW25" s="96">
        <f t="shared" si="11"/>
        <v>0.57588000955834173</v>
      </c>
      <c r="AX25" s="96">
        <f>'1'!BQ26</f>
        <v>0.60024838964225158</v>
      </c>
      <c r="AY25" s="96">
        <f>'1'!BS26</f>
        <v>0.67956518190111403</v>
      </c>
      <c r="AZ25" s="96">
        <f>'2'!BQ26</f>
        <v>0.43954609646102821</v>
      </c>
      <c r="BA25" s="96">
        <f>'2'!BS26</f>
        <v>0.88785480681483353</v>
      </c>
      <c r="BB25" s="96">
        <f>'3'!V25</f>
        <v>0.60134236719061285</v>
      </c>
      <c r="BC25" s="96">
        <f>'8'!AJ24</f>
        <v>0.57471923399576297</v>
      </c>
      <c r="BD25" s="96">
        <f t="shared" si="12"/>
        <v>0.5817346425143165</v>
      </c>
      <c r="BE25" s="96">
        <f t="shared" si="13"/>
        <v>0.6820872681309007</v>
      </c>
      <c r="BF25" s="96">
        <f>'1'!CA26</f>
        <v>0.49630609151854066</v>
      </c>
      <c r="BG25" s="96">
        <f>'1'!CC26</f>
        <v>0.58642736890646918</v>
      </c>
      <c r="BH25" s="96">
        <f>'2'!CA26</f>
        <v>0.43321458238322447</v>
      </c>
      <c r="BI25" s="96">
        <f>'2'!CC26</f>
        <v>0.88724682956620937</v>
      </c>
      <c r="BJ25" s="96">
        <f>'3'!Y25</f>
        <v>0.54517712599537393</v>
      </c>
      <c r="BK25" s="96">
        <f>'8'!AO24</f>
        <v>0.53258684041782633</v>
      </c>
      <c r="BL25" s="96">
        <f t="shared" si="14"/>
        <v>0.49851211894262093</v>
      </c>
      <c r="BM25" s="96">
        <f t="shared" si="15"/>
        <v>0.60700023783246948</v>
      </c>
      <c r="BN25" s="96">
        <f>'1'!CK26</f>
        <v>0.45166376637293021</v>
      </c>
      <c r="BO25" s="96">
        <f>'1'!CM26</f>
        <v>0.54339057236778732</v>
      </c>
      <c r="BP25" s="96">
        <f>'2'!CK26</f>
        <v>0.47587288484580675</v>
      </c>
      <c r="BQ25" s="96">
        <f>'2'!CM26</f>
        <v>0.89114681242723415</v>
      </c>
      <c r="BR25" s="96">
        <f>'3'!AB25</f>
        <v>0.50720005158980441</v>
      </c>
      <c r="BS25" s="96">
        <f>'8'!AT24</f>
        <v>0.59490294494553675</v>
      </c>
      <c r="BT25" s="96">
        <f t="shared" si="16"/>
        <v>0.47396222459916593</v>
      </c>
      <c r="BU25" s="96">
        <f t="shared" si="17"/>
        <v>0.57969838155370867</v>
      </c>
      <c r="BV25" s="96">
        <f>'1'!CU26</f>
        <v>0.63047523821165397</v>
      </c>
      <c r="BW25" s="96">
        <f>'1'!CW26</f>
        <v>0.70499611470865686</v>
      </c>
      <c r="BX25" s="96">
        <f>'2'!CU26</f>
        <v>0.49821495155005863</v>
      </c>
      <c r="BY25" s="96">
        <f>'2'!CW26</f>
        <v>0.89302338226349121</v>
      </c>
      <c r="BZ25" s="96">
        <f>'3'!AE25</f>
        <v>0.60616499512939681</v>
      </c>
      <c r="CA25" s="96">
        <f>'8'!AY24</f>
        <v>0.66915662673625842</v>
      </c>
      <c r="CB25" s="96">
        <f t="shared" si="18"/>
        <v>0.61868632408972912</v>
      </c>
      <c r="CC25" s="96">
        <f t="shared" si="19"/>
        <v>0.7103317807089744</v>
      </c>
      <c r="CD25" s="96">
        <f>'1'!DE26</f>
        <v>0.56342110753962438</v>
      </c>
      <c r="CE25" s="96">
        <f>'1'!DG26</f>
        <v>0.64761640036107748</v>
      </c>
      <c r="CF25" s="96">
        <f>'2'!DE26</f>
        <v>0.48549501067904732</v>
      </c>
      <c r="CG25" s="96">
        <f>'2'!DG26</f>
        <v>0.89196776678102374</v>
      </c>
      <c r="CH25" s="96">
        <f>'3'!AH25</f>
        <v>0.32411191086510921</v>
      </c>
      <c r="CI25" s="96">
        <f>'8'!BD24</f>
        <v>0.59128057306177062</v>
      </c>
      <c r="CJ25" s="96">
        <f t="shared" si="20"/>
        <v>0.53448352473832972</v>
      </c>
      <c r="CK25" s="96">
        <f t="shared" si="21"/>
        <v>0.63406750532354461</v>
      </c>
    </row>
    <row r="26" spans="1:89">
      <c r="A26" s="1">
        <v>2002</v>
      </c>
      <c r="B26" s="96">
        <f>'1'!I27</f>
        <v>0.56184321713427521</v>
      </c>
      <c r="C26" s="96">
        <f>'1'!K27</f>
        <v>0.64622284484694437</v>
      </c>
      <c r="D26" s="96">
        <f>'2'!I27</f>
        <v>0.43809822194226483</v>
      </c>
      <c r="E26" s="96">
        <f>'2'!K27</f>
        <v>0.88771673462441858</v>
      </c>
      <c r="F26" s="96">
        <f>'3'!D26</f>
        <v>0.50785865281832121</v>
      </c>
      <c r="G26" s="96">
        <f>'8'!F25</f>
        <v>0.55168052575067694</v>
      </c>
      <c r="H26" s="96">
        <f t="shared" si="0"/>
        <v>0.54305399204511895</v>
      </c>
      <c r="I26" s="96">
        <f t="shared" si="1"/>
        <v>0.64708158271220284</v>
      </c>
      <c r="J26" s="96">
        <f>'1'!S27</f>
        <v>0.43993592844799789</v>
      </c>
      <c r="K26" s="96">
        <f>'1'!U27</f>
        <v>0.53174817229508886</v>
      </c>
      <c r="L26" s="96">
        <f>'2'!S27</f>
        <v>0.53378789189694542</v>
      </c>
      <c r="M26" s="96">
        <f>'2'!U27</f>
        <v>0.89581213728305031</v>
      </c>
      <c r="N26" s="96">
        <f>'3'!G26</f>
        <v>0.29775124477807785</v>
      </c>
      <c r="O26" s="96">
        <f>'8'!K25</f>
        <v>0.51373462148092752</v>
      </c>
      <c r="P26" s="96">
        <f t="shared" si="2"/>
        <v>0.44248252572919355</v>
      </c>
      <c r="Q26" s="96">
        <f t="shared" si="3"/>
        <v>0.54295352096076777</v>
      </c>
      <c r="R26" s="96">
        <f>'1'!AC27</f>
        <v>0.4895128771209038</v>
      </c>
      <c r="S26" s="96">
        <f>'1'!AE27</f>
        <v>0.58000486353494196</v>
      </c>
      <c r="T26" s="96">
        <f>'2'!AC27</f>
        <v>8.3333333333333315E-2</v>
      </c>
      <c r="U26" s="96">
        <f>'2'!AE27</f>
        <v>8.3333333333333329E-2</v>
      </c>
      <c r="V26" s="96">
        <f>'3'!J26</f>
        <v>0.6353873394442886</v>
      </c>
      <c r="W26" s="96">
        <f>'8'!P25</f>
        <v>0.51826642118179622</v>
      </c>
      <c r="X26" s="96">
        <f t="shared" si="4"/>
        <v>0.46635772338057452</v>
      </c>
      <c r="Y26" s="96">
        <f t="shared" si="5"/>
        <v>0.52970211387040123</v>
      </c>
      <c r="Z26" s="96">
        <f>'1'!AM27</f>
        <v>0.57365353624950144</v>
      </c>
      <c r="AA26" s="96">
        <f>'1'!AO27</f>
        <v>0.65660339091116371</v>
      </c>
      <c r="AB26" s="96">
        <f>'2'!AM27</f>
        <v>0.33365487387362164</v>
      </c>
      <c r="AC26" s="96">
        <f>'2'!AO27</f>
        <v>0.875895472753071</v>
      </c>
      <c r="AD26" s="96">
        <f>'3'!M26</f>
        <v>0.46685260542015844</v>
      </c>
      <c r="AE26" s="96">
        <f>'8'!U25</f>
        <v>0.4514033345780829</v>
      </c>
      <c r="AF26" s="96">
        <f t="shared" si="6"/>
        <v>0.52674855676183729</v>
      </c>
      <c r="AG26" s="96">
        <f t="shared" si="7"/>
        <v>0.6390375149129458</v>
      </c>
      <c r="AH26" s="96">
        <f>'1'!AW27</f>
        <v>0.46065590224967612</v>
      </c>
      <c r="AI26" s="96">
        <f>'1'!AY27</f>
        <v>0.55222005519161144</v>
      </c>
      <c r="AJ26" s="96">
        <f>'2'!AW27</f>
        <v>0.38923072125214259</v>
      </c>
      <c r="AK26" s="96">
        <f>'2'!AY27</f>
        <v>0.88269255478809439</v>
      </c>
      <c r="AL26" s="96">
        <f>'3'!P26</f>
        <v>0.4716811224347412</v>
      </c>
      <c r="AM26" s="96">
        <f>'8'!Z25</f>
        <v>0.50005166855530048</v>
      </c>
      <c r="AN26" s="96">
        <f t="shared" si="8"/>
        <v>0.45855548279899172</v>
      </c>
      <c r="AO26" s="96">
        <f t="shared" si="9"/>
        <v>0.57199657321194153</v>
      </c>
      <c r="AP26" s="96">
        <f>'1'!BG27</f>
        <v>0.46123307755301607</v>
      </c>
      <c r="AQ26" s="96">
        <f>'1'!BI27</f>
        <v>0.55278395339401809</v>
      </c>
      <c r="AR26" s="96">
        <f>'2'!BG27</f>
        <v>0.43824295810525843</v>
      </c>
      <c r="AS26" s="96">
        <f>'2'!BI27</f>
        <v>0.88773056227802316</v>
      </c>
      <c r="AT26" s="96">
        <f>'3'!S26</f>
        <v>0.52723393725693124</v>
      </c>
      <c r="AU26" s="96">
        <f>'8'!AE25</f>
        <v>0.5560764914159313</v>
      </c>
      <c r="AV26" s="96">
        <f t="shared" si="10"/>
        <v>0.47501849296492327</v>
      </c>
      <c r="AW26" s="96">
        <f t="shared" si="11"/>
        <v>0.58405286647090116</v>
      </c>
      <c r="AX26" s="96">
        <f>'1'!BQ27</f>
        <v>0.621038170733899</v>
      </c>
      <c r="AY26" s="96">
        <f>'1'!BS27</f>
        <v>0.69713036477025936</v>
      </c>
      <c r="AZ26" s="96">
        <f>'2'!BQ27</f>
        <v>0.43939876160372543</v>
      </c>
      <c r="BA26" s="96">
        <f>'2'!BS27</f>
        <v>0.88784078234331709</v>
      </c>
      <c r="BB26" s="96">
        <f>'3'!V26</f>
        <v>0.56948569298172813</v>
      </c>
      <c r="BC26" s="96">
        <f>'8'!AJ25</f>
        <v>0.53417245909351196</v>
      </c>
      <c r="BD26" s="96">
        <f t="shared" si="12"/>
        <v>0.58903241088162572</v>
      </c>
      <c r="BE26" s="96">
        <f t="shared" si="13"/>
        <v>0.68714114878103727</v>
      </c>
      <c r="BF26" s="96">
        <f>'1'!CA27</f>
        <v>0.51695217364863022</v>
      </c>
      <c r="BG26" s="96">
        <f>'1'!CC27</f>
        <v>0.6056803691028082</v>
      </c>
      <c r="BH26" s="96">
        <f>'2'!CA27</f>
        <v>0.43141566677642107</v>
      </c>
      <c r="BI26" s="96">
        <f>'2'!CC27</f>
        <v>0.88707208260705062</v>
      </c>
      <c r="BJ26" s="96">
        <f>'3'!Y26</f>
        <v>0.48121887454645113</v>
      </c>
      <c r="BK26" s="96">
        <f>'8'!AO25</f>
        <v>0.55148190419907006</v>
      </c>
      <c r="BL26" s="96">
        <f t="shared" si="14"/>
        <v>0.50827816610623544</v>
      </c>
      <c r="BM26" s="96">
        <f t="shared" si="15"/>
        <v>0.61595354450722295</v>
      </c>
      <c r="BN26" s="96">
        <f>'1'!CK27</f>
        <v>0.47706157546848271</v>
      </c>
      <c r="BO26" s="96">
        <f>'1'!CM27</f>
        <v>0.56811728931438232</v>
      </c>
      <c r="BP26" s="96">
        <f>'2'!CK27</f>
        <v>0.46709724047449519</v>
      </c>
      <c r="BQ26" s="96">
        <f>'2'!CM27</f>
        <v>0.89038033982811748</v>
      </c>
      <c r="BR26" s="96">
        <f>'3'!AB26</f>
        <v>0.50028046254616831</v>
      </c>
      <c r="BS26" s="96">
        <f>'8'!AT25</f>
        <v>0.57381932415682613</v>
      </c>
      <c r="BT26" s="96">
        <f t="shared" si="16"/>
        <v>0.48806280554568682</v>
      </c>
      <c r="BU26" s="96">
        <f t="shared" si="17"/>
        <v>0.59413011517317871</v>
      </c>
      <c r="BV26" s="96">
        <f>'1'!CU27</f>
        <v>0.64195235353955604</v>
      </c>
      <c r="BW26" s="96">
        <f>'1'!CW27</f>
        <v>0.71447393029484918</v>
      </c>
      <c r="BX26" s="96">
        <f>'2'!CU27</f>
        <v>0.47006359935162906</v>
      </c>
      <c r="BY26" s="96">
        <f>'2'!CW27</f>
        <v>0.89064136784136416</v>
      </c>
      <c r="BZ26" s="96">
        <f>'3'!AE26</f>
        <v>0.67927393261889035</v>
      </c>
      <c r="CA26" s="96">
        <f>'8'!AY25</f>
        <v>0.65959794142473571</v>
      </c>
      <c r="CB26" s="96">
        <f t="shared" si="18"/>
        <v>0.63026019481721463</v>
      </c>
      <c r="CC26" s="96">
        <f t="shared" si="19"/>
        <v>0.72308307539489336</v>
      </c>
      <c r="CD26" s="96">
        <f>'1'!DE27</f>
        <v>0.58069984590987822</v>
      </c>
      <c r="CE26" s="96">
        <f>'1'!DG27</f>
        <v>0.66274222816869299</v>
      </c>
      <c r="CF26" s="96">
        <f>'2'!DE27</f>
        <v>0.47249126923545964</v>
      </c>
      <c r="CG26" s="96">
        <f>'2'!DG27</f>
        <v>0.89085350782887329</v>
      </c>
      <c r="CH26" s="96">
        <f>'3'!AH26</f>
        <v>0.27964334946745045</v>
      </c>
      <c r="CI26" s="96">
        <f>'8'!BD25</f>
        <v>0.54484549212182798</v>
      </c>
      <c r="CJ26" s="96">
        <f t="shared" si="20"/>
        <v>0.53618790321938847</v>
      </c>
      <c r="CK26" s="96">
        <f t="shared" si="21"/>
        <v>0.63545379465990026</v>
      </c>
    </row>
    <row r="27" spans="1:89">
      <c r="A27" s="1">
        <v>2003</v>
      </c>
      <c r="B27" s="96">
        <f>'1'!I28</f>
        <v>0.58123945539804001</v>
      </c>
      <c r="C27" s="96">
        <f>'1'!K28</f>
        <v>0.66321068610991396</v>
      </c>
      <c r="D27" s="96">
        <f>'2'!I28</f>
        <v>0.44301162103924996</v>
      </c>
      <c r="E27" s="96">
        <f>'2'!K28</f>
        <v>0.88818302004345662</v>
      </c>
      <c r="F27" s="96">
        <f>'3'!D27</f>
        <v>0.51162578582777185</v>
      </c>
      <c r="G27" s="96">
        <f>'8'!F26</f>
        <v>0.55355148262958687</v>
      </c>
      <c r="H27" s="96">
        <f t="shared" ref="H27:H32" si="22">(0.7)*B27+(0.1)*D27+(0.1)*F27+(0.1)*G27</f>
        <v>0.55768650772828887</v>
      </c>
      <c r="I27" s="96">
        <f t="shared" ref="I27:I32" si="23">(0.7)*C27+(0.1)*E27+(0.1)*F27+(0.1)*G27</f>
        <v>0.65958350912702135</v>
      </c>
      <c r="J27" s="96">
        <f>'1'!S28</f>
        <v>0.45656470664252835</v>
      </c>
      <c r="K27" s="96">
        <f>'1'!U28</f>
        <v>0.5482131951802689</v>
      </c>
      <c r="L27" s="96">
        <f>'2'!S28</f>
        <v>0.53620531944863459</v>
      </c>
      <c r="M27" s="96">
        <f>'2'!U28</f>
        <v>0.89599358034695786</v>
      </c>
      <c r="N27" s="96">
        <f>'3'!G27</f>
        <v>0.33069837327071971</v>
      </c>
      <c r="O27" s="96">
        <f>'8'!K26</f>
        <v>0.49300768549496754</v>
      </c>
      <c r="P27" s="96">
        <f t="shared" ref="P27:P32" si="24">(0.7)*J27+(0.1)*L27+(0.1)*N27+(0.1)*O27</f>
        <v>0.45558643247120201</v>
      </c>
      <c r="Q27" s="96">
        <f t="shared" ref="Q27:Q32" si="25">(0.7)*K27+(0.1)*M27+(0.1)*N27+(0.1)*O27</f>
        <v>0.55571920053745261</v>
      </c>
      <c r="R27" s="96">
        <f>'1'!AC28</f>
        <v>0.50769608277045575</v>
      </c>
      <c r="S27" s="96">
        <f>'1'!AE28</f>
        <v>0.5970978069043219</v>
      </c>
      <c r="T27" s="96">
        <f>'2'!AC28</f>
        <v>8.3333333333333315E-2</v>
      </c>
      <c r="U27" s="96">
        <f>'2'!AE28</f>
        <v>8.3333333333333329E-2</v>
      </c>
      <c r="V27" s="96">
        <f>'3'!J27</f>
        <v>0.70224361634686228</v>
      </c>
      <c r="W27" s="96">
        <f>'8'!P26</f>
        <v>0.50049668685229776</v>
      </c>
      <c r="X27" s="96">
        <f t="shared" ref="X27:X32" si="26">(0.7)*R27+(0.1)*T27+(0.1)*V27+(0.1)*W27</f>
        <v>0.48399462159256834</v>
      </c>
      <c r="Y27" s="96">
        <f t="shared" ref="Y27:Y32" si="27">(0.7)*S27+(0.1)*U27+(0.1)*V27+(0.1)*W27</f>
        <v>0.54657582848627462</v>
      </c>
      <c r="Z27" s="96">
        <f>'1'!AM28</f>
        <v>0.58674922304416677</v>
      </c>
      <c r="AA27" s="96">
        <f>'1'!AO28</f>
        <v>0.66798056728963351</v>
      </c>
      <c r="AB27" s="96">
        <f>'2'!AM28</f>
        <v>0.33229674168978529</v>
      </c>
      <c r="AC27" s="96">
        <f>'2'!AO28</f>
        <v>0.87571104542400391</v>
      </c>
      <c r="AD27" s="96">
        <f>'3'!M27</f>
        <v>0.43191339388593608</v>
      </c>
      <c r="AE27" s="96">
        <f>'8'!U26</f>
        <v>0.47764742701563501</v>
      </c>
      <c r="AF27" s="96">
        <f t="shared" ref="AF27:AF32" si="28">(0.7)*Z27+(0.1)*AB27+(0.1)*AD27+(0.1)*AE27</f>
        <v>0.53491021239005243</v>
      </c>
      <c r="AG27" s="96">
        <f t="shared" ref="AG27:AG32" si="29">(0.7)*AA27+(0.1)*AC27+(0.1)*AD27+(0.1)*AE27</f>
        <v>0.64611358373530092</v>
      </c>
      <c r="AH27" s="96">
        <f>'1'!AW28</f>
        <v>0.47063953706392175</v>
      </c>
      <c r="AI27" s="96">
        <f>'1'!AY28</f>
        <v>0.5619264271741754</v>
      </c>
      <c r="AJ27" s="96">
        <f>'2'!AW28</f>
        <v>0.3753673379717542</v>
      </c>
      <c r="AK27" s="96">
        <f>'2'!AY28</f>
        <v>0.88112028759149608</v>
      </c>
      <c r="AL27" s="96">
        <f>'3'!P27</f>
        <v>0.41875787373185341</v>
      </c>
      <c r="AM27" s="96">
        <f>'8'!Z26</f>
        <v>0.48062855568140472</v>
      </c>
      <c r="AN27" s="96">
        <f t="shared" ref="AN27:AN32" si="30">(0.7)*AH27+(0.1)*AJ27+(0.1)*AL27+(0.1)*AM27</f>
        <v>0.45692305268324651</v>
      </c>
      <c r="AO27" s="96">
        <f t="shared" ref="AO27:AO32" si="31">(0.7)*AI27+(0.1)*AK27+(0.1)*AL27+(0.1)*AM27</f>
        <v>0.57139917072239821</v>
      </c>
      <c r="AP27" s="96">
        <f>'1'!BG28</f>
        <v>0.48305877054316504</v>
      </c>
      <c r="AQ27" s="96">
        <f>'1'!BI28</f>
        <v>0.57386182920363049</v>
      </c>
      <c r="AR27" s="96">
        <f>'2'!BG28</f>
        <v>0.43740900997593912</v>
      </c>
      <c r="AS27" s="96">
        <f>'2'!BI28</f>
        <v>0.88765081191904993</v>
      </c>
      <c r="AT27" s="96">
        <f>'3'!S27</f>
        <v>0.55448400382974483</v>
      </c>
      <c r="AU27" s="96">
        <f>'8'!AE26</f>
        <v>0.55118627463878045</v>
      </c>
      <c r="AV27" s="96">
        <f t="shared" ref="AV27:AV32" si="32">(0.7)*AP27+(0.1)*AR27+(0.1)*AT27+(0.1)*AU27</f>
        <v>0.49244906822466195</v>
      </c>
      <c r="AW27" s="96">
        <f t="shared" ref="AW27:AW32" si="33">(0.7)*AQ27+(0.1)*AS27+(0.1)*AT27+(0.1)*AU27</f>
        <v>0.60103538948129887</v>
      </c>
      <c r="AX27" s="96">
        <f>'1'!BQ28</f>
        <v>0.63492356630217561</v>
      </c>
      <c r="AY27" s="96">
        <f>'1'!BS28</f>
        <v>0.70868095749327398</v>
      </c>
      <c r="AZ27" s="96">
        <f>'2'!BQ28</f>
        <v>0.44068069011069494</v>
      </c>
      <c r="BA27" s="96">
        <f>'2'!BS28</f>
        <v>0.88796261228145246</v>
      </c>
      <c r="BB27" s="96">
        <f>'3'!V27</f>
        <v>0.58388692146244503</v>
      </c>
      <c r="BC27" s="96">
        <f>'8'!AJ26</f>
        <v>0.54063315269758128</v>
      </c>
      <c r="BD27" s="96">
        <f t="shared" ref="BD27:BD32" si="34">(0.7)*AX27+(0.1)*AZ27+(0.1)*BB27+(0.1)*BC27</f>
        <v>0.60096657283859511</v>
      </c>
      <c r="BE27" s="96">
        <f t="shared" ref="BE27:BE32" si="35">(0.7)*AY27+(0.1)*BA27+(0.1)*BB27+(0.1)*BC27</f>
        <v>0.69732493888943969</v>
      </c>
      <c r="BF27" s="96">
        <f>'1'!CA28</f>
        <v>0.54365704967987527</v>
      </c>
      <c r="BG27" s="96">
        <f>'1'!CC28</f>
        <v>0.63000954753858529</v>
      </c>
      <c r="BH27" s="96">
        <f>'2'!CA28</f>
        <v>0.43165191094219502</v>
      </c>
      <c r="BI27" s="96">
        <f>'2'!CC28</f>
        <v>0.88709508284966632</v>
      </c>
      <c r="BJ27" s="96">
        <f>'3'!Y27</f>
        <v>0.5070320816444065</v>
      </c>
      <c r="BK27" s="96">
        <f>'8'!AO26</f>
        <v>0.57275883123817084</v>
      </c>
      <c r="BL27" s="96">
        <f t="shared" ref="BL27:BL32" si="36">(0.7)*BF27+(0.1)*BH27+(0.1)*BJ27+(0.1)*BK27</f>
        <v>0.53170421715838989</v>
      </c>
      <c r="BM27" s="96">
        <f t="shared" ref="BM27:BM32" si="37">(0.7)*BG27+(0.1)*BI27+(0.1)*BJ27+(0.1)*BK27</f>
        <v>0.63769528285023391</v>
      </c>
      <c r="BN27" s="96">
        <f>'1'!CK28</f>
        <v>0.528855409363156</v>
      </c>
      <c r="BO27" s="96">
        <f>'1'!CM28</f>
        <v>0.61660293214651296</v>
      </c>
      <c r="BP27" s="96">
        <f>'2'!CK28</f>
        <v>0.47891877865324112</v>
      </c>
      <c r="BQ27" s="96">
        <f>'2'!CM28</f>
        <v>0.89140884329616477</v>
      </c>
      <c r="BR27" s="96">
        <f>'3'!AB27</f>
        <v>0.49229378797178552</v>
      </c>
      <c r="BS27" s="96">
        <f>'8'!AT26</f>
        <v>0.58960126168170912</v>
      </c>
      <c r="BT27" s="96">
        <f t="shared" ref="BT27:BT32" si="38">(0.7)*BN27+(0.1)*BP27+(0.1)*BR27+(0.1)*BS27</f>
        <v>0.52628016938488276</v>
      </c>
      <c r="BU27" s="96">
        <f t="shared" ref="BU27:BU32" si="39">(0.7)*BO27+(0.1)*BQ27+(0.1)*BR27+(0.1)*BS27</f>
        <v>0.62895244179752507</v>
      </c>
      <c r="BV27" s="96">
        <f>'1'!CU28</f>
        <v>0.67636152165910324</v>
      </c>
      <c r="BW27" s="96">
        <f>'1'!CW28</f>
        <v>0.74232665853803526</v>
      </c>
      <c r="BX27" s="96">
        <f>'2'!CU28</f>
        <v>0.51090434332688262</v>
      </c>
      <c r="BY27" s="96">
        <f>'2'!CW28</f>
        <v>0.89404469512888718</v>
      </c>
      <c r="BZ27" s="96">
        <f>'3'!AE27</f>
        <v>0.56873894316641249</v>
      </c>
      <c r="CA27" s="96">
        <f>'8'!AY26</f>
        <v>0.65035781958080707</v>
      </c>
      <c r="CB27" s="96">
        <f t="shared" ref="CB27:CB32" si="40">(0.7)*BV27+(0.1)*BX27+(0.1)*BZ27+(0.1)*CA27</f>
        <v>0.64645317576878247</v>
      </c>
      <c r="CC27" s="96">
        <f t="shared" ref="CC27:CC32" si="41">(0.7)*BW27+(0.1)*BY27+(0.1)*BZ27+(0.1)*CA27</f>
        <v>0.73094280676423529</v>
      </c>
      <c r="CD27" s="96">
        <f>'1'!DE28</f>
        <v>0.59068757052861964</v>
      </c>
      <c r="CE27" s="96">
        <f>'1'!DG28</f>
        <v>0.67137520028670994</v>
      </c>
      <c r="CF27" s="96">
        <f>'2'!DE28</f>
        <v>0.47064770603399692</v>
      </c>
      <c r="CG27" s="96">
        <f>'2'!DG28</f>
        <v>0.89069253094590173</v>
      </c>
      <c r="CH27" s="96">
        <f>'3'!AH27</f>
        <v>0.31262599996507051</v>
      </c>
      <c r="CI27" s="96">
        <f>'8'!BD26</f>
        <v>0.53878472236677188</v>
      </c>
      <c r="CJ27" s="96">
        <f t="shared" ref="CJ27:CJ32" si="42">(0.7)*CD27+(0.1)*CF27+(0.1)*CH27+(0.1)*CI27</f>
        <v>0.54568714220661763</v>
      </c>
      <c r="CK27" s="96">
        <f t="shared" ref="CK27:CK32" si="43">(0.7)*CE27+(0.1)*CG27+(0.1)*CH27+(0.1)*CI27</f>
        <v>0.64417296552847136</v>
      </c>
    </row>
    <row r="28" spans="1:89">
      <c r="A28" s="1">
        <v>2004</v>
      </c>
      <c r="B28" s="96">
        <f>'1'!I29</f>
        <v>0.6034300247342812</v>
      </c>
      <c r="C28" s="96">
        <f>'1'!K29</f>
        <v>0.68227480358573589</v>
      </c>
      <c r="D28" s="96">
        <f>'2'!I29</f>
        <v>0.45832779012278357</v>
      </c>
      <c r="E28" s="96">
        <f>'2'!K29</f>
        <v>0.88959669574302347</v>
      </c>
      <c r="F28" s="96">
        <f>'3'!D28</f>
        <v>0.48611430946692713</v>
      </c>
      <c r="G28" s="96">
        <f>'8'!F27</f>
        <v>0.55372032576290231</v>
      </c>
      <c r="H28" s="96">
        <f t="shared" si="22"/>
        <v>0.57221725984925809</v>
      </c>
      <c r="I28" s="96">
        <f t="shared" si="23"/>
        <v>0.6705354956073003</v>
      </c>
      <c r="J28" s="96">
        <f>'1'!S29</f>
        <v>0.45514116071677213</v>
      </c>
      <c r="K28" s="96">
        <f>'1'!U29</f>
        <v>0.54681495845566352</v>
      </c>
      <c r="L28" s="96">
        <f>'2'!S29</f>
        <v>0.57611311575544677</v>
      </c>
      <c r="M28" s="96">
        <f>'2'!U29</f>
        <v>0.89885653959123224</v>
      </c>
      <c r="N28" s="96">
        <f>'3'!G28</f>
        <v>0.30107831003419894</v>
      </c>
      <c r="O28" s="96">
        <f>'8'!K27</f>
        <v>0.4672920968148736</v>
      </c>
      <c r="P28" s="96">
        <f t="shared" si="24"/>
        <v>0.45304716476219242</v>
      </c>
      <c r="Q28" s="96">
        <f t="shared" si="25"/>
        <v>0.54949316556299488</v>
      </c>
      <c r="R28" s="96">
        <f>'1'!AC29</f>
        <v>0.51152953062134099</v>
      </c>
      <c r="S28" s="96">
        <f>'1'!AE29</f>
        <v>0.60066187022614015</v>
      </c>
      <c r="T28" s="96">
        <f>'2'!AC29</f>
        <v>8.3333333333333315E-2</v>
      </c>
      <c r="U28" s="96">
        <f>'2'!AE29</f>
        <v>8.3333333333333329E-2</v>
      </c>
      <c r="V28" s="96">
        <f>'3'!J28</f>
        <v>0.71866749854926171</v>
      </c>
      <c r="W28" s="96">
        <f>'8'!P27</f>
        <v>0.47185259149832548</v>
      </c>
      <c r="X28" s="96">
        <f t="shared" si="26"/>
        <v>0.48545601377303071</v>
      </c>
      <c r="Y28" s="96">
        <f t="shared" si="27"/>
        <v>0.54784865149639017</v>
      </c>
      <c r="Z28" s="96">
        <f>'1'!AM29</f>
        <v>0.60102103396656781</v>
      </c>
      <c r="AA28" s="96">
        <f>'1'!AO29</f>
        <v>0.68022392221930561</v>
      </c>
      <c r="AB28" s="96">
        <f>'2'!AM29</f>
        <v>0.33564613376013847</v>
      </c>
      <c r="AC28" s="96">
        <f>'2'!AO29</f>
        <v>0.87616407441717958</v>
      </c>
      <c r="AD28" s="96">
        <f>'3'!M28</f>
        <v>0.46881235480990008</v>
      </c>
      <c r="AE28" s="96">
        <f>'8'!U27</f>
        <v>0.49180109712815617</v>
      </c>
      <c r="AF28" s="96">
        <f t="shared" si="28"/>
        <v>0.55034068234641698</v>
      </c>
      <c r="AG28" s="96">
        <f t="shared" si="29"/>
        <v>0.6598344981890375</v>
      </c>
      <c r="AH28" s="96">
        <f>'1'!AW29</f>
        <v>0.49595552082306049</v>
      </c>
      <c r="AI28" s="96">
        <f>'1'!AY29</f>
        <v>0.58609700614584581</v>
      </c>
      <c r="AJ28" s="96">
        <f>'2'!AW29</f>
        <v>0.39463374172268118</v>
      </c>
      <c r="AK28" s="96">
        <f>'2'!AY29</f>
        <v>0.88328610023733756</v>
      </c>
      <c r="AL28" s="96">
        <f>'3'!P28</f>
        <v>0.44386881791829863</v>
      </c>
      <c r="AM28" s="96">
        <f>'8'!Z27</f>
        <v>0.4821751081419266</v>
      </c>
      <c r="AN28" s="96">
        <f t="shared" si="30"/>
        <v>0.47923663135443301</v>
      </c>
      <c r="AO28" s="96">
        <f t="shared" si="31"/>
        <v>0.59120090693184835</v>
      </c>
      <c r="AP28" s="96">
        <f>'1'!BG29</f>
        <v>0.50380851017147688</v>
      </c>
      <c r="AQ28" s="96">
        <f>'1'!BI29</f>
        <v>0.59346949723803499</v>
      </c>
      <c r="AR28" s="96">
        <f>'2'!BG29</f>
        <v>0.45117968405059633</v>
      </c>
      <c r="AS28" s="96">
        <f>'2'!BI29</f>
        <v>0.88894425769581809</v>
      </c>
      <c r="AT28" s="96">
        <f>'3'!S28</f>
        <v>0.59084334536235217</v>
      </c>
      <c r="AU28" s="96">
        <f>'8'!AE27</f>
        <v>0.57572663448705097</v>
      </c>
      <c r="AV28" s="96">
        <f t="shared" si="32"/>
        <v>0.51444092351003379</v>
      </c>
      <c r="AW28" s="96">
        <f t="shared" si="33"/>
        <v>0.62098007182114667</v>
      </c>
      <c r="AX28" s="96">
        <f>'1'!BQ29</f>
        <v>0.66008002061412463</v>
      </c>
      <c r="AY28" s="96">
        <f>'1'!BS29</f>
        <v>0.72925082182618928</v>
      </c>
      <c r="AZ28" s="96">
        <f>'2'!BQ29</f>
        <v>0.45026881703109789</v>
      </c>
      <c r="BA28" s="96">
        <f>'2'!BS29</f>
        <v>0.88886020968719381</v>
      </c>
      <c r="BB28" s="96">
        <f>'3'!V28</f>
        <v>0.49438906112497583</v>
      </c>
      <c r="BC28" s="96">
        <f>'8'!AJ27</f>
        <v>0.52347460125432999</v>
      </c>
      <c r="BD28" s="96">
        <f t="shared" si="34"/>
        <v>0.60886926237092753</v>
      </c>
      <c r="BE28" s="96">
        <f t="shared" si="35"/>
        <v>0.70114796248498235</v>
      </c>
      <c r="BF28" s="96">
        <f>'1'!CA29</f>
        <v>0.55675547465267383</v>
      </c>
      <c r="BG28" s="96">
        <f>'1'!CC29</f>
        <v>0.64171527612262835</v>
      </c>
      <c r="BH28" s="96">
        <f>'2'!CA29</f>
        <v>0.44060530298237527</v>
      </c>
      <c r="BI28" s="96">
        <f>'2'!CC29</f>
        <v>0.8879554598602214</v>
      </c>
      <c r="BJ28" s="96">
        <f>'3'!Y28</f>
        <v>0.52889176835937757</v>
      </c>
      <c r="BK28" s="96">
        <f>'8'!AO27</f>
        <v>0.56203266397253993</v>
      </c>
      <c r="BL28" s="96">
        <f t="shared" si="36"/>
        <v>0.54288180578830092</v>
      </c>
      <c r="BM28" s="96">
        <f t="shared" si="37"/>
        <v>0.6470886825050538</v>
      </c>
      <c r="BN28" s="96">
        <f>'1'!CK29</f>
        <v>0.53283502271277039</v>
      </c>
      <c r="BO28" s="96">
        <f>'1'!CM29</f>
        <v>0.62022640631455683</v>
      </c>
      <c r="BP28" s="96">
        <f>'2'!CK29</f>
        <v>0.49633134872053736</v>
      </c>
      <c r="BQ28" s="96">
        <f>'2'!CM29</f>
        <v>0.89286912219360626</v>
      </c>
      <c r="BR28" s="96">
        <f>'3'!AB28</f>
        <v>0.40103490642026007</v>
      </c>
      <c r="BS28" s="96">
        <f>'8'!AT27</f>
        <v>0.58143752466593368</v>
      </c>
      <c r="BT28" s="96">
        <f t="shared" si="38"/>
        <v>0.52086489387961232</v>
      </c>
      <c r="BU28" s="96">
        <f t="shared" si="39"/>
        <v>0.62169263974816991</v>
      </c>
      <c r="BV28" s="96">
        <f>'1'!CU29</f>
        <v>0.69945381329775991</v>
      </c>
      <c r="BW28" s="96">
        <f>'1'!CW29</f>
        <v>0.7605642755663824</v>
      </c>
      <c r="BX28" s="96">
        <f>'2'!CU29</f>
        <v>0.52423489508674537</v>
      </c>
      <c r="BY28" s="96">
        <f>'2'!CW29</f>
        <v>0.89508546992893656</v>
      </c>
      <c r="BZ28" s="96">
        <f>'3'!AE28</f>
        <v>0.56166297477879146</v>
      </c>
      <c r="CA28" s="96">
        <f>'8'!AY27</f>
        <v>0.65355180995061557</v>
      </c>
      <c r="CB28" s="96">
        <f t="shared" si="40"/>
        <v>0.66356263729004716</v>
      </c>
      <c r="CC28" s="96">
        <f t="shared" si="41"/>
        <v>0.74342501836230201</v>
      </c>
      <c r="CD28" s="96">
        <f>'1'!DE29</f>
        <v>0.61617283819994673</v>
      </c>
      <c r="CE28" s="96">
        <f>'1'!DG29</f>
        <v>0.69304914015470387</v>
      </c>
      <c r="CF28" s="96">
        <f>'2'!DE29</f>
        <v>0.4937579771983438</v>
      </c>
      <c r="CG28" s="96">
        <f>'2'!DG29</f>
        <v>0.89265723157463595</v>
      </c>
      <c r="CH28" s="96">
        <f>'3'!AH28</f>
        <v>0.32464507853011298</v>
      </c>
      <c r="CI28" s="96">
        <f>'8'!BD27</f>
        <v>0.54633335131711569</v>
      </c>
      <c r="CJ28" s="96">
        <f t="shared" si="42"/>
        <v>0.56779462744451981</v>
      </c>
      <c r="CK28" s="96">
        <f t="shared" si="43"/>
        <v>0.66149796425047902</v>
      </c>
    </row>
    <row r="29" spans="1:89">
      <c r="A29" s="1">
        <v>2005</v>
      </c>
      <c r="B29" s="96">
        <f>'1'!I30</f>
        <v>0.63319051497742085</v>
      </c>
      <c r="C29" s="96">
        <f>'1'!K30</f>
        <v>0.70724708291754879</v>
      </c>
      <c r="D29" s="96">
        <f>'2'!I30</f>
        <v>0.47103499786444109</v>
      </c>
      <c r="E29" s="96">
        <f>'2'!K30</f>
        <v>0.89072641210986991</v>
      </c>
      <c r="F29" s="96">
        <f>'3'!D29</f>
        <v>0.50320512012604324</v>
      </c>
      <c r="G29" s="96">
        <f>'8'!F28</f>
        <v>0.55527892281764069</v>
      </c>
      <c r="H29" s="96">
        <f t="shared" si="22"/>
        <v>0.59618526456500698</v>
      </c>
      <c r="I29" s="96">
        <f t="shared" si="23"/>
        <v>0.68999400354763951</v>
      </c>
      <c r="J29" s="96">
        <f>'1'!S30</f>
        <v>0.47785367165464637</v>
      </c>
      <c r="K29" s="96">
        <f>'1'!U30</f>
        <v>0.5688780408689883</v>
      </c>
      <c r="L29" s="96">
        <f>'2'!S30</f>
        <v>0.75474009597782221</v>
      </c>
      <c r="M29" s="96">
        <f>'2'!U30</f>
        <v>0.90934226536497287</v>
      </c>
      <c r="N29" s="96">
        <f>'3'!G29</f>
        <v>0.40169024427556321</v>
      </c>
      <c r="O29" s="96">
        <f>'8'!K28</f>
        <v>0.45348073466903571</v>
      </c>
      <c r="P29" s="96">
        <f t="shared" si="24"/>
        <v>0.49548867765049454</v>
      </c>
      <c r="Q29" s="96">
        <f t="shared" si="25"/>
        <v>0.57466595303924906</v>
      </c>
      <c r="R29" s="96">
        <f>'1'!AC30</f>
        <v>0.57700933385586883</v>
      </c>
      <c r="S29" s="96">
        <f>'1'!AE30</f>
        <v>0.65953203185875986</v>
      </c>
      <c r="T29" s="96">
        <f>'2'!AC30</f>
        <v>8.3333333333333315E-2</v>
      </c>
      <c r="U29" s="96">
        <f>'2'!AE30</f>
        <v>8.3333333333333329E-2</v>
      </c>
      <c r="V29" s="96">
        <f>'3'!J29</f>
        <v>0.80904035551832953</v>
      </c>
      <c r="W29" s="96">
        <f>'8'!P28</f>
        <v>0.49997333597622751</v>
      </c>
      <c r="X29" s="96">
        <f t="shared" si="26"/>
        <v>0.54314123618189725</v>
      </c>
      <c r="Y29" s="96">
        <f t="shared" si="27"/>
        <v>0.60090712478392083</v>
      </c>
      <c r="Z29" s="96">
        <f>'1'!AM30</f>
        <v>0.62839678367048102</v>
      </c>
      <c r="AA29" s="96">
        <f>'1'!AO30</f>
        <v>0.70326940470456456</v>
      </c>
      <c r="AB29" s="96">
        <f>'2'!AM30</f>
        <v>0.33422642479988796</v>
      </c>
      <c r="AC29" s="96">
        <f>'2'!AO30</f>
        <v>0.87597278744313645</v>
      </c>
      <c r="AD29" s="96">
        <f>'3'!M29</f>
        <v>0.54029729525026304</v>
      </c>
      <c r="AE29" s="96">
        <f>'8'!U28</f>
        <v>0.49520285911898493</v>
      </c>
      <c r="AF29" s="96">
        <f t="shared" si="28"/>
        <v>0.5768504064862503</v>
      </c>
      <c r="AG29" s="96">
        <f t="shared" si="29"/>
        <v>0.68343587747443357</v>
      </c>
      <c r="AH29" s="96">
        <f>'1'!AW30</f>
        <v>0.51904923685864024</v>
      </c>
      <c r="AI29" s="96">
        <f>'1'!AY30</f>
        <v>0.60761394215431408</v>
      </c>
      <c r="AJ29" s="96">
        <f>'2'!AW30</f>
        <v>0.38566415573358764</v>
      </c>
      <c r="AK29" s="96">
        <f>'2'!AY30</f>
        <v>0.88229497960835435</v>
      </c>
      <c r="AL29" s="96">
        <f>'3'!P29</f>
        <v>0.43051111866513248</v>
      </c>
      <c r="AM29" s="96">
        <f>'8'!Z28</f>
        <v>0.44307131679997197</v>
      </c>
      <c r="AN29" s="96">
        <f t="shared" si="30"/>
        <v>0.48925912492091739</v>
      </c>
      <c r="AO29" s="96">
        <f t="shared" si="31"/>
        <v>0.60091750101536567</v>
      </c>
      <c r="AP29" s="96">
        <f>'1'!BG30</f>
        <v>0.52751721214182834</v>
      </c>
      <c r="AQ29" s="96">
        <f>'1'!BI30</f>
        <v>0.61538133044425669</v>
      </c>
      <c r="AR29" s="96">
        <f>'2'!BG30</f>
        <v>0.45354811651227561</v>
      </c>
      <c r="AS29" s="96">
        <f>'2'!BI30</f>
        <v>0.88916182859095638</v>
      </c>
      <c r="AT29" s="96">
        <f>'3'!S29</f>
        <v>0.5410909701217852</v>
      </c>
      <c r="AU29" s="96">
        <f>'8'!AE28</f>
        <v>0.55208034985764409</v>
      </c>
      <c r="AV29" s="96">
        <f t="shared" si="32"/>
        <v>0.52393399214845027</v>
      </c>
      <c r="AW29" s="96">
        <f t="shared" si="33"/>
        <v>0.6290002461680182</v>
      </c>
      <c r="AX29" s="96">
        <f>'1'!BQ30</f>
        <v>0.68073331802476222</v>
      </c>
      <c r="AY29" s="96">
        <f>'1'!BS30</f>
        <v>0.74580677794120176</v>
      </c>
      <c r="AZ29" s="96">
        <f>'2'!BQ30</f>
        <v>0.45262691723042542</v>
      </c>
      <c r="BA29" s="96">
        <f>'2'!BS30</f>
        <v>0.88907737048024349</v>
      </c>
      <c r="BB29" s="96">
        <f>'3'!V29</f>
        <v>0.53624954965449667</v>
      </c>
      <c r="BC29" s="96">
        <f>'8'!AJ28</f>
        <v>0.51814940502279494</v>
      </c>
      <c r="BD29" s="96">
        <f t="shared" si="34"/>
        <v>0.62721590980810527</v>
      </c>
      <c r="BE29" s="96">
        <f t="shared" si="35"/>
        <v>0.71641237707459482</v>
      </c>
      <c r="BF29" s="96">
        <f>'1'!CA30</f>
        <v>0.57477454565689245</v>
      </c>
      <c r="BG29" s="96">
        <f>'1'!CC30</f>
        <v>0.65758272842876087</v>
      </c>
      <c r="BH29" s="96">
        <f>'2'!CA30</f>
        <v>0.44245394351955636</v>
      </c>
      <c r="BI29" s="96">
        <f>'2'!CC30</f>
        <v>0.88813041753416144</v>
      </c>
      <c r="BJ29" s="96">
        <f>'3'!Y29</f>
        <v>0.49090347845276444</v>
      </c>
      <c r="BK29" s="96">
        <f>'8'!AO28</f>
        <v>0.5476844980208998</v>
      </c>
      <c r="BL29" s="96">
        <f t="shared" si="36"/>
        <v>0.55044637395914675</v>
      </c>
      <c r="BM29" s="96">
        <f t="shared" si="37"/>
        <v>0.65297974930091507</v>
      </c>
      <c r="BN29" s="96">
        <f>'1'!CK30</f>
        <v>0.58008201338907805</v>
      </c>
      <c r="BO29" s="96">
        <f>'1'!CM30</f>
        <v>0.66220557318427309</v>
      </c>
      <c r="BP29" s="96">
        <f>'2'!CK30</f>
        <v>0.52910959943256664</v>
      </c>
      <c r="BQ29" s="96">
        <f>'2'!CM30</f>
        <v>0.89545821975241247</v>
      </c>
      <c r="BR29" s="96">
        <f>'3'!AB29</f>
        <v>0.24821113883652998</v>
      </c>
      <c r="BS29" s="96">
        <f>'8'!AT28</f>
        <v>0.57141461042026842</v>
      </c>
      <c r="BT29" s="96">
        <f t="shared" si="38"/>
        <v>0.54093094424129118</v>
      </c>
      <c r="BU29" s="96">
        <f t="shared" si="39"/>
        <v>0.63505229812991237</v>
      </c>
      <c r="BV29" s="96">
        <f>'1'!CU30</f>
        <v>0.75758419749349704</v>
      </c>
      <c r="BW29" s="96">
        <f>'1'!CW30</f>
        <v>0.80495864465839406</v>
      </c>
      <c r="BX29" s="96">
        <f>'2'!CU30</f>
        <v>0.56986501448549498</v>
      </c>
      <c r="BY29" s="96">
        <f>'2'!CW30</f>
        <v>0.8984239622633281</v>
      </c>
      <c r="BZ29" s="96">
        <f>'3'!AE29</f>
        <v>0.66883612717090846</v>
      </c>
      <c r="CA29" s="96">
        <f>'8'!AY28</f>
        <v>0.68298969074259586</v>
      </c>
      <c r="CB29" s="96">
        <f t="shared" si="40"/>
        <v>0.72247802148534779</v>
      </c>
      <c r="CC29" s="96">
        <f t="shared" si="41"/>
        <v>0.78849602927855911</v>
      </c>
      <c r="CD29" s="96">
        <f>'1'!DE30</f>
        <v>0.64798956536976715</v>
      </c>
      <c r="CE29" s="96">
        <f>'1'!DG30</f>
        <v>0.71942118113309383</v>
      </c>
      <c r="CF29" s="96">
        <f>'2'!DE30</f>
        <v>0.50541799741084881</v>
      </c>
      <c r="CG29" s="96">
        <f>'2'!DG30</f>
        <v>0.89360689397731574</v>
      </c>
      <c r="CH29" s="96">
        <f>'3'!AH29</f>
        <v>0.37264783560785192</v>
      </c>
      <c r="CI29" s="96">
        <f>'8'!BD28</f>
        <v>0.59909738043676153</v>
      </c>
      <c r="CJ29" s="96">
        <f t="shared" si="42"/>
        <v>0.60130901710438323</v>
      </c>
      <c r="CK29" s="96">
        <f t="shared" si="43"/>
        <v>0.69013003779535864</v>
      </c>
    </row>
    <row r="30" spans="1:89">
      <c r="A30" s="1">
        <v>2006</v>
      </c>
      <c r="B30" s="96">
        <f>'1'!I31</f>
        <v>0.67590922168555101</v>
      </c>
      <c r="C30" s="96">
        <f>'1'!K31</f>
        <v>0.74196586990381319</v>
      </c>
      <c r="D30" s="96">
        <f>'2'!I31</f>
        <v>0.47890479142456271</v>
      </c>
      <c r="E30" s="96">
        <f>'2'!K31</f>
        <v>0.89140764462600952</v>
      </c>
      <c r="F30" s="96">
        <f>'3'!D30</f>
        <v>0.50912221592253659</v>
      </c>
      <c r="G30" s="96">
        <f>'8'!F29</f>
        <v>0.54706172817301546</v>
      </c>
      <c r="H30" s="96">
        <f t="shared" si="22"/>
        <v>0.62664532873189704</v>
      </c>
      <c r="I30" s="96">
        <f t="shared" si="23"/>
        <v>0.71413526780482528</v>
      </c>
      <c r="J30" s="96">
        <f>'1'!S31</f>
        <v>0.518338482789097</v>
      </c>
      <c r="K30" s="96">
        <f>'1'!U31</f>
        <v>0.60695904727956873</v>
      </c>
      <c r="L30" s="96">
        <f>'2'!S31</f>
        <v>0.79548769036097944</v>
      </c>
      <c r="M30" s="96">
        <f>'2'!U31</f>
        <v>0.91133964159396152</v>
      </c>
      <c r="N30" s="96">
        <f>'3'!G30</f>
        <v>0.49543540360529675</v>
      </c>
      <c r="O30" s="96">
        <f>'8'!K29</f>
        <v>0.48143993250331146</v>
      </c>
      <c r="P30" s="96">
        <f t="shared" si="24"/>
        <v>0.5400732405993266</v>
      </c>
      <c r="Q30" s="96">
        <f t="shared" si="25"/>
        <v>0.61369283086595505</v>
      </c>
      <c r="R30" s="96">
        <f>'1'!AC31</f>
        <v>0.62396670146816968</v>
      </c>
      <c r="S30" s="96">
        <f>'1'!AE31</f>
        <v>0.69957836784873406</v>
      </c>
      <c r="T30" s="96">
        <f>'2'!AC31</f>
        <v>8.3333333333333315E-2</v>
      </c>
      <c r="U30" s="96">
        <f>'2'!AE31</f>
        <v>8.3333333333333329E-2</v>
      </c>
      <c r="V30" s="96">
        <f>'3'!J30</f>
        <v>0.75461565505698003</v>
      </c>
      <c r="W30" s="96">
        <f>'8'!P29</f>
        <v>0.45771680691008182</v>
      </c>
      <c r="X30" s="96">
        <f t="shared" si="26"/>
        <v>0.56634327055775835</v>
      </c>
      <c r="Y30" s="96">
        <f t="shared" si="27"/>
        <v>0.61927143702415344</v>
      </c>
      <c r="Z30" s="96">
        <f>'1'!AM31</f>
        <v>0.65880669067033515</v>
      </c>
      <c r="AA30" s="96">
        <f>'1'!AO31</f>
        <v>0.72822044798572472</v>
      </c>
      <c r="AB30" s="96">
        <f>'2'!AM31</f>
        <v>0.33275531603557346</v>
      </c>
      <c r="AC30" s="96">
        <f>'2'!AO31</f>
        <v>0.87577342971062022</v>
      </c>
      <c r="AD30" s="96">
        <f>'3'!M30</f>
        <v>0.52625518786316849</v>
      </c>
      <c r="AE30" s="96">
        <f>'8'!U29</f>
        <v>0.4673024063804031</v>
      </c>
      <c r="AF30" s="96">
        <f t="shared" si="28"/>
        <v>0.59379597449714905</v>
      </c>
      <c r="AG30" s="96">
        <f t="shared" si="29"/>
        <v>0.69668741598542638</v>
      </c>
      <c r="AH30" s="96">
        <f>'1'!AW31</f>
        <v>0.55967975880068943</v>
      </c>
      <c r="AI30" s="96">
        <f>'1'!AY31</f>
        <v>0.64430874785978887</v>
      </c>
      <c r="AJ30" s="96">
        <f>'2'!AW31</f>
        <v>0.40060136554061027</v>
      </c>
      <c r="AK30" s="96">
        <f>'2'!AY31</f>
        <v>0.88392981364451451</v>
      </c>
      <c r="AL30" s="96">
        <f>'3'!P30</f>
        <v>0.5364615563832571</v>
      </c>
      <c r="AM30" s="96">
        <f>'8'!Z29</f>
        <v>0.46433563542112061</v>
      </c>
      <c r="AN30" s="96">
        <f t="shared" si="30"/>
        <v>0.53191568689498137</v>
      </c>
      <c r="AO30" s="96">
        <f t="shared" si="31"/>
        <v>0.63948882404674146</v>
      </c>
      <c r="AP30" s="96">
        <f>'1'!BG31</f>
        <v>0.55787226187271821</v>
      </c>
      <c r="AQ30" s="96">
        <f>'1'!BI31</f>
        <v>0.64270657476422066</v>
      </c>
      <c r="AR30" s="96">
        <f>'2'!BG31</f>
        <v>0.46008957958613389</v>
      </c>
      <c r="AS30" s="96">
        <f>'2'!BI31</f>
        <v>0.88975559124358528</v>
      </c>
      <c r="AT30" s="96">
        <f>'3'!S30</f>
        <v>0.60543647519203192</v>
      </c>
      <c r="AU30" s="96">
        <f>'8'!AE29</f>
        <v>0.5550514228850103</v>
      </c>
      <c r="AV30" s="96">
        <f t="shared" si="32"/>
        <v>0.55256833107722036</v>
      </c>
      <c r="AW30" s="96">
        <f t="shared" si="33"/>
        <v>0.65491895126701716</v>
      </c>
      <c r="AX30" s="96">
        <f>'1'!BQ31</f>
        <v>0.73074535052432732</v>
      </c>
      <c r="AY30" s="96">
        <f>'1'!BS31</f>
        <v>0.78472326312773566</v>
      </c>
      <c r="AZ30" s="96">
        <f>'2'!BQ31</f>
        <v>0.46404705187366979</v>
      </c>
      <c r="BA30" s="96">
        <f>'2'!BS31</f>
        <v>0.89010982264403526</v>
      </c>
      <c r="BB30" s="96">
        <f>'3'!V30</f>
        <v>0.49091889507794506</v>
      </c>
      <c r="BC30" s="96">
        <f>'8'!AJ29</f>
        <v>0.50587073739373656</v>
      </c>
      <c r="BD30" s="96">
        <f t="shared" si="34"/>
        <v>0.65760541380156423</v>
      </c>
      <c r="BE30" s="96">
        <f t="shared" si="35"/>
        <v>0.73799622970098666</v>
      </c>
      <c r="BF30" s="96">
        <f>'1'!CA31</f>
        <v>0.63274540649754585</v>
      </c>
      <c r="BG30" s="96">
        <f>'1'!CC31</f>
        <v>0.70687845844144626</v>
      </c>
      <c r="BH30" s="96">
        <f>'2'!CA31</f>
        <v>0.46183131683696999</v>
      </c>
      <c r="BI30" s="96">
        <f>'2'!CC31</f>
        <v>0.88991194952308827</v>
      </c>
      <c r="BJ30" s="96">
        <f>'3'!Y30</f>
        <v>0.47185329350427596</v>
      </c>
      <c r="BK30" s="96">
        <f>'8'!AO29</f>
        <v>0.5477898383173746</v>
      </c>
      <c r="BL30" s="96">
        <f t="shared" si="36"/>
        <v>0.59106922941414419</v>
      </c>
      <c r="BM30" s="96">
        <f t="shared" si="37"/>
        <v>0.68577042904348628</v>
      </c>
      <c r="BN30" s="96">
        <f>'1'!CK31</f>
        <v>0.58201210251762359</v>
      </c>
      <c r="BO30" s="96">
        <f>'1'!CM31</f>
        <v>0.66388104564647277</v>
      </c>
      <c r="BP30" s="96">
        <f>'2'!CK31</f>
        <v>0.50818668861775451</v>
      </c>
      <c r="BQ30" s="96">
        <f>'2'!CM31</f>
        <v>0.89382853751765001</v>
      </c>
      <c r="BR30" s="96">
        <f>'3'!AB30</f>
        <v>0.33055666035117687</v>
      </c>
      <c r="BS30" s="96">
        <f>'8'!AT29</f>
        <v>0.56971921477790433</v>
      </c>
      <c r="BT30" s="96">
        <f t="shared" si="38"/>
        <v>0.54825472813702003</v>
      </c>
      <c r="BU30" s="96">
        <f t="shared" si="39"/>
        <v>0.64412717321720392</v>
      </c>
      <c r="BV30" s="96">
        <f>'1'!CU31</f>
        <v>0.80790816141523958</v>
      </c>
      <c r="BW30" s="96">
        <f>'1'!CW31</f>
        <v>0.84175964359419975</v>
      </c>
      <c r="BX30" s="96">
        <f>'2'!CU31</f>
        <v>0.58555120317536247</v>
      </c>
      <c r="BY30" s="96">
        <f>'2'!CW31</f>
        <v>0.89949967971435585</v>
      </c>
      <c r="BZ30" s="96">
        <f>'3'!AE30</f>
        <v>0.67858858673403843</v>
      </c>
      <c r="CA30" s="96">
        <f>'8'!AY29</f>
        <v>0.68027805199378621</v>
      </c>
      <c r="CB30" s="96">
        <f t="shared" si="40"/>
        <v>0.75997749718098628</v>
      </c>
      <c r="CC30" s="96">
        <f t="shared" si="41"/>
        <v>0.81506838236015788</v>
      </c>
      <c r="CD30" s="96">
        <f>'1'!DE31</f>
        <v>0.69748869068436081</v>
      </c>
      <c r="CE30" s="96">
        <f>'1'!DG31</f>
        <v>0.75902604964355025</v>
      </c>
      <c r="CF30" s="96">
        <f>'2'!DE31</f>
        <v>0.50615744035221488</v>
      </c>
      <c r="CG30" s="96">
        <f>'2'!DG31</f>
        <v>0.89366623097918574</v>
      </c>
      <c r="CH30" s="96">
        <f>'3'!AH30</f>
        <v>0.37396383774370356</v>
      </c>
      <c r="CI30" s="96">
        <f>'8'!BD29</f>
        <v>0.57040030272002173</v>
      </c>
      <c r="CJ30" s="96">
        <f t="shared" si="42"/>
        <v>0.63329424156064662</v>
      </c>
      <c r="CK30" s="96">
        <f t="shared" si="43"/>
        <v>0.71512127189477626</v>
      </c>
    </row>
    <row r="31" spans="1:89">
      <c r="A31" s="1">
        <v>2007</v>
      </c>
      <c r="B31" s="96">
        <f>'1'!I32</f>
        <v>0.70983300599399279</v>
      </c>
      <c r="C31" s="96">
        <f>'1'!K32</f>
        <v>0.76864702023467624</v>
      </c>
      <c r="D31" s="96">
        <f>'2'!I32</f>
        <v>0.47568271405366769</v>
      </c>
      <c r="E31" s="96">
        <f>'2'!K32</f>
        <v>0.89113038512460596</v>
      </c>
      <c r="F31" s="96">
        <f>'3'!D31</f>
        <v>0.52500133985851938</v>
      </c>
      <c r="G31" s="96">
        <f>'8'!F30</f>
        <v>0.55261816001642527</v>
      </c>
      <c r="H31" s="96">
        <f t="shared" si="22"/>
        <v>0.65221332558865608</v>
      </c>
      <c r="I31" s="96">
        <f t="shared" si="23"/>
        <v>0.73492790266422836</v>
      </c>
      <c r="J31" s="96">
        <f>'1'!S32</f>
        <v>0.59323095472448262</v>
      </c>
      <c r="K31" s="96">
        <f>'1'!U32</f>
        <v>0.67356092370902254</v>
      </c>
      <c r="L31" s="96">
        <f>'2'!S32</f>
        <v>0.8954931782099057</v>
      </c>
      <c r="M31" s="96">
        <f>'2'!U32</f>
        <v>0.91579419578721155</v>
      </c>
      <c r="N31" s="96">
        <f>'3'!G31</f>
        <v>0.56730891051827659</v>
      </c>
      <c r="O31" s="96">
        <f>'8'!K30</f>
        <v>0.4979958521821552</v>
      </c>
      <c r="P31" s="96">
        <f t="shared" si="24"/>
        <v>0.61134146239817155</v>
      </c>
      <c r="Q31" s="96">
        <f t="shared" si="25"/>
        <v>0.66960254244508011</v>
      </c>
      <c r="R31" s="96">
        <f>'1'!AC32</f>
        <v>0.61871183868118906</v>
      </c>
      <c r="S31" s="96">
        <f>'1'!AE32</f>
        <v>0.69518117149353487</v>
      </c>
      <c r="T31" s="96">
        <f>'2'!AC32</f>
        <v>8.3333333333333315E-2</v>
      </c>
      <c r="U31" s="96">
        <f>'2'!AE32</f>
        <v>8.3333333333333329E-2</v>
      </c>
      <c r="V31" s="96">
        <f>'3'!J31</f>
        <v>0.79547402543972723</v>
      </c>
      <c r="W31" s="96">
        <f>'8'!P30</f>
        <v>0.49228220810868151</v>
      </c>
      <c r="X31" s="96">
        <f t="shared" si="26"/>
        <v>0.57020724376500664</v>
      </c>
      <c r="Y31" s="96">
        <f t="shared" si="27"/>
        <v>0.62373577673364866</v>
      </c>
      <c r="Z31" s="96">
        <f>'1'!AM32</f>
        <v>0.70440246512638738</v>
      </c>
      <c r="AA31" s="96">
        <f>'1'!AO32</f>
        <v>0.76442672790398569</v>
      </c>
      <c r="AB31" s="96">
        <f>'2'!AM32</f>
        <v>0.32652501748636248</v>
      </c>
      <c r="AC31" s="96">
        <f>'2'!AO32</f>
        <v>0.87491588613370708</v>
      </c>
      <c r="AD31" s="96">
        <f>'3'!M31</f>
        <v>0.53435739335131305</v>
      </c>
      <c r="AE31" s="96">
        <f>'8'!U30</f>
        <v>0.45999832680989589</v>
      </c>
      <c r="AF31" s="96">
        <f t="shared" si="28"/>
        <v>0.62516979935322836</v>
      </c>
      <c r="AG31" s="96">
        <f t="shared" si="29"/>
        <v>0.72202587016228159</v>
      </c>
      <c r="AH31" s="96">
        <f>'1'!AW32</f>
        <v>0.60026324791249652</v>
      </c>
      <c r="AI31" s="96">
        <f>'1'!AY32</f>
        <v>0.67957785412679372</v>
      </c>
      <c r="AJ31" s="96">
        <f>'2'!AW32</f>
        <v>0.39435857690742632</v>
      </c>
      <c r="AK31" s="96">
        <f>'2'!AY32</f>
        <v>0.88325612201575543</v>
      </c>
      <c r="AL31" s="96">
        <f>'3'!P31</f>
        <v>0.54040254841390467</v>
      </c>
      <c r="AM31" s="96">
        <f>'8'!Z30</f>
        <v>0.4986508995675209</v>
      </c>
      <c r="AN31" s="96">
        <f t="shared" si="30"/>
        <v>0.5635254760276327</v>
      </c>
      <c r="AO31" s="96">
        <f t="shared" si="31"/>
        <v>0.66793545488847372</v>
      </c>
      <c r="AP31" s="96">
        <f>'1'!BG32</f>
        <v>0.59223186368279435</v>
      </c>
      <c r="AQ31" s="96">
        <f>'1'!BI32</f>
        <v>0.67270293790916758</v>
      </c>
      <c r="AR31" s="96">
        <f>'2'!BG32</f>
        <v>0.46167457986238863</v>
      </c>
      <c r="AS31" s="96">
        <f>'2'!BI32</f>
        <v>0.88989790850917994</v>
      </c>
      <c r="AT31" s="96">
        <f>'3'!S31</f>
        <v>0.57028788263163455</v>
      </c>
      <c r="AU31" s="96">
        <f>'8'!AE30</f>
        <v>0.54952160269399375</v>
      </c>
      <c r="AV31" s="96">
        <f t="shared" si="32"/>
        <v>0.57271071109675775</v>
      </c>
      <c r="AW31" s="96">
        <f t="shared" si="33"/>
        <v>0.67186279591989817</v>
      </c>
      <c r="AX31" s="96">
        <f>'1'!BQ32</f>
        <v>0.76034557416854665</v>
      </c>
      <c r="AY31" s="96">
        <f>'1'!BS32</f>
        <v>0.80701598172839506</v>
      </c>
      <c r="AZ31" s="96">
        <f>'2'!BQ32</f>
        <v>0.46678938809543979</v>
      </c>
      <c r="BA31" s="96">
        <f>'2'!BS32</f>
        <v>0.89035313454295728</v>
      </c>
      <c r="BB31" s="96">
        <f>'3'!V31</f>
        <v>0.51121403815232891</v>
      </c>
      <c r="BC31" s="96">
        <f>'8'!AJ30</f>
        <v>0.50833493204090818</v>
      </c>
      <c r="BD31" s="96">
        <f t="shared" si="34"/>
        <v>0.68087573774685028</v>
      </c>
      <c r="BE31" s="96">
        <f t="shared" si="35"/>
        <v>0.75590139768349596</v>
      </c>
      <c r="BF31" s="96">
        <f>'1'!CA32</f>
        <v>0.65520593485274581</v>
      </c>
      <c r="BG31" s="96">
        <f>'1'!CC32</f>
        <v>0.72530057073700094</v>
      </c>
      <c r="BH31" s="96">
        <f>'2'!CA32</f>
        <v>0.46707126824153222</v>
      </c>
      <c r="BI31" s="96">
        <f>'2'!CC32</f>
        <v>0.89037804547371813</v>
      </c>
      <c r="BJ31" s="96">
        <f>'3'!Y31</f>
        <v>0.4844055397343221</v>
      </c>
      <c r="BK31" s="96">
        <f>'8'!AO30</f>
        <v>0.54641840815865306</v>
      </c>
      <c r="BL31" s="96">
        <f t="shared" si="36"/>
        <v>0.60843367601037268</v>
      </c>
      <c r="BM31" s="96">
        <f t="shared" si="37"/>
        <v>0.69983059885256982</v>
      </c>
      <c r="BN31" s="96">
        <f>'1'!CK32</f>
        <v>0.6369995340103094</v>
      </c>
      <c r="BO31" s="96">
        <f>'1'!CM32</f>
        <v>0.71039566184134728</v>
      </c>
      <c r="BP31" s="96">
        <f>'2'!CK32</f>
        <v>0.50997686023783229</v>
      </c>
      <c r="BQ31" s="96">
        <f>'2'!CM32</f>
        <v>0.89397107952966204</v>
      </c>
      <c r="BR31" s="96">
        <f>'3'!AB31</f>
        <v>0.39854675314020538</v>
      </c>
      <c r="BS31" s="96">
        <f>'8'!AT30</f>
        <v>0.61168058078131438</v>
      </c>
      <c r="BT31" s="96">
        <f t="shared" si="38"/>
        <v>0.59792009322315176</v>
      </c>
      <c r="BU31" s="96">
        <f t="shared" si="39"/>
        <v>0.68769680463406124</v>
      </c>
      <c r="BV31" s="96">
        <f>'1'!CU32</f>
        <v>0.8462370569673443</v>
      </c>
      <c r="BW31" s="96">
        <f>'1'!CW32</f>
        <v>0.86884842032855436</v>
      </c>
      <c r="BX31" s="96">
        <f>'2'!CU32</f>
        <v>0.53535769701555835</v>
      </c>
      <c r="BY31" s="96">
        <f>'2'!CW32</f>
        <v>0.89593007147895132</v>
      </c>
      <c r="BZ31" s="96">
        <f>'3'!AE31</f>
        <v>0.67267700491297477</v>
      </c>
      <c r="CA31" s="96">
        <f>'8'!AY30</f>
        <v>0.65571883786229401</v>
      </c>
      <c r="CB31" s="96">
        <f t="shared" si="40"/>
        <v>0.77874129385622359</v>
      </c>
      <c r="CC31" s="96">
        <f t="shared" si="41"/>
        <v>0.83062648565541009</v>
      </c>
      <c r="CD31" s="96">
        <f>'1'!DE32</f>
        <v>0.74600156488163649</v>
      </c>
      <c r="CE31" s="96">
        <f>'1'!DG32</f>
        <v>0.79627946832671048</v>
      </c>
      <c r="CF31" s="96">
        <f>'2'!DE32</f>
        <v>0.49576026796481037</v>
      </c>
      <c r="CG31" s="96">
        <f>'2'!DG32</f>
        <v>0.89282221379123816</v>
      </c>
      <c r="CH31" s="96">
        <f>'3'!AH31</f>
        <v>0.48298559728612189</v>
      </c>
      <c r="CI31" s="96">
        <f>'8'!BD30</f>
        <v>0.6029734564256064</v>
      </c>
      <c r="CJ31" s="96">
        <f t="shared" si="42"/>
        <v>0.68037302758479934</v>
      </c>
      <c r="CK31" s="96">
        <f t="shared" si="43"/>
        <v>0.75527375457899393</v>
      </c>
    </row>
    <row r="32" spans="1:89">
      <c r="A32" s="1">
        <v>2008</v>
      </c>
      <c r="B32" s="96">
        <f>'1'!I33</f>
        <v>0.73767477107406576</v>
      </c>
      <c r="C32" s="96">
        <f>'1'!K33</f>
        <v>0.7899898342859285</v>
      </c>
      <c r="D32" s="96">
        <f>'2'!I33</f>
        <v>0.5144140677084601</v>
      </c>
      <c r="E32" s="96">
        <f>'2'!K33</f>
        <v>0.89432182862072485</v>
      </c>
      <c r="F32" s="96">
        <f>'3'!D32</f>
        <v>0.51782694513397909</v>
      </c>
      <c r="G32" s="96">
        <f>'8'!F31</f>
        <v>0.55142827395892047</v>
      </c>
      <c r="H32" s="96">
        <f t="shared" si="22"/>
        <v>0.67473926843198195</v>
      </c>
      <c r="I32" s="96">
        <f t="shared" si="23"/>
        <v>0.74935058877151239</v>
      </c>
      <c r="J32" s="96">
        <f>'1'!S33</f>
        <v>0.60190241867351124</v>
      </c>
      <c r="K32" s="96">
        <f>'1'!U33</f>
        <v>0.68097480619281203</v>
      </c>
      <c r="L32" s="96">
        <f>'2'!S33</f>
        <v>0.91666666666666652</v>
      </c>
      <c r="M32" s="96">
        <f>'2'!U33</f>
        <v>0.91666666666666663</v>
      </c>
      <c r="N32" s="96">
        <f>'3'!G32</f>
        <v>0.48368804774781626</v>
      </c>
      <c r="O32" s="96">
        <f>'8'!K31</f>
        <v>0.52092008456472827</v>
      </c>
      <c r="P32" s="96">
        <f t="shared" si="24"/>
        <v>0.61345917296937902</v>
      </c>
      <c r="Q32" s="96">
        <f t="shared" si="25"/>
        <v>0.66880984423288958</v>
      </c>
      <c r="R32" s="96">
        <f>'1'!AC33</f>
        <v>0.63186964451712613</v>
      </c>
      <c r="S32" s="96">
        <f>'1'!AE33</f>
        <v>0.70615275619071316</v>
      </c>
      <c r="T32" s="96">
        <f>'2'!AC33</f>
        <v>8.3333333333333315E-2</v>
      </c>
      <c r="U32" s="96">
        <f>'2'!AE33</f>
        <v>8.3333333333333329E-2</v>
      </c>
      <c r="V32" s="96">
        <f>'3'!J32</f>
        <v>0.70238307866418892</v>
      </c>
      <c r="W32" s="96">
        <f>'8'!P31</f>
        <v>0.48485093003004737</v>
      </c>
      <c r="X32" s="96">
        <f t="shared" si="26"/>
        <v>0.56936548536474529</v>
      </c>
      <c r="Y32" s="96">
        <f t="shared" si="27"/>
        <v>0.62136366353625616</v>
      </c>
      <c r="Z32" s="96">
        <f>'1'!AM33</f>
        <v>0.73523282108838628</v>
      </c>
      <c r="AA32" s="96">
        <f>'1'!AO33</f>
        <v>0.78813726008702856</v>
      </c>
      <c r="AB32" s="96">
        <f>'2'!AM33</f>
        <v>0.33178944128376092</v>
      </c>
      <c r="AC32" s="96">
        <f>'2'!AO33</f>
        <v>0.87564189845011586</v>
      </c>
      <c r="AD32" s="96">
        <f>'3'!M32</f>
        <v>0.48560694870733517</v>
      </c>
      <c r="AE32" s="96">
        <f>'8'!U31</f>
        <v>0.44020039315762527</v>
      </c>
      <c r="AF32" s="96">
        <f t="shared" si="28"/>
        <v>0.64042265307674251</v>
      </c>
      <c r="AG32" s="96">
        <f t="shared" si="29"/>
        <v>0.73184100609242753</v>
      </c>
      <c r="AH32" s="96">
        <f>'1'!AW33</f>
        <v>0.61416937850779407</v>
      </c>
      <c r="AI32" s="96">
        <f>'1'!AY33</f>
        <v>0.69136337179927365</v>
      </c>
      <c r="AJ32" s="96">
        <f>'2'!AW33</f>
        <v>0.39887172073804145</v>
      </c>
      <c r="AK32" s="96">
        <f>'2'!AY33</f>
        <v>0.88374449557372892</v>
      </c>
      <c r="AL32" s="96">
        <f>'3'!P32</f>
        <v>0.53660120625076857</v>
      </c>
      <c r="AM32" s="96">
        <f>'8'!Z31</f>
        <v>0.47578093429305801</v>
      </c>
      <c r="AN32" s="96">
        <f t="shared" si="30"/>
        <v>0.5710439510836427</v>
      </c>
      <c r="AO32" s="96">
        <f t="shared" si="31"/>
        <v>0.67356702387124701</v>
      </c>
      <c r="AP32" s="96">
        <f>'1'!BG33</f>
        <v>0.61676713873597411</v>
      </c>
      <c r="AQ32" s="96">
        <f>'1'!BI33</f>
        <v>0.69354861782004495</v>
      </c>
      <c r="AR32" s="96">
        <f>'2'!BG33</f>
        <v>0.46762326854357344</v>
      </c>
      <c r="AS32" s="96">
        <f>'2'!BI33</f>
        <v>0.89042677509646651</v>
      </c>
      <c r="AT32" s="96">
        <f>'3'!S32</f>
        <v>0.53468744416631009</v>
      </c>
      <c r="AU32" s="96">
        <f>'8'!AE31</f>
        <v>0.55317434300369261</v>
      </c>
      <c r="AV32" s="96">
        <f t="shared" si="32"/>
        <v>0.58728550268653945</v>
      </c>
      <c r="AW32" s="96">
        <f t="shared" si="33"/>
        <v>0.6833128887006783</v>
      </c>
      <c r="AX32" s="96">
        <f>'1'!BQ33</f>
        <v>0.78812051497805224</v>
      </c>
      <c r="AY32" s="96">
        <f>'1'!BS33</f>
        <v>0.82746156226573142</v>
      </c>
      <c r="AZ32" s="96">
        <f>'2'!BQ33</f>
        <v>0.47368505796263982</v>
      </c>
      <c r="BA32" s="96">
        <f>'2'!BS33</f>
        <v>0.89095734119903369</v>
      </c>
      <c r="BB32" s="96">
        <f>'3'!V32</f>
        <v>0.51630231217269129</v>
      </c>
      <c r="BC32" s="96">
        <f>'8'!AJ31</f>
        <v>0.49568530314891268</v>
      </c>
      <c r="BD32" s="96">
        <f t="shared" si="34"/>
        <v>0.70025162781306094</v>
      </c>
      <c r="BE32" s="96">
        <f t="shared" si="35"/>
        <v>0.76951758923807578</v>
      </c>
      <c r="BF32" s="96">
        <f>'1'!CA33</f>
        <v>0.70531737530689598</v>
      </c>
      <c r="BG32" s="96">
        <f>'1'!CC33</f>
        <v>0.76513907682853699</v>
      </c>
      <c r="BH32" s="96">
        <f>'2'!CA33</f>
        <v>0.4676448913385759</v>
      </c>
      <c r="BI32" s="96">
        <f>'2'!CC33</f>
        <v>0.89042868249412976</v>
      </c>
      <c r="BJ32" s="96">
        <f>'3'!Y32</f>
        <v>0.52773195801732631</v>
      </c>
      <c r="BK32" s="96">
        <f>'8'!AO31</f>
        <v>0.55367601035318048</v>
      </c>
      <c r="BL32" s="96">
        <f t="shared" si="36"/>
        <v>0.64862744868573541</v>
      </c>
      <c r="BM32" s="96">
        <f t="shared" si="37"/>
        <v>0.73278101886643954</v>
      </c>
      <c r="BN32" s="96">
        <f>'1'!CK33</f>
        <v>0.69413222806223274</v>
      </c>
      <c r="BO32" s="96">
        <f>'1'!CM33</f>
        <v>0.75639286842353193</v>
      </c>
      <c r="BP32" s="96">
        <f>'2'!CK33</f>
        <v>0.60198328162725157</v>
      </c>
      <c r="BQ32" s="96">
        <f>'2'!CM33</f>
        <v>0.90059109777545709</v>
      </c>
      <c r="BR32" s="96">
        <f>'3'!AB32</f>
        <v>0.51051383829285046</v>
      </c>
      <c r="BS32" s="96">
        <f>'8'!AT31</f>
        <v>0.66548875683429198</v>
      </c>
      <c r="BT32" s="96">
        <f t="shared" si="38"/>
        <v>0.66369114731900225</v>
      </c>
      <c r="BU32" s="96">
        <f t="shared" si="39"/>
        <v>0.73713437718673225</v>
      </c>
      <c r="BV32" s="96">
        <f>'1'!CU33</f>
        <v>0.87384126087937908</v>
      </c>
      <c r="BW32" s="96">
        <f>'1'!CW33</f>
        <v>0.8878827121832279</v>
      </c>
      <c r="BX32" s="96">
        <f>'2'!CU33</f>
        <v>0.7192158347871549</v>
      </c>
      <c r="BY32" s="96">
        <f>'2'!CW33</f>
        <v>0.90749941135829892</v>
      </c>
      <c r="BZ32" s="96">
        <f>'3'!AE32</f>
        <v>0.68588533919906292</v>
      </c>
      <c r="CA32" s="96">
        <f>'8'!AY31</f>
        <v>0.67256278862029772</v>
      </c>
      <c r="CB32" s="96">
        <f t="shared" si="40"/>
        <v>0.81945527887621683</v>
      </c>
      <c r="CC32" s="96">
        <f t="shared" si="41"/>
        <v>0.84811265244602541</v>
      </c>
      <c r="CD32" s="96">
        <f>'1'!DE33</f>
        <v>0.76394791653594429</v>
      </c>
      <c r="CE32" s="96">
        <f>'1'!DG33</f>
        <v>0.8096930869324126</v>
      </c>
      <c r="CF32" s="96">
        <f>'2'!DE33</f>
        <v>0.52208648361166332</v>
      </c>
      <c r="CG32" s="96">
        <f>'2'!DG33</f>
        <v>0.89491987892755032</v>
      </c>
      <c r="CH32" s="96">
        <f>'3'!AH32</f>
        <v>0.44371112572302102</v>
      </c>
      <c r="CI32" s="96">
        <f>'8'!BD31</f>
        <v>0.59513869731507651</v>
      </c>
      <c r="CJ32" s="96">
        <f t="shared" si="42"/>
        <v>0.69085717224013699</v>
      </c>
      <c r="CK32" s="96">
        <f t="shared" si="43"/>
        <v>0.76016213104925356</v>
      </c>
    </row>
    <row r="33" spans="1:89">
      <c r="A33" s="1">
        <v>2009</v>
      </c>
      <c r="B33" s="96">
        <f>'1'!I34</f>
        <v>0.7475427965492738</v>
      </c>
      <c r="C33" s="96">
        <f>'1'!K34</f>
        <v>0.79743901080420088</v>
      </c>
      <c r="D33" s="96">
        <f>'2'!I34</f>
        <v>0.45258560694027011</v>
      </c>
      <c r="E33" s="96">
        <f>'2'!K34</f>
        <v>0.88907357810399168</v>
      </c>
      <c r="F33" s="96">
        <f>'3'!D33</f>
        <v>0.49732887275977317</v>
      </c>
      <c r="G33" s="96">
        <f>'8'!F32</f>
        <v>0.52254675227348502</v>
      </c>
      <c r="H33" s="96">
        <f t="shared" ref="H33:H38" si="44">(0.7)*B33+(0.1)*D33+(0.1)*F33+(0.1)*G33</f>
        <v>0.6705260807818445</v>
      </c>
      <c r="I33" s="96">
        <f t="shared" ref="I33:I38" si="45">(0.7)*C33+(0.1)*E33+(0.1)*F33+(0.1)*G33</f>
        <v>0.74910222787666558</v>
      </c>
      <c r="J33" s="96">
        <f>'1'!S34</f>
        <v>0.64506753657363558</v>
      </c>
      <c r="K33" s="96">
        <f>'1'!U34</f>
        <v>0.71702996455768819</v>
      </c>
      <c r="L33" s="96">
        <f>'2'!S34</f>
        <v>0.66023596255527184</v>
      </c>
      <c r="M33" s="96">
        <f>'2'!U34</f>
        <v>0.9041995679601843</v>
      </c>
      <c r="N33" s="96">
        <f>'3'!G33</f>
        <v>0.47947495790923744</v>
      </c>
      <c r="O33" s="96">
        <f>'8'!K32</f>
        <v>0.4967921166218669</v>
      </c>
      <c r="P33" s="96">
        <f t="shared" ref="P33:P38" si="46">(0.7)*J33+(0.1)*L33+(0.1)*N33+(0.1)*O33</f>
        <v>0.61519757931018249</v>
      </c>
      <c r="Q33" s="96">
        <f t="shared" ref="Q33:Q38" si="47">(0.7)*K33+(0.1)*M33+(0.1)*N33+(0.1)*O33</f>
        <v>0.68996763943951056</v>
      </c>
      <c r="R33" s="96">
        <f>'1'!AC34</f>
        <v>0.65110110956074674</v>
      </c>
      <c r="S33" s="96">
        <f>'1'!AE34</f>
        <v>0.72196078217553772</v>
      </c>
      <c r="T33" s="96">
        <f>'2'!AC34</f>
        <v>8.3333333333333315E-2</v>
      </c>
      <c r="U33" s="96">
        <f>'2'!AE34</f>
        <v>8.3333333333333329E-2</v>
      </c>
      <c r="V33" s="96">
        <f>'3'!J33</f>
        <v>0.77894564027442459</v>
      </c>
      <c r="W33" s="96">
        <f>'8'!P32</f>
        <v>0.46131130223104816</v>
      </c>
      <c r="X33" s="96">
        <f t="shared" ref="X33:X38" si="48">(0.7)*R33+(0.1)*T33+(0.1)*V33+(0.1)*W33</f>
        <v>0.58812980427640327</v>
      </c>
      <c r="Y33" s="96">
        <f t="shared" ref="Y33:Y38" si="49">(0.7)*S33+(0.1)*U33+(0.1)*V33+(0.1)*W33</f>
        <v>0.63773157510675693</v>
      </c>
      <c r="Z33" s="96">
        <f>'1'!AM34</f>
        <v>0.7553586550206961</v>
      </c>
      <c r="AA33" s="96">
        <f>'1'!AO34</f>
        <v>0.80329722566277784</v>
      </c>
      <c r="AB33" s="96">
        <f>'2'!AM34</f>
        <v>0.31719038114800346</v>
      </c>
      <c r="AC33" s="96">
        <f>'2'!AO34</f>
        <v>0.87358903947833122</v>
      </c>
      <c r="AD33" s="96">
        <f>'3'!M33</f>
        <v>0.46593657280815215</v>
      </c>
      <c r="AE33" s="96">
        <f>'8'!U32</f>
        <v>0.39449750202828648</v>
      </c>
      <c r="AF33" s="96">
        <f t="shared" ref="AF33:AF38" si="50">(0.7)*Z33+(0.1)*AB33+(0.1)*AD33+(0.1)*AE33</f>
        <v>0.64651350411293151</v>
      </c>
      <c r="AG33" s="96">
        <f t="shared" ref="AG33:AG38" si="51">(0.7)*AA33+(0.1)*AC33+(0.1)*AD33+(0.1)*AE33</f>
        <v>0.73571036939542145</v>
      </c>
      <c r="AH33" s="96">
        <f>'1'!AW34</f>
        <v>0.62905160948183914</v>
      </c>
      <c r="AI33" s="96">
        <f>'1'!AY34</f>
        <v>0.70381375598784168</v>
      </c>
      <c r="AJ33" s="96">
        <f>'2'!AW34</f>
        <v>0.37109653843009682</v>
      </c>
      <c r="AK33" s="96">
        <f>'2'!AY34</f>
        <v>0.88062086111717586</v>
      </c>
      <c r="AL33" s="96">
        <f>'3'!P33</f>
        <v>0.53527912748893347</v>
      </c>
      <c r="AM33" s="96">
        <f>'8'!Z32</f>
        <v>0.44030823461107305</v>
      </c>
      <c r="AN33" s="96">
        <f t="shared" ref="AN33:AN38" si="52">(0.7)*AH33+(0.1)*AJ33+(0.1)*AL33+(0.1)*AM33</f>
        <v>0.57500451669029773</v>
      </c>
      <c r="AO33" s="96">
        <f t="shared" ref="AO33:AO38" si="53">(0.7)*AI33+(0.1)*AK33+(0.1)*AL33+(0.1)*AM33</f>
        <v>0.67829045151320744</v>
      </c>
      <c r="AP33" s="96">
        <f>'1'!BG34</f>
        <v>0.63123293837460137</v>
      </c>
      <c r="AQ33" s="96">
        <f>'1'!BI34</f>
        <v>0.70562479437365633</v>
      </c>
      <c r="AR33" s="96">
        <f>'2'!BG34</f>
        <v>0.4573328263488185</v>
      </c>
      <c r="AS33" s="96">
        <f>'2'!BI34</f>
        <v>0.88950662995493412</v>
      </c>
      <c r="AT33" s="96">
        <f>'3'!S33</f>
        <v>0.58257467033028698</v>
      </c>
      <c r="AU33" s="96">
        <f>'8'!AE32</f>
        <v>0.51976239962499171</v>
      </c>
      <c r="AV33" s="96">
        <f t="shared" ref="AV33:AV38" si="54">(0.7)*AP33+(0.1)*AR33+(0.1)*AT33+(0.1)*AU33</f>
        <v>0.59783004649263072</v>
      </c>
      <c r="AW33" s="96">
        <f t="shared" ref="AW33:AW38" si="55">(0.7)*AQ33+(0.1)*AS33+(0.1)*AT33+(0.1)*AU33</f>
        <v>0.69312172605258082</v>
      </c>
      <c r="AX33" s="96">
        <f>'1'!BQ34</f>
        <v>0.80011591528781212</v>
      </c>
      <c r="AY33" s="96">
        <f>'1'!BS34</f>
        <v>0.83615521564068207</v>
      </c>
      <c r="AZ33" s="96">
        <f>'2'!BQ34</f>
        <v>0.4600154152509256</v>
      </c>
      <c r="BA33" s="96">
        <f>'2'!BS34</f>
        <v>0.88974891736903128</v>
      </c>
      <c r="BB33" s="96">
        <f>'3'!V33</f>
        <v>0.50194155702182797</v>
      </c>
      <c r="BC33" s="96">
        <f>'8'!AJ32</f>
        <v>0.48309626068493872</v>
      </c>
      <c r="BD33" s="96">
        <f t="shared" ref="BD33:BD38" si="56">(0.7)*AX33+(0.1)*AZ33+(0.1)*BB33+(0.1)*BC33</f>
        <v>0.70458646399723768</v>
      </c>
      <c r="BE33" s="96">
        <f t="shared" ref="BE33:BE38" si="57">(0.7)*AY33+(0.1)*BA33+(0.1)*BB33+(0.1)*BC33</f>
        <v>0.77278732445605713</v>
      </c>
      <c r="BF33" s="96">
        <f>'1'!CA34</f>
        <v>0.69768808656575121</v>
      </c>
      <c r="BG33" s="96">
        <f>'1'!CC34</f>
        <v>0.75918224481252738</v>
      </c>
      <c r="BH33" s="96">
        <f>'2'!CA34</f>
        <v>0.44993322368920791</v>
      </c>
      <c r="BI33" s="96">
        <f>'2'!CC34</f>
        <v>0.88882919103357505</v>
      </c>
      <c r="BJ33" s="96">
        <f>'3'!Y33</f>
        <v>0.55293105079057059</v>
      </c>
      <c r="BK33" s="96">
        <f>'8'!AO32</f>
        <v>0.52445554375740033</v>
      </c>
      <c r="BL33" s="96">
        <f t="shared" ref="BL33:BL38" si="58">(0.7)*BF33+(0.1)*BH33+(0.1)*BJ33+(0.1)*BK33</f>
        <v>0.64111364241974378</v>
      </c>
      <c r="BM33" s="96">
        <f t="shared" ref="BM33:BM38" si="59">(0.7)*BG33+(0.1)*BI33+(0.1)*BJ33+(0.1)*BK33</f>
        <v>0.72804914992692382</v>
      </c>
      <c r="BN33" s="96">
        <f>'1'!CK34</f>
        <v>0.65847691320548996</v>
      </c>
      <c r="BO33" s="96">
        <f>'1'!CM34</f>
        <v>0.72795340811261977</v>
      </c>
      <c r="BP33" s="96">
        <f>'2'!CK34</f>
        <v>0.44209407849331062</v>
      </c>
      <c r="BQ33" s="96">
        <f>'2'!CM34</f>
        <v>0.88809643015764039</v>
      </c>
      <c r="BR33" s="96">
        <f>'3'!AB33</f>
        <v>0.46906509743877278</v>
      </c>
      <c r="BS33" s="96">
        <f>'8'!AT32</f>
        <v>0.6061785294067118</v>
      </c>
      <c r="BT33" s="96">
        <f t="shared" ref="BT33:BT38" si="60">(0.7)*BN33+(0.1)*BP33+(0.1)*BR33+(0.1)*BS33</f>
        <v>0.61266760977772239</v>
      </c>
      <c r="BU33" s="96">
        <f t="shared" ref="BU33:BU38" si="61">(0.7)*BO33+(0.1)*BQ33+(0.1)*BR33+(0.1)*BS33</f>
        <v>0.70590139137914631</v>
      </c>
      <c r="BV33" s="96">
        <f>'1'!CU34</f>
        <v>0.86294307364809653</v>
      </c>
      <c r="BW33" s="96">
        <f>'1'!CW34</f>
        <v>0.88041415577827753</v>
      </c>
      <c r="BX33" s="96">
        <f>'2'!CU34</f>
        <v>0.443506839139575</v>
      </c>
      <c r="BY33" s="96">
        <f>'2'!CW34</f>
        <v>0.88822966279113269</v>
      </c>
      <c r="BZ33" s="96">
        <f>'3'!AE33</f>
        <v>0.56216043288863238</v>
      </c>
      <c r="CA33" s="96">
        <f>'8'!AY32</f>
        <v>0.6516325513982606</v>
      </c>
      <c r="CB33" s="96">
        <f t="shared" ref="CB33:CB38" si="62">(0.7)*BV33+(0.1)*BX33+(0.1)*BZ33+(0.1)*CA33</f>
        <v>0.76979013389631423</v>
      </c>
      <c r="CC33" s="96">
        <f t="shared" ref="CC33:CC38" si="63">(0.7)*BW33+(0.1)*BY33+(0.1)*BZ33+(0.1)*CA33</f>
        <v>0.82649217375259665</v>
      </c>
      <c r="CD33" s="96">
        <f>'1'!DE34</f>
        <v>0.77116562777253772</v>
      </c>
      <c r="CE33" s="96">
        <f>'1'!DG34</f>
        <v>0.81503402829403115</v>
      </c>
      <c r="CF33" s="96">
        <f>'2'!DE34</f>
        <v>0.47590155275827034</v>
      </c>
      <c r="CG33" s="96">
        <f>'2'!DG34</f>
        <v>0.89114928812390648</v>
      </c>
      <c r="CH33" s="96">
        <f>'3'!AH33</f>
        <v>0.35667636196093355</v>
      </c>
      <c r="CI33" s="96">
        <f>'8'!BD32</f>
        <v>0.55572874587005994</v>
      </c>
      <c r="CJ33" s="96">
        <f t="shared" ref="CJ33:CJ38" si="64">(0.7)*CD33+(0.1)*CF33+(0.1)*CH33+(0.1)*CI33</f>
        <v>0.67864660549970268</v>
      </c>
      <c r="CK33" s="96">
        <f t="shared" ref="CK33:CK38" si="65">(0.7)*CE33+(0.1)*CG33+(0.1)*CH33+(0.1)*CI33</f>
        <v>0.75087925940131184</v>
      </c>
    </row>
    <row r="34" spans="1:89">
      <c r="A34" s="1">
        <v>2010</v>
      </c>
      <c r="B34" s="96">
        <f>'1'!I35</f>
        <v>0.77665836561771429</v>
      </c>
      <c r="C34" s="96">
        <f>'1'!K35</f>
        <v>0.81907818812759958</v>
      </c>
      <c r="D34" s="96">
        <f>'2'!I35</f>
        <v>0.47435916900944258</v>
      </c>
      <c r="E34" s="96">
        <f>'2'!K35</f>
        <v>0.89101583384343541</v>
      </c>
      <c r="F34" s="96">
        <f>'3'!D34</f>
        <v>0.52950438228261121</v>
      </c>
      <c r="G34" s="96">
        <f>'8'!F33</f>
        <v>0.50527958436042353</v>
      </c>
      <c r="H34" s="96">
        <f t="shared" si="44"/>
        <v>0.69457516949764764</v>
      </c>
      <c r="I34" s="96">
        <f t="shared" si="45"/>
        <v>0.76593471173796668</v>
      </c>
      <c r="J34" s="96">
        <f>'1'!S35</f>
        <v>0.70253445997418951</v>
      </c>
      <c r="K34" s="96">
        <f>'1'!U35</f>
        <v>0.7629706123426041</v>
      </c>
      <c r="L34" s="96">
        <f>'2'!S35</f>
        <v>0.6825799989125042</v>
      </c>
      <c r="M34" s="96">
        <f>'2'!U35</f>
        <v>0.9054877643302196</v>
      </c>
      <c r="N34" s="96">
        <f>'3'!G34</f>
        <v>0.51079201272676555</v>
      </c>
      <c r="O34" s="96">
        <f>'8'!K33</f>
        <v>0.47882789064136355</v>
      </c>
      <c r="P34" s="96">
        <f t="shared" si="46"/>
        <v>0.65899411220999582</v>
      </c>
      <c r="Q34" s="96">
        <f t="shared" si="47"/>
        <v>0.72359019540965763</v>
      </c>
      <c r="R34" s="96">
        <f>'1'!AC35</f>
        <v>0.6903778689584732</v>
      </c>
      <c r="S34" s="96">
        <f>'1'!AE35</f>
        <v>0.75343872195454809</v>
      </c>
      <c r="T34" s="96">
        <f>'2'!AC35</f>
        <v>8.3333333333333315E-2</v>
      </c>
      <c r="U34" s="96">
        <f>'2'!AE35</f>
        <v>8.3333333333333329E-2</v>
      </c>
      <c r="V34" s="96">
        <f>'3'!J34</f>
        <v>0.76429474498786387</v>
      </c>
      <c r="W34" s="96">
        <f>'8'!P33</f>
        <v>0.46395205090478242</v>
      </c>
      <c r="X34" s="96">
        <f t="shared" si="48"/>
        <v>0.61442252119352914</v>
      </c>
      <c r="Y34" s="96">
        <f t="shared" si="49"/>
        <v>0.65856511829078157</v>
      </c>
      <c r="Z34" s="96">
        <f>'1'!AM35</f>
        <v>0.78841615846387902</v>
      </c>
      <c r="AA34" s="96">
        <f>'1'!AO35</f>
        <v>0.82767680378413555</v>
      </c>
      <c r="AB34" s="96">
        <f>'2'!AM35</f>
        <v>0.32247258141647966</v>
      </c>
      <c r="AC34" s="96">
        <f>'2'!AO35</f>
        <v>0.87434623113053234</v>
      </c>
      <c r="AD34" s="96">
        <f>'3'!M34</f>
        <v>0.53209703852556878</v>
      </c>
      <c r="AE34" s="96">
        <f>'8'!U33</f>
        <v>0.36553904438717139</v>
      </c>
      <c r="AF34" s="96">
        <f t="shared" si="50"/>
        <v>0.67390217735763724</v>
      </c>
      <c r="AG34" s="96">
        <f t="shared" si="51"/>
        <v>0.75657199405322206</v>
      </c>
      <c r="AH34" s="96">
        <f>'1'!AW35</f>
        <v>0.67322496852631319</v>
      </c>
      <c r="AI34" s="96">
        <f>'1'!AY35</f>
        <v>0.73982183792802414</v>
      </c>
      <c r="AJ34" s="96">
        <f>'2'!AW35</f>
        <v>0.38060827033056593</v>
      </c>
      <c r="AK34" s="96">
        <f>'2'!AY35</f>
        <v>0.88172327412472795</v>
      </c>
      <c r="AL34" s="96">
        <f>'3'!P34</f>
        <v>0.59156383815181268</v>
      </c>
      <c r="AM34" s="96">
        <f>'8'!Z33</f>
        <v>0.434866446452011</v>
      </c>
      <c r="AN34" s="96">
        <f t="shared" si="52"/>
        <v>0.61196133346185821</v>
      </c>
      <c r="AO34" s="96">
        <f t="shared" si="53"/>
        <v>0.70869064242247215</v>
      </c>
      <c r="AP34" s="96">
        <f>'1'!BG35</f>
        <v>0.65217415860576233</v>
      </c>
      <c r="AQ34" s="96">
        <f>'1'!BI35</f>
        <v>0.72283499377173965</v>
      </c>
      <c r="AR34" s="96">
        <f>'2'!BG35</f>
        <v>0.46731516313959126</v>
      </c>
      <c r="AS34" s="96">
        <f>'2'!BI35</f>
        <v>0.89039958472722158</v>
      </c>
      <c r="AT34" s="96">
        <f>'3'!S34</f>
        <v>0.58594753534150679</v>
      </c>
      <c r="AU34" s="96">
        <f>'8'!AE33</f>
        <v>0.48172168915331548</v>
      </c>
      <c r="AV34" s="96">
        <f t="shared" si="54"/>
        <v>0.61002034978747499</v>
      </c>
      <c r="AW34" s="96">
        <f t="shared" si="55"/>
        <v>0.70179137656242219</v>
      </c>
      <c r="AX34" s="96">
        <f>'1'!BQ35</f>
        <v>0.83273783433793058</v>
      </c>
      <c r="AY34" s="96">
        <f>'1'!BS35</f>
        <v>0.85939715527629679</v>
      </c>
      <c r="AZ34" s="96">
        <f>'2'!BQ35</f>
        <v>0.46518789605288591</v>
      </c>
      <c r="BA34" s="96">
        <f>'2'!BS35</f>
        <v>0.89021125547738578</v>
      </c>
      <c r="BB34" s="96">
        <f>'3'!V34</f>
        <v>0.52616002489946267</v>
      </c>
      <c r="BC34" s="96">
        <f>'8'!AJ33</f>
        <v>0.47922743950574359</v>
      </c>
      <c r="BD34" s="96">
        <f t="shared" si="56"/>
        <v>0.72997402008236056</v>
      </c>
      <c r="BE34" s="96">
        <f t="shared" si="57"/>
        <v>0.79113788068166691</v>
      </c>
      <c r="BF34" s="96">
        <f>'1'!CA35</f>
        <v>0.71760951737443213</v>
      </c>
      <c r="BG34" s="96">
        <f>'1'!CC35</f>
        <v>0.77465748989287564</v>
      </c>
      <c r="BH34" s="96">
        <f>'2'!CA35</f>
        <v>0.46240190232203132</v>
      </c>
      <c r="BI34" s="96">
        <f>'2'!CC35</f>
        <v>0.88996301538293365</v>
      </c>
      <c r="BJ34" s="96">
        <f>'3'!Y34</f>
        <v>0.5446840565598543</v>
      </c>
      <c r="BK34" s="96">
        <f>'8'!AO33</f>
        <v>0.50017291742675463</v>
      </c>
      <c r="BL34" s="96">
        <f t="shared" si="58"/>
        <v>0.65305254979296645</v>
      </c>
      <c r="BM34" s="96">
        <f t="shared" si="59"/>
        <v>0.73574224186196724</v>
      </c>
      <c r="BN34" s="96">
        <f>'1'!CK35</f>
        <v>0.66459633536468388</v>
      </c>
      <c r="BO34" s="96">
        <f>'1'!CM35</f>
        <v>0.73289628019122177</v>
      </c>
      <c r="BP34" s="96">
        <f>'2'!CK35</f>
        <v>0.49948973333491459</v>
      </c>
      <c r="BQ34" s="96">
        <f>'2'!CM35</f>
        <v>0.89312738528020796</v>
      </c>
      <c r="BR34" s="96">
        <f>'3'!AB34</f>
        <v>0.50931392972131473</v>
      </c>
      <c r="BS34" s="96">
        <f>'8'!AT33</f>
        <v>0.60122821833977658</v>
      </c>
      <c r="BT34" s="96">
        <f t="shared" si="60"/>
        <v>0.62622062289487923</v>
      </c>
      <c r="BU34" s="96">
        <f t="shared" si="61"/>
        <v>0.71339434946798508</v>
      </c>
      <c r="BV34" s="96">
        <f>'1'!CU35</f>
        <v>0.9058047405885562</v>
      </c>
      <c r="BW34" s="96">
        <f>'1'!CW35</f>
        <v>0.90944954054263716</v>
      </c>
      <c r="BX34" s="96">
        <f>'2'!CU35</f>
        <v>0.52675202941977139</v>
      </c>
      <c r="BY34" s="96">
        <f>'2'!CW35</f>
        <v>0.89527845718505683</v>
      </c>
      <c r="BZ34" s="96">
        <f>'3'!AE34</f>
        <v>0.6574583577073555</v>
      </c>
      <c r="CA34" s="96">
        <f>'8'!AY33</f>
        <v>0.61942785452674609</v>
      </c>
      <c r="CB34" s="96">
        <f t="shared" si="62"/>
        <v>0.81442714257737658</v>
      </c>
      <c r="CC34" s="96">
        <f t="shared" si="63"/>
        <v>0.85383114532176185</v>
      </c>
      <c r="CD34" s="96">
        <f>'1'!DE35</f>
        <v>0.7913734961992428</v>
      </c>
      <c r="CE34" s="96">
        <f>'1'!DG35</f>
        <v>0.82982715450119426</v>
      </c>
      <c r="CF34" s="96">
        <f>'2'!DE35</f>
        <v>0.49272543795220541</v>
      </c>
      <c r="CG34" s="96">
        <f>'2'!DG35</f>
        <v>0.89257183889342151</v>
      </c>
      <c r="CH34" s="96">
        <f>'3'!AH34</f>
        <v>0.40518873040048065</v>
      </c>
      <c r="CI34" s="96">
        <f>'8'!BD33</f>
        <v>0.53260968519288332</v>
      </c>
      <c r="CJ34" s="96">
        <f t="shared" si="64"/>
        <v>0.69701383269402684</v>
      </c>
      <c r="CK34" s="96">
        <f t="shared" si="65"/>
        <v>0.76391603359951443</v>
      </c>
    </row>
    <row r="35" spans="1:89">
      <c r="A35" s="1">
        <v>2011</v>
      </c>
      <c r="B35" s="96">
        <f>'1'!I36</f>
        <v>0.77653841079289654</v>
      </c>
      <c r="C35" s="96">
        <f>'1'!K36</f>
        <v>0.81899005504669076</v>
      </c>
      <c r="D35" s="96">
        <f>'2'!I36</f>
        <v>0.4895508622735209</v>
      </c>
      <c r="E35" s="96">
        <f>'2'!K36</f>
        <v>0.89230794085015097</v>
      </c>
      <c r="F35" s="96">
        <f>'3'!D35</f>
        <v>0.52740685852720481</v>
      </c>
      <c r="G35" s="96">
        <f>'8'!F34</f>
        <v>0.51376769902991404</v>
      </c>
      <c r="H35" s="96">
        <f t="shared" si="44"/>
        <v>0.69664942953809161</v>
      </c>
      <c r="I35" s="96">
        <f t="shared" si="45"/>
        <v>0.76664128837341061</v>
      </c>
      <c r="J35" s="96">
        <f>'1'!S36</f>
        <v>0.70057342907067455</v>
      </c>
      <c r="K35" s="96">
        <f>'1'!U36</f>
        <v>0.76143953969042166</v>
      </c>
      <c r="L35" s="96">
        <f>'2'!S36</f>
        <v>0.73304353052413052</v>
      </c>
      <c r="M35" s="96">
        <f>'2'!U36</f>
        <v>0.90822869052145749</v>
      </c>
      <c r="N35" s="96">
        <f>'3'!G35</f>
        <v>0.61560049488042012</v>
      </c>
      <c r="O35" s="96">
        <f>'8'!K34</f>
        <v>0.52538750869503359</v>
      </c>
      <c r="P35" s="96">
        <f t="shared" si="46"/>
        <v>0.67780455375943061</v>
      </c>
      <c r="Q35" s="96">
        <f t="shared" si="47"/>
        <v>0.73792934719298631</v>
      </c>
      <c r="R35" s="96">
        <f>'1'!AC36</f>
        <v>0.67962729793838572</v>
      </c>
      <c r="S35" s="96">
        <f>'1'!AE36</f>
        <v>0.74492756602324817</v>
      </c>
      <c r="T35" s="96">
        <f>'2'!AC36</f>
        <v>8.3333333333333315E-2</v>
      </c>
      <c r="U35" s="96">
        <f>'2'!AE36</f>
        <v>8.3333333333333329E-2</v>
      </c>
      <c r="V35" s="96">
        <f>'3'!J35</f>
        <v>0.73564791716967615</v>
      </c>
      <c r="W35" s="96">
        <f>'8'!P34</f>
        <v>0.40502080806768964</v>
      </c>
      <c r="X35" s="96">
        <f t="shared" si="48"/>
        <v>0.59813931441393986</v>
      </c>
      <c r="Y35" s="96">
        <f t="shared" si="49"/>
        <v>0.64384950207334357</v>
      </c>
      <c r="Z35" s="96">
        <f>'1'!AM36</f>
        <v>0.7934539138996245</v>
      </c>
      <c r="AA35" s="96">
        <f>'1'!AO36</f>
        <v>0.83133691870034876</v>
      </c>
      <c r="AB35" s="96">
        <f>'2'!AM36</f>
        <v>0.32214721095117288</v>
      </c>
      <c r="AC35" s="96">
        <f>'2'!AO36</f>
        <v>0.87430007562327094</v>
      </c>
      <c r="AD35" s="96">
        <f>'3'!M35</f>
        <v>0.60398307379088489</v>
      </c>
      <c r="AE35" s="96">
        <f>'8'!U34</f>
        <v>0.40484857881031666</v>
      </c>
      <c r="AF35" s="96">
        <f t="shared" si="50"/>
        <v>0.68851562608497441</v>
      </c>
      <c r="AG35" s="96">
        <f t="shared" si="51"/>
        <v>0.77024901591269124</v>
      </c>
      <c r="AH35" s="96">
        <f>'1'!AW36</f>
        <v>0.67936998027572315</v>
      </c>
      <c r="AI35" s="96">
        <f>'1'!AY36</f>
        <v>0.74472289713497597</v>
      </c>
      <c r="AJ35" s="96">
        <f>'2'!AW36</f>
        <v>0.38250087812248668</v>
      </c>
      <c r="AK35" s="96">
        <f>'2'!AY36</f>
        <v>0.88193841560466602</v>
      </c>
      <c r="AL35" s="96">
        <f>'3'!P35</f>
        <v>0.5746058505334859</v>
      </c>
      <c r="AM35" s="96">
        <f>'8'!Z34</f>
        <v>0.45741051403994132</v>
      </c>
      <c r="AN35" s="96">
        <f t="shared" si="52"/>
        <v>0.61701071046259759</v>
      </c>
      <c r="AO35" s="96">
        <f t="shared" si="53"/>
        <v>0.71270150601229243</v>
      </c>
      <c r="AP35" s="96">
        <f>'1'!BG36</f>
        <v>0.65131671821585979</v>
      </c>
      <c r="AQ35" s="96">
        <f>'1'!BI36</f>
        <v>0.7221365038682791</v>
      </c>
      <c r="AR35" s="96">
        <f>'2'!BG36</f>
        <v>0.47467890342344704</v>
      </c>
      <c r="AS35" s="96">
        <f>'2'!BI36</f>
        <v>0.89104354196453228</v>
      </c>
      <c r="AT35" s="96">
        <f>'3'!S35</f>
        <v>0.5659127119234566</v>
      </c>
      <c r="AU35" s="96">
        <f>'8'!AE34</f>
        <v>0.50051363753513156</v>
      </c>
      <c r="AV35" s="96">
        <f t="shared" si="54"/>
        <v>0.61003222803930535</v>
      </c>
      <c r="AW35" s="96">
        <f t="shared" si="55"/>
        <v>0.70124254185010737</v>
      </c>
      <c r="AX35" s="96">
        <f>'1'!BQ36</f>
        <v>0.82953659013381775</v>
      </c>
      <c r="AY35" s="96">
        <f>'1'!BS36</f>
        <v>0.8571417744322497</v>
      </c>
      <c r="AZ35" s="96">
        <f>'2'!BQ36</f>
        <v>0.47156956973330039</v>
      </c>
      <c r="BA35" s="96">
        <f>'2'!BS36</f>
        <v>0.89077312210725013</v>
      </c>
      <c r="BB35" s="96">
        <f>'3'!V35</f>
        <v>0.50490950118432698</v>
      </c>
      <c r="BC35" s="96">
        <f>'8'!AJ34</f>
        <v>0.46357437194275097</v>
      </c>
      <c r="BD35" s="96">
        <f t="shared" si="56"/>
        <v>0.72468095737971028</v>
      </c>
      <c r="BE35" s="96">
        <f t="shared" si="57"/>
        <v>0.78592494162600757</v>
      </c>
      <c r="BF35" s="96">
        <f>'1'!CA36</f>
        <v>0.73306832217731432</v>
      </c>
      <c r="BG35" s="96">
        <f>'1'!CC36</f>
        <v>0.78649209922432939</v>
      </c>
      <c r="BH35" s="96">
        <f>'2'!CA36</f>
        <v>0.46731154888253462</v>
      </c>
      <c r="BI35" s="96">
        <f>'2'!CC36</f>
        <v>0.89039926563879612</v>
      </c>
      <c r="BJ35" s="96">
        <f>'3'!Y35</f>
        <v>0.54073203657834767</v>
      </c>
      <c r="BK35" s="96">
        <f>'8'!AO34</f>
        <v>0.52299274071012014</v>
      </c>
      <c r="BL35" s="96">
        <f t="shared" si="58"/>
        <v>0.66625145814122011</v>
      </c>
      <c r="BM35" s="96">
        <f t="shared" si="59"/>
        <v>0.74595687374975683</v>
      </c>
      <c r="BN35" s="96">
        <f>'1'!CK36</f>
        <v>0.69143069497508858</v>
      </c>
      <c r="BO35" s="96">
        <f>'1'!CM36</f>
        <v>0.754268088168351</v>
      </c>
      <c r="BP35" s="96">
        <f>'2'!CK36</f>
        <v>0.5423266035852804</v>
      </c>
      <c r="BQ35" s="96">
        <f>'2'!CM36</f>
        <v>0.8964487245681787</v>
      </c>
      <c r="BR35" s="96">
        <f>'3'!AB35</f>
        <v>0.62490167118917694</v>
      </c>
      <c r="BS35" s="96">
        <f>'8'!AT34</f>
        <v>0.63413352869882444</v>
      </c>
      <c r="BT35" s="96">
        <f t="shared" si="60"/>
        <v>0.66413766682989028</v>
      </c>
      <c r="BU35" s="96">
        <f t="shared" si="61"/>
        <v>0.74353605416346358</v>
      </c>
      <c r="BV35" s="96">
        <f>'1'!CU36</f>
        <v>0.91419356244494177</v>
      </c>
      <c r="BW35" s="96">
        <f>'1'!CW36</f>
        <v>0.91502832091010355</v>
      </c>
      <c r="BX35" s="96">
        <f>'2'!CU36</f>
        <v>0.57291021498090677</v>
      </c>
      <c r="BY35" s="96">
        <f>'2'!CW36</f>
        <v>0.8986354814740094</v>
      </c>
      <c r="BZ35" s="96">
        <f>'3'!AE35</f>
        <v>0.65722598302853896</v>
      </c>
      <c r="CA35" s="96">
        <f>'8'!AY34</f>
        <v>0.65665979228925786</v>
      </c>
      <c r="CB35" s="96">
        <f t="shared" si="62"/>
        <v>0.8286150927413295</v>
      </c>
      <c r="CC35" s="96">
        <f t="shared" si="63"/>
        <v>0.86177195031625309</v>
      </c>
      <c r="CD35" s="96">
        <f>'1'!DE36</f>
        <v>0.79378503880872442</v>
      </c>
      <c r="CE35" s="96">
        <f>'1'!DG36</f>
        <v>0.83157699218006231</v>
      </c>
      <c r="CF35" s="96">
        <f>'2'!DE36</f>
        <v>0.50833214975182517</v>
      </c>
      <c r="CG35" s="96">
        <f>'2'!DG36</f>
        <v>0.89384014222583075</v>
      </c>
      <c r="CH35" s="96">
        <f>'3'!AH35</f>
        <v>0.43554545325238125</v>
      </c>
      <c r="CI35" s="96">
        <f>'8'!BD34</f>
        <v>0.53620662864547308</v>
      </c>
      <c r="CJ35" s="96">
        <f t="shared" si="64"/>
        <v>0.70365795033107514</v>
      </c>
      <c r="CK35" s="96">
        <f t="shared" si="65"/>
        <v>0.76866311693841216</v>
      </c>
    </row>
    <row r="36" spans="1:89">
      <c r="A36" s="1">
        <v>2012</v>
      </c>
      <c r="B36" s="96">
        <f>'1'!I37</f>
        <v>0.76545357184422169</v>
      </c>
      <c r="C36" s="96">
        <f>'1'!K37</f>
        <v>0.81080975799174793</v>
      </c>
      <c r="D36" s="96">
        <f>'2'!I37</f>
        <v>0.47088971306067606</v>
      </c>
      <c r="E36" s="96">
        <f>'2'!K37</f>
        <v>0.89071370623558643</v>
      </c>
      <c r="F36" s="96">
        <f>'3'!D36</f>
        <v>0.47942709510210746</v>
      </c>
      <c r="G36" s="96">
        <f>'8'!F35</f>
        <v>0.53097537232957548</v>
      </c>
      <c r="H36" s="96">
        <f t="shared" si="44"/>
        <v>0.68394671834019094</v>
      </c>
      <c r="I36" s="96">
        <f t="shared" si="45"/>
        <v>0.75767844796095041</v>
      </c>
      <c r="J36" s="96">
        <f>'1'!S37</f>
        <v>0.69121242239729119</v>
      </c>
      <c r="K36" s="96">
        <f>'1'!U37</f>
        <v>0.75409620384771547</v>
      </c>
      <c r="L36" s="96">
        <f>'2'!S37</f>
        <v>0.67108129929046334</v>
      </c>
      <c r="M36" s="96">
        <f>'2'!U37</f>
        <v>0.90483094761118976</v>
      </c>
      <c r="N36" s="96">
        <f>'3'!G36</f>
        <v>0.62116435865909014</v>
      </c>
      <c r="O36" s="96">
        <f>'8'!K35</f>
        <v>0.53419261456542155</v>
      </c>
      <c r="P36" s="96">
        <f t="shared" si="46"/>
        <v>0.66649252292960126</v>
      </c>
      <c r="Q36" s="96">
        <f t="shared" si="47"/>
        <v>0.73388613477697084</v>
      </c>
      <c r="R36" s="96">
        <f>'1'!AC37</f>
        <v>0.6545908697362619</v>
      </c>
      <c r="S36" s="96">
        <f>'1'!AE37</f>
        <v>0.72480089740244091</v>
      </c>
      <c r="T36" s="96">
        <f>'2'!AC37</f>
        <v>8.3333333333333315E-2</v>
      </c>
      <c r="U36" s="96">
        <f>'2'!AE37</f>
        <v>8.3333333333333329E-2</v>
      </c>
      <c r="V36" s="96">
        <f>'3'!J36</f>
        <v>0.76056846040863613</v>
      </c>
      <c r="W36" s="96">
        <f>'8'!P35</f>
        <v>0.45858954148021969</v>
      </c>
      <c r="X36" s="96">
        <f t="shared" si="48"/>
        <v>0.58846274233760221</v>
      </c>
      <c r="Y36" s="96">
        <f t="shared" si="49"/>
        <v>0.63760976170392747</v>
      </c>
      <c r="Z36" s="96">
        <f>'1'!AM37</f>
        <v>0.79498859975530289</v>
      </c>
      <c r="AA36" s="96">
        <f>'1'!AO37</f>
        <v>0.83244908392426564</v>
      </c>
      <c r="AB36" s="96">
        <f>'2'!AM37</f>
        <v>0.31858820254650094</v>
      </c>
      <c r="AC36" s="96">
        <f>'2'!AO37</f>
        <v>0.87379106542163709</v>
      </c>
      <c r="AD36" s="96">
        <f>'3'!M36</f>
        <v>0.47780666150648593</v>
      </c>
      <c r="AE36" s="96">
        <f>'8'!U35</f>
        <v>0.41684959648997905</v>
      </c>
      <c r="AF36" s="96">
        <f t="shared" si="50"/>
        <v>0.67781646588300859</v>
      </c>
      <c r="AG36" s="96">
        <f t="shared" si="51"/>
        <v>0.75955909108879616</v>
      </c>
      <c r="AH36" s="96">
        <f>'1'!AW37</f>
        <v>0.65204198570294147</v>
      </c>
      <c r="AI36" s="96">
        <f>'1'!AY37</f>
        <v>0.72272735680662703</v>
      </c>
      <c r="AJ36" s="96">
        <f>'2'!AW37</f>
        <v>0.36794413469784154</v>
      </c>
      <c r="AK36" s="96">
        <f>'2'!AY37</f>
        <v>0.88024744164509494</v>
      </c>
      <c r="AL36" s="96">
        <f>'3'!P36</f>
        <v>0.49238801318456799</v>
      </c>
      <c r="AM36" s="96">
        <f>'8'!Z35</f>
        <v>0.42415364241683673</v>
      </c>
      <c r="AN36" s="96">
        <f t="shared" si="52"/>
        <v>0.58487796902198363</v>
      </c>
      <c r="AO36" s="96">
        <f t="shared" si="53"/>
        <v>0.6855880594892888</v>
      </c>
      <c r="AP36" s="96">
        <f>'1'!BG37</f>
        <v>0.64338203196954391</v>
      </c>
      <c r="AQ36" s="96">
        <f>'1'!BI37</f>
        <v>0.71564786105700851</v>
      </c>
      <c r="AR36" s="96">
        <f>'2'!BG37</f>
        <v>0.47323850476527585</v>
      </c>
      <c r="AS36" s="96">
        <f>'2'!BI37</f>
        <v>0.890918538112346</v>
      </c>
      <c r="AT36" s="96">
        <f>'3'!S36</f>
        <v>0.48200778564328256</v>
      </c>
      <c r="AU36" s="96">
        <f>'8'!AE35</f>
        <v>0.49798567368546509</v>
      </c>
      <c r="AV36" s="96">
        <f t="shared" si="54"/>
        <v>0.59569061878808305</v>
      </c>
      <c r="AW36" s="96">
        <f t="shared" si="55"/>
        <v>0.68804470248401528</v>
      </c>
      <c r="AX36" s="96">
        <f>'1'!BQ37</f>
        <v>0.81143796369396559</v>
      </c>
      <c r="AY36" s="96">
        <f>'1'!BS37</f>
        <v>0.84428737733547943</v>
      </c>
      <c r="AZ36" s="96">
        <f>'2'!BQ37</f>
        <v>0.46632383048228432</v>
      </c>
      <c r="BA36" s="96">
        <f>'2'!BS37</f>
        <v>0.89031195113797101</v>
      </c>
      <c r="BB36" s="96">
        <f>'3'!V36</f>
        <v>0.42772085954759786</v>
      </c>
      <c r="BC36" s="96">
        <f>'8'!AJ35</f>
        <v>0.48490768922455929</v>
      </c>
      <c r="BD36" s="96">
        <f t="shared" si="56"/>
        <v>0.70590181251122008</v>
      </c>
      <c r="BE36" s="96">
        <f t="shared" si="57"/>
        <v>0.77129521412584845</v>
      </c>
      <c r="BF36" s="96">
        <f>'1'!CA37</f>
        <v>0.75162348378313659</v>
      </c>
      <c r="BG36" s="96">
        <f>'1'!CC37</f>
        <v>0.80050218301407461</v>
      </c>
      <c r="BH36" s="96">
        <f>'2'!CA37</f>
        <v>0.45869294986416059</v>
      </c>
      <c r="BI36" s="96">
        <f>'2'!CC37</f>
        <v>0.88962969068125308</v>
      </c>
      <c r="BJ36" s="96">
        <f>'3'!Y36</f>
        <v>0.4467316964673409</v>
      </c>
      <c r="BK36" s="96">
        <f>'8'!AO35</f>
        <v>0.52964016750066323</v>
      </c>
      <c r="BL36" s="96">
        <f t="shared" si="58"/>
        <v>0.66964292003141201</v>
      </c>
      <c r="BM36" s="96">
        <f t="shared" si="59"/>
        <v>0.74695168357477792</v>
      </c>
      <c r="BN36" s="96">
        <f>'1'!CK37</f>
        <v>0.6736594182629283</v>
      </c>
      <c r="BO36" s="96">
        <f>'1'!CM37</f>
        <v>0.74016918575531032</v>
      </c>
      <c r="BP36" s="96">
        <f>'2'!CK37</f>
        <v>0.48199107673841918</v>
      </c>
      <c r="BQ36" s="96">
        <f>'2'!CM37</f>
        <v>0.8916711096969453</v>
      </c>
      <c r="BR36" s="96">
        <f>'3'!AB36</f>
        <v>0.59595498813572545</v>
      </c>
      <c r="BS36" s="96">
        <f>'8'!AT35</f>
        <v>0.65322255101494131</v>
      </c>
      <c r="BT36" s="96">
        <f t="shared" si="60"/>
        <v>0.64467845437295834</v>
      </c>
      <c r="BU36" s="96">
        <f t="shared" si="61"/>
        <v>0.73220329491347835</v>
      </c>
      <c r="BV36" s="96">
        <f>'1'!CU37</f>
        <v>0.90587452379565037</v>
      </c>
      <c r="BW36" s="96">
        <f>'1'!CW37</f>
        <v>0.90949608568745199</v>
      </c>
      <c r="BX36" s="96">
        <f>'2'!CU37</f>
        <v>0.49912801252861111</v>
      </c>
      <c r="BY36" s="96">
        <f>'2'!CW37</f>
        <v>0.89309790671326028</v>
      </c>
      <c r="BZ36" s="96">
        <f>'3'!AE36</f>
        <v>0.7164847144799007</v>
      </c>
      <c r="CA36" s="96">
        <f>'8'!AY35</f>
        <v>0.68164939576695061</v>
      </c>
      <c r="CB36" s="96">
        <f t="shared" si="62"/>
        <v>0.8238383789345014</v>
      </c>
      <c r="CC36" s="96">
        <f t="shared" si="63"/>
        <v>0.86577046167722749</v>
      </c>
      <c r="CD36" s="96">
        <f>'1'!DE37</f>
        <v>0.7888752750963679</v>
      </c>
      <c r="CE36" s="96">
        <f>'1'!DG37</f>
        <v>0.82801096280747077</v>
      </c>
      <c r="CF36" s="96">
        <f>'2'!DE37</f>
        <v>0.49004369018476873</v>
      </c>
      <c r="CG36" s="96">
        <f>'2'!DG37</f>
        <v>0.89234904389234904</v>
      </c>
      <c r="CH36" s="96">
        <f>'3'!AH36</f>
        <v>0.47651234017198341</v>
      </c>
      <c r="CI36" s="96">
        <f>'8'!BD35</f>
        <v>0.57416754177089291</v>
      </c>
      <c r="CJ36" s="96">
        <f t="shared" si="64"/>
        <v>0.70628504978022211</v>
      </c>
      <c r="CK36" s="96">
        <f t="shared" si="65"/>
        <v>0.7739105665487519</v>
      </c>
    </row>
    <row r="37" spans="1:89">
      <c r="A37" s="1">
        <v>2013</v>
      </c>
      <c r="B37" s="96">
        <f>'1'!I38</f>
        <v>0.76818825936081736</v>
      </c>
      <c r="C37" s="96">
        <f>'1'!K38</f>
        <v>0.81283453844312881</v>
      </c>
      <c r="D37" s="96">
        <f>'2'!I38</f>
        <v>0.47383550320401741</v>
      </c>
      <c r="E37" s="96">
        <f>'2'!K38</f>
        <v>0.89097040409051942</v>
      </c>
      <c r="F37" s="96">
        <f>'3'!D37</f>
        <v>0.47401409669199285</v>
      </c>
      <c r="G37" s="96">
        <f>'8'!F36</f>
        <v>0.55370755562555429</v>
      </c>
      <c r="H37" s="96">
        <f t="shared" si="44"/>
        <v>0.68788749710472852</v>
      </c>
      <c r="I37" s="96">
        <f t="shared" si="45"/>
        <v>0.76085338255099677</v>
      </c>
      <c r="J37" s="96">
        <f>'1'!S38</f>
        <v>0.67853409295778311</v>
      </c>
      <c r="K37" s="96">
        <f>'1'!U38</f>
        <v>0.74405772824730287</v>
      </c>
      <c r="L37" s="96">
        <f>'2'!S38</f>
        <v>0.67177586181876048</v>
      </c>
      <c r="M37" s="96">
        <f>'2'!U38</f>
        <v>0.90487098487352036</v>
      </c>
      <c r="N37" s="96">
        <f>'3'!G37</f>
        <v>0.5892026188367484</v>
      </c>
      <c r="O37" s="96">
        <f>'8'!K36</f>
        <v>0.58624318251406315</v>
      </c>
      <c r="P37" s="96">
        <f t="shared" si="46"/>
        <v>0.6596960313874054</v>
      </c>
      <c r="Q37" s="96">
        <f t="shared" si="47"/>
        <v>0.72887208839554518</v>
      </c>
      <c r="R37" s="96">
        <f>'1'!AC38</f>
        <v>0.65607660670713108</v>
      </c>
      <c r="S37" s="96">
        <f>'1'!AE38</f>
        <v>0.72600744054292465</v>
      </c>
      <c r="T37" s="96">
        <f>'2'!AC38</f>
        <v>8.3333333333333315E-2</v>
      </c>
      <c r="U37" s="96">
        <f>'2'!AE38</f>
        <v>8.3333333333333329E-2</v>
      </c>
      <c r="V37" s="96">
        <f>'3'!J37</f>
        <v>0.53756266351750415</v>
      </c>
      <c r="W37" s="96">
        <f>'8'!P36</f>
        <v>0.45149020584730065</v>
      </c>
      <c r="X37" s="96">
        <f t="shared" si="48"/>
        <v>0.56649224496480555</v>
      </c>
      <c r="Y37" s="96">
        <f t="shared" si="49"/>
        <v>0.61544382864986102</v>
      </c>
      <c r="Z37" s="96">
        <f>'1'!AM38</f>
        <v>0.79029092126788325</v>
      </c>
      <c r="AA37" s="96">
        <f>'1'!AO38</f>
        <v>0.82904056205350563</v>
      </c>
      <c r="AB37" s="96">
        <f>'2'!AM38</f>
        <v>0.3201340327982819</v>
      </c>
      <c r="AC37" s="96">
        <f>'2'!AO38</f>
        <v>0.87401308990508564</v>
      </c>
      <c r="AD37" s="96">
        <f>'3'!M37</f>
        <v>0.4654849144534095</v>
      </c>
      <c r="AE37" s="96">
        <f>'8'!U36</f>
        <v>0.43219232264057378</v>
      </c>
      <c r="AF37" s="96">
        <f t="shared" si="50"/>
        <v>0.67498477187674477</v>
      </c>
      <c r="AG37" s="96">
        <f t="shared" si="51"/>
        <v>0.75749742613736082</v>
      </c>
      <c r="AH37" s="96">
        <f>'1'!AW38</f>
        <v>0.63456040581236761</v>
      </c>
      <c r="AI37" s="96">
        <f>'1'!AY38</f>
        <v>0.7083806714368639</v>
      </c>
      <c r="AJ37" s="96">
        <f>'2'!AW38</f>
        <v>0.36694666721141117</v>
      </c>
      <c r="AK37" s="96">
        <f>'2'!AY38</f>
        <v>0.88012842432775962</v>
      </c>
      <c r="AL37" s="96">
        <f>'3'!P37</f>
        <v>0.54168910517076163</v>
      </c>
      <c r="AM37" s="96">
        <f>'8'!Z36</f>
        <v>0.4624988922620808</v>
      </c>
      <c r="AN37" s="96">
        <f t="shared" si="52"/>
        <v>0.58130575053308264</v>
      </c>
      <c r="AO37" s="96">
        <f t="shared" si="53"/>
        <v>0.68429811218186487</v>
      </c>
      <c r="AP37" s="96">
        <f>'1'!BG38</f>
        <v>0.64517617076356748</v>
      </c>
      <c r="AQ37" s="96">
        <f>'1'!BI38</f>
        <v>0.71711897390510004</v>
      </c>
      <c r="AR37" s="96">
        <f>'2'!BG38</f>
        <v>0.4761975655602424</v>
      </c>
      <c r="AS37" s="96">
        <f>'2'!BI38</f>
        <v>0.89117484056009477</v>
      </c>
      <c r="AT37" s="96">
        <f>'3'!S37</f>
        <v>0.501787615830244</v>
      </c>
      <c r="AU37" s="96">
        <f>'8'!AE36</f>
        <v>0.53304393746505274</v>
      </c>
      <c r="AV37" s="96">
        <f t="shared" si="54"/>
        <v>0.60272623142005111</v>
      </c>
      <c r="AW37" s="96">
        <f t="shared" si="55"/>
        <v>0.69458392111910916</v>
      </c>
      <c r="AX37" s="96">
        <f>'1'!BQ38</f>
        <v>0.80775174086779744</v>
      </c>
      <c r="AY37" s="96">
        <f>'1'!BS38</f>
        <v>0.84164747072264767</v>
      </c>
      <c r="AZ37" s="96">
        <f>'2'!BQ38</f>
        <v>0.47047014999705394</v>
      </c>
      <c r="BA37" s="96">
        <f>'2'!BS38</f>
        <v>0.890676986614794</v>
      </c>
      <c r="BB37" s="96">
        <f>'3'!V37</f>
        <v>0.44204057871805347</v>
      </c>
      <c r="BC37" s="96">
        <f>'8'!AJ36</f>
        <v>0.49540253728956096</v>
      </c>
      <c r="BD37" s="96">
        <f t="shared" si="56"/>
        <v>0.70621754520792501</v>
      </c>
      <c r="BE37" s="96">
        <f t="shared" si="57"/>
        <v>0.77196523976809428</v>
      </c>
      <c r="BF37" s="96">
        <f>'1'!CA38</f>
        <v>0.76143009178030097</v>
      </c>
      <c r="BG37" s="96">
        <f>'1'!CC38</f>
        <v>0.80782275493586808</v>
      </c>
      <c r="BH37" s="96">
        <f>'2'!CA38</f>
        <v>0.45910049837620381</v>
      </c>
      <c r="BI37" s="96">
        <f>'2'!CC38</f>
        <v>0.88966647788234932</v>
      </c>
      <c r="BJ37" s="96">
        <f>'3'!Y37</f>
        <v>0.51672771350157887</v>
      </c>
      <c r="BK37" s="96">
        <f>'8'!AO36</f>
        <v>0.57237571557134448</v>
      </c>
      <c r="BL37" s="96">
        <f t="shared" si="58"/>
        <v>0.6878214569911234</v>
      </c>
      <c r="BM37" s="96">
        <f t="shared" si="59"/>
        <v>0.76335291915063497</v>
      </c>
      <c r="BN37" s="96">
        <f>'1'!CK38</f>
        <v>0.7488363338298214</v>
      </c>
      <c r="BO37" s="96">
        <f>'1'!CM38</f>
        <v>0.79841109248095954</v>
      </c>
      <c r="BP37" s="96">
        <f>'2'!CK38</f>
        <v>0.45501395098742869</v>
      </c>
      <c r="BQ37" s="96">
        <f>'2'!CM38</f>
        <v>0.88929578807219034</v>
      </c>
      <c r="BR37" s="96">
        <f>'3'!AB37</f>
        <v>0.5308728234500989</v>
      </c>
      <c r="BS37" s="96">
        <f>'8'!AT36</f>
        <v>0.67413485893951941</v>
      </c>
      <c r="BT37" s="96">
        <f t="shared" si="60"/>
        <v>0.69018759701857968</v>
      </c>
      <c r="BU37" s="96">
        <f t="shared" si="61"/>
        <v>0.76831811178285259</v>
      </c>
      <c r="BV37" s="96">
        <f>'1'!CU38</f>
        <v>0.91666666666666674</v>
      </c>
      <c r="BW37" s="96">
        <f>'1'!CW38</f>
        <v>0.91666666666666718</v>
      </c>
      <c r="BX37" s="96">
        <f>'2'!CU38</f>
        <v>0.50399874825853141</v>
      </c>
      <c r="BY37" s="96">
        <f>'2'!CW38</f>
        <v>0.89349271375318395</v>
      </c>
      <c r="BZ37" s="96">
        <f>'3'!AE37</f>
        <v>0.67945218031440857</v>
      </c>
      <c r="CA37" s="96">
        <f>'8'!AY36</f>
        <v>0.69767747898757937</v>
      </c>
      <c r="CB37" s="96">
        <f t="shared" si="62"/>
        <v>0.82977950742271867</v>
      </c>
      <c r="CC37" s="96">
        <f t="shared" si="63"/>
        <v>0.86872890397218416</v>
      </c>
      <c r="CD37" s="96">
        <f>'1'!DE38</f>
        <v>0.77857666511488</v>
      </c>
      <c r="CE37" s="96">
        <f>'1'!DG38</f>
        <v>0.82048647182457812</v>
      </c>
      <c r="CF37" s="96">
        <f>'2'!DE38</f>
        <v>0.4933219946008176</v>
      </c>
      <c r="CG37" s="96">
        <f>'2'!DG38</f>
        <v>0.89262120133592593</v>
      </c>
      <c r="CH37" s="96">
        <f>'3'!AH37</f>
        <v>0.38288878838199536</v>
      </c>
      <c r="CI37" s="96">
        <f>'8'!BD36</f>
        <v>0.58995892142227957</v>
      </c>
      <c r="CJ37" s="96">
        <f t="shared" si="64"/>
        <v>0.69162063602092516</v>
      </c>
      <c r="CK37" s="96">
        <f t="shared" si="65"/>
        <v>0.76088742139122478</v>
      </c>
    </row>
    <row r="38" spans="1:89">
      <c r="A38" s="1">
        <v>2014</v>
      </c>
      <c r="B38" s="96">
        <f>'1'!I39</f>
        <v>0.75929404380626253</v>
      </c>
      <c r="C38" s="96">
        <f>'1'!K39</f>
        <v>0.80623308265198301</v>
      </c>
      <c r="D38" s="96">
        <f>'2'!I39</f>
        <v>0.48437756534578269</v>
      </c>
      <c r="E38" s="96">
        <f>'2'!K39</f>
        <v>0.89187344102162147</v>
      </c>
      <c r="F38" s="96">
        <f>'3'!D38</f>
        <v>0.52890204610949798</v>
      </c>
      <c r="G38" s="96">
        <f>'8'!F37</f>
        <v>0.55088874400304444</v>
      </c>
      <c r="H38" s="96">
        <f t="shared" si="44"/>
        <v>0.68792266621021625</v>
      </c>
      <c r="I38" s="96">
        <f t="shared" si="45"/>
        <v>0.76152958096980439</v>
      </c>
      <c r="J38" s="96">
        <f>'1'!S39</f>
        <v>0.66718834237196289</v>
      </c>
      <c r="K38" s="96">
        <f>'1'!U39</f>
        <v>0.73498208450083147</v>
      </c>
      <c r="L38" s="96">
        <f>'2'!S39</f>
        <v>0.61414423419655362</v>
      </c>
      <c r="M38" s="96">
        <f>'2'!U39</f>
        <v>0.90137678814850974</v>
      </c>
      <c r="N38" s="96">
        <f>'3'!G38</f>
        <v>0.59695215495762366</v>
      </c>
      <c r="O38" s="96">
        <f>'8'!K37</f>
        <v>0.53419994913493418</v>
      </c>
      <c r="P38" s="96">
        <f t="shared" si="46"/>
        <v>0.64156147348928516</v>
      </c>
      <c r="Q38" s="96">
        <f t="shared" si="47"/>
        <v>0.71774034837468892</v>
      </c>
      <c r="R38" s="96">
        <f>'1'!AC39</f>
        <v>0.65386054594504139</v>
      </c>
      <c r="S38" s="96">
        <f>'1'!AE39</f>
        <v>0.7242072420572373</v>
      </c>
      <c r="T38" s="96">
        <f>'2'!AC39</f>
        <v>8.3333333333333315E-2</v>
      </c>
      <c r="U38" s="96">
        <f>'2'!AE39</f>
        <v>8.3333333333333329E-2</v>
      </c>
      <c r="V38" s="96">
        <f>'3'!J38</f>
        <v>0.68337336704555396</v>
      </c>
      <c r="W38" s="96">
        <f>'8'!P37</f>
        <v>0.47982962543293178</v>
      </c>
      <c r="X38" s="96">
        <f t="shared" si="48"/>
        <v>0.58235601474271081</v>
      </c>
      <c r="Y38" s="96">
        <f t="shared" si="49"/>
        <v>0.63159870202124802</v>
      </c>
      <c r="Z38" s="96">
        <f>'1'!AM39</f>
        <v>0.78271884844335482</v>
      </c>
      <c r="AA38" s="96">
        <f>'1'!AO39</f>
        <v>0.82352016410881379</v>
      </c>
      <c r="AB38" s="96">
        <f>'2'!AM39</f>
        <v>0.32048477050997171</v>
      </c>
      <c r="AC38" s="96">
        <f>'2'!AO39</f>
        <v>0.87406326390179601</v>
      </c>
      <c r="AD38" s="96">
        <f>'3'!M38</f>
        <v>0.50386822255899233</v>
      </c>
      <c r="AE38" s="96">
        <f>'8'!U37</f>
        <v>0.45749658171911878</v>
      </c>
      <c r="AF38" s="96">
        <f t="shared" si="50"/>
        <v>0.67608815138915657</v>
      </c>
      <c r="AG38" s="96">
        <f t="shared" si="51"/>
        <v>0.7600069216941604</v>
      </c>
      <c r="AH38" s="96">
        <f>'1'!AW39</f>
        <v>0.62947538061499908</v>
      </c>
      <c r="AI38" s="96">
        <f>'1'!AY39</f>
        <v>0.70416586463146358</v>
      </c>
      <c r="AJ38" s="96">
        <f>'2'!AW39</f>
        <v>0.36502345588460561</v>
      </c>
      <c r="AK38" s="96">
        <f>'2'!AY39</f>
        <v>0.87989776146285603</v>
      </c>
      <c r="AL38" s="96">
        <f>'3'!P38</f>
        <v>0.5509389677489902</v>
      </c>
      <c r="AM38" s="96">
        <f>'8'!Z37</f>
        <v>0.46192891557400051</v>
      </c>
      <c r="AN38" s="96">
        <f t="shared" si="52"/>
        <v>0.57842190035125896</v>
      </c>
      <c r="AO38" s="96">
        <f t="shared" si="53"/>
        <v>0.68219266972060921</v>
      </c>
      <c r="AP38" s="96">
        <f>'1'!BG39</f>
        <v>0.64073399197613046</v>
      </c>
      <c r="AQ38" s="96">
        <f>'1'!BI39</f>
        <v>0.71347235075199722</v>
      </c>
      <c r="AR38" s="96">
        <f>'2'!BG39</f>
        <v>0.47764437278349731</v>
      </c>
      <c r="AS38" s="96">
        <f>'2'!BI39</f>
        <v>0.89129945556923351</v>
      </c>
      <c r="AT38" s="96">
        <f>'3'!S38</f>
        <v>0.60579690913694684</v>
      </c>
      <c r="AU38" s="96">
        <f>'8'!AE37</f>
        <v>0.51770935769557935</v>
      </c>
      <c r="AV38" s="96">
        <f t="shared" si="54"/>
        <v>0.60862885834489366</v>
      </c>
      <c r="AW38" s="96">
        <f t="shared" si="55"/>
        <v>0.70091121776657395</v>
      </c>
      <c r="AX38" s="96">
        <f>'1'!BQ39</f>
        <v>0.81051242795353262</v>
      </c>
      <c r="AY38" s="96">
        <f>'1'!BS39</f>
        <v>0.84362525065230709</v>
      </c>
      <c r="AZ38" s="96">
        <f>'2'!BQ39</f>
        <v>0.47043882536483422</v>
      </c>
      <c r="BA38" s="96">
        <f>'2'!BS39</f>
        <v>0.89067424352692104</v>
      </c>
      <c r="BB38" s="96">
        <f>'3'!V38</f>
        <v>0.49973382877790429</v>
      </c>
      <c r="BC38" s="96">
        <f>'8'!AJ37</f>
        <v>0.50995953273145844</v>
      </c>
      <c r="BD38" s="96">
        <f t="shared" si="56"/>
        <v>0.71537191825489244</v>
      </c>
      <c r="BE38" s="96">
        <f t="shared" si="57"/>
        <v>0.78057443596024334</v>
      </c>
      <c r="BF38" s="96">
        <f>'1'!CA39</f>
        <v>0.72134919440931944</v>
      </c>
      <c r="BG38" s="96">
        <f>'1'!CC39</f>
        <v>0.77753419116833411</v>
      </c>
      <c r="BH38" s="96">
        <f>'2'!CA39</f>
        <v>0.45920962848059244</v>
      </c>
      <c r="BI38" s="96">
        <f>'2'!CC39</f>
        <v>0.88967632169477318</v>
      </c>
      <c r="BJ38" s="96">
        <f>'3'!Y38</f>
        <v>0.48906646190387643</v>
      </c>
      <c r="BK38" s="96">
        <f>'8'!AO37</f>
        <v>0.54364957253020563</v>
      </c>
      <c r="BL38" s="96">
        <f t="shared" si="58"/>
        <v>0.65413700237799111</v>
      </c>
      <c r="BM38" s="96">
        <f t="shared" si="59"/>
        <v>0.73651316943071943</v>
      </c>
      <c r="BN38" s="96">
        <f>'1'!CK39</f>
        <v>0.67315700169511217</v>
      </c>
      <c r="BO38" s="96">
        <f>'1'!CM39</f>
        <v>0.73976748595129771</v>
      </c>
      <c r="BP38" s="96">
        <f>'2'!CK39</f>
        <v>0.43672425394065606</v>
      </c>
      <c r="BQ38" s="96">
        <f>'2'!CM39</f>
        <v>0.88758518822047927</v>
      </c>
      <c r="BR38" s="96">
        <f>'3'!AB38</f>
        <v>0.56281652094467449</v>
      </c>
      <c r="BS38" s="96">
        <f>'8'!AT37</f>
        <v>0.68059777620288542</v>
      </c>
      <c r="BT38" s="96">
        <f t="shared" si="60"/>
        <v>0.63922375629540007</v>
      </c>
      <c r="BU38" s="96">
        <f t="shared" si="61"/>
        <v>0.73093718870271229</v>
      </c>
      <c r="BV38" s="96">
        <f>'1'!CU39</f>
        <v>0.90391813994621562</v>
      </c>
      <c r="BW38" s="96">
        <f>'1'!CW39</f>
        <v>0.90819030609977536</v>
      </c>
      <c r="BX38" s="96">
        <f>'2'!CU39</f>
        <v>0.60543243280466374</v>
      </c>
      <c r="BY38" s="96">
        <f>'2'!CW39</f>
        <v>0.90081579537707812</v>
      </c>
      <c r="BZ38" s="96">
        <f>'3'!AE38</f>
        <v>0.6608139305915478</v>
      </c>
      <c r="CA38" s="96">
        <f>'8'!AY37</f>
        <v>0.68960985163221911</v>
      </c>
      <c r="CB38" s="96">
        <f t="shared" si="62"/>
        <v>0.82832831946519392</v>
      </c>
      <c r="CC38" s="96">
        <f t="shared" si="63"/>
        <v>0.86085717202992729</v>
      </c>
      <c r="CD38" s="96">
        <f>'1'!DE39</f>
        <v>0.77724484100349356</v>
      </c>
      <c r="CE38" s="96">
        <f>'1'!DG39</f>
        <v>0.81950896316862876</v>
      </c>
      <c r="CF38" s="96">
        <f>'2'!DE39</f>
        <v>0.49464826946896112</v>
      </c>
      <c r="CG38" s="96">
        <f>'2'!DG39</f>
        <v>0.89273068790118837</v>
      </c>
      <c r="CH38" s="96">
        <f>'3'!AH38</f>
        <v>0.45541211917484881</v>
      </c>
      <c r="CI38" s="96">
        <f>'8'!BD37</f>
        <v>0.5736136618486336</v>
      </c>
      <c r="CJ38" s="96">
        <f t="shared" si="64"/>
        <v>0.69643879375168971</v>
      </c>
      <c r="CK38" s="96">
        <f t="shared" si="65"/>
        <v>0.76583192111050713</v>
      </c>
    </row>
    <row r="39" spans="1:89">
      <c r="A39" s="1">
        <v>2015</v>
      </c>
      <c r="B39" s="96">
        <f>'1'!I40</f>
        <v>0.75553520077098935</v>
      </c>
      <c r="C39" s="96">
        <f>'1'!K40</f>
        <v>0.80342912898871366</v>
      </c>
      <c r="D39" s="96">
        <f>'2'!I40</f>
        <v>0.46368834041900608</v>
      </c>
      <c r="E39" s="96">
        <f>'2'!K40</f>
        <v>0.89007786667141864</v>
      </c>
      <c r="F39" s="96">
        <f>'3'!D39</f>
        <v>0.48643959650723356</v>
      </c>
      <c r="G39" s="96">
        <f>'8'!F38</f>
        <v>0.55408577786537538</v>
      </c>
      <c r="H39" s="96">
        <f t="shared" ref="H39" si="66">(0.7)*B39+(0.1)*D39+(0.1)*F39+(0.1)*G39</f>
        <v>0.67929601201885392</v>
      </c>
      <c r="I39" s="96">
        <f t="shared" ref="I39" si="67">(0.7)*C39+(0.1)*E39+(0.1)*F39+(0.1)*G39</f>
        <v>0.75546071439650231</v>
      </c>
      <c r="J39" s="96">
        <f>'1'!S40</f>
        <v>0.66244205365639686</v>
      </c>
      <c r="K39" s="96">
        <f>'1'!U40</f>
        <v>0.73115916927199631</v>
      </c>
      <c r="L39" s="96">
        <f>'2'!S40</f>
        <v>0.56497791749899318</v>
      </c>
      <c r="M39" s="96">
        <f>'2'!U40</f>
        <v>0.89808172219518301</v>
      </c>
      <c r="N39" s="96">
        <f>'3'!G39</f>
        <v>0.5314806735986416</v>
      </c>
      <c r="O39" s="96">
        <f>'8'!K38</f>
        <v>0.54435310452161989</v>
      </c>
      <c r="P39" s="96">
        <f t="shared" ref="P39" si="68">(0.7)*J39+(0.1)*L39+(0.1)*N39+(0.1)*O39</f>
        <v>0.62779060712140322</v>
      </c>
      <c r="Q39" s="96">
        <f t="shared" ref="Q39" si="69">(0.7)*K39+(0.1)*M39+(0.1)*N39+(0.1)*O39</f>
        <v>0.70920296852194187</v>
      </c>
      <c r="R39" s="96">
        <f>'1'!AC40</f>
        <v>0.6414129788052183</v>
      </c>
      <c r="S39" s="96">
        <f>'1'!AE40</f>
        <v>0.71403065835646895</v>
      </c>
      <c r="T39" s="96">
        <f>'2'!AC40</f>
        <v>8.3333333333333315E-2</v>
      </c>
      <c r="U39" s="96">
        <f>'2'!AE40</f>
        <v>8.3333333333333329E-2</v>
      </c>
      <c r="V39" s="96">
        <f>'3'!J39</f>
        <v>0.67528275215882261</v>
      </c>
      <c r="W39" s="96">
        <f>'8'!P38</f>
        <v>0.48577056115746087</v>
      </c>
      <c r="X39" s="96">
        <f t="shared" ref="X39" si="70">(0.7)*R39+(0.1)*T39+(0.1)*V39+(0.1)*W39</f>
        <v>0.57342774982861444</v>
      </c>
      <c r="Y39" s="96">
        <f t="shared" ref="Y39" si="71">(0.7)*S39+(0.1)*U39+(0.1)*V39+(0.1)*W39</f>
        <v>0.62426012551448995</v>
      </c>
      <c r="Z39" s="96">
        <f>'1'!AM40</f>
        <v>0.77527477686572221</v>
      </c>
      <c r="AA39" s="96">
        <f>'1'!AO40</f>
        <v>0.81806113434771288</v>
      </c>
      <c r="AB39" s="96">
        <f>'2'!AM40</f>
        <v>0.32594930547886491</v>
      </c>
      <c r="AC39" s="96">
        <f>'2'!AO40</f>
        <v>0.87483553874349862</v>
      </c>
      <c r="AD39" s="96">
        <f>'3'!M39</f>
        <v>0.44270975777698596</v>
      </c>
      <c r="AE39" s="96">
        <f>'8'!U38</f>
        <v>0.46450535874644167</v>
      </c>
      <c r="AF39" s="96">
        <f t="shared" ref="AF39" si="72">(0.7)*Z39+(0.1)*AB39+(0.1)*AD39+(0.1)*AE39</f>
        <v>0.66600878600623481</v>
      </c>
      <c r="AG39" s="96">
        <f t="shared" ref="AG39" si="73">(0.7)*AA39+(0.1)*AC39+(0.1)*AD39+(0.1)*AE39</f>
        <v>0.75084785957009159</v>
      </c>
      <c r="AH39" s="96">
        <f>'1'!AW40</f>
        <v>0.62620845049527563</v>
      </c>
      <c r="AI39" s="96">
        <f>'1'!AY40</f>
        <v>0.70144795931179482</v>
      </c>
      <c r="AJ39" s="96">
        <f>'2'!AW40</f>
        <v>0.3698151145549412</v>
      </c>
      <c r="AK39" s="96">
        <f>'2'!AY40</f>
        <v>0.88046956528684239</v>
      </c>
      <c r="AL39" s="96">
        <f>'3'!P39</f>
        <v>0.47783741973677329</v>
      </c>
      <c r="AM39" s="96">
        <f>'8'!Z38</f>
        <v>0.4546513752802524</v>
      </c>
      <c r="AN39" s="96">
        <f t="shared" ref="AN39" si="74">(0.7)*AH39+(0.1)*AJ39+(0.1)*AL39+(0.1)*AM39</f>
        <v>0.56857630630388967</v>
      </c>
      <c r="AO39" s="96">
        <f t="shared" ref="AO39" si="75">(0.7)*AI39+(0.1)*AK39+(0.1)*AL39+(0.1)*AM39</f>
        <v>0.67230940754864321</v>
      </c>
      <c r="AP39" s="96">
        <f>'1'!BG40</f>
        <v>0.63308862359782392</v>
      </c>
      <c r="AQ39" s="96">
        <f>'1'!BI40</f>
        <v>0.70716271258816288</v>
      </c>
      <c r="AR39" s="96">
        <f>'2'!BG40</f>
        <v>0.4870032342358579</v>
      </c>
      <c r="AS39" s="96">
        <f>'2'!BI40</f>
        <v>0.89209466414004601</v>
      </c>
      <c r="AT39" s="96">
        <f>'3'!S39</f>
        <v>0.51570278925234825</v>
      </c>
      <c r="AU39" s="96">
        <f>'8'!AE38</f>
        <v>0.52604344703163097</v>
      </c>
      <c r="AV39" s="96">
        <f t="shared" ref="AV39" si="76">(0.7)*AP39+(0.1)*AR39+(0.1)*AT39+(0.1)*AU39</f>
        <v>0.59603698357046042</v>
      </c>
      <c r="AW39" s="96">
        <f t="shared" ref="AW39" si="77">(0.7)*AQ39+(0.1)*AS39+(0.1)*AT39+(0.1)*AU39</f>
        <v>0.68839798885411652</v>
      </c>
      <c r="AX39" s="96">
        <f>'1'!BQ40</f>
        <v>0.81230618692615175</v>
      </c>
      <c r="AY39" s="96">
        <f>'1'!BS40</f>
        <v>0.84490807690076952</v>
      </c>
      <c r="AZ39" s="96">
        <f>'2'!BQ40</f>
        <v>0.48269344173562928</v>
      </c>
      <c r="BA39" s="96">
        <f>'2'!BS40</f>
        <v>0.89173078312735077</v>
      </c>
      <c r="BB39" s="96">
        <f>'3'!V39</f>
        <v>0.46984148018326743</v>
      </c>
      <c r="BC39" s="96">
        <f>'8'!AJ38</f>
        <v>0.51546577406300498</v>
      </c>
      <c r="BD39" s="96">
        <f t="shared" ref="BD39" si="78">(0.7)*AX39+(0.1)*AZ39+(0.1)*BB39+(0.1)*BC39</f>
        <v>0.7154144004464964</v>
      </c>
      <c r="BE39" s="96">
        <f t="shared" ref="BE39" si="79">(0.7)*AY39+(0.1)*BA39+(0.1)*BB39+(0.1)*BC39</f>
        <v>0.77913945756790093</v>
      </c>
      <c r="BF39" s="96">
        <f>'1'!CA40</f>
        <v>0.71977895109461587</v>
      </c>
      <c r="BG39" s="96">
        <f>'1'!CC40</f>
        <v>0.7763273780213199</v>
      </c>
      <c r="BH39" s="96">
        <f>'2'!CA40</f>
        <v>0.47221553491679824</v>
      </c>
      <c r="BI39" s="96">
        <f>'2'!CC40</f>
        <v>0.89082947972624438</v>
      </c>
      <c r="BJ39" s="96">
        <f>'3'!Y39</f>
        <v>0.45984047911540171</v>
      </c>
      <c r="BK39" s="96">
        <f>'8'!AO38</f>
        <v>0.53580445226296047</v>
      </c>
      <c r="BL39" s="96">
        <f t="shared" ref="BL39" si="80">(0.7)*BF39+(0.1)*BH39+(0.1)*BJ39+(0.1)*BK39</f>
        <v>0.65063131239574712</v>
      </c>
      <c r="BM39" s="96">
        <f t="shared" ref="BM39" si="81">(0.7)*BG39+(0.1)*BI39+(0.1)*BJ39+(0.1)*BK39</f>
        <v>0.73207660572538458</v>
      </c>
      <c r="BN39" s="96">
        <f>'1'!CK40</f>
        <v>0.66683214727207385</v>
      </c>
      <c r="BO39" s="96">
        <f>'1'!CM40</f>
        <v>0.73469572763138069</v>
      </c>
      <c r="BP39" s="96">
        <f>'2'!CK40</f>
        <v>0.39979096663433455</v>
      </c>
      <c r="BQ39" s="96">
        <f>'2'!CM40</f>
        <v>0.88384311178223962</v>
      </c>
      <c r="BR39" s="96">
        <f>'3'!AB39</f>
        <v>0.56086967500763851</v>
      </c>
      <c r="BS39" s="96">
        <f>'8'!AT38</f>
        <v>0.66576611740036284</v>
      </c>
      <c r="BT39" s="96">
        <f t="shared" ref="BT39" si="82">(0.7)*BN39+(0.1)*BP39+(0.1)*BR39+(0.1)*BS39</f>
        <v>0.6294251789946852</v>
      </c>
      <c r="BU39" s="96">
        <f t="shared" ref="BU39" si="83">(0.7)*BO39+(0.1)*BQ39+(0.1)*BR39+(0.1)*BS39</f>
        <v>0.72533489976099053</v>
      </c>
      <c r="BV39" s="96">
        <f>'1'!CU40</f>
        <v>0.86621299624336312</v>
      </c>
      <c r="BW39" s="96">
        <f>'1'!CW40</f>
        <v>0.8826613120485215</v>
      </c>
      <c r="BX39" s="96">
        <f>'2'!CU40</f>
        <v>0.39466216917484953</v>
      </c>
      <c r="BY39" s="96">
        <f>'2'!CW40</f>
        <v>0.88328919579616449</v>
      </c>
      <c r="BZ39" s="96">
        <f>'3'!AE39</f>
        <v>0.71468078178358974</v>
      </c>
      <c r="CA39" s="96">
        <f>'8'!AY38</f>
        <v>0.67476325367681467</v>
      </c>
      <c r="CB39" s="96">
        <f t="shared" ref="CB39" si="84">(0.7)*BV39+(0.1)*BX39+(0.1)*BZ39+(0.1)*CA39</f>
        <v>0.78475971783387954</v>
      </c>
      <c r="CC39" s="96">
        <f t="shared" ref="CC39" si="85">(0.7)*BW39+(0.1)*BY39+(0.1)*BZ39+(0.1)*CA39</f>
        <v>0.84513624155962186</v>
      </c>
      <c r="CD39" s="96">
        <f>'1'!DE40</f>
        <v>0.77330058445670868</v>
      </c>
      <c r="CE39" s="96">
        <f>'1'!DG40</f>
        <v>0.81660801964422758</v>
      </c>
      <c r="CF39" s="96">
        <f>'2'!DE40</f>
        <v>0.50280653195544955</v>
      </c>
      <c r="CG39" s="96">
        <f>'2'!DG40</f>
        <v>0.8933965004685922</v>
      </c>
      <c r="CH39" s="96">
        <f>'3'!AH39</f>
        <v>0.37348937328650422</v>
      </c>
      <c r="CI39" s="96">
        <f>'8'!BD38</f>
        <v>0.58743601605097961</v>
      </c>
      <c r="CJ39" s="96">
        <f t="shared" ref="CJ39" si="86">(0.7)*CD39+(0.1)*CF39+(0.1)*CH39+(0.1)*CI39</f>
        <v>0.68768360124898942</v>
      </c>
      <c r="CK39" s="96">
        <f t="shared" ref="CK39" si="87">(0.7)*CE39+(0.1)*CG39+(0.1)*CH39+(0.1)*CI39</f>
        <v>0.75705780273156686</v>
      </c>
    </row>
    <row r="40" spans="1:89">
      <c r="A40" s="1">
        <v>2016</v>
      </c>
      <c r="B40" s="96">
        <f>'1'!I41</f>
        <v>0.74427023930373781</v>
      </c>
      <c r="C40" s="96">
        <f>'1'!K41</f>
        <v>0.79497519218915136</v>
      </c>
      <c r="D40" s="96">
        <f>'2'!I41</f>
        <v>0.46143429972955374</v>
      </c>
      <c r="E40" s="96">
        <f>'2'!K41</f>
        <v>0.88987637212645376</v>
      </c>
      <c r="F40" s="96">
        <f>'3'!D40</f>
        <v>0.54202887108532516</v>
      </c>
      <c r="G40" s="96">
        <f>'8'!F39</f>
        <v>0.51047975372396681</v>
      </c>
      <c r="H40" s="96">
        <f t="shared" ref="H40:H42" si="88">(0.7)*B40+(0.1)*D40+(0.1)*F40+(0.1)*G40</f>
        <v>0.67238345996650106</v>
      </c>
      <c r="I40" s="96">
        <f t="shared" ref="I40:I42" si="89">(0.7)*C40+(0.1)*E40+(0.1)*F40+(0.1)*G40</f>
        <v>0.75072113422598041</v>
      </c>
      <c r="J40" s="96">
        <f>'1'!S41</f>
        <v>0.6353513766208444</v>
      </c>
      <c r="K40" s="96">
        <f>'1'!U41</f>
        <v>0.70903457682433357</v>
      </c>
      <c r="L40" s="96">
        <f>'2'!S41</f>
        <v>0.57086131853777322</v>
      </c>
      <c r="M40" s="96">
        <f>'2'!U41</f>
        <v>0.89849331077209083</v>
      </c>
      <c r="N40" s="96">
        <f>'3'!G40</f>
        <v>0.53737571349341673</v>
      </c>
      <c r="O40" s="96">
        <f>'8'!K39</f>
        <v>0.51202386990686721</v>
      </c>
      <c r="P40" s="96">
        <f t="shared" ref="P40:P42" si="90">(0.7)*J40+(0.1)*L40+(0.1)*N40+(0.1)*O40</f>
        <v>0.60677205382839672</v>
      </c>
      <c r="Q40" s="96">
        <f t="shared" ref="Q40:Q42" si="91">(0.7)*K40+(0.1)*M40+(0.1)*N40+(0.1)*O40</f>
        <v>0.69111349319427084</v>
      </c>
      <c r="R40" s="96">
        <f>'1'!AC41</f>
        <v>0.6369303768893132</v>
      </c>
      <c r="S40" s="96">
        <f>'1'!AE41</f>
        <v>0.71033859015080647</v>
      </c>
      <c r="T40" s="96">
        <f>'2'!AC41</f>
        <v>8.3333333333333315E-2</v>
      </c>
      <c r="U40" s="96">
        <f>'2'!AE41</f>
        <v>8.3333333333333329E-2</v>
      </c>
      <c r="V40" s="96">
        <f>'3'!J40</f>
        <v>0.69550928937565104</v>
      </c>
      <c r="W40" s="96">
        <f>'8'!P39</f>
        <v>0.45543281215404385</v>
      </c>
      <c r="X40" s="96">
        <f t="shared" ref="X40:X42" si="92">(0.7)*R40+(0.1)*T40+(0.1)*V40+(0.1)*W40</f>
        <v>0.56927880730882208</v>
      </c>
      <c r="Y40" s="96">
        <f t="shared" ref="Y40:Y42" si="93">(0.7)*S40+(0.1)*U40+(0.1)*V40+(0.1)*W40</f>
        <v>0.62066455659186737</v>
      </c>
      <c r="Z40" s="96">
        <f>'1'!AM41</f>
        <v>0.74978670629112376</v>
      </c>
      <c r="AA40" s="96">
        <f>'1'!AO41</f>
        <v>0.79912464554171048</v>
      </c>
      <c r="AB40" s="96">
        <f>'2'!AM41</f>
        <v>0.32533166546414882</v>
      </c>
      <c r="AC40" s="96">
        <f>'2'!AO41</f>
        <v>0.87474912753682454</v>
      </c>
      <c r="AD40" s="96">
        <f>'3'!M40</f>
        <v>0.44059456679418291</v>
      </c>
      <c r="AE40" s="96">
        <f>'8'!U39</f>
        <v>0.45747342127676044</v>
      </c>
      <c r="AF40" s="96">
        <f t="shared" ref="AF40:AF42" si="94">(0.7)*Z40+(0.1)*AB40+(0.1)*AD40+(0.1)*AE40</f>
        <v>0.64719065975729595</v>
      </c>
      <c r="AG40" s="96">
        <f t="shared" ref="AG40:AG42" si="95">(0.7)*AA40+(0.1)*AC40+(0.1)*AD40+(0.1)*AE40</f>
        <v>0.73666896343997401</v>
      </c>
      <c r="AH40" s="96">
        <f>'1'!AW41</f>
        <v>0.62309511320324551</v>
      </c>
      <c r="AI40" s="96">
        <f>'1'!AY41</f>
        <v>0.69885046356976821</v>
      </c>
      <c r="AJ40" s="96">
        <f>'2'!AW41</f>
        <v>0.36698385619146623</v>
      </c>
      <c r="AK40" s="96">
        <f>'2'!AY41</f>
        <v>0.88013286920523348</v>
      </c>
      <c r="AL40" s="96">
        <f>'3'!P40</f>
        <v>0.62506656531154614</v>
      </c>
      <c r="AM40" s="96">
        <f>'8'!Z39</f>
        <v>0.47437574780720226</v>
      </c>
      <c r="AN40" s="96">
        <f t="shared" ref="AN40:AN42" si="96">(0.7)*AH40+(0.1)*AJ40+(0.1)*AL40+(0.1)*AM40</f>
        <v>0.58280919617329319</v>
      </c>
      <c r="AO40" s="96">
        <f t="shared" ref="AO40:AO42" si="97">(0.7)*AI40+(0.1)*AK40+(0.1)*AL40+(0.1)*AM40</f>
        <v>0.68715284273123589</v>
      </c>
      <c r="AP40" s="96">
        <f>'1'!BG41</f>
        <v>0.62771248689580283</v>
      </c>
      <c r="AQ40" s="96">
        <f>'1'!BI41</f>
        <v>0.7027002156948865</v>
      </c>
      <c r="AR40" s="96">
        <f>'2'!BG41</f>
        <v>0.48622743131590335</v>
      </c>
      <c r="AS40" s="96">
        <f>'2'!BI41</f>
        <v>0.89202944976308662</v>
      </c>
      <c r="AT40" s="96">
        <f>'3'!S40</f>
        <v>0.57852973798729068</v>
      </c>
      <c r="AU40" s="96">
        <f>'8'!AE39</f>
        <v>0.48679541614532063</v>
      </c>
      <c r="AV40" s="96">
        <f t="shared" ref="AV40:AV42" si="98">(0.7)*AP40+(0.1)*AR40+(0.1)*AT40+(0.1)*AU40</f>
        <v>0.59455399937191333</v>
      </c>
      <c r="AW40" s="96">
        <f t="shared" ref="AW40:AW42" si="99">(0.7)*AQ40+(0.1)*AS40+(0.1)*AT40+(0.1)*AU40</f>
        <v>0.68762561137599032</v>
      </c>
      <c r="AX40" s="96">
        <f>'1'!BQ41</f>
        <v>0.80239270779722327</v>
      </c>
      <c r="AY40" s="96">
        <f>'1'!BS41</f>
        <v>0.83779623210391807</v>
      </c>
      <c r="AZ40" s="96">
        <f>'2'!BQ41</f>
        <v>0.48369206463441528</v>
      </c>
      <c r="BA40" s="96">
        <f>'2'!BS41</f>
        <v>0.89181544640113697</v>
      </c>
      <c r="BB40" s="96">
        <f>'3'!V40</f>
        <v>0.50309472808734168</v>
      </c>
      <c r="BC40" s="96">
        <f>'8'!AJ39</f>
        <v>0.45890870015261093</v>
      </c>
      <c r="BD40" s="96">
        <f t="shared" ref="BD40:BD42" si="100">(0.7)*AX40+(0.1)*AZ40+(0.1)*BB40+(0.1)*BC40</f>
        <v>0.70624444474549319</v>
      </c>
      <c r="BE40" s="96">
        <f t="shared" ref="BE40:BE42" si="101">(0.7)*AY40+(0.1)*BA40+(0.1)*BB40+(0.1)*BC40</f>
        <v>0.7718392499368516</v>
      </c>
      <c r="BF40" s="96">
        <f>'1'!CA41</f>
        <v>0.70068365592331694</v>
      </c>
      <c r="BG40" s="96">
        <f>'1'!CC41</f>
        <v>0.76152566569842706</v>
      </c>
      <c r="BH40" s="96">
        <f>'2'!CA41</f>
        <v>0.46741842428213959</v>
      </c>
      <c r="BI40" s="96">
        <f>'2'!CC41</f>
        <v>0.89040869997558614</v>
      </c>
      <c r="BJ40" s="96">
        <f>'3'!Y40</f>
        <v>0.55909173676692414</v>
      </c>
      <c r="BK40" s="96">
        <f>'8'!AO39</f>
        <v>0.50237315777836256</v>
      </c>
      <c r="BL40" s="96">
        <f t="shared" ref="BL40:BL42" si="102">(0.7)*BF40+(0.1)*BH40+(0.1)*BJ40+(0.1)*BK40</f>
        <v>0.64336689102906452</v>
      </c>
      <c r="BM40" s="96">
        <f t="shared" ref="BM40:BM42" si="103">(0.7)*BG40+(0.1)*BI40+(0.1)*BJ40+(0.1)*BK40</f>
        <v>0.72825532544098626</v>
      </c>
      <c r="BN40" s="96">
        <f>'1'!CK41</f>
        <v>0.65401889228329235</v>
      </c>
      <c r="BO40" s="96">
        <f>'1'!CM41</f>
        <v>0.72433598840338453</v>
      </c>
      <c r="BP40" s="96">
        <f>'2'!CK41</f>
        <v>0.3708734648042199</v>
      </c>
      <c r="BQ40" s="96">
        <f>'2'!CM41</f>
        <v>0.88059457163726895</v>
      </c>
      <c r="BR40" s="96">
        <f>'3'!AB40</f>
        <v>0.6605094991317777</v>
      </c>
      <c r="BS40" s="96">
        <f>'8'!AT39</f>
        <v>0.60980060249924517</v>
      </c>
      <c r="BT40" s="96">
        <f t="shared" ref="BT40:BT42" si="104">(0.7)*BN40+(0.1)*BP40+(0.1)*BR40+(0.1)*BS40</f>
        <v>0.6219315812418289</v>
      </c>
      <c r="BU40" s="96">
        <f t="shared" ref="BU40:BU42" si="105">(0.7)*BO40+(0.1)*BQ40+(0.1)*BR40+(0.1)*BS40</f>
        <v>0.72212565920919825</v>
      </c>
      <c r="BV40" s="96">
        <f>'1'!CU41</f>
        <v>0.84023963760886555</v>
      </c>
      <c r="BW40" s="96">
        <f>'1'!CW41</f>
        <v>0.86466120949408598</v>
      </c>
      <c r="BX40" s="96">
        <f>'2'!CU41</f>
        <v>0.38475830894350499</v>
      </c>
      <c r="BY40" s="96">
        <f>'2'!CW41</f>
        <v>0.88219325538092264</v>
      </c>
      <c r="BZ40" s="96">
        <f>'3'!AE40</f>
        <v>0.71393571991993632</v>
      </c>
      <c r="CA40" s="96">
        <f>'8'!AY39</f>
        <v>0.60877487355811921</v>
      </c>
      <c r="CB40" s="96">
        <f t="shared" ref="CB40:CB42" si="106">(0.7)*BV40+(0.1)*BX40+(0.1)*BZ40+(0.1)*CA40</f>
        <v>0.75891463656836178</v>
      </c>
      <c r="CC40" s="96">
        <f t="shared" ref="CC40:CC42" si="107">(0.7)*BW40+(0.1)*BY40+(0.1)*BZ40+(0.1)*CA40</f>
        <v>0.82575323153175795</v>
      </c>
      <c r="CD40" s="96">
        <f>'1'!DE41</f>
        <v>0.76173729123984113</v>
      </c>
      <c r="CE40" s="96">
        <f>'1'!DG41</f>
        <v>0.80805115433753949</v>
      </c>
      <c r="CF40" s="96">
        <f>'2'!DE41</f>
        <v>0.50267935060316316</v>
      </c>
      <c r="CG40" s="96">
        <f>'2'!DG41</f>
        <v>0.8933862206438653</v>
      </c>
      <c r="CH40" s="96">
        <f>'3'!AH40</f>
        <v>0.46563615492233412</v>
      </c>
      <c r="CI40" s="96">
        <f>'8'!BD39</f>
        <v>0.58206863073328341</v>
      </c>
      <c r="CJ40" s="96">
        <f t="shared" ref="CJ40:CJ42" si="108">(0.7)*CD40+(0.1)*CF40+(0.1)*CH40+(0.1)*CI40</f>
        <v>0.68825451749376687</v>
      </c>
      <c r="CK40" s="96">
        <f t="shared" ref="CK40:CK42" si="109">(0.7)*CE40+(0.1)*CG40+(0.1)*CH40+(0.1)*CI40</f>
        <v>0.7597449086662259</v>
      </c>
    </row>
    <row r="41" spans="1:89">
      <c r="A41" s="1">
        <v>2017</v>
      </c>
      <c r="B41" s="96">
        <f>'1'!I42</f>
        <v>0.7617917653155315</v>
      </c>
      <c r="C41" s="96">
        <f>'1'!K42</f>
        <v>0.80809164938862255</v>
      </c>
      <c r="D41" s="96">
        <f>'2'!I42</f>
        <v>0.4771426112389654</v>
      </c>
      <c r="E41" s="96">
        <f>'2'!K42</f>
        <v>0.89125629019130559</v>
      </c>
      <c r="F41" s="96">
        <f>'3'!D41</f>
        <v>0.54817151473391246</v>
      </c>
      <c r="G41" s="96">
        <f>'8'!F40</f>
        <v>0.53721515741804893</v>
      </c>
      <c r="H41" s="96">
        <f t="shared" si="88"/>
        <v>0.68950716405996482</v>
      </c>
      <c r="I41" s="96">
        <f t="shared" si="89"/>
        <v>0.76332845080636247</v>
      </c>
      <c r="J41" s="96">
        <f>'1'!S42</f>
        <v>0.64165542828914002</v>
      </c>
      <c r="K41" s="96">
        <f>'1'!U42</f>
        <v>0.71422993553238912</v>
      </c>
      <c r="L41" s="96">
        <f>'2'!S42</f>
        <v>0.58432928548393448</v>
      </c>
      <c r="M41" s="96">
        <f>'2'!U42</f>
        <v>0.89941709887373378</v>
      </c>
      <c r="N41" s="96">
        <f>'3'!G41</f>
        <v>0.53838353316580456</v>
      </c>
      <c r="O41" s="96">
        <f>'8'!K40</f>
        <v>0.50331067486490366</v>
      </c>
      <c r="P41" s="96">
        <f t="shared" si="90"/>
        <v>0.61176114915386237</v>
      </c>
      <c r="Q41" s="96">
        <f t="shared" si="91"/>
        <v>0.69407208556311661</v>
      </c>
      <c r="R41" s="96">
        <f>'1'!AC42</f>
        <v>0.64226592201650146</v>
      </c>
      <c r="S41" s="96">
        <f>'1'!AE42</f>
        <v>0.71473153233820641</v>
      </c>
      <c r="T41" s="96">
        <f>'2'!AC42</f>
        <v>8.3333333333333315E-2</v>
      </c>
      <c r="U41" s="96">
        <f>'2'!AE42</f>
        <v>8.3333333333333329E-2</v>
      </c>
      <c r="V41" s="96">
        <f>'3'!J41</f>
        <v>0.67528275215882261</v>
      </c>
      <c r="W41" s="96">
        <f>'8'!P40</f>
        <v>0.44683916236457877</v>
      </c>
      <c r="X41" s="96">
        <f t="shared" si="92"/>
        <v>0.57013167019722444</v>
      </c>
      <c r="Y41" s="96">
        <f t="shared" si="93"/>
        <v>0.62085759742241786</v>
      </c>
      <c r="Z41" s="96">
        <f>'1'!AM42</f>
        <v>0.76075626876867486</v>
      </c>
      <c r="AA41" s="96">
        <f>'1'!AO42</f>
        <v>0.80732157953289274</v>
      </c>
      <c r="AB41" s="96">
        <f>'2'!AM42</f>
        <v>0.32682763262724052</v>
      </c>
      <c r="AC41" s="96">
        <f>'2'!AO42</f>
        <v>0.87495804340665984</v>
      </c>
      <c r="AD41" s="96">
        <f>'3'!M41</f>
        <v>0.39603478098669648</v>
      </c>
      <c r="AE41" s="96">
        <f>'8'!U40</f>
        <v>0.47915479165684055</v>
      </c>
      <c r="AF41" s="96">
        <f t="shared" si="94"/>
        <v>0.65273110866515005</v>
      </c>
      <c r="AG41" s="96">
        <f t="shared" si="95"/>
        <v>0.74013986727804448</v>
      </c>
      <c r="AH41" s="96">
        <f>'1'!AW42</f>
        <v>0.63833752843804559</v>
      </c>
      <c r="AI41" s="96">
        <f>'1'!AY42</f>
        <v>0.71149915244998774</v>
      </c>
      <c r="AJ41" s="96">
        <f>'2'!AW42</f>
        <v>0.36765388050274028</v>
      </c>
      <c r="AK41" s="96">
        <f>'2'!AY42</f>
        <v>0.88021285174419905</v>
      </c>
      <c r="AL41" s="96">
        <f>'3'!P41</f>
        <v>0.58022271599434583</v>
      </c>
      <c r="AM41" s="96">
        <f>'8'!Z40</f>
        <v>0.48968124858552631</v>
      </c>
      <c r="AN41" s="96">
        <f t="shared" si="96"/>
        <v>0.59059205441489315</v>
      </c>
      <c r="AO41" s="96">
        <f t="shared" si="97"/>
        <v>0.69306108834739855</v>
      </c>
      <c r="AP41" s="96">
        <f>'1'!BG42</f>
        <v>0.64723135411426747</v>
      </c>
      <c r="AQ41" s="96">
        <f>'1'!BI42</f>
        <v>0.71880129278195626</v>
      </c>
      <c r="AR41" s="96">
        <f>'2'!BG42</f>
        <v>0.49274373626788426</v>
      </c>
      <c r="AS41" s="96">
        <f>'2'!BI42</f>
        <v>0.89257335406770544</v>
      </c>
      <c r="AT41" s="96">
        <f>'3'!S41</f>
        <v>0.53529641961596086</v>
      </c>
      <c r="AU41" s="96">
        <f>'8'!AE40</f>
        <v>0.50940646913482257</v>
      </c>
      <c r="AV41" s="96">
        <f t="shared" si="98"/>
        <v>0.60680661038185391</v>
      </c>
      <c r="AW41" s="96">
        <f t="shared" si="99"/>
        <v>0.69688852922921807</v>
      </c>
      <c r="AX41" s="96">
        <f>'1'!BQ42</f>
        <v>0.82206590807585311</v>
      </c>
      <c r="AY41" s="96">
        <f>'1'!BS42</f>
        <v>0.85185718120408016</v>
      </c>
      <c r="AZ41" s="96">
        <f>'2'!BQ42</f>
        <v>0.48658651030793443</v>
      </c>
      <c r="BA41" s="96">
        <f>'2'!BS42</f>
        <v>0.89205964971662954</v>
      </c>
      <c r="BB41" s="96">
        <f>'3'!V41</f>
        <v>0.51298132354255366</v>
      </c>
      <c r="BC41" s="96">
        <f>'8'!AJ40</f>
        <v>0.49825392797805451</v>
      </c>
      <c r="BD41" s="96">
        <f t="shared" si="100"/>
        <v>0.72522831183595149</v>
      </c>
      <c r="BE41" s="96">
        <f t="shared" si="101"/>
        <v>0.78662951696658001</v>
      </c>
      <c r="BF41" s="96">
        <f>'1'!CA42</f>
        <v>0.70670378585374505</v>
      </c>
      <c r="BG41" s="96">
        <f>'1'!CC42</f>
        <v>0.76621750283948475</v>
      </c>
      <c r="BH41" s="96">
        <f>'2'!CA42</f>
        <v>0.47145670915613475</v>
      </c>
      <c r="BI41" s="96">
        <f>'2'!CC42</f>
        <v>0.89076326589665134</v>
      </c>
      <c r="BJ41" s="96">
        <f>'3'!Y41</f>
        <v>0.51657039640667057</v>
      </c>
      <c r="BK41" s="96">
        <f>'8'!AO40</f>
        <v>0.55740059247220497</v>
      </c>
      <c r="BL41" s="96">
        <f t="shared" si="102"/>
        <v>0.64923541990112243</v>
      </c>
      <c r="BM41" s="96">
        <f t="shared" si="103"/>
        <v>0.73282567746519189</v>
      </c>
      <c r="BN41" s="96">
        <f>'1'!CK42</f>
        <v>0.65568876828212941</v>
      </c>
      <c r="BO41" s="96">
        <f>'1'!CM42</f>
        <v>0.72569263328563272</v>
      </c>
      <c r="BP41" s="96">
        <f>'2'!CK42</f>
        <v>0.37554333200007456</v>
      </c>
      <c r="BQ41" s="96">
        <f>'2'!CM42</f>
        <v>0.88114071128670146</v>
      </c>
      <c r="BR41" s="96">
        <f>'3'!AB41</f>
        <v>0.56114196036575481</v>
      </c>
      <c r="BS41" s="96">
        <f>'8'!AT40</f>
        <v>0.61870219115936487</v>
      </c>
      <c r="BT41" s="96">
        <f t="shared" si="104"/>
        <v>0.61452088615000999</v>
      </c>
      <c r="BU41" s="96">
        <f t="shared" si="105"/>
        <v>0.71408332958112508</v>
      </c>
      <c r="BV41" s="96">
        <f>'1'!CU42</f>
        <v>0.84740496617962913</v>
      </c>
      <c r="BW41" s="96">
        <f>'1'!CW42</f>
        <v>0.86966164172892946</v>
      </c>
      <c r="BX41" s="96">
        <f>'2'!CU42</f>
        <v>0.3733965551204938</v>
      </c>
      <c r="BY41" s="96">
        <f>'2'!CW42</f>
        <v>0.88089073851861177</v>
      </c>
      <c r="BZ41" s="96">
        <f>'3'!AE41</f>
        <v>0.76696861046078713</v>
      </c>
      <c r="CA41" s="96">
        <f>'8'!AY40</f>
        <v>0.62118200210994678</v>
      </c>
      <c r="CB41" s="96">
        <f t="shared" si="106"/>
        <v>0.76933819309486318</v>
      </c>
      <c r="CC41" s="96">
        <f t="shared" si="107"/>
        <v>0.83566728431918513</v>
      </c>
      <c r="CD41" s="96">
        <f>'1'!DE42</f>
        <v>0.78654863165528377</v>
      </c>
      <c r="CE41" s="96">
        <f>'1'!DG42</f>
        <v>0.82631632914283148</v>
      </c>
      <c r="CF41" s="96">
        <f>'2'!DE42</f>
        <v>0.51090442887730836</v>
      </c>
      <c r="CG41" s="96">
        <f>'2'!DG42</f>
        <v>0.89404470191177321</v>
      </c>
      <c r="CH41" s="96">
        <f>'3'!AH41</f>
        <v>0.58417267292382113</v>
      </c>
      <c r="CI41" s="96">
        <f>'8'!BD40</f>
        <v>0.60194437845108539</v>
      </c>
      <c r="CJ41" s="96">
        <f t="shared" si="108"/>
        <v>0.72028619018392004</v>
      </c>
      <c r="CK41" s="96">
        <f t="shared" si="109"/>
        <v>0.78643760572865007</v>
      </c>
    </row>
    <row r="42" spans="1:89" s="89" customFormat="1">
      <c r="A42" s="89">
        <v>2018</v>
      </c>
      <c r="B42" s="96">
        <f>'1'!I43</f>
        <v>0.76440342409511886</v>
      </c>
      <c r="C42" s="96">
        <f>'1'!K43</f>
        <v>0.81003105535082986</v>
      </c>
      <c r="D42" s="96">
        <f>'2'!I43</f>
        <v>0.48283190913617491</v>
      </c>
      <c r="E42" s="96">
        <f>'2'!K43</f>
        <v>0.89174253503099499</v>
      </c>
      <c r="F42" s="96">
        <f>'3'!D42</f>
        <v>0.57870761058243958</v>
      </c>
      <c r="G42" s="96">
        <f>'8'!F41</f>
        <v>0.54843571450410611</v>
      </c>
      <c r="H42" s="96">
        <f t="shared" si="88"/>
        <v>0.69607992028885524</v>
      </c>
      <c r="I42" s="96">
        <f t="shared" si="89"/>
        <v>0.7689103247573349</v>
      </c>
      <c r="J42" s="96">
        <f>'1'!S43</f>
        <v>0.6534019021981553</v>
      </c>
      <c r="K42" s="96">
        <f>'1'!U43</f>
        <v>0.72383423344084896</v>
      </c>
      <c r="L42" s="96">
        <f>'2'!S43</f>
        <v>0.59027650388887609</v>
      </c>
      <c r="M42" s="96">
        <f>'2'!U43</f>
        <v>0.89981714978525296</v>
      </c>
      <c r="N42" s="96">
        <f>'3'!G42</f>
        <v>0.53879014196618735</v>
      </c>
      <c r="O42" s="96">
        <f>'8'!K41</f>
        <v>0.50162536592626472</v>
      </c>
      <c r="P42" s="96">
        <f t="shared" si="90"/>
        <v>0.62045053271684159</v>
      </c>
      <c r="Q42" s="96">
        <f t="shared" si="91"/>
        <v>0.70070722917636485</v>
      </c>
      <c r="R42" s="96">
        <f>'1'!AC43</f>
        <v>0.64620148117178478</v>
      </c>
      <c r="S42" s="96">
        <f>'1'!AE43</f>
        <v>0.71795864423782318</v>
      </c>
      <c r="T42" s="96">
        <f>'2'!AC43</f>
        <v>8.3333333333333315E-2</v>
      </c>
      <c r="U42" s="96">
        <f>'2'!AE43</f>
        <v>8.3333333333333329E-2</v>
      </c>
      <c r="V42" s="96">
        <f>'3'!J42</f>
        <v>0.62431887774530703</v>
      </c>
      <c r="W42" s="96">
        <f>'8'!P41</f>
        <v>0.46162321326997896</v>
      </c>
      <c r="X42" s="96">
        <f t="shared" si="92"/>
        <v>0.56926857925511121</v>
      </c>
      <c r="Y42" s="96">
        <f t="shared" si="93"/>
        <v>0.61949859340133817</v>
      </c>
      <c r="Z42" s="96">
        <f>'1'!AM43</f>
        <v>0.75294968259467854</v>
      </c>
      <c r="AA42" s="96">
        <f>'1'!AO43</f>
        <v>0.80149553926733363</v>
      </c>
      <c r="AB42" s="96">
        <f>'2'!AM43</f>
        <v>0.33156217442701141</v>
      </c>
      <c r="AC42" s="96">
        <f>'2'!AO43</f>
        <v>0.87561087530853332</v>
      </c>
      <c r="AD42" s="96">
        <f>'3'!M42</f>
        <v>0.50509149988353896</v>
      </c>
      <c r="AE42" s="96">
        <f>'8'!U41</f>
        <v>0.47576060397344988</v>
      </c>
      <c r="AF42" s="96">
        <f t="shared" si="94"/>
        <v>0.6583062056446749</v>
      </c>
      <c r="AG42" s="96">
        <f t="shared" si="95"/>
        <v>0.74669317540368574</v>
      </c>
      <c r="AH42" s="96">
        <f>'1'!AW43</f>
        <v>0.63593594581010848</v>
      </c>
      <c r="AI42" s="96">
        <f>'1'!AY43</f>
        <v>0.70951755378407577</v>
      </c>
      <c r="AJ42" s="96">
        <f>'2'!AW43</f>
        <v>0.37120916327913184</v>
      </c>
      <c r="AK42" s="96">
        <f>'2'!AY43</f>
        <v>0.88063412634245586</v>
      </c>
      <c r="AL42" s="96">
        <f>'3'!P42</f>
        <v>0.63770583482728294</v>
      </c>
      <c r="AM42" s="96">
        <f>'8'!Z41</f>
        <v>0.49642251736306042</v>
      </c>
      <c r="AN42" s="96">
        <f t="shared" si="96"/>
        <v>0.59568891361402332</v>
      </c>
      <c r="AO42" s="96">
        <f t="shared" si="97"/>
        <v>0.69813853550213278</v>
      </c>
      <c r="AP42" s="96">
        <f>'1'!BG43</f>
        <v>0.65730595697341332</v>
      </c>
      <c r="AQ42" s="96">
        <f>'1'!BI43</f>
        <v>0.72700460065476791</v>
      </c>
      <c r="AR42" s="96">
        <f>'2'!BG43</f>
        <v>0.49832502226499836</v>
      </c>
      <c r="AS42" s="96">
        <f>'2'!BI43</f>
        <v>0.8930323749744189</v>
      </c>
      <c r="AT42" s="96">
        <f>'3'!S42</f>
        <v>0.58866581269816176</v>
      </c>
      <c r="AU42" s="96">
        <f>'8'!AE41</f>
        <v>0.5298395883112178</v>
      </c>
      <c r="AV42" s="96">
        <f t="shared" si="98"/>
        <v>0.62179721220882711</v>
      </c>
      <c r="AW42" s="96">
        <f t="shared" si="99"/>
        <v>0.71005699805671729</v>
      </c>
      <c r="AX42" s="96">
        <f>'1'!BQ43</f>
        <v>0.82696960154942167</v>
      </c>
      <c r="AY42" s="96">
        <f>'1'!BS43</f>
        <v>0.85532930969178234</v>
      </c>
      <c r="AZ42" s="96">
        <f>'2'!BQ43</f>
        <v>0.49554042408980059</v>
      </c>
      <c r="BA42" s="96">
        <f>'2'!BS43</f>
        <v>0.89280413856385454</v>
      </c>
      <c r="BB42" s="96">
        <f>'3'!V42</f>
        <v>0.54176761367806803</v>
      </c>
      <c r="BC42" s="96">
        <f>'8'!AJ41</f>
        <v>0.51109149434177892</v>
      </c>
      <c r="BD42" s="96">
        <f t="shared" si="100"/>
        <v>0.73371867429555993</v>
      </c>
      <c r="BE42" s="96">
        <f t="shared" si="101"/>
        <v>0.7932968414426177</v>
      </c>
      <c r="BF42" s="96">
        <f>'1'!CA43</f>
        <v>0.70229590602504921</v>
      </c>
      <c r="BG42" s="96">
        <f>'1'!CC43</f>
        <v>0.76278449547456295</v>
      </c>
      <c r="BH42" s="96">
        <f>'2'!CA43</f>
        <v>0.47745272523754173</v>
      </c>
      <c r="BI42" s="96">
        <f>'2'!CC43</f>
        <v>0.89128297506362031</v>
      </c>
      <c r="BJ42" s="96">
        <f>'3'!Y42</f>
        <v>0.53159294113919009</v>
      </c>
      <c r="BK42" s="96">
        <f>'8'!AO41</f>
        <v>0.53466396142686901</v>
      </c>
      <c r="BL42" s="96">
        <f t="shared" si="102"/>
        <v>0.64597809699789455</v>
      </c>
      <c r="BM42" s="96">
        <f t="shared" si="103"/>
        <v>0.7297031345951619</v>
      </c>
      <c r="BN42" s="96">
        <f>'1'!CK43</f>
        <v>0.64730816321342666</v>
      </c>
      <c r="BO42" s="96">
        <f>'1'!CM43</f>
        <v>0.71886410805818057</v>
      </c>
      <c r="BP42" s="96">
        <f>'2'!CK43</f>
        <v>0.38153555602774242</v>
      </c>
      <c r="BQ42" s="96">
        <f>'2'!CM43</f>
        <v>0.88182885358631613</v>
      </c>
      <c r="BR42" s="96">
        <f>'3'!AB42</f>
        <v>0.53069476330476506</v>
      </c>
      <c r="BS42" s="96">
        <f>'8'!AT41</f>
        <v>0.62106314283393105</v>
      </c>
      <c r="BT42" s="96">
        <f t="shared" si="104"/>
        <v>0.60644506046604241</v>
      </c>
      <c r="BU42" s="96">
        <f t="shared" si="105"/>
        <v>0.70656355161322759</v>
      </c>
      <c r="BV42" s="96">
        <f>'1'!CU43</f>
        <v>0.83525452451691362</v>
      </c>
      <c r="BW42" s="96">
        <f>'1'!CW43</f>
        <v>0.86116643456874165</v>
      </c>
      <c r="BX42" s="96">
        <f>'2'!CU43</f>
        <v>0.37042045810660185</v>
      </c>
      <c r="BY42" s="96">
        <f>'2'!CW43</f>
        <v>0.88054112146244889</v>
      </c>
      <c r="BZ42" s="96">
        <f>'3'!AE42</f>
        <v>0.72407730860623698</v>
      </c>
      <c r="CA42" s="96">
        <f>'8'!AY41</f>
        <v>0.6233697646365377</v>
      </c>
      <c r="CB42" s="96">
        <f t="shared" si="106"/>
        <v>0.75646492029677714</v>
      </c>
      <c r="CC42" s="96">
        <f t="shared" si="107"/>
        <v>0.82561532366864154</v>
      </c>
      <c r="CD42" s="96">
        <f>'1'!DE43</f>
        <v>0.78470653971012716</v>
      </c>
      <c r="CE42" s="96">
        <f>'1'!DG43</f>
        <v>0.82497244189090346</v>
      </c>
      <c r="CF42" s="96">
        <f>'2'!DE43</f>
        <v>0.51854413747621153</v>
      </c>
      <c r="CG42" s="96">
        <f>'2'!DG43</f>
        <v>0.89464507021871076</v>
      </c>
      <c r="CH42" s="96">
        <f>'3'!AH42</f>
        <v>0.63768666719840905</v>
      </c>
      <c r="CI42" s="96">
        <f>'8'!BD41</f>
        <v>0.61454942787989519</v>
      </c>
      <c r="CJ42" s="96">
        <f t="shared" si="108"/>
        <v>0.72637260105254065</v>
      </c>
      <c r="CK42" s="96">
        <f t="shared" si="109"/>
        <v>0.79216882585333392</v>
      </c>
    </row>
    <row r="43" spans="1:89" s="89" customFormat="1">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c r="CB43" s="96"/>
      <c r="CC43" s="96"/>
      <c r="CD43" s="96"/>
      <c r="CE43" s="96"/>
      <c r="CF43" s="96"/>
      <c r="CG43" s="96"/>
      <c r="CH43" s="96"/>
      <c r="CI43" s="96"/>
      <c r="CJ43" s="96"/>
      <c r="CK43" s="96"/>
    </row>
    <row r="44" spans="1:89" s="23" customFormat="1">
      <c r="B44" s="342" t="s">
        <v>616</v>
      </c>
      <c r="C44" s="342"/>
      <c r="D44" s="342"/>
      <c r="E44" s="342"/>
      <c r="F44" s="342"/>
      <c r="G44" s="342"/>
      <c r="H44" s="342"/>
      <c r="I44" s="342"/>
      <c r="J44" s="342"/>
      <c r="K44" s="342"/>
      <c r="L44" s="342"/>
      <c r="M44" s="342"/>
      <c r="N44" s="342"/>
      <c r="O44" s="342"/>
      <c r="P44" s="342"/>
      <c r="Q44" s="342"/>
      <c r="R44" s="342" t="s">
        <v>616</v>
      </c>
      <c r="S44" s="342"/>
      <c r="T44" s="342"/>
      <c r="U44" s="342"/>
      <c r="V44" s="342"/>
      <c r="W44" s="342"/>
      <c r="X44" s="342"/>
      <c r="Y44" s="342"/>
      <c r="Z44" s="342"/>
      <c r="AA44" s="342"/>
      <c r="AB44" s="342"/>
      <c r="AC44" s="342"/>
      <c r="AD44" s="342"/>
      <c r="AE44" s="342"/>
      <c r="AF44" s="342"/>
      <c r="AG44" s="342"/>
      <c r="AH44" s="342" t="s">
        <v>616</v>
      </c>
      <c r="AI44" s="342"/>
      <c r="AJ44" s="342"/>
      <c r="AK44" s="342"/>
      <c r="AL44" s="342"/>
      <c r="AM44" s="342"/>
      <c r="AN44" s="342"/>
      <c r="AO44" s="342"/>
      <c r="AP44" s="342"/>
      <c r="AQ44" s="342"/>
      <c r="AR44" s="342"/>
      <c r="AS44" s="342"/>
      <c r="AT44" s="342"/>
      <c r="AU44" s="342"/>
      <c r="AV44" s="342"/>
      <c r="AW44" s="342"/>
      <c r="AX44" s="342" t="s">
        <v>616</v>
      </c>
      <c r="AY44" s="342"/>
      <c r="AZ44" s="342"/>
      <c r="BA44" s="342"/>
      <c r="BB44" s="342"/>
      <c r="BC44" s="342"/>
      <c r="BD44" s="342"/>
      <c r="BE44" s="342"/>
      <c r="BF44" s="342"/>
      <c r="BG44" s="342"/>
      <c r="BH44" s="342"/>
      <c r="BI44" s="342"/>
      <c r="BJ44" s="342"/>
      <c r="BK44" s="342"/>
      <c r="BL44" s="342"/>
      <c r="BM44" s="342"/>
      <c r="BN44" s="342" t="s">
        <v>616</v>
      </c>
      <c r="BO44" s="342"/>
      <c r="BP44" s="342"/>
      <c r="BQ44" s="342"/>
      <c r="BR44" s="342"/>
      <c r="BS44" s="342"/>
      <c r="BT44" s="342"/>
      <c r="BU44" s="342"/>
      <c r="BV44" s="342"/>
      <c r="BW44" s="342"/>
      <c r="BX44" s="342"/>
      <c r="BY44" s="342"/>
      <c r="BZ44" s="342"/>
      <c r="CA44" s="342"/>
      <c r="CB44" s="342"/>
      <c r="CC44" s="342"/>
      <c r="CD44" s="342" t="s">
        <v>616</v>
      </c>
      <c r="CE44" s="342"/>
      <c r="CF44" s="342"/>
      <c r="CG44" s="342"/>
      <c r="CH44" s="342"/>
      <c r="CI44" s="342"/>
      <c r="CJ44" s="342"/>
      <c r="CK44" s="342"/>
    </row>
    <row r="45" spans="1:89">
      <c r="A45" s="89" t="s">
        <v>989</v>
      </c>
      <c r="B45" s="96">
        <f>B42-B5</f>
        <v>0.51213622430075278</v>
      </c>
      <c r="C45" s="96">
        <f t="shared" ref="C45:BN45" si="110">C42-C5</f>
        <v>0.48749893102208808</v>
      </c>
      <c r="D45" s="96">
        <f t="shared" si="110"/>
        <v>4.9652853508369343E-2</v>
      </c>
      <c r="E45" s="96">
        <f t="shared" si="110"/>
        <v>4.4991478349672986E-3</v>
      </c>
      <c r="F45" s="96">
        <f t="shared" si="110"/>
        <v>-4.2771007166097608E-2</v>
      </c>
      <c r="G45" s="96">
        <f t="shared" si="110"/>
        <v>-7.6445351766365577E-2</v>
      </c>
      <c r="H45" s="96">
        <f t="shared" si="110"/>
        <v>0.35153900646811759</v>
      </c>
      <c r="I45" s="96">
        <f t="shared" si="110"/>
        <v>0.32977753060571197</v>
      </c>
      <c r="J45" s="96">
        <f t="shared" si="110"/>
        <v>0.57006856886482205</v>
      </c>
      <c r="K45" s="96">
        <f t="shared" si="110"/>
        <v>0.64050090010751615</v>
      </c>
      <c r="L45" s="96">
        <f t="shared" si="110"/>
        <v>0.22419461432036192</v>
      </c>
      <c r="M45" s="96">
        <f t="shared" si="110"/>
        <v>1.9792249544080986E-2</v>
      </c>
      <c r="N45" s="96">
        <f t="shared" si="110"/>
        <v>0.16088212383869677</v>
      </c>
      <c r="O45" s="96">
        <f t="shared" si="110"/>
        <v>0.1262416298272962</v>
      </c>
      <c r="P45" s="96">
        <f t="shared" si="110"/>
        <v>0.45017983500401093</v>
      </c>
      <c r="Q45" s="96">
        <f t="shared" si="110"/>
        <v>0.47904223039626881</v>
      </c>
      <c r="R45" s="96">
        <f t="shared" si="110"/>
        <v>0.45053000170314605</v>
      </c>
      <c r="S45" s="96">
        <f t="shared" si="110"/>
        <v>0.46895054040625067</v>
      </c>
      <c r="T45" s="96">
        <f t="shared" si="110"/>
        <v>-0.22074951254894354</v>
      </c>
      <c r="U45" s="96">
        <f t="shared" si="110"/>
        <v>-0.78830030274889928</v>
      </c>
      <c r="V45" s="96">
        <f t="shared" si="110"/>
        <v>0.20606911497378466</v>
      </c>
      <c r="W45" s="96">
        <f t="shared" si="110"/>
        <v>6.907268054753174E-2</v>
      </c>
      <c r="X45" s="96">
        <f t="shared" si="110"/>
        <v>0.32081022948943944</v>
      </c>
      <c r="Y45" s="96">
        <f t="shared" si="110"/>
        <v>0.27694952756161717</v>
      </c>
      <c r="Z45" s="96">
        <f t="shared" si="110"/>
        <v>0.48901421077977925</v>
      </c>
      <c r="AA45" s="96">
        <f t="shared" si="110"/>
        <v>0.46449804567600145</v>
      </c>
      <c r="AB45" s="96">
        <f t="shared" si="110"/>
        <v>1.2478174066598569E-3</v>
      </c>
      <c r="AC45" s="96">
        <f t="shared" si="110"/>
        <v>1.7084147420765028E-4</v>
      </c>
      <c r="AD45" s="96">
        <f t="shared" si="110"/>
        <v>-1.2495981174642568E-2</v>
      </c>
      <c r="AE45" s="96">
        <f t="shared" si="110"/>
        <v>-8.207106661367769E-2</v>
      </c>
      <c r="AF45" s="96">
        <f t="shared" si="110"/>
        <v>0.33297802450767933</v>
      </c>
      <c r="AG45" s="96">
        <f t="shared" si="110"/>
        <v>0.31570901134178975</v>
      </c>
      <c r="AH45" s="96">
        <f t="shared" si="110"/>
        <v>0.50923836016610935</v>
      </c>
      <c r="AI45" s="96">
        <f t="shared" si="110"/>
        <v>0.55871033513768698</v>
      </c>
      <c r="AJ45" s="96">
        <f t="shared" si="110"/>
        <v>-9.7477464197868735E-3</v>
      </c>
      <c r="AK45" s="96">
        <f t="shared" si="110"/>
        <v>-1.128881960104744E-3</v>
      </c>
      <c r="AL45" s="96">
        <f t="shared" si="110"/>
        <v>0.30880344212504357</v>
      </c>
      <c r="AM45" s="96">
        <f t="shared" si="110"/>
        <v>-9.9670260323403426E-4</v>
      </c>
      <c r="AN45" s="96">
        <f t="shared" si="110"/>
        <v>0.38627275142647866</v>
      </c>
      <c r="AO45" s="96">
        <f t="shared" si="110"/>
        <v>0.4217650203525512</v>
      </c>
      <c r="AP45" s="96">
        <f t="shared" si="110"/>
        <v>0.48879603556867096</v>
      </c>
      <c r="AQ45" s="96">
        <f t="shared" si="110"/>
        <v>0.51544634715111248</v>
      </c>
      <c r="AR45" s="96">
        <f t="shared" si="110"/>
        <v>0.11370093418813998</v>
      </c>
      <c r="AS45" s="96">
        <f t="shared" si="110"/>
        <v>1.0854218244908731E-2</v>
      </c>
      <c r="AT45" s="96">
        <f t="shared" si="110"/>
        <v>8.7680086437528226E-3</v>
      </c>
      <c r="AU45" s="96">
        <f t="shared" si="110"/>
        <v>-3.5416945460816196E-2</v>
      </c>
      <c r="AV45" s="96">
        <f t="shared" si="110"/>
        <v>0.35086242463517736</v>
      </c>
      <c r="AW45" s="96">
        <f t="shared" si="110"/>
        <v>0.35923297114856317</v>
      </c>
      <c r="AX45" s="96">
        <f t="shared" si="110"/>
        <v>0.57010263311208953</v>
      </c>
      <c r="AY45" s="96">
        <f t="shared" si="110"/>
        <v>0.52706802378711948</v>
      </c>
      <c r="AZ45" s="96">
        <f t="shared" si="110"/>
        <v>7.8244321939883121E-2</v>
      </c>
      <c r="BA45" s="96">
        <f t="shared" si="110"/>
        <v>7.1358419428985131E-3</v>
      </c>
      <c r="BB45" s="96">
        <f t="shared" si="110"/>
        <v>-0.2036679099593468</v>
      </c>
      <c r="BC45" s="96">
        <f t="shared" si="110"/>
        <v>-0.16216771616830472</v>
      </c>
      <c r="BD45" s="96">
        <f t="shared" si="110"/>
        <v>0.3703127127596858</v>
      </c>
      <c r="BE45" s="96">
        <f t="shared" si="110"/>
        <v>0.33307763823250824</v>
      </c>
      <c r="BF45" s="96">
        <f t="shared" si="110"/>
        <v>0.48443713210426098</v>
      </c>
      <c r="BG45" s="96">
        <f t="shared" si="110"/>
        <v>0.48426009062389819</v>
      </c>
      <c r="BH45" s="96">
        <f t="shared" si="110"/>
        <v>4.5356698984310828E-2</v>
      </c>
      <c r="BI45" s="96">
        <f t="shared" si="110"/>
        <v>4.1446962639765106E-3</v>
      </c>
      <c r="BJ45" s="96">
        <f t="shared" si="110"/>
        <v>5.3930880825091121E-2</v>
      </c>
      <c r="BK45" s="96">
        <f t="shared" si="110"/>
        <v>-6.6789443784716185E-2</v>
      </c>
      <c r="BL45" s="96">
        <f t="shared" si="110"/>
        <v>0.3423558060754513</v>
      </c>
      <c r="BM45" s="96">
        <f t="shared" si="110"/>
        <v>0.33811067676716378</v>
      </c>
      <c r="BN45" s="96">
        <f t="shared" si="110"/>
        <v>0.3670021352118028</v>
      </c>
      <c r="BO45" s="96">
        <f t="shared" ref="BO45:CK45" si="111">BO42-BO5</f>
        <v>0.36194165405523238</v>
      </c>
      <c r="BP45" s="96">
        <f t="shared" si="111"/>
        <v>-0.16015082070129955</v>
      </c>
      <c r="BQ45" s="96">
        <f t="shared" si="111"/>
        <v>-1.4572552448260168E-2</v>
      </c>
      <c r="BR45" s="96">
        <f t="shared" si="111"/>
        <v>0.18150574230652616</v>
      </c>
      <c r="BS45" s="96">
        <f t="shared" si="111"/>
        <v>-8.8675099174911454E-2</v>
      </c>
      <c r="BT45" s="96">
        <f t="shared" si="111"/>
        <v>0.25016947689129337</v>
      </c>
      <c r="BU45" s="96">
        <f t="shared" si="111"/>
        <v>0.26118496690699805</v>
      </c>
      <c r="BV45" s="96">
        <f t="shared" si="111"/>
        <v>0.42760669028348092</v>
      </c>
      <c r="BW45" s="96">
        <f t="shared" si="111"/>
        <v>0.36224077014679762</v>
      </c>
      <c r="BX45" s="96">
        <f t="shared" si="111"/>
        <v>-0.33942119576857466</v>
      </c>
      <c r="BY45" s="96">
        <f t="shared" si="111"/>
        <v>-2.6454814648366409E-2</v>
      </c>
      <c r="BZ45" s="96">
        <f t="shared" si="111"/>
        <v>3.2944877890425883E-2</v>
      </c>
      <c r="CA45" s="96">
        <f t="shared" si="111"/>
        <v>-8.135082244823999E-2</v>
      </c>
      <c r="CB45" s="96">
        <f t="shared" si="111"/>
        <v>0.26054196916579769</v>
      </c>
      <c r="CC45" s="96">
        <f t="shared" si="111"/>
        <v>0.24608246318214033</v>
      </c>
      <c r="CD45" s="96">
        <f t="shared" si="111"/>
        <v>0.46689004757788727</v>
      </c>
      <c r="CE45" s="96">
        <f t="shared" si="111"/>
        <v>0.42393511178956655</v>
      </c>
      <c r="CF45" s="96">
        <f t="shared" si="111"/>
        <v>7.3040574379243162E-2</v>
      </c>
      <c r="CG45" s="96">
        <f t="shared" si="111"/>
        <v>6.2279917734066048E-3</v>
      </c>
      <c r="CH45" s="96">
        <f t="shared" si="111"/>
        <v>-2.5825735450291765E-2</v>
      </c>
      <c r="CI45" s="96">
        <f t="shared" si="111"/>
        <v>2.2674667858835207E-2</v>
      </c>
      <c r="CJ45" s="96">
        <f t="shared" si="111"/>
        <v>0.33381198398329981</v>
      </c>
      <c r="CK45" s="96">
        <f t="shared" si="111"/>
        <v>0.29706227067089158</v>
      </c>
    </row>
    <row r="46" spans="1:89" s="23" customFormat="1">
      <c r="B46" s="342" t="s">
        <v>1155</v>
      </c>
      <c r="C46" s="342"/>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342"/>
      <c r="AE46" s="342"/>
      <c r="AF46" s="342"/>
      <c r="AG46" s="342"/>
      <c r="AH46" s="342"/>
      <c r="AI46" s="342"/>
      <c r="AJ46" s="342"/>
      <c r="AK46" s="342"/>
      <c r="AL46" s="342"/>
      <c r="AM46" s="342"/>
      <c r="AN46" s="342"/>
      <c r="AO46" s="342"/>
      <c r="AP46" s="342"/>
      <c r="AQ46" s="342"/>
      <c r="AR46" s="342"/>
      <c r="AS46" s="342"/>
      <c r="AT46" s="342"/>
      <c r="AU46" s="342"/>
      <c r="AV46" s="342"/>
      <c r="AW46" s="342"/>
      <c r="AX46" s="342"/>
      <c r="AY46" s="342"/>
      <c r="AZ46" s="342"/>
      <c r="BA46" s="342"/>
      <c r="BB46" s="342"/>
      <c r="BC46" s="342"/>
      <c r="BD46" s="342"/>
      <c r="BE46" s="342"/>
      <c r="BF46" s="342"/>
      <c r="BG46" s="342"/>
      <c r="BH46" s="342"/>
      <c r="BI46" s="342"/>
      <c r="BJ46" s="342"/>
      <c r="BK46" s="342"/>
      <c r="BL46" s="342"/>
      <c r="BM46" s="342"/>
      <c r="BN46" s="342"/>
      <c r="BO46" s="342"/>
      <c r="BP46" s="342"/>
      <c r="BQ46" s="342"/>
      <c r="BR46" s="342"/>
      <c r="BS46" s="342"/>
      <c r="BT46" s="342"/>
      <c r="BU46" s="342"/>
      <c r="BV46" s="342"/>
      <c r="BW46" s="342"/>
      <c r="BX46" s="342"/>
      <c r="BY46" s="342"/>
      <c r="BZ46" s="342"/>
      <c r="CA46" s="342"/>
      <c r="CB46" s="342"/>
      <c r="CC46" s="342"/>
      <c r="CD46" s="342"/>
      <c r="CE46" s="342"/>
      <c r="CF46" s="342"/>
      <c r="CG46" s="342"/>
      <c r="CH46" s="342"/>
      <c r="CI46" s="342"/>
      <c r="CJ46" s="342"/>
      <c r="CK46" s="342"/>
    </row>
    <row r="47" spans="1:89" s="102" customFormat="1">
      <c r="A47" s="102" t="s">
        <v>989</v>
      </c>
      <c r="B47" s="96">
        <f>(POWER(B42/B5,1/(2018-1981))-1)*100</f>
        <v>3.0415735268856325</v>
      </c>
      <c r="C47" s="96">
        <f t="shared" ref="C47:BN47" si="112">(POWER(C42/C5,1/(2018-1981))-1)*100</f>
        <v>2.5200675287998742</v>
      </c>
      <c r="D47" s="96">
        <f t="shared" si="112"/>
        <v>0.2937208220865406</v>
      </c>
      <c r="E47" s="96">
        <f t="shared" si="112"/>
        <v>1.3671514752444658E-2</v>
      </c>
      <c r="F47" s="96">
        <f t="shared" si="112"/>
        <v>-0.19252833524090462</v>
      </c>
      <c r="G47" s="96">
        <f t="shared" si="112"/>
        <v>-0.35205791821345533</v>
      </c>
      <c r="H47" s="96">
        <f t="shared" si="112"/>
        <v>1.9188580052304838</v>
      </c>
      <c r="I47" s="96">
        <f t="shared" si="112"/>
        <v>1.5254984329488686</v>
      </c>
      <c r="J47" s="96">
        <f t="shared" si="112"/>
        <v>5.7235983772259136</v>
      </c>
      <c r="K47" s="96">
        <f t="shared" si="112"/>
        <v>6.0165148746962327</v>
      </c>
      <c r="L47" s="96">
        <f t="shared" si="112"/>
        <v>1.2995446781909781</v>
      </c>
      <c r="M47" s="96">
        <f t="shared" si="112"/>
        <v>6.0129889632132283E-2</v>
      </c>
      <c r="N47" s="96">
        <f t="shared" si="112"/>
        <v>0.96319105929549842</v>
      </c>
      <c r="O47" s="96">
        <f t="shared" si="112"/>
        <v>0.78660397639138679</v>
      </c>
      <c r="P47" s="96">
        <f t="shared" si="112"/>
        <v>3.5565308557219399</v>
      </c>
      <c r="Q47" s="96">
        <f t="shared" si="112"/>
        <v>3.1594872927699802</v>
      </c>
      <c r="R47" s="96">
        <f t="shared" si="112"/>
        <v>3.2815421699157854</v>
      </c>
      <c r="S47" s="96">
        <f t="shared" si="112"/>
        <v>2.9033112747977041</v>
      </c>
      <c r="T47" s="96">
        <f t="shared" si="112"/>
        <v>-3.4380270609108199</v>
      </c>
      <c r="U47" s="96">
        <f t="shared" si="112"/>
        <v>-6.1475672622439355</v>
      </c>
      <c r="V47" s="96">
        <f t="shared" si="112"/>
        <v>1.088537291872993</v>
      </c>
      <c r="W47" s="96">
        <f t="shared" si="112"/>
        <v>0.43902503302666318</v>
      </c>
      <c r="X47" s="96">
        <f t="shared" si="112"/>
        <v>2.2660423130570262</v>
      </c>
      <c r="Y47" s="96">
        <f t="shared" si="112"/>
        <v>1.6142294073692387</v>
      </c>
      <c r="Z47" s="96">
        <f t="shared" si="112"/>
        <v>2.8737439687549493</v>
      </c>
      <c r="AA47" s="96">
        <f t="shared" si="112"/>
        <v>2.3692636600262329</v>
      </c>
      <c r="AB47" s="96">
        <f t="shared" si="112"/>
        <v>1.0191191734354454E-2</v>
      </c>
      <c r="AC47" s="96">
        <f t="shared" si="112"/>
        <v>5.2738036417920853E-4</v>
      </c>
      <c r="AD47" s="96">
        <f t="shared" si="112"/>
        <v>-6.6029422394986437E-2</v>
      </c>
      <c r="AE47" s="96">
        <f t="shared" si="112"/>
        <v>-0.42919107821375313</v>
      </c>
      <c r="AF47" s="96">
        <f t="shared" si="112"/>
        <v>1.923221561215871</v>
      </c>
      <c r="AG47" s="96">
        <f t="shared" si="112"/>
        <v>1.496445776219657</v>
      </c>
      <c r="AH47" s="96">
        <f t="shared" si="112"/>
        <v>4.4567122238782009</v>
      </c>
      <c r="AI47" s="96">
        <f t="shared" si="112"/>
        <v>4.2741802112342686</v>
      </c>
      <c r="AJ47" s="96">
        <f t="shared" si="112"/>
        <v>-7.0031100991985173E-2</v>
      </c>
      <c r="AK47" s="96">
        <f t="shared" si="112"/>
        <v>-3.4623069494754688E-3</v>
      </c>
      <c r="AL47" s="96">
        <f t="shared" si="112"/>
        <v>1.8056104469681422</v>
      </c>
      <c r="AM47" s="96">
        <f t="shared" si="112"/>
        <v>-5.4208202533989613E-3</v>
      </c>
      <c r="AN47" s="96">
        <f t="shared" si="112"/>
        <v>2.8656849338469126</v>
      </c>
      <c r="AO47" s="96">
        <f t="shared" si="112"/>
        <v>2.5361241106782284</v>
      </c>
      <c r="AP47" s="96">
        <f t="shared" si="112"/>
        <v>3.7473024332293825</v>
      </c>
      <c r="AQ47" s="96">
        <f t="shared" si="112"/>
        <v>3.3925825729451464</v>
      </c>
      <c r="AR47" s="96">
        <f t="shared" si="112"/>
        <v>0.70241777708044406</v>
      </c>
      <c r="AS47" s="96">
        <f t="shared" si="112"/>
        <v>3.3056292183109015E-2</v>
      </c>
      <c r="AT47" s="96">
        <f t="shared" si="112"/>
        <v>4.0567019982429287E-2</v>
      </c>
      <c r="AU47" s="96">
        <f t="shared" si="112"/>
        <v>-0.17472656159854827</v>
      </c>
      <c r="AV47" s="96">
        <f t="shared" si="112"/>
        <v>2.2706270879166546</v>
      </c>
      <c r="AW47" s="96">
        <f t="shared" si="112"/>
        <v>1.923840748335337</v>
      </c>
      <c r="AX47" s="96">
        <f t="shared" si="112"/>
        <v>3.2104849199124041</v>
      </c>
      <c r="AY47" s="96">
        <f t="shared" si="112"/>
        <v>2.6221030526847322</v>
      </c>
      <c r="AZ47" s="96">
        <f t="shared" si="112"/>
        <v>0.46554758043722</v>
      </c>
      <c r="BA47" s="96">
        <f t="shared" si="112"/>
        <v>2.169081061502709E-2</v>
      </c>
      <c r="BB47" s="96">
        <f t="shared" si="112"/>
        <v>-0.85880853092378251</v>
      </c>
      <c r="BC47" s="96">
        <f t="shared" si="112"/>
        <v>-0.74204876650860729</v>
      </c>
      <c r="BD47" s="96">
        <f t="shared" si="112"/>
        <v>1.9170771442891921</v>
      </c>
      <c r="BE47" s="96">
        <f t="shared" si="112"/>
        <v>1.4824884039538411</v>
      </c>
      <c r="BF47" s="96">
        <f t="shared" si="112"/>
        <v>3.2141062444948965</v>
      </c>
      <c r="BG47" s="96">
        <f t="shared" si="112"/>
        <v>2.7603009794164857</v>
      </c>
      <c r="BH47" s="96">
        <f t="shared" si="112"/>
        <v>0.27014072085518315</v>
      </c>
      <c r="BI47" s="96">
        <f t="shared" si="112"/>
        <v>1.259837360245708E-2</v>
      </c>
      <c r="BJ47" s="96">
        <f t="shared" si="112"/>
        <v>0.28953876848611948</v>
      </c>
      <c r="BK47" s="96">
        <f t="shared" si="112"/>
        <v>-0.31763131349969997</v>
      </c>
      <c r="BL47" s="96">
        <f t="shared" si="112"/>
        <v>2.0614498576355</v>
      </c>
      <c r="BM47" s="96">
        <f t="shared" si="112"/>
        <v>1.6964345277140858</v>
      </c>
      <c r="BN47" s="96">
        <f t="shared" si="112"/>
        <v>2.287778631948334</v>
      </c>
      <c r="BO47" s="96">
        <f t="shared" ref="BO47:CK47" si="113">(POWER(BO42/BO5,1/(2018-1981))-1)*100</f>
        <v>1.9103251664038368</v>
      </c>
      <c r="BP47" s="96">
        <f t="shared" si="113"/>
        <v>-0.94277944974148209</v>
      </c>
      <c r="BQ47" s="96">
        <f t="shared" si="113"/>
        <v>-4.4288343425602505E-2</v>
      </c>
      <c r="BR47" s="96">
        <f t="shared" si="113"/>
        <v>1.1377032779218199</v>
      </c>
      <c r="BS47" s="96">
        <f t="shared" si="113"/>
        <v>-0.36006230407372719</v>
      </c>
      <c r="BT47" s="96">
        <f t="shared" si="113"/>
        <v>1.4479765771114206</v>
      </c>
      <c r="BU47" s="96">
        <f t="shared" si="113"/>
        <v>1.2550769616698432</v>
      </c>
      <c r="BV47" s="96">
        <f t="shared" si="113"/>
        <v>1.9576529840468204</v>
      </c>
      <c r="BW47" s="96">
        <f t="shared" si="113"/>
        <v>1.4861530848470306</v>
      </c>
      <c r="BX47" s="96">
        <f t="shared" si="113"/>
        <v>-1.7424864685769759</v>
      </c>
      <c r="BY47" s="96">
        <f t="shared" si="113"/>
        <v>-7.9971628004471551E-2</v>
      </c>
      <c r="BZ47" s="96">
        <f t="shared" si="113"/>
        <v>0.12593520566168692</v>
      </c>
      <c r="CA47" s="96">
        <f t="shared" si="113"/>
        <v>-0.33096873149977002</v>
      </c>
      <c r="CB47" s="96">
        <f t="shared" si="113"/>
        <v>1.1477135294147844</v>
      </c>
      <c r="CC47" s="96">
        <f t="shared" si="113"/>
        <v>0.96109341733363607</v>
      </c>
      <c r="CD47" s="96">
        <f t="shared" si="113"/>
        <v>2.4728798717725153</v>
      </c>
      <c r="CE47" s="96">
        <f t="shared" si="113"/>
        <v>1.9685730091601794</v>
      </c>
      <c r="CF47" s="96">
        <f t="shared" si="113"/>
        <v>0.4111670480326346</v>
      </c>
      <c r="CG47" s="96">
        <f t="shared" si="113"/>
        <v>1.8882199686576229E-2</v>
      </c>
      <c r="CH47" s="96">
        <f t="shared" si="113"/>
        <v>-0.10724110665606412</v>
      </c>
      <c r="CI47" s="96">
        <f t="shared" si="113"/>
        <v>0.10165786152529499</v>
      </c>
      <c r="CJ47" s="96">
        <f t="shared" si="113"/>
        <v>1.6770755906647672</v>
      </c>
      <c r="CK47" s="96">
        <f t="shared" si="113"/>
        <v>1.2783766631424331</v>
      </c>
    </row>
    <row r="48" spans="1:89">
      <c r="B48" s="6" t="s">
        <v>19</v>
      </c>
      <c r="R48" s="6" t="s">
        <v>290</v>
      </c>
      <c r="AH48" s="6" t="s">
        <v>290</v>
      </c>
      <c r="AX48" s="6" t="s">
        <v>290</v>
      </c>
      <c r="BN48" s="6" t="s">
        <v>290</v>
      </c>
      <c r="CD48" s="6" t="s">
        <v>290</v>
      </c>
    </row>
    <row r="49" spans="2:2">
      <c r="B49" s="6" t="s">
        <v>937</v>
      </c>
    </row>
    <row r="50" spans="2:2">
      <c r="B50" s="6" t="s">
        <v>1043</v>
      </c>
    </row>
  </sheetData>
  <mergeCells count="11">
    <mergeCell ref="AP2:AW2"/>
    <mergeCell ref="B2:I2"/>
    <mergeCell ref="J2:Q2"/>
    <mergeCell ref="R2:Y2"/>
    <mergeCell ref="Z2:AG2"/>
    <mergeCell ref="AH2:AO2"/>
    <mergeCell ref="AX2:BE2"/>
    <mergeCell ref="BF2:BM2"/>
    <mergeCell ref="BN2:BU2"/>
    <mergeCell ref="BV2:CC2"/>
    <mergeCell ref="CD2:CK2"/>
  </mergeCells>
  <phoneticPr fontId="16" type="noConversion"/>
  <pageMargins left="0.35433070866141736" right="0.35433070866141736" top="0.39370078740157483" bottom="0.39370078740157483" header="0.51181102362204722" footer="0.51181102362204722"/>
  <pageSetup scale="78" orientation="landscape" horizontalDpi="360" verticalDpi="360" r:id="rId1"/>
  <headerFooter alignWithMargins="0"/>
  <colBreaks count="5" manualBreakCount="5">
    <brk id="17" max="56" man="1"/>
    <brk id="33" max="1048575" man="1"/>
    <brk id="49" max="1048575" man="1"/>
    <brk id="65" max="56" man="1"/>
    <brk id="81" max="1048575" man="1"/>
  </colBreaks>
</worksheet>
</file>

<file path=xl/worksheets/sheet16.xml><?xml version="1.0" encoding="utf-8"?>
<worksheet xmlns="http://schemas.openxmlformats.org/spreadsheetml/2006/main" xmlns:r="http://schemas.openxmlformats.org/officeDocument/2006/relationships">
  <dimension ref="A1:BO46"/>
  <sheetViews>
    <sheetView view="pageBreakPreview" zoomScaleSheetLayoutView="100" workbookViewId="0">
      <pane xSplit="1" ySplit="3" topLeftCell="B4" activePane="bottomRight" state="frozen"/>
      <selection activeCell="B23" sqref="B23"/>
      <selection pane="topRight" activeCell="B23" sqref="B23"/>
      <selection pane="bottomLeft" activeCell="B23" sqref="B23"/>
      <selection pane="bottomRight" activeCell="E20" sqref="E20"/>
    </sheetView>
  </sheetViews>
  <sheetFormatPr defaultColWidth="8.875" defaultRowHeight="12.75"/>
  <cols>
    <col min="1" max="1" width="8.875" style="1"/>
    <col min="2" max="2" width="8.875" style="6"/>
    <col min="3" max="6" width="10.75" style="6" customWidth="1"/>
    <col min="7" max="8" width="8.875" style="6"/>
    <col min="9" max="9" width="8.875" style="6" customWidth="1"/>
    <col min="10" max="10" width="10.375" style="6" bestFit="1" customWidth="1"/>
    <col min="11" max="11" width="8.875" style="6"/>
    <col min="12" max="12" width="11.875" style="6" bestFit="1" customWidth="1"/>
    <col min="13" max="13" width="8.875" style="6"/>
    <col min="14" max="17" width="11" style="6" customWidth="1"/>
    <col min="18" max="20" width="8.875" style="6"/>
    <col min="21" max="21" width="10.375" style="6" bestFit="1" customWidth="1"/>
    <col min="22" max="22" width="8.875" style="6"/>
    <col min="23" max="23" width="11.875" style="6" bestFit="1" customWidth="1"/>
    <col min="24" max="24" width="8.875" style="6"/>
    <col min="25" max="28" width="11.125" style="6" customWidth="1"/>
    <col min="29" max="31" width="8.875" style="6"/>
    <col min="32" max="32" width="10.375" style="6" bestFit="1" customWidth="1"/>
    <col min="33" max="33" width="8.875" style="6"/>
    <col min="34" max="34" width="11.875" style="6" bestFit="1" customWidth="1"/>
    <col min="35" max="35" width="8.875" style="6"/>
    <col min="36" max="39" width="11.875" style="6" customWidth="1"/>
    <col min="40" max="42" width="8.875" style="6"/>
    <col min="43" max="43" width="10.375" style="6" bestFit="1" customWidth="1"/>
    <col min="44" max="44" width="8.875" style="6"/>
    <col min="45" max="45" width="11.875" style="6" bestFit="1" customWidth="1"/>
    <col min="46" max="46" width="8.875" style="6"/>
    <col min="47" max="50" width="12.875" style="6" customWidth="1"/>
    <col min="51" max="53" width="8.875" style="6"/>
    <col min="54" max="54" width="10.375" style="6" bestFit="1" customWidth="1"/>
    <col min="55" max="55" width="8.875" style="6"/>
    <col min="56" max="56" width="11.875" style="6" bestFit="1" customWidth="1"/>
    <col min="57" max="57" width="8.875" style="6"/>
    <col min="58" max="61" width="11.375" style="6" customWidth="1"/>
    <col min="62" max="64" width="8.875" style="6"/>
    <col min="65" max="65" width="10.375" style="6" bestFit="1" customWidth="1"/>
    <col min="66" max="66" width="8.875" style="6"/>
    <col min="67" max="67" width="11.875" style="6" bestFit="1" customWidth="1"/>
    <col min="68" max="16384" width="8.875" style="1"/>
  </cols>
  <sheetData>
    <row r="1" spans="1:67">
      <c r="B1" s="6" t="s">
        <v>105</v>
      </c>
      <c r="M1" s="6" t="s">
        <v>106</v>
      </c>
      <c r="X1" s="6" t="s">
        <v>107</v>
      </c>
      <c r="AI1" s="6" t="s">
        <v>108</v>
      </c>
      <c r="AT1" s="6" t="s">
        <v>109</v>
      </c>
      <c r="BE1" s="6" t="s">
        <v>110</v>
      </c>
    </row>
    <row r="2" spans="1:67">
      <c r="B2" s="371" t="s">
        <v>26</v>
      </c>
      <c r="C2" s="371"/>
      <c r="D2" s="371"/>
      <c r="E2" s="371"/>
      <c r="F2" s="371"/>
      <c r="G2" s="371"/>
      <c r="H2" s="371"/>
      <c r="I2" s="371"/>
      <c r="J2" s="371"/>
      <c r="K2" s="371"/>
      <c r="L2" s="371"/>
      <c r="M2" s="371" t="s">
        <v>30</v>
      </c>
      <c r="N2" s="371"/>
      <c r="O2" s="371"/>
      <c r="P2" s="371"/>
      <c r="Q2" s="371"/>
      <c r="R2" s="371"/>
      <c r="S2" s="371"/>
      <c r="T2" s="371"/>
      <c r="U2" s="371"/>
      <c r="V2" s="371"/>
      <c r="W2" s="371"/>
      <c r="X2" s="371" t="s">
        <v>29</v>
      </c>
      <c r="Y2" s="371"/>
      <c r="Z2" s="371"/>
      <c r="AA2" s="371"/>
      <c r="AB2" s="371"/>
      <c r="AC2" s="371"/>
      <c r="AD2" s="371"/>
      <c r="AE2" s="371"/>
      <c r="AF2" s="371"/>
      <c r="AG2" s="371"/>
      <c r="AH2" s="371"/>
      <c r="AI2" s="371" t="s">
        <v>28</v>
      </c>
      <c r="AJ2" s="371"/>
      <c r="AK2" s="371"/>
      <c r="AL2" s="371"/>
      <c r="AM2" s="371"/>
      <c r="AN2" s="371"/>
      <c r="AO2" s="371"/>
      <c r="AP2" s="371"/>
      <c r="AQ2" s="371"/>
      <c r="AR2" s="371"/>
      <c r="AS2" s="371"/>
      <c r="AT2" s="371" t="s">
        <v>27</v>
      </c>
      <c r="AU2" s="371"/>
      <c r="AV2" s="371"/>
      <c r="AW2" s="371"/>
      <c r="AX2" s="371"/>
      <c r="AY2" s="371"/>
      <c r="AZ2" s="371"/>
      <c r="BA2" s="371"/>
      <c r="BB2" s="371"/>
      <c r="BC2" s="371"/>
      <c r="BD2" s="371"/>
      <c r="BE2" s="371" t="s">
        <v>138</v>
      </c>
      <c r="BF2" s="371"/>
      <c r="BG2" s="371"/>
      <c r="BH2" s="371"/>
      <c r="BI2" s="371"/>
      <c r="BJ2" s="371"/>
      <c r="BK2" s="371"/>
      <c r="BL2" s="371"/>
      <c r="BM2" s="371"/>
      <c r="BN2" s="371"/>
      <c r="BO2" s="371"/>
    </row>
    <row r="3" spans="1:67" ht="25.5">
      <c r="B3" s="280" t="s">
        <v>264</v>
      </c>
      <c r="C3" s="277" t="s">
        <v>785</v>
      </c>
      <c r="D3" s="277" t="s">
        <v>281</v>
      </c>
      <c r="E3" s="280" t="s">
        <v>282</v>
      </c>
      <c r="F3" s="280" t="s">
        <v>283</v>
      </c>
      <c r="G3" s="280" t="s">
        <v>284</v>
      </c>
      <c r="H3" s="280" t="s">
        <v>285</v>
      </c>
      <c r="I3" s="280" t="s">
        <v>286</v>
      </c>
      <c r="J3" s="280" t="s">
        <v>287</v>
      </c>
      <c r="K3" s="280" t="s">
        <v>288</v>
      </c>
      <c r="L3" s="280" t="s">
        <v>289</v>
      </c>
      <c r="M3" s="280" t="s">
        <v>264</v>
      </c>
      <c r="N3" s="277" t="s">
        <v>785</v>
      </c>
      <c r="O3" s="277" t="s">
        <v>281</v>
      </c>
      <c r="P3" s="280" t="s">
        <v>282</v>
      </c>
      <c r="Q3" s="280" t="s">
        <v>283</v>
      </c>
      <c r="R3" s="280" t="s">
        <v>284</v>
      </c>
      <c r="S3" s="280" t="s">
        <v>285</v>
      </c>
      <c r="T3" s="280" t="s">
        <v>286</v>
      </c>
      <c r="U3" s="280" t="s">
        <v>287</v>
      </c>
      <c r="V3" s="280" t="s">
        <v>288</v>
      </c>
      <c r="W3" s="280" t="s">
        <v>289</v>
      </c>
      <c r="X3" s="280" t="s">
        <v>264</v>
      </c>
      <c r="Y3" s="277" t="s">
        <v>785</v>
      </c>
      <c r="Z3" s="277" t="s">
        <v>281</v>
      </c>
      <c r="AA3" s="280" t="s">
        <v>282</v>
      </c>
      <c r="AB3" s="280" t="s">
        <v>283</v>
      </c>
      <c r="AC3" s="280" t="s">
        <v>284</v>
      </c>
      <c r="AD3" s="280" t="s">
        <v>285</v>
      </c>
      <c r="AE3" s="280" t="s">
        <v>286</v>
      </c>
      <c r="AF3" s="280" t="s">
        <v>287</v>
      </c>
      <c r="AG3" s="280" t="s">
        <v>288</v>
      </c>
      <c r="AH3" s="280" t="s">
        <v>289</v>
      </c>
      <c r="AI3" s="280" t="s">
        <v>264</v>
      </c>
      <c r="AJ3" s="277" t="s">
        <v>785</v>
      </c>
      <c r="AK3" s="277" t="s">
        <v>281</v>
      </c>
      <c r="AL3" s="280" t="s">
        <v>282</v>
      </c>
      <c r="AM3" s="280" t="s">
        <v>283</v>
      </c>
      <c r="AN3" s="280" t="s">
        <v>284</v>
      </c>
      <c r="AO3" s="280" t="s">
        <v>285</v>
      </c>
      <c r="AP3" s="280" t="s">
        <v>286</v>
      </c>
      <c r="AQ3" s="280" t="s">
        <v>287</v>
      </c>
      <c r="AR3" s="280" t="s">
        <v>288</v>
      </c>
      <c r="AS3" s="280" t="s">
        <v>289</v>
      </c>
      <c r="AT3" s="280" t="s">
        <v>264</v>
      </c>
      <c r="AU3" s="277" t="s">
        <v>785</v>
      </c>
      <c r="AV3" s="277" t="s">
        <v>281</v>
      </c>
      <c r="AW3" s="280" t="s">
        <v>282</v>
      </c>
      <c r="AX3" s="280" t="s">
        <v>283</v>
      </c>
      <c r="AY3" s="280" t="s">
        <v>284</v>
      </c>
      <c r="AZ3" s="280" t="s">
        <v>285</v>
      </c>
      <c r="BA3" s="280" t="s">
        <v>286</v>
      </c>
      <c r="BB3" s="280" t="s">
        <v>287</v>
      </c>
      <c r="BC3" s="280" t="s">
        <v>288</v>
      </c>
      <c r="BD3" s="280" t="s">
        <v>289</v>
      </c>
      <c r="BE3" s="280" t="s">
        <v>264</v>
      </c>
      <c r="BF3" s="277" t="s">
        <v>785</v>
      </c>
      <c r="BG3" s="277" t="s">
        <v>281</v>
      </c>
      <c r="BH3" s="280" t="s">
        <v>282</v>
      </c>
      <c r="BI3" s="280" t="s">
        <v>283</v>
      </c>
      <c r="BJ3" s="280" t="s">
        <v>284</v>
      </c>
      <c r="BK3" s="280" t="s">
        <v>285</v>
      </c>
      <c r="BL3" s="280" t="s">
        <v>286</v>
      </c>
      <c r="BM3" s="280" t="s">
        <v>287</v>
      </c>
      <c r="BN3" s="280" t="s">
        <v>288</v>
      </c>
      <c r="BO3" s="280" t="s">
        <v>289</v>
      </c>
    </row>
    <row r="4" spans="1:67">
      <c r="A4" s="1">
        <v>1981</v>
      </c>
      <c r="B4" s="96">
        <f>'9'!B5</f>
        <v>0.25226719979436601</v>
      </c>
      <c r="C4" s="96">
        <f>'9'!J5</f>
        <v>8.3333333333333301E-2</v>
      </c>
      <c r="D4" s="96">
        <f>'9'!R5</f>
        <v>0.19567147946863875</v>
      </c>
      <c r="E4" s="96">
        <f>'9'!Z5</f>
        <v>0.26393547181489929</v>
      </c>
      <c r="F4" s="96">
        <f>'9'!AH5</f>
        <v>0.12669758564399911</v>
      </c>
      <c r="G4" s="96">
        <f>'9'!AP5</f>
        <v>0.16850992140474236</v>
      </c>
      <c r="H4" s="96">
        <f>'9'!AX5</f>
        <v>0.2568669684373322</v>
      </c>
      <c r="I4" s="96">
        <f>'9'!BF5</f>
        <v>0.2178587739207882</v>
      </c>
      <c r="J4" s="96">
        <f>'9'!BN5</f>
        <v>0.28030602800162385</v>
      </c>
      <c r="K4" s="96">
        <f>'9'!BV5</f>
        <v>0.4076478342334327</v>
      </c>
      <c r="L4" s="96">
        <f>'9'!CD5</f>
        <v>0.31781649213223989</v>
      </c>
      <c r="M4" s="96">
        <f>'9'!D5</f>
        <v>0.43317905562780556</v>
      </c>
      <c r="N4" s="96">
        <f>'9'!L5</f>
        <v>0.36608188956851417</v>
      </c>
      <c r="O4" s="96">
        <f>'9'!T5</f>
        <v>0.30408284588227685</v>
      </c>
      <c r="P4" s="96">
        <f>'9'!AB5</f>
        <v>0.33031435702035156</v>
      </c>
      <c r="Q4" s="96">
        <f>'9'!AJ5</f>
        <v>0.38095690969891871</v>
      </c>
      <c r="R4" s="96">
        <f>'9'!AR5</f>
        <v>0.38462408807685838</v>
      </c>
      <c r="S4" s="96">
        <f>'9'!AZ5</f>
        <v>0.41729610214991747</v>
      </c>
      <c r="T4" s="96">
        <f>'9'!BH5</f>
        <v>0.4320960262532309</v>
      </c>
      <c r="U4" s="96">
        <f>'9'!BP5</f>
        <v>0.54168637672904196</v>
      </c>
      <c r="V4" s="96">
        <f>'9'!BX5</f>
        <v>0.7098416538751765</v>
      </c>
      <c r="W4" s="96">
        <f>'9'!CF5</f>
        <v>0.44550356309696837</v>
      </c>
      <c r="X4" s="96">
        <f>'9'!F5</f>
        <v>0.62147861774853719</v>
      </c>
      <c r="Y4" s="96">
        <f>'9'!N5</f>
        <v>0.37790801812749059</v>
      </c>
      <c r="Z4" s="96">
        <f>'9'!V5</f>
        <v>0.41824976277152237</v>
      </c>
      <c r="AA4" s="96">
        <f>'9'!AD5</f>
        <v>0.51758748105818153</v>
      </c>
      <c r="AB4" s="96">
        <f>'9'!AL5</f>
        <v>0.32890239270223937</v>
      </c>
      <c r="AC4" s="96">
        <f>'9'!AT5</f>
        <v>0.57989780405440894</v>
      </c>
      <c r="AD4" s="96">
        <f>'9'!BB5</f>
        <v>0.74543552363741483</v>
      </c>
      <c r="AE4" s="96">
        <f>'9'!BJ5</f>
        <v>0.47766206031409897</v>
      </c>
      <c r="AF4" s="96">
        <f>'9'!BR5</f>
        <v>0.3491890209982389</v>
      </c>
      <c r="AG4" s="96">
        <f>'9'!BZ5</f>
        <v>0.6911324307158111</v>
      </c>
      <c r="AH4" s="96">
        <f>'9'!CH5</f>
        <v>0.66351240264870082</v>
      </c>
      <c r="AI4" s="96">
        <f>'9'!G5</f>
        <v>0.62488106627047169</v>
      </c>
      <c r="AJ4" s="96">
        <f>'9'!O5</f>
        <v>0.37538373609896852</v>
      </c>
      <c r="AK4" s="96">
        <f>'9'!W5</f>
        <v>0.39255053272244722</v>
      </c>
      <c r="AL4" s="96">
        <f>'9'!AE5</f>
        <v>0.55783167058712757</v>
      </c>
      <c r="AM4" s="96">
        <f>'9'!AM5</f>
        <v>0.49741921996629446</v>
      </c>
      <c r="AN4" s="96">
        <f>'9'!AU5</f>
        <v>0.565256533772034</v>
      </c>
      <c r="AO4" s="96">
        <f>'9'!BC5</f>
        <v>0.67325921051008364</v>
      </c>
      <c r="AP4" s="96">
        <f>'9'!BK5</f>
        <v>0.60145340521158519</v>
      </c>
      <c r="AQ4" s="96">
        <f>'9'!BS5</f>
        <v>0.7097382420088425</v>
      </c>
      <c r="AR4" s="96">
        <f>'9'!CA5</f>
        <v>0.70472058708477769</v>
      </c>
      <c r="AS4" s="96">
        <f>'9'!CI5</f>
        <v>0.59187476002105999</v>
      </c>
      <c r="AT4" s="96">
        <f>'9'!H5</f>
        <v>0.48295148486029515</v>
      </c>
      <c r="AU4" s="96">
        <f>'9'!P5</f>
        <v>0.30067674428207664</v>
      </c>
      <c r="AV4" s="96">
        <f>'9'!X5</f>
        <v>0.32763865521122126</v>
      </c>
      <c r="AW4" s="96">
        <f>'9'!AF5</f>
        <v>0.41741724512014</v>
      </c>
      <c r="AX4" s="96">
        <f>'9'!AN5</f>
        <v>0.3334940270028629</v>
      </c>
      <c r="AY4" s="96">
        <f>'9'!AV5</f>
        <v>0.42457208682701086</v>
      </c>
      <c r="AZ4" s="96">
        <f>'9'!BD5</f>
        <v>0.52321445118368703</v>
      </c>
      <c r="BA4" s="96">
        <f>'9'!BL5</f>
        <v>0.43226756642492581</v>
      </c>
      <c r="BB4" s="96">
        <f>'9'!BT5</f>
        <v>0.47022991693443683</v>
      </c>
      <c r="BC4" s="96">
        <f>'9'!CB5</f>
        <v>0.62833562647729946</v>
      </c>
      <c r="BD4" s="96">
        <f>'9'!CJ5</f>
        <v>0.50467680447474228</v>
      </c>
      <c r="BE4" s="96">
        <f>'10'!H5</f>
        <v>0.34454091382073765</v>
      </c>
      <c r="BF4" s="96">
        <f>'10'!P5</f>
        <v>0.17027069771283065</v>
      </c>
      <c r="BG4" s="96">
        <f>'10'!X5</f>
        <v>0.24845834976567177</v>
      </c>
      <c r="BH4" s="96">
        <f>'10'!AF5</f>
        <v>0.32532818113699558</v>
      </c>
      <c r="BI4" s="96">
        <f>'10'!AN5</f>
        <v>0.20941616218754464</v>
      </c>
      <c r="BJ4" s="96">
        <f>'10'!AV5</f>
        <v>0.27093478757364975</v>
      </c>
      <c r="BK4" s="96">
        <f>'10'!BD5</f>
        <v>0.36340596153587412</v>
      </c>
      <c r="BL4" s="96">
        <f>'10'!BL5</f>
        <v>0.30362229092244325</v>
      </c>
      <c r="BM4" s="96">
        <f>'10'!BT5</f>
        <v>0.35627558357474903</v>
      </c>
      <c r="BN4" s="96">
        <f>'10'!CB5</f>
        <v>0.49592295113097945</v>
      </c>
      <c r="BO4" s="96">
        <f>'10'!CJ5</f>
        <v>0.39256061706924084</v>
      </c>
    </row>
    <row r="5" spans="1:67">
      <c r="A5" s="1">
        <v>1982</v>
      </c>
      <c r="B5" s="96">
        <f>'9'!B6</f>
        <v>0.21931621716759123</v>
      </c>
      <c r="C5" s="96">
        <f>'9'!J6</f>
        <v>8.6283572289789903E-2</v>
      </c>
      <c r="D5" s="96">
        <f>'9'!R6</f>
        <v>0.17704144722856729</v>
      </c>
      <c r="E5" s="96">
        <f>'9'!Z6</f>
        <v>0.25065996235113414</v>
      </c>
      <c r="F5" s="96">
        <f>'9'!AH6</f>
        <v>0.12214141458307244</v>
      </c>
      <c r="G5" s="96">
        <f>'9'!AP6</f>
        <v>0.14229894764441897</v>
      </c>
      <c r="H5" s="96">
        <f>'9'!AX6</f>
        <v>0.22563885550166726</v>
      </c>
      <c r="I5" s="96">
        <f>'9'!BF6</f>
        <v>0.21580145158131159</v>
      </c>
      <c r="J5" s="96">
        <f>'9'!BN6</f>
        <v>0.23266366509923009</v>
      </c>
      <c r="K5" s="96">
        <f>'9'!BV6</f>
        <v>0.37353666853620487</v>
      </c>
      <c r="L5" s="96">
        <f>'9'!CD6</f>
        <v>0.26672433951141256</v>
      </c>
      <c r="M5" s="96">
        <f>'9'!D6</f>
        <v>0.42543003979917798</v>
      </c>
      <c r="N5" s="96">
        <f>'9'!L6</f>
        <v>0.35903032170486227</v>
      </c>
      <c r="O5" s="96">
        <f>'9'!T6</f>
        <v>0.30485719227136648</v>
      </c>
      <c r="P5" s="96">
        <f>'9'!AB6</f>
        <v>0.32558454079920413</v>
      </c>
      <c r="Q5" s="96">
        <f>'9'!AJ6</f>
        <v>0.36968229137589903</v>
      </c>
      <c r="R5" s="96">
        <f>'9'!AR6</f>
        <v>0.38302315772469142</v>
      </c>
      <c r="S5" s="96">
        <f>'9'!AZ6</f>
        <v>0.4144722171417311</v>
      </c>
      <c r="T5" s="96">
        <f>'9'!BH6</f>
        <v>0.42550858262881514</v>
      </c>
      <c r="U5" s="96">
        <f>'9'!BP6</f>
        <v>0.52857354244700361</v>
      </c>
      <c r="V5" s="96">
        <f>'9'!BX6</f>
        <v>0.70251516293443661</v>
      </c>
      <c r="W5" s="96">
        <f>'9'!CF6</f>
        <v>0.43208238592423337</v>
      </c>
      <c r="X5" s="96">
        <f>'9'!F6</f>
        <v>0.6139734220082611</v>
      </c>
      <c r="Y5" s="96">
        <f>'9'!N6</f>
        <v>0.33492988053743422</v>
      </c>
      <c r="Z5" s="96">
        <f>'9'!V6</f>
        <v>0.5556396130476593</v>
      </c>
      <c r="AA5" s="96">
        <f>'9'!AD6</f>
        <v>0.49947613482415631</v>
      </c>
      <c r="AB5" s="96">
        <f>'9'!AL6</f>
        <v>0.33506270357822354</v>
      </c>
      <c r="AC5" s="96">
        <f>'9'!AT6</f>
        <v>0.61051503411282793</v>
      </c>
      <c r="AD5" s="96">
        <f>'9'!BB6</f>
        <v>0.71842297061847804</v>
      </c>
      <c r="AE5" s="96">
        <f>'9'!BJ6</f>
        <v>0.49104826719533634</v>
      </c>
      <c r="AF5" s="96">
        <f>'9'!BR6</f>
        <v>0.50437175729481698</v>
      </c>
      <c r="AG5" s="96">
        <f>'9'!BZ6</f>
        <v>0.69813810529421472</v>
      </c>
      <c r="AH5" s="96">
        <f>'9'!CH6</f>
        <v>0.55629232520037719</v>
      </c>
      <c r="AI5" s="96">
        <f>'9'!G6</f>
        <v>0.59207747925713405</v>
      </c>
      <c r="AJ5" s="96">
        <f>'9'!O6</f>
        <v>0.37683754244363771</v>
      </c>
      <c r="AK5" s="96">
        <f>'9'!W6</f>
        <v>0.4538885617275274</v>
      </c>
      <c r="AL5" s="96">
        <f>'9'!AE6</f>
        <v>0.5750031828436768</v>
      </c>
      <c r="AM5" s="96">
        <f>'9'!AM6</f>
        <v>0.4551016706784759</v>
      </c>
      <c r="AN5" s="96">
        <f>'9'!AU6</f>
        <v>0.55694596648753647</v>
      </c>
      <c r="AO5" s="96">
        <f>'9'!BC6</f>
        <v>0.62294543865260066</v>
      </c>
      <c r="AP5" s="96">
        <f>'9'!BK6</f>
        <v>0.61556341302274464</v>
      </c>
      <c r="AQ5" s="96">
        <f>'9'!BS6</f>
        <v>0.75198737199259313</v>
      </c>
      <c r="AR5" s="96">
        <f>'9'!CA6</f>
        <v>0.63762358633101046</v>
      </c>
      <c r="AS5" s="96">
        <f>'9'!CI6</f>
        <v>0.53833352019244285</v>
      </c>
      <c r="AT5" s="96">
        <f>'9'!H6</f>
        <v>0.46269928955804107</v>
      </c>
      <c r="AU5" s="96">
        <f>'9'!P6</f>
        <v>0.28927032924393103</v>
      </c>
      <c r="AV5" s="96">
        <f>'9'!X6</f>
        <v>0.37285670356878015</v>
      </c>
      <c r="AW5" s="96">
        <f>'9'!AF6</f>
        <v>0.41268095520454284</v>
      </c>
      <c r="AX5" s="96">
        <f>'9'!AN6</f>
        <v>0.32049702005391772</v>
      </c>
      <c r="AY5" s="96">
        <f>'9'!AV6</f>
        <v>0.42319577649236872</v>
      </c>
      <c r="AZ5" s="96">
        <f>'9'!BD6</f>
        <v>0.49536987047861925</v>
      </c>
      <c r="BA5" s="96">
        <f>'9'!BL6</f>
        <v>0.436980428607052</v>
      </c>
      <c r="BB5" s="96">
        <f>'9'!BT6</f>
        <v>0.50439908420841095</v>
      </c>
      <c r="BC5" s="96">
        <f>'9'!CB6</f>
        <v>0.60295338077396665</v>
      </c>
      <c r="BD5" s="96">
        <f>'9'!CJ6</f>
        <v>0.44835814270711649</v>
      </c>
      <c r="BE5" s="96">
        <f>'10'!H6</f>
        <v>0.31666944612377118</v>
      </c>
      <c r="BF5" s="96">
        <f>'10'!P6</f>
        <v>0.16747827507144636</v>
      </c>
      <c r="BG5" s="96">
        <f>'10'!X6</f>
        <v>0.25536754976465242</v>
      </c>
      <c r="BH5" s="96">
        <f>'10'!AF6</f>
        <v>0.31546835949249763</v>
      </c>
      <c r="BI5" s="96">
        <f>'10'!AN6</f>
        <v>0.20148365677141056</v>
      </c>
      <c r="BJ5" s="96">
        <f>'10'!AV6</f>
        <v>0.25465767918359883</v>
      </c>
      <c r="BK5" s="96">
        <f>'10'!BD6</f>
        <v>0.33353126149244805</v>
      </c>
      <c r="BL5" s="96">
        <f>'10'!BL6</f>
        <v>0.30427304239160774</v>
      </c>
      <c r="BM5" s="96">
        <f>'10'!BT6</f>
        <v>0.34135783274290243</v>
      </c>
      <c r="BN5" s="96">
        <f>'10'!CB6</f>
        <v>0.46530335343130957</v>
      </c>
      <c r="BO5" s="96">
        <f>'10'!CJ6</f>
        <v>0.33937786078969412</v>
      </c>
    </row>
    <row r="6" spans="1:67">
      <c r="A6" s="1">
        <v>1983</v>
      </c>
      <c r="B6" s="96">
        <f>'9'!B7</f>
        <v>0.23685072494335888</v>
      </c>
      <c r="C6" s="96">
        <f>'9'!J7</f>
        <v>0.10022457981419104</v>
      </c>
      <c r="D6" s="96">
        <f>'9'!R7</f>
        <v>0.18639307034368302</v>
      </c>
      <c r="E6" s="96">
        <f>'9'!Z7</f>
        <v>0.25067984664842768</v>
      </c>
      <c r="F6" s="96">
        <f>'9'!AH7</f>
        <v>0.15169251425337696</v>
      </c>
      <c r="G6" s="96">
        <f>'9'!AP7</f>
        <v>0.16221877140165186</v>
      </c>
      <c r="H6" s="96">
        <f>'9'!AX7</f>
        <v>0.24739659913745868</v>
      </c>
      <c r="I6" s="96">
        <f>'9'!BF7</f>
        <v>0.23302181606864925</v>
      </c>
      <c r="J6" s="96">
        <f>'9'!BN7</f>
        <v>0.22779992410431357</v>
      </c>
      <c r="K6" s="96">
        <f>'9'!BV7</f>
        <v>0.38247255075908498</v>
      </c>
      <c r="L6" s="96">
        <f>'9'!CD7</f>
        <v>0.26404375798024371</v>
      </c>
      <c r="M6" s="96">
        <f>'9'!D7</f>
        <v>0.42860973394008861</v>
      </c>
      <c r="N6" s="96">
        <f>'9'!L7</f>
        <v>0.35588875178225005</v>
      </c>
      <c r="O6" s="96">
        <f>'9'!T7</f>
        <v>0.30702881832461937</v>
      </c>
      <c r="P6" s="96">
        <f>'9'!AB7</f>
        <v>0.32579440037620305</v>
      </c>
      <c r="Q6" s="96">
        <f>'9'!AJ7</f>
        <v>0.36339038446769367</v>
      </c>
      <c r="R6" s="96">
        <f>'9'!AR7</f>
        <v>0.38470952292897898</v>
      </c>
      <c r="S6" s="96">
        <f>'9'!AZ7</f>
        <v>0.41454089034952935</v>
      </c>
      <c r="T6" s="96">
        <f>'9'!BH7</f>
        <v>0.42202596089928363</v>
      </c>
      <c r="U6" s="96">
        <f>'9'!BP7</f>
        <v>0.53321556120838709</v>
      </c>
      <c r="V6" s="96">
        <f>'9'!BX7</f>
        <v>0.74293050611099698</v>
      </c>
      <c r="W6" s="96">
        <f>'9'!CF7</f>
        <v>0.42558549044146837</v>
      </c>
      <c r="X6" s="96">
        <f>'9'!F7</f>
        <v>0.58674634908808909</v>
      </c>
      <c r="Y6" s="96">
        <f>'9'!N7</f>
        <v>0.16626213592233013</v>
      </c>
      <c r="Z6" s="96">
        <f>'9'!V7</f>
        <v>0.65921266462480022</v>
      </c>
      <c r="AA6" s="96">
        <f>'9'!AD7</f>
        <v>0.53271741702644793</v>
      </c>
      <c r="AB6" s="96">
        <f>'9'!AL7</f>
        <v>0.26539084828318371</v>
      </c>
      <c r="AC6" s="96">
        <f>'9'!AT7</f>
        <v>0.61134936986438837</v>
      </c>
      <c r="AD6" s="96">
        <f>'9'!BB7</f>
        <v>0.66320954661048215</v>
      </c>
      <c r="AE6" s="96">
        <f>'9'!BJ7</f>
        <v>0.55057245717809178</v>
      </c>
      <c r="AF6" s="96">
        <f>'9'!BR7</f>
        <v>0.49608335198332376</v>
      </c>
      <c r="AG6" s="96">
        <f>'9'!BZ7</f>
        <v>0.5561407096310832</v>
      </c>
      <c r="AH6" s="96">
        <f>'9'!CH7</f>
        <v>0.61123177589859501</v>
      </c>
      <c r="AI6" s="96">
        <f>'9'!G7</f>
        <v>0.56729004078668877</v>
      </c>
      <c r="AJ6" s="96">
        <f>'9'!O7</f>
        <v>0.29074144793877454</v>
      </c>
      <c r="AK6" s="96">
        <f>'9'!W7</f>
        <v>0.46628972952213338</v>
      </c>
      <c r="AL6" s="96">
        <f>'9'!AE7</f>
        <v>0.56411338083428064</v>
      </c>
      <c r="AM6" s="96">
        <f>'9'!AM7</f>
        <v>0.38262720130467809</v>
      </c>
      <c r="AN6" s="96">
        <f>'9'!AU7</f>
        <v>0.56542457307344607</v>
      </c>
      <c r="AO6" s="96">
        <f>'9'!BC7</f>
        <v>0.58631717504771008</v>
      </c>
      <c r="AP6" s="96">
        <f>'9'!BK7</f>
        <v>0.52719823565207635</v>
      </c>
      <c r="AQ6" s="96">
        <f>'9'!BS7</f>
        <v>0.73687599557988304</v>
      </c>
      <c r="AR6" s="96">
        <f>'9'!CA7</f>
        <v>0.56535880486925061</v>
      </c>
      <c r="AS6" s="96">
        <f>'9'!CI7</f>
        <v>0.55602782225229674</v>
      </c>
      <c r="AT6" s="96">
        <f>'9'!H7</f>
        <v>0.45487421218955632</v>
      </c>
      <c r="AU6" s="96">
        <f>'9'!P7</f>
        <v>0.22827922886438642</v>
      </c>
      <c r="AV6" s="96">
        <f>'9'!X7</f>
        <v>0.40473107070380898</v>
      </c>
      <c r="AW6" s="96">
        <f>'9'!AF7</f>
        <v>0.41832626122133981</v>
      </c>
      <c r="AX6" s="96">
        <f>'9'!AN7</f>
        <v>0.29077523707723307</v>
      </c>
      <c r="AY6" s="96">
        <f>'9'!AV7</f>
        <v>0.43092555931711629</v>
      </c>
      <c r="AZ6" s="96">
        <f>'9'!BD7</f>
        <v>0.47786605278629507</v>
      </c>
      <c r="BA6" s="96">
        <f>'9'!BL7</f>
        <v>0.43320461744952521</v>
      </c>
      <c r="BB6" s="96">
        <f>'9'!BT7</f>
        <v>0.49849370821897687</v>
      </c>
      <c r="BC6" s="96">
        <f>'9'!CB7</f>
        <v>0.56172564284260396</v>
      </c>
      <c r="BD6" s="96">
        <f>'9'!CJ7</f>
        <v>0.46422221164315097</v>
      </c>
      <c r="BE6" s="96">
        <f>'10'!H7</f>
        <v>0.32406011984183786</v>
      </c>
      <c r="BF6" s="96">
        <f>'10'!P7</f>
        <v>0.15144643943426919</v>
      </c>
      <c r="BG6" s="96">
        <f>'10'!X7</f>
        <v>0.2737282704877334</v>
      </c>
      <c r="BH6" s="96">
        <f>'10'!AF7</f>
        <v>0.31773841247759255</v>
      </c>
      <c r="BI6" s="96">
        <f>'10'!AN7</f>
        <v>0.20732560338291942</v>
      </c>
      <c r="BJ6" s="96">
        <f>'10'!AV7</f>
        <v>0.26970148656783766</v>
      </c>
      <c r="BK6" s="96">
        <f>'10'!BD7</f>
        <v>0.33958438059699325</v>
      </c>
      <c r="BL6" s="96">
        <f>'10'!BL7</f>
        <v>0.31309493662099969</v>
      </c>
      <c r="BM6" s="96">
        <f>'10'!BT7</f>
        <v>0.3360774377501789</v>
      </c>
      <c r="BN6" s="96">
        <f>'10'!CB7</f>
        <v>0.45417378759249261</v>
      </c>
      <c r="BO6" s="96">
        <f>'10'!CJ7</f>
        <v>0.34411513944540661</v>
      </c>
    </row>
    <row r="7" spans="1:67">
      <c r="A7" s="1">
        <v>1984</v>
      </c>
      <c r="B7" s="96">
        <f>'9'!B8</f>
        <v>0.26244462649172778</v>
      </c>
      <c r="C7" s="96">
        <f>'9'!J8</f>
        <v>0.13388529057200449</v>
      </c>
      <c r="D7" s="96">
        <f>'9'!R8</f>
        <v>0.21941317227081822</v>
      </c>
      <c r="E7" s="96">
        <f>'9'!Z8</f>
        <v>0.2967873952357537</v>
      </c>
      <c r="F7" s="96">
        <f>'9'!AH8</f>
        <v>0.19025521370941822</v>
      </c>
      <c r="G7" s="96">
        <f>'9'!AP8</f>
        <v>0.19950901435384513</v>
      </c>
      <c r="H7" s="96">
        <f>'9'!AX8</f>
        <v>0.2792125738309072</v>
      </c>
      <c r="I7" s="96">
        <f>'9'!BF8</f>
        <v>0.27964774940433146</v>
      </c>
      <c r="J7" s="96">
        <f>'9'!BN8</f>
        <v>0.22198251819493001</v>
      </c>
      <c r="K7" s="96">
        <f>'9'!BV8</f>
        <v>0.37777692673711716</v>
      </c>
      <c r="L7" s="96">
        <f>'9'!CD8</f>
        <v>0.26281103881371504</v>
      </c>
      <c r="M7" s="96">
        <f>'9'!D8</f>
        <v>0.42770240466331982</v>
      </c>
      <c r="N7" s="96">
        <f>'9'!L8</f>
        <v>0.35845560254626641</v>
      </c>
      <c r="O7" s="96">
        <f>'9'!T8</f>
        <v>0.30724469920586378</v>
      </c>
      <c r="P7" s="96">
        <f>'9'!AB8</f>
        <v>0.32832234708206753</v>
      </c>
      <c r="Q7" s="96">
        <f>'9'!AJ8</f>
        <v>0.360255507105114</v>
      </c>
      <c r="R7" s="96">
        <f>'9'!AR8</f>
        <v>0.38582017899688986</v>
      </c>
      <c r="S7" s="96">
        <f>'9'!AZ8</f>
        <v>0.4146861476077307</v>
      </c>
      <c r="T7" s="96">
        <f>'9'!BH8</f>
        <v>0.4236253005772565</v>
      </c>
      <c r="U7" s="96">
        <f>'9'!BP8</f>
        <v>0.53989552819039688</v>
      </c>
      <c r="V7" s="96">
        <f>'9'!BX8</f>
        <v>0.69028295521620064</v>
      </c>
      <c r="W7" s="96">
        <f>'9'!CF8</f>
        <v>0.41443035294268876</v>
      </c>
      <c r="X7" s="96">
        <f>'9'!F8</f>
        <v>0.56229625673237649</v>
      </c>
      <c r="Y7" s="96">
        <f>'9'!N8</f>
        <v>0.25649020414882628</v>
      </c>
      <c r="Z7" s="96">
        <f>'9'!V8</f>
        <v>0.60895180332353327</v>
      </c>
      <c r="AA7" s="96">
        <f>'9'!AD8</f>
        <v>0.52898561847179071</v>
      </c>
      <c r="AB7" s="96">
        <f>'9'!AL8</f>
        <v>0.36067204362543337</v>
      </c>
      <c r="AC7" s="96">
        <f>'9'!AT8</f>
        <v>0.53917356956374396</v>
      </c>
      <c r="AD7" s="96">
        <f>'9'!BB8</f>
        <v>0.68343608382731069</v>
      </c>
      <c r="AE7" s="96">
        <f>'9'!BJ8</f>
        <v>0.51226589460807936</v>
      </c>
      <c r="AF7" s="96">
        <f>'9'!BR8</f>
        <v>0.3498563245553245</v>
      </c>
      <c r="AG7" s="96">
        <f>'9'!BZ8</f>
        <v>0.49998480843504123</v>
      </c>
      <c r="AH7" s="96">
        <f>'9'!CH8</f>
        <v>0.54191371527193255</v>
      </c>
      <c r="AI7" s="96">
        <f>'9'!G8</f>
        <v>0.5858120373932697</v>
      </c>
      <c r="AJ7" s="96">
        <f>'9'!O8</f>
        <v>0.42723854977075698</v>
      </c>
      <c r="AK7" s="96">
        <f>'9'!W8</f>
        <v>0.54507945119456414</v>
      </c>
      <c r="AL7" s="96">
        <f>'9'!AE8</f>
        <v>0.53023132754256463</v>
      </c>
      <c r="AM7" s="96">
        <f>'9'!AM8</f>
        <v>0.45002385087974034</v>
      </c>
      <c r="AN7" s="96">
        <f>'9'!AU8</f>
        <v>0.5899802031752992</v>
      </c>
      <c r="AO7" s="96">
        <f>'9'!BC8</f>
        <v>0.61521932419086189</v>
      </c>
      <c r="AP7" s="96">
        <f>'9'!BK8</f>
        <v>0.62577977344344105</v>
      </c>
      <c r="AQ7" s="96">
        <f>'9'!BS8</f>
        <v>0.68872820613680696</v>
      </c>
      <c r="AR7" s="96">
        <f>'9'!CA8</f>
        <v>0.5924563984977208</v>
      </c>
      <c r="AS7" s="96">
        <f>'9'!CI8</f>
        <v>0.50081512146284712</v>
      </c>
      <c r="AT7" s="96">
        <f>'9'!H8</f>
        <v>0.45956383132017342</v>
      </c>
      <c r="AU7" s="96">
        <f>'9'!P8</f>
        <v>0.29401741175946355</v>
      </c>
      <c r="AV7" s="96">
        <f>'9'!X8</f>
        <v>0.4201722814986949</v>
      </c>
      <c r="AW7" s="96">
        <f>'9'!AF8</f>
        <v>0.42108167208304415</v>
      </c>
      <c r="AX7" s="96">
        <f>'9'!AN8</f>
        <v>0.3403016538299265</v>
      </c>
      <c r="AY7" s="96">
        <f>'9'!AV8</f>
        <v>0.4286207415224445</v>
      </c>
      <c r="AZ7" s="96">
        <f>'9'!BD8</f>
        <v>0.49813853236420258</v>
      </c>
      <c r="BA7" s="96">
        <f>'9'!BL8</f>
        <v>0.46032967950827708</v>
      </c>
      <c r="BB7" s="96">
        <f>'9'!BT8</f>
        <v>0.45011564426936457</v>
      </c>
      <c r="BC7" s="96">
        <f>'9'!CB8</f>
        <v>0.54012527222151996</v>
      </c>
      <c r="BD7" s="96">
        <f>'9'!CJ8</f>
        <v>0.42999255712279583</v>
      </c>
      <c r="BE7" s="96">
        <f>'10'!H8</f>
        <v>0.34129230842310604</v>
      </c>
      <c r="BF7" s="96">
        <f>'10'!P8</f>
        <v>0.19793813904698812</v>
      </c>
      <c r="BG7" s="96">
        <f>'10'!X8</f>
        <v>0.29971681596196886</v>
      </c>
      <c r="BH7" s="96">
        <f>'10'!AF8</f>
        <v>0.34650510597466988</v>
      </c>
      <c r="BI7" s="96">
        <f>'10'!AN8</f>
        <v>0.25027378975762155</v>
      </c>
      <c r="BJ7" s="96">
        <f>'10'!AV8</f>
        <v>0.29115370522128486</v>
      </c>
      <c r="BK7" s="96">
        <f>'10'!BD8</f>
        <v>0.36678295724422538</v>
      </c>
      <c r="BL7" s="96">
        <f>'10'!BL8</f>
        <v>0.35192052144590974</v>
      </c>
      <c r="BM7" s="96">
        <f>'10'!BT8</f>
        <v>0.31323576862470387</v>
      </c>
      <c r="BN7" s="96">
        <f>'10'!CB8</f>
        <v>0.44271626493087829</v>
      </c>
      <c r="BO7" s="96">
        <f>'10'!CJ8</f>
        <v>0.32968364613734735</v>
      </c>
    </row>
    <row r="8" spans="1:67">
      <c r="A8" s="1">
        <v>1985</v>
      </c>
      <c r="B8" s="96">
        <f>'9'!B9</f>
        <v>0.29113617339513048</v>
      </c>
      <c r="C8" s="96">
        <f>'9'!J9</f>
        <v>0.16218591566112608</v>
      </c>
      <c r="D8" s="96">
        <f>'9'!R9</f>
        <v>0.22833545407661465</v>
      </c>
      <c r="E8" s="96">
        <f>'9'!Z9</f>
        <v>0.32543643265317879</v>
      </c>
      <c r="F8" s="96">
        <f>'9'!AH9</f>
        <v>0.23551768895968758</v>
      </c>
      <c r="G8" s="96">
        <f>'9'!AP9</f>
        <v>0.22158628263087857</v>
      </c>
      <c r="H8" s="96">
        <f>'9'!AX9</f>
        <v>0.30399281984763893</v>
      </c>
      <c r="I8" s="96">
        <f>'9'!BF9</f>
        <v>0.32046978223348893</v>
      </c>
      <c r="J8" s="96">
        <f>'9'!BN9</f>
        <v>0.25630633558591892</v>
      </c>
      <c r="K8" s="96">
        <f>'9'!BV9</f>
        <v>0.41961141859458106</v>
      </c>
      <c r="L8" s="96">
        <f>'9'!CD9</f>
        <v>0.27918865234088336</v>
      </c>
      <c r="M8" s="96">
        <f>'9'!D9</f>
        <v>0.42521507451041218</v>
      </c>
      <c r="N8" s="96">
        <f>'9'!L9</f>
        <v>0.35219946024553522</v>
      </c>
      <c r="O8" s="96">
        <f>'9'!T9</f>
        <v>0.30751430843681282</v>
      </c>
      <c r="P8" s="96">
        <f>'9'!AB9</f>
        <v>0.32362665038143484</v>
      </c>
      <c r="Q8" s="96">
        <f>'9'!AJ9</f>
        <v>0.35503724840927769</v>
      </c>
      <c r="R8" s="96">
        <f>'9'!AR9</f>
        <v>0.38412152051870546</v>
      </c>
      <c r="S8" s="96">
        <f>'9'!AZ9</f>
        <v>0.41253172643587899</v>
      </c>
      <c r="T8" s="96">
        <f>'9'!BH9</f>
        <v>0.41750844639323847</v>
      </c>
      <c r="U8" s="96">
        <f>'9'!BP9</f>
        <v>0.53171076235808745</v>
      </c>
      <c r="V8" s="96">
        <f>'9'!BX9</f>
        <v>0.67332128547181369</v>
      </c>
      <c r="W8" s="96">
        <f>'9'!CF9</f>
        <v>0.40947180095902586</v>
      </c>
      <c r="X8" s="96">
        <f>'9'!F9</f>
        <v>0.6120260134206712</v>
      </c>
      <c r="Y8" s="96">
        <f>'9'!N9</f>
        <v>0.21621155138692</v>
      </c>
      <c r="Z8" s="96">
        <f>'9'!V9</f>
        <v>0.67185399719256877</v>
      </c>
      <c r="AA8" s="96">
        <f>'9'!AD9</f>
        <v>0.53370168039564037</v>
      </c>
      <c r="AB8" s="96">
        <f>'9'!AL9</f>
        <v>0.50888237674636971</v>
      </c>
      <c r="AC8" s="96">
        <f>'9'!AT9</f>
        <v>0.60442389174495303</v>
      </c>
      <c r="AD8" s="96">
        <f>'9'!BB9</f>
        <v>0.73796453705082399</v>
      </c>
      <c r="AE8" s="96">
        <f>'9'!BJ9</f>
        <v>0.57184158587154765</v>
      </c>
      <c r="AF8" s="96">
        <f>'9'!BR9</f>
        <v>0.28452580591514676</v>
      </c>
      <c r="AG8" s="96">
        <f>'9'!BZ9</f>
        <v>0.65448238639695222</v>
      </c>
      <c r="AH8" s="96">
        <f>'9'!CH9</f>
        <v>0.52165296890141877</v>
      </c>
      <c r="AI8" s="96">
        <f>'9'!G9</f>
        <v>0.59508872052527617</v>
      </c>
      <c r="AJ8" s="96">
        <f>'9'!O9</f>
        <v>0.44536658355213093</v>
      </c>
      <c r="AK8" s="96">
        <f>'9'!W9</f>
        <v>0.51731785924954854</v>
      </c>
      <c r="AL8" s="96">
        <f>'9'!AE9</f>
        <v>0.51773130230789455</v>
      </c>
      <c r="AM8" s="96">
        <f>'9'!AM9</f>
        <v>0.47388296811920166</v>
      </c>
      <c r="AN8" s="96">
        <f>'9'!AU9</f>
        <v>0.58599894551301657</v>
      </c>
      <c r="AO8" s="96">
        <f>'9'!BC9</f>
        <v>0.63373269309060376</v>
      </c>
      <c r="AP8" s="96">
        <f>'9'!BK9</f>
        <v>0.6138760825813705</v>
      </c>
      <c r="AQ8" s="96">
        <f>'9'!BS9</f>
        <v>0.6569600960412616</v>
      </c>
      <c r="AR8" s="96">
        <f>'9'!CA9</f>
        <v>0.64082789635701454</v>
      </c>
      <c r="AS8" s="96">
        <f>'9'!CI9</f>
        <v>0.50157877104878124</v>
      </c>
      <c r="AT8" s="96">
        <f>'9'!H9</f>
        <v>0.48086649546287252</v>
      </c>
      <c r="AU8" s="96">
        <f>'9'!P9</f>
        <v>0.29399087771142807</v>
      </c>
      <c r="AV8" s="96">
        <f>'9'!X9</f>
        <v>0.43125540473888624</v>
      </c>
      <c r="AW8" s="96">
        <f>'9'!AF9</f>
        <v>0.42512401643453712</v>
      </c>
      <c r="AX8" s="96">
        <f>'9'!AN9</f>
        <v>0.39333007055863417</v>
      </c>
      <c r="AY8" s="96">
        <f>'9'!AV9</f>
        <v>0.44903266010188841</v>
      </c>
      <c r="AZ8" s="96">
        <f>'9'!BD9</f>
        <v>0.52205544410623639</v>
      </c>
      <c r="BA8" s="96">
        <f>'9'!BL9</f>
        <v>0.4809239742699114</v>
      </c>
      <c r="BB8" s="96">
        <f>'9'!BT9</f>
        <v>0.4323757499751037</v>
      </c>
      <c r="BC8" s="96">
        <f>'9'!CB9</f>
        <v>0.59706074670509035</v>
      </c>
      <c r="BD8" s="96">
        <f>'9'!CJ9</f>
        <v>0.42797304831252725</v>
      </c>
      <c r="BE8" s="96">
        <f>'10'!H9</f>
        <v>0.36702830222222727</v>
      </c>
      <c r="BF8" s="96">
        <f>'10'!P9</f>
        <v>0.21490790048124686</v>
      </c>
      <c r="BG8" s="96">
        <f>'10'!X9</f>
        <v>0.30950343434152328</v>
      </c>
      <c r="BH8" s="96">
        <f>'10'!AF9</f>
        <v>0.36531146616572208</v>
      </c>
      <c r="BI8" s="96">
        <f>'10'!AN9</f>
        <v>0.29864264159926623</v>
      </c>
      <c r="BJ8" s="96">
        <f>'10'!AV9</f>
        <v>0.3125648336192825</v>
      </c>
      <c r="BK8" s="96">
        <f>'10'!BD9</f>
        <v>0.39121786955107796</v>
      </c>
      <c r="BL8" s="96">
        <f>'10'!BL9</f>
        <v>0.38465145904805786</v>
      </c>
      <c r="BM8" s="96">
        <f>'10'!BT9</f>
        <v>0.32673410134159275</v>
      </c>
      <c r="BN8" s="96">
        <f>'10'!CB9</f>
        <v>0.49059114983878477</v>
      </c>
      <c r="BO8" s="96">
        <f>'10'!CJ9</f>
        <v>0.33870241072954094</v>
      </c>
    </row>
    <row r="9" spans="1:67">
      <c r="A9" s="1">
        <v>1986</v>
      </c>
      <c r="B9" s="96">
        <f>'9'!B10</f>
        <v>0.30404023899145666</v>
      </c>
      <c r="C9" s="96">
        <f>'9'!J10</f>
        <v>0.18687577391241275</v>
      </c>
      <c r="D9" s="96">
        <f>'9'!R10</f>
        <v>0.24769480391835513</v>
      </c>
      <c r="E9" s="96">
        <f>'9'!Z10</f>
        <v>0.34827064909159139</v>
      </c>
      <c r="F9" s="96">
        <f>'9'!AH10</f>
        <v>0.2465790679276976</v>
      </c>
      <c r="G9" s="96">
        <f>'9'!AP10</f>
        <v>0.24517198173607774</v>
      </c>
      <c r="H9" s="96">
        <f>'9'!AX10</f>
        <v>0.31518781886216785</v>
      </c>
      <c r="I9" s="96">
        <f>'9'!BF10</f>
        <v>0.34413760260776893</v>
      </c>
      <c r="J9" s="96">
        <f>'9'!BN10</f>
        <v>0.28888823907500477</v>
      </c>
      <c r="K9" s="96">
        <f>'9'!BV10</f>
        <v>0.42664071694648187</v>
      </c>
      <c r="L9" s="96">
        <f>'9'!CD10</f>
        <v>0.28233885100492667</v>
      </c>
      <c r="M9" s="96">
        <f>'9'!D10</f>
        <v>0.41153276957784368</v>
      </c>
      <c r="N9" s="96">
        <f>'9'!L10</f>
        <v>0.35032413775421173</v>
      </c>
      <c r="O9" s="96">
        <f>'9'!T10</f>
        <v>0.30646687037777276</v>
      </c>
      <c r="P9" s="96">
        <f>'9'!AB10</f>
        <v>0.32061555412295967</v>
      </c>
      <c r="Q9" s="96">
        <f>'9'!AJ10</f>
        <v>0.35332970540438774</v>
      </c>
      <c r="R9" s="96">
        <f>'9'!AR10</f>
        <v>0.3860033870463464</v>
      </c>
      <c r="S9" s="96">
        <f>'9'!AZ10</f>
        <v>0.4110105884237189</v>
      </c>
      <c r="T9" s="96">
        <f>'9'!BH10</f>
        <v>0.41732772300461851</v>
      </c>
      <c r="U9" s="96">
        <f>'9'!BP10</f>
        <v>0.48686164293812478</v>
      </c>
      <c r="V9" s="96">
        <f>'9'!BX10</f>
        <v>0.53206520154843373</v>
      </c>
      <c r="W9" s="96">
        <f>'9'!CF10</f>
        <v>0.40953961090784136</v>
      </c>
      <c r="X9" s="96">
        <f>'9'!F10</f>
        <v>0.63765283314509302</v>
      </c>
      <c r="Y9" s="96">
        <f>'9'!N10</f>
        <v>0.3300342580667735</v>
      </c>
      <c r="Z9" s="96">
        <f>'9'!V10</f>
        <v>0.71614738671773792</v>
      </c>
      <c r="AA9" s="96">
        <f>'9'!AD10</f>
        <v>0.53172062530491904</v>
      </c>
      <c r="AB9" s="96">
        <f>'9'!AL10</f>
        <v>0.55569186452911057</v>
      </c>
      <c r="AC9" s="96">
        <f>'9'!AT10</f>
        <v>0.599172786654253</v>
      </c>
      <c r="AD9" s="96">
        <f>'9'!BB10</f>
        <v>0.77206997548404011</v>
      </c>
      <c r="AE9" s="96">
        <f>'9'!BJ10</f>
        <v>0.56817914337518438</v>
      </c>
      <c r="AF9" s="96">
        <f>'9'!BR10</f>
        <v>0.2397043876000341</v>
      </c>
      <c r="AG9" s="96">
        <f>'9'!BZ10</f>
        <v>0.65941409352314495</v>
      </c>
      <c r="AH9" s="96">
        <f>'9'!CH10</f>
        <v>0.61870163718407778</v>
      </c>
      <c r="AI9" s="96">
        <f>'9'!G10</f>
        <v>0.58934197850501024</v>
      </c>
      <c r="AJ9" s="96">
        <f>'9'!O10</f>
        <v>0.51636358619438516</v>
      </c>
      <c r="AK9" s="96">
        <f>'9'!W10</f>
        <v>0.56778638825360161</v>
      </c>
      <c r="AL9" s="96">
        <f>'9'!AE10</f>
        <v>0.47114729027395874</v>
      </c>
      <c r="AM9" s="96">
        <f>'9'!AM10</f>
        <v>0.47517002745822623</v>
      </c>
      <c r="AN9" s="96">
        <f>'9'!AU10</f>
        <v>0.57183584319840164</v>
      </c>
      <c r="AO9" s="96">
        <f>'9'!BC10</f>
        <v>0.63729206618313239</v>
      </c>
      <c r="AP9" s="96">
        <f>'9'!BK10</f>
        <v>0.56553285862676705</v>
      </c>
      <c r="AQ9" s="96">
        <f>'9'!BS10</f>
        <v>0.62389593836238066</v>
      </c>
      <c r="AR9" s="96">
        <f>'9'!CA10</f>
        <v>0.6300211234644697</v>
      </c>
      <c r="AS9" s="96">
        <f>'9'!CI10</f>
        <v>0.51080100914818316</v>
      </c>
      <c r="AT9" s="96">
        <f>'9'!H10</f>
        <v>0.48564195505485092</v>
      </c>
      <c r="AU9" s="96">
        <f>'9'!P10</f>
        <v>0.34589943898194581</v>
      </c>
      <c r="AV9" s="96">
        <f>'9'!X10</f>
        <v>0.45952386231686687</v>
      </c>
      <c r="AW9" s="96">
        <f>'9'!AF10</f>
        <v>0.41793852969835721</v>
      </c>
      <c r="AX9" s="96">
        <f>'9'!AN10</f>
        <v>0.40769266632985557</v>
      </c>
      <c r="AY9" s="96">
        <f>'9'!AV10</f>
        <v>0.45054599965876968</v>
      </c>
      <c r="AZ9" s="96">
        <f>'9'!BD10</f>
        <v>0.53389011223826477</v>
      </c>
      <c r="BA9" s="96">
        <f>'9'!BL10</f>
        <v>0.47379433190358478</v>
      </c>
      <c r="BB9" s="96">
        <f>'9'!BT10</f>
        <v>0.40983755199388605</v>
      </c>
      <c r="BC9" s="96">
        <f>'9'!CB10</f>
        <v>0.56203528387063262</v>
      </c>
      <c r="BD9" s="96">
        <f>'9'!CJ10</f>
        <v>0.45534527706125721</v>
      </c>
      <c r="BE9" s="96">
        <f>'10'!H10</f>
        <v>0.37668092541681436</v>
      </c>
      <c r="BF9" s="96">
        <f>'10'!P10</f>
        <v>0.25048523994022598</v>
      </c>
      <c r="BG9" s="96">
        <f>'10'!X10</f>
        <v>0.33242642727775984</v>
      </c>
      <c r="BH9" s="96">
        <f>'10'!AF10</f>
        <v>0.37613780133429769</v>
      </c>
      <c r="BI9" s="96">
        <f>'10'!AN10</f>
        <v>0.31102450728856079</v>
      </c>
      <c r="BJ9" s="96">
        <f>'10'!AV10</f>
        <v>0.3273215889051545</v>
      </c>
      <c r="BK9" s="96">
        <f>'10'!BD10</f>
        <v>0.40266873621260668</v>
      </c>
      <c r="BL9" s="96">
        <f>'10'!BL10</f>
        <v>0.39600029432609524</v>
      </c>
      <c r="BM9" s="96">
        <f>'10'!BT10</f>
        <v>0.33726796424255734</v>
      </c>
      <c r="BN9" s="96">
        <f>'10'!CB10</f>
        <v>0.48079854371614217</v>
      </c>
      <c r="BO9" s="96">
        <f>'10'!CJ10</f>
        <v>0.35154142142745892</v>
      </c>
    </row>
    <row r="10" spans="1:67">
      <c r="A10" s="1">
        <v>1987</v>
      </c>
      <c r="B10" s="96">
        <f>'9'!B11</f>
        <v>0.32601346257416292</v>
      </c>
      <c r="C10" s="96">
        <f>'9'!J11</f>
        <v>0.21482688284133755</v>
      </c>
      <c r="D10" s="96">
        <f>'9'!R11</f>
        <v>0.27555254988083333</v>
      </c>
      <c r="E10" s="96">
        <f>'9'!Z11</f>
        <v>0.37156061096571097</v>
      </c>
      <c r="F10" s="96">
        <f>'9'!AH11</f>
        <v>0.28565604156400198</v>
      </c>
      <c r="G10" s="96">
        <f>'9'!AP11</f>
        <v>0.25808901934755984</v>
      </c>
      <c r="H10" s="96">
        <f>'9'!AX11</f>
        <v>0.34097444096105495</v>
      </c>
      <c r="I10" s="96">
        <f>'9'!BF11</f>
        <v>0.34256056605660357</v>
      </c>
      <c r="J10" s="96">
        <f>'9'!BN11</f>
        <v>0.27277400184017153</v>
      </c>
      <c r="K10" s="96">
        <f>'9'!BV11</f>
        <v>0.43898022104340606</v>
      </c>
      <c r="L10" s="96">
        <f>'9'!CD11</f>
        <v>0.31869905046441555</v>
      </c>
      <c r="M10" s="96">
        <f>'9'!D11</f>
        <v>0.41972237468945456</v>
      </c>
      <c r="N10" s="96">
        <f>'9'!L11</f>
        <v>0.35662731974082024</v>
      </c>
      <c r="O10" s="96">
        <f>'9'!T11</f>
        <v>0.30072782466360309</v>
      </c>
      <c r="P10" s="96">
        <f>'9'!AB11</f>
        <v>0.32456878068274375</v>
      </c>
      <c r="Q10" s="96">
        <f>'9'!AJ11</f>
        <v>0.36315241533778508</v>
      </c>
      <c r="R10" s="96">
        <f>'9'!AR11</f>
        <v>0.39034708134048357</v>
      </c>
      <c r="S10" s="96">
        <f>'9'!AZ11</f>
        <v>0.41657231983196574</v>
      </c>
      <c r="T10" s="96">
        <f>'9'!BH11</f>
        <v>0.4206951605726339</v>
      </c>
      <c r="U10" s="96">
        <f>'9'!BP11</f>
        <v>0.50835929869728969</v>
      </c>
      <c r="V10" s="96">
        <f>'9'!BX11</f>
        <v>0.51012462011442095</v>
      </c>
      <c r="W10" s="96">
        <f>'9'!CF11</f>
        <v>0.42287012962752546</v>
      </c>
      <c r="X10" s="96">
        <f>'9'!F11</f>
        <v>0.65782655622991615</v>
      </c>
      <c r="Y10" s="96">
        <f>'9'!N11</f>
        <v>0.32994078305472974</v>
      </c>
      <c r="Z10" s="96">
        <f>'9'!V11</f>
        <v>0.67982206678863122</v>
      </c>
      <c r="AA10" s="96">
        <f>'9'!AD11</f>
        <v>0.59672810750700678</v>
      </c>
      <c r="AB10" s="96">
        <f>'9'!AL11</f>
        <v>0.52067095613444248</v>
      </c>
      <c r="AC10" s="96">
        <f>'9'!AT11</f>
        <v>0.59189959049242402</v>
      </c>
      <c r="AD10" s="96">
        <f>'9'!BB11</f>
        <v>0.82170130583541545</v>
      </c>
      <c r="AE10" s="96">
        <f>'9'!BJ11</f>
        <v>0.62392498484744552</v>
      </c>
      <c r="AF10" s="96">
        <f>'9'!BR11</f>
        <v>0.48372375730297917</v>
      </c>
      <c r="AG10" s="96">
        <f>'9'!BZ11</f>
        <v>0.58321729228306929</v>
      </c>
      <c r="AH10" s="96">
        <f>'9'!CH11</f>
        <v>0.62940032493894715</v>
      </c>
      <c r="AI10" s="96">
        <f>'9'!G11</f>
        <v>0.57680620171697461</v>
      </c>
      <c r="AJ10" s="96">
        <f>'9'!O11</f>
        <v>0.47959007324545488</v>
      </c>
      <c r="AK10" s="96">
        <f>'9'!W11</f>
        <v>0.56436848024986186</v>
      </c>
      <c r="AL10" s="96">
        <f>'9'!AE11</f>
        <v>0.47624936618020042</v>
      </c>
      <c r="AM10" s="96">
        <f>'9'!AM11</f>
        <v>0.4654782146994409</v>
      </c>
      <c r="AN10" s="96">
        <f>'9'!AU11</f>
        <v>0.57066763080370231</v>
      </c>
      <c r="AO10" s="96">
        <f>'9'!BC11</f>
        <v>0.63032406102316552</v>
      </c>
      <c r="AP10" s="96">
        <f>'9'!BK11</f>
        <v>0.60156314011594036</v>
      </c>
      <c r="AQ10" s="96">
        <f>'9'!BS11</f>
        <v>0.5841964288062913</v>
      </c>
      <c r="AR10" s="96">
        <f>'9'!CA11</f>
        <v>0.60474711204838794</v>
      </c>
      <c r="AS10" s="96">
        <f>'9'!CI11</f>
        <v>0.49370403777913657</v>
      </c>
      <c r="AT10" s="96">
        <f>'9'!H11</f>
        <v>0.49509214880262709</v>
      </c>
      <c r="AU10" s="96">
        <f>'9'!P11</f>
        <v>0.34524626472058562</v>
      </c>
      <c r="AV10" s="96">
        <f>'9'!X11</f>
        <v>0.45511773039573239</v>
      </c>
      <c r="AW10" s="96">
        <f>'9'!AF11</f>
        <v>0.44227671633391552</v>
      </c>
      <c r="AX10" s="96">
        <f>'9'!AN11</f>
        <v>0.40873940693391764</v>
      </c>
      <c r="AY10" s="96">
        <f>'9'!AV11</f>
        <v>0.45275083049604248</v>
      </c>
      <c r="AZ10" s="96">
        <f>'9'!BD11</f>
        <v>0.55239303191290046</v>
      </c>
      <c r="BA10" s="96">
        <f>'9'!BL11</f>
        <v>0.49718596289815586</v>
      </c>
      <c r="BB10" s="96">
        <f>'9'!BT11</f>
        <v>0.46226337166168291</v>
      </c>
      <c r="BC10" s="96">
        <f>'9'!CB11</f>
        <v>0.53426731137232109</v>
      </c>
      <c r="BD10" s="96">
        <f>'9'!CJ11</f>
        <v>0.46616838570250624</v>
      </c>
      <c r="BE10" s="96">
        <f>'10'!H11</f>
        <v>0.39364493706554859</v>
      </c>
      <c r="BF10" s="96">
        <f>'10'!P11</f>
        <v>0.26699463559303677</v>
      </c>
      <c r="BG10" s="96">
        <f>'10'!X11</f>
        <v>0.34737862208679293</v>
      </c>
      <c r="BH10" s="96">
        <f>'10'!AF11</f>
        <v>0.39984705311299273</v>
      </c>
      <c r="BI10" s="96">
        <f>'10'!AN11</f>
        <v>0.33488938771196819</v>
      </c>
      <c r="BJ10" s="96">
        <f>'10'!AV11</f>
        <v>0.33595374380695286</v>
      </c>
      <c r="BK10" s="96">
        <f>'10'!BD11</f>
        <v>0.42554187734179316</v>
      </c>
      <c r="BL10" s="96">
        <f>'10'!BL11</f>
        <v>0.40441072479322443</v>
      </c>
      <c r="BM10" s="96">
        <f>'10'!BT11</f>
        <v>0.34856974976877603</v>
      </c>
      <c r="BN10" s="96">
        <f>'10'!CB11</f>
        <v>0.47709505717497203</v>
      </c>
      <c r="BO10" s="96">
        <f>'10'!CJ11</f>
        <v>0.37768678455965177</v>
      </c>
    </row>
    <row r="11" spans="1:67">
      <c r="A11" s="1">
        <v>1988</v>
      </c>
      <c r="B11" s="96">
        <f>'9'!B12</f>
        <v>0.3523913939789734</v>
      </c>
      <c r="C11" s="96">
        <f>'9'!J12</f>
        <v>0.24269404067121331</v>
      </c>
      <c r="D11" s="96">
        <f>'9'!R12</f>
        <v>0.33489773331691114</v>
      </c>
      <c r="E11" s="96">
        <f>'9'!Z12</f>
        <v>0.40182830495434479</v>
      </c>
      <c r="F11" s="96">
        <f>'9'!AH12</f>
        <v>0.29857533830632393</v>
      </c>
      <c r="G11" s="96">
        <f>'9'!AP12</f>
        <v>0.28109176551005433</v>
      </c>
      <c r="H11" s="96">
        <f>'9'!AX12</f>
        <v>0.37729903862647396</v>
      </c>
      <c r="I11" s="96">
        <f>'9'!BF12</f>
        <v>0.34515487226291697</v>
      </c>
      <c r="J11" s="96">
        <f>'9'!BN12</f>
        <v>0.25533107043711056</v>
      </c>
      <c r="K11" s="96">
        <f>'9'!BV12</f>
        <v>0.46424156291496366</v>
      </c>
      <c r="L11" s="96">
        <f>'9'!CD12</f>
        <v>0.35039525575712183</v>
      </c>
      <c r="M11" s="96">
        <f>'9'!D12</f>
        <v>0.42079464798191363</v>
      </c>
      <c r="N11" s="96">
        <f>'9'!L12</f>
        <v>0.37154039014047174</v>
      </c>
      <c r="O11" s="96">
        <f>'9'!T12</f>
        <v>0.30461823456751758</v>
      </c>
      <c r="P11" s="96">
        <f>'9'!AB12</f>
        <v>0.33022165689933219</v>
      </c>
      <c r="Q11" s="96">
        <f>'9'!AJ12</f>
        <v>0.37836789887493172</v>
      </c>
      <c r="R11" s="96">
        <f>'9'!AR12</f>
        <v>0.39943173942229876</v>
      </c>
      <c r="S11" s="96">
        <f>'9'!AZ12</f>
        <v>0.42484686097894137</v>
      </c>
      <c r="T11" s="96">
        <f>'9'!BH12</f>
        <v>0.42605964215937298</v>
      </c>
      <c r="U11" s="96">
        <f>'9'!BP12</f>
        <v>0.50750085355187502</v>
      </c>
      <c r="V11" s="96">
        <f>'9'!BX12</f>
        <v>0.44949935251754985</v>
      </c>
      <c r="W11" s="96">
        <f>'9'!CF12</f>
        <v>0.43574192593018668</v>
      </c>
      <c r="X11" s="96">
        <f>'9'!F12</f>
        <v>0.69034445736990313</v>
      </c>
      <c r="Y11" s="96">
        <f>'9'!N12</f>
        <v>0.4552881860128134</v>
      </c>
      <c r="Z11" s="96">
        <f>'9'!V12</f>
        <v>0.709482978455375</v>
      </c>
      <c r="AA11" s="96">
        <f>'9'!AD12</f>
        <v>0.65695343510016413</v>
      </c>
      <c r="AB11" s="96">
        <f>'9'!AL12</f>
        <v>0.58347491121674322</v>
      </c>
      <c r="AC11" s="96">
        <f>'9'!AT12</f>
        <v>0.65388743970111518</v>
      </c>
      <c r="AD11" s="96">
        <f>'9'!BB12</f>
        <v>0.81434716301387922</v>
      </c>
      <c r="AE11" s="96">
        <f>'9'!BJ12</f>
        <v>0.61891746993660557</v>
      </c>
      <c r="AF11" s="96">
        <f>'9'!BR12</f>
        <v>0.39451033557559323</v>
      </c>
      <c r="AG11" s="96">
        <f>'9'!BZ12</f>
        <v>0.67472013911482454</v>
      </c>
      <c r="AH11" s="96">
        <f>'9'!CH12</f>
        <v>0.73137574902292357</v>
      </c>
      <c r="AI11" s="96">
        <f>'9'!G12</f>
        <v>0.60694136630408024</v>
      </c>
      <c r="AJ11" s="96">
        <f>'9'!O12</f>
        <v>0.54524775777430767</v>
      </c>
      <c r="AK11" s="96">
        <f>'9'!W12</f>
        <v>0.57904985211601112</v>
      </c>
      <c r="AL11" s="96">
        <f>'9'!AE12</f>
        <v>0.54201412247670067</v>
      </c>
      <c r="AM11" s="96">
        <f>'9'!AM12</f>
        <v>0.51167568193893631</v>
      </c>
      <c r="AN11" s="96">
        <f>'9'!AU12</f>
        <v>0.58541371956283894</v>
      </c>
      <c r="AO11" s="96">
        <f>'9'!BC12</f>
        <v>0.64930730249753965</v>
      </c>
      <c r="AP11" s="96">
        <f>'9'!BK12</f>
        <v>0.62552570359098203</v>
      </c>
      <c r="AQ11" s="96">
        <f>'9'!BS12</f>
        <v>0.6209849346219336</v>
      </c>
      <c r="AR11" s="96">
        <f>'9'!CA12</f>
        <v>0.60669934000364734</v>
      </c>
      <c r="AS11" s="96">
        <f>'9'!CI12</f>
        <v>0.56488172141358994</v>
      </c>
      <c r="AT11" s="96">
        <f>'9'!H12</f>
        <v>0.5176179664087176</v>
      </c>
      <c r="AU11" s="96">
        <f>'9'!P12</f>
        <v>0.40369259364970156</v>
      </c>
      <c r="AV11" s="96">
        <f>'9'!X12</f>
        <v>0.4820121996139537</v>
      </c>
      <c r="AW11" s="96">
        <f>'9'!AF12</f>
        <v>0.48275437985763547</v>
      </c>
      <c r="AX11" s="96">
        <f>'9'!AN12</f>
        <v>0.44302345758423378</v>
      </c>
      <c r="AY11" s="96">
        <f>'9'!AV12</f>
        <v>0.47995616604907676</v>
      </c>
      <c r="AZ11" s="96">
        <f>'9'!BD12</f>
        <v>0.56645009127920853</v>
      </c>
      <c r="BA11" s="96">
        <f>'9'!BL12</f>
        <v>0.50391442198746939</v>
      </c>
      <c r="BB11" s="96">
        <f>'9'!BT12</f>
        <v>0.4445817985466281</v>
      </c>
      <c r="BC11" s="96">
        <f>'9'!CB12</f>
        <v>0.5487900986377463</v>
      </c>
      <c r="BD11" s="96">
        <f>'9'!CJ12</f>
        <v>0.52059866303095548</v>
      </c>
      <c r="BE11" s="96">
        <f>'10'!H12</f>
        <v>0.41848202295087106</v>
      </c>
      <c r="BF11" s="96">
        <f>'10'!P12</f>
        <v>0.30709346186260861</v>
      </c>
      <c r="BG11" s="96">
        <f>'10'!X12</f>
        <v>0.3937435198357282</v>
      </c>
      <c r="BH11" s="96">
        <f>'10'!AF12</f>
        <v>0.43419873491566102</v>
      </c>
      <c r="BI11" s="96">
        <f>'10'!AN12</f>
        <v>0.35635458601748787</v>
      </c>
      <c r="BJ11" s="96">
        <f>'10'!AV12</f>
        <v>0.36063752572566327</v>
      </c>
      <c r="BK11" s="96">
        <f>'10'!BD12</f>
        <v>0.45295945968756779</v>
      </c>
      <c r="BL11" s="96">
        <f>'10'!BL12</f>
        <v>0.40865869215273798</v>
      </c>
      <c r="BM11" s="96">
        <f>'10'!BT12</f>
        <v>0.33103136168091757</v>
      </c>
      <c r="BN11" s="96">
        <f>'10'!CB12</f>
        <v>0.49806097720407672</v>
      </c>
      <c r="BO11" s="96">
        <f>'10'!CJ12</f>
        <v>0.41847661866665525</v>
      </c>
    </row>
    <row r="12" spans="1:67">
      <c r="A12" s="1">
        <v>1989</v>
      </c>
      <c r="B12" s="96">
        <f>'9'!B13</f>
        <v>0.37275642565499323</v>
      </c>
      <c r="C12" s="96">
        <f>'9'!J13</f>
        <v>0.25200004773976414</v>
      </c>
      <c r="D12" s="96">
        <f>'9'!R13</f>
        <v>0.3491849437437558</v>
      </c>
      <c r="E12" s="96">
        <f>'9'!Z13</f>
        <v>0.42237928984598816</v>
      </c>
      <c r="F12" s="96">
        <f>'9'!AH13</f>
        <v>0.30878926560856662</v>
      </c>
      <c r="G12" s="96">
        <f>'9'!AP13</f>
        <v>0.28910102656798392</v>
      </c>
      <c r="H12" s="96">
        <f>'9'!AX13</f>
        <v>0.39504220795683914</v>
      </c>
      <c r="I12" s="96">
        <f>'9'!BF13</f>
        <v>0.37519558953137749</v>
      </c>
      <c r="J12" s="96">
        <f>'9'!BN13</f>
        <v>0.31972428106533335</v>
      </c>
      <c r="K12" s="96">
        <f>'9'!BV13</f>
        <v>0.47925317230775749</v>
      </c>
      <c r="L12" s="96">
        <f>'9'!CD13</f>
        <v>0.38215259734358903</v>
      </c>
      <c r="M12" s="96">
        <f>'9'!D13</f>
        <v>0.41501609981192555</v>
      </c>
      <c r="N12" s="96">
        <f>'9'!L13</f>
        <v>0.37440285572805326</v>
      </c>
      <c r="O12" s="96">
        <f>'9'!T13</f>
        <v>0.30565684426103673</v>
      </c>
      <c r="P12" s="96">
        <f>'9'!AB13</f>
        <v>0.33162317506349176</v>
      </c>
      <c r="Q12" s="96">
        <f>'9'!AJ13</f>
        <v>0.38384287770252057</v>
      </c>
      <c r="R12" s="96">
        <f>'9'!AR13</f>
        <v>0.39818467590803192</v>
      </c>
      <c r="S12" s="96">
        <f>'9'!AZ13</f>
        <v>0.42330181160353125</v>
      </c>
      <c r="T12" s="96">
        <f>'9'!BH13</f>
        <v>0.42624566624068833</v>
      </c>
      <c r="U12" s="96">
        <f>'9'!BP13</f>
        <v>0.51188459042513024</v>
      </c>
      <c r="V12" s="96">
        <f>'9'!BX13</f>
        <v>0.4416186640707821</v>
      </c>
      <c r="W12" s="96">
        <f>'9'!CF13</f>
        <v>0.44047005448419757</v>
      </c>
      <c r="X12" s="96">
        <f>'9'!F13</f>
        <v>0.70467632979232586</v>
      </c>
      <c r="Y12" s="96">
        <f>'9'!N13</f>
        <v>0.53790655553613032</v>
      </c>
      <c r="Z12" s="96">
        <f>'9'!V13</f>
        <v>0.70646904698759294</v>
      </c>
      <c r="AA12" s="96">
        <f>'9'!AD13</f>
        <v>0.63826863542146617</v>
      </c>
      <c r="AB12" s="96">
        <f>'9'!AL13</f>
        <v>0.59850792124956786</v>
      </c>
      <c r="AC12" s="96">
        <f>'9'!AT13</f>
        <v>0.68300910707687157</v>
      </c>
      <c r="AD12" s="96">
        <f>'9'!BB13</f>
        <v>0.83576051779935279</v>
      </c>
      <c r="AE12" s="96">
        <f>'9'!BJ13</f>
        <v>0.63892341062621538</v>
      </c>
      <c r="AF12" s="96">
        <f>'9'!BR13</f>
        <v>0.41425576905868483</v>
      </c>
      <c r="AG12" s="96">
        <f>'9'!BZ13</f>
        <v>0.59151121156999209</v>
      </c>
      <c r="AH12" s="96">
        <f>'9'!CH13</f>
        <v>0.72511738691038952</v>
      </c>
      <c r="AI12" s="96">
        <f>'9'!G13</f>
        <v>0.63184722761098078</v>
      </c>
      <c r="AJ12" s="96">
        <f>'9'!O13</f>
        <v>0.57368067504735709</v>
      </c>
      <c r="AK12" s="96">
        <f>'9'!W13</f>
        <v>0.5568934894298565</v>
      </c>
      <c r="AL12" s="96">
        <f>'9'!AE13</f>
        <v>0.54495848278571279</v>
      </c>
      <c r="AM12" s="96">
        <f>'9'!AM13</f>
        <v>0.5424375507218836</v>
      </c>
      <c r="AN12" s="96">
        <f>'9'!AU13</f>
        <v>0.59477360916454858</v>
      </c>
      <c r="AO12" s="96">
        <f>'9'!BC13</f>
        <v>0.68380136391235791</v>
      </c>
      <c r="AP12" s="96">
        <f>'9'!BK13</f>
        <v>0.63617277968112262</v>
      </c>
      <c r="AQ12" s="96">
        <f>'9'!BS13</f>
        <v>0.60479509873533677</v>
      </c>
      <c r="AR12" s="96">
        <f>'9'!CA13</f>
        <v>0.64062238737444721</v>
      </c>
      <c r="AS12" s="96">
        <f>'9'!CI13</f>
        <v>0.5920504287671563</v>
      </c>
      <c r="AT12" s="96">
        <f>'9'!H13</f>
        <v>0.53107402071755638</v>
      </c>
      <c r="AU12" s="96">
        <f>'9'!P13</f>
        <v>0.43449753351282616</v>
      </c>
      <c r="AV12" s="96">
        <f>'9'!X13</f>
        <v>0.47955108110556049</v>
      </c>
      <c r="AW12" s="96">
        <f>'9'!AF13</f>
        <v>0.48430739577916471</v>
      </c>
      <c r="AX12" s="96">
        <f>'9'!AN13</f>
        <v>0.45839440382063468</v>
      </c>
      <c r="AY12" s="96">
        <f>'9'!AV13</f>
        <v>0.49126710467935897</v>
      </c>
      <c r="AZ12" s="96">
        <f>'9'!BD13</f>
        <v>0.58447647531802027</v>
      </c>
      <c r="BA12" s="96">
        <f>'9'!BL13</f>
        <v>0.51913436151985093</v>
      </c>
      <c r="BB12" s="96">
        <f>'9'!BT13</f>
        <v>0.46266493482112131</v>
      </c>
      <c r="BC12" s="96">
        <f>'9'!CB13</f>
        <v>0.53825135883074471</v>
      </c>
      <c r="BD12" s="96">
        <f>'9'!CJ13</f>
        <v>0.53494761687633308</v>
      </c>
      <c r="BE12" s="96">
        <f>'10'!H13</f>
        <v>0.43608346368001849</v>
      </c>
      <c r="BF12" s="96">
        <f>'10'!P13</f>
        <v>0.32499904204898894</v>
      </c>
      <c r="BG12" s="96">
        <f>'10'!X13</f>
        <v>0.40133139868847767</v>
      </c>
      <c r="BH12" s="96">
        <f>'10'!AF13</f>
        <v>0.44715053221925877</v>
      </c>
      <c r="BI12" s="96">
        <f>'10'!AN13</f>
        <v>0.36863132089339384</v>
      </c>
      <c r="BJ12" s="96">
        <f>'10'!AV13</f>
        <v>0.36996745781253393</v>
      </c>
      <c r="BK12" s="96">
        <f>'10'!BD13</f>
        <v>0.47081591490131158</v>
      </c>
      <c r="BL12" s="96">
        <f>'10'!BL13</f>
        <v>0.43277109832676686</v>
      </c>
      <c r="BM12" s="96">
        <f>'10'!BT13</f>
        <v>0.37690054256764849</v>
      </c>
      <c r="BN12" s="96">
        <f>'10'!CB13</f>
        <v>0.50285244691695241</v>
      </c>
      <c r="BO12" s="96">
        <f>'10'!CJ13</f>
        <v>0.44327060515668665</v>
      </c>
    </row>
    <row r="13" spans="1:67">
      <c r="A13" s="1">
        <v>1990</v>
      </c>
      <c r="B13" s="96">
        <f>'9'!B14</f>
        <v>0.37731963495895071</v>
      </c>
      <c r="C13" s="96">
        <f>'9'!J14</f>
        <v>0.25369267557895969</v>
      </c>
      <c r="D13" s="96">
        <f>'9'!R14</f>
        <v>0.37106885266865558</v>
      </c>
      <c r="E13" s="96">
        <f>'9'!Z14</f>
        <v>0.42284745352313885</v>
      </c>
      <c r="F13" s="96">
        <f>'9'!AH14</f>
        <v>0.30036825317572929</v>
      </c>
      <c r="G13" s="96">
        <f>'9'!AP14</f>
        <v>0.29440789507691323</v>
      </c>
      <c r="H13" s="96">
        <f>'9'!AX14</f>
        <v>0.3964724359810502</v>
      </c>
      <c r="I13" s="96">
        <f>'9'!BF14</f>
        <v>0.38699555268620706</v>
      </c>
      <c r="J13" s="96">
        <f>'9'!BN14</f>
        <v>0.34712357021117168</v>
      </c>
      <c r="K13" s="96">
        <f>'9'!BV14</f>
        <v>0.48783885595395077</v>
      </c>
      <c r="L13" s="96">
        <f>'9'!CD14</f>
        <v>0.40332574645623259</v>
      </c>
      <c r="M13" s="96">
        <f>'9'!D14</f>
        <v>0.41151452572739639</v>
      </c>
      <c r="N13" s="96">
        <f>'9'!L14</f>
        <v>0.37253335942531496</v>
      </c>
      <c r="O13" s="96">
        <f>'9'!T14</f>
        <v>0.28840979654779259</v>
      </c>
      <c r="P13" s="96">
        <f>'9'!AB14</f>
        <v>0.34062132459962469</v>
      </c>
      <c r="Q13" s="96">
        <f>'9'!AJ14</f>
        <v>0.39199401046065807</v>
      </c>
      <c r="R13" s="96">
        <f>'9'!AR14</f>
        <v>0.40261623956122378</v>
      </c>
      <c r="S13" s="96">
        <f>'9'!AZ14</f>
        <v>0.42865592395891589</v>
      </c>
      <c r="T13" s="96">
        <f>'9'!BH14</f>
        <v>0.4346040521362789</v>
      </c>
      <c r="U13" s="96">
        <f>'9'!BP14</f>
        <v>0.50839214663694376</v>
      </c>
      <c r="V13" s="96">
        <f>'9'!BX14</f>
        <v>0.4529160366954525</v>
      </c>
      <c r="W13" s="96">
        <f>'9'!CF14</f>
        <v>0.44734982767407339</v>
      </c>
      <c r="X13" s="96">
        <f>'9'!F14</f>
        <v>0.64230103941212613</v>
      </c>
      <c r="Y13" s="96">
        <f>'9'!N14</f>
        <v>0.41448851883787069</v>
      </c>
      <c r="Z13" s="96">
        <f>'9'!V14</f>
        <v>0.7464395172860353</v>
      </c>
      <c r="AA13" s="96">
        <f>'9'!AD14</f>
        <v>0.65654738895033526</v>
      </c>
      <c r="AB13" s="96">
        <f>'9'!AL14</f>
        <v>0.58266319401745514</v>
      </c>
      <c r="AC13" s="96">
        <f>'9'!AT14</f>
        <v>0.64445269015083051</v>
      </c>
      <c r="AD13" s="96">
        <f>'9'!BB14</f>
        <v>0.76570673530823374</v>
      </c>
      <c r="AE13" s="96">
        <f>'9'!BJ14</f>
        <v>0.55132127004543885</v>
      </c>
      <c r="AF13" s="96">
        <f>'9'!BR14</f>
        <v>0.2619535785385454</v>
      </c>
      <c r="AG13" s="96">
        <f>'9'!BZ14</f>
        <v>0.6396291244611233</v>
      </c>
      <c r="AH13" s="96">
        <f>'9'!CH14</f>
        <v>0.56685743971371871</v>
      </c>
      <c r="AI13" s="96">
        <f>'9'!G14</f>
        <v>0.61782571931130836</v>
      </c>
      <c r="AJ13" s="96">
        <f>'9'!O14</f>
        <v>0.54054883223136019</v>
      </c>
      <c r="AK13" s="96">
        <f>'9'!W14</f>
        <v>0.54810637308047561</v>
      </c>
      <c r="AL13" s="96">
        <f>'9'!AE14</f>
        <v>0.54517465755440242</v>
      </c>
      <c r="AM13" s="96">
        <f>'9'!AM14</f>
        <v>0.53308596821017473</v>
      </c>
      <c r="AN13" s="96">
        <f>'9'!AU14</f>
        <v>0.5778712177255656</v>
      </c>
      <c r="AO13" s="96">
        <f>'9'!BC14</f>
        <v>0.64856642270242415</v>
      </c>
      <c r="AP13" s="96">
        <f>'9'!BK14</f>
        <v>0.62502444208751207</v>
      </c>
      <c r="AQ13" s="96">
        <f>'9'!BS14</f>
        <v>0.61332762877025349</v>
      </c>
      <c r="AR13" s="96">
        <f>'9'!CA14</f>
        <v>0.6382897888046154</v>
      </c>
      <c r="AS13" s="96">
        <f>'9'!CI14</f>
        <v>0.62094436482320736</v>
      </c>
      <c r="AT13" s="96">
        <f>'9'!H14</f>
        <v>0.51224022985244533</v>
      </c>
      <c r="AU13" s="96">
        <f>'9'!P14</f>
        <v>0.39531584651837637</v>
      </c>
      <c r="AV13" s="96">
        <f>'9'!X14</f>
        <v>0.4885061348957398</v>
      </c>
      <c r="AW13" s="96">
        <f>'9'!AF14</f>
        <v>0.49129770615687529</v>
      </c>
      <c r="AX13" s="96">
        <f>'9'!AN14</f>
        <v>0.4520278564660043</v>
      </c>
      <c r="AY13" s="96">
        <f>'9'!AV14</f>
        <v>0.47983701062863326</v>
      </c>
      <c r="AZ13" s="96">
        <f>'9'!BD14</f>
        <v>0.55985037948765592</v>
      </c>
      <c r="BA13" s="96">
        <f>'9'!BL14</f>
        <v>0.49948632923885927</v>
      </c>
      <c r="BB13" s="96">
        <f>'9'!BT14</f>
        <v>0.43269923103922858</v>
      </c>
      <c r="BC13" s="96">
        <f>'9'!CB14</f>
        <v>0.55466845147878552</v>
      </c>
      <c r="BD13" s="96">
        <f>'9'!CJ14</f>
        <v>0.50961934466680803</v>
      </c>
      <c r="BE13" s="96">
        <f>'10'!H14</f>
        <v>0.43128787291634857</v>
      </c>
      <c r="BF13" s="96">
        <f>'10'!P14</f>
        <v>0.31034194395472636</v>
      </c>
      <c r="BG13" s="96">
        <f>'10'!X14</f>
        <v>0.4180437655594893</v>
      </c>
      <c r="BH13" s="96">
        <f>'10'!AF14</f>
        <v>0.45022755457663344</v>
      </c>
      <c r="BI13" s="96">
        <f>'10'!AN14</f>
        <v>0.36103209449183932</v>
      </c>
      <c r="BJ13" s="96">
        <f>'10'!AV14</f>
        <v>0.36857954129760123</v>
      </c>
      <c r="BK13" s="96">
        <f>'10'!BD14</f>
        <v>0.46182361338369249</v>
      </c>
      <c r="BL13" s="96">
        <f>'10'!BL14</f>
        <v>0.43199186330726791</v>
      </c>
      <c r="BM13" s="96">
        <f>'10'!BT14</f>
        <v>0.38135383454239447</v>
      </c>
      <c r="BN13" s="96">
        <f>'10'!CB14</f>
        <v>0.51457069416388468</v>
      </c>
      <c r="BO13" s="96">
        <f>'10'!CJ14</f>
        <v>0.44584318574046278</v>
      </c>
    </row>
    <row r="14" spans="1:67">
      <c r="A14" s="1">
        <v>1991</v>
      </c>
      <c r="B14" s="96">
        <f>'9'!B15</f>
        <v>0.3766366423781744</v>
      </c>
      <c r="C14" s="96">
        <f>'9'!J15</f>
        <v>0.24430548504057278</v>
      </c>
      <c r="D14" s="96">
        <f>'9'!R15</f>
        <v>0.36170569130855174</v>
      </c>
      <c r="E14" s="96">
        <f>'9'!Z15</f>
        <v>0.41721809167392021</v>
      </c>
      <c r="F14" s="96">
        <f>'9'!AH15</f>
        <v>0.29974750466505723</v>
      </c>
      <c r="G14" s="96">
        <f>'9'!AP15</f>
        <v>0.28397861529250679</v>
      </c>
      <c r="H14" s="96">
        <f>'9'!AX15</f>
        <v>0.40639334750637551</v>
      </c>
      <c r="I14" s="96">
        <f>'9'!BF15</f>
        <v>0.37178907150566709</v>
      </c>
      <c r="J14" s="96">
        <f>'9'!BN15</f>
        <v>0.3256750759904109</v>
      </c>
      <c r="K14" s="96">
        <f>'9'!BV15</f>
        <v>0.47333310939866058</v>
      </c>
      <c r="L14" s="96">
        <f>'9'!CD15</f>
        <v>0.40752940257113168</v>
      </c>
      <c r="M14" s="96">
        <f>'9'!D15</f>
        <v>0.40085204498174626</v>
      </c>
      <c r="N14" s="96">
        <f>'9'!L15</f>
        <v>0.36886023246826799</v>
      </c>
      <c r="O14" s="96">
        <f>'9'!T15</f>
        <v>0.26361400716850186</v>
      </c>
      <c r="P14" s="96">
        <f>'9'!AB15</f>
        <v>0.33672987410000338</v>
      </c>
      <c r="Q14" s="96">
        <f>'9'!AJ15</f>
        <v>0.38503338720766733</v>
      </c>
      <c r="R14" s="96">
        <f>'9'!AR15</f>
        <v>0.40011585070517919</v>
      </c>
      <c r="S14" s="96">
        <f>'9'!AZ15</f>
        <v>0.42718780898881697</v>
      </c>
      <c r="T14" s="96">
        <f>'9'!BH15</f>
        <v>0.43105585945330682</v>
      </c>
      <c r="U14" s="96">
        <f>'9'!BP15</f>
        <v>0.48175269090610651</v>
      </c>
      <c r="V14" s="96">
        <f>'9'!BX15</f>
        <v>0.40887782134463657</v>
      </c>
      <c r="W14" s="96">
        <f>'9'!CF15</f>
        <v>0.438368701745944</v>
      </c>
      <c r="X14" s="96">
        <f>'9'!F15</f>
        <v>0.63838285348393542</v>
      </c>
      <c r="Y14" s="96">
        <f>'9'!N15</f>
        <v>0.41585583470425025</v>
      </c>
      <c r="Z14" s="96">
        <f>'9'!V15</f>
        <v>0.69764289778658983</v>
      </c>
      <c r="AA14" s="96">
        <f>'9'!AD15</f>
        <v>0.62914131813390628</v>
      </c>
      <c r="AB14" s="96">
        <f>'9'!AL15</f>
        <v>0.5742769250195966</v>
      </c>
      <c r="AC14" s="96">
        <f>'9'!AT15</f>
        <v>0.60369349630574143</v>
      </c>
      <c r="AD14" s="96">
        <f>'9'!BB15</f>
        <v>0.73344326474878163</v>
      </c>
      <c r="AE14" s="96">
        <f>'9'!BJ15</f>
        <v>0.55398635816971931</v>
      </c>
      <c r="AF14" s="96">
        <f>'9'!BR15</f>
        <v>0.34104878033264141</v>
      </c>
      <c r="AG14" s="96">
        <f>'9'!BZ15</f>
        <v>0.6245833985257776</v>
      </c>
      <c r="AH14" s="96">
        <f>'9'!CH15</f>
        <v>0.6964236340359955</v>
      </c>
      <c r="AI14" s="96">
        <f>'9'!G15</f>
        <v>0.58165041354443769</v>
      </c>
      <c r="AJ14" s="96">
        <f>'9'!O15</f>
        <v>0.52000191535833051</v>
      </c>
      <c r="AK14" s="96">
        <f>'9'!W15</f>
        <v>0.50147452293164196</v>
      </c>
      <c r="AL14" s="96">
        <f>'9'!AE15</f>
        <v>0.53708418743143416</v>
      </c>
      <c r="AM14" s="96">
        <f>'9'!AM15</f>
        <v>0.51440335355323774</v>
      </c>
      <c r="AN14" s="96">
        <f>'9'!AU15</f>
        <v>0.55545077271052712</v>
      </c>
      <c r="AO14" s="96">
        <f>'9'!BC15</f>
        <v>0.58901431652747027</v>
      </c>
      <c r="AP14" s="96">
        <f>'9'!BK15</f>
        <v>0.61754093039027469</v>
      </c>
      <c r="AQ14" s="96">
        <f>'9'!BS15</f>
        <v>0.59231008197761648</v>
      </c>
      <c r="AR14" s="96">
        <f>'9'!CA15</f>
        <v>0.61059124625952665</v>
      </c>
      <c r="AS14" s="96">
        <f>'9'!CI15</f>
        <v>0.60545948403715544</v>
      </c>
      <c r="AT14" s="96">
        <f>'9'!H15</f>
        <v>0.4993804885970734</v>
      </c>
      <c r="AU14" s="96">
        <f>'9'!P15</f>
        <v>0.3872558668928554</v>
      </c>
      <c r="AV14" s="96">
        <f>'9'!X15</f>
        <v>0.45610927979882132</v>
      </c>
      <c r="AW14" s="96">
        <f>'9'!AF15</f>
        <v>0.48004336783481605</v>
      </c>
      <c r="AX14" s="96">
        <f>'9'!AN15</f>
        <v>0.44336529261138974</v>
      </c>
      <c r="AY14" s="96">
        <f>'9'!AV15</f>
        <v>0.46080968375348863</v>
      </c>
      <c r="AZ14" s="96">
        <f>'9'!BD15</f>
        <v>0.53900968444286113</v>
      </c>
      <c r="BA14" s="96">
        <f>'9'!BL15</f>
        <v>0.49359305487974192</v>
      </c>
      <c r="BB14" s="96">
        <f>'9'!BT15</f>
        <v>0.43519665730169388</v>
      </c>
      <c r="BC14" s="96">
        <f>'9'!CB15</f>
        <v>0.52934639388215032</v>
      </c>
      <c r="BD14" s="96">
        <f>'9'!CJ15</f>
        <v>0.5369453055975566</v>
      </c>
      <c r="BE14" s="96">
        <f>'10'!H15</f>
        <v>0.425734180865734</v>
      </c>
      <c r="BF14" s="96">
        <f>'10'!P15</f>
        <v>0.30148563778148585</v>
      </c>
      <c r="BG14" s="96">
        <f>'10'!X15</f>
        <v>0.39946712670465956</v>
      </c>
      <c r="BH14" s="96">
        <f>'10'!AF15</f>
        <v>0.44234820213827852</v>
      </c>
      <c r="BI14" s="96">
        <f>'10'!AN15</f>
        <v>0.35719461984359024</v>
      </c>
      <c r="BJ14" s="96">
        <f>'10'!AV15</f>
        <v>0.35471104267689951</v>
      </c>
      <c r="BK14" s="96">
        <f>'10'!BD15</f>
        <v>0.45943988228096971</v>
      </c>
      <c r="BL14" s="96">
        <f>'10'!BL15</f>
        <v>0.42051066485529709</v>
      </c>
      <c r="BM14" s="96">
        <f>'10'!BT15</f>
        <v>0.36948370851492401</v>
      </c>
      <c r="BN14" s="96">
        <f>'10'!CB15</f>
        <v>0.49573842319205641</v>
      </c>
      <c r="BO14" s="96">
        <f>'10'!CJ15</f>
        <v>0.45929576378170167</v>
      </c>
    </row>
    <row r="15" spans="1:67">
      <c r="A15" s="1">
        <v>1992</v>
      </c>
      <c r="B15" s="96">
        <f>'9'!B16</f>
        <v>0.39488929667151385</v>
      </c>
      <c r="C15" s="96">
        <f>'9'!J16</f>
        <v>0.24658116544072414</v>
      </c>
      <c r="D15" s="96">
        <f>'9'!R16</f>
        <v>0.42507056992406506</v>
      </c>
      <c r="E15" s="96">
        <f>'9'!Z16</f>
        <v>0.44191334381795516</v>
      </c>
      <c r="F15" s="96">
        <f>'9'!AH16</f>
        <v>0.30440825756747508</v>
      </c>
      <c r="G15" s="96">
        <f>'9'!AP16</f>
        <v>0.30271710291683318</v>
      </c>
      <c r="H15" s="96">
        <f>'9'!AX16</f>
        <v>0.43299339110018692</v>
      </c>
      <c r="I15" s="96">
        <f>'9'!BF16</f>
        <v>0.38019872414027361</v>
      </c>
      <c r="J15" s="96">
        <f>'9'!BN16</f>
        <v>0.3055315311164114</v>
      </c>
      <c r="K15" s="96">
        <f>'9'!BV16</f>
        <v>0.46337010939200796</v>
      </c>
      <c r="L15" s="96">
        <f>'9'!CD16</f>
        <v>0.42828806992049806</v>
      </c>
      <c r="M15" s="96">
        <f>'9'!D16</f>
        <v>0.39735310104753047</v>
      </c>
      <c r="N15" s="96">
        <f>'9'!L16</f>
        <v>0.36689763307380535</v>
      </c>
      <c r="O15" s="96">
        <f>'9'!T16</f>
        <v>0.23839520554542451</v>
      </c>
      <c r="P15" s="96">
        <f>'9'!AB16</f>
        <v>0.32650889084197271</v>
      </c>
      <c r="Q15" s="96">
        <f>'9'!AJ16</f>
        <v>0.37427569253682041</v>
      </c>
      <c r="R15" s="96">
        <f>'9'!AR16</f>
        <v>0.39966604834785158</v>
      </c>
      <c r="S15" s="96">
        <f>'9'!AZ16</f>
        <v>0.42340563880142795</v>
      </c>
      <c r="T15" s="96">
        <f>'9'!BH16</f>
        <v>0.42577543590641259</v>
      </c>
      <c r="U15" s="96">
        <f>'9'!BP16</f>
        <v>0.46813410781396431</v>
      </c>
      <c r="V15" s="96">
        <f>'9'!BX16</f>
        <v>0.38408569206583631</v>
      </c>
      <c r="W15" s="96">
        <f>'9'!CF16</f>
        <v>0.42606022223610407</v>
      </c>
      <c r="X15" s="96">
        <f>'9'!F16</f>
        <v>0.63011305315076216</v>
      </c>
      <c r="Y15" s="96">
        <f>'9'!N16</f>
        <v>0.29586880357446038</v>
      </c>
      <c r="Z15" s="96">
        <f>'9'!V16</f>
        <v>0.7429511213610539</v>
      </c>
      <c r="AA15" s="96">
        <f>'9'!AD16</f>
        <v>0.64036615917687256</v>
      </c>
      <c r="AB15" s="96">
        <f>'9'!AL16</f>
        <v>0.59371436358940921</v>
      </c>
      <c r="AC15" s="96">
        <f>'9'!AT16</f>
        <v>0.65652420774750908</v>
      </c>
      <c r="AD15" s="96">
        <f>'9'!BB16</f>
        <v>0.71861926064176262</v>
      </c>
      <c r="AE15" s="96">
        <f>'9'!BJ16</f>
        <v>0.54179874700872466</v>
      </c>
      <c r="AF15" s="96">
        <f>'9'!BR16</f>
        <v>0.35264984704607266</v>
      </c>
      <c r="AG15" s="96">
        <f>'9'!BZ16</f>
        <v>0.49704518435042866</v>
      </c>
      <c r="AH15" s="96">
        <f>'9'!CH16</f>
        <v>0.63445915358031513</v>
      </c>
      <c r="AI15" s="96">
        <f>'9'!G16</f>
        <v>0.57081554549656666</v>
      </c>
      <c r="AJ15" s="96">
        <f>'9'!O16</f>
        <v>0.48990031747410206</v>
      </c>
      <c r="AK15" s="96">
        <f>'9'!W16</f>
        <v>0.4945437386931868</v>
      </c>
      <c r="AL15" s="96">
        <f>'9'!AE16</f>
        <v>0.51596147871778619</v>
      </c>
      <c r="AM15" s="96">
        <f>'9'!AM16</f>
        <v>0.48357778524471107</v>
      </c>
      <c r="AN15" s="96">
        <f>'9'!AU16</f>
        <v>0.54169430571504795</v>
      </c>
      <c r="AO15" s="96">
        <f>'9'!BC16</f>
        <v>0.5828785941094704</v>
      </c>
      <c r="AP15" s="96">
        <f>'9'!BK16</f>
        <v>0.60570812330422297</v>
      </c>
      <c r="AQ15" s="96">
        <f>'9'!BS16</f>
        <v>0.58864903826701553</v>
      </c>
      <c r="AR15" s="96">
        <f>'9'!CA16</f>
        <v>0.5994610713124402</v>
      </c>
      <c r="AS15" s="96">
        <f>'9'!CI16</f>
        <v>0.59593122509141216</v>
      </c>
      <c r="AT15" s="96">
        <f>'9'!H16</f>
        <v>0.49829274909159327</v>
      </c>
      <c r="AU15" s="96">
        <f>'9'!P16</f>
        <v>0.34981197989077301</v>
      </c>
      <c r="AV15" s="96">
        <f>'9'!X16</f>
        <v>0.47524015888093257</v>
      </c>
      <c r="AW15" s="96">
        <f>'9'!AF16</f>
        <v>0.48118746813864666</v>
      </c>
      <c r="AX15" s="96">
        <f>'9'!AN16</f>
        <v>0.43899402473460392</v>
      </c>
      <c r="AY15" s="96">
        <f>'9'!AV16</f>
        <v>0.47515041618181042</v>
      </c>
      <c r="AZ15" s="96">
        <f>'9'!BD16</f>
        <v>0.53947422116321198</v>
      </c>
      <c r="BA15" s="96">
        <f>'9'!BL16</f>
        <v>0.48837025758990843</v>
      </c>
      <c r="BB15" s="96">
        <f>'9'!BT16</f>
        <v>0.42874113106086598</v>
      </c>
      <c r="BC15" s="96">
        <f>'9'!CB16</f>
        <v>0.48599051428017825</v>
      </c>
      <c r="BD15" s="96">
        <f>'9'!CJ16</f>
        <v>0.52118466770708238</v>
      </c>
      <c r="BE15" s="96">
        <f>'10'!H16</f>
        <v>0.43625067763954561</v>
      </c>
      <c r="BF15" s="96">
        <f>'10'!P16</f>
        <v>0.28787349122074368</v>
      </c>
      <c r="BG15" s="96">
        <f>'10'!X16</f>
        <v>0.44513840550681205</v>
      </c>
      <c r="BH15" s="96">
        <f>'10'!AF16</f>
        <v>0.45762299354623176</v>
      </c>
      <c r="BI15" s="96">
        <f>'10'!AN16</f>
        <v>0.35824256443432662</v>
      </c>
      <c r="BJ15" s="96">
        <f>'10'!AV16</f>
        <v>0.37169042822282411</v>
      </c>
      <c r="BK15" s="96">
        <f>'10'!BD16</f>
        <v>0.47558572312539693</v>
      </c>
      <c r="BL15" s="96">
        <f>'10'!BL16</f>
        <v>0.42346733752012755</v>
      </c>
      <c r="BM15" s="96">
        <f>'10'!BT16</f>
        <v>0.35481537109419325</v>
      </c>
      <c r="BN15" s="96">
        <f>'10'!CB16</f>
        <v>0.4724182713472761</v>
      </c>
      <c r="BO15" s="96">
        <f>'10'!CJ16</f>
        <v>0.4654467090351318</v>
      </c>
    </row>
    <row r="16" spans="1:67">
      <c r="A16" s="1">
        <v>1993</v>
      </c>
      <c r="B16" s="96">
        <f>'9'!B17</f>
        <v>0.40082431209695057</v>
      </c>
      <c r="C16" s="96">
        <f>'9'!J17</f>
        <v>0.24122706395988311</v>
      </c>
      <c r="D16" s="96">
        <f>'9'!R17</f>
        <v>0.29170784877156192</v>
      </c>
      <c r="E16" s="96">
        <f>'9'!Z17</f>
        <v>0.45708275330793446</v>
      </c>
      <c r="F16" s="96">
        <f>'9'!AH17</f>
        <v>0.3264580059586501</v>
      </c>
      <c r="G16" s="96">
        <f>'9'!AP17</f>
        <v>0.30850318201729071</v>
      </c>
      <c r="H16" s="96">
        <f>'9'!AX17</f>
        <v>0.44025597033783359</v>
      </c>
      <c r="I16" s="96">
        <f>'9'!BF17</f>
        <v>0.37809764137880475</v>
      </c>
      <c r="J16" s="96">
        <f>'9'!BN17</f>
        <v>0.34551464592362213</v>
      </c>
      <c r="K16" s="96">
        <f>'9'!BV17</f>
        <v>0.48304936023208733</v>
      </c>
      <c r="L16" s="96">
        <f>'9'!CD17</f>
        <v>0.43692380020400151</v>
      </c>
      <c r="M16" s="96">
        <f>'9'!D17</f>
        <v>0.40220280136507569</v>
      </c>
      <c r="N16" s="96">
        <f>'9'!L17</f>
        <v>0.364905072518245</v>
      </c>
      <c r="O16" s="96">
        <f>'9'!T17</f>
        <v>0.2183412849252894</v>
      </c>
      <c r="P16" s="96">
        <f>'9'!AB17</f>
        <v>0.32244666431393398</v>
      </c>
      <c r="Q16" s="96">
        <f>'9'!AJ17</f>
        <v>0.36314492477710286</v>
      </c>
      <c r="R16" s="96">
        <f>'9'!AR17</f>
        <v>0.39888416084648326</v>
      </c>
      <c r="S16" s="96">
        <f>'9'!AZ17</f>
        <v>0.41989415119795015</v>
      </c>
      <c r="T16" s="96">
        <f>'9'!BH17</f>
        <v>0.42114833995707579</v>
      </c>
      <c r="U16" s="96">
        <f>'9'!BP17</f>
        <v>0.45500868592283922</v>
      </c>
      <c r="V16" s="96">
        <f>'9'!BX17</f>
        <v>0.39477955380340402</v>
      </c>
      <c r="W16" s="96">
        <f>'9'!CF17</f>
        <v>0.42143567190877873</v>
      </c>
      <c r="X16" s="96">
        <f>'9'!F17</f>
        <v>0.64865820296194854</v>
      </c>
      <c r="Y16" s="96">
        <f>'9'!N17</f>
        <v>0.45852766533268963</v>
      </c>
      <c r="Z16" s="96">
        <f>'9'!V17</f>
        <v>0.85755441190953885</v>
      </c>
      <c r="AA16" s="96">
        <f>'9'!AD17</f>
        <v>0.61138414166862765</v>
      </c>
      <c r="AB16" s="96">
        <f>'9'!AL17</f>
        <v>0.58969317509979324</v>
      </c>
      <c r="AC16" s="96">
        <f>'9'!AT17</f>
        <v>0.59328551133712371</v>
      </c>
      <c r="AD16" s="96">
        <f>'9'!BB17</f>
        <v>0.74594952367354472</v>
      </c>
      <c r="AE16" s="96">
        <f>'9'!BJ17</f>
        <v>0.57741797800255379</v>
      </c>
      <c r="AF16" s="96">
        <f>'9'!BR17</f>
        <v>0.4503890000886438</v>
      </c>
      <c r="AG16" s="96">
        <f>'9'!BZ17</f>
        <v>0.65531690969869727</v>
      </c>
      <c r="AH16" s="96">
        <f>'9'!CH17</f>
        <v>0.6663458358187484</v>
      </c>
      <c r="AI16" s="96">
        <f>'9'!G17</f>
        <v>0.56079876390661454</v>
      </c>
      <c r="AJ16" s="96">
        <f>'9'!O17</f>
        <v>0.48905214002072334</v>
      </c>
      <c r="AK16" s="96">
        <f>'9'!W17</f>
        <v>0.51182679188271973</v>
      </c>
      <c r="AL16" s="96">
        <f>'9'!AE17</f>
        <v>0.48973721885045435</v>
      </c>
      <c r="AM16" s="96">
        <f>'9'!AM17</f>
        <v>0.49416289356696108</v>
      </c>
      <c r="AN16" s="96">
        <f>'9'!AU17</f>
        <v>0.513450157704055</v>
      </c>
      <c r="AO16" s="96">
        <f>'9'!BC17</f>
        <v>0.57123845331461298</v>
      </c>
      <c r="AP16" s="96">
        <f>'9'!BK17</f>
        <v>0.60293517990986634</v>
      </c>
      <c r="AQ16" s="96">
        <f>'9'!BS17</f>
        <v>0.57456166626018446</v>
      </c>
      <c r="AR16" s="96">
        <f>'9'!CA17</f>
        <v>0.61388522545287694</v>
      </c>
      <c r="AS16" s="96">
        <f>'9'!CI17</f>
        <v>0.59641951181814112</v>
      </c>
      <c r="AT16" s="96">
        <f>'9'!H17</f>
        <v>0.50312102008264736</v>
      </c>
      <c r="AU16" s="96">
        <f>'9'!P17</f>
        <v>0.38842798545788526</v>
      </c>
      <c r="AV16" s="96">
        <f>'9'!X17</f>
        <v>0.46985758437227748</v>
      </c>
      <c r="AW16" s="96">
        <f>'9'!AF17</f>
        <v>0.47016269453523757</v>
      </c>
      <c r="AX16" s="96">
        <f>'9'!AN17</f>
        <v>0.44336474985062679</v>
      </c>
      <c r="AY16" s="96">
        <f>'9'!AV17</f>
        <v>0.45353075297623813</v>
      </c>
      <c r="AZ16" s="96">
        <f>'9'!BD17</f>
        <v>0.54433452463098542</v>
      </c>
      <c r="BA16" s="96">
        <f>'9'!BL17</f>
        <v>0.49489978481207514</v>
      </c>
      <c r="BB16" s="96">
        <f>'9'!BT17</f>
        <v>0.45636849954882241</v>
      </c>
      <c r="BC16" s="96">
        <f>'9'!CB17</f>
        <v>0.53675776229676642</v>
      </c>
      <c r="BD16" s="96">
        <f>'9'!CJ17</f>
        <v>0.53028120493741748</v>
      </c>
      <c r="BE16" s="96">
        <f>'10'!H17</f>
        <v>0.44174299529122929</v>
      </c>
      <c r="BF16" s="96">
        <f>'10'!P17</f>
        <v>0.30010743255908395</v>
      </c>
      <c r="BG16" s="96">
        <f>'10'!X17</f>
        <v>0.36296774301184814</v>
      </c>
      <c r="BH16" s="96">
        <f>'10'!AF17</f>
        <v>0.46231472979885574</v>
      </c>
      <c r="BI16" s="96">
        <f>'10'!AN17</f>
        <v>0.37322070351544073</v>
      </c>
      <c r="BJ16" s="96">
        <f>'10'!AV17</f>
        <v>0.36651421040086973</v>
      </c>
      <c r="BK16" s="96">
        <f>'10'!BD17</f>
        <v>0.48188739205509429</v>
      </c>
      <c r="BL16" s="96">
        <f>'10'!BL17</f>
        <v>0.42481849875211292</v>
      </c>
      <c r="BM16" s="96">
        <f>'10'!BT17</f>
        <v>0.38985618737370226</v>
      </c>
      <c r="BN16" s="96">
        <f>'10'!CB17</f>
        <v>0.50453272105795888</v>
      </c>
      <c r="BO16" s="96">
        <f>'10'!CJ17</f>
        <v>0.47426676209736784</v>
      </c>
    </row>
    <row r="17" spans="1:67">
      <c r="A17" s="1">
        <v>1994</v>
      </c>
      <c r="B17" s="96">
        <f>'9'!B18</f>
        <v>0.41404965088172713</v>
      </c>
      <c r="C17" s="96">
        <f>'9'!J18</f>
        <v>0.25506165054169522</v>
      </c>
      <c r="D17" s="96">
        <f>'9'!R18</f>
        <v>0.28621326820327064</v>
      </c>
      <c r="E17" s="96">
        <f>'9'!Z18</f>
        <v>0.44935073851608831</v>
      </c>
      <c r="F17" s="96">
        <f>'9'!AH18</f>
        <v>0.32656509762181174</v>
      </c>
      <c r="G17" s="96">
        <f>'9'!AP18</f>
        <v>0.32626489251077861</v>
      </c>
      <c r="H17" s="96">
        <f>'9'!AX18</f>
        <v>0.45699715981808781</v>
      </c>
      <c r="I17" s="96">
        <f>'9'!BF18</f>
        <v>0.39983892689710926</v>
      </c>
      <c r="J17" s="96">
        <f>'9'!BN18</f>
        <v>0.33394559134724994</v>
      </c>
      <c r="K17" s="96">
        <f>'9'!BV18</f>
        <v>0.47342378726714235</v>
      </c>
      <c r="L17" s="96">
        <f>'9'!CD18</f>
        <v>0.44806426026864798</v>
      </c>
      <c r="M17" s="96">
        <f>'9'!D18</f>
        <v>0.40913913918221012</v>
      </c>
      <c r="N17" s="96">
        <f>'9'!L18</f>
        <v>0.37424692888492489</v>
      </c>
      <c r="O17" s="96">
        <f>'9'!T18</f>
        <v>0.18591417011073832</v>
      </c>
      <c r="P17" s="96">
        <f>'9'!AB18</f>
        <v>0.318911247704873</v>
      </c>
      <c r="Q17" s="96">
        <f>'9'!AJ18</f>
        <v>0.36193483904660007</v>
      </c>
      <c r="R17" s="96">
        <f>'9'!AR18</f>
        <v>0.39970753762715894</v>
      </c>
      <c r="S17" s="96">
        <f>'9'!AZ18</f>
        <v>0.42053079857057396</v>
      </c>
      <c r="T17" s="96">
        <f>'9'!BH18</f>
        <v>0.41960085033368499</v>
      </c>
      <c r="U17" s="96">
        <f>'9'!BP18</f>
        <v>0.4586700908381855</v>
      </c>
      <c r="V17" s="96">
        <f>'9'!BX18</f>
        <v>0.37410567796978755</v>
      </c>
      <c r="W17" s="96">
        <f>'9'!CF18</f>
        <v>0.42669805193488347</v>
      </c>
      <c r="X17" s="96">
        <f>'9'!F18</f>
        <v>0.63350339783919385</v>
      </c>
      <c r="Y17" s="96">
        <f>'9'!N18</f>
        <v>0.44350587080090897</v>
      </c>
      <c r="Z17" s="96">
        <f>'9'!V18</f>
        <v>0.89099348453659233</v>
      </c>
      <c r="AA17" s="96">
        <f>'9'!AD18</f>
        <v>0.56214100268949951</v>
      </c>
      <c r="AB17" s="96">
        <f>'9'!AL18</f>
        <v>0.51415666303989616</v>
      </c>
      <c r="AC17" s="96">
        <f>'9'!AT18</f>
        <v>0.59008613024673151</v>
      </c>
      <c r="AD17" s="96">
        <f>'9'!BB18</f>
        <v>0.71623692317590348</v>
      </c>
      <c r="AE17" s="96">
        <f>'9'!BJ18</f>
        <v>0.56965152485502091</v>
      </c>
      <c r="AF17" s="96">
        <f>'9'!BR18</f>
        <v>0.47029081291572006</v>
      </c>
      <c r="AG17" s="96">
        <f>'9'!BZ18</f>
        <v>0.63831919895125533</v>
      </c>
      <c r="AH17" s="96">
        <f>'9'!CH18</f>
        <v>0.65505107606693402</v>
      </c>
      <c r="AI17" s="96">
        <f>'9'!G18</f>
        <v>0.56334687823018237</v>
      </c>
      <c r="AJ17" s="96">
        <f>'9'!O18</f>
        <v>0.48754592297480381</v>
      </c>
      <c r="AK17" s="96">
        <f>'9'!W18</f>
        <v>0.49532892799373868</v>
      </c>
      <c r="AL17" s="96">
        <f>'9'!AE18</f>
        <v>0.48932612092773131</v>
      </c>
      <c r="AM17" s="96">
        <f>'9'!AM18</f>
        <v>0.483646731799042</v>
      </c>
      <c r="AN17" s="96">
        <f>'9'!AU18</f>
        <v>0.52025207249198846</v>
      </c>
      <c r="AO17" s="96">
        <f>'9'!BC18</f>
        <v>0.57607212112735473</v>
      </c>
      <c r="AP17" s="96">
        <f>'9'!BK18</f>
        <v>0.56781754816673113</v>
      </c>
      <c r="AQ17" s="96">
        <f>'9'!BS18</f>
        <v>0.56619573019558933</v>
      </c>
      <c r="AR17" s="96">
        <f>'9'!CA18</f>
        <v>0.60601218365738718</v>
      </c>
      <c r="AS17" s="96">
        <f>'9'!CI18</f>
        <v>0.61490051743575891</v>
      </c>
      <c r="AT17" s="96">
        <f>'9'!H18</f>
        <v>0.50500976653332841</v>
      </c>
      <c r="AU17" s="96">
        <f>'9'!P18</f>
        <v>0.39009009330058325</v>
      </c>
      <c r="AV17" s="96">
        <f>'9'!X18</f>
        <v>0.46461246271108497</v>
      </c>
      <c r="AW17" s="96">
        <f>'9'!AF18</f>
        <v>0.45493227745954806</v>
      </c>
      <c r="AX17" s="96">
        <f>'9'!AN18</f>
        <v>0.42157583287683753</v>
      </c>
      <c r="AY17" s="96">
        <f>'9'!AV18</f>
        <v>0.45907765821916435</v>
      </c>
      <c r="AZ17" s="96">
        <f>'9'!BD18</f>
        <v>0.54245925067297995</v>
      </c>
      <c r="BA17" s="96">
        <f>'9'!BL18</f>
        <v>0.48922721256313656</v>
      </c>
      <c r="BB17" s="96">
        <f>'9'!BT18</f>
        <v>0.45727555632418621</v>
      </c>
      <c r="BC17" s="96">
        <f>'9'!CB18</f>
        <v>0.52296521196139312</v>
      </c>
      <c r="BD17" s="96">
        <f>'9'!CJ18</f>
        <v>0.53617847642655603</v>
      </c>
      <c r="BE17" s="96">
        <f>'10'!H18</f>
        <v>0.45043369714236764</v>
      </c>
      <c r="BF17" s="96">
        <f>'10'!P18</f>
        <v>0.30907302764525035</v>
      </c>
      <c r="BG17" s="96">
        <f>'10'!X18</f>
        <v>0.35757294600639644</v>
      </c>
      <c r="BH17" s="96">
        <f>'10'!AF18</f>
        <v>0.45158335409347217</v>
      </c>
      <c r="BI17" s="96">
        <f>'10'!AN18</f>
        <v>0.36456939172382208</v>
      </c>
      <c r="BJ17" s="96">
        <f>'10'!AV18</f>
        <v>0.37938999879413288</v>
      </c>
      <c r="BK17" s="96">
        <f>'10'!BD18</f>
        <v>0.49118199616004465</v>
      </c>
      <c r="BL17" s="96">
        <f>'10'!BL18</f>
        <v>0.43559424116352019</v>
      </c>
      <c r="BM17" s="96">
        <f>'10'!BT18</f>
        <v>0.38327757733802442</v>
      </c>
      <c r="BN17" s="96">
        <f>'10'!CB18</f>
        <v>0.49324035714484266</v>
      </c>
      <c r="BO17" s="96">
        <f>'10'!CJ18</f>
        <v>0.48330994673181127</v>
      </c>
    </row>
    <row r="18" spans="1:67">
      <c r="A18" s="1">
        <v>1995</v>
      </c>
      <c r="B18" s="96">
        <f>'9'!B19</f>
        <v>0.4264803677875289</v>
      </c>
      <c r="C18" s="96">
        <f>'9'!J19</f>
        <v>0.26288117512845582</v>
      </c>
      <c r="D18" s="96">
        <f>'9'!R19</f>
        <v>0.31271103947218137</v>
      </c>
      <c r="E18" s="96">
        <f>'9'!Z19</f>
        <v>0.45888004854662734</v>
      </c>
      <c r="F18" s="96">
        <f>'9'!AH19</f>
        <v>0.33950225044762611</v>
      </c>
      <c r="G18" s="96">
        <f>'9'!AP19</f>
        <v>0.33701382448106371</v>
      </c>
      <c r="H18" s="96">
        <f>'9'!AX19</f>
        <v>0.47760268358592045</v>
      </c>
      <c r="I18" s="96">
        <f>'9'!BF19</f>
        <v>0.40428073959991184</v>
      </c>
      <c r="J18" s="96">
        <f>'9'!BN19</f>
        <v>0.35418400849596787</v>
      </c>
      <c r="K18" s="96">
        <f>'9'!BV19</f>
        <v>0.48712676518282955</v>
      </c>
      <c r="L18" s="96">
        <f>'9'!CD19</f>
        <v>0.44357480043834507</v>
      </c>
      <c r="M18" s="96">
        <f>'9'!D19</f>
        <v>0.42334051190599309</v>
      </c>
      <c r="N18" s="96">
        <f>'9'!L19</f>
        <v>0.39477860041226487</v>
      </c>
      <c r="O18" s="96">
        <f>'9'!T19</f>
        <v>0.16289500024313172</v>
      </c>
      <c r="P18" s="96">
        <f>'9'!AB19</f>
        <v>0.32147640769625729</v>
      </c>
      <c r="Q18" s="96">
        <f>'9'!AJ19</f>
        <v>0.37906360554106733</v>
      </c>
      <c r="R18" s="96">
        <f>'9'!AR19</f>
        <v>0.41029643954021994</v>
      </c>
      <c r="S18" s="96">
        <f>'9'!AZ19</f>
        <v>0.42229069973201261</v>
      </c>
      <c r="T18" s="96">
        <f>'9'!BH19</f>
        <v>0.42445665624701762</v>
      </c>
      <c r="U18" s="96">
        <f>'9'!BP19</f>
        <v>0.47249857253152266</v>
      </c>
      <c r="V18" s="96">
        <f>'9'!BX19</f>
        <v>0.37261823450981552</v>
      </c>
      <c r="W18" s="96">
        <f>'9'!CF19</f>
        <v>0.43499759196658683</v>
      </c>
      <c r="X18" s="96">
        <f>'9'!F19</f>
        <v>0.61577529165254052</v>
      </c>
      <c r="Y18" s="96">
        <f>'9'!N19</f>
        <v>0.3636109175093073</v>
      </c>
      <c r="Z18" s="96">
        <f>'9'!V19</f>
        <v>0.78827701216291457</v>
      </c>
      <c r="AA18" s="96">
        <f>'9'!AD19</f>
        <v>0.58620384142388837</v>
      </c>
      <c r="AB18" s="96">
        <f>'9'!AL19</f>
        <v>0.54775762898636404</v>
      </c>
      <c r="AC18" s="96">
        <f>'9'!AT19</f>
        <v>0.53923797429716258</v>
      </c>
      <c r="AD18" s="96">
        <f>'9'!BB19</f>
        <v>0.71836940628573409</v>
      </c>
      <c r="AE18" s="96">
        <f>'9'!BJ19</f>
        <v>0.6799018881472304</v>
      </c>
      <c r="AF18" s="96">
        <f>'9'!BR19</f>
        <v>0.41956959093114132</v>
      </c>
      <c r="AG18" s="96">
        <f>'9'!BZ19</f>
        <v>0.62726727917856262</v>
      </c>
      <c r="AH18" s="96">
        <f>'9'!CH19</f>
        <v>0.63137661625497765</v>
      </c>
      <c r="AI18" s="96">
        <f>'9'!G19</f>
        <v>0.56384709400505484</v>
      </c>
      <c r="AJ18" s="96">
        <f>'9'!O19</f>
        <v>0.49414941536539225</v>
      </c>
      <c r="AK18" s="96">
        <f>'9'!W19</f>
        <v>0.47055407731510551</v>
      </c>
      <c r="AL18" s="96">
        <f>'9'!AE19</f>
        <v>0.4944546101667916</v>
      </c>
      <c r="AM18" s="96">
        <f>'9'!AM19</f>
        <v>0.53447885822491004</v>
      </c>
      <c r="AN18" s="96">
        <f>'9'!AU19</f>
        <v>0.52204157270998941</v>
      </c>
      <c r="AO18" s="96">
        <f>'9'!BC19</f>
        <v>0.56113973647769988</v>
      </c>
      <c r="AP18" s="96">
        <f>'9'!BK19</f>
        <v>0.60021837057574046</v>
      </c>
      <c r="AQ18" s="96">
        <f>'9'!BS19</f>
        <v>0.56381398223279622</v>
      </c>
      <c r="AR18" s="96">
        <f>'9'!CA19</f>
        <v>0.61128014548749332</v>
      </c>
      <c r="AS18" s="96">
        <f>'9'!CI19</f>
        <v>0.62923428029583206</v>
      </c>
      <c r="AT18" s="96">
        <f>'9'!H19</f>
        <v>0.50736081633777941</v>
      </c>
      <c r="AU18" s="96">
        <f>'9'!P19</f>
        <v>0.37885502710385505</v>
      </c>
      <c r="AV18" s="96">
        <f>'9'!X19</f>
        <v>0.43360928229833334</v>
      </c>
      <c r="AW18" s="96">
        <f>'9'!AF19</f>
        <v>0.46525372695839118</v>
      </c>
      <c r="AX18" s="96">
        <f>'9'!AN19</f>
        <v>0.45020058579999184</v>
      </c>
      <c r="AY18" s="96">
        <f>'9'!AV19</f>
        <v>0.45214745275710888</v>
      </c>
      <c r="AZ18" s="96">
        <f>'9'!BD19</f>
        <v>0.54485063152034174</v>
      </c>
      <c r="BA18" s="96">
        <f>'9'!BL19</f>
        <v>0.52721441364247501</v>
      </c>
      <c r="BB18" s="96">
        <f>'9'!BT19</f>
        <v>0.45251653854785701</v>
      </c>
      <c r="BC18" s="96">
        <f>'9'!CB19</f>
        <v>0.52457310608967522</v>
      </c>
      <c r="BD18" s="96">
        <f>'9'!CJ19</f>
        <v>0.5347958222389354</v>
      </c>
      <c r="BE18" s="96">
        <f>'10'!H19</f>
        <v>0.45883254720762906</v>
      </c>
      <c r="BF18" s="96">
        <f>'10'!P19</f>
        <v>0.30927071591861555</v>
      </c>
      <c r="BG18" s="96">
        <f>'10'!X19</f>
        <v>0.36107033660264215</v>
      </c>
      <c r="BH18" s="96">
        <f>'10'!AF19</f>
        <v>0.46142951991133285</v>
      </c>
      <c r="BI18" s="96">
        <f>'10'!AN19</f>
        <v>0.38378158458857237</v>
      </c>
      <c r="BJ18" s="96">
        <f>'10'!AV19</f>
        <v>0.38306727579148181</v>
      </c>
      <c r="BK18" s="96">
        <f>'10'!BD19</f>
        <v>0.50450186275968889</v>
      </c>
      <c r="BL18" s="96">
        <f>'10'!BL19</f>
        <v>0.45345420921693713</v>
      </c>
      <c r="BM18" s="96">
        <f>'10'!BT19</f>
        <v>0.39351702051672355</v>
      </c>
      <c r="BN18" s="96">
        <f>'10'!CB19</f>
        <v>0.50210530154556787</v>
      </c>
      <c r="BO18" s="96">
        <f>'10'!CJ19</f>
        <v>0.48006320915858125</v>
      </c>
    </row>
    <row r="19" spans="1:67">
      <c r="A19" s="1">
        <v>1996</v>
      </c>
      <c r="B19" s="96">
        <f>'9'!B20</f>
        <v>0.4272950534474812</v>
      </c>
      <c r="C19" s="96">
        <f>'9'!J20</f>
        <v>0.26246059526134236</v>
      </c>
      <c r="D19" s="96">
        <f>'9'!R20</f>
        <v>0.31293923967874743</v>
      </c>
      <c r="E19" s="96">
        <f>'9'!Z20</f>
        <v>0.44047583888840974</v>
      </c>
      <c r="F19" s="96">
        <f>'9'!AH20</f>
        <v>0.34438049018805544</v>
      </c>
      <c r="G19" s="96">
        <f>'9'!AP20</f>
        <v>0.3427003086883158</v>
      </c>
      <c r="H19" s="96">
        <f>'9'!AX20</f>
        <v>0.4693751401978522</v>
      </c>
      <c r="I19" s="96">
        <f>'9'!BF20</f>
        <v>0.41861050492608975</v>
      </c>
      <c r="J19" s="96">
        <f>'9'!BN20</f>
        <v>0.36876985162681325</v>
      </c>
      <c r="K19" s="96">
        <f>'9'!BV20</f>
        <v>0.48733847900642863</v>
      </c>
      <c r="L19" s="96">
        <f>'9'!CD20</f>
        <v>0.45423175103915081</v>
      </c>
      <c r="M19" s="96">
        <f>'9'!D20</f>
        <v>0.41833606599451517</v>
      </c>
      <c r="N19" s="96">
        <f>'9'!L20</f>
        <v>0.40236199538328882</v>
      </c>
      <c r="O19" s="96">
        <f>'9'!T20</f>
        <v>0.14013196651191362</v>
      </c>
      <c r="P19" s="96">
        <f>'9'!AB20</f>
        <v>0.32154796776465466</v>
      </c>
      <c r="Q19" s="96">
        <f>'9'!AJ20</f>
        <v>0.38753563013595349</v>
      </c>
      <c r="R19" s="96">
        <f>'9'!AR20</f>
        <v>0.41662567653620869</v>
      </c>
      <c r="S19" s="96">
        <f>'9'!AZ20</f>
        <v>0.4241494684678509</v>
      </c>
      <c r="T19" s="96">
        <f>'9'!BH20</f>
        <v>0.42479088047121377</v>
      </c>
      <c r="U19" s="96">
        <f>'9'!BP20</f>
        <v>0.46738338139413543</v>
      </c>
      <c r="V19" s="96">
        <f>'9'!BX20</f>
        <v>0.40728677787970352</v>
      </c>
      <c r="W19" s="96">
        <f>'9'!CF20</f>
        <v>0.44434846269878325</v>
      </c>
      <c r="X19" s="96">
        <f>'9'!F20</f>
        <v>0.56576109635416261</v>
      </c>
      <c r="Y19" s="96">
        <f>'9'!N20</f>
        <v>0.36445778161320408</v>
      </c>
      <c r="Z19" s="96">
        <f>'9'!V20</f>
        <v>0.77316249281982874</v>
      </c>
      <c r="AA19" s="96">
        <f>'9'!AD20</f>
        <v>0.52624509766323269</v>
      </c>
      <c r="AB19" s="96">
        <f>'9'!AL20</f>
        <v>0.58044312497137995</v>
      </c>
      <c r="AC19" s="96">
        <f>'9'!AT20</f>
        <v>0.55016697367881706</v>
      </c>
      <c r="AD19" s="96">
        <f>'9'!BB20</f>
        <v>0.6137226299013091</v>
      </c>
      <c r="AE19" s="96">
        <f>'9'!BJ20</f>
        <v>0.60907704933686146</v>
      </c>
      <c r="AF19" s="96">
        <f>'9'!BR20</f>
        <v>0.48177709891612813</v>
      </c>
      <c r="AG19" s="96">
        <f>'9'!BZ20</f>
        <v>0.60449118475121577</v>
      </c>
      <c r="AH19" s="96">
        <f>'9'!CH20</f>
        <v>0.55293637721581546</v>
      </c>
      <c r="AI19" s="96">
        <f>'9'!G20</f>
        <v>0.55208985889131801</v>
      </c>
      <c r="AJ19" s="96">
        <f>'9'!O20</f>
        <v>0.48969748094054266</v>
      </c>
      <c r="AK19" s="96">
        <f>'9'!W20</f>
        <v>0.46726030863861567</v>
      </c>
      <c r="AL19" s="96">
        <f>'9'!AE20</f>
        <v>0.47438456039804561</v>
      </c>
      <c r="AM19" s="96">
        <f>'9'!AM20</f>
        <v>0.53104765923251718</v>
      </c>
      <c r="AN19" s="96">
        <f>'9'!AU20</f>
        <v>0.51817096035494803</v>
      </c>
      <c r="AO19" s="96">
        <f>'9'!BC20</f>
        <v>0.54126055639121629</v>
      </c>
      <c r="AP19" s="96">
        <f>'9'!BK20</f>
        <v>0.56503460916760118</v>
      </c>
      <c r="AQ19" s="96">
        <f>'9'!BS20</f>
        <v>0.5743666243277088</v>
      </c>
      <c r="AR19" s="96">
        <f>'9'!CA20</f>
        <v>0.62340594574128216</v>
      </c>
      <c r="AS19" s="96">
        <f>'9'!CI20</f>
        <v>0.60597351501811791</v>
      </c>
      <c r="AT19" s="96">
        <f>'9'!H20</f>
        <v>0.49087051867186926</v>
      </c>
      <c r="AU19" s="96">
        <f>'9'!P20</f>
        <v>0.37974446329959444</v>
      </c>
      <c r="AV19" s="96">
        <f>'9'!X20</f>
        <v>0.42337350191227641</v>
      </c>
      <c r="AW19" s="96">
        <f>'9'!AF20</f>
        <v>0.4406633661785857</v>
      </c>
      <c r="AX19" s="96">
        <f>'9'!AN20</f>
        <v>0.46085172613197656</v>
      </c>
      <c r="AY19" s="96">
        <f>'9'!AV20</f>
        <v>0.45691597981457238</v>
      </c>
      <c r="AZ19" s="96">
        <f>'9'!BD20</f>
        <v>0.51212694873955722</v>
      </c>
      <c r="BA19" s="96">
        <f>'9'!BL20</f>
        <v>0.50437826097544147</v>
      </c>
      <c r="BB19" s="96">
        <f>'9'!BT20</f>
        <v>0.47307423906619639</v>
      </c>
      <c r="BC19" s="96">
        <f>'9'!CB20</f>
        <v>0.53063059684465752</v>
      </c>
      <c r="BD19" s="96">
        <f>'9'!CJ20</f>
        <v>0.51437252649296683</v>
      </c>
      <c r="BE19" s="96">
        <f>'10'!H20</f>
        <v>0.45272523953723642</v>
      </c>
      <c r="BF19" s="96">
        <f>'10'!P20</f>
        <v>0.30937414247664319</v>
      </c>
      <c r="BG19" s="96">
        <f>'10'!X20</f>
        <v>0.35711294457215897</v>
      </c>
      <c r="BH19" s="96">
        <f>'10'!AF20</f>
        <v>0.44055084980448012</v>
      </c>
      <c r="BI19" s="96">
        <f>'10'!AN20</f>
        <v>0.3909689845656239</v>
      </c>
      <c r="BJ19" s="96">
        <f>'10'!AV20</f>
        <v>0.38838657713881841</v>
      </c>
      <c r="BK19" s="96">
        <f>'10'!BD20</f>
        <v>0.48647586361453421</v>
      </c>
      <c r="BL19" s="96">
        <f>'10'!BL20</f>
        <v>0.45291760734583042</v>
      </c>
      <c r="BM19" s="96">
        <f>'10'!BT20</f>
        <v>0.41049160660256651</v>
      </c>
      <c r="BN19" s="96">
        <f>'10'!CB20</f>
        <v>0.50465532614172015</v>
      </c>
      <c r="BO19" s="96">
        <f>'10'!CJ20</f>
        <v>0.47828806122067724</v>
      </c>
    </row>
    <row r="20" spans="1:67">
      <c r="A20" s="1">
        <v>1997</v>
      </c>
      <c r="B20" s="96">
        <f>'9'!B21</f>
        <v>0.45595820770094564</v>
      </c>
      <c r="C20" s="96">
        <f>'9'!J21</f>
        <v>0.29352816750281163</v>
      </c>
      <c r="D20" s="96">
        <f>'9'!R21</f>
        <v>0.37440811465030438</v>
      </c>
      <c r="E20" s="96">
        <f>'9'!Z21</f>
        <v>0.46556737380183311</v>
      </c>
      <c r="F20" s="96">
        <f>'9'!AH21</f>
        <v>0.36286480726539871</v>
      </c>
      <c r="G20" s="96">
        <f>'9'!AP21</f>
        <v>0.36130444178528398</v>
      </c>
      <c r="H20" s="96">
        <f>'9'!AX21</f>
        <v>0.5098529512633333</v>
      </c>
      <c r="I20" s="96">
        <f>'9'!BF21</f>
        <v>0.44219814985410799</v>
      </c>
      <c r="J20" s="96">
        <f>'9'!BN21</f>
        <v>0.38412812630746979</v>
      </c>
      <c r="K20" s="96">
        <f>'9'!BV21</f>
        <v>0.53323071861691484</v>
      </c>
      <c r="L20" s="96">
        <f>'9'!CD21</f>
        <v>0.47954398279691063</v>
      </c>
      <c r="M20" s="96">
        <f>'9'!D21</f>
        <v>0.41937887182239819</v>
      </c>
      <c r="N20" s="96">
        <f>'9'!L21</f>
        <v>0.41300273055857539</v>
      </c>
      <c r="O20" s="96">
        <f>'9'!T21</f>
        <v>0.10954075279127123</v>
      </c>
      <c r="P20" s="96">
        <f>'9'!AB21</f>
        <v>0.32161280431747236</v>
      </c>
      <c r="Q20" s="96">
        <f>'9'!AJ21</f>
        <v>0.39242761037629165</v>
      </c>
      <c r="R20" s="96">
        <f>'9'!AR21</f>
        <v>0.42481587665424975</v>
      </c>
      <c r="S20" s="96">
        <f>'9'!AZ21</f>
        <v>0.42650287919124935</v>
      </c>
      <c r="T20" s="96">
        <f>'9'!BH21</f>
        <v>0.42846571706025777</v>
      </c>
      <c r="U20" s="96">
        <f>'9'!BP21</f>
        <v>0.46542780549346208</v>
      </c>
      <c r="V20" s="96">
        <f>'9'!BX21</f>
        <v>0.40599610395327723</v>
      </c>
      <c r="W20" s="96">
        <f>'9'!CF21</f>
        <v>0.45276149094160839</v>
      </c>
      <c r="X20" s="96">
        <f>'9'!F21</f>
        <v>0.54644507777391094</v>
      </c>
      <c r="Y20" s="96">
        <f>'9'!N21</f>
        <v>0.42822983323877784</v>
      </c>
      <c r="Z20" s="96">
        <f>'9'!V21</f>
        <v>0.7669613335136215</v>
      </c>
      <c r="AA20" s="96">
        <f>'9'!AD21</f>
        <v>0.47155970244518042</v>
      </c>
      <c r="AB20" s="96">
        <f>'9'!AL21</f>
        <v>0.53016272094086925</v>
      </c>
      <c r="AC20" s="96">
        <f>'9'!AT21</f>
        <v>0.50405956125740126</v>
      </c>
      <c r="AD20" s="96">
        <f>'9'!BB21</f>
        <v>0.60623510138842962</v>
      </c>
      <c r="AE20" s="96">
        <f>'9'!BJ21</f>
        <v>0.59216654942529512</v>
      </c>
      <c r="AF20" s="96">
        <f>'9'!BR21</f>
        <v>0.60655618730459893</v>
      </c>
      <c r="AG20" s="96">
        <f>'9'!BZ21</f>
        <v>0.59269120231191474</v>
      </c>
      <c r="AH20" s="96">
        <f>'9'!CH21</f>
        <v>0.51685445991638435</v>
      </c>
      <c r="AI20" s="96">
        <f>'9'!G21</f>
        <v>0.5473741099163173</v>
      </c>
      <c r="AJ20" s="96">
        <f>'9'!O21</f>
        <v>0.51413450055823218</v>
      </c>
      <c r="AK20" s="96">
        <f>'9'!W21</f>
        <v>0.43573705384796646</v>
      </c>
      <c r="AL20" s="96">
        <f>'9'!AE21</f>
        <v>0.44511274351888996</v>
      </c>
      <c r="AM20" s="96">
        <f>'9'!AM21</f>
        <v>0.48099943584097388</v>
      </c>
      <c r="AN20" s="96">
        <f>'9'!AU21</f>
        <v>0.50915795238880801</v>
      </c>
      <c r="AO20" s="96">
        <f>'9'!BC21</f>
        <v>0.54233769642320562</v>
      </c>
      <c r="AP20" s="96">
        <f>'9'!BK21</f>
        <v>0.54232532606957362</v>
      </c>
      <c r="AQ20" s="96">
        <f>'9'!BS21</f>
        <v>0.56630598574851043</v>
      </c>
      <c r="AR20" s="96">
        <f>'9'!CA21</f>
        <v>0.61763598504916373</v>
      </c>
      <c r="AS20" s="96">
        <f>'9'!CI21</f>
        <v>0.60597368038635757</v>
      </c>
      <c r="AT20" s="96">
        <f>'9'!H21</f>
        <v>0.49228906680339302</v>
      </c>
      <c r="AU20" s="96">
        <f>'9'!P21</f>
        <v>0.41222380796459923</v>
      </c>
      <c r="AV20" s="96">
        <f>'9'!X21</f>
        <v>0.42166181370079092</v>
      </c>
      <c r="AW20" s="96">
        <f>'9'!AF21</f>
        <v>0.425963156020844</v>
      </c>
      <c r="AX20" s="96">
        <f>'9'!AN21</f>
        <v>0.4416136436058834</v>
      </c>
      <c r="AY20" s="96">
        <f>'9'!AV21</f>
        <v>0.44983445802143573</v>
      </c>
      <c r="AZ20" s="96">
        <f>'9'!BD21</f>
        <v>0.52123215706655446</v>
      </c>
      <c r="BA20" s="96">
        <f>'9'!BL21</f>
        <v>0.50128893560230858</v>
      </c>
      <c r="BB20" s="96">
        <f>'9'!BT21</f>
        <v>0.50560452621351026</v>
      </c>
      <c r="BC20" s="96">
        <f>'9'!CB21</f>
        <v>0.53738850248281755</v>
      </c>
      <c r="BD20" s="96">
        <f>'9'!CJ21</f>
        <v>0.51378340351031526</v>
      </c>
      <c r="BE20" s="96">
        <f>'10'!H21</f>
        <v>0.47049055134192463</v>
      </c>
      <c r="BF20" s="96">
        <f>'10'!P21</f>
        <v>0.34100642368752665</v>
      </c>
      <c r="BG20" s="96">
        <f>'10'!X21</f>
        <v>0.393309594270499</v>
      </c>
      <c r="BH20" s="96">
        <f>'10'!AF21</f>
        <v>0.44972568668943746</v>
      </c>
      <c r="BI20" s="96">
        <f>'10'!AN21</f>
        <v>0.39436434180159252</v>
      </c>
      <c r="BJ20" s="96">
        <f>'10'!AV21</f>
        <v>0.39671644827974467</v>
      </c>
      <c r="BK20" s="96">
        <f>'10'!BD21</f>
        <v>0.51440463358462174</v>
      </c>
      <c r="BL20" s="96">
        <f>'10'!BL21</f>
        <v>0.46583446415338825</v>
      </c>
      <c r="BM20" s="96">
        <f>'10'!BT21</f>
        <v>0.43271868626988591</v>
      </c>
      <c r="BN20" s="96">
        <f>'10'!CB21</f>
        <v>0.53489383216327591</v>
      </c>
      <c r="BO20" s="96">
        <f>'10'!CJ21</f>
        <v>0.49323975108227242</v>
      </c>
    </row>
    <row r="21" spans="1:67">
      <c r="A21" s="1">
        <v>1998</v>
      </c>
      <c r="B21" s="96">
        <f>'9'!B22</f>
        <v>0.48387371751608338</v>
      </c>
      <c r="C21" s="96">
        <f>'9'!J22</f>
        <v>0.33073350272967722</v>
      </c>
      <c r="D21" s="96">
        <f>'9'!R22</f>
        <v>0.38328763757352929</v>
      </c>
      <c r="E21" s="96">
        <f>'9'!Z22</f>
        <v>0.49451028102890776</v>
      </c>
      <c r="F21" s="96">
        <f>'9'!AH22</f>
        <v>0.39017058350126377</v>
      </c>
      <c r="G21" s="96">
        <f>'9'!AP22</f>
        <v>0.38679917793086666</v>
      </c>
      <c r="H21" s="96">
        <f>'9'!AX22</f>
        <v>0.54124362046086216</v>
      </c>
      <c r="I21" s="96">
        <f>'9'!BF22</f>
        <v>0.44847937400982468</v>
      </c>
      <c r="J21" s="96">
        <f>'9'!BN22</f>
        <v>0.40396441326081856</v>
      </c>
      <c r="K21" s="96">
        <f>'9'!BV22</f>
        <v>0.55124157010546204</v>
      </c>
      <c r="L21" s="96">
        <f>'9'!CD22</f>
        <v>0.50815189095268631</v>
      </c>
      <c r="M21" s="96">
        <f>'9'!D22</f>
        <v>0.40992833523961608</v>
      </c>
      <c r="N21" s="96">
        <f>'9'!L22</f>
        <v>0.41443508841545262</v>
      </c>
      <c r="O21" s="96">
        <f>'9'!T22</f>
        <v>8.3333333333333315E-2</v>
      </c>
      <c r="P21" s="96">
        <f>'9'!AB22</f>
        <v>0.31992967666215855</v>
      </c>
      <c r="Q21" s="96">
        <f>'9'!AJ22</f>
        <v>0.38375857635864508</v>
      </c>
      <c r="R21" s="96">
        <f>'9'!AR22</f>
        <v>0.42200115306712271</v>
      </c>
      <c r="S21" s="96">
        <f>'9'!AZ22</f>
        <v>0.42272418230647951</v>
      </c>
      <c r="T21" s="96">
        <f>'9'!BH22</f>
        <v>0.42596383542963173</v>
      </c>
      <c r="U21" s="96">
        <f>'9'!BP22</f>
        <v>0.44214258194282907</v>
      </c>
      <c r="V21" s="96">
        <f>'9'!BX22</f>
        <v>0.35311896060407699</v>
      </c>
      <c r="W21" s="96">
        <f>'9'!CF22</f>
        <v>0.44575440009970757</v>
      </c>
      <c r="X21" s="96">
        <f>'9'!F22</f>
        <v>0.52650279161698088</v>
      </c>
      <c r="Y21" s="96">
        <f>'9'!N22</f>
        <v>0.34583607381663201</v>
      </c>
      <c r="Z21" s="96">
        <f>'9'!V22</f>
        <v>0.77830759454614873</v>
      </c>
      <c r="AA21" s="96">
        <f>'9'!AD22</f>
        <v>0.42202642333035484</v>
      </c>
      <c r="AB21" s="96">
        <f>'9'!AL22</f>
        <v>0.5292637929057058</v>
      </c>
      <c r="AC21" s="96">
        <f>'9'!AT22</f>
        <v>0.52677087585096016</v>
      </c>
      <c r="AD21" s="96">
        <f>'9'!BB22</f>
        <v>0.60380051244111899</v>
      </c>
      <c r="AE21" s="96">
        <f>'9'!BJ22</f>
        <v>0.51994971314424321</v>
      </c>
      <c r="AF21" s="96">
        <f>'9'!BR22</f>
        <v>0.49130363552679446</v>
      </c>
      <c r="AG21" s="96">
        <f>'9'!BZ22</f>
        <v>0.52479766035795861</v>
      </c>
      <c r="AH21" s="96">
        <f>'9'!CH22</f>
        <v>0.44653409359276358</v>
      </c>
      <c r="AI21" s="96">
        <f>'9'!G22</f>
        <v>0.5617133682032095</v>
      </c>
      <c r="AJ21" s="96">
        <f>'9'!O22</f>
        <v>0.48694765652368049</v>
      </c>
      <c r="AK21" s="96">
        <f>'9'!W22</f>
        <v>0.45369808291239583</v>
      </c>
      <c r="AL21" s="96">
        <f>'9'!AE22</f>
        <v>0.45481884705860587</v>
      </c>
      <c r="AM21" s="96">
        <f>'9'!AM22</f>
        <v>0.5135170574245197</v>
      </c>
      <c r="AN21" s="96">
        <f>'9'!AU22</f>
        <v>0.54146959854850385</v>
      </c>
      <c r="AO21" s="96">
        <f>'9'!BC22</f>
        <v>0.55928008702556697</v>
      </c>
      <c r="AP21" s="96">
        <f>'9'!BK22</f>
        <v>0.5786583715607948</v>
      </c>
      <c r="AQ21" s="96">
        <f>'9'!BS22</f>
        <v>0.67867772995817888</v>
      </c>
      <c r="AR21" s="96">
        <f>'9'!CA22</f>
        <v>0.63381629369763404</v>
      </c>
      <c r="AS21" s="96">
        <f>'9'!CI22</f>
        <v>0.56723424462284999</v>
      </c>
      <c r="AT21" s="96">
        <f>'9'!H22</f>
        <v>0.49550455314397246</v>
      </c>
      <c r="AU21" s="96">
        <f>'9'!P22</f>
        <v>0.39448808037136057</v>
      </c>
      <c r="AV21" s="96">
        <f>'9'!X22</f>
        <v>0.42465666209135178</v>
      </c>
      <c r="AW21" s="96">
        <f>'9'!AF22</f>
        <v>0.42282130702000675</v>
      </c>
      <c r="AX21" s="96">
        <f>'9'!AN22</f>
        <v>0.45417750254753353</v>
      </c>
      <c r="AY21" s="96">
        <f>'9'!AV22</f>
        <v>0.46926020134936336</v>
      </c>
      <c r="AZ21" s="96">
        <f>'9'!BD22</f>
        <v>0.53176210055850692</v>
      </c>
      <c r="BA21" s="96">
        <f>'9'!BL22</f>
        <v>0.49326282353612361</v>
      </c>
      <c r="BB21" s="96">
        <f>'9'!BT22</f>
        <v>0.50402209017215527</v>
      </c>
      <c r="BC21" s="96">
        <f>'9'!CB22</f>
        <v>0.51574362119128292</v>
      </c>
      <c r="BD21" s="96">
        <f>'9'!CJ22</f>
        <v>0.49191865731700185</v>
      </c>
      <c r="BE21" s="96">
        <f>'10'!H22</f>
        <v>0.48852605176723896</v>
      </c>
      <c r="BF21" s="96">
        <f>'10'!P22</f>
        <v>0.35623533378635064</v>
      </c>
      <c r="BG21" s="96">
        <f>'10'!X22</f>
        <v>0.39983524738065829</v>
      </c>
      <c r="BH21" s="96">
        <f>'10'!AF22</f>
        <v>0.46583469142534739</v>
      </c>
      <c r="BI21" s="96">
        <f>'10'!AN22</f>
        <v>0.41577335111977171</v>
      </c>
      <c r="BJ21" s="96">
        <f>'10'!AV22</f>
        <v>0.41978358729826537</v>
      </c>
      <c r="BK21" s="96">
        <f>'10'!BD22</f>
        <v>0.53745101249992</v>
      </c>
      <c r="BL21" s="96">
        <f>'10'!BL22</f>
        <v>0.46639275382034429</v>
      </c>
      <c r="BM21" s="96">
        <f>'10'!BT22</f>
        <v>0.44398748402535326</v>
      </c>
      <c r="BN21" s="96">
        <f>'10'!CB22</f>
        <v>0.5370423905397903</v>
      </c>
      <c r="BO21" s="96">
        <f>'10'!CJ22</f>
        <v>0.50165859749841246</v>
      </c>
    </row>
    <row r="22" spans="1:67">
      <c r="A22" s="1">
        <v>1999</v>
      </c>
      <c r="B22" s="96">
        <f>'9'!B23</f>
        <v>0.5049231353451662</v>
      </c>
      <c r="C22" s="96">
        <f>'9'!J23</f>
        <v>0.36247779674173314</v>
      </c>
      <c r="D22" s="96">
        <f>'9'!R23</f>
        <v>0.4248345065101769</v>
      </c>
      <c r="E22" s="96">
        <f>'9'!Z23</f>
        <v>0.52497515347202295</v>
      </c>
      <c r="F22" s="96">
        <f>'9'!AH23</f>
        <v>0.43251958343368191</v>
      </c>
      <c r="G22" s="96">
        <f>'9'!AP23</f>
        <v>0.41130875970835629</v>
      </c>
      <c r="H22" s="96">
        <f>'9'!AX23</f>
        <v>0.55663961632340275</v>
      </c>
      <c r="I22" s="96">
        <f>'9'!BF23</f>
        <v>0.47252446468250275</v>
      </c>
      <c r="J22" s="96">
        <f>'9'!BN23</f>
        <v>0.42547362565559355</v>
      </c>
      <c r="K22" s="96">
        <f>'9'!BV23</f>
        <v>0.57495818412694266</v>
      </c>
      <c r="L22" s="96">
        <f>'9'!CD23</f>
        <v>0.52839066405301127</v>
      </c>
      <c r="M22" s="96">
        <f>'9'!D23</f>
        <v>0.42647567171608924</v>
      </c>
      <c r="N22" s="96">
        <f>'9'!L23</f>
        <v>0.42380938007617452</v>
      </c>
      <c r="O22" s="96">
        <f>'9'!T23</f>
        <v>8.3333333333333315E-2</v>
      </c>
      <c r="P22" s="96">
        <f>'9'!AB23</f>
        <v>0.32507656604055857</v>
      </c>
      <c r="Q22" s="96">
        <f>'9'!AJ23</f>
        <v>0.39959936624535086</v>
      </c>
      <c r="R22" s="96">
        <f>'9'!AR23</f>
        <v>0.43184355356981718</v>
      </c>
      <c r="S22" s="96">
        <f>'9'!AZ23</f>
        <v>0.43140300523652209</v>
      </c>
      <c r="T22" s="96">
        <f>'9'!BH23</f>
        <v>0.43115825221226511</v>
      </c>
      <c r="U22" s="96">
        <f>'9'!BP23</f>
        <v>0.46687652813453301</v>
      </c>
      <c r="V22" s="96">
        <f>'9'!BX23</f>
        <v>0.4253949494997713</v>
      </c>
      <c r="W22" s="96">
        <f>'9'!CF23</f>
        <v>0.46224917986843012</v>
      </c>
      <c r="X22" s="96">
        <f>'9'!F23</f>
        <v>0.52223174877133638</v>
      </c>
      <c r="Y22" s="96">
        <f>'9'!N23</f>
        <v>0.27060643136890583</v>
      </c>
      <c r="Z22" s="96">
        <f>'9'!V23</f>
        <v>0.57881380149700468</v>
      </c>
      <c r="AA22" s="96">
        <f>'9'!AD23</f>
        <v>0.49125783577169591</v>
      </c>
      <c r="AB22" s="96">
        <f>'9'!AL23</f>
        <v>0.50608277762963827</v>
      </c>
      <c r="AC22" s="96">
        <f>'9'!AT23</f>
        <v>0.56517736515936945</v>
      </c>
      <c r="AD22" s="96">
        <f>'9'!BB23</f>
        <v>0.57003063879832983</v>
      </c>
      <c r="AE22" s="96">
        <f>'9'!BJ23</f>
        <v>0.47574979863111777</v>
      </c>
      <c r="AF22" s="96">
        <f>'9'!BR23</f>
        <v>0.55702347084032755</v>
      </c>
      <c r="AG22" s="96">
        <f>'9'!BZ23</f>
        <v>0.57607654406166009</v>
      </c>
      <c r="AH22" s="96">
        <f>'9'!CH23</f>
        <v>0.40019411894234669</v>
      </c>
      <c r="AI22" s="96">
        <f>'9'!G23</f>
        <v>0.5684039137280481</v>
      </c>
      <c r="AJ22" s="96">
        <f>'9'!O23</f>
        <v>0.50540589492553523</v>
      </c>
      <c r="AK22" s="96">
        <f>'9'!W23</f>
        <v>0.44841788108400937</v>
      </c>
      <c r="AL22" s="96">
        <f>'9'!AE23</f>
        <v>0.5269835971819915</v>
      </c>
      <c r="AM22" s="96">
        <f>'9'!AM23</f>
        <v>0.51027717424497221</v>
      </c>
      <c r="AN22" s="96">
        <f>'9'!AU23</f>
        <v>0.54678551955897658</v>
      </c>
      <c r="AO22" s="96">
        <f>'9'!BC23</f>
        <v>0.56710244961307932</v>
      </c>
      <c r="AP22" s="96">
        <f>'9'!BK23</f>
        <v>0.54242500236545732</v>
      </c>
      <c r="AQ22" s="96">
        <f>'9'!BS23</f>
        <v>0.60262299047591861</v>
      </c>
      <c r="AR22" s="96">
        <f>'9'!CA23</f>
        <v>0.65164216333310909</v>
      </c>
      <c r="AS22" s="96">
        <f>'9'!CI23</f>
        <v>0.57937058187798163</v>
      </c>
      <c r="AT22" s="96">
        <f>'9'!H23</f>
        <v>0.50550861739015995</v>
      </c>
      <c r="AU22" s="96">
        <f>'9'!P23</f>
        <v>0.39057487577808714</v>
      </c>
      <c r="AV22" s="96">
        <f>'9'!X23</f>
        <v>0.38384988060613107</v>
      </c>
      <c r="AW22" s="96">
        <f>'9'!AF23</f>
        <v>0.46707328811656723</v>
      </c>
      <c r="AX22" s="96">
        <f>'9'!AN23</f>
        <v>0.46211972538841084</v>
      </c>
      <c r="AY22" s="96">
        <f>'9'!AV23</f>
        <v>0.48877879949912989</v>
      </c>
      <c r="AZ22" s="96">
        <f>'9'!BD23</f>
        <v>0.53129392749283355</v>
      </c>
      <c r="BA22" s="96">
        <f>'9'!BL23</f>
        <v>0.48046437947283571</v>
      </c>
      <c r="BB22" s="96">
        <f>'9'!BT23</f>
        <v>0.51299915377659322</v>
      </c>
      <c r="BC22" s="96">
        <f>'9'!CB23</f>
        <v>0.55701796025537076</v>
      </c>
      <c r="BD22" s="96">
        <f>'9'!CJ23</f>
        <v>0.49255113618544244</v>
      </c>
      <c r="BE22" s="96">
        <f>'10'!H23</f>
        <v>0.50515732816316372</v>
      </c>
      <c r="BF22" s="96">
        <f>'10'!P23</f>
        <v>0.37371662835627473</v>
      </c>
      <c r="BG22" s="96">
        <f>'10'!X23</f>
        <v>0.40844065614855857</v>
      </c>
      <c r="BH22" s="96">
        <f>'10'!AF23</f>
        <v>0.50181440732984062</v>
      </c>
      <c r="BI22" s="96">
        <f>'10'!AN23</f>
        <v>0.44435964021557345</v>
      </c>
      <c r="BJ22" s="96">
        <f>'10'!AV23</f>
        <v>0.44229677562466574</v>
      </c>
      <c r="BK22" s="96">
        <f>'10'!BD23</f>
        <v>0.54650134079117507</v>
      </c>
      <c r="BL22" s="96">
        <f>'10'!BL23</f>
        <v>0.47570043059863598</v>
      </c>
      <c r="BM22" s="96">
        <f>'10'!BT23</f>
        <v>0.46048383690399342</v>
      </c>
      <c r="BN22" s="96">
        <f>'10'!CB23</f>
        <v>0.56778209457831386</v>
      </c>
      <c r="BO22" s="96">
        <f>'10'!CJ23</f>
        <v>0.51405485290598374</v>
      </c>
    </row>
    <row r="23" spans="1:67">
      <c r="A23" s="1">
        <v>2000</v>
      </c>
      <c r="B23" s="96">
        <f>'9'!B24</f>
        <v>0.54183097666483182</v>
      </c>
      <c r="C23" s="96">
        <f>'9'!J24</f>
        <v>0.41378973225434978</v>
      </c>
      <c r="D23" s="96">
        <f>'9'!R24</f>
        <v>0.4576287819846277</v>
      </c>
      <c r="E23" s="96">
        <f>'9'!Z24</f>
        <v>0.54751369603992106</v>
      </c>
      <c r="F23" s="96">
        <f>'9'!AH24</f>
        <v>0.45461453076358632</v>
      </c>
      <c r="G23" s="96">
        <f>'9'!AP24</f>
        <v>0.44102892963291457</v>
      </c>
      <c r="H23" s="96">
        <f>'9'!AX24</f>
        <v>0.59849741886681196</v>
      </c>
      <c r="I23" s="96">
        <f>'9'!BF24</f>
        <v>0.49543549213630134</v>
      </c>
      <c r="J23" s="96">
        <f>'9'!BN24</f>
        <v>0.44907683864191617</v>
      </c>
      <c r="K23" s="96">
        <f>'9'!BV24</f>
        <v>0.62411321919891061</v>
      </c>
      <c r="L23" s="96">
        <f>'9'!CD24</f>
        <v>0.56777180998822518</v>
      </c>
      <c r="M23" s="96">
        <f>'9'!D24</f>
        <v>0.45366862410948205</v>
      </c>
      <c r="N23" s="96">
        <f>'9'!L24</f>
        <v>0.51006153035258828</v>
      </c>
      <c r="O23" s="96">
        <f>'9'!T24</f>
        <v>8.3333333333333315E-2</v>
      </c>
      <c r="P23" s="96">
        <f>'9'!AB24</f>
        <v>0.3412870086452221</v>
      </c>
      <c r="Q23" s="96">
        <f>'9'!AJ24</f>
        <v>0.41204029273212628</v>
      </c>
      <c r="R23" s="96">
        <f>'9'!AR24</f>
        <v>0.44203203611701364</v>
      </c>
      <c r="S23" s="96">
        <f>'9'!AZ24</f>
        <v>0.44037039457936006</v>
      </c>
      <c r="T23" s="96">
        <f>'9'!BH24</f>
        <v>0.44008135104727919</v>
      </c>
      <c r="U23" s="96">
        <f>'9'!BP24</f>
        <v>0.51356770145053476</v>
      </c>
      <c r="V23" s="96">
        <f>'9'!BX24</f>
        <v>0.55166589768803032</v>
      </c>
      <c r="W23" s="96">
        <f>'9'!CF24</f>
        <v>0.49408836348432456</v>
      </c>
      <c r="X23" s="96">
        <f>'9'!F24</f>
        <v>0.51502753356743192</v>
      </c>
      <c r="Y23" s="96">
        <f>'9'!N24</f>
        <v>0.30826999688576695</v>
      </c>
      <c r="Z23" s="96">
        <f>'9'!V24</f>
        <v>0.55030073447052974</v>
      </c>
      <c r="AA23" s="96">
        <f>'9'!AD24</f>
        <v>0.49610214451182849</v>
      </c>
      <c r="AB23" s="96">
        <f>'9'!AL24</f>
        <v>0.53748096665705825</v>
      </c>
      <c r="AC23" s="96">
        <f>'9'!AT24</f>
        <v>0.51773609582452085</v>
      </c>
      <c r="AD23" s="96">
        <f>'9'!BB24</f>
        <v>0.59157111509897831</v>
      </c>
      <c r="AE23" s="96">
        <f>'9'!BJ24</f>
        <v>0.49286304029232142</v>
      </c>
      <c r="AF23" s="96">
        <f>'9'!BR24</f>
        <v>0.42711488490090177</v>
      </c>
      <c r="AG23" s="96">
        <f>'9'!BZ24</f>
        <v>0.58895865355651877</v>
      </c>
      <c r="AH23" s="96">
        <f>'9'!CH24</f>
        <v>0.39493198590078726</v>
      </c>
      <c r="AI23" s="96">
        <f>'9'!G24</f>
        <v>0.58093795840739404</v>
      </c>
      <c r="AJ23" s="96">
        <f>'9'!O24</f>
        <v>0.47682735586450242</v>
      </c>
      <c r="AK23" s="96">
        <f>'9'!W24</f>
        <v>0.50144389267515066</v>
      </c>
      <c r="AL23" s="96">
        <f>'9'!AE24</f>
        <v>0.49473198308881061</v>
      </c>
      <c r="AM23" s="96">
        <f>'9'!AM24</f>
        <v>0.52424055443692996</v>
      </c>
      <c r="AN23" s="96">
        <f>'9'!AU24</f>
        <v>0.55538573259834045</v>
      </c>
      <c r="AO23" s="96">
        <f>'9'!BC24</f>
        <v>0.58074291774853781</v>
      </c>
      <c r="AP23" s="96">
        <f>'9'!BK24</f>
        <v>0.543830495345627</v>
      </c>
      <c r="AQ23" s="96">
        <f>'9'!BS24</f>
        <v>0.58717580335495634</v>
      </c>
      <c r="AR23" s="96">
        <f>'9'!CA24</f>
        <v>0.65046499523184598</v>
      </c>
      <c r="AS23" s="96">
        <f>'9'!CI24</f>
        <v>0.61992433764426924</v>
      </c>
      <c r="AT23" s="96">
        <f>'9'!H24</f>
        <v>0.52286627318728496</v>
      </c>
      <c r="AU23" s="96">
        <f>'9'!P24</f>
        <v>0.42723715383930183</v>
      </c>
      <c r="AV23" s="96">
        <f>'9'!X24</f>
        <v>0.39817668561591035</v>
      </c>
      <c r="AW23" s="96">
        <f>'9'!AF24</f>
        <v>0.46990870807144558</v>
      </c>
      <c r="AX23" s="96">
        <f>'9'!AN24</f>
        <v>0.48209408614742522</v>
      </c>
      <c r="AY23" s="96">
        <f>'9'!AV24</f>
        <v>0.48904569854319735</v>
      </c>
      <c r="AZ23" s="96">
        <f>'9'!BD24</f>
        <v>0.55279546157342208</v>
      </c>
      <c r="BA23" s="96">
        <f>'9'!BL24</f>
        <v>0.49305259470538221</v>
      </c>
      <c r="BB23" s="96">
        <f>'9'!BT24</f>
        <v>0.49423380708707726</v>
      </c>
      <c r="BC23" s="96">
        <f>'9'!CB24</f>
        <v>0.60380069141882642</v>
      </c>
      <c r="BD23" s="96">
        <f>'9'!CJ24</f>
        <v>0.51917912425440149</v>
      </c>
      <c r="BE23" s="96">
        <f>'10'!H24</f>
        <v>0.53424509527381303</v>
      </c>
      <c r="BF23" s="96">
        <f>'10'!P24</f>
        <v>0.41916870088833064</v>
      </c>
      <c r="BG23" s="96">
        <f>'10'!X24</f>
        <v>0.43384794343714078</v>
      </c>
      <c r="BH23" s="96">
        <f>'10'!AF24</f>
        <v>0.5164717008525308</v>
      </c>
      <c r="BI23" s="96">
        <f>'10'!AN24</f>
        <v>0.46560635291712188</v>
      </c>
      <c r="BJ23" s="96">
        <f>'10'!AV24</f>
        <v>0.46023563719702765</v>
      </c>
      <c r="BK23" s="96">
        <f>'10'!BD24</f>
        <v>0.58021663594945605</v>
      </c>
      <c r="BL23" s="96">
        <f>'10'!BL24</f>
        <v>0.4944823331639337</v>
      </c>
      <c r="BM23" s="96">
        <f>'10'!BT24</f>
        <v>0.46713962601998055</v>
      </c>
      <c r="BN23" s="96">
        <f>'10'!CB24</f>
        <v>0.61598820808687693</v>
      </c>
      <c r="BO23" s="96">
        <f>'10'!CJ24</f>
        <v>0.54833473569469571</v>
      </c>
    </row>
    <row r="24" spans="1:67">
      <c r="A24" s="1">
        <v>2001</v>
      </c>
      <c r="B24" s="96">
        <f>'9'!B25</f>
        <v>0.54408044801130018</v>
      </c>
      <c r="C24" s="96">
        <f>'9'!J25</f>
        <v>0.43351320572913771</v>
      </c>
      <c r="D24" s="96">
        <f>'9'!R25</f>
        <v>0.46756547958537509</v>
      </c>
      <c r="E24" s="96">
        <f>'9'!Z25</f>
        <v>0.55438442332042281</v>
      </c>
      <c r="F24" s="96">
        <f>'9'!AH25</f>
        <v>0.44675375469093692</v>
      </c>
      <c r="G24" s="96">
        <f>'9'!AP25</f>
        <v>0.44629255503276194</v>
      </c>
      <c r="H24" s="96">
        <f>'9'!AX25</f>
        <v>0.60024838964225158</v>
      </c>
      <c r="I24" s="96">
        <f>'9'!BF25</f>
        <v>0.49630609151854066</v>
      </c>
      <c r="J24" s="96">
        <f>'9'!BN25</f>
        <v>0.45166376637293021</v>
      </c>
      <c r="K24" s="96">
        <f>'9'!BV25</f>
        <v>0.63047523821165397</v>
      </c>
      <c r="L24" s="96">
        <f>'9'!CD25</f>
        <v>0.56342110753962438</v>
      </c>
      <c r="M24" s="96">
        <f>'9'!D25</f>
        <v>0.44573996081060441</v>
      </c>
      <c r="N24" s="96">
        <f>'9'!L25</f>
        <v>0.49253675501466632</v>
      </c>
      <c r="O24" s="96">
        <f>'9'!T25</f>
        <v>8.3333333333333315E-2</v>
      </c>
      <c r="P24" s="96">
        <f>'9'!AB25</f>
        <v>0.34190985727602513</v>
      </c>
      <c r="Q24" s="96">
        <f>'9'!AJ25</f>
        <v>0.4005533060619883</v>
      </c>
      <c r="R24" s="96">
        <f>'9'!AR25</f>
        <v>0.44063280436864244</v>
      </c>
      <c r="S24" s="96">
        <f>'9'!AZ25</f>
        <v>0.43954609646102821</v>
      </c>
      <c r="T24" s="96">
        <f>'9'!BH25</f>
        <v>0.43321458238322447</v>
      </c>
      <c r="U24" s="96">
        <f>'9'!BP25</f>
        <v>0.47587288484580675</v>
      </c>
      <c r="V24" s="96">
        <f>'9'!BX25</f>
        <v>0.49821495155005863</v>
      </c>
      <c r="W24" s="96">
        <f>'9'!CF25</f>
        <v>0.48549501067904732</v>
      </c>
      <c r="X24" s="96">
        <f>'9'!F25</f>
        <v>0.52250917300451261</v>
      </c>
      <c r="Y24" s="96">
        <f>'9'!N25</f>
        <v>0.40728963005921137</v>
      </c>
      <c r="Z24" s="96">
        <f>'9'!V25</f>
        <v>0.59472825988778066</v>
      </c>
      <c r="AA24" s="96">
        <f>'9'!AD25</f>
        <v>0.48335799693281928</v>
      </c>
      <c r="AB24" s="96">
        <f>'9'!AL25</f>
        <v>0.54321261283094135</v>
      </c>
      <c r="AC24" s="96">
        <f>'9'!AT25</f>
        <v>0.5350984416410145</v>
      </c>
      <c r="AD24" s="96">
        <f>'9'!BB25</f>
        <v>0.60134236719061285</v>
      </c>
      <c r="AE24" s="96">
        <f>'9'!BJ25</f>
        <v>0.54517712599537393</v>
      </c>
      <c r="AF24" s="96">
        <f>'9'!BR25</f>
        <v>0.50720005158980441</v>
      </c>
      <c r="AG24" s="96">
        <f>'9'!BZ25</f>
        <v>0.60616499512939681</v>
      </c>
      <c r="AH24" s="96">
        <f>'9'!CH25</f>
        <v>0.32411191086510921</v>
      </c>
      <c r="AI24" s="96">
        <f>'9'!G25</f>
        <v>0.58018534361500385</v>
      </c>
      <c r="AJ24" s="96">
        <f>'9'!O25</f>
        <v>0.52430080892168052</v>
      </c>
      <c r="AK24" s="96">
        <f>'9'!W25</f>
        <v>0.46310652744619984</v>
      </c>
      <c r="AL24" s="96">
        <f>'9'!AE25</f>
        <v>0.50044957039589011</v>
      </c>
      <c r="AM24" s="96">
        <f>'9'!AM25</f>
        <v>0.48187371372401877</v>
      </c>
      <c r="AN24" s="96">
        <f>'9'!AU25</f>
        <v>0.56920827287616738</v>
      </c>
      <c r="AO24" s="96">
        <f>'9'!BC25</f>
        <v>0.57471923399576297</v>
      </c>
      <c r="AP24" s="96">
        <f>'9'!BK25</f>
        <v>0.53258684041782633</v>
      </c>
      <c r="AQ24" s="96">
        <f>'9'!BS25</f>
        <v>0.59490294494553675</v>
      </c>
      <c r="AR24" s="96">
        <f>'9'!CA25</f>
        <v>0.66915662673625842</v>
      </c>
      <c r="AS24" s="96">
        <f>'9'!CI25</f>
        <v>0.59128057306177062</v>
      </c>
      <c r="AT24" s="96">
        <f>'9'!H25</f>
        <v>0.5231287313603552</v>
      </c>
      <c r="AU24" s="96">
        <f>'9'!P25</f>
        <v>0.46441009993117399</v>
      </c>
      <c r="AV24" s="96">
        <f>'9'!X25</f>
        <v>0.40218340006317221</v>
      </c>
      <c r="AW24" s="96">
        <f>'9'!AF25</f>
        <v>0.47002546198128936</v>
      </c>
      <c r="AX24" s="96">
        <f>'9'!AN25</f>
        <v>0.46809834682697132</v>
      </c>
      <c r="AY24" s="96">
        <f>'9'!AV25</f>
        <v>0.49780801847964656</v>
      </c>
      <c r="AZ24" s="96">
        <f>'9'!BD25</f>
        <v>0.55396402182241389</v>
      </c>
      <c r="BA24" s="96">
        <f>'9'!BL25</f>
        <v>0.50182116007874134</v>
      </c>
      <c r="BB24" s="96">
        <f>'9'!BT25</f>
        <v>0.50740991193851959</v>
      </c>
      <c r="BC24" s="96">
        <f>'9'!CB25</f>
        <v>0.60100295290684191</v>
      </c>
      <c r="BD24" s="96">
        <f>'9'!CJ25</f>
        <v>0.4910771505363879</v>
      </c>
      <c r="BE24" s="96">
        <f>'10'!H25</f>
        <v>0.53569976135092223</v>
      </c>
      <c r="BF24" s="96">
        <f>'10'!P25</f>
        <v>0.44587196340995222</v>
      </c>
      <c r="BG24" s="96">
        <f>'10'!X25</f>
        <v>0.44141264777649397</v>
      </c>
      <c r="BH24" s="96">
        <f>'10'!AF25</f>
        <v>0.52064083878476941</v>
      </c>
      <c r="BI24" s="96">
        <f>'10'!AN25</f>
        <v>0.45529159154535065</v>
      </c>
      <c r="BJ24" s="96">
        <f>'10'!AV25</f>
        <v>0.4668987404115158</v>
      </c>
      <c r="BK24" s="96">
        <f>'10'!BD25</f>
        <v>0.5817346425143165</v>
      </c>
      <c r="BL24" s="96">
        <f>'10'!BL25</f>
        <v>0.49851211894262093</v>
      </c>
      <c r="BM24" s="96">
        <f>'10'!BT25</f>
        <v>0.47396222459916593</v>
      </c>
      <c r="BN24" s="96">
        <f>'10'!CB25</f>
        <v>0.61868632408972912</v>
      </c>
      <c r="BO24" s="96">
        <f>'10'!CJ25</f>
        <v>0.53448352473832972</v>
      </c>
    </row>
    <row r="25" spans="1:67">
      <c r="A25" s="1">
        <v>2002</v>
      </c>
      <c r="B25" s="96">
        <f>'9'!B26</f>
        <v>0.56184321713427521</v>
      </c>
      <c r="C25" s="96">
        <f>'9'!J26</f>
        <v>0.43993592844799789</v>
      </c>
      <c r="D25" s="96">
        <f>'9'!R26</f>
        <v>0.4895128771209038</v>
      </c>
      <c r="E25" s="96">
        <f>'9'!Z26</f>
        <v>0.57365353624950144</v>
      </c>
      <c r="F25" s="96">
        <f>'9'!AH26</f>
        <v>0.46065590224967612</v>
      </c>
      <c r="G25" s="96">
        <f>'9'!AP26</f>
        <v>0.46123307755301607</v>
      </c>
      <c r="H25" s="96">
        <f>'9'!AX26</f>
        <v>0.621038170733899</v>
      </c>
      <c r="I25" s="96">
        <f>'9'!BF26</f>
        <v>0.51695217364863022</v>
      </c>
      <c r="J25" s="96">
        <f>'9'!BN26</f>
        <v>0.47706157546848271</v>
      </c>
      <c r="K25" s="96">
        <f>'9'!BV26</f>
        <v>0.64195235353955604</v>
      </c>
      <c r="L25" s="96">
        <f>'9'!CD26</f>
        <v>0.58069984590987822</v>
      </c>
      <c r="M25" s="96">
        <f>'9'!D26</f>
        <v>0.43809822194226483</v>
      </c>
      <c r="N25" s="96">
        <f>'9'!L26</f>
        <v>0.53378789189694542</v>
      </c>
      <c r="O25" s="96">
        <f>'9'!T26</f>
        <v>8.3333333333333315E-2</v>
      </c>
      <c r="P25" s="96">
        <f>'9'!AB26</f>
        <v>0.33365487387362164</v>
      </c>
      <c r="Q25" s="96">
        <f>'9'!AJ26</f>
        <v>0.38923072125214259</v>
      </c>
      <c r="R25" s="96">
        <f>'9'!AR26</f>
        <v>0.43824295810525843</v>
      </c>
      <c r="S25" s="96">
        <f>'9'!AZ26</f>
        <v>0.43939876160372543</v>
      </c>
      <c r="T25" s="96">
        <f>'9'!BH26</f>
        <v>0.43141566677642107</v>
      </c>
      <c r="U25" s="96">
        <f>'9'!BP26</f>
        <v>0.46709724047449519</v>
      </c>
      <c r="V25" s="96">
        <f>'9'!BX26</f>
        <v>0.47006359935162906</v>
      </c>
      <c r="W25" s="96">
        <f>'9'!CF26</f>
        <v>0.47249126923545964</v>
      </c>
      <c r="X25" s="96">
        <f>'9'!F26</f>
        <v>0.50785865281832121</v>
      </c>
      <c r="Y25" s="96">
        <f>'9'!N26</f>
        <v>0.29775124477807785</v>
      </c>
      <c r="Z25" s="96">
        <f>'9'!V26</f>
        <v>0.6353873394442886</v>
      </c>
      <c r="AA25" s="96">
        <f>'9'!AD26</f>
        <v>0.46685260542015844</v>
      </c>
      <c r="AB25" s="96">
        <f>'9'!AL26</f>
        <v>0.4716811224347412</v>
      </c>
      <c r="AC25" s="96">
        <f>'9'!AT26</f>
        <v>0.52723393725693124</v>
      </c>
      <c r="AD25" s="96">
        <f>'9'!BB26</f>
        <v>0.56948569298172813</v>
      </c>
      <c r="AE25" s="96">
        <f>'9'!BJ26</f>
        <v>0.48121887454645113</v>
      </c>
      <c r="AF25" s="96">
        <f>'9'!BR26</f>
        <v>0.50028046254616831</v>
      </c>
      <c r="AG25" s="96">
        <f>'9'!BZ26</f>
        <v>0.67927393261889035</v>
      </c>
      <c r="AH25" s="96">
        <f>'9'!CH26</f>
        <v>0.27964334946745045</v>
      </c>
      <c r="AI25" s="96">
        <f>'9'!G26</f>
        <v>0.55168052575067694</v>
      </c>
      <c r="AJ25" s="96">
        <f>'9'!O26</f>
        <v>0.51373462148092752</v>
      </c>
      <c r="AK25" s="96">
        <f>'9'!W26</f>
        <v>0.51826642118179622</v>
      </c>
      <c r="AL25" s="96">
        <f>'9'!AE26</f>
        <v>0.4514033345780829</v>
      </c>
      <c r="AM25" s="96">
        <f>'9'!AM26</f>
        <v>0.50005166855530048</v>
      </c>
      <c r="AN25" s="96">
        <f>'9'!AU26</f>
        <v>0.5560764914159313</v>
      </c>
      <c r="AO25" s="96">
        <f>'9'!BC26</f>
        <v>0.53417245909351196</v>
      </c>
      <c r="AP25" s="96">
        <f>'9'!BK26</f>
        <v>0.55148190419907006</v>
      </c>
      <c r="AQ25" s="96">
        <f>'9'!BS26</f>
        <v>0.57381932415682613</v>
      </c>
      <c r="AR25" s="96">
        <f>'9'!CA26</f>
        <v>0.65959794142473571</v>
      </c>
      <c r="AS25" s="96">
        <f>'9'!CI26</f>
        <v>0.54484549212182798</v>
      </c>
      <c r="AT25" s="96">
        <f>'9'!H26</f>
        <v>0.51487015441138451</v>
      </c>
      <c r="AU25" s="96">
        <f>'9'!P26</f>
        <v>0.44630242165098716</v>
      </c>
      <c r="AV25" s="96">
        <f>'9'!X26</f>
        <v>0.43162499277008048</v>
      </c>
      <c r="AW25" s="96">
        <f>'9'!AF26</f>
        <v>0.45639108753034108</v>
      </c>
      <c r="AX25" s="96">
        <f>'9'!AN26</f>
        <v>0.45540485362296512</v>
      </c>
      <c r="AY25" s="96">
        <f>'9'!AV26</f>
        <v>0.49569661608278426</v>
      </c>
      <c r="AZ25" s="96">
        <f>'9'!BD26</f>
        <v>0.54102377110321609</v>
      </c>
      <c r="BA25" s="96">
        <f>'9'!BL26</f>
        <v>0.49526715479264316</v>
      </c>
      <c r="BB25" s="96">
        <f>'9'!BT26</f>
        <v>0.50456465066149314</v>
      </c>
      <c r="BC25" s="96">
        <f>'9'!CB26</f>
        <v>0.61272195673370278</v>
      </c>
      <c r="BD25" s="96">
        <f>'9'!CJ26</f>
        <v>0.46941998918365407</v>
      </c>
      <c r="BE25" s="96">
        <f>'10'!H26</f>
        <v>0.54305399204511895</v>
      </c>
      <c r="BF25" s="96">
        <f>'10'!P26</f>
        <v>0.44248252572919355</v>
      </c>
      <c r="BG25" s="96">
        <f>'10'!X26</f>
        <v>0.46635772338057452</v>
      </c>
      <c r="BH25" s="96">
        <f>'10'!AF26</f>
        <v>0.52674855676183729</v>
      </c>
      <c r="BI25" s="96">
        <f>'10'!AN26</f>
        <v>0.45855548279899172</v>
      </c>
      <c r="BJ25" s="96">
        <f>'10'!AV26</f>
        <v>0.47501849296492327</v>
      </c>
      <c r="BK25" s="96">
        <f>'10'!BD26</f>
        <v>0.58903241088162572</v>
      </c>
      <c r="BL25" s="96">
        <f>'10'!BL26</f>
        <v>0.50827816610623544</v>
      </c>
      <c r="BM25" s="96">
        <f>'10'!BT26</f>
        <v>0.48806280554568682</v>
      </c>
      <c r="BN25" s="96">
        <f>'10'!CB26</f>
        <v>0.63026019481721463</v>
      </c>
      <c r="BO25" s="96">
        <f>'10'!CJ26</f>
        <v>0.53618790321938847</v>
      </c>
    </row>
    <row r="26" spans="1:67">
      <c r="A26" s="1">
        <v>2003</v>
      </c>
      <c r="B26" s="96">
        <f>'9'!B27</f>
        <v>0.58123945539804001</v>
      </c>
      <c r="C26" s="96">
        <f>'9'!J27</f>
        <v>0.45656470664252835</v>
      </c>
      <c r="D26" s="96">
        <f>'9'!R27</f>
        <v>0.50769608277045575</v>
      </c>
      <c r="E26" s="96">
        <f>'9'!Z27</f>
        <v>0.58674922304416677</v>
      </c>
      <c r="F26" s="96">
        <f>'9'!AH27</f>
        <v>0.47063953706392175</v>
      </c>
      <c r="G26" s="96">
        <f>'9'!AP27</f>
        <v>0.48305877054316504</v>
      </c>
      <c r="H26" s="96">
        <f>'9'!AX27</f>
        <v>0.63492356630217561</v>
      </c>
      <c r="I26" s="96">
        <f>'9'!BF27</f>
        <v>0.54365704967987527</v>
      </c>
      <c r="J26" s="96">
        <f>'9'!BN27</f>
        <v>0.528855409363156</v>
      </c>
      <c r="K26" s="96">
        <f>'9'!BV27</f>
        <v>0.67636152165910324</v>
      </c>
      <c r="L26" s="96">
        <f>'9'!CD27</f>
        <v>0.59068757052861964</v>
      </c>
      <c r="M26" s="96">
        <f>'9'!D27</f>
        <v>0.44301162103924996</v>
      </c>
      <c r="N26" s="96">
        <f>'9'!L27</f>
        <v>0.53620531944863459</v>
      </c>
      <c r="O26" s="96">
        <f>'9'!T27</f>
        <v>8.3333333333333315E-2</v>
      </c>
      <c r="P26" s="96">
        <f>'9'!AB27</f>
        <v>0.33229674168978529</v>
      </c>
      <c r="Q26" s="96">
        <f>'9'!AJ27</f>
        <v>0.3753673379717542</v>
      </c>
      <c r="R26" s="96">
        <f>'9'!AR27</f>
        <v>0.43740900997593912</v>
      </c>
      <c r="S26" s="96">
        <f>'9'!AZ27</f>
        <v>0.44068069011069494</v>
      </c>
      <c r="T26" s="96">
        <f>'9'!BH27</f>
        <v>0.43165191094219502</v>
      </c>
      <c r="U26" s="96">
        <f>'9'!BP27</f>
        <v>0.47891877865324112</v>
      </c>
      <c r="V26" s="96">
        <f>'9'!BX27</f>
        <v>0.51090434332688262</v>
      </c>
      <c r="W26" s="96">
        <f>'9'!CF27</f>
        <v>0.47064770603399692</v>
      </c>
      <c r="X26" s="96">
        <f>'9'!F27</f>
        <v>0.51162578582777185</v>
      </c>
      <c r="Y26" s="96">
        <f>'9'!N27</f>
        <v>0.33069837327071971</v>
      </c>
      <c r="Z26" s="96">
        <f>'9'!V27</f>
        <v>0.70224361634686228</v>
      </c>
      <c r="AA26" s="96">
        <f>'9'!AD27</f>
        <v>0.43191339388593608</v>
      </c>
      <c r="AB26" s="96">
        <f>'9'!AL27</f>
        <v>0.41875787373185341</v>
      </c>
      <c r="AC26" s="96">
        <f>'9'!AT27</f>
        <v>0.55448400382974483</v>
      </c>
      <c r="AD26" s="96">
        <f>'9'!BB27</f>
        <v>0.58388692146244503</v>
      </c>
      <c r="AE26" s="96">
        <f>'9'!BJ27</f>
        <v>0.5070320816444065</v>
      </c>
      <c r="AF26" s="96">
        <f>'9'!BR27</f>
        <v>0.49229378797178552</v>
      </c>
      <c r="AG26" s="96">
        <f>'9'!BZ27</f>
        <v>0.56873894316641249</v>
      </c>
      <c r="AH26" s="96">
        <f>'9'!CH27</f>
        <v>0.31262599996507051</v>
      </c>
      <c r="AI26" s="96">
        <f>'9'!G27</f>
        <v>0.55355148262958687</v>
      </c>
      <c r="AJ26" s="96">
        <f>'9'!O27</f>
        <v>0.49300768549496754</v>
      </c>
      <c r="AK26" s="96">
        <f>'9'!W27</f>
        <v>0.50049668685229776</v>
      </c>
      <c r="AL26" s="96">
        <f>'9'!AE27</f>
        <v>0.47764742701563501</v>
      </c>
      <c r="AM26" s="96">
        <f>'9'!AM27</f>
        <v>0.48062855568140472</v>
      </c>
      <c r="AN26" s="96">
        <f>'9'!AU27</f>
        <v>0.55118627463878045</v>
      </c>
      <c r="AO26" s="96">
        <f>'9'!BC27</f>
        <v>0.54063315269758128</v>
      </c>
      <c r="AP26" s="96">
        <f>'9'!BK27</f>
        <v>0.57275883123817084</v>
      </c>
      <c r="AQ26" s="96">
        <f>'9'!BS27</f>
        <v>0.58960126168170912</v>
      </c>
      <c r="AR26" s="96">
        <f>'9'!CA27</f>
        <v>0.65035781958080707</v>
      </c>
      <c r="AS26" s="96">
        <f>'9'!CI27</f>
        <v>0.53878472236677188</v>
      </c>
      <c r="AT26" s="96">
        <f>'9'!H27</f>
        <v>0.52235708622366217</v>
      </c>
      <c r="AU26" s="96">
        <f>'9'!P27</f>
        <v>0.45411902121421255</v>
      </c>
      <c r="AV26" s="96">
        <f>'9'!X27</f>
        <v>0.44844242982573723</v>
      </c>
      <c r="AW26" s="96">
        <f>'9'!AF27</f>
        <v>0.45715169640888076</v>
      </c>
      <c r="AX26" s="96">
        <f>'9'!AN27</f>
        <v>0.43634832611223351</v>
      </c>
      <c r="AY26" s="96">
        <f>'9'!AV27</f>
        <v>0.50653451474690736</v>
      </c>
      <c r="AZ26" s="96">
        <f>'9'!BD27</f>
        <v>0.5500310826432242</v>
      </c>
      <c r="BA26" s="96">
        <f>'9'!BL27</f>
        <v>0.51377496837616188</v>
      </c>
      <c r="BB26" s="96">
        <f>'9'!BT27</f>
        <v>0.52241730941747289</v>
      </c>
      <c r="BC26" s="96">
        <f>'9'!CB27</f>
        <v>0.60159065693330138</v>
      </c>
      <c r="BD26" s="96">
        <f>'9'!CJ27</f>
        <v>0.47818649972361471</v>
      </c>
      <c r="BE26" s="96">
        <f>'10'!H27</f>
        <v>0.55768650772828887</v>
      </c>
      <c r="BF26" s="96">
        <f>'10'!P27</f>
        <v>0.45558643247120201</v>
      </c>
      <c r="BG26" s="96">
        <f>'10'!X27</f>
        <v>0.48399462159256834</v>
      </c>
      <c r="BH26" s="96">
        <f>'10'!AF27</f>
        <v>0.53491021239005243</v>
      </c>
      <c r="BI26" s="96">
        <f>'10'!AN27</f>
        <v>0.45692305268324651</v>
      </c>
      <c r="BJ26" s="96">
        <f>'10'!AV27</f>
        <v>0.49244906822466195</v>
      </c>
      <c r="BK26" s="96">
        <f>'10'!BD27</f>
        <v>0.60096657283859511</v>
      </c>
      <c r="BL26" s="96">
        <f>'10'!BL27</f>
        <v>0.53170421715838989</v>
      </c>
      <c r="BM26" s="96">
        <f>'10'!BT27</f>
        <v>0.52628016938488276</v>
      </c>
      <c r="BN26" s="96">
        <f>'10'!CB27</f>
        <v>0.64645317576878247</v>
      </c>
      <c r="BO26" s="96">
        <f>'10'!CJ27</f>
        <v>0.54568714220661763</v>
      </c>
    </row>
    <row r="27" spans="1:67">
      <c r="A27" s="1">
        <v>2004</v>
      </c>
      <c r="B27" s="96">
        <f>'9'!B28</f>
        <v>0.6034300247342812</v>
      </c>
      <c r="C27" s="96">
        <f>'9'!J28</f>
        <v>0.45514116071677213</v>
      </c>
      <c r="D27" s="96">
        <f>'9'!R28</f>
        <v>0.51152953062134099</v>
      </c>
      <c r="E27" s="96">
        <f>'9'!Z28</f>
        <v>0.60102103396656781</v>
      </c>
      <c r="F27" s="96">
        <f>'9'!AH28</f>
        <v>0.49595552082306049</v>
      </c>
      <c r="G27" s="96">
        <f>'9'!AP28</f>
        <v>0.50380851017147688</v>
      </c>
      <c r="H27" s="96">
        <f>'9'!AX28</f>
        <v>0.66008002061412463</v>
      </c>
      <c r="I27" s="96">
        <f>'9'!BF28</f>
        <v>0.55675547465267383</v>
      </c>
      <c r="J27" s="96">
        <f>'9'!BN28</f>
        <v>0.53283502271277039</v>
      </c>
      <c r="K27" s="96">
        <f>'9'!BV28</f>
        <v>0.69945381329775991</v>
      </c>
      <c r="L27" s="96">
        <f>'9'!CD28</f>
        <v>0.61617283819994673</v>
      </c>
      <c r="M27" s="96">
        <f>'9'!D28</f>
        <v>0.45832779012278357</v>
      </c>
      <c r="N27" s="96">
        <f>'9'!L28</f>
        <v>0.57611311575544677</v>
      </c>
      <c r="O27" s="96">
        <f>'9'!T28</f>
        <v>8.3333333333333315E-2</v>
      </c>
      <c r="P27" s="96">
        <f>'9'!AB28</f>
        <v>0.33564613376013847</v>
      </c>
      <c r="Q27" s="96">
        <f>'9'!AJ28</f>
        <v>0.39463374172268118</v>
      </c>
      <c r="R27" s="96">
        <f>'9'!AR28</f>
        <v>0.45117968405059633</v>
      </c>
      <c r="S27" s="96">
        <f>'9'!AZ28</f>
        <v>0.45026881703109789</v>
      </c>
      <c r="T27" s="96">
        <f>'9'!BH28</f>
        <v>0.44060530298237527</v>
      </c>
      <c r="U27" s="96">
        <f>'9'!BP28</f>
        <v>0.49633134872053736</v>
      </c>
      <c r="V27" s="96">
        <f>'9'!BX28</f>
        <v>0.52423489508674537</v>
      </c>
      <c r="W27" s="96">
        <f>'9'!CF28</f>
        <v>0.4937579771983438</v>
      </c>
      <c r="X27" s="96">
        <f>'9'!F28</f>
        <v>0.48611430946692713</v>
      </c>
      <c r="Y27" s="96">
        <f>'9'!N28</f>
        <v>0.30107831003419894</v>
      </c>
      <c r="Z27" s="96">
        <f>'9'!V28</f>
        <v>0.71866749854926171</v>
      </c>
      <c r="AA27" s="96">
        <f>'9'!AD28</f>
        <v>0.46881235480990008</v>
      </c>
      <c r="AB27" s="96">
        <f>'9'!AL28</f>
        <v>0.44386881791829863</v>
      </c>
      <c r="AC27" s="96">
        <f>'9'!AT28</f>
        <v>0.59084334536235217</v>
      </c>
      <c r="AD27" s="96">
        <f>'9'!BB28</f>
        <v>0.49438906112497583</v>
      </c>
      <c r="AE27" s="96">
        <f>'9'!BJ28</f>
        <v>0.52889176835937757</v>
      </c>
      <c r="AF27" s="96">
        <f>'9'!BR28</f>
        <v>0.40103490642026007</v>
      </c>
      <c r="AG27" s="96">
        <f>'9'!BZ28</f>
        <v>0.56166297477879146</v>
      </c>
      <c r="AH27" s="96">
        <f>'9'!CH28</f>
        <v>0.32464507853011298</v>
      </c>
      <c r="AI27" s="96">
        <f>'9'!G28</f>
        <v>0.55372032576290231</v>
      </c>
      <c r="AJ27" s="96">
        <f>'9'!O28</f>
        <v>0.4672920968148736</v>
      </c>
      <c r="AK27" s="96">
        <f>'9'!W28</f>
        <v>0.47185259149832548</v>
      </c>
      <c r="AL27" s="96">
        <f>'9'!AE28</f>
        <v>0.49180109712815617</v>
      </c>
      <c r="AM27" s="96">
        <f>'9'!AM28</f>
        <v>0.4821751081419266</v>
      </c>
      <c r="AN27" s="96">
        <f>'9'!AU28</f>
        <v>0.57572663448705097</v>
      </c>
      <c r="AO27" s="96">
        <f>'9'!BC28</f>
        <v>0.52347460125432999</v>
      </c>
      <c r="AP27" s="96">
        <f>'9'!BK28</f>
        <v>0.56203266397253993</v>
      </c>
      <c r="AQ27" s="96">
        <f>'9'!BS28</f>
        <v>0.58143752466593368</v>
      </c>
      <c r="AR27" s="96">
        <f>'9'!CA28</f>
        <v>0.65355180995061557</v>
      </c>
      <c r="AS27" s="96">
        <f>'9'!CI28</f>
        <v>0.54633335131711569</v>
      </c>
      <c r="AT27" s="96">
        <f>'9'!H28</f>
        <v>0.52539811252172353</v>
      </c>
      <c r="AU27" s="96">
        <f>'9'!P28</f>
        <v>0.44990617083032292</v>
      </c>
      <c r="AV27" s="96">
        <f>'9'!X28</f>
        <v>0.44634573850056536</v>
      </c>
      <c r="AW27" s="96">
        <f>'9'!AF28</f>
        <v>0.47432015491619062</v>
      </c>
      <c r="AX27" s="96">
        <f>'9'!AN28</f>
        <v>0.4541582971514917</v>
      </c>
      <c r="AY27" s="96">
        <f>'9'!AV28</f>
        <v>0.53038954351786904</v>
      </c>
      <c r="AZ27" s="96">
        <f>'9'!BD28</f>
        <v>0.53205312500613211</v>
      </c>
      <c r="BA27" s="96">
        <f>'9'!BL28</f>
        <v>0.52207130249174161</v>
      </c>
      <c r="BB27" s="96">
        <f>'9'!BT28</f>
        <v>0.50290970062987539</v>
      </c>
      <c r="BC27" s="96">
        <f>'9'!CB28</f>
        <v>0.60972587327847816</v>
      </c>
      <c r="BD27" s="96">
        <f>'9'!CJ28</f>
        <v>0.49522731131137976</v>
      </c>
      <c r="BE27" s="96">
        <f>'10'!H28</f>
        <v>0.57221725984925809</v>
      </c>
      <c r="BF27" s="96">
        <f>'10'!P28</f>
        <v>0.45304716476219242</v>
      </c>
      <c r="BG27" s="96">
        <f>'10'!X28</f>
        <v>0.48545601377303071</v>
      </c>
      <c r="BH27" s="96">
        <f>'10'!AF28</f>
        <v>0.55034068234641698</v>
      </c>
      <c r="BI27" s="96">
        <f>'10'!AN28</f>
        <v>0.47923663135443301</v>
      </c>
      <c r="BJ27" s="96">
        <f>'10'!AV28</f>
        <v>0.51444092351003379</v>
      </c>
      <c r="BK27" s="96">
        <f>'10'!BD28</f>
        <v>0.60886926237092753</v>
      </c>
      <c r="BL27" s="96">
        <f>'10'!BL28</f>
        <v>0.54288180578830092</v>
      </c>
      <c r="BM27" s="96">
        <f>'10'!BT28</f>
        <v>0.52086489387961232</v>
      </c>
      <c r="BN27" s="96">
        <f>'10'!CB28</f>
        <v>0.66356263729004716</v>
      </c>
      <c r="BO27" s="96">
        <f>'10'!CJ28</f>
        <v>0.56779462744451981</v>
      </c>
    </row>
    <row r="28" spans="1:67">
      <c r="A28" s="1">
        <v>2005</v>
      </c>
      <c r="B28" s="96">
        <f>'9'!B29</f>
        <v>0.63319051497742085</v>
      </c>
      <c r="C28" s="96">
        <f>'9'!J29</f>
        <v>0.47785367165464637</v>
      </c>
      <c r="D28" s="96">
        <f>'9'!R29</f>
        <v>0.57700933385586883</v>
      </c>
      <c r="E28" s="96">
        <f>'9'!Z29</f>
        <v>0.62839678367048102</v>
      </c>
      <c r="F28" s="96">
        <f>'9'!AH29</f>
        <v>0.51904923685864024</v>
      </c>
      <c r="G28" s="96">
        <f>'9'!AP29</f>
        <v>0.52751721214182834</v>
      </c>
      <c r="H28" s="96">
        <f>'9'!AX29</f>
        <v>0.68073331802476222</v>
      </c>
      <c r="I28" s="96">
        <f>'9'!BF29</f>
        <v>0.57477454565689245</v>
      </c>
      <c r="J28" s="96">
        <f>'9'!BN29</f>
        <v>0.58008201338907805</v>
      </c>
      <c r="K28" s="96">
        <f>'9'!BV29</f>
        <v>0.75758419749349704</v>
      </c>
      <c r="L28" s="96">
        <f>'9'!CD29</f>
        <v>0.64798956536976715</v>
      </c>
      <c r="M28" s="96">
        <f>'9'!D29</f>
        <v>0.47103499786444109</v>
      </c>
      <c r="N28" s="96">
        <f>'9'!L29</f>
        <v>0.75474009597782221</v>
      </c>
      <c r="O28" s="96">
        <f>'9'!T29</f>
        <v>8.3333333333333315E-2</v>
      </c>
      <c r="P28" s="96">
        <f>'9'!AB29</f>
        <v>0.33422642479988796</v>
      </c>
      <c r="Q28" s="96">
        <f>'9'!AJ29</f>
        <v>0.38566415573358764</v>
      </c>
      <c r="R28" s="96">
        <f>'9'!AR29</f>
        <v>0.45354811651227561</v>
      </c>
      <c r="S28" s="96">
        <f>'9'!AZ29</f>
        <v>0.45262691723042542</v>
      </c>
      <c r="T28" s="96">
        <f>'9'!BH29</f>
        <v>0.44245394351955636</v>
      </c>
      <c r="U28" s="96">
        <f>'9'!BP29</f>
        <v>0.52910959943256664</v>
      </c>
      <c r="V28" s="96">
        <f>'9'!BX29</f>
        <v>0.56986501448549498</v>
      </c>
      <c r="W28" s="96">
        <f>'9'!CF29</f>
        <v>0.50541799741084881</v>
      </c>
      <c r="X28" s="96">
        <f>'9'!F29</f>
        <v>0.50320512012604324</v>
      </c>
      <c r="Y28" s="96">
        <f>'9'!N29</f>
        <v>0.40169024427556321</v>
      </c>
      <c r="Z28" s="96">
        <f>'9'!V29</f>
        <v>0.80904035551832953</v>
      </c>
      <c r="AA28" s="96">
        <f>'9'!AD29</f>
        <v>0.54029729525026304</v>
      </c>
      <c r="AB28" s="96">
        <f>'9'!AL29</f>
        <v>0.43051111866513248</v>
      </c>
      <c r="AC28" s="96">
        <f>'9'!AT29</f>
        <v>0.5410909701217852</v>
      </c>
      <c r="AD28" s="96">
        <f>'9'!BB29</f>
        <v>0.53624954965449667</v>
      </c>
      <c r="AE28" s="96">
        <f>'9'!BJ29</f>
        <v>0.49090347845276444</v>
      </c>
      <c r="AF28" s="96">
        <f>'9'!BR29</f>
        <v>0.24821113883652998</v>
      </c>
      <c r="AG28" s="96">
        <f>'9'!BZ29</f>
        <v>0.66883612717090846</v>
      </c>
      <c r="AH28" s="96">
        <f>'9'!CH29</f>
        <v>0.37264783560785192</v>
      </c>
      <c r="AI28" s="96">
        <f>'9'!G29</f>
        <v>0.55527892281764069</v>
      </c>
      <c r="AJ28" s="96">
        <f>'9'!O29</f>
        <v>0.45348073466903571</v>
      </c>
      <c r="AK28" s="96">
        <f>'9'!W29</f>
        <v>0.49997333597622751</v>
      </c>
      <c r="AL28" s="96">
        <f>'9'!AE29</f>
        <v>0.49520285911898493</v>
      </c>
      <c r="AM28" s="96">
        <f>'9'!AM29</f>
        <v>0.44307131679997197</v>
      </c>
      <c r="AN28" s="96">
        <f>'9'!AU29</f>
        <v>0.55208034985764409</v>
      </c>
      <c r="AO28" s="96">
        <f>'9'!BC29</f>
        <v>0.51814940502279494</v>
      </c>
      <c r="AP28" s="96">
        <f>'9'!BK29</f>
        <v>0.5476844980208998</v>
      </c>
      <c r="AQ28" s="96">
        <f>'9'!BS29</f>
        <v>0.57141461042026842</v>
      </c>
      <c r="AR28" s="96">
        <f>'9'!CA29</f>
        <v>0.68298969074259586</v>
      </c>
      <c r="AS28" s="96">
        <f>'9'!CI29</f>
        <v>0.59909738043676153</v>
      </c>
      <c r="AT28" s="96">
        <f>'9'!H29</f>
        <v>0.54067738894638651</v>
      </c>
      <c r="AU28" s="96">
        <f>'9'!P29</f>
        <v>0.52194118664426692</v>
      </c>
      <c r="AV28" s="96">
        <f>'9'!X29</f>
        <v>0.49233908967093976</v>
      </c>
      <c r="AW28" s="96">
        <f>'9'!AF29</f>
        <v>0.49953084070990422</v>
      </c>
      <c r="AX28" s="96">
        <f>'9'!AN29</f>
        <v>0.44457395701433311</v>
      </c>
      <c r="AY28" s="96">
        <f>'9'!AV29</f>
        <v>0.51855916215838338</v>
      </c>
      <c r="AZ28" s="96">
        <f>'9'!BD29</f>
        <v>0.54693979748311983</v>
      </c>
      <c r="BA28" s="96">
        <f>'9'!BL29</f>
        <v>0.51395411641252831</v>
      </c>
      <c r="BB28" s="96">
        <f>'9'!BT29</f>
        <v>0.48220434051961075</v>
      </c>
      <c r="BC28" s="96">
        <f>'9'!CB29</f>
        <v>0.66981875747312403</v>
      </c>
      <c r="BD28" s="96">
        <f>'9'!CJ29</f>
        <v>0.53128819470630739</v>
      </c>
      <c r="BE28" s="96">
        <f>'10'!H29</f>
        <v>0.59618526456500698</v>
      </c>
      <c r="BF28" s="96">
        <f>'10'!P29</f>
        <v>0.49548867765049454</v>
      </c>
      <c r="BG28" s="96">
        <f>'10'!X29</f>
        <v>0.54314123618189725</v>
      </c>
      <c r="BH28" s="96">
        <f>'10'!AF29</f>
        <v>0.5768504064862503</v>
      </c>
      <c r="BI28" s="96">
        <f>'10'!AN29</f>
        <v>0.48925912492091739</v>
      </c>
      <c r="BJ28" s="96">
        <f>'10'!AV29</f>
        <v>0.52393399214845027</v>
      </c>
      <c r="BK28" s="96">
        <f>'10'!BD29</f>
        <v>0.62721590980810527</v>
      </c>
      <c r="BL28" s="96">
        <f>'10'!BL29</f>
        <v>0.55044637395914675</v>
      </c>
      <c r="BM28" s="96">
        <f>'10'!BT29</f>
        <v>0.54093094424129118</v>
      </c>
      <c r="BN28" s="96">
        <f>'10'!CB29</f>
        <v>0.72247802148534779</v>
      </c>
      <c r="BO28" s="96">
        <f>'10'!CJ29</f>
        <v>0.60130901710438323</v>
      </c>
    </row>
    <row r="29" spans="1:67">
      <c r="A29" s="1">
        <v>2006</v>
      </c>
      <c r="B29" s="96">
        <f>'9'!B30</f>
        <v>0.67590922168555101</v>
      </c>
      <c r="C29" s="96">
        <f>'9'!J30</f>
        <v>0.518338482789097</v>
      </c>
      <c r="D29" s="96">
        <f>'9'!R30</f>
        <v>0.62396670146816968</v>
      </c>
      <c r="E29" s="96">
        <f>'9'!Z30</f>
        <v>0.65880669067033515</v>
      </c>
      <c r="F29" s="96">
        <f>'9'!AH30</f>
        <v>0.55967975880068943</v>
      </c>
      <c r="G29" s="96">
        <f>'9'!AP30</f>
        <v>0.55787226187271821</v>
      </c>
      <c r="H29" s="96">
        <f>'9'!AX30</f>
        <v>0.73074535052432732</v>
      </c>
      <c r="I29" s="96">
        <f>'9'!BF30</f>
        <v>0.63274540649754585</v>
      </c>
      <c r="J29" s="96">
        <f>'9'!BN30</f>
        <v>0.58201210251762359</v>
      </c>
      <c r="K29" s="96">
        <f>'9'!BV30</f>
        <v>0.80790816141523958</v>
      </c>
      <c r="L29" s="96">
        <f>'9'!CD30</f>
        <v>0.69748869068436081</v>
      </c>
      <c r="M29" s="96">
        <f>'9'!D30</f>
        <v>0.47890479142456271</v>
      </c>
      <c r="N29" s="96">
        <f>'9'!L30</f>
        <v>0.79548769036097944</v>
      </c>
      <c r="O29" s="96">
        <f>'9'!T30</f>
        <v>8.3333333333333315E-2</v>
      </c>
      <c r="P29" s="96">
        <f>'9'!AB30</f>
        <v>0.33275531603557346</v>
      </c>
      <c r="Q29" s="96">
        <f>'9'!AJ30</f>
        <v>0.40060136554061027</v>
      </c>
      <c r="R29" s="96">
        <f>'9'!AR30</f>
        <v>0.46008957958613389</v>
      </c>
      <c r="S29" s="96">
        <f>'9'!AZ30</f>
        <v>0.46404705187366979</v>
      </c>
      <c r="T29" s="96">
        <f>'9'!BH30</f>
        <v>0.46183131683696999</v>
      </c>
      <c r="U29" s="96">
        <f>'9'!BP30</f>
        <v>0.50818668861775451</v>
      </c>
      <c r="V29" s="96">
        <f>'9'!BX30</f>
        <v>0.58555120317536247</v>
      </c>
      <c r="W29" s="96">
        <f>'9'!CF30</f>
        <v>0.50615744035221488</v>
      </c>
      <c r="X29" s="96">
        <f>'9'!F30</f>
        <v>0.50912221592253659</v>
      </c>
      <c r="Y29" s="96">
        <f>'9'!N30</f>
        <v>0.49543540360529675</v>
      </c>
      <c r="Z29" s="96">
        <f>'9'!V30</f>
        <v>0.75461565505698003</v>
      </c>
      <c r="AA29" s="96">
        <f>'9'!AD30</f>
        <v>0.52625518786316849</v>
      </c>
      <c r="AB29" s="96">
        <f>'9'!AL30</f>
        <v>0.5364615563832571</v>
      </c>
      <c r="AC29" s="96">
        <f>'9'!AT30</f>
        <v>0.60543647519203192</v>
      </c>
      <c r="AD29" s="96">
        <f>'9'!BB30</f>
        <v>0.49091889507794506</v>
      </c>
      <c r="AE29" s="96">
        <f>'9'!BJ30</f>
        <v>0.47185329350427596</v>
      </c>
      <c r="AF29" s="96">
        <f>'9'!BR30</f>
        <v>0.33055666035117687</v>
      </c>
      <c r="AG29" s="96">
        <f>'9'!BZ30</f>
        <v>0.67858858673403843</v>
      </c>
      <c r="AH29" s="96">
        <f>'9'!CH30</f>
        <v>0.37396383774370356</v>
      </c>
      <c r="AI29" s="96">
        <f>'9'!G30</f>
        <v>0.54706172817301546</v>
      </c>
      <c r="AJ29" s="96">
        <f>'9'!O30</f>
        <v>0.48143993250331146</v>
      </c>
      <c r="AK29" s="96">
        <f>'9'!W30</f>
        <v>0.45771680691008182</v>
      </c>
      <c r="AL29" s="96">
        <f>'9'!AE30</f>
        <v>0.4673024063804031</v>
      </c>
      <c r="AM29" s="96">
        <f>'9'!AM30</f>
        <v>0.46433563542112061</v>
      </c>
      <c r="AN29" s="96">
        <f>'9'!AU30</f>
        <v>0.5550514228850103</v>
      </c>
      <c r="AO29" s="96">
        <f>'9'!BC30</f>
        <v>0.50587073739373656</v>
      </c>
      <c r="AP29" s="96">
        <f>'9'!BK30</f>
        <v>0.5477898383173746</v>
      </c>
      <c r="AQ29" s="96">
        <f>'9'!BS30</f>
        <v>0.56971921477790433</v>
      </c>
      <c r="AR29" s="96">
        <f>'9'!CA30</f>
        <v>0.68027805199378621</v>
      </c>
      <c r="AS29" s="96">
        <f>'9'!CI30</f>
        <v>0.57040030272002173</v>
      </c>
      <c r="AT29" s="96">
        <f>'9'!H30</f>
        <v>0.55274948930141643</v>
      </c>
      <c r="AU29" s="96">
        <f>'9'!P30</f>
        <v>0.57267537731467122</v>
      </c>
      <c r="AV29" s="96">
        <f>'9'!X30</f>
        <v>0.47990812419214124</v>
      </c>
      <c r="AW29" s="96">
        <f>'9'!AF30</f>
        <v>0.49627990023737001</v>
      </c>
      <c r="AX29" s="96">
        <f>'9'!AN30</f>
        <v>0.49026957903641932</v>
      </c>
      <c r="AY29" s="96">
        <f>'9'!AV30</f>
        <v>0.5446124348839736</v>
      </c>
      <c r="AZ29" s="96">
        <f>'9'!BD30</f>
        <v>0.54789550871741977</v>
      </c>
      <c r="BA29" s="96">
        <f>'9'!BL30</f>
        <v>0.52855496378904154</v>
      </c>
      <c r="BB29" s="96">
        <f>'9'!BT30</f>
        <v>0.49761866656611486</v>
      </c>
      <c r="BC29" s="96">
        <f>'9'!CB30</f>
        <v>0.68808150082960673</v>
      </c>
      <c r="BD29" s="96">
        <f>'9'!CJ30</f>
        <v>0.53700256787507528</v>
      </c>
      <c r="BE29" s="96">
        <f>'10'!H30</f>
        <v>0.62664532873189704</v>
      </c>
      <c r="BF29" s="96">
        <f>'10'!P30</f>
        <v>0.5400732405993266</v>
      </c>
      <c r="BG29" s="96">
        <f>'10'!X30</f>
        <v>0.56634327055775835</v>
      </c>
      <c r="BH29" s="96">
        <f>'10'!AF30</f>
        <v>0.59379597449714905</v>
      </c>
      <c r="BI29" s="96">
        <f>'10'!AN30</f>
        <v>0.53191568689498137</v>
      </c>
      <c r="BJ29" s="96">
        <f>'10'!AV30</f>
        <v>0.55256833107722036</v>
      </c>
      <c r="BK29" s="96">
        <f>'10'!BD30</f>
        <v>0.65760541380156423</v>
      </c>
      <c r="BL29" s="96">
        <f>'10'!BL30</f>
        <v>0.59106922941414419</v>
      </c>
      <c r="BM29" s="96">
        <f>'10'!BT30</f>
        <v>0.54825472813702003</v>
      </c>
      <c r="BN29" s="96">
        <f>'10'!CB30</f>
        <v>0.75997749718098628</v>
      </c>
      <c r="BO29" s="96">
        <f>'10'!CJ30</f>
        <v>0.63329424156064662</v>
      </c>
    </row>
    <row r="30" spans="1:67">
      <c r="A30" s="1">
        <v>2007</v>
      </c>
      <c r="B30" s="96">
        <f>'9'!B31</f>
        <v>0.70983300599399279</v>
      </c>
      <c r="C30" s="96">
        <f>'9'!J31</f>
        <v>0.59323095472448262</v>
      </c>
      <c r="D30" s="96">
        <f>'9'!R31</f>
        <v>0.61871183868118906</v>
      </c>
      <c r="E30" s="96">
        <f>'9'!Z31</f>
        <v>0.70440246512638738</v>
      </c>
      <c r="F30" s="96">
        <f>'9'!AH31</f>
        <v>0.60026324791249652</v>
      </c>
      <c r="G30" s="96">
        <f>'9'!AP31</f>
        <v>0.59223186368279435</v>
      </c>
      <c r="H30" s="96">
        <f>'9'!AX31</f>
        <v>0.76034557416854665</v>
      </c>
      <c r="I30" s="96">
        <f>'9'!BF31</f>
        <v>0.65520593485274581</v>
      </c>
      <c r="J30" s="96">
        <f>'9'!BN31</f>
        <v>0.6369995340103094</v>
      </c>
      <c r="K30" s="96">
        <f>'9'!BV31</f>
        <v>0.8462370569673443</v>
      </c>
      <c r="L30" s="96">
        <f>'9'!CD31</f>
        <v>0.74600156488163649</v>
      </c>
      <c r="M30" s="96">
        <f>'9'!D31</f>
        <v>0.47568271405366769</v>
      </c>
      <c r="N30" s="96">
        <f>'9'!L31</f>
        <v>0.8954931782099057</v>
      </c>
      <c r="O30" s="96">
        <f>'9'!T31</f>
        <v>8.3333333333333315E-2</v>
      </c>
      <c r="P30" s="96">
        <f>'9'!AB31</f>
        <v>0.32652501748636248</v>
      </c>
      <c r="Q30" s="96">
        <f>'9'!AJ31</f>
        <v>0.39435857690742632</v>
      </c>
      <c r="R30" s="96">
        <f>'9'!AR31</f>
        <v>0.46167457986238863</v>
      </c>
      <c r="S30" s="96">
        <f>'9'!AZ31</f>
        <v>0.46678938809543979</v>
      </c>
      <c r="T30" s="96">
        <f>'9'!BH31</f>
        <v>0.46707126824153222</v>
      </c>
      <c r="U30" s="96">
        <f>'9'!BP31</f>
        <v>0.50997686023783229</v>
      </c>
      <c r="V30" s="96">
        <f>'9'!BX31</f>
        <v>0.53535769701555835</v>
      </c>
      <c r="W30" s="96">
        <f>'9'!CF31</f>
        <v>0.49576026796481037</v>
      </c>
      <c r="X30" s="96">
        <f>'9'!F31</f>
        <v>0.52500133985851938</v>
      </c>
      <c r="Y30" s="96">
        <f>'9'!N31</f>
        <v>0.56730891051827659</v>
      </c>
      <c r="Z30" s="96">
        <f>'9'!V31</f>
        <v>0.79547402543972723</v>
      </c>
      <c r="AA30" s="96">
        <f>'9'!AD31</f>
        <v>0.53435739335131305</v>
      </c>
      <c r="AB30" s="96">
        <f>'9'!AL31</f>
        <v>0.54040254841390467</v>
      </c>
      <c r="AC30" s="96">
        <f>'9'!AT31</f>
        <v>0.57028788263163455</v>
      </c>
      <c r="AD30" s="96">
        <f>'9'!BB31</f>
        <v>0.51121403815232891</v>
      </c>
      <c r="AE30" s="96">
        <f>'9'!BJ31</f>
        <v>0.4844055397343221</v>
      </c>
      <c r="AF30" s="96">
        <f>'9'!BR31</f>
        <v>0.39854675314020538</v>
      </c>
      <c r="AG30" s="96">
        <f>'9'!BZ31</f>
        <v>0.67267700491297477</v>
      </c>
      <c r="AH30" s="96">
        <f>'9'!CH31</f>
        <v>0.48298559728612189</v>
      </c>
      <c r="AI30" s="96">
        <f>'9'!G31</f>
        <v>0.55261816001642527</v>
      </c>
      <c r="AJ30" s="96">
        <f>'9'!O31</f>
        <v>0.4979958521821552</v>
      </c>
      <c r="AK30" s="96">
        <f>'9'!W31</f>
        <v>0.49228220810868151</v>
      </c>
      <c r="AL30" s="96">
        <f>'9'!AE31</f>
        <v>0.45999832680989589</v>
      </c>
      <c r="AM30" s="96">
        <f>'9'!AM31</f>
        <v>0.4986508995675209</v>
      </c>
      <c r="AN30" s="96">
        <f>'9'!AU31</f>
        <v>0.54952160269399375</v>
      </c>
      <c r="AO30" s="96">
        <f>'9'!BC31</f>
        <v>0.50833493204090818</v>
      </c>
      <c r="AP30" s="96">
        <f>'9'!BK31</f>
        <v>0.54641840815865306</v>
      </c>
      <c r="AQ30" s="96">
        <f>'9'!BS31</f>
        <v>0.61168058078131438</v>
      </c>
      <c r="AR30" s="96">
        <f>'9'!CA31</f>
        <v>0.65571883786229401</v>
      </c>
      <c r="AS30" s="96">
        <f>'9'!CI31</f>
        <v>0.6029734564256064</v>
      </c>
      <c r="AT30" s="96">
        <f>'9'!H31</f>
        <v>0.56578380498065128</v>
      </c>
      <c r="AU30" s="96">
        <f>'9'!P31</f>
        <v>0.63850722390870496</v>
      </c>
      <c r="AV30" s="96">
        <f>'9'!X31</f>
        <v>0.49745035139073279</v>
      </c>
      <c r="AW30" s="96">
        <f>'9'!AF31</f>
        <v>0.50632080069348973</v>
      </c>
      <c r="AX30" s="96">
        <f>'9'!AN31</f>
        <v>0.50841881820033707</v>
      </c>
      <c r="AY30" s="96">
        <f>'9'!AV31</f>
        <v>0.54342898221770286</v>
      </c>
      <c r="AZ30" s="96">
        <f>'9'!BD31</f>
        <v>0.56167098311430586</v>
      </c>
      <c r="BA30" s="96">
        <f>'9'!BL31</f>
        <v>0.53827528774681332</v>
      </c>
      <c r="BB30" s="96">
        <f>'9'!BT31</f>
        <v>0.53930093204241536</v>
      </c>
      <c r="BC30" s="96">
        <f>'9'!CB31</f>
        <v>0.67749764918954281</v>
      </c>
      <c r="BD30" s="96">
        <f>'9'!CJ31</f>
        <v>0.58193022163954378</v>
      </c>
      <c r="BE30" s="96">
        <f>'10'!H31</f>
        <v>0.65221332558865608</v>
      </c>
      <c r="BF30" s="96">
        <f>'10'!P31</f>
        <v>0.61134146239817155</v>
      </c>
      <c r="BG30" s="96">
        <f>'10'!X31</f>
        <v>0.57020724376500664</v>
      </c>
      <c r="BH30" s="96">
        <f>'10'!AF31</f>
        <v>0.62516979935322836</v>
      </c>
      <c r="BI30" s="96">
        <f>'10'!AN31</f>
        <v>0.5635254760276327</v>
      </c>
      <c r="BJ30" s="96">
        <f>'10'!AV31</f>
        <v>0.57271071109675775</v>
      </c>
      <c r="BK30" s="96">
        <f>'10'!BD31</f>
        <v>0.68087573774685028</v>
      </c>
      <c r="BL30" s="96">
        <f>'10'!BL31</f>
        <v>0.60843367601037268</v>
      </c>
      <c r="BM30" s="96">
        <f>'10'!BT31</f>
        <v>0.59792009322315176</v>
      </c>
      <c r="BN30" s="96">
        <f>'10'!CB31</f>
        <v>0.77874129385622359</v>
      </c>
      <c r="BO30" s="96">
        <f>'10'!CJ31</f>
        <v>0.68037302758479934</v>
      </c>
    </row>
    <row r="31" spans="1:67">
      <c r="A31" s="1">
        <v>2008</v>
      </c>
      <c r="B31" s="96">
        <f>'9'!B32</f>
        <v>0.73767477107406576</v>
      </c>
      <c r="C31" s="96">
        <f>'9'!J32</f>
        <v>0.60190241867351124</v>
      </c>
      <c r="D31" s="96">
        <f>'9'!R32</f>
        <v>0.63186964451712613</v>
      </c>
      <c r="E31" s="96">
        <f>'9'!Z32</f>
        <v>0.73523282108838628</v>
      </c>
      <c r="F31" s="96">
        <f>'9'!AH32</f>
        <v>0.61416937850779407</v>
      </c>
      <c r="G31" s="96">
        <f>'9'!AP32</f>
        <v>0.61676713873597411</v>
      </c>
      <c r="H31" s="96">
        <f>'9'!AX32</f>
        <v>0.78812051497805224</v>
      </c>
      <c r="I31" s="96">
        <f>'9'!BF32</f>
        <v>0.70531737530689598</v>
      </c>
      <c r="J31" s="96">
        <f>'9'!BN32</f>
        <v>0.69413222806223274</v>
      </c>
      <c r="K31" s="96">
        <f>'9'!BV32</f>
        <v>0.87384126087937908</v>
      </c>
      <c r="L31" s="96">
        <f>'9'!CD32</f>
        <v>0.76394791653594429</v>
      </c>
      <c r="M31" s="96">
        <f>'9'!D32</f>
        <v>0.5144140677084601</v>
      </c>
      <c r="N31" s="96">
        <f>'9'!L32</f>
        <v>0.91666666666666652</v>
      </c>
      <c r="O31" s="96">
        <f>'9'!T32</f>
        <v>8.3333333333333315E-2</v>
      </c>
      <c r="P31" s="96">
        <f>'9'!AB32</f>
        <v>0.33178944128376092</v>
      </c>
      <c r="Q31" s="96">
        <f>'9'!AJ32</f>
        <v>0.39887172073804145</v>
      </c>
      <c r="R31" s="96">
        <f>'9'!AR32</f>
        <v>0.46762326854357344</v>
      </c>
      <c r="S31" s="96">
        <f>'9'!AZ32</f>
        <v>0.47368505796263982</v>
      </c>
      <c r="T31" s="96">
        <f>'9'!BH32</f>
        <v>0.4676448913385759</v>
      </c>
      <c r="U31" s="96">
        <f>'9'!BP32</f>
        <v>0.60198328162725157</v>
      </c>
      <c r="V31" s="96">
        <f>'9'!BX32</f>
        <v>0.7192158347871549</v>
      </c>
      <c r="W31" s="96">
        <f>'9'!CF32</f>
        <v>0.52208648361166332</v>
      </c>
      <c r="X31" s="96">
        <f>'9'!F32</f>
        <v>0.51782694513397909</v>
      </c>
      <c r="Y31" s="96">
        <f>'9'!N32</f>
        <v>0.48368804774781626</v>
      </c>
      <c r="Z31" s="96">
        <f>'9'!V32</f>
        <v>0.70238307866418892</v>
      </c>
      <c r="AA31" s="96">
        <f>'9'!AD32</f>
        <v>0.48560694870733517</v>
      </c>
      <c r="AB31" s="96">
        <f>'9'!AL32</f>
        <v>0.53660120625076857</v>
      </c>
      <c r="AC31" s="96">
        <f>'9'!AT32</f>
        <v>0.53468744416631009</v>
      </c>
      <c r="AD31" s="96">
        <f>'9'!BB32</f>
        <v>0.51630231217269129</v>
      </c>
      <c r="AE31" s="96">
        <f>'9'!BJ32</f>
        <v>0.52773195801732631</v>
      </c>
      <c r="AF31" s="96">
        <f>'9'!BR32</f>
        <v>0.51051383829285046</v>
      </c>
      <c r="AG31" s="96">
        <f>'9'!BZ32</f>
        <v>0.68588533919906292</v>
      </c>
      <c r="AH31" s="96">
        <f>'9'!CH32</f>
        <v>0.44371112572302102</v>
      </c>
      <c r="AI31" s="96">
        <f>'9'!G32</f>
        <v>0.55142827395892047</v>
      </c>
      <c r="AJ31" s="96">
        <f>'9'!O32</f>
        <v>0.52092008456472827</v>
      </c>
      <c r="AK31" s="96">
        <f>'9'!W32</f>
        <v>0.48485093003004737</v>
      </c>
      <c r="AL31" s="96">
        <f>'9'!AE32</f>
        <v>0.44020039315762527</v>
      </c>
      <c r="AM31" s="96">
        <f>'9'!AM32</f>
        <v>0.47578093429305801</v>
      </c>
      <c r="AN31" s="96">
        <f>'9'!AU32</f>
        <v>0.55317434300369261</v>
      </c>
      <c r="AO31" s="96">
        <f>'9'!BC32</f>
        <v>0.49568530314891268</v>
      </c>
      <c r="AP31" s="96">
        <f>'9'!BK32</f>
        <v>0.55367601035318048</v>
      </c>
      <c r="AQ31" s="96">
        <f>'9'!BS32</f>
        <v>0.66548875683429198</v>
      </c>
      <c r="AR31" s="96">
        <f>'9'!CA32</f>
        <v>0.67256278862029772</v>
      </c>
      <c r="AS31" s="96">
        <f>'9'!CI32</f>
        <v>0.59513869731507651</v>
      </c>
      <c r="AT31" s="96">
        <f>'9'!H32</f>
        <v>0.5803360144688563</v>
      </c>
      <c r="AU31" s="96">
        <f>'9'!P32</f>
        <v>0.63079430441318063</v>
      </c>
      <c r="AV31" s="96">
        <f>'9'!X32</f>
        <v>0.47560924663617393</v>
      </c>
      <c r="AW31" s="96">
        <f>'9'!AF32</f>
        <v>0.49820740105927691</v>
      </c>
      <c r="AX31" s="96">
        <f>'9'!AN32</f>
        <v>0.50635580994741547</v>
      </c>
      <c r="AY31" s="96">
        <f>'9'!AV32</f>
        <v>0.54306304861238752</v>
      </c>
      <c r="AZ31" s="96">
        <f>'9'!BD32</f>
        <v>0.56844829706557398</v>
      </c>
      <c r="BA31" s="96">
        <f>'9'!BL32</f>
        <v>0.56359255875399472</v>
      </c>
      <c r="BB31" s="96">
        <f>'9'!BT32</f>
        <v>0.61802952620415663</v>
      </c>
      <c r="BC31" s="96">
        <f>'9'!CB32</f>
        <v>0.73787630587147357</v>
      </c>
      <c r="BD31" s="96">
        <f>'9'!CJ32</f>
        <v>0.58122105579642636</v>
      </c>
      <c r="BE31" s="96">
        <f>'10'!H32</f>
        <v>0.67473926843198195</v>
      </c>
      <c r="BF31" s="96">
        <f>'10'!P32</f>
        <v>0.61345917296937902</v>
      </c>
      <c r="BG31" s="96">
        <f>'10'!X32</f>
        <v>0.56936548536474529</v>
      </c>
      <c r="BH31" s="96">
        <f>'10'!AF32</f>
        <v>0.64042265307674251</v>
      </c>
      <c r="BI31" s="96">
        <f>'10'!AN32</f>
        <v>0.5710439510836427</v>
      </c>
      <c r="BJ31" s="96">
        <f>'10'!AV32</f>
        <v>0.58728550268653945</v>
      </c>
      <c r="BK31" s="96">
        <f>'10'!BD32</f>
        <v>0.70025162781306094</v>
      </c>
      <c r="BL31" s="96">
        <f>'10'!BL32</f>
        <v>0.64862744868573541</v>
      </c>
      <c r="BM31" s="96">
        <f>'10'!BT32</f>
        <v>0.66369114731900225</v>
      </c>
      <c r="BN31" s="96">
        <f>'10'!CB32</f>
        <v>0.81945527887621683</v>
      </c>
      <c r="BO31" s="96">
        <f>'10'!CJ32</f>
        <v>0.69085717224013699</v>
      </c>
    </row>
    <row r="32" spans="1:67">
      <c r="A32" s="1">
        <v>2009</v>
      </c>
      <c r="B32" s="96">
        <f>'9'!B33</f>
        <v>0.7475427965492738</v>
      </c>
      <c r="C32" s="96">
        <f>'9'!J33</f>
        <v>0.64506753657363558</v>
      </c>
      <c r="D32" s="96">
        <f>'9'!R33</f>
        <v>0.65110110956074674</v>
      </c>
      <c r="E32" s="96">
        <f>'9'!Z33</f>
        <v>0.7553586550206961</v>
      </c>
      <c r="F32" s="96">
        <f>'9'!AH33</f>
        <v>0.62905160948183914</v>
      </c>
      <c r="G32" s="96">
        <f>'9'!AP33</f>
        <v>0.63123293837460137</v>
      </c>
      <c r="H32" s="96">
        <f>'9'!AX33</f>
        <v>0.80011591528781212</v>
      </c>
      <c r="I32" s="96">
        <f>'9'!BF33</f>
        <v>0.69768808656575121</v>
      </c>
      <c r="J32" s="96">
        <f>'9'!BN33</f>
        <v>0.65847691320548996</v>
      </c>
      <c r="K32" s="96">
        <f>'9'!BV33</f>
        <v>0.86294307364809653</v>
      </c>
      <c r="L32" s="96">
        <f>'9'!CD33</f>
        <v>0.77116562777253772</v>
      </c>
      <c r="M32" s="96">
        <f>'9'!D33</f>
        <v>0.45258560694027011</v>
      </c>
      <c r="N32" s="96">
        <f>'9'!L33</f>
        <v>0.66023596255527184</v>
      </c>
      <c r="O32" s="96">
        <f>'9'!T33</f>
        <v>8.3333333333333315E-2</v>
      </c>
      <c r="P32" s="96">
        <f>'9'!AB33</f>
        <v>0.31719038114800346</v>
      </c>
      <c r="Q32" s="96">
        <f>'9'!AJ33</f>
        <v>0.37109653843009682</v>
      </c>
      <c r="R32" s="96">
        <f>'9'!AR33</f>
        <v>0.4573328263488185</v>
      </c>
      <c r="S32" s="96">
        <f>'9'!AZ33</f>
        <v>0.4600154152509256</v>
      </c>
      <c r="T32" s="96">
        <f>'9'!BH33</f>
        <v>0.44993322368920791</v>
      </c>
      <c r="U32" s="96">
        <f>'9'!BP33</f>
        <v>0.44209407849331062</v>
      </c>
      <c r="V32" s="96">
        <f>'9'!BX33</f>
        <v>0.443506839139575</v>
      </c>
      <c r="W32" s="96">
        <f>'9'!CF33</f>
        <v>0.47590155275827034</v>
      </c>
      <c r="X32" s="96">
        <f>'9'!F33</f>
        <v>0.49732887275977317</v>
      </c>
      <c r="Y32" s="96">
        <f>'9'!N33</f>
        <v>0.47947495790923744</v>
      </c>
      <c r="Z32" s="96">
        <f>'9'!V33</f>
        <v>0.77894564027442459</v>
      </c>
      <c r="AA32" s="96">
        <f>'9'!AD33</f>
        <v>0.46593657280815215</v>
      </c>
      <c r="AB32" s="96">
        <f>'9'!AL33</f>
        <v>0.53527912748893347</v>
      </c>
      <c r="AC32" s="96">
        <f>'9'!AT33</f>
        <v>0.58257467033028698</v>
      </c>
      <c r="AD32" s="96">
        <f>'9'!BB33</f>
        <v>0.50194155702182797</v>
      </c>
      <c r="AE32" s="96">
        <f>'9'!BJ33</f>
        <v>0.55293105079057059</v>
      </c>
      <c r="AF32" s="96">
        <f>'9'!BR33</f>
        <v>0.46906509743877278</v>
      </c>
      <c r="AG32" s="96">
        <f>'9'!BZ33</f>
        <v>0.56216043288863238</v>
      </c>
      <c r="AH32" s="96">
        <f>'9'!CH33</f>
        <v>0.35667636196093355</v>
      </c>
      <c r="AI32" s="96">
        <f>'9'!G33</f>
        <v>0.52254675227348502</v>
      </c>
      <c r="AJ32" s="96">
        <f>'9'!O33</f>
        <v>0.4967921166218669</v>
      </c>
      <c r="AK32" s="96">
        <f>'9'!W33</f>
        <v>0.46131130223104816</v>
      </c>
      <c r="AL32" s="96">
        <f>'9'!AE33</f>
        <v>0.39449750202828648</v>
      </c>
      <c r="AM32" s="96">
        <f>'9'!AM33</f>
        <v>0.44030823461107305</v>
      </c>
      <c r="AN32" s="96">
        <f>'9'!AU33</f>
        <v>0.51976239962499171</v>
      </c>
      <c r="AO32" s="96">
        <f>'9'!BC33</f>
        <v>0.48309626068493872</v>
      </c>
      <c r="AP32" s="96">
        <f>'9'!BK33</f>
        <v>0.52445554375740033</v>
      </c>
      <c r="AQ32" s="96">
        <f>'9'!BS33</f>
        <v>0.6061785294067118</v>
      </c>
      <c r="AR32" s="96">
        <f>'9'!CA33</f>
        <v>0.6516325513982606</v>
      </c>
      <c r="AS32" s="96">
        <f>'9'!CI33</f>
        <v>0.55572874587005994</v>
      </c>
      <c r="AT32" s="96">
        <f>'9'!H33</f>
        <v>0.55500100713070055</v>
      </c>
      <c r="AU32" s="96">
        <f>'9'!P33</f>
        <v>0.57039264341500295</v>
      </c>
      <c r="AV32" s="96">
        <f>'9'!X33</f>
        <v>0.49367284634988823</v>
      </c>
      <c r="AW32" s="96">
        <f>'9'!AF33</f>
        <v>0.48324577775128452</v>
      </c>
      <c r="AX32" s="96">
        <f>'9'!AN33</f>
        <v>0.49393387750298556</v>
      </c>
      <c r="AY32" s="96">
        <f>'9'!AV33</f>
        <v>0.54772570866967463</v>
      </c>
      <c r="AZ32" s="96">
        <f>'9'!BD33</f>
        <v>0.56129228706137613</v>
      </c>
      <c r="BA32" s="96">
        <f>'9'!BL33</f>
        <v>0.55625197620073252</v>
      </c>
      <c r="BB32" s="96">
        <f>'9'!BT33</f>
        <v>0.54395365463607126</v>
      </c>
      <c r="BC32" s="96">
        <f>'9'!CB33</f>
        <v>0.63006072426864113</v>
      </c>
      <c r="BD32" s="96">
        <f>'9'!CJ33</f>
        <v>0.53986807209045029</v>
      </c>
      <c r="BE32" s="96">
        <f>'10'!H33</f>
        <v>0.6705260807818445</v>
      </c>
      <c r="BF32" s="96">
        <f>'10'!P33</f>
        <v>0.61519757931018249</v>
      </c>
      <c r="BG32" s="96">
        <f>'10'!X33</f>
        <v>0.58812980427640327</v>
      </c>
      <c r="BH32" s="96">
        <f>'10'!AF33</f>
        <v>0.64651350411293151</v>
      </c>
      <c r="BI32" s="96">
        <f>'10'!AN33</f>
        <v>0.57500451669029773</v>
      </c>
      <c r="BJ32" s="96">
        <f>'10'!AV33</f>
        <v>0.59783004649263072</v>
      </c>
      <c r="BK32" s="96">
        <f>'10'!BD33</f>
        <v>0.70458646399723768</v>
      </c>
      <c r="BL32" s="96">
        <f>'10'!BL33</f>
        <v>0.64111364241974378</v>
      </c>
      <c r="BM32" s="96">
        <f>'10'!BT33</f>
        <v>0.61266760977772239</v>
      </c>
      <c r="BN32" s="96">
        <f>'10'!CB33</f>
        <v>0.76979013389631423</v>
      </c>
      <c r="BO32" s="96">
        <f>'10'!CJ33</f>
        <v>0.67864660549970268</v>
      </c>
    </row>
    <row r="33" spans="1:67">
      <c r="A33" s="1">
        <v>2010</v>
      </c>
      <c r="B33" s="96">
        <f>'9'!B34</f>
        <v>0.77665836561771429</v>
      </c>
      <c r="C33" s="96">
        <f>'9'!J34</f>
        <v>0.70253445997418951</v>
      </c>
      <c r="D33" s="96">
        <f>'9'!R34</f>
        <v>0.6903778689584732</v>
      </c>
      <c r="E33" s="96">
        <f>'9'!Z34</f>
        <v>0.78841615846387902</v>
      </c>
      <c r="F33" s="96">
        <f>'9'!AH34</f>
        <v>0.67322496852631319</v>
      </c>
      <c r="G33" s="96">
        <f>'9'!AP34</f>
        <v>0.65217415860576233</v>
      </c>
      <c r="H33" s="96">
        <f>'9'!AX34</f>
        <v>0.83273783433793058</v>
      </c>
      <c r="I33" s="96">
        <f>'9'!BF34</f>
        <v>0.71760951737443213</v>
      </c>
      <c r="J33" s="96">
        <f>'9'!BN34</f>
        <v>0.66459633536468388</v>
      </c>
      <c r="K33" s="96">
        <f>'9'!BV34</f>
        <v>0.9058047405885562</v>
      </c>
      <c r="L33" s="96">
        <f>'9'!CD34</f>
        <v>0.7913734961992428</v>
      </c>
      <c r="M33" s="96">
        <f>'9'!D34</f>
        <v>0.47435916900944258</v>
      </c>
      <c r="N33" s="96">
        <f>'9'!L34</f>
        <v>0.6825799989125042</v>
      </c>
      <c r="O33" s="96">
        <f>'9'!T34</f>
        <v>8.3333333333333315E-2</v>
      </c>
      <c r="P33" s="96">
        <f>'9'!AB34</f>
        <v>0.32247258141647966</v>
      </c>
      <c r="Q33" s="96">
        <f>'9'!AJ34</f>
        <v>0.38060827033056593</v>
      </c>
      <c r="R33" s="96">
        <f>'9'!AR34</f>
        <v>0.46731516313959126</v>
      </c>
      <c r="S33" s="96">
        <f>'9'!AZ34</f>
        <v>0.46518789605288591</v>
      </c>
      <c r="T33" s="96">
        <f>'9'!BH34</f>
        <v>0.46240190232203132</v>
      </c>
      <c r="U33" s="96">
        <f>'9'!BP34</f>
        <v>0.49948973333491459</v>
      </c>
      <c r="V33" s="96">
        <f>'9'!BX34</f>
        <v>0.52675202941977139</v>
      </c>
      <c r="W33" s="96">
        <f>'9'!CF34</f>
        <v>0.49272543795220541</v>
      </c>
      <c r="X33" s="96">
        <f>'9'!F34</f>
        <v>0.52950438228261121</v>
      </c>
      <c r="Y33" s="96">
        <f>'9'!N34</f>
        <v>0.51079201272676555</v>
      </c>
      <c r="Z33" s="96">
        <f>'9'!V34</f>
        <v>0.76429474498786387</v>
      </c>
      <c r="AA33" s="96">
        <f>'9'!AD34</f>
        <v>0.53209703852556878</v>
      </c>
      <c r="AB33" s="96">
        <f>'9'!AL34</f>
        <v>0.59156383815181268</v>
      </c>
      <c r="AC33" s="96">
        <f>'9'!AT34</f>
        <v>0.58594753534150679</v>
      </c>
      <c r="AD33" s="96">
        <f>'9'!BB34</f>
        <v>0.52616002489946267</v>
      </c>
      <c r="AE33" s="96">
        <f>'9'!BJ34</f>
        <v>0.5446840565598543</v>
      </c>
      <c r="AF33" s="96">
        <f>'9'!BR34</f>
        <v>0.50931392972131473</v>
      </c>
      <c r="AG33" s="96">
        <f>'9'!BZ34</f>
        <v>0.6574583577073555</v>
      </c>
      <c r="AH33" s="96">
        <f>'9'!CH34</f>
        <v>0.40518873040048065</v>
      </c>
      <c r="AI33" s="96">
        <f>'9'!G34</f>
        <v>0.50527958436042353</v>
      </c>
      <c r="AJ33" s="96">
        <f>'9'!O34</f>
        <v>0.47882789064136355</v>
      </c>
      <c r="AK33" s="96">
        <f>'9'!W34</f>
        <v>0.46395205090478242</v>
      </c>
      <c r="AL33" s="96">
        <f>'9'!AE34</f>
        <v>0.36553904438717139</v>
      </c>
      <c r="AM33" s="96">
        <f>'9'!AM34</f>
        <v>0.434866446452011</v>
      </c>
      <c r="AN33" s="96">
        <f>'9'!AU34</f>
        <v>0.48172168915331548</v>
      </c>
      <c r="AO33" s="96">
        <f>'9'!BC34</f>
        <v>0.47922743950574359</v>
      </c>
      <c r="AP33" s="96">
        <f>'9'!BK34</f>
        <v>0.50017291742675463</v>
      </c>
      <c r="AQ33" s="96">
        <f>'9'!BS34</f>
        <v>0.60122821833977658</v>
      </c>
      <c r="AR33" s="96">
        <f>'9'!CA34</f>
        <v>0.61942785452674609</v>
      </c>
      <c r="AS33" s="96">
        <f>'9'!CI34</f>
        <v>0.53260968519288332</v>
      </c>
      <c r="AT33" s="96">
        <f>'9'!H34</f>
        <v>0.57145037531754783</v>
      </c>
      <c r="AU33" s="96">
        <f>'9'!P34</f>
        <v>0.59368359056370568</v>
      </c>
      <c r="AV33" s="96">
        <f>'9'!X34</f>
        <v>0.50048949954611321</v>
      </c>
      <c r="AW33" s="96">
        <f>'9'!AF34</f>
        <v>0.50213120569827474</v>
      </c>
      <c r="AX33" s="96">
        <f>'9'!AN34</f>
        <v>0.52006588086517569</v>
      </c>
      <c r="AY33" s="96">
        <f>'9'!AV34</f>
        <v>0.54678963656004398</v>
      </c>
      <c r="AZ33" s="96">
        <f>'9'!BD34</f>
        <v>0.57582829869900565</v>
      </c>
      <c r="BA33" s="96">
        <f>'9'!BL34</f>
        <v>0.55621709842076816</v>
      </c>
      <c r="BB33" s="96">
        <f>'9'!BT34</f>
        <v>0.56865705419017243</v>
      </c>
      <c r="BC33" s="96">
        <f>'9'!CB34</f>
        <v>0.67736074556060732</v>
      </c>
      <c r="BD33" s="96">
        <f>'9'!CJ34</f>
        <v>0.555474337436203</v>
      </c>
      <c r="BE33" s="96">
        <f>'10'!H34</f>
        <v>0.69457516949764764</v>
      </c>
      <c r="BF33" s="96">
        <f>'10'!P34</f>
        <v>0.65899411220999582</v>
      </c>
      <c r="BG33" s="96">
        <f>'10'!X34</f>
        <v>0.61442252119352914</v>
      </c>
      <c r="BH33" s="96">
        <f>'10'!AF34</f>
        <v>0.67390217735763724</v>
      </c>
      <c r="BI33" s="96">
        <f>'10'!AN34</f>
        <v>0.61196133346185821</v>
      </c>
      <c r="BJ33" s="96">
        <f>'10'!AV34</f>
        <v>0.61002034978747499</v>
      </c>
      <c r="BK33" s="96">
        <f>'10'!BD34</f>
        <v>0.72997402008236056</v>
      </c>
      <c r="BL33" s="96">
        <f>'10'!BL34</f>
        <v>0.65305254979296645</v>
      </c>
      <c r="BM33" s="96">
        <f>'10'!BT34</f>
        <v>0.62622062289487923</v>
      </c>
      <c r="BN33" s="96">
        <f>'10'!CB34</f>
        <v>0.81442714257737658</v>
      </c>
      <c r="BO33" s="96">
        <f>'10'!CJ34</f>
        <v>0.69701383269402684</v>
      </c>
    </row>
    <row r="34" spans="1:67">
      <c r="A34" s="1">
        <v>2011</v>
      </c>
      <c r="B34" s="96">
        <f>'9'!B35</f>
        <v>0.77653841079289654</v>
      </c>
      <c r="C34" s="96">
        <f>'9'!J35</f>
        <v>0.70057342907067455</v>
      </c>
      <c r="D34" s="96">
        <f>'9'!R35</f>
        <v>0.67962729793838572</v>
      </c>
      <c r="E34" s="96">
        <f>'9'!Z35</f>
        <v>0.7934539138996245</v>
      </c>
      <c r="F34" s="96">
        <f>'9'!AH35</f>
        <v>0.67936998027572315</v>
      </c>
      <c r="G34" s="96">
        <f>'9'!AP35</f>
        <v>0.65131671821585979</v>
      </c>
      <c r="H34" s="96">
        <f>'9'!AX35</f>
        <v>0.82953659013381775</v>
      </c>
      <c r="I34" s="96">
        <f>'9'!BF35</f>
        <v>0.73306832217731432</v>
      </c>
      <c r="J34" s="96">
        <f>'9'!BN35</f>
        <v>0.69143069497508858</v>
      </c>
      <c r="K34" s="96">
        <f>'9'!BV35</f>
        <v>0.91419356244494177</v>
      </c>
      <c r="L34" s="96">
        <f>'9'!CD35</f>
        <v>0.79378503880872442</v>
      </c>
      <c r="M34" s="96">
        <f>'9'!D35</f>
        <v>0.4895508622735209</v>
      </c>
      <c r="N34" s="96">
        <f>'9'!L35</f>
        <v>0.73304353052413052</v>
      </c>
      <c r="O34" s="96">
        <f>'9'!T35</f>
        <v>8.3333333333333315E-2</v>
      </c>
      <c r="P34" s="96">
        <f>'9'!AB35</f>
        <v>0.32214721095117288</v>
      </c>
      <c r="Q34" s="96">
        <f>'9'!AJ35</f>
        <v>0.38250087812248668</v>
      </c>
      <c r="R34" s="96">
        <f>'9'!AR35</f>
        <v>0.47467890342344704</v>
      </c>
      <c r="S34" s="96">
        <f>'9'!AZ35</f>
        <v>0.47156956973330039</v>
      </c>
      <c r="T34" s="96">
        <f>'9'!BH35</f>
        <v>0.46731154888253462</v>
      </c>
      <c r="U34" s="96">
        <f>'9'!BP35</f>
        <v>0.5423266035852804</v>
      </c>
      <c r="V34" s="96">
        <f>'9'!BX35</f>
        <v>0.57291021498090677</v>
      </c>
      <c r="W34" s="96">
        <f>'9'!CF35</f>
        <v>0.50833214975182517</v>
      </c>
      <c r="X34" s="96">
        <f>'9'!F35</f>
        <v>0.52740685852720481</v>
      </c>
      <c r="Y34" s="96">
        <f>'9'!N35</f>
        <v>0.61560049488042012</v>
      </c>
      <c r="Z34" s="96">
        <f>'9'!V35</f>
        <v>0.73564791716967615</v>
      </c>
      <c r="AA34" s="96">
        <f>'9'!AD35</f>
        <v>0.60398307379088489</v>
      </c>
      <c r="AB34" s="96">
        <f>'9'!AL35</f>
        <v>0.5746058505334859</v>
      </c>
      <c r="AC34" s="96">
        <f>'9'!AT35</f>
        <v>0.5659127119234566</v>
      </c>
      <c r="AD34" s="96">
        <f>'9'!BB35</f>
        <v>0.50490950118432698</v>
      </c>
      <c r="AE34" s="96">
        <f>'9'!BJ35</f>
        <v>0.54073203657834767</v>
      </c>
      <c r="AF34" s="96">
        <f>'9'!BR35</f>
        <v>0.62490167118917694</v>
      </c>
      <c r="AG34" s="96">
        <f>'9'!BZ35</f>
        <v>0.65722598302853896</v>
      </c>
      <c r="AH34" s="96">
        <f>'9'!CH35</f>
        <v>0.43554545325238125</v>
      </c>
      <c r="AI34" s="96">
        <f>'9'!G35</f>
        <v>0.51376769902991404</v>
      </c>
      <c r="AJ34" s="96">
        <f>'9'!O35</f>
        <v>0.52538750869503359</v>
      </c>
      <c r="AK34" s="96">
        <f>'9'!W35</f>
        <v>0.40502080806768964</v>
      </c>
      <c r="AL34" s="96">
        <f>'9'!AE35</f>
        <v>0.40484857881031666</v>
      </c>
      <c r="AM34" s="96">
        <f>'9'!AM35</f>
        <v>0.45741051403994132</v>
      </c>
      <c r="AN34" s="96">
        <f>'9'!AU35</f>
        <v>0.50051363753513156</v>
      </c>
      <c r="AO34" s="96">
        <f>'9'!BC35</f>
        <v>0.46357437194275097</v>
      </c>
      <c r="AP34" s="96">
        <f>'9'!BK35</f>
        <v>0.52299274071012014</v>
      </c>
      <c r="AQ34" s="96">
        <f>'9'!BS35</f>
        <v>0.63413352869882444</v>
      </c>
      <c r="AR34" s="96">
        <f>'9'!CA35</f>
        <v>0.65665979228925786</v>
      </c>
      <c r="AS34" s="96">
        <f>'9'!CI35</f>
        <v>0.53620662864547308</v>
      </c>
      <c r="AT34" s="96">
        <f>'9'!H35</f>
        <v>0.57681595765588412</v>
      </c>
      <c r="AU34" s="96">
        <f>'9'!P35</f>
        <v>0.64365124079256464</v>
      </c>
      <c r="AV34" s="96">
        <f>'9'!X35</f>
        <v>0.47590733912727118</v>
      </c>
      <c r="AW34" s="96">
        <f>'9'!AF35</f>
        <v>0.53110819436299972</v>
      </c>
      <c r="AX34" s="96">
        <f>'9'!AN35</f>
        <v>0.52347180574290919</v>
      </c>
      <c r="AY34" s="96">
        <f>'9'!AV35</f>
        <v>0.54810549277447373</v>
      </c>
      <c r="AZ34" s="96">
        <f>'9'!BD35</f>
        <v>0.56739750824854895</v>
      </c>
      <c r="BA34" s="96">
        <f>'9'!BL35</f>
        <v>0.56602616208707923</v>
      </c>
      <c r="BB34" s="96">
        <f>'9'!BT35</f>
        <v>0.62319812461209267</v>
      </c>
      <c r="BC34" s="96">
        <f>'9'!CB35</f>
        <v>0.70024738818591126</v>
      </c>
      <c r="BD34" s="96">
        <f>'9'!CJ35</f>
        <v>0.56846731761460101</v>
      </c>
      <c r="BE34" s="96">
        <f>'10'!H35</f>
        <v>0.69664942953809161</v>
      </c>
      <c r="BF34" s="96">
        <f>'10'!P35</f>
        <v>0.67780455375943061</v>
      </c>
      <c r="BG34" s="96">
        <f>'10'!X35</f>
        <v>0.59813931441393986</v>
      </c>
      <c r="BH34" s="96">
        <f>'10'!AF35</f>
        <v>0.68851562608497441</v>
      </c>
      <c r="BI34" s="96">
        <f>'10'!AN35</f>
        <v>0.61701071046259759</v>
      </c>
      <c r="BJ34" s="96">
        <f>'10'!AV35</f>
        <v>0.61003222803930535</v>
      </c>
      <c r="BK34" s="96">
        <f>'10'!BD35</f>
        <v>0.72468095737971028</v>
      </c>
      <c r="BL34" s="96">
        <f>'10'!BL35</f>
        <v>0.66625145814122011</v>
      </c>
      <c r="BM34" s="96">
        <f>'10'!BT35</f>
        <v>0.66413766682989028</v>
      </c>
      <c r="BN34" s="96">
        <f>'10'!CB35</f>
        <v>0.8286150927413295</v>
      </c>
      <c r="BO34" s="96">
        <f>'10'!CJ35</f>
        <v>0.70365795033107514</v>
      </c>
    </row>
    <row r="35" spans="1:67">
      <c r="A35" s="1">
        <v>2012</v>
      </c>
      <c r="B35" s="96">
        <f>'9'!B36</f>
        <v>0.76545357184422169</v>
      </c>
      <c r="C35" s="96">
        <f>'9'!J36</f>
        <v>0.69121242239729119</v>
      </c>
      <c r="D35" s="96">
        <f>'9'!R36</f>
        <v>0.6545908697362619</v>
      </c>
      <c r="E35" s="96">
        <f>'9'!Z36</f>
        <v>0.79498859975530289</v>
      </c>
      <c r="F35" s="96">
        <f>'9'!AH36</f>
        <v>0.65204198570294147</v>
      </c>
      <c r="G35" s="96">
        <f>'9'!AP36</f>
        <v>0.64338203196954391</v>
      </c>
      <c r="H35" s="96">
        <f>'9'!AX36</f>
        <v>0.81143796369396559</v>
      </c>
      <c r="I35" s="96">
        <f>'9'!BF36</f>
        <v>0.75162348378313659</v>
      </c>
      <c r="J35" s="96">
        <f>'9'!BN36</f>
        <v>0.6736594182629283</v>
      </c>
      <c r="K35" s="96">
        <f>'9'!BV36</f>
        <v>0.90587452379565037</v>
      </c>
      <c r="L35" s="96">
        <f>'9'!CD36</f>
        <v>0.7888752750963679</v>
      </c>
      <c r="M35" s="96">
        <f>'9'!D36</f>
        <v>0.47088971306067606</v>
      </c>
      <c r="N35" s="96">
        <f>'9'!L36</f>
        <v>0.67108129929046334</v>
      </c>
      <c r="O35" s="96">
        <f>'9'!T36</f>
        <v>8.3333333333333315E-2</v>
      </c>
      <c r="P35" s="96">
        <f>'9'!AB36</f>
        <v>0.31858820254650094</v>
      </c>
      <c r="Q35" s="96">
        <f>'9'!AJ36</f>
        <v>0.36794413469784154</v>
      </c>
      <c r="R35" s="96">
        <f>'9'!AR36</f>
        <v>0.47323850476527585</v>
      </c>
      <c r="S35" s="96">
        <f>'9'!AZ36</f>
        <v>0.46632383048228432</v>
      </c>
      <c r="T35" s="96">
        <f>'9'!BH36</f>
        <v>0.45869294986416059</v>
      </c>
      <c r="U35" s="96">
        <f>'9'!BP36</f>
        <v>0.48199107673841918</v>
      </c>
      <c r="V35" s="96">
        <f>'9'!BX36</f>
        <v>0.49912801252861111</v>
      </c>
      <c r="W35" s="96">
        <f>'9'!CF36</f>
        <v>0.49004369018476873</v>
      </c>
      <c r="X35" s="96">
        <f>'9'!F36</f>
        <v>0.47942709510210746</v>
      </c>
      <c r="Y35" s="96">
        <f>'9'!N36</f>
        <v>0.62116435865909014</v>
      </c>
      <c r="Z35" s="96">
        <f>'9'!V36</f>
        <v>0.76056846040863613</v>
      </c>
      <c r="AA35" s="96">
        <f>'9'!AD36</f>
        <v>0.47780666150648593</v>
      </c>
      <c r="AB35" s="96">
        <f>'9'!AL36</f>
        <v>0.49238801318456799</v>
      </c>
      <c r="AC35" s="96">
        <f>'9'!AT36</f>
        <v>0.48200778564328256</v>
      </c>
      <c r="AD35" s="96">
        <f>'9'!BB36</f>
        <v>0.42772085954759786</v>
      </c>
      <c r="AE35" s="96">
        <f>'9'!BJ36</f>
        <v>0.4467316964673409</v>
      </c>
      <c r="AF35" s="96">
        <f>'9'!BR36</f>
        <v>0.59595498813572545</v>
      </c>
      <c r="AG35" s="96">
        <f>'9'!BZ36</f>
        <v>0.7164847144799007</v>
      </c>
      <c r="AH35" s="96">
        <f>'9'!CH36</f>
        <v>0.47651234017198341</v>
      </c>
      <c r="AI35" s="96">
        <f>'9'!G36</f>
        <v>0.53097537232957548</v>
      </c>
      <c r="AJ35" s="96">
        <f>'9'!O36</f>
        <v>0.53419261456542155</v>
      </c>
      <c r="AK35" s="96">
        <f>'9'!W36</f>
        <v>0.45858954148021969</v>
      </c>
      <c r="AL35" s="96">
        <f>'9'!AE36</f>
        <v>0.41684959648997905</v>
      </c>
      <c r="AM35" s="96">
        <f>'9'!AM36</f>
        <v>0.42415364241683673</v>
      </c>
      <c r="AN35" s="96">
        <f>'9'!AU36</f>
        <v>0.49798567368546509</v>
      </c>
      <c r="AO35" s="96">
        <f>'9'!BC36</f>
        <v>0.48490768922455929</v>
      </c>
      <c r="AP35" s="96">
        <f>'9'!BK36</f>
        <v>0.52964016750066323</v>
      </c>
      <c r="AQ35" s="96">
        <f>'9'!BS36</f>
        <v>0.65322255101494131</v>
      </c>
      <c r="AR35" s="96">
        <f>'9'!CA36</f>
        <v>0.68164939576695061</v>
      </c>
      <c r="AS35" s="96">
        <f>'9'!CI36</f>
        <v>0.57416754177089291</v>
      </c>
      <c r="AT35" s="96">
        <f>'9'!H36</f>
        <v>0.56168643808414509</v>
      </c>
      <c r="AU35" s="96">
        <f>'9'!P36</f>
        <v>0.62941267372806664</v>
      </c>
      <c r="AV35" s="96">
        <f>'9'!X36</f>
        <v>0.48927055123961272</v>
      </c>
      <c r="AW35" s="96">
        <f>'9'!AF36</f>
        <v>0.50205826507456719</v>
      </c>
      <c r="AX35" s="96">
        <f>'9'!AN36</f>
        <v>0.48413194400054693</v>
      </c>
      <c r="AY35" s="96">
        <f>'9'!AV36</f>
        <v>0.52415349901589181</v>
      </c>
      <c r="AZ35" s="96">
        <f>'9'!BD36</f>
        <v>0.54759758573710182</v>
      </c>
      <c r="BA35" s="96">
        <f>'9'!BL36</f>
        <v>0.54667207440382537</v>
      </c>
      <c r="BB35" s="96">
        <f>'9'!BT36</f>
        <v>0.60120700853800357</v>
      </c>
      <c r="BC35" s="96">
        <f>'9'!CB36</f>
        <v>0.70078416164277824</v>
      </c>
      <c r="BD35" s="96">
        <f>'9'!CJ36</f>
        <v>0.58239971180600314</v>
      </c>
      <c r="BE35" s="96">
        <f>'10'!H36</f>
        <v>0.68394671834019094</v>
      </c>
      <c r="BF35" s="96">
        <f>'10'!P36</f>
        <v>0.66649252292960126</v>
      </c>
      <c r="BG35" s="96">
        <f>'10'!X36</f>
        <v>0.58846274233760221</v>
      </c>
      <c r="BH35" s="96">
        <f>'10'!AF36</f>
        <v>0.67781646588300859</v>
      </c>
      <c r="BI35" s="96">
        <f>'10'!AN36</f>
        <v>0.58487796902198363</v>
      </c>
      <c r="BJ35" s="96">
        <f>'10'!AV36</f>
        <v>0.59569061878808305</v>
      </c>
      <c r="BK35" s="96">
        <f>'10'!BD36</f>
        <v>0.70590181251122008</v>
      </c>
      <c r="BL35" s="96">
        <f>'10'!BL36</f>
        <v>0.66964292003141201</v>
      </c>
      <c r="BM35" s="96">
        <f>'10'!BT36</f>
        <v>0.64467845437295834</v>
      </c>
      <c r="BN35" s="96">
        <f>'10'!CB36</f>
        <v>0.8238383789345014</v>
      </c>
      <c r="BO35" s="96">
        <f>'10'!CJ36</f>
        <v>0.70628504978022211</v>
      </c>
    </row>
    <row r="36" spans="1:67">
      <c r="A36" s="1">
        <v>2013</v>
      </c>
      <c r="B36" s="96">
        <f>'9'!B37</f>
        <v>0.76818825936081736</v>
      </c>
      <c r="C36" s="96">
        <f>'9'!J37</f>
        <v>0.67853409295778311</v>
      </c>
      <c r="D36" s="96">
        <f>'9'!R37</f>
        <v>0.65607660670713108</v>
      </c>
      <c r="E36" s="96">
        <f>'9'!Z37</f>
        <v>0.79029092126788325</v>
      </c>
      <c r="F36" s="96">
        <f>'9'!AH37</f>
        <v>0.63456040581236761</v>
      </c>
      <c r="G36" s="96">
        <f>'9'!AP37</f>
        <v>0.64517617076356748</v>
      </c>
      <c r="H36" s="96">
        <f>'9'!AX37</f>
        <v>0.80775174086779744</v>
      </c>
      <c r="I36" s="96">
        <f>'9'!BF37</f>
        <v>0.76143009178030097</v>
      </c>
      <c r="J36" s="96">
        <f>'9'!BN37</f>
        <v>0.7488363338298214</v>
      </c>
      <c r="K36" s="96">
        <f>'9'!BV37</f>
        <v>0.91666666666666674</v>
      </c>
      <c r="L36" s="96">
        <f>'9'!CD37</f>
        <v>0.77857666511488</v>
      </c>
      <c r="M36" s="96">
        <f>'9'!D37</f>
        <v>0.47383550320401741</v>
      </c>
      <c r="N36" s="96">
        <f>'9'!L37</f>
        <v>0.67177586181876048</v>
      </c>
      <c r="O36" s="96">
        <f>'9'!T37</f>
        <v>8.3333333333333315E-2</v>
      </c>
      <c r="P36" s="96">
        <f>'9'!AB37</f>
        <v>0.3201340327982819</v>
      </c>
      <c r="Q36" s="96">
        <f>'9'!AJ37</f>
        <v>0.36694666721141117</v>
      </c>
      <c r="R36" s="96">
        <f>'9'!AR37</f>
        <v>0.4761975655602424</v>
      </c>
      <c r="S36" s="96">
        <f>'9'!AZ37</f>
        <v>0.47047014999705394</v>
      </c>
      <c r="T36" s="96">
        <f>'9'!BH37</f>
        <v>0.45910049837620381</v>
      </c>
      <c r="U36" s="96">
        <f>'9'!BP37</f>
        <v>0.45501395098742869</v>
      </c>
      <c r="V36" s="96">
        <f>'9'!BX37</f>
        <v>0.50399874825853141</v>
      </c>
      <c r="W36" s="96">
        <f>'9'!CF37</f>
        <v>0.4933219946008176</v>
      </c>
      <c r="X36" s="96">
        <f>'9'!F37</f>
        <v>0.47401409669199285</v>
      </c>
      <c r="Y36" s="96">
        <f>'9'!N37</f>
        <v>0.5892026188367484</v>
      </c>
      <c r="Z36" s="96">
        <f>'9'!V37</f>
        <v>0.53756266351750415</v>
      </c>
      <c r="AA36" s="96">
        <f>'9'!AD37</f>
        <v>0.4654849144534095</v>
      </c>
      <c r="AB36" s="96">
        <f>'9'!AL37</f>
        <v>0.54168910517076163</v>
      </c>
      <c r="AC36" s="96">
        <f>'9'!AT37</f>
        <v>0.501787615830244</v>
      </c>
      <c r="AD36" s="96">
        <f>'9'!BB37</f>
        <v>0.44204057871805347</v>
      </c>
      <c r="AE36" s="96">
        <f>'9'!BJ37</f>
        <v>0.51672771350157887</v>
      </c>
      <c r="AF36" s="96">
        <f>'9'!BR37</f>
        <v>0.5308728234500989</v>
      </c>
      <c r="AG36" s="96">
        <f>'9'!BZ37</f>
        <v>0.67945218031440857</v>
      </c>
      <c r="AH36" s="96">
        <f>'9'!CH37</f>
        <v>0.38288878838199536</v>
      </c>
      <c r="AI36" s="96">
        <f>'9'!G37</f>
        <v>0.55370755562555429</v>
      </c>
      <c r="AJ36" s="96">
        <f>'9'!O37</f>
        <v>0.58624318251406315</v>
      </c>
      <c r="AK36" s="96">
        <f>'9'!W37</f>
        <v>0.45149020584730065</v>
      </c>
      <c r="AL36" s="96">
        <f>'9'!AE37</f>
        <v>0.43219232264057378</v>
      </c>
      <c r="AM36" s="96">
        <f>'9'!AM37</f>
        <v>0.4624988922620808</v>
      </c>
      <c r="AN36" s="96">
        <f>'9'!AU37</f>
        <v>0.53304393746505274</v>
      </c>
      <c r="AO36" s="96">
        <f>'9'!BC37</f>
        <v>0.49540253728956096</v>
      </c>
      <c r="AP36" s="96">
        <f>'9'!BK37</f>
        <v>0.57237571557134448</v>
      </c>
      <c r="AQ36" s="96">
        <f>'9'!BS37</f>
        <v>0.67413485893951941</v>
      </c>
      <c r="AR36" s="96">
        <f>'9'!CA37</f>
        <v>0.69767747898757937</v>
      </c>
      <c r="AS36" s="96">
        <f>'9'!CI37</f>
        <v>0.58995892142227957</v>
      </c>
      <c r="AT36" s="96">
        <f>'9'!H37</f>
        <v>0.56743635372059542</v>
      </c>
      <c r="AU36" s="96">
        <f>'9'!P37</f>
        <v>0.63143893903183879</v>
      </c>
      <c r="AV36" s="96">
        <f>'9'!X37</f>
        <v>0.4321157023513173</v>
      </c>
      <c r="AW36" s="96">
        <f>'9'!AF37</f>
        <v>0.50202554779003716</v>
      </c>
      <c r="AX36" s="96">
        <f>'9'!AN37</f>
        <v>0.5014237676141553</v>
      </c>
      <c r="AY36" s="96">
        <f>'9'!AV37</f>
        <v>0.53905132240477671</v>
      </c>
      <c r="AZ36" s="96">
        <f>'9'!BD37</f>
        <v>0.55391625171811643</v>
      </c>
      <c r="BA36" s="96">
        <f>'9'!BL37</f>
        <v>0.57740850480735695</v>
      </c>
      <c r="BB36" s="96">
        <f>'9'!BT37</f>
        <v>0.60221449180171716</v>
      </c>
      <c r="BC36" s="96">
        <f>'9'!CB37</f>
        <v>0.69944876855679661</v>
      </c>
      <c r="BD36" s="96">
        <f>'9'!CJ37</f>
        <v>0.56118659237999313</v>
      </c>
      <c r="BE36" s="96">
        <f>'10'!H37</f>
        <v>0.68788749710472852</v>
      </c>
      <c r="BF36" s="96">
        <f>'10'!P37</f>
        <v>0.6596960313874054</v>
      </c>
      <c r="BG36" s="96">
        <f>'10'!X37</f>
        <v>0.56649224496480555</v>
      </c>
      <c r="BH36" s="96">
        <f>'10'!AF37</f>
        <v>0.67498477187674477</v>
      </c>
      <c r="BI36" s="96">
        <f>'10'!AN37</f>
        <v>0.58130575053308264</v>
      </c>
      <c r="BJ36" s="96">
        <f>'10'!AV37</f>
        <v>0.60272623142005111</v>
      </c>
      <c r="BK36" s="96">
        <f>'10'!BD37</f>
        <v>0.70621754520792501</v>
      </c>
      <c r="BL36" s="96">
        <f>'10'!BL37</f>
        <v>0.6878214569911234</v>
      </c>
      <c r="BM36" s="96">
        <f>'10'!BT37</f>
        <v>0.69018759701857968</v>
      </c>
      <c r="BN36" s="96">
        <f>'10'!CB37</f>
        <v>0.82977950742271867</v>
      </c>
      <c r="BO36" s="96">
        <f>'10'!CJ37</f>
        <v>0.69162063602092516</v>
      </c>
    </row>
    <row r="37" spans="1:67">
      <c r="A37" s="1">
        <v>2014</v>
      </c>
      <c r="B37" s="96">
        <f>'9'!B38</f>
        <v>0.75929404380626253</v>
      </c>
      <c r="C37" s="96">
        <f>'9'!J38</f>
        <v>0.66718834237196289</v>
      </c>
      <c r="D37" s="96">
        <f>'9'!R38</f>
        <v>0.65386054594504139</v>
      </c>
      <c r="E37" s="96">
        <f>'9'!Z38</f>
        <v>0.78271884844335482</v>
      </c>
      <c r="F37" s="96">
        <f>'9'!AH38</f>
        <v>0.62947538061499908</v>
      </c>
      <c r="G37" s="96">
        <f>'9'!AP38</f>
        <v>0.64073399197613046</v>
      </c>
      <c r="H37" s="96">
        <f>'9'!AX38</f>
        <v>0.81051242795353262</v>
      </c>
      <c r="I37" s="96">
        <f>'9'!BF38</f>
        <v>0.72134919440931944</v>
      </c>
      <c r="J37" s="96">
        <f>'9'!BN38</f>
        <v>0.67315700169511217</v>
      </c>
      <c r="K37" s="96">
        <f>'9'!BV38</f>
        <v>0.90391813994621562</v>
      </c>
      <c r="L37" s="96">
        <f>'9'!CD38</f>
        <v>0.77724484100349356</v>
      </c>
      <c r="M37" s="96">
        <f>'9'!D38</f>
        <v>0.48437756534578269</v>
      </c>
      <c r="N37" s="96">
        <f>'9'!L38</f>
        <v>0.61414423419655362</v>
      </c>
      <c r="O37" s="96">
        <f>'9'!T38</f>
        <v>8.3333333333333315E-2</v>
      </c>
      <c r="P37" s="96">
        <f>'9'!AB38</f>
        <v>0.32048477050997171</v>
      </c>
      <c r="Q37" s="96">
        <f>'9'!AJ38</f>
        <v>0.36502345588460561</v>
      </c>
      <c r="R37" s="96">
        <f>'9'!AR38</f>
        <v>0.47764437278349731</v>
      </c>
      <c r="S37" s="96">
        <f>'9'!AZ38</f>
        <v>0.47043882536483422</v>
      </c>
      <c r="T37" s="96">
        <f>'9'!BH38</f>
        <v>0.45920962848059244</v>
      </c>
      <c r="U37" s="96">
        <f>'9'!BP38</f>
        <v>0.43672425394065606</v>
      </c>
      <c r="V37" s="96">
        <f>'9'!BX38</f>
        <v>0.60543243280466374</v>
      </c>
      <c r="W37" s="96">
        <f>'9'!CF38</f>
        <v>0.49464826946896112</v>
      </c>
      <c r="X37" s="96">
        <f>'9'!F38</f>
        <v>0.52890204610949798</v>
      </c>
      <c r="Y37" s="96">
        <f>'9'!N38</f>
        <v>0.59695215495762366</v>
      </c>
      <c r="Z37" s="96">
        <f>'9'!V38</f>
        <v>0.68337336704555396</v>
      </c>
      <c r="AA37" s="96">
        <f>'9'!AD38</f>
        <v>0.50386822255899233</v>
      </c>
      <c r="AB37" s="96">
        <f>'9'!AL38</f>
        <v>0.5509389677489902</v>
      </c>
      <c r="AC37" s="96">
        <f>'9'!AT38</f>
        <v>0.60579690913694684</v>
      </c>
      <c r="AD37" s="96">
        <f>'9'!BB38</f>
        <v>0.49973382877790429</v>
      </c>
      <c r="AE37" s="96">
        <f>'9'!BJ38</f>
        <v>0.48906646190387643</v>
      </c>
      <c r="AF37" s="96">
        <f>'9'!BR38</f>
        <v>0.56281652094467449</v>
      </c>
      <c r="AG37" s="96">
        <f>'9'!BZ38</f>
        <v>0.6608139305915478</v>
      </c>
      <c r="AH37" s="96">
        <f>'9'!CH38</f>
        <v>0.45541211917484881</v>
      </c>
      <c r="AI37" s="96">
        <f>'9'!G38</f>
        <v>0.55088874400304444</v>
      </c>
      <c r="AJ37" s="96">
        <f>'9'!O38</f>
        <v>0.53419994913493418</v>
      </c>
      <c r="AK37" s="96">
        <f>'9'!W38</f>
        <v>0.47982962543293178</v>
      </c>
      <c r="AL37" s="96">
        <f>'9'!AE38</f>
        <v>0.45749658171911878</v>
      </c>
      <c r="AM37" s="96">
        <f>'9'!AM38</f>
        <v>0.46192891557400051</v>
      </c>
      <c r="AN37" s="96">
        <f>'9'!AU38</f>
        <v>0.51770935769557935</v>
      </c>
      <c r="AO37" s="96">
        <f>'9'!BC38</f>
        <v>0.50995953273145844</v>
      </c>
      <c r="AP37" s="96">
        <f>'9'!BK38</f>
        <v>0.54364957253020563</v>
      </c>
      <c r="AQ37" s="96">
        <f>'9'!BS38</f>
        <v>0.68059777620288542</v>
      </c>
      <c r="AR37" s="96">
        <f>'9'!CA38</f>
        <v>0.68960985163221911</v>
      </c>
      <c r="AS37" s="96">
        <f>'9'!CI38</f>
        <v>0.5736136618486336</v>
      </c>
      <c r="AT37" s="96">
        <f>'9'!H38</f>
        <v>0.58086559981614694</v>
      </c>
      <c r="AU37" s="96">
        <f>'9'!P38</f>
        <v>0.60312117016526856</v>
      </c>
      <c r="AV37" s="96">
        <f>'9'!X38</f>
        <v>0.47509921793921511</v>
      </c>
      <c r="AW37" s="96">
        <f>'9'!AF38</f>
        <v>0.51614210580785946</v>
      </c>
      <c r="AX37" s="96">
        <f>'9'!AN38</f>
        <v>0.50184167995564888</v>
      </c>
      <c r="AY37" s="96">
        <f>'9'!AV38</f>
        <v>0.56047115789803847</v>
      </c>
      <c r="AZ37" s="96">
        <f>'9'!BD38</f>
        <v>0.57266115370693238</v>
      </c>
      <c r="BA37" s="96">
        <f>'9'!BL38</f>
        <v>0.55331871433099844</v>
      </c>
      <c r="BB37" s="96">
        <f>'9'!BT38</f>
        <v>0.58832388819583203</v>
      </c>
      <c r="BC37" s="96">
        <f>'9'!CB38</f>
        <v>0.71494358874366148</v>
      </c>
      <c r="BD37" s="96">
        <f>'9'!CJ38</f>
        <v>0.57522972287398422</v>
      </c>
      <c r="BE37" s="96">
        <f>'10'!H38</f>
        <v>0.68792266621021625</v>
      </c>
      <c r="BF37" s="96">
        <f>'10'!P38</f>
        <v>0.64156147348928516</v>
      </c>
      <c r="BG37" s="96">
        <f>'10'!X38</f>
        <v>0.58235601474271081</v>
      </c>
      <c r="BH37" s="96">
        <f>'10'!AF38</f>
        <v>0.67608815138915657</v>
      </c>
      <c r="BI37" s="96">
        <f>'10'!AN38</f>
        <v>0.57842190035125896</v>
      </c>
      <c r="BJ37" s="96">
        <f>'10'!AV38</f>
        <v>0.60862885834489366</v>
      </c>
      <c r="BK37" s="96">
        <f>'10'!BD38</f>
        <v>0.71537191825489244</v>
      </c>
      <c r="BL37" s="96">
        <f>'10'!BL38</f>
        <v>0.65413700237799111</v>
      </c>
      <c r="BM37" s="96">
        <f>'10'!BT38</f>
        <v>0.63922375629540007</v>
      </c>
      <c r="BN37" s="96">
        <f>'10'!CB38</f>
        <v>0.82832831946519392</v>
      </c>
      <c r="BO37" s="96">
        <f>'10'!CJ38</f>
        <v>0.69643879375168971</v>
      </c>
    </row>
    <row r="38" spans="1:67">
      <c r="A38" s="1">
        <v>2015</v>
      </c>
      <c r="B38" s="96">
        <f>'9'!B39</f>
        <v>0.75553520077098935</v>
      </c>
      <c r="C38" s="96">
        <f>'9'!J39</f>
        <v>0.66244205365639686</v>
      </c>
      <c r="D38" s="96">
        <f>'9'!R39</f>
        <v>0.6414129788052183</v>
      </c>
      <c r="E38" s="96">
        <f>'9'!Z39</f>
        <v>0.77527477686572221</v>
      </c>
      <c r="F38" s="96">
        <f>'9'!AH39</f>
        <v>0.62620845049527563</v>
      </c>
      <c r="G38" s="96">
        <f>'9'!AP39</f>
        <v>0.63308862359782392</v>
      </c>
      <c r="H38" s="96">
        <f>'9'!AX39</f>
        <v>0.81230618692615175</v>
      </c>
      <c r="I38" s="96">
        <f>'9'!BF39</f>
        <v>0.71977895109461587</v>
      </c>
      <c r="J38" s="96">
        <f>'9'!BN39</f>
        <v>0.66683214727207385</v>
      </c>
      <c r="K38" s="96">
        <f>'9'!BV39</f>
        <v>0.86621299624336312</v>
      </c>
      <c r="L38" s="96">
        <f>'9'!CD39</f>
        <v>0.77330058445670868</v>
      </c>
      <c r="M38" s="96">
        <f>'9'!D39</f>
        <v>0.46368834041900608</v>
      </c>
      <c r="N38" s="96">
        <f>'9'!L39</f>
        <v>0.56497791749899318</v>
      </c>
      <c r="O38" s="96">
        <f>'9'!T39</f>
        <v>8.3333333333333315E-2</v>
      </c>
      <c r="P38" s="96">
        <f>'9'!AB39</f>
        <v>0.32594930547886491</v>
      </c>
      <c r="Q38" s="96">
        <f>'9'!AJ39</f>
        <v>0.3698151145549412</v>
      </c>
      <c r="R38" s="96">
        <f>'9'!AR39</f>
        <v>0.4870032342358579</v>
      </c>
      <c r="S38" s="96">
        <f>'9'!AZ39</f>
        <v>0.48269344173562928</v>
      </c>
      <c r="T38" s="96">
        <f>'9'!BH39</f>
        <v>0.47221553491679824</v>
      </c>
      <c r="U38" s="96">
        <f>'9'!BP39</f>
        <v>0.39979096663433455</v>
      </c>
      <c r="V38" s="96">
        <f>'9'!BX39</f>
        <v>0.39466216917484953</v>
      </c>
      <c r="W38" s="96">
        <f>'9'!CF39</f>
        <v>0.50280653195544955</v>
      </c>
      <c r="X38" s="96">
        <f>'9'!F39</f>
        <v>0.48643959650723356</v>
      </c>
      <c r="Y38" s="96">
        <f>'9'!N39</f>
        <v>0.5314806735986416</v>
      </c>
      <c r="Z38" s="96">
        <f>'9'!V39</f>
        <v>0.67528275215882261</v>
      </c>
      <c r="AA38" s="96">
        <f>'9'!AD39</f>
        <v>0.44270975777698596</v>
      </c>
      <c r="AB38" s="96">
        <f>'9'!AL39</f>
        <v>0.47783741973677329</v>
      </c>
      <c r="AC38" s="96">
        <f>'9'!AT39</f>
        <v>0.51570278925234825</v>
      </c>
      <c r="AD38" s="96">
        <f>'9'!BB39</f>
        <v>0.46984148018326743</v>
      </c>
      <c r="AE38" s="96">
        <f>'9'!BJ39</f>
        <v>0.45984047911540171</v>
      </c>
      <c r="AF38" s="96">
        <f>'9'!BR39</f>
        <v>0.56086967500763851</v>
      </c>
      <c r="AG38" s="96">
        <f>'9'!BZ39</f>
        <v>0.71468078178358974</v>
      </c>
      <c r="AH38" s="96">
        <f>'9'!CH39</f>
        <v>0.37348937328650422</v>
      </c>
      <c r="AI38" s="96">
        <f>'9'!G39</f>
        <v>0.55408577786537538</v>
      </c>
      <c r="AJ38" s="96">
        <f>'9'!O39</f>
        <v>0.54435310452161989</v>
      </c>
      <c r="AK38" s="96">
        <f>'9'!W39</f>
        <v>0.48577056115746087</v>
      </c>
      <c r="AL38" s="96">
        <f>'9'!AE39</f>
        <v>0.46450535874644167</v>
      </c>
      <c r="AM38" s="96">
        <f>'9'!AM39</f>
        <v>0.4546513752802524</v>
      </c>
      <c r="AN38" s="96">
        <f>'9'!AU39</f>
        <v>0.52604344703163097</v>
      </c>
      <c r="AO38" s="96">
        <f>'9'!BC39</f>
        <v>0.51546577406300498</v>
      </c>
      <c r="AP38" s="96">
        <f>'9'!BK39</f>
        <v>0.53580445226296047</v>
      </c>
      <c r="AQ38" s="96">
        <f>'9'!BS39</f>
        <v>0.66576611740036284</v>
      </c>
      <c r="AR38" s="96">
        <f>'9'!CA39</f>
        <v>0.67476325367681467</v>
      </c>
      <c r="AS38" s="96">
        <f>'9'!CI39</f>
        <v>0.58743601605097961</v>
      </c>
      <c r="AT38" s="96">
        <f>'9'!H39</f>
        <v>0.56493722889065112</v>
      </c>
      <c r="AU38" s="96">
        <f>'9'!P39</f>
        <v>0.57581343731891288</v>
      </c>
      <c r="AV38" s="96">
        <f>'9'!X39</f>
        <v>0.47144990636370876</v>
      </c>
      <c r="AW38" s="96">
        <f>'9'!AF39</f>
        <v>0.50210979971700376</v>
      </c>
      <c r="AX38" s="96">
        <f>'9'!AN39</f>
        <v>0.48212809001681062</v>
      </c>
      <c r="AY38" s="96">
        <f>'9'!AV39</f>
        <v>0.54045952352941529</v>
      </c>
      <c r="AZ38" s="96">
        <f>'9'!BD39</f>
        <v>0.57007672072701343</v>
      </c>
      <c r="BA38" s="96">
        <f>'9'!BL39</f>
        <v>0.5469098543474441</v>
      </c>
      <c r="BB38" s="96">
        <f>'9'!BT39</f>
        <v>0.5733147265786025</v>
      </c>
      <c r="BC38" s="96">
        <f>'9'!CB39</f>
        <v>0.66257980021965424</v>
      </c>
      <c r="BD38" s="96">
        <f>'9'!CJ39</f>
        <v>0.55925812643741046</v>
      </c>
      <c r="BE38" s="96">
        <f>'10'!H39</f>
        <v>0.67929601201885392</v>
      </c>
      <c r="BF38" s="96">
        <f>'10'!P39</f>
        <v>0.62779060712140322</v>
      </c>
      <c r="BG38" s="96">
        <f>'10'!X39</f>
        <v>0.57342774982861444</v>
      </c>
      <c r="BH38" s="96">
        <f>'10'!AF39</f>
        <v>0.66600878600623481</v>
      </c>
      <c r="BI38" s="96">
        <f>'10'!AN39</f>
        <v>0.56857630630388967</v>
      </c>
      <c r="BJ38" s="96">
        <f>'10'!AV39</f>
        <v>0.59603698357046042</v>
      </c>
      <c r="BK38" s="96">
        <f>'10'!BD39</f>
        <v>0.7154144004464964</v>
      </c>
      <c r="BL38" s="96">
        <f>'10'!BL39</f>
        <v>0.65063131239574712</v>
      </c>
      <c r="BM38" s="96">
        <f>'10'!BT39</f>
        <v>0.6294251789946852</v>
      </c>
      <c r="BN38" s="96">
        <f>'10'!CB39</f>
        <v>0.78475971783387954</v>
      </c>
      <c r="BO38" s="96">
        <f>'10'!CJ39</f>
        <v>0.68768360124898942</v>
      </c>
    </row>
    <row r="39" spans="1:67">
      <c r="A39" s="1">
        <v>2016</v>
      </c>
      <c r="B39" s="96">
        <f>'9'!B40</f>
        <v>0.74427023930373781</v>
      </c>
      <c r="C39" s="96">
        <f>'9'!J40</f>
        <v>0.6353513766208444</v>
      </c>
      <c r="D39" s="96">
        <f>'9'!R40</f>
        <v>0.6369303768893132</v>
      </c>
      <c r="E39" s="96">
        <f>'9'!Z40</f>
        <v>0.74978670629112376</v>
      </c>
      <c r="F39" s="96">
        <f>'9'!AH40</f>
        <v>0.62309511320324551</v>
      </c>
      <c r="G39" s="96">
        <f>'9'!AP40</f>
        <v>0.62771248689580283</v>
      </c>
      <c r="H39" s="96">
        <f>'9'!AX40</f>
        <v>0.80239270779722327</v>
      </c>
      <c r="I39" s="96">
        <f>'9'!BF40</f>
        <v>0.70068365592331694</v>
      </c>
      <c r="J39" s="96">
        <f>'9'!BN40</f>
        <v>0.65401889228329235</v>
      </c>
      <c r="K39" s="96">
        <f>'9'!BV40</f>
        <v>0.84023963760886555</v>
      </c>
      <c r="L39" s="96">
        <f>'9'!CD40</f>
        <v>0.76173729123984113</v>
      </c>
      <c r="M39" s="96">
        <f>'9'!D40</f>
        <v>0.46143429972955374</v>
      </c>
      <c r="N39" s="96">
        <f>'9'!L40</f>
        <v>0.57086131853777322</v>
      </c>
      <c r="O39" s="96">
        <f>'9'!T40</f>
        <v>8.3333333333333315E-2</v>
      </c>
      <c r="P39" s="96">
        <f>'9'!AB40</f>
        <v>0.32533166546414882</v>
      </c>
      <c r="Q39" s="96">
        <f>'9'!AJ40</f>
        <v>0.36698385619146623</v>
      </c>
      <c r="R39" s="96">
        <f>'9'!AR40</f>
        <v>0.48622743131590335</v>
      </c>
      <c r="S39" s="96">
        <f>'9'!AZ40</f>
        <v>0.48369206463441528</v>
      </c>
      <c r="T39" s="96">
        <f>'9'!BH40</f>
        <v>0.46741842428213959</v>
      </c>
      <c r="U39" s="96">
        <f>'9'!BP40</f>
        <v>0.3708734648042199</v>
      </c>
      <c r="V39" s="96">
        <f>'9'!BX40</f>
        <v>0.38475830894350499</v>
      </c>
      <c r="W39" s="96">
        <f>'9'!CF40</f>
        <v>0.50267935060316316</v>
      </c>
      <c r="X39" s="96">
        <f>'9'!F40</f>
        <v>0.54202887108532516</v>
      </c>
      <c r="Y39" s="96">
        <f>'9'!N40</f>
        <v>0.53737571349341673</v>
      </c>
      <c r="Z39" s="96">
        <f>'9'!V40</f>
        <v>0.69550928937565104</v>
      </c>
      <c r="AA39" s="96">
        <f>'9'!AD40</f>
        <v>0.44059456679418291</v>
      </c>
      <c r="AB39" s="96">
        <f>'9'!AL40</f>
        <v>0.62506656531154614</v>
      </c>
      <c r="AC39" s="96">
        <f>'9'!AT40</f>
        <v>0.57852973798729068</v>
      </c>
      <c r="AD39" s="96">
        <f>'9'!BB40</f>
        <v>0.50309472808734168</v>
      </c>
      <c r="AE39" s="96">
        <f>'9'!BJ40</f>
        <v>0.55909173676692414</v>
      </c>
      <c r="AF39" s="96">
        <f>'9'!BR40</f>
        <v>0.6605094991317777</v>
      </c>
      <c r="AG39" s="96">
        <f>'9'!BZ40</f>
        <v>0.71393571991993632</v>
      </c>
      <c r="AH39" s="96">
        <f>'9'!CH40</f>
        <v>0.46563615492233412</v>
      </c>
      <c r="AI39" s="96">
        <f>'9'!G40</f>
        <v>0.51047975372396681</v>
      </c>
      <c r="AJ39" s="96">
        <f>'9'!O40</f>
        <v>0.51202386990686721</v>
      </c>
      <c r="AK39" s="96">
        <f>'9'!W40</f>
        <v>0.45543281215404385</v>
      </c>
      <c r="AL39" s="96">
        <f>'9'!AE40</f>
        <v>0.45747342127676044</v>
      </c>
      <c r="AM39" s="96">
        <f>'9'!AM40</f>
        <v>0.47437574780720226</v>
      </c>
      <c r="AN39" s="96">
        <f>'9'!AU40</f>
        <v>0.48679541614532063</v>
      </c>
      <c r="AO39" s="96">
        <f>'9'!BC40</f>
        <v>0.45890870015261093</v>
      </c>
      <c r="AP39" s="96">
        <f>'9'!BK40</f>
        <v>0.50237315777836256</v>
      </c>
      <c r="AQ39" s="96">
        <f>'9'!BS40</f>
        <v>0.60980060249924517</v>
      </c>
      <c r="AR39" s="96">
        <f>'9'!CA40</f>
        <v>0.60877487355811921</v>
      </c>
      <c r="AS39" s="96">
        <f>'9'!CI40</f>
        <v>0.58206863073328341</v>
      </c>
      <c r="AT39" s="96">
        <f>'9'!H40</f>
        <v>0.56455329096064588</v>
      </c>
      <c r="AU39" s="96">
        <f>'9'!P40</f>
        <v>0.56390306963972536</v>
      </c>
      <c r="AV39" s="96">
        <f>'9'!X40</f>
        <v>0.46780145293808534</v>
      </c>
      <c r="AW39" s="96">
        <f>'9'!AF40</f>
        <v>0.49329658995655395</v>
      </c>
      <c r="AX39" s="96">
        <f>'9'!AN40</f>
        <v>0.52238032062836504</v>
      </c>
      <c r="AY39" s="96">
        <f>'9'!AV40</f>
        <v>0.54481626808607941</v>
      </c>
      <c r="AZ39" s="96">
        <f>'9'!BD40</f>
        <v>0.56202205016789775</v>
      </c>
      <c r="BA39" s="96">
        <f>'9'!BL40</f>
        <v>0.55739174368768585</v>
      </c>
      <c r="BB39" s="96">
        <f>'9'!BT40</f>
        <v>0.57380061467963384</v>
      </c>
      <c r="BC39" s="96">
        <f>'9'!CB40</f>
        <v>0.63692713500760656</v>
      </c>
      <c r="BD39" s="96">
        <f>'9'!CJ40</f>
        <v>0.57803035687465543</v>
      </c>
      <c r="BE39" s="96">
        <f>'10'!H40</f>
        <v>0.67238345996650106</v>
      </c>
      <c r="BF39" s="96">
        <f>'10'!P40</f>
        <v>0.60677205382839672</v>
      </c>
      <c r="BG39" s="96">
        <f>'10'!X40</f>
        <v>0.56927880730882208</v>
      </c>
      <c r="BH39" s="96">
        <f>'10'!AF40</f>
        <v>0.64719065975729595</v>
      </c>
      <c r="BI39" s="96">
        <f>'10'!AN40</f>
        <v>0.58280919617329319</v>
      </c>
      <c r="BJ39" s="96">
        <f>'10'!AV40</f>
        <v>0.59455399937191333</v>
      </c>
      <c r="BK39" s="96">
        <f>'10'!BD40</f>
        <v>0.70624444474549319</v>
      </c>
      <c r="BL39" s="96">
        <f>'10'!BL40</f>
        <v>0.64336689102906452</v>
      </c>
      <c r="BM39" s="96">
        <f>'10'!BT40</f>
        <v>0.6219315812418289</v>
      </c>
      <c r="BN39" s="96">
        <f>'10'!CB40</f>
        <v>0.75891463656836178</v>
      </c>
      <c r="BO39" s="96">
        <f>'10'!CJ40</f>
        <v>0.68825451749376687</v>
      </c>
    </row>
    <row r="40" spans="1:67">
      <c r="A40" s="1">
        <v>2017</v>
      </c>
      <c r="B40" s="96">
        <f>'9'!B41</f>
        <v>0.7617917653155315</v>
      </c>
      <c r="C40" s="96">
        <f>'9'!J41</f>
        <v>0.64165542828914002</v>
      </c>
      <c r="D40" s="96">
        <f>'9'!R41</f>
        <v>0.64226592201650146</v>
      </c>
      <c r="E40" s="96">
        <f>'9'!Z41</f>
        <v>0.76075626876867486</v>
      </c>
      <c r="F40" s="96">
        <f>'9'!AH41</f>
        <v>0.63833752843804559</v>
      </c>
      <c r="G40" s="96">
        <f>'9'!AP41</f>
        <v>0.64723135411426747</v>
      </c>
      <c r="H40" s="96">
        <f>'9'!AX41</f>
        <v>0.82206590807585311</v>
      </c>
      <c r="I40" s="96">
        <f>'9'!BF41</f>
        <v>0.70670378585374505</v>
      </c>
      <c r="J40" s="96">
        <f>'9'!BN41</f>
        <v>0.65568876828212941</v>
      </c>
      <c r="K40" s="96">
        <f>'9'!BV41</f>
        <v>0.84740496617962913</v>
      </c>
      <c r="L40" s="96">
        <f>'9'!CD41</f>
        <v>0.78654863165528377</v>
      </c>
      <c r="M40" s="96">
        <f>'9'!D41</f>
        <v>0.4771426112389654</v>
      </c>
      <c r="N40" s="96">
        <f>'9'!L41</f>
        <v>0.58432928548393448</v>
      </c>
      <c r="O40" s="96">
        <f>'9'!T41</f>
        <v>8.3333333333333315E-2</v>
      </c>
      <c r="P40" s="96">
        <f>'9'!AB41</f>
        <v>0.32682763262724052</v>
      </c>
      <c r="Q40" s="96">
        <f>'9'!AJ41</f>
        <v>0.36765388050274028</v>
      </c>
      <c r="R40" s="96">
        <f>'9'!AR41</f>
        <v>0.49274373626788426</v>
      </c>
      <c r="S40" s="96">
        <f>'9'!AZ41</f>
        <v>0.48658651030793443</v>
      </c>
      <c r="T40" s="96">
        <f>'9'!BH41</f>
        <v>0.47145670915613475</v>
      </c>
      <c r="U40" s="96">
        <f>'9'!BP41</f>
        <v>0.37554333200007456</v>
      </c>
      <c r="V40" s="96">
        <f>'9'!BX41</f>
        <v>0.3733965551204938</v>
      </c>
      <c r="W40" s="96">
        <f>'9'!CF41</f>
        <v>0.51090442887730836</v>
      </c>
      <c r="X40" s="96">
        <f>'9'!F41</f>
        <v>0.54817151473391246</v>
      </c>
      <c r="Y40" s="96">
        <f>'9'!N41</f>
        <v>0.53838353316580456</v>
      </c>
      <c r="Z40" s="96">
        <f>'9'!V41</f>
        <v>0.67528275215882261</v>
      </c>
      <c r="AA40" s="96">
        <f>'9'!AD41</f>
        <v>0.39603478098669648</v>
      </c>
      <c r="AB40" s="96">
        <f>'9'!AL41</f>
        <v>0.58022271599434583</v>
      </c>
      <c r="AC40" s="96">
        <f>'9'!AT41</f>
        <v>0.53529641961596086</v>
      </c>
      <c r="AD40" s="96">
        <f>'9'!BB41</f>
        <v>0.51298132354255366</v>
      </c>
      <c r="AE40" s="96">
        <f>'9'!BJ41</f>
        <v>0.51657039640667057</v>
      </c>
      <c r="AF40" s="96">
        <f>'9'!BR41</f>
        <v>0.56114196036575481</v>
      </c>
      <c r="AG40" s="96">
        <f>'9'!BZ41</f>
        <v>0.76696861046078713</v>
      </c>
      <c r="AH40" s="96">
        <f>'9'!CH41</f>
        <v>0.58417267292382113</v>
      </c>
      <c r="AI40" s="96">
        <f>'9'!G41</f>
        <v>0.53721515741804893</v>
      </c>
      <c r="AJ40" s="96">
        <f>'9'!O41</f>
        <v>0.50331067486490366</v>
      </c>
      <c r="AK40" s="96">
        <f>'9'!W41</f>
        <v>0.44683916236457877</v>
      </c>
      <c r="AL40" s="96">
        <f>'9'!AE41</f>
        <v>0.47915479165684055</v>
      </c>
      <c r="AM40" s="96">
        <f>'9'!AM41</f>
        <v>0.48968124858552631</v>
      </c>
      <c r="AN40" s="96">
        <f>'9'!AU41</f>
        <v>0.50940646913482257</v>
      </c>
      <c r="AO40" s="96">
        <f>'9'!BC41</f>
        <v>0.49825392797805451</v>
      </c>
      <c r="AP40" s="96">
        <f>'9'!BK41</f>
        <v>0.55740059247220497</v>
      </c>
      <c r="AQ40" s="96">
        <f>'9'!BS41</f>
        <v>0.61870219115936487</v>
      </c>
      <c r="AR40" s="96">
        <f>'9'!CA41</f>
        <v>0.62118200210994678</v>
      </c>
      <c r="AS40" s="96">
        <f>'9'!CI41</f>
        <v>0.60194437845108539</v>
      </c>
      <c r="AT40" s="96">
        <f>'9'!H41</f>
        <v>0.58108026217661457</v>
      </c>
      <c r="AU40" s="96">
        <f>'9'!P41</f>
        <v>0.56691973045094568</v>
      </c>
      <c r="AV40" s="96">
        <f>'9'!X41</f>
        <v>0.46193029246830908</v>
      </c>
      <c r="AW40" s="96">
        <f>'9'!AF41</f>
        <v>0.49069336850986311</v>
      </c>
      <c r="AX40" s="96">
        <f>'9'!AN41</f>
        <v>0.5189738433801645</v>
      </c>
      <c r="AY40" s="96">
        <f>'9'!AV41</f>
        <v>0.54616949478323384</v>
      </c>
      <c r="AZ40" s="96">
        <f>'9'!BD41</f>
        <v>0.57997191747609889</v>
      </c>
      <c r="BA40" s="96">
        <f>'9'!BL41</f>
        <v>0.56303287097218879</v>
      </c>
      <c r="BB40" s="96">
        <f>'9'!BT41</f>
        <v>0.55276906295183093</v>
      </c>
      <c r="BC40" s="96">
        <f>'9'!CB41</f>
        <v>0.65223803346771425</v>
      </c>
      <c r="BD40" s="96">
        <f>'9'!CJ41</f>
        <v>0.62089252797687466</v>
      </c>
      <c r="BE40" s="96">
        <f>'10'!H41</f>
        <v>0.68950716405996482</v>
      </c>
      <c r="BF40" s="96">
        <f>'10'!P41</f>
        <v>0.61176114915386237</v>
      </c>
      <c r="BG40" s="96">
        <f>'10'!X41</f>
        <v>0.57013167019722444</v>
      </c>
      <c r="BH40" s="96">
        <f>'10'!AF41</f>
        <v>0.65273110866515005</v>
      </c>
      <c r="BI40" s="96">
        <f>'10'!AN41</f>
        <v>0.59059205441489315</v>
      </c>
      <c r="BJ40" s="96">
        <f>'10'!AV41</f>
        <v>0.60680661038185391</v>
      </c>
      <c r="BK40" s="96">
        <f>'10'!BD41</f>
        <v>0.72522831183595149</v>
      </c>
      <c r="BL40" s="96">
        <f>'10'!BL41</f>
        <v>0.64923541990112243</v>
      </c>
      <c r="BM40" s="96">
        <f>'10'!BT41</f>
        <v>0.61452088615000999</v>
      </c>
      <c r="BN40" s="96">
        <f>'10'!CB41</f>
        <v>0.76933819309486318</v>
      </c>
      <c r="BO40" s="96">
        <f>'10'!CJ41</f>
        <v>0.72028619018392004</v>
      </c>
    </row>
    <row r="41" spans="1:67" s="89" customFormat="1">
      <c r="A41" s="89">
        <v>2018</v>
      </c>
      <c r="B41" s="96">
        <f>'9'!B42</f>
        <v>0.76440342409511886</v>
      </c>
      <c r="C41" s="96">
        <f>'9'!J42</f>
        <v>0.6534019021981553</v>
      </c>
      <c r="D41" s="96">
        <f>'9'!R42</f>
        <v>0.64620148117178478</v>
      </c>
      <c r="E41" s="96">
        <f>'9'!Z42</f>
        <v>0.75294968259467854</v>
      </c>
      <c r="F41" s="96">
        <f>'9'!AH42</f>
        <v>0.63593594581010848</v>
      </c>
      <c r="G41" s="96">
        <f>'9'!AP42</f>
        <v>0.65730595697341332</v>
      </c>
      <c r="H41" s="96">
        <f>'9'!AX42</f>
        <v>0.82696960154942167</v>
      </c>
      <c r="I41" s="96">
        <f>'9'!BF42</f>
        <v>0.70229590602504921</v>
      </c>
      <c r="J41" s="96">
        <f>'9'!BN42</f>
        <v>0.64730816321342666</v>
      </c>
      <c r="K41" s="96">
        <f>'9'!BV42</f>
        <v>0.83525452451691362</v>
      </c>
      <c r="L41" s="96">
        <f>'9'!CD42</f>
        <v>0.78470653971012716</v>
      </c>
      <c r="M41" s="96">
        <f>'9'!D42</f>
        <v>0.48283190913617491</v>
      </c>
      <c r="N41" s="96">
        <f>'9'!L42</f>
        <v>0.59027650388887609</v>
      </c>
      <c r="O41" s="96">
        <f>'9'!T42</f>
        <v>8.3333333333333315E-2</v>
      </c>
      <c r="P41" s="96">
        <f>'9'!AB42</f>
        <v>0.33156217442701141</v>
      </c>
      <c r="Q41" s="96">
        <f>'9'!AJ42</f>
        <v>0.37120916327913184</v>
      </c>
      <c r="R41" s="96">
        <f>'9'!AR42</f>
        <v>0.49832502226499836</v>
      </c>
      <c r="S41" s="96">
        <f>'9'!AZ42</f>
        <v>0.49554042408980059</v>
      </c>
      <c r="T41" s="96">
        <f>'9'!BH42</f>
        <v>0.47745272523754173</v>
      </c>
      <c r="U41" s="96">
        <f>'9'!BP42</f>
        <v>0.38153555602774242</v>
      </c>
      <c r="V41" s="96">
        <f>'9'!BX42</f>
        <v>0.37042045810660185</v>
      </c>
      <c r="W41" s="96">
        <f>'9'!CF42</f>
        <v>0.51854413747621153</v>
      </c>
      <c r="X41" s="96">
        <f>'9'!F42</f>
        <v>0.57870761058243958</v>
      </c>
      <c r="Y41" s="96">
        <f>'9'!N42</f>
        <v>0.53879014196618735</v>
      </c>
      <c r="Z41" s="96">
        <f>'9'!V42</f>
        <v>0.62431887774530703</v>
      </c>
      <c r="AA41" s="96">
        <f>'9'!AD42</f>
        <v>0.50509149988353896</v>
      </c>
      <c r="AB41" s="96">
        <f>'9'!AL42</f>
        <v>0.63770583482728294</v>
      </c>
      <c r="AC41" s="96">
        <f>'9'!AT42</f>
        <v>0.58866581269816176</v>
      </c>
      <c r="AD41" s="96">
        <f>'9'!BB42</f>
        <v>0.54176761367806803</v>
      </c>
      <c r="AE41" s="96">
        <f>'9'!BJ42</f>
        <v>0.53159294113919009</v>
      </c>
      <c r="AF41" s="96">
        <f>'9'!BR42</f>
        <v>0.53069476330476506</v>
      </c>
      <c r="AG41" s="96">
        <f>'9'!BZ42</f>
        <v>0.72407730860623698</v>
      </c>
      <c r="AH41" s="96">
        <f>'9'!CH42</f>
        <v>0.63768666719840905</v>
      </c>
      <c r="AI41" s="96">
        <f>'9'!G42</f>
        <v>0.54843571450410611</v>
      </c>
      <c r="AJ41" s="96">
        <f>'9'!O42</f>
        <v>0.50162536592626472</v>
      </c>
      <c r="AK41" s="96">
        <f>'9'!W42</f>
        <v>0.46162321326997896</v>
      </c>
      <c r="AL41" s="96">
        <f>'9'!AE42</f>
        <v>0.47576060397344988</v>
      </c>
      <c r="AM41" s="96">
        <f>'9'!AM42</f>
        <v>0.49642251736306042</v>
      </c>
      <c r="AN41" s="96">
        <f>'9'!AU42</f>
        <v>0.5298395883112178</v>
      </c>
      <c r="AO41" s="96">
        <f>'9'!BC42</f>
        <v>0.51109149434177892</v>
      </c>
      <c r="AP41" s="96">
        <f>'9'!BK42</f>
        <v>0.53466396142686901</v>
      </c>
      <c r="AQ41" s="96">
        <f>'9'!BS42</f>
        <v>0.62106314283393105</v>
      </c>
      <c r="AR41" s="96">
        <f>'9'!CA42</f>
        <v>0.6233697646365377</v>
      </c>
      <c r="AS41" s="96">
        <f>'9'!CI42</f>
        <v>0.61454942787989519</v>
      </c>
      <c r="AT41" s="96">
        <f>'9'!H42</f>
        <v>0.59359466457945986</v>
      </c>
      <c r="AU41" s="96">
        <f>'9'!P42</f>
        <v>0.5710234784948709</v>
      </c>
      <c r="AV41" s="96">
        <f>'9'!X42</f>
        <v>0.45386922638010102</v>
      </c>
      <c r="AW41" s="96">
        <f>'9'!AF42</f>
        <v>0.51634099021966973</v>
      </c>
      <c r="AX41" s="96">
        <f>'9'!AN42</f>
        <v>0.53531836531989585</v>
      </c>
      <c r="AY41" s="96">
        <f>'9'!AV42</f>
        <v>0.56853409506194785</v>
      </c>
      <c r="AZ41" s="96">
        <f>'9'!BD42</f>
        <v>0.5938422834147673</v>
      </c>
      <c r="BA41" s="96">
        <f>'9'!BL42</f>
        <v>0.5615013834571625</v>
      </c>
      <c r="BB41" s="96">
        <f>'9'!BT42</f>
        <v>0.54515040634496637</v>
      </c>
      <c r="BC41" s="96">
        <f>'9'!CB42</f>
        <v>0.63828051396657259</v>
      </c>
      <c r="BD41" s="96">
        <f>'9'!CJ42</f>
        <v>0.63887169306616076</v>
      </c>
      <c r="BE41" s="96">
        <f>'10'!H42</f>
        <v>0.69607992028885524</v>
      </c>
      <c r="BF41" s="96">
        <f>'10'!P42</f>
        <v>0.62045053271684159</v>
      </c>
      <c r="BG41" s="96">
        <f>'10'!X42</f>
        <v>0.56926857925511121</v>
      </c>
      <c r="BH41" s="96">
        <f>'10'!AF42</f>
        <v>0.6583062056446749</v>
      </c>
      <c r="BI41" s="96">
        <f>'10'!AN42</f>
        <v>0.59568891361402332</v>
      </c>
      <c r="BJ41" s="96">
        <f>'10'!AV42</f>
        <v>0.62179721220882711</v>
      </c>
      <c r="BK41" s="96">
        <f>'10'!BD42</f>
        <v>0.73371867429555993</v>
      </c>
      <c r="BL41" s="96">
        <f>'10'!BL42</f>
        <v>0.64597809699789455</v>
      </c>
      <c r="BM41" s="96">
        <f>'10'!BT42</f>
        <v>0.60644506046604241</v>
      </c>
      <c r="BN41" s="96">
        <f>'10'!CB42</f>
        <v>0.75646492029677714</v>
      </c>
      <c r="BO41" s="96">
        <f>'10'!CJ42</f>
        <v>0.72637260105254065</v>
      </c>
    </row>
    <row r="42" spans="1:67" s="89" customFormat="1">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6"/>
      <c r="BM42" s="96"/>
      <c r="BN42" s="96"/>
      <c r="BO42" s="96"/>
    </row>
    <row r="43" spans="1:67" s="23" customFormat="1">
      <c r="B43" s="342" t="s">
        <v>615</v>
      </c>
      <c r="C43" s="342"/>
      <c r="D43" s="342"/>
      <c r="E43" s="342"/>
      <c r="F43" s="342"/>
      <c r="G43" s="342"/>
      <c r="H43" s="342"/>
      <c r="I43" s="342"/>
      <c r="J43" s="342"/>
      <c r="K43" s="342"/>
      <c r="L43" s="342"/>
      <c r="M43" s="342" t="s">
        <v>615</v>
      </c>
      <c r="N43" s="342"/>
      <c r="O43" s="342"/>
      <c r="P43" s="342"/>
      <c r="Q43" s="342"/>
      <c r="R43" s="342"/>
      <c r="S43" s="342"/>
      <c r="T43" s="342"/>
      <c r="U43" s="342"/>
      <c r="V43" s="342"/>
      <c r="W43" s="342"/>
      <c r="X43" s="342" t="s">
        <v>615</v>
      </c>
      <c r="Y43" s="342"/>
      <c r="Z43" s="342"/>
      <c r="AA43" s="342"/>
      <c r="AB43" s="342"/>
      <c r="AC43" s="342"/>
      <c r="AD43" s="342"/>
      <c r="AE43" s="342"/>
      <c r="AF43" s="342"/>
      <c r="AG43" s="342"/>
      <c r="AH43" s="342"/>
      <c r="AI43" s="342" t="s">
        <v>615</v>
      </c>
      <c r="AJ43" s="342"/>
      <c r="AK43" s="342"/>
      <c r="AL43" s="342"/>
      <c r="AM43" s="342"/>
      <c r="AN43" s="342"/>
      <c r="AO43" s="342"/>
      <c r="AP43" s="342"/>
      <c r="AQ43" s="342"/>
      <c r="AR43" s="342"/>
      <c r="AS43" s="342"/>
      <c r="AT43" s="342" t="s">
        <v>615</v>
      </c>
      <c r="AU43" s="342"/>
      <c r="AV43" s="342"/>
      <c r="AW43" s="342"/>
      <c r="AX43" s="342"/>
      <c r="AY43" s="342"/>
      <c r="AZ43" s="342"/>
      <c r="BA43" s="342"/>
      <c r="BB43" s="342"/>
      <c r="BC43" s="342"/>
      <c r="BD43" s="342"/>
      <c r="BE43" s="342" t="s">
        <v>615</v>
      </c>
      <c r="BF43" s="342"/>
      <c r="BG43" s="342"/>
      <c r="BH43" s="342"/>
      <c r="BI43" s="342"/>
      <c r="BJ43" s="342"/>
      <c r="BK43" s="342"/>
      <c r="BL43" s="342"/>
      <c r="BM43" s="342"/>
      <c r="BN43" s="342"/>
      <c r="BO43" s="342"/>
    </row>
    <row r="44" spans="1:67">
      <c r="A44" s="95" t="s">
        <v>989</v>
      </c>
      <c r="B44" s="96">
        <f>(POWER(B41/B4, 1/37)-1)*100</f>
        <v>3.0415735268856325</v>
      </c>
      <c r="C44" s="96">
        <f t="shared" ref="C44:BN44" si="0">(POWER(C41/C4, 1/37)-1)*100</f>
        <v>5.7235983772259136</v>
      </c>
      <c r="D44" s="96">
        <f t="shared" si="0"/>
        <v>3.2815421699157854</v>
      </c>
      <c r="E44" s="96">
        <f t="shared" si="0"/>
        <v>2.8737439687549493</v>
      </c>
      <c r="F44" s="96">
        <f t="shared" si="0"/>
        <v>4.4567122238782009</v>
      </c>
      <c r="G44" s="96">
        <f t="shared" si="0"/>
        <v>3.7473024332293825</v>
      </c>
      <c r="H44" s="96">
        <f t="shared" si="0"/>
        <v>3.2104849199124041</v>
      </c>
      <c r="I44" s="96">
        <f t="shared" si="0"/>
        <v>3.2141062444948965</v>
      </c>
      <c r="J44" s="96">
        <f t="shared" si="0"/>
        <v>2.287778631948334</v>
      </c>
      <c r="K44" s="96">
        <f t="shared" si="0"/>
        <v>1.9576529840468204</v>
      </c>
      <c r="L44" s="96">
        <f t="shared" si="0"/>
        <v>2.4728798717725153</v>
      </c>
      <c r="M44" s="96">
        <f t="shared" si="0"/>
        <v>0.2937208220865406</v>
      </c>
      <c r="N44" s="96">
        <f t="shared" si="0"/>
        <v>1.2995446781909781</v>
      </c>
      <c r="O44" s="96">
        <f t="shared" si="0"/>
        <v>-3.4380270609108199</v>
      </c>
      <c r="P44" s="96">
        <f t="shared" si="0"/>
        <v>1.0191191734354454E-2</v>
      </c>
      <c r="Q44" s="96">
        <f t="shared" si="0"/>
        <v>-7.0031100991985173E-2</v>
      </c>
      <c r="R44" s="96">
        <f t="shared" si="0"/>
        <v>0.70241777708044406</v>
      </c>
      <c r="S44" s="96">
        <f t="shared" si="0"/>
        <v>0.46554758043722</v>
      </c>
      <c r="T44" s="96">
        <f t="shared" si="0"/>
        <v>0.27014072085518315</v>
      </c>
      <c r="U44" s="96">
        <f t="shared" si="0"/>
        <v>-0.94277944974148209</v>
      </c>
      <c r="V44" s="96">
        <f t="shared" si="0"/>
        <v>-1.7424864685769759</v>
      </c>
      <c r="W44" s="96">
        <f t="shared" si="0"/>
        <v>0.4111670480326346</v>
      </c>
      <c r="X44" s="96">
        <f t="shared" si="0"/>
        <v>-0.19252833524090462</v>
      </c>
      <c r="Y44" s="96">
        <f t="shared" si="0"/>
        <v>0.96319105929549842</v>
      </c>
      <c r="Z44" s="96">
        <f t="shared" si="0"/>
        <v>1.088537291872993</v>
      </c>
      <c r="AA44" s="96">
        <f t="shared" si="0"/>
        <v>-6.6029422394986437E-2</v>
      </c>
      <c r="AB44" s="96">
        <f t="shared" si="0"/>
        <v>1.8056104469681422</v>
      </c>
      <c r="AC44" s="96">
        <f t="shared" si="0"/>
        <v>4.0567019982429287E-2</v>
      </c>
      <c r="AD44" s="96">
        <f t="shared" si="0"/>
        <v>-0.85880853092378251</v>
      </c>
      <c r="AE44" s="96">
        <f t="shared" si="0"/>
        <v>0.28953876848611948</v>
      </c>
      <c r="AF44" s="96">
        <f t="shared" si="0"/>
        <v>1.1377032779218199</v>
      </c>
      <c r="AG44" s="96">
        <f t="shared" si="0"/>
        <v>0.12593520566168692</v>
      </c>
      <c r="AH44" s="96">
        <f t="shared" si="0"/>
        <v>-0.10724110665606412</v>
      </c>
      <c r="AI44" s="96">
        <f t="shared" si="0"/>
        <v>-0.35205791821345533</v>
      </c>
      <c r="AJ44" s="96">
        <f t="shared" si="0"/>
        <v>0.78660397639138679</v>
      </c>
      <c r="AK44" s="96">
        <f t="shared" si="0"/>
        <v>0.43902503302666318</v>
      </c>
      <c r="AL44" s="96">
        <f t="shared" si="0"/>
        <v>-0.42919107821375313</v>
      </c>
      <c r="AM44" s="96">
        <f t="shared" si="0"/>
        <v>-5.4208202533989613E-3</v>
      </c>
      <c r="AN44" s="96">
        <f t="shared" si="0"/>
        <v>-0.17472656159854827</v>
      </c>
      <c r="AO44" s="96">
        <f t="shared" si="0"/>
        <v>-0.74204876650860729</v>
      </c>
      <c r="AP44" s="96">
        <f t="shared" si="0"/>
        <v>-0.31763131349969997</v>
      </c>
      <c r="AQ44" s="96">
        <f t="shared" si="0"/>
        <v>-0.36006230407372719</v>
      </c>
      <c r="AR44" s="96">
        <f t="shared" si="0"/>
        <v>-0.33096873149977002</v>
      </c>
      <c r="AS44" s="96">
        <f>(POWER(AS41/AS4, 1/37)-1)*100</f>
        <v>0.10165786152529499</v>
      </c>
      <c r="AT44" s="96">
        <f t="shared" si="0"/>
        <v>0.55907187220800569</v>
      </c>
      <c r="AU44" s="96">
        <f t="shared" si="0"/>
        <v>1.7486111501221702</v>
      </c>
      <c r="AV44" s="96">
        <f t="shared" si="0"/>
        <v>0.88469527991374974</v>
      </c>
      <c r="AW44" s="96">
        <f t="shared" si="0"/>
        <v>0.5764689310449933</v>
      </c>
      <c r="AX44" s="96">
        <f t="shared" si="0"/>
        <v>1.2872325015998998</v>
      </c>
      <c r="AY44" s="96">
        <f t="shared" si="0"/>
        <v>0.79225559081874675</v>
      </c>
      <c r="AZ44" s="96">
        <f t="shared" si="0"/>
        <v>0.34280881063579738</v>
      </c>
      <c r="BA44" s="96">
        <f t="shared" si="0"/>
        <v>0.7094492782134143</v>
      </c>
      <c r="BB44" s="96">
        <f t="shared" si="0"/>
        <v>0.40036682564348336</v>
      </c>
      <c r="BC44" s="96">
        <f t="shared" si="0"/>
        <v>4.2450637478319564E-2</v>
      </c>
      <c r="BD44" s="96">
        <f t="shared" si="0"/>
        <v>0.63929266639930482</v>
      </c>
      <c r="BE44" s="96">
        <f t="shared" si="0"/>
        <v>1.9188580052304838</v>
      </c>
      <c r="BF44" s="96">
        <f t="shared" si="0"/>
        <v>3.5565308557219399</v>
      </c>
      <c r="BG44" s="96">
        <f t="shared" si="0"/>
        <v>2.2660423130570262</v>
      </c>
      <c r="BH44" s="96">
        <f t="shared" si="0"/>
        <v>1.923221561215871</v>
      </c>
      <c r="BI44" s="96">
        <f t="shared" si="0"/>
        <v>2.8656849338469126</v>
      </c>
      <c r="BJ44" s="96">
        <f t="shared" si="0"/>
        <v>2.2706270879166546</v>
      </c>
      <c r="BK44" s="96">
        <f t="shared" si="0"/>
        <v>1.9170771442891921</v>
      </c>
      <c r="BL44" s="96">
        <f t="shared" si="0"/>
        <v>2.0614498576355</v>
      </c>
      <c r="BM44" s="96">
        <f t="shared" si="0"/>
        <v>1.4479765771114206</v>
      </c>
      <c r="BN44" s="96">
        <f t="shared" si="0"/>
        <v>1.1477135294147844</v>
      </c>
      <c r="BO44" s="96">
        <f t="shared" ref="BO44" si="1">(POWER(BO41/BO4, 1/37)-1)*100</f>
        <v>1.6770755906647672</v>
      </c>
    </row>
    <row r="45" spans="1:67">
      <c r="B45" s="6" t="s">
        <v>31</v>
      </c>
      <c r="M45" s="6" t="s">
        <v>31</v>
      </c>
      <c r="X45" s="6" t="s">
        <v>31</v>
      </c>
      <c r="AI45" s="6" t="s">
        <v>31</v>
      </c>
      <c r="AT45" s="6" t="s">
        <v>31</v>
      </c>
      <c r="BE45" s="6" t="s">
        <v>31</v>
      </c>
    </row>
    <row r="46" spans="1:67">
      <c r="B46" s="6" t="s">
        <v>1235</v>
      </c>
    </row>
  </sheetData>
  <mergeCells count="6">
    <mergeCell ref="B2:L2"/>
    <mergeCell ref="BE2:BO2"/>
    <mergeCell ref="AT2:BD2"/>
    <mergeCell ref="AI2:AS2"/>
    <mergeCell ref="X2:AH2"/>
    <mergeCell ref="M2:W2"/>
  </mergeCells>
  <phoneticPr fontId="16" type="noConversion"/>
  <pageMargins left="0.74803149606299213" right="0.74803149606299213" top="0.98425196850393704" bottom="0.78740157480314965" header="0.51181102362204722" footer="0.51181102362204722"/>
  <pageSetup scale="82" orientation="landscape" r:id="rId1"/>
  <headerFooter alignWithMargins="0"/>
  <colBreaks count="6" manualBreakCount="6">
    <brk id="12" max="1048575" man="1"/>
    <brk id="23" max="1048575" man="1"/>
    <brk id="34" max="1048575" man="1"/>
    <brk id="45" max="1048575" man="1"/>
    <brk id="56" max="1048575" man="1"/>
    <brk id="72" max="1048575" man="1"/>
  </colBreaks>
</worksheet>
</file>

<file path=xl/worksheets/sheet17.xml><?xml version="1.0" encoding="utf-8"?>
<worksheet xmlns="http://schemas.openxmlformats.org/spreadsheetml/2006/main" xmlns:r="http://schemas.openxmlformats.org/officeDocument/2006/relationships">
  <sheetPr>
    <pageSetUpPr fitToPage="1"/>
  </sheetPr>
  <dimension ref="A1:L55"/>
  <sheetViews>
    <sheetView view="pageBreakPreview" zoomScaleSheetLayoutView="100" workbookViewId="0">
      <pane xSplit="1" ySplit="2" topLeftCell="B18" activePane="bottomRight" state="frozen"/>
      <selection activeCell="J107" sqref="J107"/>
      <selection pane="topRight" activeCell="J107" sqref="J107"/>
      <selection pane="bottomLeft" activeCell="J107" sqref="J107"/>
      <selection pane="bottomRight" activeCell="A49" sqref="A49"/>
    </sheetView>
  </sheetViews>
  <sheetFormatPr defaultColWidth="8.875" defaultRowHeight="12.75"/>
  <cols>
    <col min="1" max="1" width="51.375" customWidth="1"/>
    <col min="2" max="3" width="12.5" customWidth="1"/>
    <col min="4" max="4" width="8.875" customWidth="1"/>
    <col min="5" max="5" width="12.75" customWidth="1"/>
  </cols>
  <sheetData>
    <row r="1" spans="1:12">
      <c r="A1" t="s">
        <v>17</v>
      </c>
    </row>
    <row r="2" spans="1:12" ht="15" customHeight="1" thickBot="1">
      <c r="B2" t="s">
        <v>264</v>
      </c>
      <c r="C2" t="s">
        <v>352</v>
      </c>
      <c r="D2" t="s">
        <v>353</v>
      </c>
      <c r="E2" t="s">
        <v>354</v>
      </c>
      <c r="F2" t="s">
        <v>355</v>
      </c>
      <c r="G2" t="s">
        <v>356</v>
      </c>
      <c r="H2" t="s">
        <v>357</v>
      </c>
      <c r="I2" t="s">
        <v>358</v>
      </c>
      <c r="J2" t="s">
        <v>359</v>
      </c>
      <c r="K2" t="s">
        <v>360</v>
      </c>
      <c r="L2" t="s">
        <v>361</v>
      </c>
    </row>
    <row r="3" spans="1:12" ht="15" customHeight="1" thickTop="1">
      <c r="A3" t="s">
        <v>57</v>
      </c>
      <c r="B3">
        <f>'1'!H31</f>
        <v>51691.227201638823</v>
      </c>
      <c r="C3">
        <f>'1'!R31</f>
        <v>44742.742141562383</v>
      </c>
      <c r="D3">
        <f>'1'!AB31</f>
        <v>49400.688817158894</v>
      </c>
      <c r="E3">
        <f>'1'!AL31</f>
        <v>50937.047319758509</v>
      </c>
      <c r="F3">
        <f>'1'!AV31</f>
        <v>46565.791527145426</v>
      </c>
      <c r="G3">
        <f>'1'!BF31</f>
        <v>46486.085323518397</v>
      </c>
      <c r="H3">
        <f>'1'!BP31</f>
        <v>54109.366664950299</v>
      </c>
      <c r="I3">
        <f>'1'!BZ31</f>
        <v>49787.808285980595</v>
      </c>
      <c r="J3">
        <f>'1'!CJ31</f>
        <v>47550.593386680914</v>
      </c>
      <c r="K3">
        <f>'1'!CT31</f>
        <v>57512.058322196019</v>
      </c>
      <c r="L3">
        <f>'1'!DD31</f>
        <v>52642.829123370924</v>
      </c>
    </row>
    <row r="4" spans="1:12" ht="15" customHeight="1" thickBot="1">
      <c r="A4" t="s">
        <v>59</v>
      </c>
      <c r="B4">
        <f>B3/$B3*100</f>
        <v>100</v>
      </c>
      <c r="C4">
        <f t="shared" ref="C4:L4" si="0">C3/$B3*100</f>
        <v>86.557709235705389</v>
      </c>
      <c r="D4">
        <f t="shared" si="0"/>
        <v>95.568806336237827</v>
      </c>
      <c r="E4">
        <f t="shared" si="0"/>
        <v>98.540990565113916</v>
      </c>
      <c r="F4">
        <f t="shared" si="0"/>
        <v>90.084515396587634</v>
      </c>
      <c r="G4">
        <f t="shared" si="0"/>
        <v>89.930318624829624</v>
      </c>
      <c r="H4">
        <f t="shared" si="0"/>
        <v>104.67804614867957</v>
      </c>
      <c r="I4">
        <f t="shared" si="0"/>
        <v>96.317713819729391</v>
      </c>
      <c r="J4">
        <f t="shared" si="0"/>
        <v>91.989677863893633</v>
      </c>
      <c r="K4">
        <f t="shared" si="0"/>
        <v>111.26077177051941</v>
      </c>
      <c r="L4">
        <f t="shared" si="0"/>
        <v>101.84093505464682</v>
      </c>
    </row>
    <row r="5" spans="1:12" ht="15" customHeight="1" thickTop="1">
      <c r="A5" t="s">
        <v>58</v>
      </c>
      <c r="B5">
        <f>'2'!H31</f>
        <v>225037.64792795447</v>
      </c>
      <c r="C5">
        <f>'2'!R31</f>
        <v>405139.2945216482</v>
      </c>
      <c r="D5">
        <f>'2'!AB31</f>
        <v>1.0000000000000001E-5</v>
      </c>
      <c r="E5">
        <f>'2'!AL31</f>
        <v>141894.30299431676</v>
      </c>
      <c r="F5">
        <f>'2'!AV31</f>
        <v>180491.41380410979</v>
      </c>
      <c r="G5">
        <f>'2'!BF31</f>
        <v>214333.81444707286</v>
      </c>
      <c r="H5">
        <f>'2'!BP31</f>
        <v>216585.19087242192</v>
      </c>
      <c r="I5">
        <f>'2'!BZ31</f>
        <v>215324.67575974329</v>
      </c>
      <c r="J5">
        <f>'2'!CJ31</f>
        <v>241695.9005297171</v>
      </c>
      <c r="K5">
        <f>'2'!CT31</f>
        <v>285707.995012892</v>
      </c>
      <c r="L5">
        <f>'2'!DD31</f>
        <v>240541.47634825023</v>
      </c>
    </row>
    <row r="6" spans="1:12" ht="15" customHeight="1" thickBot="1">
      <c r="A6" t="s">
        <v>60</v>
      </c>
      <c r="B6">
        <f>B5/$B5*100</f>
        <v>100</v>
      </c>
      <c r="C6">
        <f t="shared" ref="C6:L6" si="1">C5/$B5*100</f>
        <v>180.0317850155246</v>
      </c>
      <c r="D6">
        <f t="shared" si="1"/>
        <v>4.4437009060819403E-9</v>
      </c>
      <c r="E6">
        <f t="shared" si="1"/>
        <v>63.053584278371076</v>
      </c>
      <c r="F6">
        <f t="shared" si="1"/>
        <v>80.204985906133302</v>
      </c>
      <c r="G6">
        <f t="shared" si="1"/>
        <v>95.243536546245608</v>
      </c>
      <c r="H6">
        <f t="shared" si="1"/>
        <v>96.243980892371127</v>
      </c>
      <c r="I6">
        <f t="shared" si="1"/>
        <v>95.683845677537121</v>
      </c>
      <c r="J6">
        <f t="shared" si="1"/>
        <v>107.40242921801944</v>
      </c>
      <c r="K6">
        <f t="shared" si="1"/>
        <v>126.96008763136429</v>
      </c>
      <c r="L6">
        <f t="shared" si="1"/>
        <v>106.88943763990073</v>
      </c>
    </row>
    <row r="7" spans="1:12" ht="15" customHeight="1" thickTop="1">
      <c r="A7" t="s">
        <v>29</v>
      </c>
    </row>
    <row r="8" spans="1:12" ht="15" customHeight="1">
      <c r="A8" t="s">
        <v>225</v>
      </c>
      <c r="B8">
        <f>'a17'!B30</f>
        <v>0.316</v>
      </c>
      <c r="C8">
        <f>'a17'!D30</f>
        <v>0.29799999999999999</v>
      </c>
      <c r="D8">
        <f>'a17'!F30</f>
        <v>0.26800000000000002</v>
      </c>
      <c r="E8">
        <f>'a17'!H30</f>
        <v>0.29399999999999998</v>
      </c>
      <c r="F8">
        <f>'a17'!J30</f>
        <v>0.28499999999999998</v>
      </c>
      <c r="G8">
        <f>'a17'!L30</f>
        <v>0.29299999999999998</v>
      </c>
      <c r="H8">
        <f>'a17'!N30</f>
        <v>0.31900000000000001</v>
      </c>
      <c r="I8">
        <f>'a17'!P30</f>
        <v>0.309</v>
      </c>
      <c r="J8">
        <f>'a17'!R30</f>
        <v>0.32400000000000001</v>
      </c>
      <c r="K8">
        <f>'a17'!T30</f>
        <v>0.314</v>
      </c>
      <c r="L8">
        <f>'a17'!V30</f>
        <v>0.32</v>
      </c>
    </row>
    <row r="9" spans="1:12" ht="15" customHeight="1">
      <c r="A9" t="s">
        <v>61</v>
      </c>
      <c r="B9">
        <f>B8/$B8*100</f>
        <v>100</v>
      </c>
      <c r="C9">
        <f t="shared" ref="C9:L9" si="2">C8/$B8*100</f>
        <v>94.303797468354418</v>
      </c>
      <c r="D9">
        <f t="shared" si="2"/>
        <v>84.810126582278485</v>
      </c>
      <c r="E9">
        <f t="shared" si="2"/>
        <v>93.037974683544306</v>
      </c>
      <c r="F9">
        <f t="shared" si="2"/>
        <v>90.189873417721515</v>
      </c>
      <c r="G9">
        <f t="shared" si="2"/>
        <v>92.721518987341767</v>
      </c>
      <c r="H9">
        <f t="shared" si="2"/>
        <v>100.9493670886076</v>
      </c>
      <c r="I9">
        <f t="shared" si="2"/>
        <v>97.784810126582272</v>
      </c>
      <c r="J9">
        <f t="shared" si="2"/>
        <v>102.53164556962024</v>
      </c>
      <c r="K9">
        <f t="shared" si="2"/>
        <v>99.367088607594937</v>
      </c>
      <c r="L9">
        <f t="shared" si="2"/>
        <v>101.26582278481013</v>
      </c>
    </row>
    <row r="10" spans="1:12" ht="15" customHeight="1">
      <c r="A10" t="s">
        <v>226</v>
      </c>
      <c r="B10">
        <f>'a18'!D30</f>
        <v>7.7497559999999993E-2</v>
      </c>
      <c r="C10">
        <f>'a18'!H30</f>
        <v>8.5666140000000002E-2</v>
      </c>
      <c r="D10">
        <f>'a18'!L30</f>
        <v>5.3298000000000005E-2</v>
      </c>
      <c r="E10">
        <f>'a18'!P30</f>
        <v>8.1959850000000001E-2</v>
      </c>
      <c r="F10">
        <f>'a18'!T30</f>
        <v>8.3263950000000003E-2</v>
      </c>
      <c r="G10">
        <f>'a18'!X30</f>
        <v>6.9378120000000001E-2</v>
      </c>
      <c r="H10">
        <f>'a18'!AB30</f>
        <v>7.9476389999999994E-2</v>
      </c>
      <c r="I10">
        <f>'a18'!AF30</f>
        <v>8.5883489999999993E-2</v>
      </c>
      <c r="J10">
        <f>'a18'!AJ30</f>
        <v>0.10397645999999999</v>
      </c>
      <c r="K10">
        <f>'a18'!AN30</f>
        <v>5.0523479999999996E-2</v>
      </c>
      <c r="L10">
        <f>'a18'!AR30</f>
        <v>9.8217629999999986E-2</v>
      </c>
    </row>
    <row r="11" spans="1:12" ht="15" customHeight="1">
      <c r="A11" t="s">
        <v>62</v>
      </c>
      <c r="B11">
        <f>B10/$B10*100</f>
        <v>100</v>
      </c>
      <c r="C11">
        <f t="shared" ref="C11:L11" si="3">C10/$B10*100</f>
        <v>110.54043507950443</v>
      </c>
      <c r="D11">
        <f t="shared" si="3"/>
        <v>68.773778167983622</v>
      </c>
      <c r="E11">
        <f t="shared" si="3"/>
        <v>105.75797483172376</v>
      </c>
      <c r="F11">
        <f t="shared" si="3"/>
        <v>107.44073748902548</v>
      </c>
      <c r="G11">
        <f t="shared" si="3"/>
        <v>89.522973368451858</v>
      </c>
      <c r="H11">
        <f t="shared" si="3"/>
        <v>102.55340942347088</v>
      </c>
      <c r="I11">
        <f t="shared" si="3"/>
        <v>110.82089552238806</v>
      </c>
      <c r="J11">
        <f t="shared" si="3"/>
        <v>134.16739830260462</v>
      </c>
      <c r="K11">
        <f t="shared" si="3"/>
        <v>65.193639644912693</v>
      </c>
      <c r="L11">
        <f t="shared" si="3"/>
        <v>126.73641595941858</v>
      </c>
    </row>
    <row r="12" spans="1:12" ht="15" customHeight="1">
      <c r="A12" t="s">
        <v>32</v>
      </c>
      <c r="B12">
        <f>B9*0.25+B11*0.75</f>
        <v>100</v>
      </c>
      <c r="C12">
        <f>C9*0.25+C11*0.75</f>
        <v>106.48127567671693</v>
      </c>
      <c r="D12">
        <f t="shared" ref="D12:L12" si="4">D9*0.25+D11*0.75</f>
        <v>72.782865271557341</v>
      </c>
      <c r="E12">
        <f t="shared" si="4"/>
        <v>102.57797479467889</v>
      </c>
      <c r="F12">
        <f t="shared" si="4"/>
        <v>103.12802147119949</v>
      </c>
      <c r="G12">
        <f t="shared" si="4"/>
        <v>90.322609773174335</v>
      </c>
      <c r="H12">
        <f t="shared" si="4"/>
        <v>102.15239883975505</v>
      </c>
      <c r="I12">
        <f t="shared" si="4"/>
        <v>107.56187417343661</v>
      </c>
      <c r="J12">
        <f t="shared" si="4"/>
        <v>126.25846011935853</v>
      </c>
      <c r="K12">
        <f t="shared" si="4"/>
        <v>73.737001885583254</v>
      </c>
      <c r="L12">
        <f t="shared" si="4"/>
        <v>120.36876766576646</v>
      </c>
    </row>
    <row r="13" spans="1:12" ht="15" customHeight="1" thickBot="1">
      <c r="A13" t="s">
        <v>33</v>
      </c>
      <c r="B13">
        <f>200-B12</f>
        <v>100</v>
      </c>
      <c r="C13">
        <f t="shared" ref="C13:L13" si="5">200-C12</f>
        <v>93.518724323283067</v>
      </c>
      <c r="D13">
        <f t="shared" si="5"/>
        <v>127.21713472844266</v>
      </c>
      <c r="E13">
        <f t="shared" si="5"/>
        <v>97.422025205321106</v>
      </c>
      <c r="F13">
        <f t="shared" si="5"/>
        <v>96.871978528800511</v>
      </c>
      <c r="G13">
        <f t="shared" si="5"/>
        <v>109.67739022682566</v>
      </c>
      <c r="H13">
        <f t="shared" si="5"/>
        <v>97.847601160244949</v>
      </c>
      <c r="I13">
        <f t="shared" si="5"/>
        <v>92.438125826563393</v>
      </c>
      <c r="J13">
        <f t="shared" si="5"/>
        <v>73.741539880641469</v>
      </c>
      <c r="K13">
        <f t="shared" si="5"/>
        <v>126.26299811441675</v>
      </c>
      <c r="L13">
        <f t="shared" si="5"/>
        <v>79.631232334233545</v>
      </c>
    </row>
    <row r="14" spans="1:12" ht="15" customHeight="1" thickTop="1">
      <c r="A14" t="s">
        <v>34</v>
      </c>
    </row>
    <row r="15" spans="1:12" ht="15" customHeight="1">
      <c r="A15" t="s">
        <v>35</v>
      </c>
    </row>
    <row r="16" spans="1:12" ht="15" customHeight="1">
      <c r="A16" t="s">
        <v>433</v>
      </c>
      <c r="B16">
        <f>a20A!B29</f>
        <v>6.3</v>
      </c>
      <c r="C16">
        <f>a20A!C29</f>
        <v>14.8</v>
      </c>
      <c r="D16">
        <f>a20A!D29</f>
        <v>11.1</v>
      </c>
      <c r="E16">
        <f>a20A!E29</f>
        <v>7.9</v>
      </c>
      <c r="F16">
        <f>a20A!F29</f>
        <v>8.6999999999999993</v>
      </c>
      <c r="G16">
        <f>a20A!G29</f>
        <v>8.1</v>
      </c>
      <c r="H16">
        <f>a20A!H29</f>
        <v>6.3</v>
      </c>
      <c r="I16">
        <f>a20A!I29</f>
        <v>4.3</v>
      </c>
      <c r="J16">
        <f>a20A!J29</f>
        <v>4.7</v>
      </c>
      <c r="K16">
        <f>a20A!K29</f>
        <v>3.5</v>
      </c>
      <c r="L16">
        <f>a20A!L29</f>
        <v>4.8</v>
      </c>
    </row>
    <row r="17" spans="1:12" ht="15" customHeight="1">
      <c r="A17" t="s">
        <v>434</v>
      </c>
      <c r="B17">
        <f>'4'!C30</f>
        <v>0.77694610778443096</v>
      </c>
      <c r="C17">
        <f>'4'!J30</f>
        <v>0.35279441117764454</v>
      </c>
      <c r="D17">
        <f>'4'!Q30</f>
        <v>0.53742514970059874</v>
      </c>
      <c r="E17">
        <f>'4'!X30</f>
        <v>0.69710578842315363</v>
      </c>
      <c r="F17">
        <f>'4'!AE30</f>
        <v>0.65718562874251496</v>
      </c>
      <c r="G17">
        <f>'4'!AL30</f>
        <v>0.6871257485029939</v>
      </c>
      <c r="H17">
        <f>'4'!AS30</f>
        <v>0.77694610778443096</v>
      </c>
      <c r="I17">
        <f>'4'!AZ30</f>
        <v>0.87674650698602785</v>
      </c>
      <c r="J17">
        <f>'4'!BG30</f>
        <v>0.85678642714570852</v>
      </c>
      <c r="K17">
        <f>'4'!BN30</f>
        <v>0.91666666666666663</v>
      </c>
      <c r="L17">
        <f>'4'!BU30</f>
        <v>0.85179640718562866</v>
      </c>
    </row>
    <row r="18" spans="1:12" ht="15" customHeight="1">
      <c r="A18" t="s">
        <v>63</v>
      </c>
      <c r="B18">
        <f>B17/$B17*100</f>
        <v>100</v>
      </c>
      <c r="C18">
        <f t="shared" ref="C18:L18" si="6">C17/$B17*100</f>
        <v>45.407835581245976</v>
      </c>
      <c r="D18">
        <f t="shared" si="6"/>
        <v>69.171483622350678</v>
      </c>
      <c r="E18">
        <f t="shared" si="6"/>
        <v>89.723827874116907</v>
      </c>
      <c r="F18">
        <f t="shared" si="6"/>
        <v>84.585741811175353</v>
      </c>
      <c r="G18">
        <f t="shared" si="6"/>
        <v>88.439306358381515</v>
      </c>
      <c r="H18">
        <f t="shared" si="6"/>
        <v>100</v>
      </c>
      <c r="I18">
        <f t="shared" si="6"/>
        <v>112.84521515735391</v>
      </c>
      <c r="J18">
        <f t="shared" si="6"/>
        <v>110.27617212588312</v>
      </c>
      <c r="K18">
        <f t="shared" si="6"/>
        <v>117.98330122029546</v>
      </c>
      <c r="L18">
        <f t="shared" si="6"/>
        <v>109.63391136801543</v>
      </c>
    </row>
    <row r="19" spans="1:12" ht="15" customHeight="1">
      <c r="A19" t="s">
        <v>36</v>
      </c>
      <c r="B19">
        <f>'a19'!D31</f>
        <v>46.923100102452835</v>
      </c>
      <c r="C19">
        <f>'a19'!G31</f>
        <v>105.92318059299191</v>
      </c>
      <c r="D19">
        <f>'a19'!J31</f>
        <v>101.17647058823529</v>
      </c>
      <c r="E19">
        <f>'a19'!M31</f>
        <v>79.683377308707122</v>
      </c>
      <c r="F19">
        <f>'a19'!P31</f>
        <v>103.45771144278608</v>
      </c>
      <c r="G19">
        <f>'a19'!S31</f>
        <v>54.649817295980519</v>
      </c>
      <c r="H19">
        <f>'a19'!V31</f>
        <v>30.842343378575261</v>
      </c>
      <c r="I19">
        <f>'a19'!Y31</f>
        <v>46.701388888888886</v>
      </c>
      <c r="J19">
        <f>'a19'!AB31</f>
        <v>45.345781466113422</v>
      </c>
      <c r="K19">
        <f>'a19'!AE31</f>
        <v>32.920924574209238</v>
      </c>
      <c r="L19">
        <f>'a19'!AH31</f>
        <v>41.354944029850742</v>
      </c>
    </row>
    <row r="20" spans="1:12" ht="15" customHeight="1">
      <c r="A20" t="s">
        <v>37</v>
      </c>
      <c r="B20">
        <f>'a23'!B28</f>
        <v>40.556199851252487</v>
      </c>
      <c r="C20">
        <f>'a23'!C28</f>
        <v>41.967529879508518</v>
      </c>
      <c r="D20">
        <f>'a23'!D28</f>
        <v>48.122979880311746</v>
      </c>
      <c r="E20">
        <f>'a23'!E28</f>
        <v>43.802378774636082</v>
      </c>
      <c r="F20">
        <f>'a23'!F28</f>
        <v>44.223070395647447</v>
      </c>
      <c r="G20">
        <f>'a23'!G28</f>
        <v>42.657520311810408</v>
      </c>
      <c r="H20">
        <f>'a23'!H28</f>
        <v>40.048776643833733</v>
      </c>
      <c r="I20">
        <f>'a23'!I28</f>
        <v>43.101879813526587</v>
      </c>
      <c r="J20">
        <f>'a23'!J28</f>
        <v>43.522766160781288</v>
      </c>
      <c r="K20">
        <f>'a23'!K28</f>
        <v>40.608715849448672</v>
      </c>
      <c r="L20">
        <f>'a23'!L28</f>
        <v>41.188237289399346</v>
      </c>
    </row>
    <row r="21" spans="1:12" ht="15" customHeight="1">
      <c r="A21" t="s">
        <v>436</v>
      </c>
      <c r="B21">
        <f>B19*B20</f>
        <v>1903.0226253954031</v>
      </c>
      <c r="C21">
        <f t="shared" ref="C21:L21" si="7">C19*C20</f>
        <v>4445.3342464689649</v>
      </c>
      <c r="D21">
        <f t="shared" si="7"/>
        <v>4868.9132584786003</v>
      </c>
      <c r="E21">
        <f t="shared" si="7"/>
        <v>3490.3214749182312</v>
      </c>
      <c r="F21">
        <f t="shared" si="7"/>
        <v>4575.2176561069091</v>
      </c>
      <c r="G21">
        <f t="shared" si="7"/>
        <v>2331.225691340017</v>
      </c>
      <c r="H21">
        <f t="shared" si="7"/>
        <v>1235.198121140985</v>
      </c>
      <c r="I21">
        <f t="shared" si="7"/>
        <v>2012.9176510136547</v>
      </c>
      <c r="J21">
        <f t="shared" si="7"/>
        <v>1973.5738431275445</v>
      </c>
      <c r="K21">
        <f t="shared" si="7"/>
        <v>1336.8764715351949</v>
      </c>
      <c r="L21">
        <f t="shared" si="7"/>
        <v>1703.3372477913213</v>
      </c>
    </row>
    <row r="22" spans="1:12" ht="15" customHeight="1">
      <c r="A22" t="s">
        <v>64</v>
      </c>
      <c r="B22">
        <f>B21/$B21*100</f>
        <v>100</v>
      </c>
      <c r="C22">
        <f t="shared" ref="C22:L22" si="8">C21/$B21*100</f>
        <v>233.59334708620869</v>
      </c>
      <c r="D22">
        <f t="shared" si="8"/>
        <v>255.85156968204493</v>
      </c>
      <c r="E22">
        <f t="shared" si="8"/>
        <v>183.40935248696923</v>
      </c>
      <c r="F22">
        <f t="shared" si="8"/>
        <v>240.41845824908609</v>
      </c>
      <c r="G22">
        <f t="shared" si="8"/>
        <v>122.50120730202268</v>
      </c>
      <c r="H22">
        <f t="shared" si="8"/>
        <v>64.907169502745148</v>
      </c>
      <c r="I22">
        <f t="shared" si="8"/>
        <v>105.77476190517798</v>
      </c>
      <c r="J22">
        <f t="shared" si="8"/>
        <v>103.70732416896422</v>
      </c>
      <c r="K22">
        <f t="shared" si="8"/>
        <v>70.250161700385647</v>
      </c>
      <c r="L22">
        <f t="shared" si="8"/>
        <v>89.506936231901506</v>
      </c>
    </row>
    <row r="23" spans="1:12" ht="15" customHeight="1">
      <c r="A23" t="s">
        <v>435</v>
      </c>
      <c r="B23">
        <f t="shared" ref="B23:L23" si="9">B18*0.8+B22*0.2</f>
        <v>100</v>
      </c>
      <c r="C23">
        <f t="shared" si="9"/>
        <v>83.044937882238514</v>
      </c>
      <c r="D23">
        <f t="shared" si="9"/>
        <v>106.50750083428953</v>
      </c>
      <c r="E23">
        <f t="shared" si="9"/>
        <v>108.46093279668737</v>
      </c>
      <c r="F23">
        <f t="shared" si="9"/>
        <v>115.75228509875751</v>
      </c>
      <c r="G23">
        <f t="shared" si="9"/>
        <v>95.251686547109756</v>
      </c>
      <c r="H23">
        <f t="shared" si="9"/>
        <v>92.981433900549035</v>
      </c>
      <c r="I23">
        <f t="shared" si="9"/>
        <v>111.43112450691874</v>
      </c>
      <c r="J23">
        <f t="shared" si="9"/>
        <v>108.96240253449935</v>
      </c>
      <c r="K23">
        <f t="shared" si="9"/>
        <v>108.43667331631352</v>
      </c>
      <c r="L23">
        <f t="shared" si="9"/>
        <v>105.60851634079265</v>
      </c>
    </row>
    <row r="24" spans="1:12" ht="15" customHeight="1">
      <c r="A24" t="s">
        <v>38</v>
      </c>
    </row>
    <row r="25" spans="1:12" ht="15" customHeight="1">
      <c r="A25" t="s">
        <v>39</v>
      </c>
      <c r="B25">
        <f>'a26'!B39</f>
        <v>2.8929993411862207</v>
      </c>
      <c r="C25">
        <f>'a26'!C39</f>
        <v>2.7452441142676873</v>
      </c>
      <c r="D25">
        <f>'a26'!D39</f>
        <v>3.393430194164492</v>
      </c>
      <c r="E25">
        <f>'a26'!E39</f>
        <v>3.3621498629335957</v>
      </c>
      <c r="F25">
        <f>'a26'!F39</f>
        <v>3.4498097713813936</v>
      </c>
      <c r="G25">
        <f>'a26'!G39</f>
        <v>2.7560567534849496</v>
      </c>
      <c r="H25">
        <f>'a26'!H39</f>
        <v>3.1688923686112891</v>
      </c>
      <c r="I25">
        <f>'a26'!I39</f>
        <v>3.1244093931686114</v>
      </c>
      <c r="J25">
        <f>'a26'!J39</f>
        <v>2.7099562844518363</v>
      </c>
      <c r="K25">
        <f>'a26'!K39</f>
        <v>2.3698387270581547</v>
      </c>
      <c r="L25">
        <f>'a26'!L39</f>
        <v>2.675706111564248</v>
      </c>
    </row>
    <row r="26" spans="1:12" ht="15" customHeight="1">
      <c r="A26" t="s">
        <v>65</v>
      </c>
      <c r="B26">
        <f>B25/$B25*100</f>
        <v>100</v>
      </c>
      <c r="C26">
        <f t="shared" ref="C26:L26" si="10">C25/$B25*100</f>
        <v>94.892662960028559</v>
      </c>
      <c r="D26">
        <f t="shared" si="10"/>
        <v>117.29799401796888</v>
      </c>
      <c r="E26">
        <f t="shared" si="10"/>
        <v>116.21675176583375</v>
      </c>
      <c r="F26">
        <f t="shared" si="10"/>
        <v>119.24682188025881</v>
      </c>
      <c r="G26">
        <f t="shared" si="10"/>
        <v>95.266414832810838</v>
      </c>
      <c r="H26">
        <f t="shared" si="10"/>
        <v>109.53657415324345</v>
      </c>
      <c r="I26">
        <f t="shared" si="10"/>
        <v>107.99896663258504</v>
      </c>
      <c r="J26">
        <f t="shared" si="10"/>
        <v>93.672896701755519</v>
      </c>
      <c r="K26">
        <f t="shared" si="10"/>
        <v>81.916324463677412</v>
      </c>
      <c r="L26">
        <f t="shared" si="10"/>
        <v>92.488998302610199</v>
      </c>
    </row>
    <row r="27" spans="1:12" ht="15" customHeight="1">
      <c r="A27" t="s">
        <v>40</v>
      </c>
      <c r="B27">
        <f>200-B26</f>
        <v>100</v>
      </c>
      <c r="C27">
        <f t="shared" ref="C27:L27" si="11">200-C26</f>
        <v>105.10733703997144</v>
      </c>
      <c r="D27">
        <f t="shared" si="11"/>
        <v>82.702005982031125</v>
      </c>
      <c r="E27">
        <f t="shared" si="11"/>
        <v>83.783248234166251</v>
      </c>
      <c r="F27">
        <f t="shared" si="11"/>
        <v>80.753178119741193</v>
      </c>
      <c r="G27">
        <f t="shared" si="11"/>
        <v>104.73358516718916</v>
      </c>
      <c r="H27">
        <f t="shared" si="11"/>
        <v>90.46342584675655</v>
      </c>
      <c r="I27">
        <f t="shared" si="11"/>
        <v>92.001033367414962</v>
      </c>
      <c r="J27">
        <f t="shared" si="11"/>
        <v>106.32710329824448</v>
      </c>
      <c r="K27">
        <f t="shared" si="11"/>
        <v>118.08367553632259</v>
      </c>
      <c r="L27">
        <f t="shared" si="11"/>
        <v>107.5110016973898</v>
      </c>
    </row>
    <row r="28" spans="1:12" ht="15" customHeight="1">
      <c r="A28" t="s">
        <v>41</v>
      </c>
    </row>
    <row r="29" spans="1:12" ht="15" customHeight="1">
      <c r="A29" t="s">
        <v>227</v>
      </c>
      <c r="B29">
        <f>'a27'!H30</f>
        <v>0.11872999999999999</v>
      </c>
      <c r="C29">
        <f>'a27'!O30</f>
        <v>0.145702</v>
      </c>
      <c r="D29">
        <f>'a27'!V30</f>
        <v>8.6676000000000003E-2</v>
      </c>
      <c r="E29">
        <f>'a27'!AC30</f>
        <v>0.12367499999999999</v>
      </c>
      <c r="F29">
        <f>'a27'!AJ30</f>
        <v>0.12757399999999999</v>
      </c>
      <c r="G29">
        <f>'a27'!AQ30</f>
        <v>7.8009999999999996E-2</v>
      </c>
      <c r="H29">
        <f>'a27'!AX30</f>
        <v>0.128304</v>
      </c>
      <c r="I29">
        <f>'a27'!BE30</f>
        <v>0.11262499999999999</v>
      </c>
      <c r="J29">
        <f>'a27'!BL30</f>
        <v>0.16792200000000002</v>
      </c>
      <c r="K29">
        <f>'a27'!BS30</f>
        <v>8.0040000000000014E-2</v>
      </c>
      <c r="L29">
        <f>'a27'!BZ30</f>
        <v>0.17107200000000003</v>
      </c>
    </row>
    <row r="30" spans="1:12" ht="15" customHeight="1">
      <c r="A30" t="s">
        <v>66</v>
      </c>
      <c r="B30">
        <f>B29/$B29*100</f>
        <v>100</v>
      </c>
      <c r="C30">
        <f t="shared" ref="C30:L30" si="12">C29/$B29*100</f>
        <v>122.71708919396953</v>
      </c>
      <c r="D30">
        <f t="shared" si="12"/>
        <v>73.002610966057446</v>
      </c>
      <c r="E30">
        <f t="shared" si="12"/>
        <v>104.16491198517646</v>
      </c>
      <c r="F30">
        <f t="shared" si="12"/>
        <v>107.4488334877453</v>
      </c>
      <c r="G30">
        <f t="shared" si="12"/>
        <v>65.703697464836182</v>
      </c>
      <c r="H30">
        <f t="shared" si="12"/>
        <v>108.06367388191698</v>
      </c>
      <c r="I30">
        <f t="shared" si="12"/>
        <v>94.858081361071328</v>
      </c>
      <c r="J30">
        <f t="shared" si="12"/>
        <v>141.4318200960162</v>
      </c>
      <c r="K30">
        <f t="shared" si="12"/>
        <v>67.413459108902572</v>
      </c>
      <c r="L30">
        <f t="shared" si="12"/>
        <v>144.08489850922263</v>
      </c>
    </row>
    <row r="31" spans="1:12" ht="15" customHeight="1">
      <c r="A31" t="s">
        <v>42</v>
      </c>
      <c r="B31">
        <f>'a27'!E30</f>
        <v>1.135396940361024</v>
      </c>
      <c r="C31">
        <f>'a27'!L30</f>
        <v>0.66958716006277375</v>
      </c>
      <c r="D31">
        <f>'a27'!S30</f>
        <v>0.98300331480363901</v>
      </c>
      <c r="E31">
        <f>'a27'!Z30</f>
        <v>1.0405955313355668</v>
      </c>
      <c r="F31">
        <f>'a27'!AG30</f>
        <v>0.92094640129808425</v>
      </c>
      <c r="G31">
        <f>'a27'!AN30</f>
        <v>1.2985465882171108</v>
      </c>
      <c r="H31">
        <f>'a27'!AU30</f>
        <v>1.1123472561474608</v>
      </c>
      <c r="I31">
        <f>'a27'!BB30</f>
        <v>1.0382349191927418</v>
      </c>
      <c r="J31">
        <f>'a27'!BI30</f>
        <v>0.95530110718524619</v>
      </c>
      <c r="K31">
        <f>'a27'!BP30</f>
        <v>1.1801485072760016</v>
      </c>
      <c r="L31">
        <f>'a27'!BW30</f>
        <v>1.1466530595999733</v>
      </c>
    </row>
    <row r="32" spans="1:12" ht="15" customHeight="1">
      <c r="A32" t="s">
        <v>67</v>
      </c>
      <c r="B32">
        <f>B31/$B31*100</f>
        <v>100</v>
      </c>
      <c r="C32">
        <f t="shared" ref="C32:L32" si="13">C31/$B31*100</f>
        <v>58.973838686747214</v>
      </c>
      <c r="D32">
        <f t="shared" si="13"/>
        <v>86.577942907884875</v>
      </c>
      <c r="E32">
        <f t="shared" si="13"/>
        <v>91.65037304087565</v>
      </c>
      <c r="F32">
        <f t="shared" si="13"/>
        <v>81.112284925239393</v>
      </c>
      <c r="G32">
        <f t="shared" si="13"/>
        <v>114.3693929458899</v>
      </c>
      <c r="H32">
        <f t="shared" si="13"/>
        <v>97.969900799077891</v>
      </c>
      <c r="I32">
        <f t="shared" si="13"/>
        <v>91.442462304206359</v>
      </c>
      <c r="J32">
        <f t="shared" si="13"/>
        <v>84.138073058527667</v>
      </c>
      <c r="K32">
        <f t="shared" si="13"/>
        <v>103.9414908851831</v>
      </c>
      <c r="L32">
        <f t="shared" si="13"/>
        <v>100.99138185411793</v>
      </c>
    </row>
    <row r="33" spans="1:12" ht="15" customHeight="1">
      <c r="A33" t="s">
        <v>43</v>
      </c>
      <c r="B33">
        <f>B30*B32/100</f>
        <v>100</v>
      </c>
      <c r="C33">
        <f t="shared" ref="C33:L33" si="14">C30*C32/100</f>
        <v>72.370978222323288</v>
      </c>
      <c r="D33">
        <f t="shared" si="14"/>
        <v>63.204158843458515</v>
      </c>
      <c r="E33">
        <f t="shared" si="14"/>
        <v>95.467530412114016</v>
      </c>
      <c r="F33">
        <f t="shared" si="14"/>
        <v>87.154203967426014</v>
      </c>
      <c r="G33">
        <f t="shared" si="14"/>
        <v>75.144919933537196</v>
      </c>
      <c r="H33">
        <f t="shared" si="14"/>
        <v>105.86987410195312</v>
      </c>
      <c r="I33">
        <f t="shared" si="14"/>
        <v>86.740565291091045</v>
      </c>
      <c r="J33">
        <f t="shared" si="14"/>
        <v>118.99800812039152</v>
      </c>
      <c r="K33">
        <f t="shared" si="14"/>
        <v>70.070554455066599</v>
      </c>
      <c r="L33">
        <f t="shared" si="14"/>
        <v>145.51333004756731</v>
      </c>
    </row>
    <row r="34" spans="1:12" ht="15" customHeight="1">
      <c r="A34" t="s">
        <v>44</v>
      </c>
      <c r="B34">
        <f>200-B33</f>
        <v>100</v>
      </c>
      <c r="C34">
        <f t="shared" ref="C34:L34" si="15">200-C33</f>
        <v>127.62902177767671</v>
      </c>
      <c r="D34">
        <f t="shared" si="15"/>
        <v>136.79584115654148</v>
      </c>
      <c r="E34">
        <f t="shared" si="15"/>
        <v>104.53246958788598</v>
      </c>
      <c r="F34">
        <f t="shared" si="15"/>
        <v>112.84579603257399</v>
      </c>
      <c r="G34">
        <f t="shared" si="15"/>
        <v>124.8550800664628</v>
      </c>
      <c r="H34">
        <f t="shared" si="15"/>
        <v>94.130125898046884</v>
      </c>
      <c r="I34">
        <f t="shared" si="15"/>
        <v>113.25943470890896</v>
      </c>
      <c r="J34">
        <f t="shared" si="15"/>
        <v>81.001991879608482</v>
      </c>
      <c r="K34">
        <f t="shared" si="15"/>
        <v>129.9294455449334</v>
      </c>
      <c r="L34">
        <f t="shared" si="15"/>
        <v>54.486669952432692</v>
      </c>
    </row>
    <row r="35" spans="1:12" ht="15" customHeight="1">
      <c r="A35" t="s">
        <v>45</v>
      </c>
    </row>
    <row r="36" spans="1:12" ht="15" customHeight="1">
      <c r="A36" t="s">
        <v>228</v>
      </c>
      <c r="B36">
        <f>'7'!D30</f>
        <v>2.8917000000000002E-2</v>
      </c>
      <c r="C36">
        <f>'7'!H30</f>
        <v>4.7958750000000001E-2</v>
      </c>
      <c r="D36">
        <f>'7'!L30</f>
        <v>4.0256999999999994E-2</v>
      </c>
      <c r="E36">
        <f>'7'!P30</f>
        <v>4.2154559999999987E-2</v>
      </c>
      <c r="F36">
        <f>'7'!T30</f>
        <v>3.7762200000000003E-2</v>
      </c>
      <c r="G36">
        <f>'7'!X30</f>
        <v>3.652992E-2</v>
      </c>
      <c r="H36">
        <f>'7'!AB30</f>
        <v>2.3349059999999998E-2</v>
      </c>
      <c r="I36">
        <f>'7'!AF30</f>
        <v>2.7059130000000001E-2</v>
      </c>
      <c r="J36">
        <f>'7'!AJ30</f>
        <v>3.5962919999999995E-2</v>
      </c>
      <c r="K36">
        <f>'7'!AN30</f>
        <v>1.0496699961416446E-2</v>
      </c>
      <c r="L36">
        <f>'7'!AR30</f>
        <v>2.6845559999999997E-2</v>
      </c>
    </row>
    <row r="37" spans="1:12" ht="15" customHeight="1">
      <c r="A37" t="s">
        <v>68</v>
      </c>
      <c r="B37">
        <f>B36/$B36*100</f>
        <v>100</v>
      </c>
      <c r="C37">
        <f t="shared" ref="C37:L37" si="16">C36/$B36*100</f>
        <v>165.84967320261435</v>
      </c>
      <c r="D37">
        <f t="shared" si="16"/>
        <v>139.21568627450978</v>
      </c>
      <c r="E37">
        <f t="shared" si="16"/>
        <v>145.77777777777771</v>
      </c>
      <c r="F37">
        <f t="shared" si="16"/>
        <v>130.58823529411765</v>
      </c>
      <c r="G37">
        <f t="shared" si="16"/>
        <v>126.32679738562092</v>
      </c>
      <c r="H37">
        <f t="shared" si="16"/>
        <v>80.745098039215677</v>
      </c>
      <c r="I37">
        <f t="shared" si="16"/>
        <v>93.575163398692808</v>
      </c>
      <c r="J37">
        <f t="shared" si="16"/>
        <v>124.36601307189541</v>
      </c>
      <c r="K37">
        <f t="shared" si="16"/>
        <v>36.299408518921204</v>
      </c>
      <c r="L37">
        <f t="shared" si="16"/>
        <v>92.836601307189525</v>
      </c>
    </row>
    <row r="38" spans="1:12" ht="15" customHeight="1" thickBot="1">
      <c r="A38" t="s">
        <v>46</v>
      </c>
      <c r="B38">
        <f>200-B37</f>
        <v>100</v>
      </c>
      <c r="C38">
        <f t="shared" ref="C38:L38" si="17">200-C37</f>
        <v>34.150326797385645</v>
      </c>
      <c r="D38">
        <f t="shared" si="17"/>
        <v>60.784313725490222</v>
      </c>
      <c r="E38">
        <f t="shared" si="17"/>
        <v>54.222222222222285</v>
      </c>
      <c r="F38">
        <f t="shared" si="17"/>
        <v>69.411764705882348</v>
      </c>
      <c r="G38">
        <f t="shared" si="17"/>
        <v>73.673202614379079</v>
      </c>
      <c r="H38">
        <f t="shared" si="17"/>
        <v>119.25490196078432</v>
      </c>
      <c r="I38">
        <f t="shared" si="17"/>
        <v>106.42483660130719</v>
      </c>
      <c r="J38">
        <f t="shared" si="17"/>
        <v>75.633986928104591</v>
      </c>
      <c r="K38">
        <f t="shared" si="17"/>
        <v>163.70059148107879</v>
      </c>
      <c r="L38">
        <f t="shared" si="17"/>
        <v>107.16339869281047</v>
      </c>
    </row>
    <row r="39" spans="1:12" ht="15" customHeight="1" thickTop="1">
      <c r="A39" t="s">
        <v>47</v>
      </c>
    </row>
    <row r="40" spans="1:12" ht="15" customHeight="1">
      <c r="A40" t="s">
        <v>48</v>
      </c>
      <c r="B40">
        <f>B4</f>
        <v>100</v>
      </c>
      <c r="C40">
        <f t="shared" ref="C40:L40" si="18">C4</f>
        <v>86.557709235705389</v>
      </c>
      <c r="D40">
        <f t="shared" si="18"/>
        <v>95.568806336237827</v>
      </c>
      <c r="E40">
        <f t="shared" si="18"/>
        <v>98.540990565113916</v>
      </c>
      <c r="F40">
        <f t="shared" si="18"/>
        <v>90.084515396587634</v>
      </c>
      <c r="G40">
        <f t="shared" si="18"/>
        <v>89.930318624829624</v>
      </c>
      <c r="H40">
        <f t="shared" si="18"/>
        <v>104.67804614867957</v>
      </c>
      <c r="I40">
        <f t="shared" si="18"/>
        <v>96.317713819729391</v>
      </c>
      <c r="J40">
        <f t="shared" si="18"/>
        <v>91.989677863893633</v>
      </c>
      <c r="K40">
        <f t="shared" si="18"/>
        <v>111.26077177051941</v>
      </c>
      <c r="L40">
        <f t="shared" si="18"/>
        <v>101.84093505464682</v>
      </c>
    </row>
    <row r="41" spans="1:12" ht="15" customHeight="1">
      <c r="A41" t="s">
        <v>49</v>
      </c>
      <c r="B41">
        <f>B6</f>
        <v>100</v>
      </c>
      <c r="C41">
        <f t="shared" ref="C41:L41" si="19">C6</f>
        <v>180.0317850155246</v>
      </c>
      <c r="D41">
        <f t="shared" si="19"/>
        <v>4.4437009060819403E-9</v>
      </c>
      <c r="E41">
        <f t="shared" si="19"/>
        <v>63.053584278371076</v>
      </c>
      <c r="F41">
        <f t="shared" si="19"/>
        <v>80.204985906133302</v>
      </c>
      <c r="G41">
        <f t="shared" si="19"/>
        <v>95.243536546245608</v>
      </c>
      <c r="H41">
        <f t="shared" si="19"/>
        <v>96.243980892371127</v>
      </c>
      <c r="I41">
        <f t="shared" si="19"/>
        <v>95.683845677537121</v>
      </c>
      <c r="J41">
        <f t="shared" si="19"/>
        <v>107.40242921801944</v>
      </c>
      <c r="K41">
        <f t="shared" si="19"/>
        <v>126.96008763136429</v>
      </c>
      <c r="L41">
        <f t="shared" si="19"/>
        <v>106.88943763990073</v>
      </c>
    </row>
    <row r="42" spans="1:12" ht="15" customHeight="1">
      <c r="A42" t="s">
        <v>50</v>
      </c>
      <c r="B42">
        <f>B13</f>
        <v>100</v>
      </c>
      <c r="C42">
        <f t="shared" ref="C42:L42" si="20">C13</f>
        <v>93.518724323283067</v>
      </c>
      <c r="D42">
        <f t="shared" si="20"/>
        <v>127.21713472844266</v>
      </c>
      <c r="E42">
        <f t="shared" si="20"/>
        <v>97.422025205321106</v>
      </c>
      <c r="F42">
        <f t="shared" si="20"/>
        <v>96.871978528800511</v>
      </c>
      <c r="G42">
        <f t="shared" si="20"/>
        <v>109.67739022682566</v>
      </c>
      <c r="H42">
        <f t="shared" si="20"/>
        <v>97.847601160244949</v>
      </c>
      <c r="I42">
        <f t="shared" si="20"/>
        <v>92.438125826563393</v>
      </c>
      <c r="J42">
        <f t="shared" si="20"/>
        <v>73.741539880641469</v>
      </c>
      <c r="K42">
        <f t="shared" si="20"/>
        <v>126.26299811441675</v>
      </c>
      <c r="L42">
        <f t="shared" si="20"/>
        <v>79.631232334233545</v>
      </c>
    </row>
    <row r="43" spans="1:12" ht="15" customHeight="1">
      <c r="A43" t="s">
        <v>229</v>
      </c>
      <c r="B43">
        <f>B23*'8'!B24+'12'!B27*'8'!C24+'12'!B34*'8'!D24+'12'!B38*'8'!E24</f>
        <v>100</v>
      </c>
      <c r="C43">
        <f>C23*'8'!G24+'12'!C27*'8'!H24+'12'!C34*'8'!I24+'12'!C38*'8'!J24</f>
        <v>94.710931099899284</v>
      </c>
      <c r="D43">
        <f>D23*'8'!L24+'12'!D27*'8'!M24+'12'!D34*'8'!N24+'12'!D38*'8'!O24</f>
        <v>97.038031686708237</v>
      </c>
      <c r="E43">
        <f>E23*'8'!Q24+'12'!E27*'8'!R24+'12'!E34*'8'!S24+'12'!E38*'8'!T24</f>
        <v>91.370375903653951</v>
      </c>
      <c r="F43">
        <f>F23*'8'!V24+'12'!F27*'8'!W24+'12'!F34*'8'!X24+'12'!F38*'8'!Y24</f>
        <v>95.318533756067126</v>
      </c>
      <c r="G43">
        <f>G23*'8'!AA24+'12'!G27*'8'!AB24+'12'!G34*'8'!AC24+'12'!G38*'8'!AD24</f>
        <v>101.7559147854751</v>
      </c>
      <c r="H43">
        <f>H23*'8'!AF24+'12'!H27*'8'!AG24+'12'!H34*'8'!AH24+'12'!H38*'8'!AI24</f>
        <v>94.720312820960672</v>
      </c>
      <c r="I43">
        <f>I23*'8'!AK24+'12'!I27*'8'!AL24+'12'!I34*'8'!AM24+'12'!I38*'8'!AN24</f>
        <v>102.8265096533453</v>
      </c>
      <c r="J43">
        <f>J23*'8'!AP24+'12'!J27*'8'!AQ24+'12'!J34*'8'!AR24+'12'!J38*'8'!AS24</f>
        <v>99.557666324395512</v>
      </c>
      <c r="K43">
        <f>K23*'8'!AU24+'12'!K27*'8'!AV24+'12'!K34*'8'!AW24+'12'!K38*'8'!AX24</f>
        <v>121.7887124171</v>
      </c>
      <c r="L43">
        <f>L23*'8'!AZ24+'12'!L27*'8'!BA24+'12'!L34*'8'!BB24+'12'!L38*'8'!BC24</f>
        <v>98.113159225110181</v>
      </c>
    </row>
    <row r="44" spans="1:12" ht="7.9" customHeight="1"/>
    <row r="45" spans="1:12" ht="15" customHeight="1">
      <c r="A45" t="s">
        <v>51</v>
      </c>
    </row>
    <row r="46" spans="1:12" ht="15" customHeight="1">
      <c r="A46" t="s">
        <v>52</v>
      </c>
      <c r="B46">
        <f>B40*0.25+B41*0.25+B42*0.25+B43*0.25</f>
        <v>100</v>
      </c>
      <c r="C46">
        <f t="shared" ref="C46:L46" si="21">C40*0.25+C41*0.25+C42*0.25+C43*0.25</f>
        <v>113.7047874186031</v>
      </c>
      <c r="D46">
        <f t="shared" si="21"/>
        <v>79.955993188958104</v>
      </c>
      <c r="E46">
        <f t="shared" si="21"/>
        <v>87.596743988115009</v>
      </c>
      <c r="F46">
        <f t="shared" si="21"/>
        <v>90.620003396897147</v>
      </c>
      <c r="G46">
        <f t="shared" si="21"/>
        <v>99.151790045843995</v>
      </c>
      <c r="H46">
        <f t="shared" si="21"/>
        <v>98.372485255564072</v>
      </c>
      <c r="I46">
        <f t="shared" si="21"/>
        <v>96.816548744293797</v>
      </c>
      <c r="J46">
        <f t="shared" si="21"/>
        <v>93.172828321737512</v>
      </c>
      <c r="K46">
        <f t="shared" si="21"/>
        <v>121.5681424833501</v>
      </c>
      <c r="L46">
        <f t="shared" si="21"/>
        <v>96.618691063472824</v>
      </c>
    </row>
    <row r="47" spans="1:12" ht="15" customHeight="1">
      <c r="A47" t="s">
        <v>55</v>
      </c>
      <c r="B47">
        <f>B40*0.7+B41*0.1+B42*0.1+B43*0.1</f>
        <v>100</v>
      </c>
      <c r="C47">
        <f t="shared" ref="C47:L47" si="22">C40*0.7+C41*0.1+C42*0.1+C43*0.1</f>
        <v>97.416540508864458</v>
      </c>
      <c r="D47">
        <f t="shared" si="22"/>
        <v>89.323681077325944</v>
      </c>
      <c r="E47">
        <f t="shared" si="22"/>
        <v>94.163291934314344</v>
      </c>
      <c r="F47">
        <f t="shared" si="22"/>
        <v>90.29871059671143</v>
      </c>
      <c r="G47">
        <f t="shared" si="22"/>
        <v>93.618907193235373</v>
      </c>
      <c r="H47">
        <f t="shared" si="22"/>
        <v>102.15582179143338</v>
      </c>
      <c r="I47">
        <f t="shared" si="22"/>
        <v>96.517247789555157</v>
      </c>
      <c r="J47">
        <f t="shared" si="22"/>
        <v>92.462938047031187</v>
      </c>
      <c r="K47">
        <f t="shared" si="22"/>
        <v>115.38372005565168</v>
      </c>
      <c r="L47">
        <f t="shared" si="22"/>
        <v>99.752037458177227</v>
      </c>
    </row>
    <row r="48" spans="1:12" ht="15" customHeight="1">
      <c r="A48" t="s">
        <v>56</v>
      </c>
    </row>
    <row r="49" spans="1:12" ht="15" customHeight="1">
      <c r="A49" t="s">
        <v>53</v>
      </c>
      <c r="B49">
        <f>B40*0.4+B41*0.1+B42*0.25+B43*0.25</f>
        <v>100</v>
      </c>
      <c r="C49">
        <f t="shared" ref="C49:L49" si="23">C40*0.4+C41*0.1+C42*0.25+C43*0.25</f>
        <v>99.683676051630215</v>
      </c>
      <c r="D49">
        <f t="shared" si="23"/>
        <v>94.291314138727216</v>
      </c>
      <c r="E49">
        <f t="shared" si="23"/>
        <v>92.919854931126437</v>
      </c>
      <c r="F49">
        <f t="shared" si="23"/>
        <v>92.101932820465294</v>
      </c>
      <c r="G49">
        <f t="shared" si="23"/>
        <v>98.354807357631614</v>
      </c>
      <c r="H49">
        <f t="shared" si="23"/>
        <v>99.63759504401034</v>
      </c>
      <c r="I49">
        <f t="shared" si="23"/>
        <v>96.91162896562264</v>
      </c>
      <c r="J49">
        <f t="shared" si="23"/>
        <v>90.860915618618634</v>
      </c>
      <c r="K49">
        <f t="shared" si="23"/>
        <v>119.21324510422338</v>
      </c>
      <c r="L49">
        <f t="shared" si="23"/>
        <v>95.861415675684725</v>
      </c>
    </row>
    <row r="50" spans="1:12" ht="15" customHeight="1">
      <c r="A50" t="s">
        <v>54</v>
      </c>
    </row>
    <row r="51" spans="1:12" ht="18.75" customHeight="1">
      <c r="A51" t="s">
        <v>363</v>
      </c>
    </row>
    <row r="52" spans="1:12" ht="15" customHeight="1"/>
    <row r="53" spans="1:12" ht="27.6" customHeight="1">
      <c r="A53" s="372"/>
      <c r="B53" s="372"/>
      <c r="C53" s="372"/>
      <c r="D53" s="372"/>
      <c r="E53" s="372"/>
    </row>
    <row r="54" spans="1:12" ht="15" customHeight="1"/>
    <row r="55" spans="1:12" ht="15" customHeight="1"/>
  </sheetData>
  <mergeCells count="1">
    <mergeCell ref="A53:E53"/>
  </mergeCells>
  <phoneticPr fontId="16" type="noConversion"/>
  <pageMargins left="0.75" right="0.75" top="1" bottom="1" header="0.5" footer="0.5"/>
  <pageSetup scale="64" orientation="landscape" horizontalDpi="360" verticalDpi="360" r:id="rId1"/>
  <headerFooter alignWithMargins="0"/>
</worksheet>
</file>

<file path=xl/worksheets/sheet18.xml><?xml version="1.0" encoding="utf-8"?>
<worksheet xmlns="http://schemas.openxmlformats.org/spreadsheetml/2006/main" xmlns:r="http://schemas.openxmlformats.org/officeDocument/2006/relationships">
  <dimension ref="A1:W42"/>
  <sheetViews>
    <sheetView topLeftCell="A7" workbookViewId="0">
      <pane xSplit="1" topLeftCell="B1" activePane="topRight" state="frozen"/>
      <selection pane="topRight" activeCell="F35" sqref="F35"/>
    </sheetView>
  </sheetViews>
  <sheetFormatPr defaultRowHeight="12.75"/>
  <cols>
    <col min="3" max="3" width="9" style="248"/>
    <col min="5" max="5" width="12" style="248" customWidth="1"/>
    <col min="7" max="7" width="9" style="248"/>
    <col min="9" max="9" width="9" style="248"/>
    <col min="11" max="11" width="9" style="248"/>
    <col min="13" max="13" width="9" style="248"/>
    <col min="15" max="15" width="9" style="248"/>
    <col min="17" max="17" width="9" style="248"/>
    <col min="19" max="19" width="9" style="248"/>
    <col min="21" max="21" width="9" style="248"/>
  </cols>
  <sheetData>
    <row r="1" spans="1:23">
      <c r="B1" s="255" t="s">
        <v>1159</v>
      </c>
      <c r="C1" s="256"/>
    </row>
    <row r="2" spans="1:23">
      <c r="B2" s="257"/>
      <c r="C2" s="257"/>
      <c r="D2" s="257"/>
    </row>
    <row r="3" spans="1:23">
      <c r="A3" s="249"/>
      <c r="B3" s="375" t="s">
        <v>264</v>
      </c>
      <c r="C3" s="374"/>
      <c r="D3" s="373" t="s">
        <v>785</v>
      </c>
      <c r="E3" s="374"/>
      <c r="F3" s="373" t="s">
        <v>281</v>
      </c>
      <c r="G3" s="374"/>
      <c r="H3" s="373" t="s">
        <v>282</v>
      </c>
      <c r="I3" s="374"/>
      <c r="J3" s="373" t="s">
        <v>283</v>
      </c>
      <c r="K3" s="374"/>
      <c r="L3" s="373" t="s">
        <v>284</v>
      </c>
      <c r="M3" s="374"/>
      <c r="N3" s="373" t="s">
        <v>285</v>
      </c>
      <c r="O3" s="374"/>
      <c r="P3" s="373" t="s">
        <v>286</v>
      </c>
      <c r="Q3" s="374"/>
      <c r="R3" s="373" t="s">
        <v>287</v>
      </c>
      <c r="S3" s="374"/>
      <c r="T3" s="373" t="s">
        <v>288</v>
      </c>
      <c r="U3" s="374"/>
      <c r="V3" s="373" t="s">
        <v>289</v>
      </c>
      <c r="W3" s="374"/>
    </row>
    <row r="4" spans="1:23">
      <c r="A4" s="254"/>
      <c r="B4" s="283" t="s">
        <v>1160</v>
      </c>
      <c r="C4" s="284" t="s">
        <v>1161</v>
      </c>
      <c r="D4" s="285" t="s">
        <v>1160</v>
      </c>
      <c r="E4" s="284" t="s">
        <v>1161</v>
      </c>
      <c r="F4" s="285" t="s">
        <v>1160</v>
      </c>
      <c r="G4" s="284" t="s">
        <v>1161</v>
      </c>
      <c r="H4" s="285" t="s">
        <v>1160</v>
      </c>
      <c r="I4" s="284" t="s">
        <v>1161</v>
      </c>
      <c r="J4" s="285" t="s">
        <v>1160</v>
      </c>
      <c r="K4" s="284" t="s">
        <v>1161</v>
      </c>
      <c r="L4" s="285" t="s">
        <v>1160</v>
      </c>
      <c r="M4" s="284" t="s">
        <v>1161</v>
      </c>
      <c r="N4" s="285" t="s">
        <v>1160</v>
      </c>
      <c r="O4" s="284" t="s">
        <v>1161</v>
      </c>
      <c r="P4" s="285" t="s">
        <v>1160</v>
      </c>
      <c r="Q4" s="284" t="s">
        <v>1161</v>
      </c>
      <c r="R4" s="285" t="s">
        <v>1160</v>
      </c>
      <c r="S4" s="284" t="s">
        <v>1161</v>
      </c>
      <c r="T4" s="285" t="s">
        <v>1160</v>
      </c>
      <c r="U4" s="284" t="s">
        <v>1161</v>
      </c>
      <c r="V4" s="285" t="s">
        <v>1160</v>
      </c>
      <c r="W4" s="284" t="s">
        <v>1161</v>
      </c>
    </row>
    <row r="5" spans="1:23">
      <c r="A5" s="249">
        <v>1981</v>
      </c>
      <c r="B5" s="272">
        <v>49.5</v>
      </c>
      <c r="C5" s="286">
        <f>B5*($B$26/$B$36)</f>
        <v>40.673788003286766</v>
      </c>
      <c r="D5" s="271">
        <v>53.1</v>
      </c>
      <c r="E5" s="286">
        <f>D5*($D$26/$D$36)</f>
        <v>42.857142857142854</v>
      </c>
      <c r="F5" s="271">
        <v>52.7</v>
      </c>
      <c r="G5" s="286">
        <f>F5*($F$26/$F$36)</f>
        <v>41.992031872509962</v>
      </c>
      <c r="H5" s="271">
        <v>50.8</v>
      </c>
      <c r="I5" s="286">
        <f>H5*($H$26/$H$36)</f>
        <v>40.607513988808947</v>
      </c>
      <c r="J5" s="271">
        <v>50.9</v>
      </c>
      <c r="K5" s="286">
        <f>J5*($J$26/$J$36)</f>
        <v>41.721311475409834</v>
      </c>
      <c r="L5" s="271">
        <v>50.2</v>
      </c>
      <c r="M5" s="286">
        <f>L5*($L$26/$L$36)</f>
        <v>41.556291390728482</v>
      </c>
      <c r="N5" s="271">
        <v>48.2</v>
      </c>
      <c r="O5" s="286">
        <f>N5*($N$26/$N$36)</f>
        <v>39.573070607553369</v>
      </c>
      <c r="P5" s="271">
        <v>49</v>
      </c>
      <c r="Q5" s="286">
        <f>P5*($P$26/$P$36)</f>
        <v>40.731504571903578</v>
      </c>
      <c r="R5" s="271">
        <v>49.5</v>
      </c>
      <c r="S5" s="286">
        <f>R5*($R$26/$R$36)</f>
        <v>39.951573849878933</v>
      </c>
      <c r="T5" s="271">
        <v>49.8</v>
      </c>
      <c r="U5" s="286">
        <f>T5*($T$26/$T$36)</f>
        <v>39.181746656176237</v>
      </c>
      <c r="V5" s="271">
        <v>51.8</v>
      </c>
      <c r="W5" s="286">
        <f>V5*($V$26/$V$36)</f>
        <v>43.972835314091682</v>
      </c>
    </row>
    <row r="6" spans="1:23">
      <c r="A6" s="249">
        <v>1982</v>
      </c>
      <c r="B6" s="272">
        <v>54.9</v>
      </c>
      <c r="C6" s="286">
        <f>B6*($B$26/$B$36)</f>
        <v>45.11092851273623</v>
      </c>
      <c r="D6" s="271">
        <v>58.5</v>
      </c>
      <c r="E6" s="286">
        <f t="shared" ref="E6:E42" si="0">D6*($D$26/$D$36)</f>
        <v>47.215496368038743</v>
      </c>
      <c r="F6" s="271">
        <v>57.8</v>
      </c>
      <c r="G6" s="286">
        <f t="shared" ref="G6:G42" si="1">F6*($F$26/$F$36)</f>
        <v>46.055776892430274</v>
      </c>
      <c r="H6" s="271">
        <v>55.6</v>
      </c>
      <c r="I6" s="286">
        <f t="shared" ref="I6:I42" si="2">H6*($H$26/$H$36)</f>
        <v>44.444444444444443</v>
      </c>
      <c r="J6" s="271">
        <v>55.6</v>
      </c>
      <c r="K6" s="286">
        <f t="shared" ref="K6:K42" si="3">J6*($J$26/$J$36)</f>
        <v>45.57377049180328</v>
      </c>
      <c r="L6" s="271">
        <v>56</v>
      </c>
      <c r="M6" s="286">
        <f t="shared" ref="M6:M42" si="4">L6*($L$26/$L$36)</f>
        <v>46.357615894039739</v>
      </c>
      <c r="N6" s="271">
        <v>53.3</v>
      </c>
      <c r="O6" s="286">
        <f t="shared" ref="O6:O42" si="5">N6*($N$26/$N$36)</f>
        <v>43.760262725779967</v>
      </c>
      <c r="P6" s="271">
        <v>53.3</v>
      </c>
      <c r="Q6" s="286">
        <f t="shared" ref="Q6:Q42" si="6">P6*($P$26/$P$36)</f>
        <v>44.305901911886949</v>
      </c>
      <c r="R6" s="271">
        <v>54</v>
      </c>
      <c r="S6" s="286">
        <f t="shared" ref="S6:S42" si="7">R6*($R$26/$R$36)</f>
        <v>43.583535108958834</v>
      </c>
      <c r="T6" s="271">
        <v>55.4</v>
      </c>
      <c r="U6" s="286">
        <f t="shared" ref="U6:U42" si="8">T6*($T$26/$T$36)</f>
        <v>43.587726199842649</v>
      </c>
      <c r="V6" s="271">
        <v>57.3</v>
      </c>
      <c r="W6" s="286">
        <f t="shared" ref="W6:W42" si="9">V6*($V$26/$V$36)</f>
        <v>48.641765704584039</v>
      </c>
    </row>
    <row r="7" spans="1:23">
      <c r="A7" s="249">
        <v>1983</v>
      </c>
      <c r="B7" s="272">
        <v>58.1</v>
      </c>
      <c r="C7" s="286">
        <f t="shared" ref="C7:C42" si="10">B7*($B$26/$B$36)</f>
        <v>47.740345110928509</v>
      </c>
      <c r="D7" s="271">
        <v>62.4</v>
      </c>
      <c r="E7" s="286">
        <f t="shared" si="0"/>
        <v>50.36319612590799</v>
      </c>
      <c r="F7" s="271">
        <v>60.7</v>
      </c>
      <c r="G7" s="286">
        <f t="shared" si="1"/>
        <v>48.366533864541836</v>
      </c>
      <c r="H7" s="271">
        <v>59.1</v>
      </c>
      <c r="I7" s="286">
        <f t="shared" si="2"/>
        <v>47.242206235011992</v>
      </c>
      <c r="J7" s="271">
        <v>59.3</v>
      </c>
      <c r="K7" s="286">
        <f t="shared" si="3"/>
        <v>48.606557377049178</v>
      </c>
      <c r="L7" s="271">
        <v>59.1</v>
      </c>
      <c r="M7" s="286">
        <f t="shared" si="4"/>
        <v>48.923841059602651</v>
      </c>
      <c r="N7" s="271">
        <v>56.6</v>
      </c>
      <c r="O7" s="286">
        <f t="shared" si="5"/>
        <v>46.469622331691298</v>
      </c>
      <c r="P7" s="271">
        <v>56.8</v>
      </c>
      <c r="Q7" s="286">
        <f t="shared" si="6"/>
        <v>47.21529509559435</v>
      </c>
      <c r="R7" s="271">
        <v>57.4</v>
      </c>
      <c r="S7" s="286">
        <f t="shared" si="7"/>
        <v>46.327683615819204</v>
      </c>
      <c r="T7" s="271">
        <v>58.3</v>
      </c>
      <c r="U7" s="286">
        <f t="shared" si="8"/>
        <v>45.869394177812751</v>
      </c>
      <c r="V7" s="271">
        <v>60.4</v>
      </c>
      <c r="W7" s="286">
        <f t="shared" si="9"/>
        <v>51.273344651952463</v>
      </c>
    </row>
    <row r="8" spans="1:23">
      <c r="A8" s="249">
        <v>1984</v>
      </c>
      <c r="B8" s="272">
        <v>60.6</v>
      </c>
      <c r="C8" s="286">
        <f t="shared" si="10"/>
        <v>49.79457682826623</v>
      </c>
      <c r="D8" s="271">
        <v>65.2</v>
      </c>
      <c r="E8" s="286">
        <f t="shared" si="0"/>
        <v>52.623083131557706</v>
      </c>
      <c r="F8" s="271">
        <v>63.3</v>
      </c>
      <c r="G8" s="286">
        <f t="shared" si="1"/>
        <v>50.438247011952186</v>
      </c>
      <c r="H8" s="271">
        <v>61.7</v>
      </c>
      <c r="I8" s="286">
        <f t="shared" si="2"/>
        <v>49.320543565147887</v>
      </c>
      <c r="J8" s="271">
        <v>62.3</v>
      </c>
      <c r="K8" s="286">
        <f t="shared" si="3"/>
        <v>51.065573770491802</v>
      </c>
      <c r="L8" s="271">
        <v>61.5</v>
      </c>
      <c r="M8" s="286">
        <f t="shared" si="4"/>
        <v>50.910596026490069</v>
      </c>
      <c r="N8" s="271">
        <v>59.4</v>
      </c>
      <c r="O8" s="286">
        <f t="shared" si="5"/>
        <v>48.768472906403943</v>
      </c>
      <c r="P8" s="271">
        <v>58.9</v>
      </c>
      <c r="Q8" s="286">
        <f t="shared" si="6"/>
        <v>48.960931005818786</v>
      </c>
      <c r="R8" s="271">
        <v>59.8</v>
      </c>
      <c r="S8" s="286">
        <f t="shared" si="7"/>
        <v>48.264729620661818</v>
      </c>
      <c r="T8" s="271">
        <v>59.8</v>
      </c>
      <c r="U8" s="286">
        <f t="shared" si="8"/>
        <v>47.049567269866252</v>
      </c>
      <c r="V8" s="271">
        <v>62.8</v>
      </c>
      <c r="W8" s="286">
        <f t="shared" si="9"/>
        <v>53.310696095076402</v>
      </c>
    </row>
    <row r="9" spans="1:23">
      <c r="A9" s="249">
        <v>1985</v>
      </c>
      <c r="B9" s="272">
        <v>63</v>
      </c>
      <c r="C9" s="286">
        <f t="shared" si="10"/>
        <v>51.766639276910432</v>
      </c>
      <c r="D9" s="271">
        <v>67.900000000000006</v>
      </c>
      <c r="E9" s="286">
        <f t="shared" si="0"/>
        <v>54.802259887005654</v>
      </c>
      <c r="F9" s="271">
        <v>65.599999999999994</v>
      </c>
      <c r="G9" s="286">
        <f t="shared" si="1"/>
        <v>52.270916334661351</v>
      </c>
      <c r="H9" s="271">
        <v>64.5</v>
      </c>
      <c r="I9" s="286">
        <f t="shared" si="2"/>
        <v>51.558752997601921</v>
      </c>
      <c r="J9" s="271">
        <v>65.2</v>
      </c>
      <c r="K9" s="286">
        <f t="shared" si="3"/>
        <v>53.442622950819676</v>
      </c>
      <c r="L9" s="271">
        <v>64.2</v>
      </c>
      <c r="M9" s="286">
        <f t="shared" si="4"/>
        <v>53.145695364238414</v>
      </c>
      <c r="N9" s="271">
        <v>61.8</v>
      </c>
      <c r="O9" s="286">
        <f t="shared" si="5"/>
        <v>50.73891625615763</v>
      </c>
      <c r="P9" s="271">
        <v>61.4</v>
      </c>
      <c r="Q9" s="286">
        <f t="shared" si="6"/>
        <v>51.039068994181214</v>
      </c>
      <c r="R9" s="271">
        <v>62</v>
      </c>
      <c r="S9" s="286">
        <f t="shared" si="7"/>
        <v>50.040355125100888</v>
      </c>
      <c r="T9" s="271">
        <v>61.6</v>
      </c>
      <c r="U9" s="286">
        <f t="shared" si="8"/>
        <v>48.465774980330451</v>
      </c>
      <c r="V9" s="271">
        <v>64.8</v>
      </c>
      <c r="W9" s="286">
        <f t="shared" si="9"/>
        <v>55.008488964346348</v>
      </c>
    </row>
    <row r="10" spans="1:23">
      <c r="A10" s="249">
        <v>1986</v>
      </c>
      <c r="B10" s="272">
        <v>65.599999999999994</v>
      </c>
      <c r="C10" s="286">
        <f t="shared" si="10"/>
        <v>53.903040262941651</v>
      </c>
      <c r="D10" s="271">
        <v>69.900000000000006</v>
      </c>
      <c r="E10" s="286">
        <f t="shared" si="0"/>
        <v>56.416464891041166</v>
      </c>
      <c r="F10" s="271">
        <v>67</v>
      </c>
      <c r="G10" s="286">
        <f t="shared" si="1"/>
        <v>53.386454183266927</v>
      </c>
      <c r="H10" s="271">
        <v>66.5</v>
      </c>
      <c r="I10" s="286">
        <f t="shared" si="2"/>
        <v>53.157474020783376</v>
      </c>
      <c r="J10" s="271">
        <v>67.5</v>
      </c>
      <c r="K10" s="286">
        <f t="shared" si="3"/>
        <v>55.327868852459019</v>
      </c>
      <c r="L10" s="271">
        <v>67.3</v>
      </c>
      <c r="M10" s="286">
        <f t="shared" si="4"/>
        <v>55.711920529801326</v>
      </c>
      <c r="N10" s="271">
        <v>64.599999999999994</v>
      </c>
      <c r="O10" s="286">
        <f t="shared" si="5"/>
        <v>53.037766830870275</v>
      </c>
      <c r="P10" s="271">
        <v>64.099999999999994</v>
      </c>
      <c r="Q10" s="286">
        <f t="shared" si="6"/>
        <v>53.283458021612631</v>
      </c>
      <c r="R10" s="271">
        <v>63.7</v>
      </c>
      <c r="S10" s="286">
        <f t="shared" si="7"/>
        <v>51.412429378531073</v>
      </c>
      <c r="T10" s="271">
        <v>63.7</v>
      </c>
      <c r="U10" s="286">
        <f t="shared" si="8"/>
        <v>50.118017309205356</v>
      </c>
      <c r="V10" s="271">
        <v>66.7</v>
      </c>
      <c r="W10" s="286">
        <f t="shared" si="9"/>
        <v>56.621392190152804</v>
      </c>
    </row>
    <row r="11" spans="1:23">
      <c r="A11" s="249">
        <v>1987</v>
      </c>
      <c r="B11" s="272">
        <v>68.5</v>
      </c>
      <c r="C11" s="286">
        <f t="shared" si="10"/>
        <v>56.285949055053408</v>
      </c>
      <c r="D11" s="271">
        <v>71.900000000000006</v>
      </c>
      <c r="E11" s="286">
        <f t="shared" si="0"/>
        <v>58.030669895076677</v>
      </c>
      <c r="F11" s="271">
        <v>69.400000000000006</v>
      </c>
      <c r="G11" s="286">
        <f t="shared" si="1"/>
        <v>55.298804780876495</v>
      </c>
      <c r="H11" s="271">
        <v>68.8</v>
      </c>
      <c r="I11" s="286">
        <f t="shared" si="2"/>
        <v>54.996003197442043</v>
      </c>
      <c r="J11" s="271">
        <v>69.400000000000006</v>
      </c>
      <c r="K11" s="286">
        <f t="shared" si="3"/>
        <v>56.885245901639351</v>
      </c>
      <c r="L11" s="271">
        <v>70.2</v>
      </c>
      <c r="M11" s="286">
        <f t="shared" si="4"/>
        <v>58.112582781456958</v>
      </c>
      <c r="N11" s="271">
        <v>67.8</v>
      </c>
      <c r="O11" s="286">
        <f t="shared" si="5"/>
        <v>55.665024630541872</v>
      </c>
      <c r="P11" s="271">
        <v>66.8</v>
      </c>
      <c r="Q11" s="286">
        <f t="shared" si="6"/>
        <v>55.527847049044055</v>
      </c>
      <c r="R11" s="271">
        <v>66.8</v>
      </c>
      <c r="S11" s="286">
        <f t="shared" si="7"/>
        <v>53.914447134786116</v>
      </c>
      <c r="T11" s="271">
        <v>66.3</v>
      </c>
      <c r="U11" s="286">
        <f t="shared" si="8"/>
        <v>52.163650668764753</v>
      </c>
      <c r="V11" s="271">
        <v>68.7</v>
      </c>
      <c r="W11" s="286">
        <f t="shared" si="9"/>
        <v>58.319185059422757</v>
      </c>
    </row>
    <row r="12" spans="1:23">
      <c r="A12" s="249">
        <v>1988</v>
      </c>
      <c r="B12" s="272">
        <v>71.2</v>
      </c>
      <c r="C12" s="286">
        <f t="shared" si="10"/>
        <v>58.504519309778139</v>
      </c>
      <c r="D12" s="271">
        <v>73.5</v>
      </c>
      <c r="E12" s="286">
        <f t="shared" si="0"/>
        <v>59.322033898305087</v>
      </c>
      <c r="F12" s="271">
        <v>71.900000000000006</v>
      </c>
      <c r="G12" s="286">
        <f t="shared" si="1"/>
        <v>57.290836653386457</v>
      </c>
      <c r="H12" s="271">
        <v>71.2</v>
      </c>
      <c r="I12" s="286">
        <f t="shared" si="2"/>
        <v>56.914468425259791</v>
      </c>
      <c r="J12" s="271">
        <v>71.8</v>
      </c>
      <c r="K12" s="286">
        <f t="shared" si="3"/>
        <v>58.852459016393439</v>
      </c>
      <c r="L12" s="271">
        <v>72.8</v>
      </c>
      <c r="M12" s="286">
        <f t="shared" si="4"/>
        <v>60.264900662251655</v>
      </c>
      <c r="N12" s="271">
        <v>71</v>
      </c>
      <c r="O12" s="286">
        <f t="shared" si="5"/>
        <v>58.292282430213461</v>
      </c>
      <c r="P12" s="271">
        <v>69.599999999999994</v>
      </c>
      <c r="Q12" s="286">
        <f t="shared" si="6"/>
        <v>57.855361596009971</v>
      </c>
      <c r="R12" s="271">
        <v>69.8</v>
      </c>
      <c r="S12" s="286">
        <f t="shared" si="7"/>
        <v>56.335754640839383</v>
      </c>
      <c r="T12" s="271">
        <v>68.099999999999994</v>
      </c>
      <c r="U12" s="286">
        <f t="shared" si="8"/>
        <v>53.579858379228952</v>
      </c>
      <c r="V12" s="271">
        <v>71.2</v>
      </c>
      <c r="W12" s="286">
        <f t="shared" si="9"/>
        <v>60.441426146010187</v>
      </c>
    </row>
    <row r="13" spans="1:23">
      <c r="A13" s="249">
        <v>1989</v>
      </c>
      <c r="B13" s="272">
        <v>74.8</v>
      </c>
      <c r="C13" s="286">
        <f t="shared" si="10"/>
        <v>61.462612982744446</v>
      </c>
      <c r="D13" s="271">
        <v>76.2</v>
      </c>
      <c r="E13" s="286">
        <f t="shared" si="0"/>
        <v>61.501210653753027</v>
      </c>
      <c r="F13" s="271">
        <v>74.599999999999994</v>
      </c>
      <c r="G13" s="286">
        <f t="shared" si="1"/>
        <v>59.442231075697201</v>
      </c>
      <c r="H13" s="271">
        <v>74.400000000000006</v>
      </c>
      <c r="I13" s="286">
        <f t="shared" si="2"/>
        <v>59.472422062350127</v>
      </c>
      <c r="J13" s="271">
        <v>75.2</v>
      </c>
      <c r="K13" s="286">
        <f t="shared" si="3"/>
        <v>61.639344262295083</v>
      </c>
      <c r="L13" s="271">
        <v>75.900000000000006</v>
      </c>
      <c r="M13" s="286">
        <f t="shared" si="4"/>
        <v>62.831125827814574</v>
      </c>
      <c r="N13" s="271">
        <v>75.099999999999994</v>
      </c>
      <c r="O13" s="286">
        <f t="shared" si="5"/>
        <v>61.658456486042688</v>
      </c>
      <c r="P13" s="271">
        <v>72.900000000000006</v>
      </c>
      <c r="Q13" s="286">
        <f t="shared" si="6"/>
        <v>60.59850374064839</v>
      </c>
      <c r="R13" s="271">
        <v>72.900000000000006</v>
      </c>
      <c r="S13" s="286">
        <f t="shared" si="7"/>
        <v>58.837772397094433</v>
      </c>
      <c r="T13" s="271">
        <v>70.900000000000006</v>
      </c>
      <c r="U13" s="286">
        <f t="shared" si="8"/>
        <v>55.782848151062169</v>
      </c>
      <c r="V13" s="271">
        <v>74.400000000000006</v>
      </c>
      <c r="W13" s="286">
        <f t="shared" si="9"/>
        <v>63.15789473684211</v>
      </c>
    </row>
    <row r="14" spans="1:23">
      <c r="A14" s="249">
        <v>1990</v>
      </c>
      <c r="B14" s="272">
        <v>78.400000000000006</v>
      </c>
      <c r="C14" s="286">
        <f t="shared" si="10"/>
        <v>64.420706655710759</v>
      </c>
      <c r="D14" s="271">
        <v>79.5</v>
      </c>
      <c r="E14" s="286">
        <f t="shared" si="0"/>
        <v>64.164648910411614</v>
      </c>
      <c r="F14" s="271">
        <v>78.400000000000006</v>
      </c>
      <c r="G14" s="286">
        <f t="shared" si="1"/>
        <v>62.470119521912352</v>
      </c>
      <c r="H14" s="271">
        <v>78.2</v>
      </c>
      <c r="I14" s="286">
        <f t="shared" si="2"/>
        <v>62.509992006394889</v>
      </c>
      <c r="J14" s="271">
        <v>78.7</v>
      </c>
      <c r="K14" s="286">
        <f t="shared" si="3"/>
        <v>64.508196721311478</v>
      </c>
      <c r="L14" s="271">
        <v>79.2</v>
      </c>
      <c r="M14" s="286">
        <f t="shared" si="4"/>
        <v>65.562913907284766</v>
      </c>
      <c r="N14" s="271">
        <v>78.7</v>
      </c>
      <c r="O14" s="286">
        <f t="shared" si="5"/>
        <v>64.614121510673243</v>
      </c>
      <c r="P14" s="271">
        <v>76.2</v>
      </c>
      <c r="Q14" s="286">
        <f t="shared" si="6"/>
        <v>63.341645885286788</v>
      </c>
      <c r="R14" s="271">
        <v>76</v>
      </c>
      <c r="S14" s="286">
        <f t="shared" si="7"/>
        <v>61.339790153349476</v>
      </c>
      <c r="T14" s="271">
        <v>75</v>
      </c>
      <c r="U14" s="286">
        <f t="shared" si="8"/>
        <v>59.008654602675065</v>
      </c>
      <c r="V14" s="271">
        <v>78.400000000000006</v>
      </c>
      <c r="W14" s="286">
        <f t="shared" si="9"/>
        <v>66.553480475382003</v>
      </c>
    </row>
    <row r="15" spans="1:23">
      <c r="A15" s="249">
        <v>1991</v>
      </c>
      <c r="B15" s="272">
        <v>82.8</v>
      </c>
      <c r="C15" s="286">
        <f t="shared" si="10"/>
        <v>68.036154478225143</v>
      </c>
      <c r="D15" s="271">
        <v>84.4</v>
      </c>
      <c r="E15" s="286">
        <f t="shared" si="0"/>
        <v>68.119451170298632</v>
      </c>
      <c r="F15" s="271">
        <v>84.3</v>
      </c>
      <c r="G15" s="286">
        <f t="shared" si="1"/>
        <v>67.171314741035857</v>
      </c>
      <c r="H15" s="271">
        <v>82.9</v>
      </c>
      <c r="I15" s="286">
        <f t="shared" si="2"/>
        <v>66.266986410871311</v>
      </c>
      <c r="J15" s="271">
        <v>83.8</v>
      </c>
      <c r="K15" s="286">
        <f t="shared" si="3"/>
        <v>68.688524590163937</v>
      </c>
      <c r="L15" s="271">
        <v>85</v>
      </c>
      <c r="M15" s="286">
        <f t="shared" si="4"/>
        <v>70.36423841059603</v>
      </c>
      <c r="N15" s="271">
        <v>82.4</v>
      </c>
      <c r="O15" s="286">
        <f t="shared" si="5"/>
        <v>67.651888341543511</v>
      </c>
      <c r="P15" s="271">
        <v>80.099999999999994</v>
      </c>
      <c r="Q15" s="286">
        <f t="shared" si="6"/>
        <v>66.583541147132166</v>
      </c>
      <c r="R15" s="271">
        <v>80</v>
      </c>
      <c r="S15" s="286">
        <f t="shared" si="7"/>
        <v>64.568200161420492</v>
      </c>
      <c r="T15" s="271">
        <v>79.400000000000006</v>
      </c>
      <c r="U15" s="286">
        <f t="shared" si="8"/>
        <v>62.470495672698675</v>
      </c>
      <c r="V15" s="271">
        <v>82.6</v>
      </c>
      <c r="W15" s="286">
        <f t="shared" si="9"/>
        <v>70.118845500848892</v>
      </c>
    </row>
    <row r="16" spans="1:23">
      <c r="A16" s="249">
        <v>1992</v>
      </c>
      <c r="B16" s="272">
        <v>84</v>
      </c>
      <c r="C16" s="286">
        <f t="shared" si="10"/>
        <v>69.022185702547247</v>
      </c>
      <c r="D16" s="271">
        <v>85.3</v>
      </c>
      <c r="E16" s="286">
        <f t="shared" si="0"/>
        <v>68.845843422114612</v>
      </c>
      <c r="F16" s="271">
        <v>85</v>
      </c>
      <c r="G16" s="286">
        <f t="shared" si="1"/>
        <v>67.729083665338635</v>
      </c>
      <c r="H16" s="271">
        <v>83.5</v>
      </c>
      <c r="I16" s="286">
        <f t="shared" si="2"/>
        <v>66.746602717825738</v>
      </c>
      <c r="J16" s="271">
        <v>84.3</v>
      </c>
      <c r="K16" s="286">
        <f t="shared" si="3"/>
        <v>69.098360655737707</v>
      </c>
      <c r="L16" s="271">
        <v>86.6</v>
      </c>
      <c r="M16" s="286">
        <f t="shared" si="4"/>
        <v>71.688741721854299</v>
      </c>
      <c r="N16" s="271">
        <v>83.2</v>
      </c>
      <c r="O16" s="286">
        <f t="shared" si="5"/>
        <v>68.308702791461414</v>
      </c>
      <c r="P16" s="271">
        <v>81.2</v>
      </c>
      <c r="Q16" s="286">
        <f t="shared" si="6"/>
        <v>67.497921862011637</v>
      </c>
      <c r="R16" s="271">
        <v>80.8</v>
      </c>
      <c r="S16" s="286">
        <f t="shared" si="7"/>
        <v>65.213882163034697</v>
      </c>
      <c r="T16" s="271">
        <v>80.599999999999994</v>
      </c>
      <c r="U16" s="286">
        <f t="shared" si="8"/>
        <v>63.414634146341463</v>
      </c>
      <c r="V16" s="271">
        <v>84.8</v>
      </c>
      <c r="W16" s="286">
        <f t="shared" si="9"/>
        <v>71.986417657045834</v>
      </c>
    </row>
    <row r="17" spans="1:23">
      <c r="A17" s="249">
        <v>1993</v>
      </c>
      <c r="B17" s="272">
        <v>85.6</v>
      </c>
      <c r="C17" s="286">
        <f t="shared" si="10"/>
        <v>70.336894001643373</v>
      </c>
      <c r="D17" s="271">
        <v>86.7</v>
      </c>
      <c r="E17" s="286">
        <f t="shared" si="0"/>
        <v>69.97578692493947</v>
      </c>
      <c r="F17" s="271">
        <v>86.6</v>
      </c>
      <c r="G17" s="286">
        <f t="shared" si="1"/>
        <v>69.003984063745008</v>
      </c>
      <c r="H17" s="271">
        <v>84.5</v>
      </c>
      <c r="I17" s="286">
        <f t="shared" si="2"/>
        <v>67.545963229416472</v>
      </c>
      <c r="J17" s="271">
        <v>85.4</v>
      </c>
      <c r="K17" s="286">
        <f t="shared" si="3"/>
        <v>70</v>
      </c>
      <c r="L17" s="271">
        <v>87.7</v>
      </c>
      <c r="M17" s="286">
        <f t="shared" si="4"/>
        <v>72.599337748344368</v>
      </c>
      <c r="N17" s="271">
        <v>84.7</v>
      </c>
      <c r="O17" s="286">
        <f t="shared" si="5"/>
        <v>69.540229885057471</v>
      </c>
      <c r="P17" s="271">
        <v>83.4</v>
      </c>
      <c r="Q17" s="286">
        <f t="shared" si="6"/>
        <v>69.326683291770578</v>
      </c>
      <c r="R17" s="271">
        <v>83.3</v>
      </c>
      <c r="S17" s="286">
        <f t="shared" si="7"/>
        <v>67.231638418079086</v>
      </c>
      <c r="T17" s="271">
        <v>81.400000000000006</v>
      </c>
      <c r="U17" s="286">
        <f t="shared" si="8"/>
        <v>64.044059795436681</v>
      </c>
      <c r="V17" s="271">
        <v>87.8</v>
      </c>
      <c r="W17" s="286">
        <f t="shared" si="9"/>
        <v>74.533106960950761</v>
      </c>
    </row>
    <row r="18" spans="1:23">
      <c r="A18" s="249">
        <v>1994</v>
      </c>
      <c r="B18" s="272">
        <v>85.7</v>
      </c>
      <c r="C18" s="286">
        <f t="shared" si="10"/>
        <v>70.419063270336892</v>
      </c>
      <c r="D18" s="271">
        <v>87.8</v>
      </c>
      <c r="E18" s="286">
        <f t="shared" si="0"/>
        <v>70.863599677159002</v>
      </c>
      <c r="F18" s="271">
        <v>86.4</v>
      </c>
      <c r="G18" s="286">
        <f t="shared" si="1"/>
        <v>68.844621513944219</v>
      </c>
      <c r="H18" s="271">
        <v>85.5</v>
      </c>
      <c r="I18" s="286">
        <f t="shared" si="2"/>
        <v>68.345323741007192</v>
      </c>
      <c r="J18" s="271">
        <v>85.9</v>
      </c>
      <c r="K18" s="286">
        <f t="shared" si="3"/>
        <v>70.409836065573771</v>
      </c>
      <c r="L18" s="271">
        <v>86.6</v>
      </c>
      <c r="M18" s="286">
        <f t="shared" si="4"/>
        <v>71.688741721854299</v>
      </c>
      <c r="N18" s="271">
        <v>84.7</v>
      </c>
      <c r="O18" s="286">
        <f t="shared" si="5"/>
        <v>69.540229885057471</v>
      </c>
      <c r="P18" s="271">
        <v>84.6</v>
      </c>
      <c r="Q18" s="286">
        <f t="shared" si="6"/>
        <v>70.32418952618454</v>
      </c>
      <c r="R18" s="271">
        <v>84.8</v>
      </c>
      <c r="S18" s="286">
        <f t="shared" si="7"/>
        <v>68.44229217110572</v>
      </c>
      <c r="T18" s="271">
        <v>82.6</v>
      </c>
      <c r="U18" s="286">
        <f t="shared" si="8"/>
        <v>64.988198269079462</v>
      </c>
      <c r="V18" s="271">
        <v>89.5</v>
      </c>
      <c r="W18" s="286">
        <f t="shared" si="9"/>
        <v>75.976230899830227</v>
      </c>
    </row>
    <row r="19" spans="1:23">
      <c r="A19" s="249">
        <v>1995</v>
      </c>
      <c r="B19" s="272">
        <v>87.6</v>
      </c>
      <c r="C19" s="286">
        <f t="shared" si="10"/>
        <v>71.980279375513547</v>
      </c>
      <c r="D19" s="271">
        <v>89</v>
      </c>
      <c r="E19" s="286">
        <f t="shared" si="0"/>
        <v>71.832122679580308</v>
      </c>
      <c r="F19" s="271">
        <v>87.8</v>
      </c>
      <c r="G19" s="286">
        <f t="shared" si="1"/>
        <v>69.960159362549788</v>
      </c>
      <c r="H19" s="271">
        <v>86.6</v>
      </c>
      <c r="I19" s="286">
        <f t="shared" si="2"/>
        <v>69.224620303756993</v>
      </c>
      <c r="J19" s="271">
        <v>87.2</v>
      </c>
      <c r="K19" s="286">
        <f t="shared" si="3"/>
        <v>71.47540983606558</v>
      </c>
      <c r="L19" s="271">
        <v>88.1</v>
      </c>
      <c r="M19" s="286">
        <f t="shared" si="4"/>
        <v>72.930463576158942</v>
      </c>
      <c r="N19" s="271">
        <v>86.8</v>
      </c>
      <c r="O19" s="286">
        <f t="shared" si="5"/>
        <v>71.264367816091948</v>
      </c>
      <c r="P19" s="271">
        <v>86.9</v>
      </c>
      <c r="Q19" s="286">
        <f t="shared" si="6"/>
        <v>72.236076475477986</v>
      </c>
      <c r="R19" s="271">
        <v>86.4</v>
      </c>
      <c r="S19" s="286">
        <f t="shared" si="7"/>
        <v>69.733656174334143</v>
      </c>
      <c r="T19" s="271">
        <v>84.5</v>
      </c>
      <c r="U19" s="286">
        <f t="shared" si="8"/>
        <v>66.483084185680568</v>
      </c>
      <c r="V19" s="271">
        <v>91.6</v>
      </c>
      <c r="W19" s="286">
        <f t="shared" si="9"/>
        <v>77.758913412563658</v>
      </c>
    </row>
    <row r="20" spans="1:23">
      <c r="A20" s="249">
        <v>1996</v>
      </c>
      <c r="B20" s="272">
        <v>88.9</v>
      </c>
      <c r="C20" s="286">
        <f t="shared" si="10"/>
        <v>73.048479868529171</v>
      </c>
      <c r="D20" s="271">
        <v>90.4</v>
      </c>
      <c r="E20" s="286">
        <f t="shared" si="0"/>
        <v>72.962066182405167</v>
      </c>
      <c r="F20" s="271">
        <v>89.4</v>
      </c>
      <c r="G20" s="286">
        <f t="shared" si="1"/>
        <v>71.235059760956176</v>
      </c>
      <c r="H20" s="271">
        <v>88.2</v>
      </c>
      <c r="I20" s="286">
        <f t="shared" si="2"/>
        <v>70.503597122302153</v>
      </c>
      <c r="J20" s="271">
        <v>88.5</v>
      </c>
      <c r="K20" s="286">
        <f t="shared" si="3"/>
        <v>72.540983606557376</v>
      </c>
      <c r="L20" s="271">
        <v>89.5</v>
      </c>
      <c r="M20" s="286">
        <f t="shared" si="4"/>
        <v>74.089403973509931</v>
      </c>
      <c r="N20" s="271">
        <v>88.2</v>
      </c>
      <c r="O20" s="286">
        <f t="shared" si="5"/>
        <v>72.413793103448285</v>
      </c>
      <c r="P20" s="271">
        <v>88.8</v>
      </c>
      <c r="Q20" s="286">
        <f t="shared" si="6"/>
        <v>73.815461346633413</v>
      </c>
      <c r="R20" s="271">
        <v>88.1</v>
      </c>
      <c r="S20" s="286">
        <f t="shared" si="7"/>
        <v>71.105730427764314</v>
      </c>
      <c r="T20" s="271">
        <v>86.4</v>
      </c>
      <c r="U20" s="286">
        <f t="shared" si="8"/>
        <v>67.977970102281674</v>
      </c>
      <c r="V20" s="271">
        <v>92.4</v>
      </c>
      <c r="W20" s="286">
        <f t="shared" si="9"/>
        <v>78.438030560271656</v>
      </c>
    </row>
    <row r="21" spans="1:23">
      <c r="A21" s="249">
        <v>1997</v>
      </c>
      <c r="B21" s="272">
        <v>90.4</v>
      </c>
      <c r="C21" s="286">
        <f t="shared" si="10"/>
        <v>74.281018898931805</v>
      </c>
      <c r="D21" s="271">
        <v>92.3</v>
      </c>
      <c r="E21" s="286">
        <f t="shared" si="0"/>
        <v>74.495560936238903</v>
      </c>
      <c r="F21" s="271">
        <v>90.5</v>
      </c>
      <c r="G21" s="286">
        <f t="shared" si="1"/>
        <v>72.111553784860547</v>
      </c>
      <c r="H21" s="271">
        <v>90</v>
      </c>
      <c r="I21" s="286">
        <f t="shared" si="2"/>
        <v>71.942446043165461</v>
      </c>
      <c r="J21" s="271">
        <v>90.1</v>
      </c>
      <c r="K21" s="286">
        <f t="shared" si="3"/>
        <v>73.852459016393439</v>
      </c>
      <c r="L21" s="271">
        <v>90.8</v>
      </c>
      <c r="M21" s="286">
        <f t="shared" si="4"/>
        <v>75.16556291390728</v>
      </c>
      <c r="N21" s="271">
        <v>89.8</v>
      </c>
      <c r="O21" s="286">
        <f t="shared" si="5"/>
        <v>73.727422003284076</v>
      </c>
      <c r="P21" s="271">
        <v>90.6</v>
      </c>
      <c r="Q21" s="286">
        <f t="shared" si="6"/>
        <v>75.311720698254362</v>
      </c>
      <c r="R21" s="271">
        <v>89.2</v>
      </c>
      <c r="S21" s="286">
        <f t="shared" si="7"/>
        <v>71.99354317998386</v>
      </c>
      <c r="T21" s="271">
        <v>88.1</v>
      </c>
      <c r="U21" s="286">
        <f t="shared" si="8"/>
        <v>69.315499606608967</v>
      </c>
      <c r="V21" s="271">
        <v>93.1</v>
      </c>
      <c r="W21" s="286">
        <f t="shared" si="9"/>
        <v>79.032258064516128</v>
      </c>
    </row>
    <row r="22" spans="1:23">
      <c r="A22" s="249">
        <v>1998</v>
      </c>
      <c r="B22" s="272">
        <v>91.3</v>
      </c>
      <c r="C22" s="286">
        <f t="shared" si="10"/>
        <v>75.020542317173366</v>
      </c>
      <c r="D22" s="271">
        <v>92.5</v>
      </c>
      <c r="E22" s="286">
        <f t="shared" si="0"/>
        <v>74.656981436642454</v>
      </c>
      <c r="F22" s="271">
        <v>90.1</v>
      </c>
      <c r="G22" s="286">
        <f t="shared" si="1"/>
        <v>71.792828685258954</v>
      </c>
      <c r="H22" s="271">
        <v>90.6</v>
      </c>
      <c r="I22" s="286">
        <f t="shared" si="2"/>
        <v>72.422062350119901</v>
      </c>
      <c r="J22" s="271">
        <v>90.6</v>
      </c>
      <c r="K22" s="286">
        <f t="shared" si="3"/>
        <v>74.26229508196721</v>
      </c>
      <c r="L22" s="271">
        <v>92.1</v>
      </c>
      <c r="M22" s="286">
        <f t="shared" si="4"/>
        <v>76.241721854304629</v>
      </c>
      <c r="N22" s="271">
        <v>90.6</v>
      </c>
      <c r="O22" s="286">
        <f t="shared" si="5"/>
        <v>74.384236453201964</v>
      </c>
      <c r="P22" s="271">
        <v>91.8</v>
      </c>
      <c r="Q22" s="286">
        <f t="shared" si="6"/>
        <v>76.309226932668324</v>
      </c>
      <c r="R22" s="271">
        <v>90.4</v>
      </c>
      <c r="S22" s="286">
        <f t="shared" si="7"/>
        <v>72.962066182405167</v>
      </c>
      <c r="T22" s="271">
        <v>89.2</v>
      </c>
      <c r="U22" s="286">
        <f t="shared" si="8"/>
        <v>70.180959874114876</v>
      </c>
      <c r="V22" s="271">
        <v>93.4</v>
      </c>
      <c r="W22" s="286">
        <f t="shared" si="9"/>
        <v>79.286926994906622</v>
      </c>
    </row>
    <row r="23" spans="1:23">
      <c r="A23" s="249">
        <v>1999</v>
      </c>
      <c r="B23" s="272">
        <v>92.9</v>
      </c>
      <c r="C23" s="286">
        <f t="shared" si="10"/>
        <v>76.335250616269519</v>
      </c>
      <c r="D23" s="271">
        <v>93.8</v>
      </c>
      <c r="E23" s="286">
        <f t="shared" si="0"/>
        <v>75.706214689265536</v>
      </c>
      <c r="F23" s="271">
        <v>91.2</v>
      </c>
      <c r="G23" s="286">
        <f t="shared" si="1"/>
        <v>72.669322709163339</v>
      </c>
      <c r="H23" s="271">
        <v>92.1</v>
      </c>
      <c r="I23" s="286">
        <f t="shared" si="2"/>
        <v>73.621103117505996</v>
      </c>
      <c r="J23" s="271">
        <v>92.1</v>
      </c>
      <c r="K23" s="286">
        <f t="shared" si="3"/>
        <v>75.491803278688522</v>
      </c>
      <c r="L23" s="271">
        <v>93.5</v>
      </c>
      <c r="M23" s="286">
        <f t="shared" si="4"/>
        <v>77.400662251655632</v>
      </c>
      <c r="N23" s="271">
        <v>92.4</v>
      </c>
      <c r="O23" s="286">
        <f t="shared" si="5"/>
        <v>75.862068965517253</v>
      </c>
      <c r="P23" s="271">
        <v>93.6</v>
      </c>
      <c r="Q23" s="286">
        <f t="shared" si="6"/>
        <v>77.805486284289273</v>
      </c>
      <c r="R23" s="271">
        <v>92</v>
      </c>
      <c r="S23" s="286">
        <f t="shared" si="7"/>
        <v>74.253430185633576</v>
      </c>
      <c r="T23" s="271">
        <v>91.4</v>
      </c>
      <c r="U23" s="286">
        <f t="shared" si="8"/>
        <v>71.911880409126681</v>
      </c>
      <c r="V23" s="271">
        <v>94.4</v>
      </c>
      <c r="W23" s="286">
        <f t="shared" si="9"/>
        <v>80.135823429541603</v>
      </c>
    </row>
    <row r="24" spans="1:23">
      <c r="A24" s="249">
        <v>2000</v>
      </c>
      <c r="B24" s="272">
        <v>95.4</v>
      </c>
      <c r="C24" s="286">
        <f t="shared" si="10"/>
        <v>78.389482333607233</v>
      </c>
      <c r="D24" s="271">
        <v>96.6</v>
      </c>
      <c r="E24" s="286">
        <f t="shared" si="0"/>
        <v>77.966101694915253</v>
      </c>
      <c r="F24" s="271">
        <v>94.9</v>
      </c>
      <c r="G24" s="286">
        <f t="shared" si="1"/>
        <v>75.617529880478088</v>
      </c>
      <c r="H24" s="271">
        <v>95.3</v>
      </c>
      <c r="I24" s="286">
        <f t="shared" si="2"/>
        <v>76.179056754596317</v>
      </c>
      <c r="J24" s="271">
        <v>95.1</v>
      </c>
      <c r="K24" s="286">
        <f t="shared" si="3"/>
        <v>77.950819672131146</v>
      </c>
      <c r="L24" s="271">
        <v>95.8</v>
      </c>
      <c r="M24" s="286">
        <f t="shared" si="4"/>
        <v>79.30463576158941</v>
      </c>
      <c r="N24" s="271">
        <v>95.1</v>
      </c>
      <c r="O24" s="286">
        <f t="shared" si="5"/>
        <v>78.078817733990149</v>
      </c>
      <c r="P24" s="271">
        <v>95.9</v>
      </c>
      <c r="Q24" s="286">
        <f t="shared" si="6"/>
        <v>79.71737323358272</v>
      </c>
      <c r="R24" s="271">
        <v>94.4</v>
      </c>
      <c r="S24" s="286">
        <f t="shared" si="7"/>
        <v>76.19047619047619</v>
      </c>
      <c r="T24" s="271">
        <v>94.5</v>
      </c>
      <c r="U24" s="286">
        <f t="shared" si="8"/>
        <v>74.350904799370582</v>
      </c>
      <c r="V24" s="271">
        <v>96.1</v>
      </c>
      <c r="W24" s="286">
        <f t="shared" si="9"/>
        <v>81.578947368421055</v>
      </c>
    </row>
    <row r="25" spans="1:23">
      <c r="A25" s="249">
        <v>2001</v>
      </c>
      <c r="B25" s="272">
        <v>97.8</v>
      </c>
      <c r="C25" s="286">
        <f t="shared" si="10"/>
        <v>80.361544782251428</v>
      </c>
      <c r="D25" s="271">
        <v>97.7</v>
      </c>
      <c r="E25" s="286">
        <f t="shared" si="0"/>
        <v>78.853914447134784</v>
      </c>
      <c r="F25" s="271">
        <v>97.4</v>
      </c>
      <c r="G25" s="286">
        <f t="shared" si="1"/>
        <v>77.609561752988043</v>
      </c>
      <c r="H25" s="271">
        <v>97.1</v>
      </c>
      <c r="I25" s="286">
        <f t="shared" si="2"/>
        <v>77.617905675459625</v>
      </c>
      <c r="J25" s="271">
        <v>96.8</v>
      </c>
      <c r="K25" s="286">
        <f t="shared" si="3"/>
        <v>79.344262295081961</v>
      </c>
      <c r="L25" s="271">
        <v>98</v>
      </c>
      <c r="M25" s="286">
        <f t="shared" si="4"/>
        <v>81.125827814569533</v>
      </c>
      <c r="N25" s="271">
        <v>98</v>
      </c>
      <c r="O25" s="286">
        <f t="shared" si="5"/>
        <v>80.459770114942529</v>
      </c>
      <c r="P25" s="271">
        <v>98.5</v>
      </c>
      <c r="Q25" s="286">
        <f t="shared" si="6"/>
        <v>81.878636741479639</v>
      </c>
      <c r="R25" s="271">
        <v>97.2</v>
      </c>
      <c r="S25" s="286">
        <f t="shared" si="7"/>
        <v>78.450363196125906</v>
      </c>
      <c r="T25" s="271">
        <v>96.7</v>
      </c>
      <c r="U25" s="286">
        <f t="shared" si="8"/>
        <v>76.081825334382387</v>
      </c>
      <c r="V25" s="271">
        <v>97.7</v>
      </c>
      <c r="W25" s="286">
        <f t="shared" si="9"/>
        <v>82.937181663837009</v>
      </c>
    </row>
    <row r="26" spans="1:23">
      <c r="A26" s="249">
        <v>2002</v>
      </c>
      <c r="B26" s="272">
        <v>100</v>
      </c>
      <c r="C26" s="286">
        <f t="shared" si="10"/>
        <v>82.169268693508627</v>
      </c>
      <c r="D26" s="271">
        <v>100</v>
      </c>
      <c r="E26" s="286">
        <f t="shared" si="0"/>
        <v>80.710250201775622</v>
      </c>
      <c r="F26" s="271">
        <v>100</v>
      </c>
      <c r="G26" s="286">
        <f t="shared" si="1"/>
        <v>79.681274900398407</v>
      </c>
      <c r="H26" s="271">
        <v>100</v>
      </c>
      <c r="I26" s="286">
        <f t="shared" si="2"/>
        <v>79.936051159072747</v>
      </c>
      <c r="J26" s="271">
        <v>100</v>
      </c>
      <c r="K26" s="286">
        <f t="shared" si="3"/>
        <v>81.967213114754102</v>
      </c>
      <c r="L26" s="271">
        <v>100</v>
      </c>
      <c r="M26" s="286">
        <f t="shared" si="4"/>
        <v>82.78145695364239</v>
      </c>
      <c r="N26" s="271">
        <v>100</v>
      </c>
      <c r="O26" s="286">
        <f t="shared" si="5"/>
        <v>82.101806239737272</v>
      </c>
      <c r="P26" s="271">
        <v>100</v>
      </c>
      <c r="Q26" s="286">
        <f t="shared" si="6"/>
        <v>83.125519534497101</v>
      </c>
      <c r="R26" s="271">
        <v>100</v>
      </c>
      <c r="S26" s="286">
        <f t="shared" si="7"/>
        <v>80.710250201775622</v>
      </c>
      <c r="T26" s="271">
        <v>100</v>
      </c>
      <c r="U26" s="286">
        <f t="shared" si="8"/>
        <v>78.678206136900087</v>
      </c>
      <c r="V26" s="271">
        <v>100</v>
      </c>
      <c r="W26" s="286">
        <f t="shared" si="9"/>
        <v>84.88964346349745</v>
      </c>
    </row>
    <row r="27" spans="1:23">
      <c r="A27" s="249">
        <v>2003</v>
      </c>
      <c r="B27" s="272">
        <v>102.8</v>
      </c>
      <c r="C27" s="286">
        <f t="shared" si="10"/>
        <v>84.470008216926857</v>
      </c>
      <c r="D27" s="271">
        <v>102.9</v>
      </c>
      <c r="E27" s="286">
        <f t="shared" si="0"/>
        <v>83.050847457627128</v>
      </c>
      <c r="F27" s="271">
        <v>103.5</v>
      </c>
      <c r="G27" s="286">
        <f t="shared" si="1"/>
        <v>82.470119521912352</v>
      </c>
      <c r="H27" s="271">
        <v>103.4</v>
      </c>
      <c r="I27" s="286">
        <f t="shared" si="2"/>
        <v>82.653876898481215</v>
      </c>
      <c r="J27" s="271">
        <v>103.4</v>
      </c>
      <c r="K27" s="286">
        <f t="shared" si="3"/>
        <v>84.754098360655746</v>
      </c>
      <c r="L27" s="271">
        <v>102.5</v>
      </c>
      <c r="M27" s="286">
        <f t="shared" si="4"/>
        <v>84.850993377483448</v>
      </c>
      <c r="N27" s="271">
        <v>102.7</v>
      </c>
      <c r="O27" s="286">
        <f t="shared" si="5"/>
        <v>84.318555008210183</v>
      </c>
      <c r="P27" s="271">
        <v>101.8</v>
      </c>
      <c r="Q27" s="286">
        <f t="shared" si="6"/>
        <v>84.621778886118037</v>
      </c>
      <c r="R27" s="271">
        <v>102.3</v>
      </c>
      <c r="S27" s="286">
        <f t="shared" si="7"/>
        <v>82.566585956416461</v>
      </c>
      <c r="T27" s="271">
        <v>104.4</v>
      </c>
      <c r="U27" s="286">
        <f t="shared" si="8"/>
        <v>82.140047206923697</v>
      </c>
      <c r="V27" s="271">
        <v>102.2</v>
      </c>
      <c r="W27" s="286">
        <f t="shared" si="9"/>
        <v>86.757215619694406</v>
      </c>
    </row>
    <row r="28" spans="1:23">
      <c r="A28" s="249">
        <v>2004</v>
      </c>
      <c r="B28" s="272">
        <v>104.7</v>
      </c>
      <c r="C28" s="286">
        <f t="shared" si="10"/>
        <v>86.031224322103526</v>
      </c>
      <c r="D28" s="271">
        <v>104.8</v>
      </c>
      <c r="E28" s="286">
        <f t="shared" si="0"/>
        <v>84.58434221146085</v>
      </c>
      <c r="F28" s="271">
        <v>105.8</v>
      </c>
      <c r="G28" s="286">
        <f t="shared" si="1"/>
        <v>84.302788844621503</v>
      </c>
      <c r="H28" s="271">
        <v>105.3</v>
      </c>
      <c r="I28" s="286">
        <f t="shared" si="2"/>
        <v>84.172661870503589</v>
      </c>
      <c r="J28" s="271">
        <v>104.9</v>
      </c>
      <c r="K28" s="286">
        <f t="shared" si="3"/>
        <v>85.983606557377058</v>
      </c>
      <c r="L28" s="271">
        <v>104.5</v>
      </c>
      <c r="M28" s="286">
        <f t="shared" si="4"/>
        <v>86.506622516556291</v>
      </c>
      <c r="N28" s="271">
        <v>104.6</v>
      </c>
      <c r="O28" s="286">
        <f t="shared" si="5"/>
        <v>85.878489326765177</v>
      </c>
      <c r="P28" s="271">
        <v>103.8</v>
      </c>
      <c r="Q28" s="286">
        <f t="shared" si="6"/>
        <v>86.284289276807982</v>
      </c>
      <c r="R28" s="271">
        <v>104.6</v>
      </c>
      <c r="S28" s="286">
        <f t="shared" si="7"/>
        <v>84.422921711057299</v>
      </c>
      <c r="T28" s="271">
        <v>105.9</v>
      </c>
      <c r="U28" s="286">
        <f t="shared" si="8"/>
        <v>83.320220298977191</v>
      </c>
      <c r="V28" s="271">
        <v>104.2</v>
      </c>
      <c r="W28" s="286">
        <f t="shared" si="9"/>
        <v>88.455008488964353</v>
      </c>
    </row>
    <row r="29" spans="1:23">
      <c r="A29" s="249">
        <v>2005</v>
      </c>
      <c r="B29" s="272">
        <v>107</v>
      </c>
      <c r="C29" s="286">
        <f t="shared" si="10"/>
        <v>87.92111750205423</v>
      </c>
      <c r="D29" s="271">
        <v>107.6</v>
      </c>
      <c r="E29" s="286">
        <f t="shared" si="0"/>
        <v>86.844229217110566</v>
      </c>
      <c r="F29" s="271">
        <v>109.1</v>
      </c>
      <c r="G29" s="286">
        <f t="shared" si="1"/>
        <v>86.932270916334659</v>
      </c>
      <c r="H29" s="271">
        <v>108.2</v>
      </c>
      <c r="I29" s="286">
        <f t="shared" si="2"/>
        <v>86.490807354116711</v>
      </c>
      <c r="J29" s="271">
        <v>107.4</v>
      </c>
      <c r="K29" s="286">
        <f t="shared" si="3"/>
        <v>88.032786885245912</v>
      </c>
      <c r="L29" s="271">
        <v>106.9</v>
      </c>
      <c r="M29" s="286">
        <f t="shared" si="4"/>
        <v>88.493377483443709</v>
      </c>
      <c r="N29" s="271">
        <v>106.9</v>
      </c>
      <c r="O29" s="286">
        <f t="shared" si="5"/>
        <v>87.766830870279151</v>
      </c>
      <c r="P29" s="271">
        <v>106.6</v>
      </c>
      <c r="Q29" s="286">
        <f t="shared" si="6"/>
        <v>88.611803823773897</v>
      </c>
      <c r="R29" s="271">
        <v>106.9</v>
      </c>
      <c r="S29" s="286">
        <f t="shared" si="7"/>
        <v>86.279257465698151</v>
      </c>
      <c r="T29" s="271">
        <v>108.1</v>
      </c>
      <c r="U29" s="286">
        <f t="shared" si="8"/>
        <v>85.051140833988995</v>
      </c>
      <c r="V29" s="271">
        <v>106.3</v>
      </c>
      <c r="W29" s="286">
        <f t="shared" si="9"/>
        <v>90.237691001697797</v>
      </c>
    </row>
    <row r="30" spans="1:23">
      <c r="A30" s="249">
        <v>2006</v>
      </c>
      <c r="B30" s="272">
        <v>109.1</v>
      </c>
      <c r="C30" s="286">
        <f t="shared" si="10"/>
        <v>89.646672144617909</v>
      </c>
      <c r="D30" s="271">
        <v>109.5</v>
      </c>
      <c r="E30" s="286">
        <f t="shared" si="0"/>
        <v>88.377723970944302</v>
      </c>
      <c r="F30" s="271">
        <v>111.6</v>
      </c>
      <c r="G30" s="286">
        <f t="shared" si="1"/>
        <v>88.924302788844614</v>
      </c>
      <c r="H30" s="271">
        <v>110.4</v>
      </c>
      <c r="I30" s="286">
        <f t="shared" si="2"/>
        <v>88.249400479616313</v>
      </c>
      <c r="J30" s="271">
        <v>109.2</v>
      </c>
      <c r="K30" s="286">
        <f t="shared" si="3"/>
        <v>89.508196721311478</v>
      </c>
      <c r="L30" s="271">
        <v>108.7</v>
      </c>
      <c r="M30" s="286">
        <f t="shared" si="4"/>
        <v>89.983443708609272</v>
      </c>
      <c r="N30" s="271">
        <v>108.8</v>
      </c>
      <c r="O30" s="286">
        <f t="shared" si="5"/>
        <v>89.326765188834145</v>
      </c>
      <c r="P30" s="271">
        <v>108.7</v>
      </c>
      <c r="Q30" s="286">
        <f t="shared" si="6"/>
        <v>90.357439733998348</v>
      </c>
      <c r="R30" s="271">
        <v>109.1</v>
      </c>
      <c r="S30" s="286">
        <f t="shared" si="7"/>
        <v>88.0548829701372</v>
      </c>
      <c r="T30" s="271">
        <v>112.3</v>
      </c>
      <c r="U30" s="286">
        <f t="shared" si="8"/>
        <v>88.355625491738792</v>
      </c>
      <c r="V30" s="271">
        <v>108.1</v>
      </c>
      <c r="W30" s="286">
        <f t="shared" si="9"/>
        <v>91.765704584040748</v>
      </c>
    </row>
    <row r="31" spans="1:23">
      <c r="A31" s="249">
        <v>2007</v>
      </c>
      <c r="B31" s="272">
        <v>111.5</v>
      </c>
      <c r="C31" s="286">
        <f t="shared" si="10"/>
        <v>91.618734593262118</v>
      </c>
      <c r="D31" s="271">
        <v>111.1</v>
      </c>
      <c r="E31" s="286">
        <f t="shared" si="0"/>
        <v>89.669087974172712</v>
      </c>
      <c r="F31" s="271">
        <v>113.6</v>
      </c>
      <c r="G31" s="286">
        <f t="shared" si="1"/>
        <v>90.51792828685258</v>
      </c>
      <c r="H31" s="271">
        <v>112.5</v>
      </c>
      <c r="I31" s="286">
        <f t="shared" si="2"/>
        <v>89.928057553956833</v>
      </c>
      <c r="J31" s="271">
        <v>111.3</v>
      </c>
      <c r="K31" s="286">
        <f t="shared" si="3"/>
        <v>91.229508196721312</v>
      </c>
      <c r="L31" s="271">
        <v>110.4</v>
      </c>
      <c r="M31" s="286">
        <f t="shared" si="4"/>
        <v>91.390728476821195</v>
      </c>
      <c r="N31" s="271">
        <v>110.8</v>
      </c>
      <c r="O31" s="286">
        <f t="shared" si="5"/>
        <v>90.968801313628902</v>
      </c>
      <c r="P31" s="271">
        <v>110.9</v>
      </c>
      <c r="Q31" s="286">
        <f t="shared" si="6"/>
        <v>92.186201163757289</v>
      </c>
      <c r="R31" s="271">
        <v>112.2</v>
      </c>
      <c r="S31" s="286">
        <f t="shared" si="7"/>
        <v>90.556900726392257</v>
      </c>
      <c r="T31" s="271">
        <v>117.9</v>
      </c>
      <c r="U31" s="286">
        <f t="shared" si="8"/>
        <v>92.761605035405211</v>
      </c>
      <c r="V31" s="271">
        <v>110</v>
      </c>
      <c r="W31" s="286">
        <f t="shared" si="9"/>
        <v>93.378607809847196</v>
      </c>
    </row>
    <row r="32" spans="1:23">
      <c r="A32" s="249">
        <v>2008</v>
      </c>
      <c r="B32" s="272">
        <v>114.1</v>
      </c>
      <c r="C32" s="286">
        <f t="shared" si="10"/>
        <v>93.755135579293338</v>
      </c>
      <c r="D32" s="271">
        <v>114.3</v>
      </c>
      <c r="E32" s="286">
        <f t="shared" si="0"/>
        <v>92.25181598062953</v>
      </c>
      <c r="F32" s="271">
        <v>117.5</v>
      </c>
      <c r="G32" s="286">
        <f t="shared" si="1"/>
        <v>93.625498007968119</v>
      </c>
      <c r="H32" s="271">
        <v>115.9</v>
      </c>
      <c r="I32" s="286">
        <f t="shared" si="2"/>
        <v>92.645883293365316</v>
      </c>
      <c r="J32" s="271">
        <v>113.2</v>
      </c>
      <c r="K32" s="286">
        <f t="shared" si="3"/>
        <v>92.786885245901644</v>
      </c>
      <c r="L32" s="271">
        <v>112.7</v>
      </c>
      <c r="M32" s="286">
        <f t="shared" si="4"/>
        <v>93.294701986754973</v>
      </c>
      <c r="N32" s="271">
        <v>113.3</v>
      </c>
      <c r="O32" s="286">
        <f t="shared" si="5"/>
        <v>93.02134646962233</v>
      </c>
      <c r="P32" s="271">
        <v>113.4</v>
      </c>
      <c r="Q32" s="286">
        <f t="shared" si="6"/>
        <v>94.264339152119703</v>
      </c>
      <c r="R32" s="271">
        <v>115.9</v>
      </c>
      <c r="S32" s="286">
        <f t="shared" si="7"/>
        <v>93.543179983857954</v>
      </c>
      <c r="T32" s="271">
        <v>121.6</v>
      </c>
      <c r="U32" s="286">
        <f t="shared" si="8"/>
        <v>95.672698662470495</v>
      </c>
      <c r="V32" s="271">
        <v>112.3</v>
      </c>
      <c r="W32" s="286">
        <f t="shared" si="9"/>
        <v>95.331069609507637</v>
      </c>
    </row>
    <row r="33" spans="1:23">
      <c r="A33" s="249">
        <v>2009</v>
      </c>
      <c r="B33" s="272">
        <v>114.4</v>
      </c>
      <c r="C33" s="286">
        <f t="shared" si="10"/>
        <v>94.001643385373868</v>
      </c>
      <c r="D33" s="271">
        <v>114.6</v>
      </c>
      <c r="E33" s="286">
        <f t="shared" si="0"/>
        <v>92.493946731234857</v>
      </c>
      <c r="F33" s="271">
        <v>117.3</v>
      </c>
      <c r="G33" s="286">
        <f t="shared" si="1"/>
        <v>93.466135458167329</v>
      </c>
      <c r="H33" s="271">
        <v>115.7</v>
      </c>
      <c r="I33" s="286">
        <f t="shared" si="2"/>
        <v>92.486011191047169</v>
      </c>
      <c r="J33" s="271">
        <v>113.5</v>
      </c>
      <c r="K33" s="286">
        <f t="shared" si="3"/>
        <v>93.032786885245898</v>
      </c>
      <c r="L33" s="271">
        <v>113.4</v>
      </c>
      <c r="M33" s="286">
        <f t="shared" si="4"/>
        <v>93.874172185430467</v>
      </c>
      <c r="N33" s="271">
        <v>113.7</v>
      </c>
      <c r="O33" s="286">
        <f t="shared" si="5"/>
        <v>93.349753694581281</v>
      </c>
      <c r="P33" s="271">
        <v>114.1</v>
      </c>
      <c r="Q33" s="286">
        <f t="shared" si="6"/>
        <v>94.846217788861182</v>
      </c>
      <c r="R33" s="271">
        <v>117.1</v>
      </c>
      <c r="S33" s="286">
        <f t="shared" si="7"/>
        <v>94.511702986279246</v>
      </c>
      <c r="T33" s="271">
        <v>121.5</v>
      </c>
      <c r="U33" s="286">
        <f t="shared" si="8"/>
        <v>95.59402045633361</v>
      </c>
      <c r="V33" s="271">
        <v>112.3</v>
      </c>
      <c r="W33" s="286">
        <f t="shared" si="9"/>
        <v>95.331069609507637</v>
      </c>
    </row>
    <row r="34" spans="1:23">
      <c r="A34" s="249">
        <v>2010</v>
      </c>
      <c r="B34" s="272">
        <v>116.5</v>
      </c>
      <c r="C34" s="286">
        <f t="shared" si="10"/>
        <v>95.727198027937547</v>
      </c>
      <c r="D34" s="271">
        <v>117.4</v>
      </c>
      <c r="E34" s="286">
        <f t="shared" si="0"/>
        <v>94.753833736884587</v>
      </c>
      <c r="F34" s="271">
        <v>119.5</v>
      </c>
      <c r="G34" s="286">
        <f t="shared" si="1"/>
        <v>95.219123505976086</v>
      </c>
      <c r="H34" s="271">
        <v>118.2</v>
      </c>
      <c r="I34" s="286">
        <f t="shared" si="2"/>
        <v>94.484412470023983</v>
      </c>
      <c r="J34" s="271">
        <v>115.9</v>
      </c>
      <c r="K34" s="286">
        <f t="shared" si="3"/>
        <v>95.000000000000014</v>
      </c>
      <c r="L34" s="271">
        <v>114.8</v>
      </c>
      <c r="M34" s="286">
        <f t="shared" si="4"/>
        <v>95.033112582781456</v>
      </c>
      <c r="N34" s="271">
        <v>116.5</v>
      </c>
      <c r="O34" s="286">
        <f t="shared" si="5"/>
        <v>95.648604269293926</v>
      </c>
      <c r="P34" s="271">
        <v>115</v>
      </c>
      <c r="Q34" s="286">
        <f t="shared" si="6"/>
        <v>95.594347464671657</v>
      </c>
      <c r="R34" s="271">
        <v>118.7</v>
      </c>
      <c r="S34" s="286">
        <f t="shared" si="7"/>
        <v>95.80306698950767</v>
      </c>
      <c r="T34" s="271">
        <v>122.7</v>
      </c>
      <c r="U34" s="286">
        <f t="shared" si="8"/>
        <v>96.538158929976404</v>
      </c>
      <c r="V34" s="271">
        <v>113.8</v>
      </c>
      <c r="W34" s="286">
        <f t="shared" si="9"/>
        <v>96.604414261460107</v>
      </c>
    </row>
    <row r="35" spans="1:23">
      <c r="A35" s="249">
        <v>2011</v>
      </c>
      <c r="B35" s="272">
        <v>119.9</v>
      </c>
      <c r="C35" s="286">
        <f t="shared" si="10"/>
        <v>98.52095316351685</v>
      </c>
      <c r="D35" s="271">
        <v>121.4</v>
      </c>
      <c r="E35" s="286">
        <f t="shared" si="0"/>
        <v>97.982243744955611</v>
      </c>
      <c r="F35" s="271">
        <v>123</v>
      </c>
      <c r="G35" s="286">
        <f t="shared" si="1"/>
        <v>98.007968127490031</v>
      </c>
      <c r="H35" s="271">
        <v>122.7</v>
      </c>
      <c r="I35" s="286">
        <f t="shared" si="2"/>
        <v>98.081534772182252</v>
      </c>
      <c r="J35" s="271">
        <v>120</v>
      </c>
      <c r="K35" s="286">
        <f t="shared" si="3"/>
        <v>98.360655737704917</v>
      </c>
      <c r="L35" s="271">
        <v>118.3</v>
      </c>
      <c r="M35" s="286">
        <f t="shared" si="4"/>
        <v>97.930463576158942</v>
      </c>
      <c r="N35" s="271">
        <v>120.1</v>
      </c>
      <c r="O35" s="286">
        <f t="shared" si="5"/>
        <v>98.60426929392446</v>
      </c>
      <c r="P35" s="271">
        <v>118.4</v>
      </c>
      <c r="Q35" s="286">
        <f t="shared" si="6"/>
        <v>98.42061512884456</v>
      </c>
      <c r="R35" s="271">
        <v>122</v>
      </c>
      <c r="S35" s="286">
        <f t="shared" si="7"/>
        <v>98.466505246166264</v>
      </c>
      <c r="T35" s="271">
        <v>125.7</v>
      </c>
      <c r="U35" s="286">
        <f t="shared" si="8"/>
        <v>98.898505114083406</v>
      </c>
      <c r="V35" s="271">
        <v>116.5</v>
      </c>
      <c r="W35" s="286">
        <f t="shared" si="9"/>
        <v>98.89643463497454</v>
      </c>
    </row>
    <row r="36" spans="1:23">
      <c r="A36" s="249">
        <v>2012</v>
      </c>
      <c r="B36" s="272">
        <v>121.7</v>
      </c>
      <c r="C36" s="286">
        <f t="shared" si="10"/>
        <v>100</v>
      </c>
      <c r="D36" s="271">
        <v>123.9</v>
      </c>
      <c r="E36" s="286">
        <f t="shared" si="0"/>
        <v>100</v>
      </c>
      <c r="F36" s="271">
        <v>125.5</v>
      </c>
      <c r="G36" s="286">
        <f t="shared" si="1"/>
        <v>100</v>
      </c>
      <c r="H36" s="271">
        <v>125.1</v>
      </c>
      <c r="I36" s="286">
        <f t="shared" si="2"/>
        <v>100</v>
      </c>
      <c r="J36" s="271">
        <v>122</v>
      </c>
      <c r="K36" s="286">
        <f t="shared" si="3"/>
        <v>100</v>
      </c>
      <c r="L36" s="271">
        <v>120.8</v>
      </c>
      <c r="M36" s="286">
        <f t="shared" si="4"/>
        <v>100</v>
      </c>
      <c r="N36" s="271">
        <v>121.8</v>
      </c>
      <c r="O36" s="286">
        <f t="shared" si="5"/>
        <v>100</v>
      </c>
      <c r="P36" s="271">
        <v>120.3</v>
      </c>
      <c r="Q36" s="286">
        <f t="shared" si="6"/>
        <v>100</v>
      </c>
      <c r="R36" s="271">
        <v>123.9</v>
      </c>
      <c r="S36" s="286">
        <f t="shared" si="7"/>
        <v>100</v>
      </c>
      <c r="T36" s="271">
        <v>127.1</v>
      </c>
      <c r="U36" s="286">
        <f t="shared" si="8"/>
        <v>100</v>
      </c>
      <c r="V36" s="271">
        <v>117.8</v>
      </c>
      <c r="W36" s="286">
        <f t="shared" si="9"/>
        <v>100</v>
      </c>
    </row>
    <row r="37" spans="1:23">
      <c r="A37" s="249">
        <v>2013</v>
      </c>
      <c r="B37" s="272">
        <v>122.8</v>
      </c>
      <c r="C37" s="286">
        <f t="shared" si="10"/>
        <v>100.90386195562859</v>
      </c>
      <c r="D37" s="271">
        <v>126</v>
      </c>
      <c r="E37" s="286">
        <f t="shared" si="0"/>
        <v>101.69491525423729</v>
      </c>
      <c r="F37" s="271">
        <v>128</v>
      </c>
      <c r="G37" s="286">
        <f t="shared" si="1"/>
        <v>101.99203187250995</v>
      </c>
      <c r="H37" s="271">
        <v>126.6</v>
      </c>
      <c r="I37" s="286">
        <f t="shared" si="2"/>
        <v>101.19904076738608</v>
      </c>
      <c r="J37" s="271">
        <v>123</v>
      </c>
      <c r="K37" s="286">
        <f t="shared" si="3"/>
        <v>100.81967213114754</v>
      </c>
      <c r="L37" s="271">
        <v>121.7</v>
      </c>
      <c r="M37" s="286">
        <f t="shared" si="4"/>
        <v>100.74503311258279</v>
      </c>
      <c r="N37" s="271">
        <v>123</v>
      </c>
      <c r="O37" s="286">
        <f t="shared" si="5"/>
        <v>100.98522167487684</v>
      </c>
      <c r="P37" s="271">
        <v>123</v>
      </c>
      <c r="Q37" s="286">
        <f t="shared" si="6"/>
        <v>102.24438902743142</v>
      </c>
      <c r="R37" s="271">
        <v>125.7</v>
      </c>
      <c r="S37" s="286">
        <f t="shared" si="7"/>
        <v>101.45278450363196</v>
      </c>
      <c r="T37" s="271">
        <v>128.9</v>
      </c>
      <c r="U37" s="286">
        <f t="shared" si="8"/>
        <v>101.41620771046422</v>
      </c>
      <c r="V37" s="271">
        <v>117.7</v>
      </c>
      <c r="W37" s="286">
        <f t="shared" si="9"/>
        <v>99.915110356536502</v>
      </c>
    </row>
    <row r="38" spans="1:23">
      <c r="A38" s="249">
        <v>2014</v>
      </c>
      <c r="B38" s="272">
        <v>125.2</v>
      </c>
      <c r="C38" s="286">
        <f t="shared" si="10"/>
        <v>102.87592440427279</v>
      </c>
      <c r="D38" s="271">
        <v>128.4</v>
      </c>
      <c r="E38" s="286">
        <f t="shared" si="0"/>
        <v>103.6319612590799</v>
      </c>
      <c r="F38" s="271">
        <v>130.1</v>
      </c>
      <c r="G38" s="286">
        <f t="shared" si="1"/>
        <v>103.66533864541832</v>
      </c>
      <c r="H38" s="271">
        <v>128.80000000000001</v>
      </c>
      <c r="I38" s="286">
        <f t="shared" si="2"/>
        <v>102.9576338928857</v>
      </c>
      <c r="J38" s="271">
        <v>124.8</v>
      </c>
      <c r="K38" s="286">
        <f t="shared" si="3"/>
        <v>102.29508196721312</v>
      </c>
      <c r="L38" s="271">
        <v>123.4</v>
      </c>
      <c r="M38" s="286">
        <f t="shared" si="4"/>
        <v>102.15231788079471</v>
      </c>
      <c r="N38" s="271">
        <v>125.9</v>
      </c>
      <c r="O38" s="286">
        <f t="shared" si="5"/>
        <v>103.36617405582923</v>
      </c>
      <c r="P38" s="271">
        <v>125.3</v>
      </c>
      <c r="Q38" s="286">
        <f t="shared" si="6"/>
        <v>104.15627597672486</v>
      </c>
      <c r="R38" s="271">
        <v>128.69999999999999</v>
      </c>
      <c r="S38" s="286">
        <f t="shared" si="7"/>
        <v>103.87409200968521</v>
      </c>
      <c r="T38" s="271">
        <v>132.19999999999999</v>
      </c>
      <c r="U38" s="286">
        <f t="shared" si="8"/>
        <v>104.01258851298191</v>
      </c>
      <c r="V38" s="271">
        <v>118.9</v>
      </c>
      <c r="W38" s="286">
        <f t="shared" si="9"/>
        <v>100.93378607809848</v>
      </c>
    </row>
    <row r="39" spans="1:23">
      <c r="A39" s="249">
        <v>2015</v>
      </c>
      <c r="B39" s="272">
        <v>126.6</v>
      </c>
      <c r="C39" s="286">
        <f t="shared" si="10"/>
        <v>104.02629416598191</v>
      </c>
      <c r="D39" s="271">
        <v>129</v>
      </c>
      <c r="E39" s="286">
        <f t="shared" si="0"/>
        <v>104.11622276029055</v>
      </c>
      <c r="F39" s="271">
        <v>129.30000000000001</v>
      </c>
      <c r="G39" s="286">
        <f t="shared" si="1"/>
        <v>103.02788844621514</v>
      </c>
      <c r="H39" s="271">
        <v>129.30000000000001</v>
      </c>
      <c r="I39" s="286">
        <f t="shared" si="2"/>
        <v>103.35731414868107</v>
      </c>
      <c r="J39" s="271">
        <v>125.4</v>
      </c>
      <c r="K39" s="286">
        <f t="shared" si="3"/>
        <v>102.78688524590164</v>
      </c>
      <c r="L39" s="271">
        <v>124.7</v>
      </c>
      <c r="M39" s="286">
        <f t="shared" si="4"/>
        <v>103.22847682119206</v>
      </c>
      <c r="N39" s="271">
        <v>127.4</v>
      </c>
      <c r="O39" s="286">
        <f t="shared" si="5"/>
        <v>104.59770114942529</v>
      </c>
      <c r="P39" s="271">
        <v>126.8</v>
      </c>
      <c r="Q39" s="286">
        <f t="shared" si="6"/>
        <v>105.40315876974232</v>
      </c>
      <c r="R39" s="271">
        <v>130.80000000000001</v>
      </c>
      <c r="S39" s="286">
        <f t="shared" si="7"/>
        <v>105.56900726392253</v>
      </c>
      <c r="T39" s="271">
        <v>133.69999999999999</v>
      </c>
      <c r="U39" s="286">
        <f t="shared" si="8"/>
        <v>105.1927616050354</v>
      </c>
      <c r="V39" s="271">
        <v>120.2</v>
      </c>
      <c r="W39" s="286">
        <f t="shared" si="9"/>
        <v>102.03735144312394</v>
      </c>
    </row>
    <row r="40" spans="1:23">
      <c r="A40" s="249">
        <v>2016</v>
      </c>
      <c r="B40" s="272">
        <v>128.4</v>
      </c>
      <c r="C40" s="286">
        <f t="shared" si="10"/>
        <v>105.50534100246507</v>
      </c>
      <c r="D40" s="271">
        <v>132.5</v>
      </c>
      <c r="E40" s="286">
        <f t="shared" si="0"/>
        <v>106.9410815173527</v>
      </c>
      <c r="F40" s="271">
        <v>130.80000000000001</v>
      </c>
      <c r="G40" s="286">
        <f t="shared" si="1"/>
        <v>104.22310756972112</v>
      </c>
      <c r="H40" s="271">
        <v>130.9</v>
      </c>
      <c r="I40" s="286">
        <f t="shared" si="2"/>
        <v>104.63629096722622</v>
      </c>
      <c r="J40" s="271">
        <v>128.19999999999999</v>
      </c>
      <c r="K40" s="286">
        <f t="shared" si="3"/>
        <v>105.08196721311475</v>
      </c>
      <c r="L40" s="271">
        <v>125.6</v>
      </c>
      <c r="M40" s="286">
        <f t="shared" si="4"/>
        <v>103.97350993377484</v>
      </c>
      <c r="N40" s="271">
        <v>129.69999999999999</v>
      </c>
      <c r="O40" s="286">
        <f t="shared" si="5"/>
        <v>106.48604269293924</v>
      </c>
      <c r="P40" s="271">
        <v>128.4</v>
      </c>
      <c r="Q40" s="286">
        <f t="shared" si="6"/>
        <v>106.73316708229427</v>
      </c>
      <c r="R40" s="271">
        <v>132.19999999999999</v>
      </c>
      <c r="S40" s="286">
        <f t="shared" si="7"/>
        <v>106.69895076674736</v>
      </c>
      <c r="T40" s="271">
        <v>135.19999999999999</v>
      </c>
      <c r="U40" s="286">
        <f t="shared" si="8"/>
        <v>106.37293469708891</v>
      </c>
      <c r="V40" s="271">
        <v>122.4</v>
      </c>
      <c r="W40" s="286">
        <f t="shared" si="9"/>
        <v>103.9049235993209</v>
      </c>
    </row>
    <row r="41" spans="1:23">
      <c r="A41" s="249">
        <v>2017</v>
      </c>
      <c r="B41" s="272">
        <v>130.4</v>
      </c>
      <c r="C41" s="286">
        <f t="shared" si="10"/>
        <v>107.14872637633525</v>
      </c>
      <c r="D41" s="271">
        <v>135.69999999999999</v>
      </c>
      <c r="E41" s="286">
        <f t="shared" si="0"/>
        <v>109.52380952380952</v>
      </c>
      <c r="F41" s="271">
        <v>133.19999999999999</v>
      </c>
      <c r="G41" s="286">
        <f t="shared" si="1"/>
        <v>106.13545816733067</v>
      </c>
      <c r="H41" s="271">
        <v>132.4</v>
      </c>
      <c r="I41" s="286">
        <f t="shared" si="2"/>
        <v>105.83533173461231</v>
      </c>
      <c r="J41" s="271">
        <v>131.19999999999999</v>
      </c>
      <c r="K41" s="286">
        <f t="shared" si="3"/>
        <v>107.54098360655738</v>
      </c>
      <c r="L41" s="271">
        <v>126.9</v>
      </c>
      <c r="M41" s="286">
        <f t="shared" si="4"/>
        <v>105.0496688741722</v>
      </c>
      <c r="N41" s="271">
        <v>131.9</v>
      </c>
      <c r="O41" s="286">
        <f t="shared" si="5"/>
        <v>108.29228243021348</v>
      </c>
      <c r="P41" s="271">
        <v>130.5</v>
      </c>
      <c r="Q41" s="286">
        <f t="shared" si="6"/>
        <v>108.47880299251871</v>
      </c>
      <c r="R41" s="271">
        <v>134.4</v>
      </c>
      <c r="S41" s="286">
        <f t="shared" si="7"/>
        <v>108.47457627118645</v>
      </c>
      <c r="T41" s="271">
        <v>137.30000000000001</v>
      </c>
      <c r="U41" s="286">
        <f t="shared" si="8"/>
        <v>108.02517702596383</v>
      </c>
      <c r="V41" s="271">
        <v>125</v>
      </c>
      <c r="W41" s="286">
        <f t="shared" si="9"/>
        <v>106.11205432937182</v>
      </c>
    </row>
    <row r="42" spans="1:23">
      <c r="A42" s="249">
        <v>2018</v>
      </c>
      <c r="B42" s="272">
        <v>133.4</v>
      </c>
      <c r="C42" s="286">
        <f t="shared" si="10"/>
        <v>109.6138044371405</v>
      </c>
      <c r="D42" s="271">
        <v>137.9</v>
      </c>
      <c r="E42" s="286">
        <f t="shared" si="0"/>
        <v>111.2994350282486</v>
      </c>
      <c r="F42" s="271">
        <v>136.30000000000001</v>
      </c>
      <c r="G42" s="286">
        <f t="shared" si="1"/>
        <v>108.60557768924303</v>
      </c>
      <c r="H42" s="271">
        <v>135.30000000000001</v>
      </c>
      <c r="I42" s="286">
        <f t="shared" si="2"/>
        <v>108.15347721822543</v>
      </c>
      <c r="J42" s="271">
        <v>134</v>
      </c>
      <c r="K42" s="286">
        <f t="shared" si="3"/>
        <v>109.8360655737705</v>
      </c>
      <c r="L42" s="271">
        <v>129</v>
      </c>
      <c r="M42" s="286">
        <f t="shared" si="4"/>
        <v>106.78807947019868</v>
      </c>
      <c r="N42" s="271">
        <v>135</v>
      </c>
      <c r="O42" s="286">
        <f t="shared" si="5"/>
        <v>110.83743842364532</v>
      </c>
      <c r="P42" s="271">
        <v>133.80000000000001</v>
      </c>
      <c r="Q42" s="286">
        <f t="shared" si="6"/>
        <v>111.22194513715712</v>
      </c>
      <c r="R42" s="271">
        <v>137.5</v>
      </c>
      <c r="S42" s="286">
        <f t="shared" si="7"/>
        <v>110.97659402744148</v>
      </c>
      <c r="T42" s="271">
        <v>140.6</v>
      </c>
      <c r="U42" s="286">
        <f t="shared" si="8"/>
        <v>110.62155782848151</v>
      </c>
      <c r="V42" s="271">
        <v>128.4</v>
      </c>
      <c r="W42" s="286">
        <f t="shared" si="9"/>
        <v>108.99830220713073</v>
      </c>
    </row>
  </sheetData>
  <mergeCells count="11">
    <mergeCell ref="L3:M3"/>
    <mergeCell ref="B3:C3"/>
    <mergeCell ref="D3:E3"/>
    <mergeCell ref="F3:G3"/>
    <mergeCell ref="H3:I3"/>
    <mergeCell ref="J3:K3"/>
    <mergeCell ref="N3:O3"/>
    <mergeCell ref="P3:Q3"/>
    <mergeCell ref="R3:S3"/>
    <mergeCell ref="T3:U3"/>
    <mergeCell ref="V3:W3"/>
  </mergeCells>
  <pageMargins left="0.7" right="0.7" top="0.75" bottom="0.75" header="0.3" footer="0.3"/>
  <pageSetup orientation="portrait" horizontalDpi="300" verticalDpi="300" r:id="rId1"/>
</worksheet>
</file>

<file path=xl/worksheets/sheet19.xml><?xml version="1.0" encoding="utf-8"?>
<worksheet xmlns="http://schemas.openxmlformats.org/spreadsheetml/2006/main" xmlns:r="http://schemas.openxmlformats.org/officeDocument/2006/relationships">
  <dimension ref="A1:BO94"/>
  <sheetViews>
    <sheetView view="pageBreakPreview" zoomScale="90" zoomScaleNormal="100" zoomScaleSheetLayoutView="90" workbookViewId="0">
      <pane xSplit="1" topLeftCell="B1" activePane="topRight" state="frozen"/>
      <selection activeCell="B23" sqref="B23"/>
      <selection pane="topRight" activeCell="G16" sqref="G16"/>
    </sheetView>
  </sheetViews>
  <sheetFormatPr defaultRowHeight="12.75"/>
  <cols>
    <col min="1" max="1" width="10.5" style="1" customWidth="1"/>
    <col min="2" max="2" width="13.25" style="8" customWidth="1"/>
    <col min="3" max="7" width="13.25" style="4" customWidth="1"/>
    <col min="8" max="8" width="13.25" style="8" customWidth="1"/>
    <col min="9" max="13" width="13.25" style="4" customWidth="1"/>
    <col min="14" max="14" width="13.25" style="8" customWidth="1"/>
    <col min="15" max="19" width="13.25" style="4" customWidth="1"/>
    <col min="20" max="20" width="13.25" style="8" customWidth="1"/>
    <col min="21" max="25" width="13.25" style="4" customWidth="1"/>
    <col min="26" max="26" width="13.25" style="8" customWidth="1"/>
    <col min="27" max="31" width="13.25" style="4" customWidth="1"/>
    <col min="32" max="32" width="13.25" style="8" customWidth="1"/>
    <col min="33" max="37" width="13.25" style="4" customWidth="1"/>
    <col min="38" max="38" width="13.25" style="8" customWidth="1"/>
    <col min="39" max="43" width="13.25" style="4" customWidth="1"/>
    <col min="44" max="44" width="13.25" style="8" customWidth="1"/>
    <col min="45" max="49" width="13.25" style="4" customWidth="1"/>
    <col min="50" max="50" width="13.25" style="8" customWidth="1"/>
    <col min="51" max="55" width="13.25" style="4" customWidth="1"/>
    <col min="56" max="56" width="13.25" style="8" customWidth="1"/>
    <col min="57" max="61" width="13.25" style="4" customWidth="1"/>
    <col min="62" max="62" width="13.25" style="8" customWidth="1"/>
    <col min="63" max="67" width="13.25" style="4" customWidth="1"/>
    <col min="68" max="129" width="10.75" style="1" customWidth="1"/>
    <col min="130" max="16384" width="9" style="1"/>
  </cols>
  <sheetData>
    <row r="1" spans="1:67">
      <c r="B1" s="8" t="s">
        <v>893</v>
      </c>
      <c r="T1" s="8" t="s">
        <v>896</v>
      </c>
      <c r="AL1" s="8" t="s">
        <v>895</v>
      </c>
      <c r="BD1" s="8" t="s">
        <v>894</v>
      </c>
    </row>
    <row r="3" spans="1:67">
      <c r="B3" s="377" t="s">
        <v>264</v>
      </c>
      <c r="C3" s="377"/>
      <c r="D3" s="377"/>
      <c r="E3" s="377"/>
      <c r="F3" s="377"/>
      <c r="G3" s="378"/>
      <c r="H3" s="376" t="s">
        <v>280</v>
      </c>
      <c r="I3" s="377"/>
      <c r="J3" s="377"/>
      <c r="K3" s="377"/>
      <c r="L3" s="377"/>
      <c r="M3" s="378"/>
      <c r="N3" s="376" t="s">
        <v>281</v>
      </c>
      <c r="O3" s="377"/>
      <c r="P3" s="377"/>
      <c r="Q3" s="377"/>
      <c r="R3" s="377"/>
      <c r="S3" s="378"/>
      <c r="T3" s="376" t="s">
        <v>282</v>
      </c>
      <c r="U3" s="377"/>
      <c r="V3" s="377"/>
      <c r="W3" s="377"/>
      <c r="X3" s="377"/>
      <c r="Y3" s="378"/>
      <c r="Z3" s="376" t="s">
        <v>283</v>
      </c>
      <c r="AA3" s="377"/>
      <c r="AB3" s="377"/>
      <c r="AC3" s="377"/>
      <c r="AD3" s="377"/>
      <c r="AE3" s="378"/>
      <c r="AF3" s="376" t="s">
        <v>284</v>
      </c>
      <c r="AG3" s="377"/>
      <c r="AH3" s="377"/>
      <c r="AI3" s="377"/>
      <c r="AJ3" s="377"/>
      <c r="AK3" s="378"/>
      <c r="AL3" s="376" t="s">
        <v>285</v>
      </c>
      <c r="AM3" s="377"/>
      <c r="AN3" s="377"/>
      <c r="AO3" s="377"/>
      <c r="AP3" s="377"/>
      <c r="AQ3" s="378"/>
      <c r="AR3" s="376" t="s">
        <v>286</v>
      </c>
      <c r="AS3" s="377"/>
      <c r="AT3" s="377"/>
      <c r="AU3" s="377"/>
      <c r="AV3" s="377"/>
      <c r="AW3" s="378"/>
      <c r="AX3" s="376" t="s">
        <v>287</v>
      </c>
      <c r="AY3" s="377"/>
      <c r="AZ3" s="377"/>
      <c r="BA3" s="377"/>
      <c r="BB3" s="377"/>
      <c r="BC3" s="378"/>
      <c r="BD3" s="376" t="s">
        <v>288</v>
      </c>
      <c r="BE3" s="377"/>
      <c r="BF3" s="377"/>
      <c r="BG3" s="377"/>
      <c r="BH3" s="377"/>
      <c r="BI3" s="378"/>
      <c r="BJ3" s="376" t="s">
        <v>289</v>
      </c>
      <c r="BK3" s="377"/>
      <c r="BL3" s="377"/>
      <c r="BM3" s="377"/>
      <c r="BN3" s="377"/>
      <c r="BO3" s="377"/>
    </row>
    <row r="4" spans="1:67" s="277" customFormat="1" ht="51">
      <c r="B4" s="297" t="s">
        <v>1162</v>
      </c>
      <c r="C4" s="298" t="s">
        <v>884</v>
      </c>
      <c r="D4" s="298" t="s">
        <v>1080</v>
      </c>
      <c r="E4" s="298" t="s">
        <v>1209</v>
      </c>
      <c r="F4" s="298" t="s">
        <v>279</v>
      </c>
      <c r="G4" s="299" t="s">
        <v>1081</v>
      </c>
      <c r="H4" s="297" t="s">
        <v>1162</v>
      </c>
      <c r="I4" s="298" t="s">
        <v>884</v>
      </c>
      <c r="J4" s="298" t="s">
        <v>1080</v>
      </c>
      <c r="K4" s="298" t="s">
        <v>1209</v>
      </c>
      <c r="L4" s="298" t="s">
        <v>279</v>
      </c>
      <c r="M4" s="299" t="s">
        <v>1081</v>
      </c>
      <c r="N4" s="297" t="s">
        <v>1162</v>
      </c>
      <c r="O4" s="298" t="s">
        <v>884</v>
      </c>
      <c r="P4" s="298" t="s">
        <v>1080</v>
      </c>
      <c r="Q4" s="298" t="s">
        <v>1209</v>
      </c>
      <c r="R4" s="298" t="s">
        <v>279</v>
      </c>
      <c r="S4" s="299" t="s">
        <v>1081</v>
      </c>
      <c r="T4" s="297" t="s">
        <v>1162</v>
      </c>
      <c r="U4" s="298" t="s">
        <v>884</v>
      </c>
      <c r="V4" s="298" t="s">
        <v>1080</v>
      </c>
      <c r="W4" s="298" t="s">
        <v>1209</v>
      </c>
      <c r="X4" s="298" t="s">
        <v>279</v>
      </c>
      <c r="Y4" s="299" t="s">
        <v>1081</v>
      </c>
      <c r="Z4" s="297" t="s">
        <v>1162</v>
      </c>
      <c r="AA4" s="298" t="s">
        <v>884</v>
      </c>
      <c r="AB4" s="298" t="s">
        <v>1080</v>
      </c>
      <c r="AC4" s="298" t="s">
        <v>1209</v>
      </c>
      <c r="AD4" s="298" t="s">
        <v>279</v>
      </c>
      <c r="AE4" s="299" t="s">
        <v>1081</v>
      </c>
      <c r="AF4" s="297" t="s">
        <v>1162</v>
      </c>
      <c r="AG4" s="298" t="s">
        <v>884</v>
      </c>
      <c r="AH4" s="298" t="s">
        <v>1080</v>
      </c>
      <c r="AI4" s="298" t="s">
        <v>1209</v>
      </c>
      <c r="AJ4" s="298" t="s">
        <v>279</v>
      </c>
      <c r="AK4" s="299" t="s">
        <v>1081</v>
      </c>
      <c r="AL4" s="297" t="s">
        <v>1162</v>
      </c>
      <c r="AM4" s="298" t="s">
        <v>884</v>
      </c>
      <c r="AN4" s="298" t="s">
        <v>1080</v>
      </c>
      <c r="AO4" s="298" t="s">
        <v>1209</v>
      </c>
      <c r="AP4" s="298" t="s">
        <v>279</v>
      </c>
      <c r="AQ4" s="299" t="s">
        <v>1081</v>
      </c>
      <c r="AR4" s="297" t="s">
        <v>1162</v>
      </c>
      <c r="AS4" s="298" t="s">
        <v>884</v>
      </c>
      <c r="AT4" s="298" t="s">
        <v>1080</v>
      </c>
      <c r="AU4" s="298" t="s">
        <v>1209</v>
      </c>
      <c r="AV4" s="298" t="s">
        <v>279</v>
      </c>
      <c r="AW4" s="299" t="s">
        <v>1081</v>
      </c>
      <c r="AX4" s="297" t="s">
        <v>1162</v>
      </c>
      <c r="AY4" s="298" t="s">
        <v>884</v>
      </c>
      <c r="AZ4" s="298" t="s">
        <v>1080</v>
      </c>
      <c r="BA4" s="298" t="s">
        <v>1209</v>
      </c>
      <c r="BB4" s="298" t="s">
        <v>279</v>
      </c>
      <c r="BC4" s="299" t="s">
        <v>1081</v>
      </c>
      <c r="BD4" s="297" t="s">
        <v>1162</v>
      </c>
      <c r="BE4" s="298" t="s">
        <v>884</v>
      </c>
      <c r="BF4" s="298" t="s">
        <v>1080</v>
      </c>
      <c r="BG4" s="298" t="s">
        <v>1209</v>
      </c>
      <c r="BH4" s="298" t="s">
        <v>279</v>
      </c>
      <c r="BI4" s="299" t="s">
        <v>1081</v>
      </c>
      <c r="BJ4" s="297" t="s">
        <v>1162</v>
      </c>
      <c r="BK4" s="298" t="s">
        <v>884</v>
      </c>
      <c r="BL4" s="298" t="s">
        <v>1080</v>
      </c>
      <c r="BM4" s="298" t="s">
        <v>1209</v>
      </c>
      <c r="BN4" s="298" t="s">
        <v>279</v>
      </c>
      <c r="BO4" s="299" t="s">
        <v>1081</v>
      </c>
    </row>
    <row r="5" spans="1:67">
      <c r="B5" s="291"/>
      <c r="C5" s="78"/>
      <c r="D5" s="78"/>
      <c r="E5" s="78"/>
      <c r="F5" s="78"/>
      <c r="G5" s="287"/>
      <c r="H5" s="291"/>
      <c r="I5" s="78"/>
      <c r="J5" s="78"/>
      <c r="K5" s="78"/>
      <c r="L5" s="78"/>
      <c r="M5" s="287"/>
      <c r="N5" s="291"/>
      <c r="O5" s="78"/>
      <c r="P5" s="78"/>
      <c r="Q5" s="78"/>
      <c r="R5" s="78"/>
      <c r="S5" s="287"/>
      <c r="T5" s="291"/>
      <c r="U5" s="78"/>
      <c r="V5" s="78"/>
      <c r="W5" s="78"/>
      <c r="X5" s="78"/>
      <c r="Y5" s="287"/>
      <c r="Z5" s="291"/>
      <c r="AA5" s="78"/>
      <c r="AB5" s="78"/>
      <c r="AC5" s="78"/>
      <c r="AD5" s="78"/>
      <c r="AE5" s="287"/>
      <c r="AF5" s="291"/>
      <c r="AG5" s="78"/>
      <c r="AH5" s="78"/>
      <c r="AI5" s="78"/>
      <c r="AJ5" s="78"/>
      <c r="AK5" s="287"/>
      <c r="AL5" s="291"/>
      <c r="AM5" s="78"/>
      <c r="AN5" s="78"/>
      <c r="AO5" s="78"/>
      <c r="AP5" s="78"/>
      <c r="AQ5" s="287"/>
      <c r="AR5" s="291"/>
      <c r="AS5" s="78"/>
      <c r="AT5" s="78"/>
      <c r="AU5" s="78"/>
      <c r="AV5" s="78"/>
      <c r="AW5" s="287"/>
      <c r="AX5" s="291"/>
      <c r="AY5" s="78"/>
      <c r="AZ5" s="78"/>
      <c r="BA5" s="78"/>
      <c r="BB5" s="78"/>
      <c r="BC5" s="287"/>
      <c r="BD5" s="291"/>
      <c r="BE5" s="78"/>
      <c r="BF5" s="78"/>
      <c r="BG5" s="78"/>
      <c r="BH5" s="78"/>
      <c r="BI5" s="287"/>
      <c r="BJ5" s="291"/>
      <c r="BK5" s="78"/>
      <c r="BL5" s="78"/>
      <c r="BM5" s="78"/>
      <c r="BN5" s="78"/>
      <c r="BO5" s="78"/>
    </row>
    <row r="6" spans="1:67" ht="39" customHeight="1">
      <c r="B6" s="291" t="s">
        <v>77</v>
      </c>
      <c r="C6" s="78" t="s">
        <v>78</v>
      </c>
      <c r="D6" s="78" t="s">
        <v>125</v>
      </c>
      <c r="E6" s="78" t="s">
        <v>79</v>
      </c>
      <c r="F6" s="78" t="s">
        <v>80</v>
      </c>
      <c r="G6" s="287" t="s">
        <v>277</v>
      </c>
      <c r="H6" s="291" t="s">
        <v>82</v>
      </c>
      <c r="I6" s="78" t="s">
        <v>83</v>
      </c>
      <c r="J6" s="78" t="s">
        <v>517</v>
      </c>
      <c r="K6" s="78" t="s">
        <v>84</v>
      </c>
      <c r="L6" s="78" t="s">
        <v>101</v>
      </c>
      <c r="M6" s="287" t="s">
        <v>278</v>
      </c>
      <c r="N6" s="291" t="s">
        <v>77</v>
      </c>
      <c r="O6" s="78" t="s">
        <v>78</v>
      </c>
      <c r="P6" s="78" t="s">
        <v>125</v>
      </c>
      <c r="Q6" s="78" t="s">
        <v>79</v>
      </c>
      <c r="R6" s="78" t="s">
        <v>80</v>
      </c>
      <c r="S6" s="287" t="s">
        <v>277</v>
      </c>
      <c r="T6" s="291" t="s">
        <v>82</v>
      </c>
      <c r="U6" s="78" t="s">
        <v>83</v>
      </c>
      <c r="V6" s="78" t="s">
        <v>517</v>
      </c>
      <c r="W6" s="78" t="s">
        <v>84</v>
      </c>
      <c r="X6" s="78" t="s">
        <v>101</v>
      </c>
      <c r="Y6" s="287" t="s">
        <v>278</v>
      </c>
      <c r="Z6" s="291" t="s">
        <v>77</v>
      </c>
      <c r="AA6" s="78" t="s">
        <v>78</v>
      </c>
      <c r="AB6" s="78" t="s">
        <v>125</v>
      </c>
      <c r="AC6" s="78" t="s">
        <v>79</v>
      </c>
      <c r="AD6" s="78" t="s">
        <v>80</v>
      </c>
      <c r="AE6" s="287" t="s">
        <v>277</v>
      </c>
      <c r="AF6" s="291" t="s">
        <v>82</v>
      </c>
      <c r="AG6" s="78" t="s">
        <v>83</v>
      </c>
      <c r="AH6" s="78" t="s">
        <v>517</v>
      </c>
      <c r="AI6" s="78" t="s">
        <v>84</v>
      </c>
      <c r="AJ6" s="78" t="s">
        <v>101</v>
      </c>
      <c r="AK6" s="287" t="s">
        <v>278</v>
      </c>
      <c r="AL6" s="291" t="s">
        <v>77</v>
      </c>
      <c r="AM6" s="78" t="s">
        <v>78</v>
      </c>
      <c r="AN6" s="78" t="s">
        <v>125</v>
      </c>
      <c r="AO6" s="78" t="s">
        <v>79</v>
      </c>
      <c r="AP6" s="78" t="s">
        <v>80</v>
      </c>
      <c r="AQ6" s="287" t="s">
        <v>277</v>
      </c>
      <c r="AR6" s="291" t="s">
        <v>82</v>
      </c>
      <c r="AS6" s="78" t="s">
        <v>83</v>
      </c>
      <c r="AT6" s="78" t="s">
        <v>517</v>
      </c>
      <c r="AU6" s="78" t="s">
        <v>84</v>
      </c>
      <c r="AV6" s="78" t="s">
        <v>101</v>
      </c>
      <c r="AW6" s="287" t="s">
        <v>278</v>
      </c>
      <c r="AX6" s="291" t="s">
        <v>77</v>
      </c>
      <c r="AY6" s="78" t="s">
        <v>78</v>
      </c>
      <c r="AZ6" s="78" t="s">
        <v>125</v>
      </c>
      <c r="BA6" s="78" t="s">
        <v>79</v>
      </c>
      <c r="BB6" s="78" t="s">
        <v>80</v>
      </c>
      <c r="BC6" s="287" t="s">
        <v>277</v>
      </c>
      <c r="BD6" s="291" t="s">
        <v>82</v>
      </c>
      <c r="BE6" s="78" t="s">
        <v>83</v>
      </c>
      <c r="BF6" s="78" t="s">
        <v>517</v>
      </c>
      <c r="BG6" s="78" t="s">
        <v>84</v>
      </c>
      <c r="BH6" s="78" t="s">
        <v>101</v>
      </c>
      <c r="BI6" s="287" t="s">
        <v>278</v>
      </c>
      <c r="BJ6" s="291" t="s">
        <v>77</v>
      </c>
      <c r="BK6" s="78" t="s">
        <v>78</v>
      </c>
      <c r="BL6" s="78" t="s">
        <v>125</v>
      </c>
      <c r="BM6" s="78" t="s">
        <v>79</v>
      </c>
      <c r="BN6" s="78" t="s">
        <v>80</v>
      </c>
      <c r="BO6" s="78" t="s">
        <v>277</v>
      </c>
    </row>
    <row r="7" spans="1:67">
      <c r="B7" s="291"/>
      <c r="C7" s="78"/>
      <c r="D7" s="78"/>
      <c r="E7" s="78"/>
      <c r="F7" s="78"/>
      <c r="G7" s="287"/>
      <c r="H7" s="291"/>
      <c r="I7" s="78"/>
      <c r="J7" s="78"/>
      <c r="K7" s="78"/>
      <c r="L7" s="78"/>
      <c r="M7" s="287"/>
      <c r="N7" s="291"/>
      <c r="O7" s="78"/>
      <c r="P7" s="78"/>
      <c r="Q7" s="78"/>
      <c r="R7" s="78"/>
      <c r="S7" s="287"/>
      <c r="T7" s="291"/>
      <c r="U7" s="78"/>
      <c r="V7" s="78"/>
      <c r="W7" s="78"/>
      <c r="X7" s="78"/>
      <c r="Y7" s="287"/>
      <c r="Z7" s="291"/>
      <c r="AA7" s="78"/>
      <c r="AB7" s="78"/>
      <c r="AC7" s="78"/>
      <c r="AD7" s="78"/>
      <c r="AE7" s="287"/>
      <c r="AF7" s="291"/>
      <c r="AG7" s="78"/>
      <c r="AH7" s="78"/>
      <c r="AI7" s="78"/>
      <c r="AJ7" s="78"/>
      <c r="AK7" s="287"/>
      <c r="AL7" s="291"/>
      <c r="AM7" s="78"/>
      <c r="AN7" s="78"/>
      <c r="AO7" s="78"/>
      <c r="AP7" s="78"/>
      <c r="AQ7" s="287"/>
      <c r="AR7" s="291"/>
      <c r="AS7" s="78"/>
      <c r="AT7" s="78"/>
      <c r="AU7" s="78"/>
      <c r="AV7" s="78"/>
      <c r="AW7" s="287"/>
      <c r="AX7" s="291"/>
      <c r="AY7" s="78"/>
      <c r="AZ7" s="78"/>
      <c r="BA7" s="78"/>
      <c r="BB7" s="78"/>
      <c r="BC7" s="287"/>
      <c r="BD7" s="291"/>
      <c r="BE7" s="78"/>
      <c r="BF7" s="78"/>
      <c r="BG7" s="78"/>
      <c r="BH7" s="78"/>
      <c r="BI7" s="287"/>
      <c r="BJ7" s="291"/>
      <c r="BK7" s="78"/>
      <c r="BL7" s="78"/>
      <c r="BM7" s="78"/>
      <c r="BN7" s="78"/>
      <c r="BO7" s="78"/>
    </row>
    <row r="8" spans="1:67" ht="15.75" customHeight="1">
      <c r="A8" s="1">
        <v>1981</v>
      </c>
      <c r="B8" s="291">
        <f>a0!C5</f>
        <v>40.673788003286766</v>
      </c>
      <c r="C8" s="292">
        <v>189977</v>
      </c>
      <c r="D8" s="78">
        <f>C8/B8*100</f>
        <v>467074.76565656572</v>
      </c>
      <c r="E8" s="78">
        <v>415460</v>
      </c>
      <c r="F8" s="293">
        <v>24819915</v>
      </c>
      <c r="G8" s="287">
        <f>E8*1000000/F8</f>
        <v>16738.977550890082</v>
      </c>
      <c r="H8" s="291">
        <f>a0!$E5</f>
        <v>42.857142857142854</v>
      </c>
      <c r="I8" s="292">
        <v>3222</v>
      </c>
      <c r="J8" s="78">
        <f>I8/H8*100</f>
        <v>7518.0000000000009</v>
      </c>
      <c r="K8" s="78">
        <v>6858</v>
      </c>
      <c r="L8" s="293">
        <v>575302</v>
      </c>
      <c r="M8" s="287">
        <f>K8*1000000/L8</f>
        <v>11920.69556511189</v>
      </c>
      <c r="N8" s="291">
        <f>a0!$G5</f>
        <v>41.992031872509962</v>
      </c>
      <c r="O8" s="294">
        <v>795</v>
      </c>
      <c r="P8" s="78">
        <f>O8/N8*100</f>
        <v>1893.2163187855786</v>
      </c>
      <c r="Q8" s="78">
        <v>1757</v>
      </c>
      <c r="R8" s="293">
        <v>123551</v>
      </c>
      <c r="S8" s="287">
        <f>Q8*1000000/R8</f>
        <v>14220.848070837144</v>
      </c>
      <c r="T8" s="291">
        <f>a0!I5</f>
        <v>40.607513988808947</v>
      </c>
      <c r="U8" s="292">
        <v>5703</v>
      </c>
      <c r="V8" s="78">
        <f>U8/T8*100</f>
        <v>14044.198818897641</v>
      </c>
      <c r="W8" s="78">
        <v>12910</v>
      </c>
      <c r="X8" s="293">
        <v>854871</v>
      </c>
      <c r="Y8" s="287">
        <f>W8*1000000/X8</f>
        <v>15101.693705833979</v>
      </c>
      <c r="Z8" s="291">
        <f>a0!K5</f>
        <v>41.721311475409834</v>
      </c>
      <c r="AA8" s="292">
        <v>4360</v>
      </c>
      <c r="AB8" s="78">
        <f>AA8/Z8*100</f>
        <v>10450.294695481336</v>
      </c>
      <c r="AC8" s="78">
        <v>9276</v>
      </c>
      <c r="AD8" s="293">
        <v>706438</v>
      </c>
      <c r="AE8" s="287">
        <f t="shared" ref="AE8:AE45" si="0">AC8*1000000/AD8</f>
        <v>13130.663979004526</v>
      </c>
      <c r="AF8" s="291">
        <f>a0!M5</f>
        <v>41.556291390728482</v>
      </c>
      <c r="AG8" s="292">
        <v>44895</v>
      </c>
      <c r="AH8" s="78">
        <f>AG8/AF8*100</f>
        <v>108034.18326693225</v>
      </c>
      <c r="AI8" s="78">
        <v>94482</v>
      </c>
      <c r="AJ8" s="293">
        <v>6547207</v>
      </c>
      <c r="AK8" s="287">
        <f t="shared" ref="AK8:AK22" si="1">AI8*1000000/AJ8</f>
        <v>14430.886330613956</v>
      </c>
      <c r="AL8" s="291">
        <f>a0!O5</f>
        <v>39.573070607553369</v>
      </c>
      <c r="AM8" s="292">
        <v>69328</v>
      </c>
      <c r="AN8" s="78">
        <f>AM8/AL8*100</f>
        <v>175189.84232365145</v>
      </c>
      <c r="AO8" s="78">
        <v>154925</v>
      </c>
      <c r="AP8" s="293">
        <v>8812286</v>
      </c>
      <c r="AQ8" s="287">
        <f t="shared" ref="AQ8:AQ45" si="2">AO8*1000000/AP8</f>
        <v>17580.568765017386</v>
      </c>
      <c r="AR8" s="291">
        <f>a0!Q5</f>
        <v>40.731504571903578</v>
      </c>
      <c r="AS8" s="292">
        <v>7580</v>
      </c>
      <c r="AT8" s="78">
        <f>AS8/AR8*AR$34</f>
        <v>17155.551020408162</v>
      </c>
      <c r="AU8" s="78">
        <v>16944</v>
      </c>
      <c r="AV8" s="295">
        <v>1035545</v>
      </c>
      <c r="AW8" s="287">
        <f t="shared" ref="AW8:AW40" si="3">AU8*1000000/AV8</f>
        <v>16362.398543761981</v>
      </c>
      <c r="AX8" s="291">
        <f>a0!S5</f>
        <v>39.951573849878933</v>
      </c>
      <c r="AY8" s="292">
        <v>7021</v>
      </c>
      <c r="AZ8" s="78">
        <f>AY8/AX8*AX$34</f>
        <v>15914.266666666666</v>
      </c>
      <c r="BA8" s="78">
        <v>15554</v>
      </c>
      <c r="BB8" s="293">
        <v>975759</v>
      </c>
      <c r="BC8" s="287">
        <f t="shared" ref="BC8:BC12" si="4">BA8*1000000/BB8</f>
        <v>15940.411515548409</v>
      </c>
      <c r="BD8" s="291">
        <f>a0!U5</f>
        <v>39.181746656176237</v>
      </c>
      <c r="BE8" s="292">
        <v>20876</v>
      </c>
      <c r="BF8" s="78">
        <f t="shared" ref="BF8:BF45" si="5">BE8/BD8*BD$34</f>
        <v>49423.301204819283</v>
      </c>
      <c r="BG8" s="78">
        <v>44953</v>
      </c>
      <c r="BH8" s="293">
        <v>2291104</v>
      </c>
      <c r="BI8" s="287">
        <f t="shared" ref="BI8:BI40" si="6">BG8*1000000/BH8</f>
        <v>19620.671955528862</v>
      </c>
      <c r="BJ8" s="291">
        <f>a0!W5</f>
        <v>43.972835314091682</v>
      </c>
      <c r="BK8" s="292">
        <v>25392</v>
      </c>
      <c r="BL8" s="78">
        <f t="shared" ref="BL8:BL45" si="7">BK8/BJ8*BJ$34</f>
        <v>53921.235521235518</v>
      </c>
      <c r="BM8" s="78">
        <v>55567</v>
      </c>
      <c r="BN8" s="293">
        <v>2826558</v>
      </c>
      <c r="BO8" s="78">
        <f t="shared" ref="BO8:BO34" si="8">BM8*1000000/BN8</f>
        <v>19658.892547048388</v>
      </c>
    </row>
    <row r="9" spans="1:67" ht="15.75" customHeight="1">
      <c r="A9" s="1">
        <v>1982</v>
      </c>
      <c r="B9" s="291">
        <f>a0!C6</f>
        <v>45.11092851273623</v>
      </c>
      <c r="C9" s="292">
        <v>203686</v>
      </c>
      <c r="D9" s="78">
        <f>C9/B9*100</f>
        <v>451522.5173041895</v>
      </c>
      <c r="E9" s="78">
        <v>405486</v>
      </c>
      <c r="F9" s="293">
        <v>25116942</v>
      </c>
      <c r="G9" s="287">
        <f t="shared" ref="G9:G32" si="9">E9*1000000/F9</f>
        <v>16143.923890097767</v>
      </c>
      <c r="H9" s="291">
        <f>a0!E6</f>
        <v>47.215496368038743</v>
      </c>
      <c r="I9" s="292">
        <v>3513</v>
      </c>
      <c r="J9" s="78">
        <f t="shared" ref="J9:J45" si="10">I9/H9*100</f>
        <v>7440.3538461538465</v>
      </c>
      <c r="K9" s="78">
        <v>6813</v>
      </c>
      <c r="L9" s="293">
        <v>573795</v>
      </c>
      <c r="M9" s="287">
        <f t="shared" ref="M9:M33" si="11">K9*1000000/L9</f>
        <v>11873.578542859384</v>
      </c>
      <c r="N9" s="291">
        <f>a0!G6</f>
        <v>46.055776892430274</v>
      </c>
      <c r="O9" s="294">
        <v>850</v>
      </c>
      <c r="P9" s="78">
        <f t="shared" ref="P9:P45" si="12">O9/N9*100</f>
        <v>1845.5882352941178</v>
      </c>
      <c r="Q9" s="78">
        <v>1733</v>
      </c>
      <c r="R9" s="293">
        <v>123588</v>
      </c>
      <c r="S9" s="287">
        <f t="shared" ref="S9:S45" si="13">Q9*1000000/R9</f>
        <v>14022.396996472149</v>
      </c>
      <c r="T9" s="291">
        <f>a0!I6</f>
        <v>44.444444444444443</v>
      </c>
      <c r="U9" s="292">
        <v>6145</v>
      </c>
      <c r="V9" s="78">
        <f t="shared" ref="V9:V45" si="14">U9/T9*100</f>
        <v>13826.250000000002</v>
      </c>
      <c r="W9" s="78">
        <v>12718</v>
      </c>
      <c r="X9" s="293">
        <v>859038</v>
      </c>
      <c r="Y9" s="287">
        <f t="shared" ref="Y9:Y29" si="15">W9*1000000/X9</f>
        <v>14804.932959892345</v>
      </c>
      <c r="Z9" s="291">
        <f>a0!K6</f>
        <v>45.57377049180328</v>
      </c>
      <c r="AA9" s="292">
        <v>4681</v>
      </c>
      <c r="AB9" s="78">
        <f t="shared" ref="AB9:AB45" si="16">AA9/Z9*100</f>
        <v>10271.258992805755</v>
      </c>
      <c r="AC9" s="78">
        <v>9172</v>
      </c>
      <c r="AD9" s="293">
        <v>707457</v>
      </c>
      <c r="AE9" s="287">
        <f t="shared" si="0"/>
        <v>12964.745560507565</v>
      </c>
      <c r="AF9" s="291">
        <f>a0!M6</f>
        <v>46.357615894039739</v>
      </c>
      <c r="AG9" s="292">
        <v>47928</v>
      </c>
      <c r="AH9" s="78">
        <f t="shared" ref="AH9:AH45" si="17">AG9/AF9*100</f>
        <v>103387.54285714285</v>
      </c>
      <c r="AI9" s="78">
        <v>90987</v>
      </c>
      <c r="AJ9" s="293">
        <v>6580631</v>
      </c>
      <c r="AK9" s="287">
        <f t="shared" si="1"/>
        <v>13826.485636407815</v>
      </c>
      <c r="AL9" s="291">
        <f>a0!O6</f>
        <v>43.760262725779967</v>
      </c>
      <c r="AM9" s="292">
        <v>74589</v>
      </c>
      <c r="AN9" s="78">
        <f t="shared" ref="AN9:AN45" si="18">AM9/AL9*100</f>
        <v>170449.15947467167</v>
      </c>
      <c r="AO9" s="78">
        <v>152207</v>
      </c>
      <c r="AP9" s="293">
        <v>8920288</v>
      </c>
      <c r="AQ9" s="287">
        <f t="shared" si="2"/>
        <v>17063.014108961503</v>
      </c>
      <c r="AR9" s="291">
        <f>a0!Q6</f>
        <v>44.305901911886949</v>
      </c>
      <c r="AS9" s="292">
        <v>8206</v>
      </c>
      <c r="AT9" s="78">
        <f t="shared" ref="AT9:AT45" si="19">AS9/AR9*AR$34</f>
        <v>17074.022514071297</v>
      </c>
      <c r="AU9" s="78">
        <v>16980</v>
      </c>
      <c r="AV9" s="295">
        <v>1045224</v>
      </c>
      <c r="AW9" s="287">
        <f t="shared" si="3"/>
        <v>16245.321577001676</v>
      </c>
      <c r="AX9" s="291">
        <f>a0!S6</f>
        <v>43.583535108958834</v>
      </c>
      <c r="AY9" s="292">
        <v>7592</v>
      </c>
      <c r="AZ9" s="78">
        <f t="shared" ref="AZ9:AZ45" si="20">AY9/AX9*AX$34</f>
        <v>15774.488888888891</v>
      </c>
      <c r="BA9" s="78">
        <v>15517</v>
      </c>
      <c r="BB9" s="293">
        <v>986582</v>
      </c>
      <c r="BC9" s="287">
        <f t="shared" si="4"/>
        <v>15728.038824953223</v>
      </c>
      <c r="BD9" s="291">
        <f>a0!U6</f>
        <v>43.587726199842649</v>
      </c>
      <c r="BE9" s="292">
        <v>22812</v>
      </c>
      <c r="BF9" s="78">
        <f t="shared" si="5"/>
        <v>48547.559566787007</v>
      </c>
      <c r="BG9" s="78">
        <v>44490</v>
      </c>
      <c r="BH9" s="293">
        <v>2369827</v>
      </c>
      <c r="BI9" s="287">
        <f t="shared" si="6"/>
        <v>18773.522286647927</v>
      </c>
      <c r="BJ9" s="291">
        <f>a0!W6</f>
        <v>48.641765704584039</v>
      </c>
      <c r="BK9" s="292">
        <v>26471</v>
      </c>
      <c r="BL9" s="78">
        <f t="shared" si="7"/>
        <v>50816.928446771381</v>
      </c>
      <c r="BM9" s="78">
        <v>52672</v>
      </c>
      <c r="BN9" s="293">
        <v>2876513</v>
      </c>
      <c r="BO9" s="78">
        <f t="shared" si="8"/>
        <v>18311.059258206031</v>
      </c>
    </row>
    <row r="10" spans="1:67" ht="15.75" customHeight="1">
      <c r="A10" s="1">
        <v>1983</v>
      </c>
      <c r="B10" s="291">
        <f>a0!C7</f>
        <v>47.740345110928509</v>
      </c>
      <c r="C10" s="292">
        <v>223653</v>
      </c>
      <c r="D10" s="78">
        <f t="shared" ref="D10:D45" si="21">C10/B10*100</f>
        <v>468477.97074010334</v>
      </c>
      <c r="E10" s="78">
        <v>416867</v>
      </c>
      <c r="F10" s="293">
        <v>25366451</v>
      </c>
      <c r="G10" s="287">
        <f>E10*1000000/F10</f>
        <v>16433.79280767341</v>
      </c>
      <c r="H10" s="291">
        <f>a0!E7</f>
        <v>50.36319612590799</v>
      </c>
      <c r="I10" s="292">
        <v>3867</v>
      </c>
      <c r="J10" s="78">
        <f t="shared" si="10"/>
        <v>7678.2259615384619</v>
      </c>
      <c r="K10" s="78">
        <v>6984</v>
      </c>
      <c r="L10" s="293">
        <v>579164</v>
      </c>
      <c r="M10" s="287">
        <f t="shared" si="11"/>
        <v>12058.760558321996</v>
      </c>
      <c r="N10" s="291">
        <f>a0!G7</f>
        <v>48.366533864541836</v>
      </c>
      <c r="O10" s="294">
        <v>951</v>
      </c>
      <c r="P10" s="78">
        <f t="shared" si="12"/>
        <v>1966.2355848434925</v>
      </c>
      <c r="Q10" s="78">
        <v>1808</v>
      </c>
      <c r="R10" s="293">
        <v>125102</v>
      </c>
      <c r="S10" s="287">
        <f t="shared" si="13"/>
        <v>14452.206999088743</v>
      </c>
      <c r="T10" s="291">
        <f>a0!I7</f>
        <v>47.242206235011992</v>
      </c>
      <c r="U10" s="292">
        <v>6916</v>
      </c>
      <c r="V10" s="78">
        <f t="shared" si="14"/>
        <v>14639.451776649747</v>
      </c>
      <c r="W10" s="78">
        <v>13281</v>
      </c>
      <c r="X10" s="293">
        <v>868289</v>
      </c>
      <c r="Y10" s="287">
        <f t="shared" si="15"/>
        <v>15295.598585263662</v>
      </c>
      <c r="Z10" s="291">
        <f>a0!K7</f>
        <v>48.606557377049178</v>
      </c>
      <c r="AA10" s="292">
        <v>5248</v>
      </c>
      <c r="AB10" s="78">
        <f t="shared" si="16"/>
        <v>10796.897133220911</v>
      </c>
      <c r="AC10" s="78">
        <v>9587</v>
      </c>
      <c r="AD10" s="293">
        <v>714842</v>
      </c>
      <c r="AE10" s="287">
        <f t="shared" si="0"/>
        <v>13411.355236541782</v>
      </c>
      <c r="AF10" s="291">
        <f>a0!M7</f>
        <v>48.923841059602651</v>
      </c>
      <c r="AG10" s="292">
        <v>52764</v>
      </c>
      <c r="AH10" s="78">
        <f t="shared" si="17"/>
        <v>107849.25888324872</v>
      </c>
      <c r="AI10" s="78">
        <v>94240</v>
      </c>
      <c r="AJ10" s="293">
        <v>6602976</v>
      </c>
      <c r="AK10" s="287">
        <f t="shared" si="1"/>
        <v>14272.352345366695</v>
      </c>
      <c r="AL10" s="291">
        <f>a0!O7</f>
        <v>46.469622331691298</v>
      </c>
      <c r="AM10" s="292">
        <v>83029</v>
      </c>
      <c r="AN10" s="78">
        <f t="shared" si="18"/>
        <v>178673.71378091874</v>
      </c>
      <c r="AO10" s="78">
        <v>158000</v>
      </c>
      <c r="AP10" s="293">
        <v>9039564</v>
      </c>
      <c r="AQ10" s="287">
        <f t="shared" si="2"/>
        <v>17478.71910636398</v>
      </c>
      <c r="AR10" s="291">
        <f>a0!Q7</f>
        <v>47.21529509559435</v>
      </c>
      <c r="AS10" s="292">
        <v>8924</v>
      </c>
      <c r="AT10" s="78">
        <f t="shared" si="19"/>
        <v>17423.79577464789</v>
      </c>
      <c r="AU10" s="78">
        <v>17168</v>
      </c>
      <c r="AV10" s="295">
        <v>1059752</v>
      </c>
      <c r="AW10" s="287">
        <f t="shared" si="3"/>
        <v>16200.01660765915</v>
      </c>
      <c r="AX10" s="291">
        <f>a0!S7</f>
        <v>46.327683615819204</v>
      </c>
      <c r="AY10" s="292">
        <v>8406</v>
      </c>
      <c r="AZ10" s="78">
        <f t="shared" si="20"/>
        <v>16431.240418118468</v>
      </c>
      <c r="BA10" s="78">
        <v>15957</v>
      </c>
      <c r="BB10" s="293">
        <v>1001249</v>
      </c>
      <c r="BC10" s="287">
        <f t="shared" si="4"/>
        <v>15937.094568883465</v>
      </c>
      <c r="BD10" s="291">
        <f>a0!U7</f>
        <v>45.869394177812751</v>
      </c>
      <c r="BE10" s="292">
        <v>24224</v>
      </c>
      <c r="BF10" s="78">
        <f t="shared" si="5"/>
        <v>48988.157804459697</v>
      </c>
      <c r="BG10" s="78">
        <v>44649</v>
      </c>
      <c r="BH10" s="293">
        <v>2393587</v>
      </c>
      <c r="BI10" s="287">
        <f t="shared" si="6"/>
        <v>18653.593957520658</v>
      </c>
      <c r="BJ10" s="291">
        <f>a0!W7</f>
        <v>51.273344651952463</v>
      </c>
      <c r="BK10" s="292">
        <v>28382</v>
      </c>
      <c r="BL10" s="78">
        <f t="shared" si="7"/>
        <v>51689.072847682117</v>
      </c>
      <c r="BM10" s="78">
        <v>52994</v>
      </c>
      <c r="BN10" s="293">
        <v>2907502</v>
      </c>
      <c r="BO10" s="78">
        <f t="shared" si="8"/>
        <v>18226.642664390256</v>
      </c>
    </row>
    <row r="11" spans="1:67" ht="15.75" customHeight="1">
      <c r="A11" s="1">
        <v>1984</v>
      </c>
      <c r="B11" s="291">
        <f>a0!C8</f>
        <v>49.79457682826623</v>
      </c>
      <c r="C11" s="292">
        <v>243195</v>
      </c>
      <c r="D11" s="78">
        <f t="shared" si="21"/>
        <v>488396.55940594058</v>
      </c>
      <c r="E11" s="78">
        <v>434696</v>
      </c>
      <c r="F11" s="293">
        <v>25607053</v>
      </c>
      <c r="G11" s="287">
        <f t="shared" si="9"/>
        <v>16975.635579775619</v>
      </c>
      <c r="H11" s="291">
        <f>a0!E8</f>
        <v>52.623083131557706</v>
      </c>
      <c r="I11" s="292">
        <v>4213</v>
      </c>
      <c r="J11" s="78">
        <f t="shared" si="10"/>
        <v>8005.9923312883438</v>
      </c>
      <c r="K11" s="78">
        <v>7277</v>
      </c>
      <c r="L11" s="293">
        <v>580065</v>
      </c>
      <c r="M11" s="287">
        <f t="shared" si="11"/>
        <v>12545.145802625568</v>
      </c>
      <c r="N11" s="291">
        <f>a0!G8</f>
        <v>50.438247011952186</v>
      </c>
      <c r="O11" s="292">
        <v>1054</v>
      </c>
      <c r="P11" s="78">
        <f t="shared" si="12"/>
        <v>2089.6840442338075</v>
      </c>
      <c r="Q11" s="78">
        <v>1921</v>
      </c>
      <c r="R11" s="293">
        <v>126563</v>
      </c>
      <c r="S11" s="287">
        <f t="shared" si="13"/>
        <v>15178.211641633021</v>
      </c>
      <c r="T11" s="291">
        <f>a0!I8</f>
        <v>49.320543565147887</v>
      </c>
      <c r="U11" s="292">
        <v>7653</v>
      </c>
      <c r="V11" s="78">
        <f t="shared" si="14"/>
        <v>15516.860615883306</v>
      </c>
      <c r="W11" s="78">
        <v>14094</v>
      </c>
      <c r="X11" s="293">
        <v>877471</v>
      </c>
      <c r="Y11" s="287">
        <f t="shared" si="15"/>
        <v>16062.069287759938</v>
      </c>
      <c r="Z11" s="291">
        <f>a0!K8</f>
        <v>51.065573770491802</v>
      </c>
      <c r="AA11" s="292">
        <v>5735</v>
      </c>
      <c r="AB11" s="78">
        <f t="shared" si="16"/>
        <v>11230.658105939005</v>
      </c>
      <c r="AC11" s="78">
        <v>10038</v>
      </c>
      <c r="AD11" s="293">
        <v>720488</v>
      </c>
      <c r="AE11" s="287">
        <f t="shared" si="0"/>
        <v>13932.223715037586</v>
      </c>
      <c r="AF11" s="291">
        <f>a0!M8</f>
        <v>50.910596026490069</v>
      </c>
      <c r="AG11" s="292">
        <v>57868</v>
      </c>
      <c r="AH11" s="78">
        <f t="shared" si="17"/>
        <v>113665.92520325203</v>
      </c>
      <c r="AI11" s="78">
        <v>99247</v>
      </c>
      <c r="AJ11" s="293">
        <v>6631220</v>
      </c>
      <c r="AK11" s="287">
        <f t="shared" si="1"/>
        <v>14966.627558729766</v>
      </c>
      <c r="AL11" s="291">
        <f>a0!O8</f>
        <v>48.768472906403943</v>
      </c>
      <c r="AM11" s="292">
        <v>91368</v>
      </c>
      <c r="AN11" s="78">
        <f t="shared" si="18"/>
        <v>187350.54545454544</v>
      </c>
      <c r="AO11" s="78">
        <v>165548</v>
      </c>
      <c r="AP11" s="293">
        <v>9167484</v>
      </c>
      <c r="AQ11" s="287">
        <f t="shared" si="2"/>
        <v>18058.171685928221</v>
      </c>
      <c r="AR11" s="291">
        <f>a0!Q8</f>
        <v>48.960931005818786</v>
      </c>
      <c r="AS11" s="292">
        <v>9839</v>
      </c>
      <c r="AT11" s="78">
        <f t="shared" si="19"/>
        <v>18525.383701188457</v>
      </c>
      <c r="AU11" s="78">
        <v>18250</v>
      </c>
      <c r="AV11" s="295">
        <v>1071810</v>
      </c>
      <c r="AW11" s="287">
        <f t="shared" si="3"/>
        <v>17027.271624634963</v>
      </c>
      <c r="AX11" s="291">
        <f>a0!S8</f>
        <v>48.264729620661818</v>
      </c>
      <c r="AY11" s="292">
        <v>9040</v>
      </c>
      <c r="AZ11" s="78">
        <f t="shared" si="20"/>
        <v>16961.337792642142</v>
      </c>
      <c r="BA11" s="78">
        <v>16487</v>
      </c>
      <c r="BB11" s="293">
        <v>1014615</v>
      </c>
      <c r="BC11" s="287">
        <f t="shared" si="4"/>
        <v>16249.513362211283</v>
      </c>
      <c r="BD11" s="291">
        <f>a0!U8</f>
        <v>47.049567269866252</v>
      </c>
      <c r="BE11" s="292">
        <v>25025</v>
      </c>
      <c r="BF11" s="78">
        <f t="shared" si="5"/>
        <v>49338.586956521751</v>
      </c>
      <c r="BG11" s="78">
        <v>45108</v>
      </c>
      <c r="BH11" s="293">
        <v>2393907</v>
      </c>
      <c r="BI11" s="287">
        <f t="shared" si="6"/>
        <v>18842.837253076246</v>
      </c>
      <c r="BJ11" s="291">
        <f>a0!W8</f>
        <v>53.310696095076402</v>
      </c>
      <c r="BK11" s="292">
        <v>30388</v>
      </c>
      <c r="BL11" s="78">
        <f t="shared" si="7"/>
        <v>53227.388535031852</v>
      </c>
      <c r="BM11" s="78">
        <v>54453</v>
      </c>
      <c r="BN11" s="293">
        <v>2947181</v>
      </c>
      <c r="BO11" s="78">
        <f t="shared" si="8"/>
        <v>18476.299894712949</v>
      </c>
    </row>
    <row r="12" spans="1:67" ht="15.75" customHeight="1">
      <c r="A12" s="1">
        <v>1985</v>
      </c>
      <c r="B12" s="291">
        <f>a0!C9</f>
        <v>51.766639276910432</v>
      </c>
      <c r="C12" s="292">
        <v>265089</v>
      </c>
      <c r="D12" s="78">
        <f t="shared" si="21"/>
        <v>512084.62380952388</v>
      </c>
      <c r="E12" s="78">
        <v>456597</v>
      </c>
      <c r="F12" s="293">
        <v>25842116</v>
      </c>
      <c r="G12" s="287">
        <f t="shared" si="9"/>
        <v>17668.715673283103</v>
      </c>
      <c r="H12" s="291">
        <f>a0!E9</f>
        <v>54.802259887005654</v>
      </c>
      <c r="I12" s="292">
        <v>4539</v>
      </c>
      <c r="J12" s="78">
        <f t="shared" si="10"/>
        <v>8282.5051546391751</v>
      </c>
      <c r="K12" s="78">
        <v>7522</v>
      </c>
      <c r="L12" s="293">
        <v>579275</v>
      </c>
      <c r="M12" s="287">
        <f t="shared" si="11"/>
        <v>12985.197013508265</v>
      </c>
      <c r="N12" s="291">
        <f>a0!G9</f>
        <v>52.270916334661351</v>
      </c>
      <c r="O12" s="292">
        <v>1114</v>
      </c>
      <c r="P12" s="78">
        <f t="shared" si="12"/>
        <v>2131.2042682926831</v>
      </c>
      <c r="Q12" s="78">
        <v>1963</v>
      </c>
      <c r="R12" s="293">
        <v>127619</v>
      </c>
      <c r="S12" s="287">
        <f t="shared" si="13"/>
        <v>15381.722157359014</v>
      </c>
      <c r="T12" s="291">
        <f>a0!I9</f>
        <v>51.558752997601921</v>
      </c>
      <c r="U12" s="292">
        <v>8342</v>
      </c>
      <c r="V12" s="78">
        <f t="shared" si="14"/>
        <v>16179.599999999999</v>
      </c>
      <c r="W12" s="78">
        <v>14712</v>
      </c>
      <c r="X12" s="293">
        <v>885848</v>
      </c>
      <c r="Y12" s="287">
        <f t="shared" si="15"/>
        <v>16607.815336265365</v>
      </c>
      <c r="Z12" s="291">
        <f>a0!K9</f>
        <v>53.442622950819676</v>
      </c>
      <c r="AA12" s="292">
        <v>6227</v>
      </c>
      <c r="AB12" s="78">
        <f t="shared" si="16"/>
        <v>11651.748466257668</v>
      </c>
      <c r="AC12" s="78">
        <v>10444</v>
      </c>
      <c r="AD12" s="293">
        <v>723287</v>
      </c>
      <c r="AE12" s="287">
        <f t="shared" si="0"/>
        <v>14439.634612539698</v>
      </c>
      <c r="AF12" s="291">
        <f>a0!M9</f>
        <v>53.145695364238414</v>
      </c>
      <c r="AG12" s="292">
        <v>63195</v>
      </c>
      <c r="AH12" s="78">
        <f t="shared" si="17"/>
        <v>118908.97196261681</v>
      </c>
      <c r="AI12" s="78">
        <v>104401</v>
      </c>
      <c r="AJ12" s="293">
        <v>6665802</v>
      </c>
      <c r="AK12" s="287">
        <f t="shared" si="1"/>
        <v>15662.181384925625</v>
      </c>
      <c r="AL12" s="291">
        <f>a0!O9</f>
        <v>50.73891625615763</v>
      </c>
      <c r="AM12" s="292">
        <v>100510</v>
      </c>
      <c r="AN12" s="78">
        <f t="shared" si="18"/>
        <v>198092.52427184468</v>
      </c>
      <c r="AO12" s="78">
        <v>175034</v>
      </c>
      <c r="AP12" s="293">
        <v>9294657</v>
      </c>
      <c r="AQ12" s="287">
        <f t="shared" si="2"/>
        <v>18831.67931855904</v>
      </c>
      <c r="AR12" s="291">
        <f>a0!Q9</f>
        <v>51.039068994181214</v>
      </c>
      <c r="AS12" s="292">
        <v>10668</v>
      </c>
      <c r="AT12" s="78">
        <f t="shared" si="19"/>
        <v>19268.423452768733</v>
      </c>
      <c r="AU12" s="78">
        <v>18994</v>
      </c>
      <c r="AV12" s="295">
        <v>1082495</v>
      </c>
      <c r="AW12" s="287">
        <f t="shared" si="3"/>
        <v>17546.501369521338</v>
      </c>
      <c r="AX12" s="291">
        <f>a0!S9</f>
        <v>50.040355125100888</v>
      </c>
      <c r="AY12" s="292">
        <v>9594</v>
      </c>
      <c r="AZ12" s="78">
        <f t="shared" si="20"/>
        <v>17362.045161290323</v>
      </c>
      <c r="BA12" s="78">
        <v>16952</v>
      </c>
      <c r="BB12" s="293">
        <v>1024928</v>
      </c>
      <c r="BC12" s="287">
        <f t="shared" si="4"/>
        <v>16539.698398326516</v>
      </c>
      <c r="BD12" s="291">
        <f>a0!U9</f>
        <v>48.465774980330451</v>
      </c>
      <c r="BE12" s="292">
        <v>27197</v>
      </c>
      <c r="BF12" s="78">
        <f t="shared" si="5"/>
        <v>52053.998376623378</v>
      </c>
      <c r="BG12" s="78">
        <v>47705</v>
      </c>
      <c r="BH12" s="293">
        <v>2404490</v>
      </c>
      <c r="BI12" s="287">
        <f t="shared" si="6"/>
        <v>19839.966063489555</v>
      </c>
      <c r="BJ12" s="291">
        <f>a0!W9</f>
        <v>55.008488964346348</v>
      </c>
      <c r="BK12" s="292">
        <v>32631</v>
      </c>
      <c r="BL12" s="78">
        <f t="shared" si="7"/>
        <v>55392.129629629628</v>
      </c>
      <c r="BM12" s="78">
        <v>56561</v>
      </c>
      <c r="BN12" s="293">
        <v>2975131</v>
      </c>
      <c r="BO12" s="78">
        <f t="shared" si="8"/>
        <v>19011.26370569901</v>
      </c>
    </row>
    <row r="13" spans="1:67" ht="15.75" customHeight="1">
      <c r="A13" s="1">
        <v>1986</v>
      </c>
      <c r="B13" s="291">
        <f>a0!C10</f>
        <v>53.903040262941651</v>
      </c>
      <c r="C13" s="292">
        <v>286268</v>
      </c>
      <c r="D13" s="78">
        <f t="shared" si="21"/>
        <v>531079.5060975611</v>
      </c>
      <c r="E13" s="78">
        <v>473758</v>
      </c>
      <c r="F13" s="293">
        <v>26100278</v>
      </c>
      <c r="G13" s="287">
        <f t="shared" si="9"/>
        <v>18151.454172250578</v>
      </c>
      <c r="H13" s="291">
        <f>a0!E10</f>
        <v>56.416464891041166</v>
      </c>
      <c r="I13" s="292">
        <v>4848</v>
      </c>
      <c r="J13" s="78">
        <f t="shared" si="10"/>
        <v>8593.2360515021464</v>
      </c>
      <c r="K13" s="78">
        <v>7758</v>
      </c>
      <c r="L13" s="293">
        <v>576306</v>
      </c>
      <c r="M13" s="287">
        <f t="shared" si="11"/>
        <v>13461.598525783178</v>
      </c>
      <c r="N13" s="291">
        <f>a0!G10</f>
        <v>53.386454183266927</v>
      </c>
      <c r="O13" s="292">
        <v>1192</v>
      </c>
      <c r="P13" s="78">
        <f t="shared" si="12"/>
        <v>2232.7761194029854</v>
      </c>
      <c r="Q13" s="78">
        <v>2034</v>
      </c>
      <c r="R13" s="293">
        <v>128436</v>
      </c>
      <c r="S13" s="287">
        <f t="shared" si="13"/>
        <v>15836.681304307203</v>
      </c>
      <c r="T13" s="291">
        <f>a0!I10</f>
        <v>53.157474020783376</v>
      </c>
      <c r="U13" s="292">
        <v>8926</v>
      </c>
      <c r="V13" s="78">
        <f t="shared" si="14"/>
        <v>16791.61804511278</v>
      </c>
      <c r="W13" s="78">
        <v>15190</v>
      </c>
      <c r="X13" s="293">
        <v>889087</v>
      </c>
      <c r="Y13" s="287">
        <f t="shared" si="15"/>
        <v>17084.942193508621</v>
      </c>
      <c r="Z13" s="291">
        <f>a0!K10</f>
        <v>55.327868852459019</v>
      </c>
      <c r="AA13" s="292">
        <v>6743</v>
      </c>
      <c r="AB13" s="78">
        <f t="shared" si="16"/>
        <v>12187.348148148149</v>
      </c>
      <c r="AC13" s="78">
        <v>10874</v>
      </c>
      <c r="AD13" s="293">
        <v>725019</v>
      </c>
      <c r="AE13" s="287">
        <f t="shared" si="0"/>
        <v>14998.227632655144</v>
      </c>
      <c r="AF13" s="291">
        <f>a0!M10</f>
        <v>55.711920529801326</v>
      </c>
      <c r="AG13" s="292">
        <v>68522</v>
      </c>
      <c r="AH13" s="78">
        <f t="shared" si="17"/>
        <v>122993.42644873699</v>
      </c>
      <c r="AI13" s="78">
        <v>107932</v>
      </c>
      <c r="AJ13" s="293">
        <v>6708170</v>
      </c>
      <c r="AK13" s="287">
        <f t="shared" si="1"/>
        <v>16089.633983634882</v>
      </c>
      <c r="AL13" s="291">
        <f>a0!O10</f>
        <v>53.037766830870275</v>
      </c>
      <c r="AM13" s="292">
        <v>110360</v>
      </c>
      <c r="AN13" s="78">
        <f t="shared" si="18"/>
        <v>208078.14241486072</v>
      </c>
      <c r="AO13" s="78">
        <v>184409</v>
      </c>
      <c r="AP13" s="293">
        <v>9437359</v>
      </c>
      <c r="AQ13" s="287">
        <f t="shared" si="2"/>
        <v>19540.318430187937</v>
      </c>
      <c r="AR13" s="291">
        <f>a0!Q10</f>
        <v>53.283458021612631</v>
      </c>
      <c r="AS13" s="292">
        <v>11383</v>
      </c>
      <c r="AT13" s="78">
        <f t="shared" si="19"/>
        <v>19693.833073322938</v>
      </c>
      <c r="AU13" s="78">
        <v>19452</v>
      </c>
      <c r="AV13" s="295">
        <v>1091552</v>
      </c>
      <c r="AW13" s="287">
        <f t="shared" si="3"/>
        <v>17820.497786637741</v>
      </c>
      <c r="AX13" s="291">
        <f>a0!S10</f>
        <v>51.412429378531073</v>
      </c>
      <c r="AY13" s="292">
        <v>10161</v>
      </c>
      <c r="AZ13" s="78">
        <f t="shared" si="20"/>
        <v>17897.397174254318</v>
      </c>
      <c r="BA13" s="78">
        <v>17559</v>
      </c>
      <c r="BB13" s="293">
        <v>1028717</v>
      </c>
      <c r="BC13" s="287">
        <f t="shared" ref="BC13:BC40" si="22">BA13*1000000/BB13</f>
        <v>17068.834285814271</v>
      </c>
      <c r="BD13" s="291">
        <f>a0!U10</f>
        <v>50.118017309205356</v>
      </c>
      <c r="BE13" s="292">
        <v>28450</v>
      </c>
      <c r="BF13" s="78">
        <f t="shared" si="5"/>
        <v>52657.064364207225</v>
      </c>
      <c r="BG13" s="78">
        <v>48359</v>
      </c>
      <c r="BH13" s="293">
        <v>2432930</v>
      </c>
      <c r="BI13" s="287">
        <f t="shared" si="6"/>
        <v>19876.856300838906</v>
      </c>
      <c r="BJ13" s="291">
        <f>a0!W10</f>
        <v>56.621392190152804</v>
      </c>
      <c r="BK13" s="292">
        <v>34522</v>
      </c>
      <c r="BL13" s="78">
        <f t="shared" si="7"/>
        <v>56932.833583208398</v>
      </c>
      <c r="BM13" s="78">
        <v>57953</v>
      </c>
      <c r="BN13" s="293">
        <v>3003621</v>
      </c>
      <c r="BO13" s="78">
        <f t="shared" si="8"/>
        <v>19294.378351995809</v>
      </c>
    </row>
    <row r="14" spans="1:67" ht="15.75" customHeight="1">
      <c r="A14" s="1">
        <v>1987</v>
      </c>
      <c r="B14" s="291">
        <f>a0!C11</f>
        <v>56.285949055053408</v>
      </c>
      <c r="C14" s="292">
        <v>309545</v>
      </c>
      <c r="D14" s="78">
        <f t="shared" si="21"/>
        <v>549950.7518248175</v>
      </c>
      <c r="E14" s="78">
        <v>492892</v>
      </c>
      <c r="F14" s="293">
        <v>26446601</v>
      </c>
      <c r="G14" s="287">
        <f t="shared" si="9"/>
        <v>18637.253233411735</v>
      </c>
      <c r="H14" s="291">
        <f>a0!E11</f>
        <v>58.030669895076677</v>
      </c>
      <c r="I14" s="292">
        <v>5196</v>
      </c>
      <c r="J14" s="78">
        <f t="shared" si="10"/>
        <v>8953.8859527120985</v>
      </c>
      <c r="K14" s="78">
        <v>8061</v>
      </c>
      <c r="L14" s="293">
        <v>575242</v>
      </c>
      <c r="M14" s="287">
        <f t="shared" si="11"/>
        <v>14013.232691632391</v>
      </c>
      <c r="N14" s="291">
        <f>a0!G11</f>
        <v>55.298804780876495</v>
      </c>
      <c r="O14" s="292">
        <v>1279</v>
      </c>
      <c r="P14" s="78">
        <f t="shared" si="12"/>
        <v>2312.8890489913547</v>
      </c>
      <c r="Q14" s="78">
        <v>2102</v>
      </c>
      <c r="R14" s="293">
        <v>128641</v>
      </c>
      <c r="S14" s="287">
        <f t="shared" si="13"/>
        <v>16340.047107842756</v>
      </c>
      <c r="T14" s="291">
        <f>a0!I11</f>
        <v>54.996003197442043</v>
      </c>
      <c r="U14" s="292">
        <v>9517</v>
      </c>
      <c r="V14" s="78">
        <f t="shared" si="14"/>
        <v>17304.893895348836</v>
      </c>
      <c r="W14" s="78">
        <v>15651</v>
      </c>
      <c r="X14" s="293">
        <v>893606</v>
      </c>
      <c r="Y14" s="287">
        <f t="shared" si="15"/>
        <v>17514.430297021281</v>
      </c>
      <c r="Z14" s="291">
        <f>a0!K11</f>
        <v>56.885245901639351</v>
      </c>
      <c r="AA14" s="292">
        <v>7157</v>
      </c>
      <c r="AB14" s="78">
        <f t="shared" si="16"/>
        <v>12581.469740634004</v>
      </c>
      <c r="AC14" s="78">
        <v>11216</v>
      </c>
      <c r="AD14" s="293">
        <v>727768</v>
      </c>
      <c r="AE14" s="287">
        <f t="shared" si="0"/>
        <v>15411.504765254862</v>
      </c>
      <c r="AF14" s="291">
        <f>a0!M11</f>
        <v>58.112582781456958</v>
      </c>
      <c r="AG14" s="292">
        <v>73887</v>
      </c>
      <c r="AH14" s="78">
        <f t="shared" si="17"/>
        <v>127144.58119658117</v>
      </c>
      <c r="AI14" s="78">
        <v>111913</v>
      </c>
      <c r="AJ14" s="293">
        <v>6781984</v>
      </c>
      <c r="AK14" s="287">
        <f t="shared" si="1"/>
        <v>16501.513421441276</v>
      </c>
      <c r="AL14" s="291">
        <f>a0!O11</f>
        <v>55.665024630541872</v>
      </c>
      <c r="AM14" s="292">
        <v>120595</v>
      </c>
      <c r="AN14" s="78">
        <f t="shared" si="18"/>
        <v>216644.1150442478</v>
      </c>
      <c r="AO14" s="78">
        <v>193472</v>
      </c>
      <c r="AP14" s="293">
        <v>9637945</v>
      </c>
      <c r="AQ14" s="287">
        <f t="shared" si="2"/>
        <v>20073.988801554689</v>
      </c>
      <c r="AR14" s="291">
        <f>a0!Q11</f>
        <v>55.527847049044055</v>
      </c>
      <c r="AS14" s="292">
        <v>12042</v>
      </c>
      <c r="AT14" s="78">
        <f t="shared" si="19"/>
        <v>19991.883233532939</v>
      </c>
      <c r="AU14" s="78">
        <v>19736</v>
      </c>
      <c r="AV14" s="295">
        <v>1098373</v>
      </c>
      <c r="AW14" s="287">
        <f t="shared" si="3"/>
        <v>17968.395071619569</v>
      </c>
      <c r="AX14" s="291">
        <f>a0!S11</f>
        <v>53.914447134786116</v>
      </c>
      <c r="AY14" s="292">
        <v>10807</v>
      </c>
      <c r="AZ14" s="78">
        <f t="shared" si="20"/>
        <v>18151.877245508982</v>
      </c>
      <c r="BA14" s="78">
        <v>17936</v>
      </c>
      <c r="BB14" s="293">
        <v>1032799</v>
      </c>
      <c r="BC14" s="287">
        <f t="shared" si="22"/>
        <v>17366.399463980892</v>
      </c>
      <c r="BD14" s="291">
        <f>a0!U11</f>
        <v>52.163650668764753</v>
      </c>
      <c r="BE14" s="292">
        <v>30250</v>
      </c>
      <c r="BF14" s="78">
        <f t="shared" si="5"/>
        <v>53792.986425339375</v>
      </c>
      <c r="BG14" s="78">
        <v>49478</v>
      </c>
      <c r="BH14" s="293">
        <v>2440877</v>
      </c>
      <c r="BI14" s="287">
        <f t="shared" si="6"/>
        <v>20270.583073215079</v>
      </c>
      <c r="BJ14" s="291">
        <f>a0!W11</f>
        <v>58.319185059422757</v>
      </c>
      <c r="BK14" s="292">
        <v>37564</v>
      </c>
      <c r="BL14" s="78">
        <f t="shared" si="7"/>
        <v>60146.142649199413</v>
      </c>
      <c r="BM14" s="78">
        <v>61020</v>
      </c>
      <c r="BN14" s="293">
        <v>3048651</v>
      </c>
      <c r="BO14" s="78">
        <f t="shared" si="8"/>
        <v>20015.410094497533</v>
      </c>
    </row>
    <row r="15" spans="1:67" ht="15.75" customHeight="1">
      <c r="A15" s="1">
        <v>1988</v>
      </c>
      <c r="B15" s="291">
        <f>a0!C12</f>
        <v>58.504519309778139</v>
      </c>
      <c r="C15" s="292">
        <v>334596</v>
      </c>
      <c r="D15" s="78">
        <f t="shared" si="21"/>
        <v>571914.79213483154</v>
      </c>
      <c r="E15" s="78">
        <v>513163</v>
      </c>
      <c r="F15" s="293">
        <v>26791747</v>
      </c>
      <c r="G15" s="287">
        <f t="shared" si="9"/>
        <v>19153.771495378784</v>
      </c>
      <c r="H15" s="291">
        <f>a0!E12</f>
        <v>59.322033898305087</v>
      </c>
      <c r="I15" s="292">
        <v>5567</v>
      </c>
      <c r="J15" s="78">
        <f t="shared" si="10"/>
        <v>9384.3714285714286</v>
      </c>
      <c r="K15" s="78">
        <v>8418</v>
      </c>
      <c r="L15" s="293">
        <v>574982</v>
      </c>
      <c r="M15" s="287">
        <f t="shared" si="11"/>
        <v>14640.458309999269</v>
      </c>
      <c r="N15" s="291">
        <f>a0!G12</f>
        <v>57.290836653386457</v>
      </c>
      <c r="O15" s="292">
        <v>1365</v>
      </c>
      <c r="P15" s="78">
        <f t="shared" si="12"/>
        <v>2382.5799721835883</v>
      </c>
      <c r="Q15" s="78">
        <v>2160</v>
      </c>
      <c r="R15" s="293">
        <v>129289</v>
      </c>
      <c r="S15" s="287">
        <f t="shared" si="13"/>
        <v>16706.757728809102</v>
      </c>
      <c r="T15" s="291">
        <f>a0!I12</f>
        <v>56.914468425259791</v>
      </c>
      <c r="U15" s="292">
        <v>10145</v>
      </c>
      <c r="V15" s="78">
        <f t="shared" si="14"/>
        <v>17824.992977528091</v>
      </c>
      <c r="W15" s="78">
        <v>16112</v>
      </c>
      <c r="X15" s="293">
        <v>897216</v>
      </c>
      <c r="Y15" s="287">
        <f t="shared" si="15"/>
        <v>17957.77159569156</v>
      </c>
      <c r="Z15" s="291">
        <f>a0!K12</f>
        <v>58.852459016393439</v>
      </c>
      <c r="AA15" s="292">
        <v>7659</v>
      </c>
      <c r="AB15" s="78">
        <f t="shared" si="16"/>
        <v>13013.899721448468</v>
      </c>
      <c r="AC15" s="78">
        <v>11603</v>
      </c>
      <c r="AD15" s="293">
        <v>730349</v>
      </c>
      <c r="AE15" s="287">
        <f t="shared" si="0"/>
        <v>15886.925291881005</v>
      </c>
      <c r="AF15" s="291">
        <f>a0!M12</f>
        <v>60.264900662251655</v>
      </c>
      <c r="AG15" s="292">
        <v>79100</v>
      </c>
      <c r="AH15" s="78">
        <f t="shared" si="17"/>
        <v>131253.84615384616</v>
      </c>
      <c r="AI15" s="78">
        <v>115709</v>
      </c>
      <c r="AJ15" s="293">
        <v>6837077</v>
      </c>
      <c r="AK15" s="287">
        <f t="shared" si="1"/>
        <v>16923.752650438193</v>
      </c>
      <c r="AL15" s="291">
        <f>a0!O12</f>
        <v>58.292282430213461</v>
      </c>
      <c r="AM15" s="292">
        <v>132341</v>
      </c>
      <c r="AN15" s="78">
        <f t="shared" si="18"/>
        <v>227030.05352112677</v>
      </c>
      <c r="AO15" s="78">
        <v>203386</v>
      </c>
      <c r="AP15" s="293">
        <v>9838620</v>
      </c>
      <c r="AQ15" s="287">
        <f t="shared" si="2"/>
        <v>20672.208094224596</v>
      </c>
      <c r="AR15" s="291">
        <f>a0!Q12</f>
        <v>57.855361596009971</v>
      </c>
      <c r="AS15" s="292">
        <v>12741</v>
      </c>
      <c r="AT15" s="78">
        <f t="shared" si="19"/>
        <v>20301.392241379315</v>
      </c>
      <c r="AU15" s="78">
        <v>20073</v>
      </c>
      <c r="AV15" s="295">
        <v>1102152</v>
      </c>
      <c r="AW15" s="287">
        <f t="shared" si="3"/>
        <v>18212.551444809789</v>
      </c>
      <c r="AX15" s="291">
        <f>a0!S12</f>
        <v>56.335754640839383</v>
      </c>
      <c r="AY15" s="292">
        <v>11298</v>
      </c>
      <c r="AZ15" s="78">
        <f t="shared" si="20"/>
        <v>18160.968481375359</v>
      </c>
      <c r="BA15" s="78">
        <v>18029</v>
      </c>
      <c r="BB15" s="293">
        <v>1028225</v>
      </c>
      <c r="BC15" s="287">
        <f t="shared" si="22"/>
        <v>17534.10002674512</v>
      </c>
      <c r="BD15" s="291">
        <f>a0!U12</f>
        <v>53.579858379228952</v>
      </c>
      <c r="BE15" s="292">
        <v>32270</v>
      </c>
      <c r="BF15" s="78">
        <f t="shared" si="5"/>
        <v>55868.325991189442</v>
      </c>
      <c r="BG15" s="78">
        <v>51205</v>
      </c>
      <c r="BH15" s="293">
        <v>2456614</v>
      </c>
      <c r="BI15" s="287">
        <f t="shared" si="6"/>
        <v>20843.730435469308</v>
      </c>
      <c r="BJ15" s="291">
        <f>a0!W12</f>
        <v>60.441426146010187</v>
      </c>
      <c r="BK15" s="292">
        <v>40749</v>
      </c>
      <c r="BL15" s="78">
        <f t="shared" si="7"/>
        <v>62954.915730337074</v>
      </c>
      <c r="BM15" s="78">
        <v>64026</v>
      </c>
      <c r="BN15" s="293">
        <v>3114761</v>
      </c>
      <c r="BO15" s="78">
        <f t="shared" si="8"/>
        <v>20555.670242435936</v>
      </c>
    </row>
    <row r="16" spans="1:67" ht="15.75" customHeight="1">
      <c r="A16" s="1">
        <v>1989</v>
      </c>
      <c r="B16" s="291">
        <f>a0!C13</f>
        <v>61.462612982744446</v>
      </c>
      <c r="C16" s="292">
        <v>360722</v>
      </c>
      <c r="D16" s="78">
        <f t="shared" si="21"/>
        <v>586896.62299465248</v>
      </c>
      <c r="E16" s="78">
        <v>530833</v>
      </c>
      <c r="F16" s="293">
        <v>27276781</v>
      </c>
      <c r="G16" s="287">
        <f t="shared" si="9"/>
        <v>19460.984050867293</v>
      </c>
      <c r="H16" s="291">
        <f>a0!E13</f>
        <v>61.501210653753027</v>
      </c>
      <c r="I16" s="292">
        <v>5901</v>
      </c>
      <c r="J16" s="78">
        <f t="shared" si="10"/>
        <v>9594.9330708661419</v>
      </c>
      <c r="K16" s="78">
        <v>8639</v>
      </c>
      <c r="L16" s="293">
        <v>576551</v>
      </c>
      <c r="M16" s="287">
        <f t="shared" si="11"/>
        <v>14983.930302783276</v>
      </c>
      <c r="N16" s="291">
        <f>a0!G13</f>
        <v>59.442231075697201</v>
      </c>
      <c r="O16" s="292">
        <v>1437</v>
      </c>
      <c r="P16" s="78">
        <f t="shared" si="12"/>
        <v>2417.4731903485258</v>
      </c>
      <c r="Q16" s="78">
        <v>2196</v>
      </c>
      <c r="R16" s="293">
        <v>130153</v>
      </c>
      <c r="S16" s="287">
        <f t="shared" si="13"/>
        <v>16872.450116401465</v>
      </c>
      <c r="T16" s="291">
        <f>a0!I13</f>
        <v>59.472422062350127</v>
      </c>
      <c r="U16" s="292">
        <v>10732</v>
      </c>
      <c r="V16" s="78">
        <f t="shared" si="14"/>
        <v>18045.338709677417</v>
      </c>
      <c r="W16" s="78">
        <v>16400</v>
      </c>
      <c r="X16" s="293">
        <v>903841</v>
      </c>
      <c r="Y16" s="287">
        <f t="shared" si="15"/>
        <v>18144.784314940349</v>
      </c>
      <c r="Z16" s="291">
        <f>a0!K13</f>
        <v>61.639344262295083</v>
      </c>
      <c r="AA16" s="292">
        <v>8116</v>
      </c>
      <c r="AB16" s="78">
        <f t="shared" si="16"/>
        <v>13166.914893617022</v>
      </c>
      <c r="AC16" s="78">
        <v>11877</v>
      </c>
      <c r="AD16" s="293">
        <v>735129</v>
      </c>
      <c r="AE16" s="287">
        <f t="shared" si="0"/>
        <v>16156.348069522492</v>
      </c>
      <c r="AF16" s="291">
        <f>a0!M13</f>
        <v>62.831125827814574</v>
      </c>
      <c r="AG16" s="292">
        <v>84231</v>
      </c>
      <c r="AH16" s="78">
        <f t="shared" si="17"/>
        <v>134059.3517786561</v>
      </c>
      <c r="AI16" s="78">
        <v>118524</v>
      </c>
      <c r="AJ16" s="293">
        <v>6925128</v>
      </c>
      <c r="AK16" s="287">
        <f t="shared" si="1"/>
        <v>17115.062710754228</v>
      </c>
      <c r="AL16" s="291">
        <f>a0!O13</f>
        <v>61.658456486042688</v>
      </c>
      <c r="AM16" s="292">
        <v>143772</v>
      </c>
      <c r="AN16" s="78">
        <f t="shared" si="18"/>
        <v>233174.82822902797</v>
      </c>
      <c r="AO16" s="78">
        <v>210982</v>
      </c>
      <c r="AP16" s="293">
        <v>10103305</v>
      </c>
      <c r="AQ16" s="287">
        <f t="shared" si="2"/>
        <v>20882.473606408992</v>
      </c>
      <c r="AR16" s="291">
        <f>a0!Q13</f>
        <v>60.59850374064839</v>
      </c>
      <c r="AS16" s="292">
        <v>13532</v>
      </c>
      <c r="AT16" s="78">
        <f t="shared" si="19"/>
        <v>20585.717421124828</v>
      </c>
      <c r="AU16" s="78">
        <v>20392</v>
      </c>
      <c r="AV16" s="295">
        <v>1103792</v>
      </c>
      <c r="AW16" s="287">
        <f t="shared" si="3"/>
        <v>18474.495194746836</v>
      </c>
      <c r="AX16" s="291">
        <f>a0!S13</f>
        <v>58.837772397094433</v>
      </c>
      <c r="AY16" s="292">
        <v>11802</v>
      </c>
      <c r="AZ16" s="78">
        <f t="shared" si="20"/>
        <v>18164.395061728395</v>
      </c>
      <c r="BA16" s="78">
        <v>18129</v>
      </c>
      <c r="BB16" s="293">
        <v>1019439</v>
      </c>
      <c r="BC16" s="287">
        <f t="shared" si="22"/>
        <v>17783.310232392523</v>
      </c>
      <c r="BD16" s="291">
        <f>a0!U13</f>
        <v>55.782848151062169</v>
      </c>
      <c r="BE16" s="292">
        <v>34910</v>
      </c>
      <c r="BF16" s="78">
        <f t="shared" si="5"/>
        <v>58052.031029619182</v>
      </c>
      <c r="BG16" s="78">
        <v>53385</v>
      </c>
      <c r="BH16" s="293">
        <v>2498325</v>
      </c>
      <c r="BI16" s="287">
        <f t="shared" si="6"/>
        <v>21368.316772237398</v>
      </c>
      <c r="BJ16" s="291">
        <f>a0!W13</f>
        <v>63.15789473684211</v>
      </c>
      <c r="BK16" s="292">
        <v>44845</v>
      </c>
      <c r="BL16" s="78">
        <f t="shared" si="7"/>
        <v>66303.09139784945</v>
      </c>
      <c r="BM16" s="78">
        <v>67832</v>
      </c>
      <c r="BN16" s="293">
        <v>3196725</v>
      </c>
      <c r="BO16" s="78">
        <f t="shared" si="8"/>
        <v>21219.216541929633</v>
      </c>
    </row>
    <row r="17" spans="1:67" ht="15.75" customHeight="1">
      <c r="A17" s="1">
        <v>1990</v>
      </c>
      <c r="B17" s="291">
        <f>a0!C14</f>
        <v>64.420706655710759</v>
      </c>
      <c r="C17" s="292">
        <v>380061</v>
      </c>
      <c r="D17" s="78">
        <f t="shared" si="21"/>
        <v>589967.13903061231</v>
      </c>
      <c r="E17" s="78">
        <v>537726</v>
      </c>
      <c r="F17" s="293">
        <v>27691138</v>
      </c>
      <c r="G17" s="287">
        <f t="shared" si="9"/>
        <v>19418.703557795277</v>
      </c>
      <c r="H17" s="291">
        <f>a0!E14</f>
        <v>64.164648910411614</v>
      </c>
      <c r="I17" s="292">
        <v>6137</v>
      </c>
      <c r="J17" s="78">
        <f t="shared" si="10"/>
        <v>9564.4566037735858</v>
      </c>
      <c r="K17" s="78">
        <v>8680</v>
      </c>
      <c r="L17" s="293">
        <v>577368</v>
      </c>
      <c r="M17" s="287">
        <f t="shared" si="11"/>
        <v>15033.739313574704</v>
      </c>
      <c r="N17" s="291">
        <f>a0!G14</f>
        <v>62.470119521912352</v>
      </c>
      <c r="O17" s="292">
        <v>1537</v>
      </c>
      <c r="P17" s="78">
        <f t="shared" si="12"/>
        <v>2460.3762755102039</v>
      </c>
      <c r="Q17" s="78">
        <v>2259</v>
      </c>
      <c r="R17" s="293">
        <v>130404</v>
      </c>
      <c r="S17" s="287">
        <f t="shared" si="13"/>
        <v>17323.088248826723</v>
      </c>
      <c r="T17" s="291">
        <f>a0!I14</f>
        <v>62.509992006394889</v>
      </c>
      <c r="U17" s="292">
        <v>11285</v>
      </c>
      <c r="V17" s="78">
        <f t="shared" si="14"/>
        <v>18053.113810741688</v>
      </c>
      <c r="W17" s="78">
        <v>16524</v>
      </c>
      <c r="X17" s="293">
        <v>910451</v>
      </c>
      <c r="Y17" s="287">
        <f t="shared" si="15"/>
        <v>18149.246911695413</v>
      </c>
      <c r="Z17" s="291">
        <f>a0!K14</f>
        <v>64.508196721311478</v>
      </c>
      <c r="AA17" s="292">
        <v>8618</v>
      </c>
      <c r="AB17" s="78">
        <f t="shared" si="16"/>
        <v>13359.54256670902</v>
      </c>
      <c r="AC17" s="78">
        <v>12170</v>
      </c>
      <c r="AD17" s="293">
        <v>740156</v>
      </c>
      <c r="AE17" s="287">
        <f t="shared" si="0"/>
        <v>16442.479693470024</v>
      </c>
      <c r="AF17" s="291">
        <f>a0!M14</f>
        <v>65.562913907284766</v>
      </c>
      <c r="AG17" s="292">
        <v>87778</v>
      </c>
      <c r="AH17" s="78">
        <f t="shared" si="17"/>
        <v>133883.61616161617</v>
      </c>
      <c r="AI17" s="78">
        <v>119140</v>
      </c>
      <c r="AJ17" s="293">
        <v>6996986</v>
      </c>
      <c r="AK17" s="287">
        <f t="shared" si="1"/>
        <v>17027.331482441154</v>
      </c>
      <c r="AL17" s="291">
        <f>a0!O14</f>
        <v>64.614121510673243</v>
      </c>
      <c r="AM17" s="292">
        <v>150048</v>
      </c>
      <c r="AN17" s="78">
        <f t="shared" si="18"/>
        <v>232221.68233799233</v>
      </c>
      <c r="AO17" s="78">
        <v>211826</v>
      </c>
      <c r="AP17" s="293">
        <v>10295832</v>
      </c>
      <c r="AQ17" s="287">
        <f t="shared" si="2"/>
        <v>20573.956529205218</v>
      </c>
      <c r="AR17" s="291">
        <f>a0!Q14</f>
        <v>63.341645885286788</v>
      </c>
      <c r="AS17" s="292">
        <v>14186</v>
      </c>
      <c r="AT17" s="78">
        <f t="shared" si="19"/>
        <v>20646.028871391078</v>
      </c>
      <c r="AU17" s="78">
        <v>20650</v>
      </c>
      <c r="AV17" s="295">
        <v>1105421</v>
      </c>
      <c r="AW17" s="287">
        <f t="shared" si="3"/>
        <v>18680.66555638078</v>
      </c>
      <c r="AX17" s="291">
        <f>a0!S14</f>
        <v>61.339790153349476</v>
      </c>
      <c r="AY17" s="292">
        <v>12274</v>
      </c>
      <c r="AZ17" s="78">
        <f t="shared" si="20"/>
        <v>18120.300000000003</v>
      </c>
      <c r="BA17" s="78">
        <v>18242</v>
      </c>
      <c r="BB17" s="293">
        <v>1007727</v>
      </c>
      <c r="BC17" s="287">
        <f t="shared" si="22"/>
        <v>18102.124881044172</v>
      </c>
      <c r="BD17" s="291">
        <f>a0!U14</f>
        <v>59.008654602675065</v>
      </c>
      <c r="BE17" s="292">
        <v>37578</v>
      </c>
      <c r="BF17" s="78">
        <f t="shared" si="5"/>
        <v>59072.616000000009</v>
      </c>
      <c r="BG17" s="78">
        <v>54936</v>
      </c>
      <c r="BH17" s="293">
        <v>2547788</v>
      </c>
      <c r="BI17" s="287">
        <f t="shared" si="6"/>
        <v>21562.233592433906</v>
      </c>
      <c r="BJ17" s="291">
        <f>a0!W14</f>
        <v>66.553480475382003</v>
      </c>
      <c r="BK17" s="292">
        <v>49031</v>
      </c>
      <c r="BL17" s="78">
        <f t="shared" si="7"/>
        <v>68793.494897959172</v>
      </c>
      <c r="BM17" s="78">
        <v>70791</v>
      </c>
      <c r="BN17" s="293">
        <v>3292111</v>
      </c>
      <c r="BO17" s="78">
        <f t="shared" si="8"/>
        <v>21503.223919242093</v>
      </c>
    </row>
    <row r="18" spans="1:67" ht="15.75" customHeight="1">
      <c r="A18" s="1">
        <v>1991</v>
      </c>
      <c r="B18" s="291">
        <f>a0!C15</f>
        <v>68.036154478225143</v>
      </c>
      <c r="C18" s="292">
        <v>393236</v>
      </c>
      <c r="D18" s="78">
        <f t="shared" si="21"/>
        <v>577980.93236714974</v>
      </c>
      <c r="E18" s="78">
        <v>531751</v>
      </c>
      <c r="F18" s="293">
        <v>28037420</v>
      </c>
      <c r="G18" s="287">
        <f t="shared" si="9"/>
        <v>18965.760758300872</v>
      </c>
      <c r="H18" s="291">
        <f>a0!E15</f>
        <v>68.119451170298632</v>
      </c>
      <c r="I18" s="292">
        <v>6354</v>
      </c>
      <c r="J18" s="78">
        <f t="shared" si="10"/>
        <v>9327.7322274881517</v>
      </c>
      <c r="K18" s="78">
        <v>8584</v>
      </c>
      <c r="L18" s="293">
        <v>579644</v>
      </c>
      <c r="M18" s="287">
        <f t="shared" si="11"/>
        <v>14809.089717136725</v>
      </c>
      <c r="N18" s="291">
        <f>a0!G15</f>
        <v>67.171314741035857</v>
      </c>
      <c r="O18" s="292">
        <v>1582</v>
      </c>
      <c r="P18" s="78">
        <f t="shared" si="12"/>
        <v>2355.1720047449585</v>
      </c>
      <c r="Q18" s="78">
        <v>2199</v>
      </c>
      <c r="R18" s="293">
        <v>130369</v>
      </c>
      <c r="S18" s="287">
        <f t="shared" si="13"/>
        <v>16867.506845952641</v>
      </c>
      <c r="T18" s="291">
        <f>a0!I15</f>
        <v>66.266986410871311</v>
      </c>
      <c r="U18" s="292">
        <v>11560</v>
      </c>
      <c r="V18" s="78">
        <f t="shared" si="14"/>
        <v>17444.58383594692</v>
      </c>
      <c r="W18" s="78">
        <v>16122</v>
      </c>
      <c r="X18" s="293">
        <v>914969</v>
      </c>
      <c r="Y18" s="287">
        <f t="shared" si="15"/>
        <v>17620.269102013292</v>
      </c>
      <c r="Z18" s="291">
        <f>a0!K15</f>
        <v>68.688524590163937</v>
      </c>
      <c r="AA18" s="292">
        <v>9091</v>
      </c>
      <c r="AB18" s="78">
        <f t="shared" si="16"/>
        <v>13235.10739856802</v>
      </c>
      <c r="AC18" s="78">
        <v>12232</v>
      </c>
      <c r="AD18" s="293">
        <v>745567</v>
      </c>
      <c r="AE18" s="287">
        <f t="shared" si="0"/>
        <v>16406.305536591615</v>
      </c>
      <c r="AF18" s="291">
        <f>a0!M15</f>
        <v>70.36423841059603</v>
      </c>
      <c r="AG18" s="292">
        <v>90923</v>
      </c>
      <c r="AH18" s="78">
        <f t="shared" si="17"/>
        <v>129217.62823529412</v>
      </c>
      <c r="AI18" s="78">
        <v>117492</v>
      </c>
      <c r="AJ18" s="293">
        <v>7067396</v>
      </c>
      <c r="AK18" s="287">
        <f t="shared" si="1"/>
        <v>16624.510640128272</v>
      </c>
      <c r="AL18" s="291">
        <f>a0!O15</f>
        <v>67.651888341543511</v>
      </c>
      <c r="AM18" s="292">
        <v>154215</v>
      </c>
      <c r="AN18" s="78">
        <f t="shared" si="18"/>
        <v>227953.72572815535</v>
      </c>
      <c r="AO18" s="78">
        <v>208760</v>
      </c>
      <c r="AP18" s="293">
        <v>10431316</v>
      </c>
      <c r="AQ18" s="287">
        <f t="shared" si="2"/>
        <v>20012.815257442111</v>
      </c>
      <c r="AR18" s="291">
        <f>a0!Q15</f>
        <v>66.583541147132166</v>
      </c>
      <c r="AS18" s="292">
        <v>14459</v>
      </c>
      <c r="AT18" s="78">
        <f t="shared" si="19"/>
        <v>20018.765293383276</v>
      </c>
      <c r="AU18" s="78">
        <v>20197</v>
      </c>
      <c r="AV18" s="295">
        <v>1109604</v>
      </c>
      <c r="AW18" s="287">
        <f t="shared" si="3"/>
        <v>18201.989178121203</v>
      </c>
      <c r="AX18" s="291">
        <f>a0!S15</f>
        <v>64.568200161420492</v>
      </c>
      <c r="AY18" s="292">
        <v>12475</v>
      </c>
      <c r="AZ18" s="78">
        <f t="shared" si="20"/>
        <v>17496.187500000004</v>
      </c>
      <c r="BA18" s="78">
        <v>17891</v>
      </c>
      <c r="BB18" s="293">
        <v>1002713</v>
      </c>
      <c r="BC18" s="287">
        <f t="shared" si="22"/>
        <v>17842.59304506873</v>
      </c>
      <c r="BD18" s="291">
        <f>a0!U15</f>
        <v>62.470495672698675</v>
      </c>
      <c r="BE18" s="292">
        <v>38939</v>
      </c>
      <c r="BF18" s="78">
        <f t="shared" si="5"/>
        <v>57820.001259445839</v>
      </c>
      <c r="BG18" s="78">
        <v>54427</v>
      </c>
      <c r="BH18" s="293">
        <v>2592306</v>
      </c>
      <c r="BI18" s="287">
        <f t="shared" si="6"/>
        <v>20995.592341336247</v>
      </c>
      <c r="BJ18" s="291">
        <f>a0!W15</f>
        <v>70.118845500848892</v>
      </c>
      <c r="BK18" s="292">
        <v>51932</v>
      </c>
      <c r="BL18" s="78">
        <f t="shared" si="7"/>
        <v>69158.837772397092</v>
      </c>
      <c r="BM18" s="78">
        <v>71295</v>
      </c>
      <c r="BN18" s="293">
        <v>3373787</v>
      </c>
      <c r="BO18" s="78">
        <f t="shared" si="8"/>
        <v>21132.03945595854</v>
      </c>
    </row>
    <row r="19" spans="1:67" ht="15.75" customHeight="1">
      <c r="A19" s="1">
        <v>1992</v>
      </c>
      <c r="B19" s="291">
        <f>a0!C16</f>
        <v>69.022185702547247</v>
      </c>
      <c r="C19" s="292">
        <v>405393</v>
      </c>
      <c r="D19" s="78">
        <f t="shared" si="21"/>
        <v>587337.23928571423</v>
      </c>
      <c r="E19" s="78">
        <v>540266</v>
      </c>
      <c r="F19" s="293">
        <v>28371264</v>
      </c>
      <c r="G19" s="287">
        <f t="shared" si="9"/>
        <v>19042.718717079366</v>
      </c>
      <c r="H19" s="291">
        <f>a0!E16</f>
        <v>68.845843422114612</v>
      </c>
      <c r="I19" s="292">
        <v>6457</v>
      </c>
      <c r="J19" s="78">
        <f t="shared" si="10"/>
        <v>9378.9249706916762</v>
      </c>
      <c r="K19" s="78">
        <v>8655</v>
      </c>
      <c r="L19" s="293">
        <v>580109</v>
      </c>
      <c r="M19" s="287">
        <f t="shared" si="11"/>
        <v>14919.609935374214</v>
      </c>
      <c r="N19" s="291">
        <f>a0!G16</f>
        <v>67.729083665338635</v>
      </c>
      <c r="O19" s="292">
        <v>1623</v>
      </c>
      <c r="P19" s="78">
        <f t="shared" si="12"/>
        <v>2396.3117647058825</v>
      </c>
      <c r="Q19" s="78">
        <v>2249</v>
      </c>
      <c r="R19" s="293">
        <v>130827</v>
      </c>
      <c r="S19" s="287">
        <f t="shared" si="13"/>
        <v>17190.641075618947</v>
      </c>
      <c r="T19" s="291">
        <f>a0!I16</f>
        <v>66.746602717825738</v>
      </c>
      <c r="U19" s="292">
        <v>11903</v>
      </c>
      <c r="V19" s="78">
        <f t="shared" si="14"/>
        <v>17833.117365269463</v>
      </c>
      <c r="W19" s="78">
        <v>16487</v>
      </c>
      <c r="X19" s="293">
        <v>919451</v>
      </c>
      <c r="Y19" s="287">
        <f t="shared" si="15"/>
        <v>17931.352513619542</v>
      </c>
      <c r="Z19" s="291">
        <f>a0!K16</f>
        <v>69.098360655737707</v>
      </c>
      <c r="AA19" s="292">
        <v>9309</v>
      </c>
      <c r="AB19" s="78">
        <f t="shared" si="16"/>
        <v>13472.099644128113</v>
      </c>
      <c r="AC19" s="78">
        <v>12428</v>
      </c>
      <c r="AD19" s="293">
        <v>748121</v>
      </c>
      <c r="AE19" s="287">
        <f t="shared" si="0"/>
        <v>16612.285980476419</v>
      </c>
      <c r="AF19" s="291">
        <f>a0!M16</f>
        <v>71.688741721854299</v>
      </c>
      <c r="AG19" s="292">
        <v>93313</v>
      </c>
      <c r="AH19" s="78">
        <f t="shared" si="17"/>
        <v>130164.09237875289</v>
      </c>
      <c r="AI19" s="78">
        <v>119168</v>
      </c>
      <c r="AJ19" s="293">
        <v>7110010</v>
      </c>
      <c r="AK19" s="287">
        <f t="shared" si="1"/>
        <v>16760.595273424369</v>
      </c>
      <c r="AL19" s="291">
        <f>a0!O16</f>
        <v>68.308702791461414</v>
      </c>
      <c r="AM19" s="292">
        <v>158726</v>
      </c>
      <c r="AN19" s="78">
        <f t="shared" si="18"/>
        <v>232365.70673076922</v>
      </c>
      <c r="AO19" s="78">
        <v>211728</v>
      </c>
      <c r="AP19" s="293">
        <v>10572205</v>
      </c>
      <c r="AQ19" s="287">
        <f t="shared" si="2"/>
        <v>20026.853433129607</v>
      </c>
      <c r="AR19" s="291">
        <f>a0!Q16</f>
        <v>67.497921862011637</v>
      </c>
      <c r="AS19" s="292">
        <v>14812</v>
      </c>
      <c r="AT19" s="78">
        <f t="shared" si="19"/>
        <v>20229.689655172417</v>
      </c>
      <c r="AU19" s="78">
        <v>20365</v>
      </c>
      <c r="AV19" s="295">
        <v>1112689</v>
      </c>
      <c r="AW19" s="287">
        <f t="shared" si="3"/>
        <v>18302.508607526452</v>
      </c>
      <c r="AX19" s="291">
        <f>a0!S16</f>
        <v>65.213882163034697</v>
      </c>
      <c r="AY19" s="292">
        <v>12650</v>
      </c>
      <c r="AZ19" s="78">
        <f t="shared" si="20"/>
        <v>17565.965346534656</v>
      </c>
      <c r="BA19" s="78">
        <v>17989</v>
      </c>
      <c r="BB19" s="293">
        <v>1003995</v>
      </c>
      <c r="BC19" s="287">
        <f t="shared" si="22"/>
        <v>17917.419907469659</v>
      </c>
      <c r="BD19" s="291">
        <f>a0!U16</f>
        <v>63.414634146341463</v>
      </c>
      <c r="BE19" s="292">
        <v>40055</v>
      </c>
      <c r="BF19" s="78">
        <f t="shared" si="5"/>
        <v>58591.619106699771</v>
      </c>
      <c r="BG19" s="78">
        <v>55121</v>
      </c>
      <c r="BH19" s="293">
        <v>2632672</v>
      </c>
      <c r="BI19" s="287">
        <f t="shared" si="6"/>
        <v>20937.283489929621</v>
      </c>
      <c r="BJ19" s="291">
        <f>a0!W16</f>
        <v>71.986417657045834</v>
      </c>
      <c r="BK19" s="292">
        <v>54853</v>
      </c>
      <c r="BL19" s="78">
        <f t="shared" si="7"/>
        <v>71153.655660377364</v>
      </c>
      <c r="BM19" s="78">
        <v>73630</v>
      </c>
      <c r="BN19" s="293">
        <v>3468802</v>
      </c>
      <c r="BO19" s="78">
        <f t="shared" si="8"/>
        <v>21226.348462668091</v>
      </c>
    </row>
    <row r="20" spans="1:67" ht="15.75" customHeight="1">
      <c r="A20" s="1">
        <v>1993</v>
      </c>
      <c r="B20" s="291">
        <f>a0!C17</f>
        <v>70.336894001643373</v>
      </c>
      <c r="C20" s="292">
        <v>421237</v>
      </c>
      <c r="D20" s="78">
        <f t="shared" si="21"/>
        <v>598884.8469626169</v>
      </c>
      <c r="E20" s="78">
        <v>550480</v>
      </c>
      <c r="F20" s="293">
        <v>28684764</v>
      </c>
      <c r="G20" s="287">
        <f t="shared" si="9"/>
        <v>19190.675579551571</v>
      </c>
      <c r="H20" s="291">
        <f>a0!E17</f>
        <v>69.97578692493947</v>
      </c>
      <c r="I20" s="292">
        <v>6580</v>
      </c>
      <c r="J20" s="78">
        <f t="shared" si="10"/>
        <v>9403.2525951557091</v>
      </c>
      <c r="K20" s="78">
        <v>8699</v>
      </c>
      <c r="L20" s="293">
        <v>579977</v>
      </c>
      <c r="M20" s="287">
        <f t="shared" si="11"/>
        <v>14998.8706448704</v>
      </c>
      <c r="N20" s="291">
        <f>a0!G17</f>
        <v>69.003984063745008</v>
      </c>
      <c r="O20" s="292">
        <v>1684</v>
      </c>
      <c r="P20" s="78">
        <f t="shared" si="12"/>
        <v>2440.4387990762129</v>
      </c>
      <c r="Q20" s="78">
        <v>2299</v>
      </c>
      <c r="R20" s="293">
        <v>132177</v>
      </c>
      <c r="S20" s="287">
        <f t="shared" si="13"/>
        <v>17393.343773878965</v>
      </c>
      <c r="T20" s="291">
        <f>a0!I17</f>
        <v>67.545963229416472</v>
      </c>
      <c r="U20" s="292">
        <v>12247</v>
      </c>
      <c r="V20" s="78">
        <f t="shared" si="14"/>
        <v>18131.357396449705</v>
      </c>
      <c r="W20" s="78">
        <v>16761</v>
      </c>
      <c r="X20" s="293">
        <v>923925</v>
      </c>
      <c r="Y20" s="287">
        <f t="shared" si="15"/>
        <v>18141.082880103906</v>
      </c>
      <c r="Z20" s="291">
        <f>a0!K17</f>
        <v>70</v>
      </c>
      <c r="AA20" s="292">
        <v>9627</v>
      </c>
      <c r="AB20" s="78">
        <f t="shared" si="16"/>
        <v>13752.857142857143</v>
      </c>
      <c r="AC20" s="78">
        <v>12650</v>
      </c>
      <c r="AD20" s="293">
        <v>748812</v>
      </c>
      <c r="AE20" s="287">
        <f t="shared" si="0"/>
        <v>16893.425853218163</v>
      </c>
      <c r="AF20" s="291">
        <f>a0!M17</f>
        <v>72.599337748344368</v>
      </c>
      <c r="AG20" s="292">
        <v>96000</v>
      </c>
      <c r="AH20" s="78">
        <f t="shared" si="17"/>
        <v>132232.61117445838</v>
      </c>
      <c r="AI20" s="78">
        <v>121201</v>
      </c>
      <c r="AJ20" s="293">
        <v>7156537</v>
      </c>
      <c r="AK20" s="287">
        <f t="shared" si="1"/>
        <v>16935.705076351871</v>
      </c>
      <c r="AL20" s="291">
        <f>a0!O17</f>
        <v>69.540229885057471</v>
      </c>
      <c r="AM20" s="292">
        <v>164689</v>
      </c>
      <c r="AN20" s="78">
        <f t="shared" si="18"/>
        <v>236825.50413223138</v>
      </c>
      <c r="AO20" s="78">
        <v>214689</v>
      </c>
      <c r="AP20" s="293">
        <v>10690038</v>
      </c>
      <c r="AQ20" s="287">
        <f t="shared" si="2"/>
        <v>20083.090443644822</v>
      </c>
      <c r="AR20" s="291">
        <f>a0!Q17</f>
        <v>69.326683291770578</v>
      </c>
      <c r="AS20" s="292">
        <v>15441</v>
      </c>
      <c r="AT20" s="78">
        <f t="shared" si="19"/>
        <v>20532.456834532375</v>
      </c>
      <c r="AU20" s="78">
        <v>20740</v>
      </c>
      <c r="AV20" s="295">
        <v>1117618</v>
      </c>
      <c r="AW20" s="287">
        <f t="shared" si="3"/>
        <v>18557.324595702645</v>
      </c>
      <c r="AX20" s="291">
        <f>a0!S17</f>
        <v>67.231638418079086</v>
      </c>
      <c r="AY20" s="292">
        <v>13212</v>
      </c>
      <c r="AZ20" s="78">
        <f t="shared" si="20"/>
        <v>17795.755102040821</v>
      </c>
      <c r="BA20" s="78">
        <v>18319</v>
      </c>
      <c r="BB20" s="293">
        <v>1006900</v>
      </c>
      <c r="BC20" s="287">
        <f t="shared" si="22"/>
        <v>18193.465090872978</v>
      </c>
      <c r="BD20" s="291">
        <f>a0!U17</f>
        <v>64.044059795436681</v>
      </c>
      <c r="BE20" s="292">
        <v>41780</v>
      </c>
      <c r="BF20" s="78">
        <f t="shared" si="5"/>
        <v>60514.275184275182</v>
      </c>
      <c r="BG20" s="78">
        <v>56745</v>
      </c>
      <c r="BH20" s="293">
        <v>2667292</v>
      </c>
      <c r="BI20" s="287">
        <f t="shared" si="6"/>
        <v>21274.386156446315</v>
      </c>
      <c r="BJ20" s="291">
        <f>a0!W17</f>
        <v>74.533106960950761</v>
      </c>
      <c r="BK20" s="292">
        <v>58325</v>
      </c>
      <c r="BL20" s="78">
        <f t="shared" si="7"/>
        <v>73072.323462414584</v>
      </c>
      <c r="BM20" s="78">
        <v>76056</v>
      </c>
      <c r="BN20" s="293">
        <v>3567772</v>
      </c>
      <c r="BO20" s="78">
        <f t="shared" si="8"/>
        <v>21317.505715051298</v>
      </c>
    </row>
    <row r="21" spans="1:67" ht="15.75" customHeight="1">
      <c r="A21" s="1">
        <v>1994</v>
      </c>
      <c r="B21" s="291">
        <f>a0!C18</f>
        <v>70.419063270336892</v>
      </c>
      <c r="C21" s="292">
        <v>438468</v>
      </c>
      <c r="D21" s="78">
        <f t="shared" si="21"/>
        <v>622655.25787631283</v>
      </c>
      <c r="E21" s="78">
        <v>567825</v>
      </c>
      <c r="F21" s="293">
        <v>29000663</v>
      </c>
      <c r="G21" s="287">
        <f t="shared" si="9"/>
        <v>19579.724780774839</v>
      </c>
      <c r="H21" s="291">
        <f>a0!E18</f>
        <v>70.863599677159002</v>
      </c>
      <c r="I21" s="292">
        <v>6752</v>
      </c>
      <c r="J21" s="78">
        <f t="shared" si="10"/>
        <v>9528.1640091116169</v>
      </c>
      <c r="K21" s="78">
        <v>8801</v>
      </c>
      <c r="L21" s="293">
        <v>574466</v>
      </c>
      <c r="M21" s="287">
        <f t="shared" si="11"/>
        <v>15320.314866328034</v>
      </c>
      <c r="N21" s="291">
        <f>a0!G18</f>
        <v>68.844621513944219</v>
      </c>
      <c r="O21" s="292">
        <v>1729</v>
      </c>
      <c r="P21" s="78">
        <f t="shared" si="12"/>
        <v>2511.4525462962965</v>
      </c>
      <c r="Q21" s="78">
        <v>2346</v>
      </c>
      <c r="R21" s="293">
        <v>133437</v>
      </c>
      <c r="S21" s="287">
        <f t="shared" si="13"/>
        <v>17581.33051552418</v>
      </c>
      <c r="T21" s="291">
        <f>a0!I18</f>
        <v>68.345323741007192</v>
      </c>
      <c r="U21" s="292">
        <v>12643</v>
      </c>
      <c r="V21" s="78">
        <f t="shared" si="14"/>
        <v>18498.705263157895</v>
      </c>
      <c r="W21" s="78">
        <v>17075</v>
      </c>
      <c r="X21" s="293">
        <v>926871</v>
      </c>
      <c r="Y21" s="287">
        <f t="shared" si="15"/>
        <v>18422.196832137375</v>
      </c>
      <c r="Z21" s="291">
        <f>a0!K18</f>
        <v>70.409836065573771</v>
      </c>
      <c r="AA21" s="292">
        <v>9852</v>
      </c>
      <c r="AB21" s="78">
        <f t="shared" si="16"/>
        <v>13992.363213038416</v>
      </c>
      <c r="AC21" s="78">
        <v>12814</v>
      </c>
      <c r="AD21" s="293">
        <v>750185</v>
      </c>
      <c r="AE21" s="287">
        <f t="shared" si="0"/>
        <v>17081.119990402367</v>
      </c>
      <c r="AF21" s="291">
        <f>a0!M18</f>
        <v>71.688741721854299</v>
      </c>
      <c r="AG21" s="292">
        <v>98661</v>
      </c>
      <c r="AH21" s="78">
        <f t="shared" si="17"/>
        <v>137624.12009237875</v>
      </c>
      <c r="AI21" s="78">
        <v>125068</v>
      </c>
      <c r="AJ21" s="293">
        <v>7192403</v>
      </c>
      <c r="AK21" s="287">
        <f t="shared" si="1"/>
        <v>17388.903263624132</v>
      </c>
      <c r="AL21" s="291">
        <f>a0!O18</f>
        <v>69.540229885057471</v>
      </c>
      <c r="AM21" s="292">
        <v>171236</v>
      </c>
      <c r="AN21" s="78">
        <f t="shared" si="18"/>
        <v>246240.19834710745</v>
      </c>
      <c r="AO21" s="78">
        <v>221126</v>
      </c>
      <c r="AP21" s="293">
        <v>10819146</v>
      </c>
      <c r="AQ21" s="287">
        <f t="shared" si="2"/>
        <v>20438.396893802892</v>
      </c>
      <c r="AR21" s="291">
        <f>a0!Q18</f>
        <v>70.32418952618454</v>
      </c>
      <c r="AS21" s="292">
        <v>16058</v>
      </c>
      <c r="AT21" s="78">
        <f t="shared" si="19"/>
        <v>21050.026004728134</v>
      </c>
      <c r="AU21" s="78">
        <v>21274</v>
      </c>
      <c r="AV21" s="295">
        <v>1123230</v>
      </c>
      <c r="AW21" s="287">
        <f t="shared" si="3"/>
        <v>18940.021188892748</v>
      </c>
      <c r="AX21" s="291">
        <f>a0!S18</f>
        <v>68.44229217110572</v>
      </c>
      <c r="AY21" s="292">
        <v>13854</v>
      </c>
      <c r="AZ21" s="78">
        <f t="shared" si="20"/>
        <v>18330.410377358494</v>
      </c>
      <c r="BA21" s="78">
        <v>18897</v>
      </c>
      <c r="BB21" s="293">
        <v>1009575</v>
      </c>
      <c r="BC21" s="287">
        <f t="shared" si="22"/>
        <v>18717.777282519874</v>
      </c>
      <c r="BD21" s="291">
        <f>a0!U18</f>
        <v>64.988198269079462</v>
      </c>
      <c r="BE21" s="292">
        <v>44179</v>
      </c>
      <c r="BF21" s="78">
        <f t="shared" si="5"/>
        <v>63059.371670702196</v>
      </c>
      <c r="BG21" s="78">
        <v>58986</v>
      </c>
      <c r="BH21" s="293">
        <v>2700606</v>
      </c>
      <c r="BI21" s="287">
        <f t="shared" si="6"/>
        <v>21841.764403989328</v>
      </c>
      <c r="BJ21" s="291">
        <f>a0!W18</f>
        <v>75.976230899830227</v>
      </c>
      <c r="BK21" s="292">
        <v>61878</v>
      </c>
      <c r="BL21" s="78">
        <f t="shared" si="7"/>
        <v>76051.173184357525</v>
      </c>
      <c r="BM21" s="78">
        <v>79195</v>
      </c>
      <c r="BN21" s="293">
        <v>3676075</v>
      </c>
      <c r="BO21" s="78">
        <f t="shared" si="8"/>
        <v>21543.35806532783</v>
      </c>
    </row>
    <row r="22" spans="1:67" ht="15.75" customHeight="1">
      <c r="A22" s="1">
        <v>1995</v>
      </c>
      <c r="B22" s="291">
        <f>a0!C19</f>
        <v>71.980279375513547</v>
      </c>
      <c r="C22" s="292">
        <v>454235</v>
      </c>
      <c r="D22" s="78">
        <f t="shared" si="21"/>
        <v>631054.78881278553</v>
      </c>
      <c r="E22" s="78">
        <v>580482</v>
      </c>
      <c r="F22" s="293">
        <v>29302311</v>
      </c>
      <c r="G22" s="287">
        <f t="shared" si="9"/>
        <v>19810.109857888001</v>
      </c>
      <c r="H22" s="291">
        <f>a0!E19</f>
        <v>71.832122679580308</v>
      </c>
      <c r="I22" s="292">
        <v>6895</v>
      </c>
      <c r="J22" s="78">
        <f t="shared" si="10"/>
        <v>9598.7696629213478</v>
      </c>
      <c r="K22" s="78">
        <v>8927</v>
      </c>
      <c r="L22" s="293">
        <v>567397</v>
      </c>
      <c r="M22" s="287">
        <f t="shared" si="11"/>
        <v>15733.252026358969</v>
      </c>
      <c r="N22" s="291">
        <f>a0!G19</f>
        <v>69.960159362549788</v>
      </c>
      <c r="O22" s="292">
        <v>1780</v>
      </c>
      <c r="P22" s="78">
        <f t="shared" si="12"/>
        <v>2544.3052391799547</v>
      </c>
      <c r="Q22" s="78">
        <v>2397</v>
      </c>
      <c r="R22" s="293">
        <v>134415</v>
      </c>
      <c r="S22" s="287">
        <f t="shared" si="13"/>
        <v>17832.831157236917</v>
      </c>
      <c r="T22" s="291">
        <f>a0!I19</f>
        <v>69.224620303756993</v>
      </c>
      <c r="U22" s="292">
        <v>12940</v>
      </c>
      <c r="V22" s="78">
        <f t="shared" si="14"/>
        <v>18692.771362586605</v>
      </c>
      <c r="W22" s="78">
        <v>17372</v>
      </c>
      <c r="X22" s="293">
        <v>928120</v>
      </c>
      <c r="Y22" s="287">
        <f t="shared" si="15"/>
        <v>18717.407231823472</v>
      </c>
      <c r="Z22" s="291">
        <f>a0!K19</f>
        <v>71.47540983606558</v>
      </c>
      <c r="AA22" s="292">
        <v>10164</v>
      </c>
      <c r="AB22" s="78">
        <f t="shared" si="16"/>
        <v>14220.275229357796</v>
      </c>
      <c r="AC22" s="78">
        <v>13140</v>
      </c>
      <c r="AD22" s="293">
        <v>750943</v>
      </c>
      <c r="AE22" s="287">
        <f t="shared" si="0"/>
        <v>17497.999182361378</v>
      </c>
      <c r="AF22" s="291">
        <f>a0!M19</f>
        <v>72.930463576158942</v>
      </c>
      <c r="AG22" s="292">
        <v>100974</v>
      </c>
      <c r="AH22" s="78">
        <f t="shared" si="17"/>
        <v>138452.43132803633</v>
      </c>
      <c r="AI22" s="78">
        <v>127242</v>
      </c>
      <c r="AJ22" s="293">
        <v>7219219</v>
      </c>
      <c r="AK22" s="287">
        <f t="shared" si="1"/>
        <v>17625.452282303668</v>
      </c>
      <c r="AL22" s="291">
        <f>a0!O19</f>
        <v>71.264367816091948</v>
      </c>
      <c r="AM22" s="292">
        <v>178039</v>
      </c>
      <c r="AN22" s="78">
        <f t="shared" si="18"/>
        <v>249828.91935483873</v>
      </c>
      <c r="AO22" s="78">
        <v>226089</v>
      </c>
      <c r="AP22" s="293">
        <v>10950119</v>
      </c>
      <c r="AQ22" s="287">
        <f t="shared" si="2"/>
        <v>20647.172875472861</v>
      </c>
      <c r="AR22" s="291">
        <f>a0!Q19</f>
        <v>72.236076475477986</v>
      </c>
      <c r="AS22" s="292">
        <v>16717</v>
      </c>
      <c r="AT22" s="78">
        <f t="shared" si="19"/>
        <v>21333.892980437286</v>
      </c>
      <c r="AU22" s="78">
        <v>21745</v>
      </c>
      <c r="AV22" s="295">
        <v>1129150</v>
      </c>
      <c r="AW22" s="287">
        <f t="shared" si="3"/>
        <v>19257.848824336892</v>
      </c>
      <c r="AX22" s="291">
        <f>a0!S19</f>
        <v>69.733656174334143</v>
      </c>
      <c r="AY22" s="292">
        <v>14389</v>
      </c>
      <c r="AZ22" s="78">
        <f t="shared" si="20"/>
        <v>18685.715277777777</v>
      </c>
      <c r="BA22" s="78">
        <v>19333</v>
      </c>
      <c r="BB22" s="293">
        <v>1014187</v>
      </c>
      <c r="BC22" s="287">
        <f t="shared" si="22"/>
        <v>19062.559468815907</v>
      </c>
      <c r="BD22" s="291">
        <f>a0!U19</f>
        <v>66.483084185680568</v>
      </c>
      <c r="BE22" s="292">
        <v>45724</v>
      </c>
      <c r="BF22" s="78">
        <f t="shared" si="5"/>
        <v>63797.155029585811</v>
      </c>
      <c r="BG22" s="78">
        <v>60292</v>
      </c>
      <c r="BH22" s="293">
        <v>2734519</v>
      </c>
      <c r="BI22" s="287">
        <f t="shared" si="6"/>
        <v>22048.484578092161</v>
      </c>
      <c r="BJ22" s="291">
        <f>a0!W19</f>
        <v>77.758913412563658</v>
      </c>
      <c r="BK22" s="292">
        <v>64913</v>
      </c>
      <c r="BL22" s="78">
        <f t="shared" si="7"/>
        <v>77952.292576419219</v>
      </c>
      <c r="BM22" s="78">
        <v>81681</v>
      </c>
      <c r="BN22" s="293">
        <v>3777390</v>
      </c>
      <c r="BO22" s="78">
        <f t="shared" si="8"/>
        <v>21623.660781650822</v>
      </c>
    </row>
    <row r="23" spans="1:67" ht="15.75" customHeight="1">
      <c r="A23" s="1">
        <v>1996</v>
      </c>
      <c r="B23" s="291">
        <f>a0!C20</f>
        <v>73.048479868529171</v>
      </c>
      <c r="C23" s="292">
        <v>474571</v>
      </c>
      <c r="D23" s="78">
        <f t="shared" si="21"/>
        <v>649665.81214848149</v>
      </c>
      <c r="E23" s="78">
        <v>596141</v>
      </c>
      <c r="F23" s="293">
        <v>29610218</v>
      </c>
      <c r="G23" s="287">
        <f t="shared" si="9"/>
        <v>20132.948700343914</v>
      </c>
      <c r="H23" s="291">
        <f>a0!E20</f>
        <v>72.962066182405167</v>
      </c>
      <c r="I23" s="292">
        <v>7029</v>
      </c>
      <c r="J23" s="78">
        <f t="shared" si="10"/>
        <v>9633.7732300884945</v>
      </c>
      <c r="K23" s="78">
        <v>8953</v>
      </c>
      <c r="L23" s="293">
        <v>559698</v>
      </c>
      <c r="M23" s="287">
        <f t="shared" si="11"/>
        <v>15996.126482495918</v>
      </c>
      <c r="N23" s="291">
        <f>a0!G20</f>
        <v>71.235059760956176</v>
      </c>
      <c r="O23" s="292">
        <v>1856</v>
      </c>
      <c r="P23" s="78">
        <f t="shared" si="12"/>
        <v>2605.4586129753916</v>
      </c>
      <c r="Q23" s="78">
        <v>2458</v>
      </c>
      <c r="R23" s="293">
        <v>135737</v>
      </c>
      <c r="S23" s="287">
        <f t="shared" si="13"/>
        <v>18108.54814825729</v>
      </c>
      <c r="T23" s="291">
        <f>a0!I20</f>
        <v>70.503597122302153</v>
      </c>
      <c r="U23" s="292">
        <v>13448</v>
      </c>
      <c r="V23" s="78">
        <f t="shared" si="14"/>
        <v>19074.204081632655</v>
      </c>
      <c r="W23" s="78">
        <v>17761</v>
      </c>
      <c r="X23" s="293">
        <v>931327</v>
      </c>
      <c r="Y23" s="287">
        <f t="shared" si="15"/>
        <v>19070.637917723849</v>
      </c>
      <c r="Z23" s="291">
        <f>a0!K20</f>
        <v>72.540983606557376</v>
      </c>
      <c r="AA23" s="292">
        <v>10543</v>
      </c>
      <c r="AB23" s="78">
        <f t="shared" si="16"/>
        <v>14533.853107344632</v>
      </c>
      <c r="AC23" s="78">
        <v>13448</v>
      </c>
      <c r="AD23" s="293">
        <v>752268</v>
      </c>
      <c r="AE23" s="287">
        <f t="shared" si="0"/>
        <v>17876.60780466536</v>
      </c>
      <c r="AF23" s="291">
        <f>a0!M20</f>
        <v>74.089403973509931</v>
      </c>
      <c r="AG23" s="292">
        <v>106095</v>
      </c>
      <c r="AH23" s="78">
        <f t="shared" si="17"/>
        <v>143198.61452513968</v>
      </c>
      <c r="AI23" s="78">
        <v>131468</v>
      </c>
      <c r="AJ23" s="293">
        <v>7246897</v>
      </c>
      <c r="AK23" s="287">
        <f>AI23*1000000/AJ23</f>
        <v>18141.28170995117</v>
      </c>
      <c r="AL23" s="291">
        <f>a0!O20</f>
        <v>72.413793103448285</v>
      </c>
      <c r="AM23" s="292">
        <v>185320</v>
      </c>
      <c r="AN23" s="78">
        <f t="shared" si="18"/>
        <v>255918.09523809521</v>
      </c>
      <c r="AO23" s="78">
        <v>231307</v>
      </c>
      <c r="AP23" s="293">
        <v>11082903</v>
      </c>
      <c r="AQ23" s="287">
        <f t="shared" si="2"/>
        <v>20870.614856053508</v>
      </c>
      <c r="AR23" s="291">
        <f>a0!Q20</f>
        <v>73.815461346633413</v>
      </c>
      <c r="AS23" s="292">
        <v>17253</v>
      </c>
      <c r="AT23" s="78">
        <f t="shared" si="19"/>
        <v>21546.82094594595</v>
      </c>
      <c r="AU23" s="78">
        <v>21995</v>
      </c>
      <c r="AV23" s="295">
        <v>1134196</v>
      </c>
      <c r="AW23" s="287">
        <f t="shared" si="3"/>
        <v>19392.591756627604</v>
      </c>
      <c r="AX23" s="291">
        <f>a0!S20</f>
        <v>71.105730427764314</v>
      </c>
      <c r="AY23" s="292">
        <v>15006</v>
      </c>
      <c r="AZ23" s="78">
        <f t="shared" si="20"/>
        <v>19110.933030646996</v>
      </c>
      <c r="BA23" s="78">
        <v>19784</v>
      </c>
      <c r="BB23" s="293">
        <v>1018945</v>
      </c>
      <c r="BC23" s="287">
        <f t="shared" si="22"/>
        <v>19416.160833018464</v>
      </c>
      <c r="BD23" s="291">
        <f>a0!U20</f>
        <v>67.977970102281674</v>
      </c>
      <c r="BE23" s="292">
        <v>47976</v>
      </c>
      <c r="BF23" s="78">
        <f t="shared" si="5"/>
        <v>65467.250000000007</v>
      </c>
      <c r="BG23" s="78">
        <v>62002</v>
      </c>
      <c r="BH23" s="293">
        <v>2775133</v>
      </c>
      <c r="BI23" s="287">
        <f t="shared" si="6"/>
        <v>22341.992257668371</v>
      </c>
      <c r="BJ23" s="291">
        <f>a0!W20</f>
        <v>78.438030560271656</v>
      </c>
      <c r="BK23" s="292">
        <v>68298</v>
      </c>
      <c r="BL23" s="78">
        <f t="shared" si="7"/>
        <v>81307.142857142841</v>
      </c>
      <c r="BM23" s="78">
        <v>84613</v>
      </c>
      <c r="BN23" s="293">
        <v>3874317</v>
      </c>
      <c r="BO23" s="78">
        <f t="shared" si="8"/>
        <v>21839.46228457816</v>
      </c>
    </row>
    <row r="24" spans="1:67" ht="15.75" customHeight="1">
      <c r="A24" s="1">
        <v>1997</v>
      </c>
      <c r="B24" s="291">
        <f>a0!C21</f>
        <v>74.281018898931805</v>
      </c>
      <c r="C24" s="292">
        <v>504393</v>
      </c>
      <c r="D24" s="78">
        <f t="shared" si="21"/>
        <v>679033.49668141594</v>
      </c>
      <c r="E24" s="78">
        <v>622557</v>
      </c>
      <c r="F24" s="293">
        <v>29905948</v>
      </c>
      <c r="G24" s="287">
        <f t="shared" si="9"/>
        <v>20817.163194425404</v>
      </c>
      <c r="H24" s="291">
        <f>a0!E21</f>
        <v>74.495560936238903</v>
      </c>
      <c r="I24" s="292">
        <v>7367</v>
      </c>
      <c r="J24" s="78">
        <f t="shared" si="10"/>
        <v>9889.1798483206931</v>
      </c>
      <c r="K24" s="78">
        <v>9207</v>
      </c>
      <c r="L24" s="293">
        <v>550911</v>
      </c>
      <c r="M24" s="287">
        <f t="shared" si="11"/>
        <v>16712.318323649375</v>
      </c>
      <c r="N24" s="291">
        <f>a0!G21</f>
        <v>72.111553784860547</v>
      </c>
      <c r="O24" s="292">
        <v>1939</v>
      </c>
      <c r="P24" s="78">
        <f t="shared" si="12"/>
        <v>2688.8895027624317</v>
      </c>
      <c r="Q24" s="78">
        <v>2527</v>
      </c>
      <c r="R24" s="293">
        <v>136095</v>
      </c>
      <c r="S24" s="287">
        <f t="shared" si="13"/>
        <v>18567.912120210149</v>
      </c>
      <c r="T24" s="291">
        <f>a0!I21</f>
        <v>71.942446043165461</v>
      </c>
      <c r="U24" s="292">
        <v>14182</v>
      </c>
      <c r="V24" s="78">
        <f t="shared" si="14"/>
        <v>19712.980000000003</v>
      </c>
      <c r="W24" s="78">
        <v>18311</v>
      </c>
      <c r="X24" s="293">
        <v>932402</v>
      </c>
      <c r="Y24" s="287">
        <f t="shared" si="15"/>
        <v>19638.525013888859</v>
      </c>
      <c r="Z24" s="291">
        <f>a0!K21</f>
        <v>73.852459016393439</v>
      </c>
      <c r="AA24" s="292">
        <v>10977</v>
      </c>
      <c r="AB24" s="78">
        <f t="shared" si="16"/>
        <v>14863.418423973362</v>
      </c>
      <c r="AC24" s="78">
        <v>13730</v>
      </c>
      <c r="AD24" s="293">
        <v>752511</v>
      </c>
      <c r="AE24" s="287">
        <f t="shared" si="0"/>
        <v>18245.580463275619</v>
      </c>
      <c r="AF24" s="291">
        <f>a0!M21</f>
        <v>75.16556291390728</v>
      </c>
      <c r="AG24" s="292">
        <v>112058</v>
      </c>
      <c r="AH24" s="78">
        <f t="shared" si="17"/>
        <v>149081.56828193832</v>
      </c>
      <c r="AI24" s="78">
        <v>136407</v>
      </c>
      <c r="AJ24" s="293">
        <v>7274611</v>
      </c>
      <c r="AK24" s="287">
        <f t="shared" ref="AK24:AK40" si="23">AI24*1000000/AJ24</f>
        <v>18751.105729227307</v>
      </c>
      <c r="AL24" s="291">
        <f>a0!O21</f>
        <v>73.727422003284076</v>
      </c>
      <c r="AM24" s="292">
        <v>197635</v>
      </c>
      <c r="AN24" s="78">
        <f t="shared" si="18"/>
        <v>268061.72605790646</v>
      </c>
      <c r="AO24" s="78">
        <v>242548</v>
      </c>
      <c r="AP24" s="293">
        <v>11227651</v>
      </c>
      <c r="AQ24" s="287">
        <f t="shared" si="2"/>
        <v>21602.737740957571</v>
      </c>
      <c r="AR24" s="291">
        <f>a0!Q21</f>
        <v>75.311720698254362</v>
      </c>
      <c r="AS24" s="292">
        <v>18197</v>
      </c>
      <c r="AT24" s="78">
        <f t="shared" si="19"/>
        <v>22274.252759381903</v>
      </c>
      <c r="AU24" s="78">
        <v>22763</v>
      </c>
      <c r="AV24" s="295">
        <v>1136128</v>
      </c>
      <c r="AW24" s="287">
        <f t="shared" si="3"/>
        <v>20035.594580892295</v>
      </c>
      <c r="AX24" s="291">
        <f>a0!S21</f>
        <v>71.99354317998386</v>
      </c>
      <c r="AY24" s="292">
        <v>15808</v>
      </c>
      <c r="AZ24" s="78">
        <f t="shared" si="20"/>
        <v>19884.053811659192</v>
      </c>
      <c r="BA24" s="78">
        <v>20491</v>
      </c>
      <c r="BB24" s="293">
        <v>1017902</v>
      </c>
      <c r="BC24" s="287">
        <f t="shared" si="22"/>
        <v>20130.621611903702</v>
      </c>
      <c r="BD24" s="291">
        <f>a0!U21</f>
        <v>69.315499606608967</v>
      </c>
      <c r="BE24" s="292">
        <v>52554</v>
      </c>
      <c r="BF24" s="78">
        <f t="shared" si="5"/>
        <v>70330.494892168004</v>
      </c>
      <c r="BG24" s="78">
        <v>66480</v>
      </c>
      <c r="BH24" s="293">
        <v>2829848</v>
      </c>
      <c r="BI24" s="287">
        <f t="shared" si="6"/>
        <v>23492.427861849825</v>
      </c>
      <c r="BJ24" s="291">
        <f>a0!W21</f>
        <v>79.032258064516128</v>
      </c>
      <c r="BK24" s="292">
        <v>71875</v>
      </c>
      <c r="BL24" s="78">
        <f t="shared" si="7"/>
        <v>84922.126745435016</v>
      </c>
      <c r="BM24" s="78">
        <v>87753</v>
      </c>
      <c r="BN24" s="293">
        <v>3948583</v>
      </c>
      <c r="BO24" s="78">
        <f t="shared" si="8"/>
        <v>22223.921847407033</v>
      </c>
    </row>
    <row r="25" spans="1:67" ht="15.75" customHeight="1">
      <c r="A25" s="1">
        <v>1998</v>
      </c>
      <c r="B25" s="291">
        <f>a0!C22</f>
        <v>75.020542317173366</v>
      </c>
      <c r="C25" s="292">
        <v>524727</v>
      </c>
      <c r="D25" s="78">
        <f t="shared" si="21"/>
        <v>699444.42387732759</v>
      </c>
      <c r="E25" s="78">
        <v>640102</v>
      </c>
      <c r="F25" s="293">
        <v>30155173</v>
      </c>
      <c r="G25" s="287">
        <f t="shared" si="9"/>
        <v>21226.93840953922</v>
      </c>
      <c r="H25" s="291">
        <f>a0!E22</f>
        <v>74.656981436642454</v>
      </c>
      <c r="I25" s="292">
        <v>7594</v>
      </c>
      <c r="J25" s="78">
        <f t="shared" si="10"/>
        <v>10171.855135135134</v>
      </c>
      <c r="K25" s="78">
        <v>9456</v>
      </c>
      <c r="L25" s="293">
        <v>539843</v>
      </c>
      <c r="M25" s="287">
        <f t="shared" si="11"/>
        <v>17516.203785174577</v>
      </c>
      <c r="N25" s="291">
        <f>a0!G22</f>
        <v>71.792828685258954</v>
      </c>
      <c r="O25" s="292">
        <v>2004</v>
      </c>
      <c r="P25" s="78">
        <f t="shared" si="12"/>
        <v>2791.3651498335189</v>
      </c>
      <c r="Q25" s="78">
        <v>2615</v>
      </c>
      <c r="R25" s="293">
        <v>135804</v>
      </c>
      <c r="S25" s="287">
        <f t="shared" si="13"/>
        <v>19255.692026744426</v>
      </c>
      <c r="T25" s="291">
        <f>a0!I22</f>
        <v>72.422062350119901</v>
      </c>
      <c r="U25" s="292">
        <v>14725</v>
      </c>
      <c r="V25" s="78">
        <f t="shared" si="14"/>
        <v>20332.201986754968</v>
      </c>
      <c r="W25" s="78">
        <v>18849</v>
      </c>
      <c r="X25" s="293">
        <v>931836</v>
      </c>
      <c r="Y25" s="287">
        <f t="shared" si="15"/>
        <v>20227.808326787119</v>
      </c>
      <c r="Z25" s="291">
        <f>a0!K22</f>
        <v>74.26229508196721</v>
      </c>
      <c r="AA25" s="292">
        <v>11408</v>
      </c>
      <c r="AB25" s="78">
        <f t="shared" si="16"/>
        <v>15361.766004415011</v>
      </c>
      <c r="AC25" s="78">
        <v>14148</v>
      </c>
      <c r="AD25" s="293">
        <v>750530</v>
      </c>
      <c r="AE25" s="287">
        <f t="shared" si="0"/>
        <v>18850.678853610116</v>
      </c>
      <c r="AF25" s="291">
        <f>a0!M22</f>
        <v>76.241721854304629</v>
      </c>
      <c r="AG25" s="292">
        <v>116099</v>
      </c>
      <c r="AH25" s="78">
        <f t="shared" si="17"/>
        <v>152277.51574375678</v>
      </c>
      <c r="AI25" s="78">
        <v>139672</v>
      </c>
      <c r="AJ25" s="293">
        <v>7295935</v>
      </c>
      <c r="AK25" s="287">
        <f t="shared" si="23"/>
        <v>19143.810902920599</v>
      </c>
      <c r="AL25" s="291">
        <f>a0!O22</f>
        <v>74.384236453201964</v>
      </c>
      <c r="AM25" s="292">
        <v>207443</v>
      </c>
      <c r="AN25" s="78">
        <f t="shared" si="18"/>
        <v>278880.32450331131</v>
      </c>
      <c r="AO25" s="78">
        <v>251342</v>
      </c>
      <c r="AP25" s="293">
        <v>11365901</v>
      </c>
      <c r="AQ25" s="287">
        <f t="shared" si="2"/>
        <v>22113.689007145145</v>
      </c>
      <c r="AR25" s="291">
        <f>a0!Q22</f>
        <v>76.309226932668324</v>
      </c>
      <c r="AS25" s="292">
        <v>18587</v>
      </c>
      <c r="AT25" s="78">
        <f t="shared" si="19"/>
        <v>22454.229847494556</v>
      </c>
      <c r="AU25" s="78">
        <v>23009</v>
      </c>
      <c r="AV25" s="295">
        <v>1137489</v>
      </c>
      <c r="AW25" s="287">
        <f t="shared" si="3"/>
        <v>20227.88791803701</v>
      </c>
      <c r="AX25" s="291">
        <f>a0!S22</f>
        <v>72.962066182405167</v>
      </c>
      <c r="AY25" s="292">
        <v>16204</v>
      </c>
      <c r="AZ25" s="78">
        <f t="shared" si="20"/>
        <v>20111.601769911507</v>
      </c>
      <c r="BA25" s="78">
        <v>20732</v>
      </c>
      <c r="BB25" s="293">
        <v>1017332</v>
      </c>
      <c r="BC25" s="287">
        <f t="shared" si="22"/>
        <v>20378.794729744077</v>
      </c>
      <c r="BD25" s="291">
        <f>a0!U22</f>
        <v>70.180959874114876</v>
      </c>
      <c r="BE25" s="292">
        <v>55240</v>
      </c>
      <c r="BF25" s="78">
        <f t="shared" si="5"/>
        <v>73013.408071748883</v>
      </c>
      <c r="BG25" s="78">
        <v>68966</v>
      </c>
      <c r="BH25" s="293">
        <v>2899066</v>
      </c>
      <c r="BI25" s="287">
        <f t="shared" si="6"/>
        <v>23789.041022177487</v>
      </c>
      <c r="BJ25" s="291">
        <f>a0!W22</f>
        <v>79.286926994906622</v>
      </c>
      <c r="BK25" s="292">
        <v>73572</v>
      </c>
      <c r="BL25" s="78">
        <f t="shared" si="7"/>
        <v>86647.965738758023</v>
      </c>
      <c r="BM25" s="78">
        <v>88928</v>
      </c>
      <c r="BN25" s="293">
        <v>3983113</v>
      </c>
      <c r="BO25" s="78">
        <f t="shared" si="8"/>
        <v>22326.255870722223</v>
      </c>
    </row>
    <row r="26" spans="1:67" ht="15.75" customHeight="1">
      <c r="A26" s="1">
        <v>1999</v>
      </c>
      <c r="B26" s="291">
        <f>a0!C23</f>
        <v>76.335250616269519</v>
      </c>
      <c r="C26" s="292">
        <v>553509</v>
      </c>
      <c r="D26" s="78">
        <f t="shared" si="21"/>
        <v>725102.74811625399</v>
      </c>
      <c r="E26" s="78">
        <v>664388</v>
      </c>
      <c r="F26" s="293">
        <v>30401286</v>
      </c>
      <c r="G26" s="287">
        <f t="shared" si="9"/>
        <v>21853.943941713518</v>
      </c>
      <c r="H26" s="291">
        <f>a0!E23</f>
        <v>75.706214689265536</v>
      </c>
      <c r="I26" s="292">
        <v>8006</v>
      </c>
      <c r="J26" s="78">
        <f t="shared" si="10"/>
        <v>10575.089552238805</v>
      </c>
      <c r="K26" s="78">
        <v>9828</v>
      </c>
      <c r="L26" s="293">
        <v>533329</v>
      </c>
      <c r="M26" s="287">
        <f t="shared" si="11"/>
        <v>18427.649724654013</v>
      </c>
      <c r="N26" s="291">
        <f>a0!G23</f>
        <v>72.669322709163339</v>
      </c>
      <c r="O26" s="292">
        <v>2109</v>
      </c>
      <c r="P26" s="78">
        <f t="shared" si="12"/>
        <v>2902.1875</v>
      </c>
      <c r="Q26" s="78">
        <v>2714</v>
      </c>
      <c r="R26" s="293">
        <v>136281</v>
      </c>
      <c r="S26" s="287">
        <f t="shared" si="13"/>
        <v>19914.734996074287</v>
      </c>
      <c r="T26" s="291">
        <f>a0!I23</f>
        <v>73.621103117505996</v>
      </c>
      <c r="U26" s="292">
        <v>15580</v>
      </c>
      <c r="V26" s="78">
        <f t="shared" si="14"/>
        <v>21162.410423452769</v>
      </c>
      <c r="W26" s="78">
        <v>19622</v>
      </c>
      <c r="X26" s="293">
        <v>933784</v>
      </c>
      <c r="Y26" s="287">
        <f t="shared" si="15"/>
        <v>21013.424946240244</v>
      </c>
      <c r="Z26" s="291">
        <f>a0!K23</f>
        <v>75.491803278688522</v>
      </c>
      <c r="AA26" s="292">
        <v>11993</v>
      </c>
      <c r="AB26" s="78">
        <f t="shared" si="16"/>
        <v>15886.492942453857</v>
      </c>
      <c r="AC26" s="78">
        <v>14675</v>
      </c>
      <c r="AD26" s="293">
        <v>750601</v>
      </c>
      <c r="AE26" s="287">
        <f t="shared" si="0"/>
        <v>19550.999798827874</v>
      </c>
      <c r="AF26" s="291">
        <f>a0!M23</f>
        <v>77.400662251655632</v>
      </c>
      <c r="AG26" s="292">
        <v>122028</v>
      </c>
      <c r="AH26" s="78">
        <f t="shared" si="17"/>
        <v>157657.56577540105</v>
      </c>
      <c r="AI26" s="78">
        <v>144572</v>
      </c>
      <c r="AJ26" s="293">
        <v>7323250</v>
      </c>
      <c r="AK26" s="287">
        <f t="shared" si="23"/>
        <v>19741.508210152595</v>
      </c>
      <c r="AL26" s="291">
        <f>a0!O23</f>
        <v>75.862068965517253</v>
      </c>
      <c r="AM26" s="292">
        <v>221244</v>
      </c>
      <c r="AN26" s="78">
        <f t="shared" si="18"/>
        <v>291639.81818181812</v>
      </c>
      <c r="AO26" s="78">
        <v>263428</v>
      </c>
      <c r="AP26" s="293">
        <v>11504759</v>
      </c>
      <c r="AQ26" s="287">
        <f t="shared" si="2"/>
        <v>22897.307105694261</v>
      </c>
      <c r="AR26" s="291">
        <f>a0!Q23</f>
        <v>77.805486284289273</v>
      </c>
      <c r="AS26" s="292">
        <v>19278</v>
      </c>
      <c r="AT26" s="78">
        <f t="shared" si="19"/>
        <v>22841.134615384621</v>
      </c>
      <c r="AU26" s="78">
        <v>23439</v>
      </c>
      <c r="AV26" s="295">
        <v>1142448</v>
      </c>
      <c r="AW26" s="287">
        <f t="shared" si="3"/>
        <v>20516.469896222847</v>
      </c>
      <c r="AX26" s="291">
        <f>a0!S23</f>
        <v>74.253430185633576</v>
      </c>
      <c r="AY26" s="292">
        <v>16694</v>
      </c>
      <c r="AZ26" s="78">
        <f t="shared" si="20"/>
        <v>20359.421739130437</v>
      </c>
      <c r="BA26" s="78">
        <v>21066</v>
      </c>
      <c r="BB26" s="293">
        <v>1014524</v>
      </c>
      <c r="BC26" s="287">
        <f t="shared" si="22"/>
        <v>20764.417598795098</v>
      </c>
      <c r="BD26" s="291">
        <f>a0!U23</f>
        <v>71.911880409126681</v>
      </c>
      <c r="BE26" s="292">
        <v>58292</v>
      </c>
      <c r="BF26" s="78">
        <f t="shared" si="5"/>
        <v>75192.853391684912</v>
      </c>
      <c r="BG26" s="78">
        <v>71390</v>
      </c>
      <c r="BH26" s="293">
        <v>2952692</v>
      </c>
      <c r="BI26" s="287">
        <f t="shared" si="6"/>
        <v>24177.936608356034</v>
      </c>
      <c r="BJ26" s="291">
        <f>a0!W23</f>
        <v>80.135823429541603</v>
      </c>
      <c r="BK26" s="292">
        <v>76367</v>
      </c>
      <c r="BL26" s="78">
        <f t="shared" si="7"/>
        <v>88986.970338983039</v>
      </c>
      <c r="BM26" s="78">
        <v>91188</v>
      </c>
      <c r="BN26" s="293">
        <v>4011375</v>
      </c>
      <c r="BO26" s="78">
        <f t="shared" si="8"/>
        <v>22732.354865850237</v>
      </c>
    </row>
    <row r="27" spans="1:67" ht="15.75" customHeight="1">
      <c r="A27" s="1">
        <v>2000</v>
      </c>
      <c r="B27" s="291">
        <f>a0!C24</f>
        <v>78.389482333607233</v>
      </c>
      <c r="C27" s="292">
        <v>589028</v>
      </c>
      <c r="D27" s="78">
        <f t="shared" si="21"/>
        <v>751412.02935010474</v>
      </c>
      <c r="E27" s="78">
        <v>691663</v>
      </c>
      <c r="F27" s="293">
        <v>30685730</v>
      </c>
      <c r="G27" s="287">
        <f t="shared" si="9"/>
        <v>22540.216576239185</v>
      </c>
      <c r="H27" s="291">
        <f>a0!E24</f>
        <v>77.966101694915253</v>
      </c>
      <c r="I27" s="292">
        <v>8484</v>
      </c>
      <c r="J27" s="78">
        <f t="shared" si="10"/>
        <v>10881.652173913044</v>
      </c>
      <c r="K27" s="78">
        <v>10164</v>
      </c>
      <c r="L27" s="293">
        <v>527966</v>
      </c>
      <c r="M27" s="287">
        <f t="shared" si="11"/>
        <v>19251.239663160126</v>
      </c>
      <c r="N27" s="291">
        <f>a0!G24</f>
        <v>75.617529880478088</v>
      </c>
      <c r="O27" s="292">
        <v>2273</v>
      </c>
      <c r="P27" s="78">
        <f t="shared" si="12"/>
        <v>3005.9167544783982</v>
      </c>
      <c r="Q27" s="78">
        <v>2828</v>
      </c>
      <c r="R27" s="293">
        <v>136470</v>
      </c>
      <c r="S27" s="287">
        <f t="shared" si="13"/>
        <v>20722.503114237563</v>
      </c>
      <c r="T27" s="291">
        <f>a0!I24</f>
        <v>76.179056754596317</v>
      </c>
      <c r="U27" s="292">
        <v>16466</v>
      </c>
      <c r="V27" s="78">
        <f t="shared" si="14"/>
        <v>21614.864637985313</v>
      </c>
      <c r="W27" s="78">
        <v>20139</v>
      </c>
      <c r="X27" s="293">
        <v>933821</v>
      </c>
      <c r="Y27" s="287">
        <f t="shared" si="15"/>
        <v>21566.231643966028</v>
      </c>
      <c r="Z27" s="291">
        <f>a0!K24</f>
        <v>77.950819672131146</v>
      </c>
      <c r="AA27" s="292">
        <v>12677</v>
      </c>
      <c r="AB27" s="78">
        <f t="shared" si="16"/>
        <v>16262.818086225028</v>
      </c>
      <c r="AC27" s="78">
        <v>15121</v>
      </c>
      <c r="AD27" s="293">
        <v>750517</v>
      </c>
      <c r="AE27" s="287">
        <f t="shared" si="0"/>
        <v>20147.445027894104</v>
      </c>
      <c r="AF27" s="291">
        <f>a0!M24</f>
        <v>79.30463576158941</v>
      </c>
      <c r="AG27" s="292">
        <v>129002</v>
      </c>
      <c r="AH27" s="78">
        <f t="shared" si="17"/>
        <v>162666.40501043841</v>
      </c>
      <c r="AI27" s="78">
        <v>149684</v>
      </c>
      <c r="AJ27" s="293">
        <v>7356951</v>
      </c>
      <c r="AK27" s="287">
        <f t="shared" si="23"/>
        <v>20345.928632663177</v>
      </c>
      <c r="AL27" s="291">
        <f>a0!O24</f>
        <v>78.078817733990149</v>
      </c>
      <c r="AM27" s="292">
        <v>237263</v>
      </c>
      <c r="AN27" s="78">
        <f t="shared" si="18"/>
        <v>303876.27129337541</v>
      </c>
      <c r="AO27" s="78">
        <v>276302</v>
      </c>
      <c r="AP27" s="293">
        <v>11683290</v>
      </c>
      <c r="AQ27" s="287">
        <f t="shared" si="2"/>
        <v>23649.331652299996</v>
      </c>
      <c r="AR27" s="291">
        <f>a0!Q24</f>
        <v>79.71737323358272</v>
      </c>
      <c r="AS27" s="292">
        <v>20070</v>
      </c>
      <c r="AT27" s="78">
        <f t="shared" si="19"/>
        <v>23209.207507820647</v>
      </c>
      <c r="AU27" s="78">
        <v>23945</v>
      </c>
      <c r="AV27" s="295">
        <v>1147313</v>
      </c>
      <c r="AW27" s="287">
        <f t="shared" si="3"/>
        <v>20870.503515605593</v>
      </c>
      <c r="AX27" s="291">
        <f>a0!S24</f>
        <v>76.19047619047619</v>
      </c>
      <c r="AY27" s="292">
        <v>17564</v>
      </c>
      <c r="AZ27" s="78">
        <f t="shared" si="20"/>
        <v>20875.855932203391</v>
      </c>
      <c r="BA27" s="78">
        <v>21635</v>
      </c>
      <c r="BB27" s="293">
        <v>1007565</v>
      </c>
      <c r="BC27" s="287">
        <f t="shared" si="22"/>
        <v>21472.560082972315</v>
      </c>
      <c r="BD27" s="291">
        <f>a0!U24</f>
        <v>74.350904799370582</v>
      </c>
      <c r="BE27" s="292">
        <v>63019</v>
      </c>
      <c r="BF27" s="78">
        <f t="shared" si="5"/>
        <v>78623.704761904766</v>
      </c>
      <c r="BG27" s="78">
        <v>75205</v>
      </c>
      <c r="BH27" s="293">
        <v>3004198</v>
      </c>
      <c r="BI27" s="287">
        <f t="shared" si="6"/>
        <v>25033.303397445841</v>
      </c>
      <c r="BJ27" s="291">
        <f>a0!W24</f>
        <v>81.578947368421055</v>
      </c>
      <c r="BK27" s="292">
        <v>80217</v>
      </c>
      <c r="BL27" s="78">
        <f t="shared" si="7"/>
        <v>91819.667013527564</v>
      </c>
      <c r="BM27" s="78">
        <v>94117</v>
      </c>
      <c r="BN27" s="293">
        <v>4039230</v>
      </c>
      <c r="BO27" s="78">
        <f t="shared" si="8"/>
        <v>23300.728109070293</v>
      </c>
    </row>
    <row r="28" spans="1:67" ht="15.75" customHeight="1">
      <c r="A28" s="1">
        <v>2001</v>
      </c>
      <c r="B28" s="291">
        <f>a0!C25</f>
        <v>80.361544782251428</v>
      </c>
      <c r="C28" s="292">
        <v>615179</v>
      </c>
      <c r="D28" s="78">
        <f t="shared" si="21"/>
        <v>765514.15439672815</v>
      </c>
      <c r="E28" s="78">
        <v>708915</v>
      </c>
      <c r="F28" s="293">
        <v>31020902</v>
      </c>
      <c r="G28" s="287">
        <f t="shared" si="9"/>
        <v>22852.817110218137</v>
      </c>
      <c r="H28" s="291">
        <f>a0!E25</f>
        <v>78.853914447134784</v>
      </c>
      <c r="I28" s="292">
        <v>8841</v>
      </c>
      <c r="J28" s="78">
        <f t="shared" si="10"/>
        <v>11211.872057318322</v>
      </c>
      <c r="K28" s="78">
        <v>10458</v>
      </c>
      <c r="L28" s="293">
        <v>522046</v>
      </c>
      <c r="M28" s="287">
        <f t="shared" si="11"/>
        <v>20032.71742336882</v>
      </c>
      <c r="N28" s="291">
        <f>a0!G25</f>
        <v>77.609561752988043</v>
      </c>
      <c r="O28" s="292">
        <v>2363</v>
      </c>
      <c r="P28" s="78">
        <f t="shared" si="12"/>
        <v>3044.7279260780288</v>
      </c>
      <c r="Q28" s="78">
        <v>2880</v>
      </c>
      <c r="R28" s="293">
        <v>136665</v>
      </c>
      <c r="S28" s="287">
        <f t="shared" si="13"/>
        <v>21073.42772472835</v>
      </c>
      <c r="T28" s="291">
        <f>a0!I25</f>
        <v>77.617905675459625</v>
      </c>
      <c r="U28" s="292">
        <v>16966</v>
      </c>
      <c r="V28" s="78">
        <f t="shared" si="14"/>
        <v>21858.358393408857</v>
      </c>
      <c r="W28" s="78">
        <v>20370</v>
      </c>
      <c r="X28" s="293">
        <v>932494</v>
      </c>
      <c r="Y28" s="287">
        <f t="shared" si="15"/>
        <v>21844.644576801566</v>
      </c>
      <c r="Z28" s="291">
        <f>a0!K25</f>
        <v>79.344262295081961</v>
      </c>
      <c r="AA28" s="292">
        <v>12990</v>
      </c>
      <c r="AB28" s="78">
        <f t="shared" si="16"/>
        <v>16371.694214876035</v>
      </c>
      <c r="AC28" s="78">
        <v>15252</v>
      </c>
      <c r="AD28" s="293">
        <v>749820</v>
      </c>
      <c r="AE28" s="287">
        <f t="shared" si="0"/>
        <v>20340.881811634794</v>
      </c>
      <c r="AF28" s="291">
        <f>a0!M25</f>
        <v>81.125827814569533</v>
      </c>
      <c r="AG28" s="292">
        <v>134075</v>
      </c>
      <c r="AH28" s="78">
        <f t="shared" si="17"/>
        <v>165267.95918367346</v>
      </c>
      <c r="AI28" s="78">
        <v>153255</v>
      </c>
      <c r="AJ28" s="293">
        <v>7396456</v>
      </c>
      <c r="AK28" s="287">
        <f t="shared" si="23"/>
        <v>20720.058363086322</v>
      </c>
      <c r="AL28" s="291">
        <f>a0!O25</f>
        <v>80.459770114942529</v>
      </c>
      <c r="AM28" s="292">
        <v>248525</v>
      </c>
      <c r="AN28" s="78">
        <f t="shared" si="18"/>
        <v>308881.07142857142</v>
      </c>
      <c r="AO28" s="78">
        <v>283421</v>
      </c>
      <c r="AP28" s="293">
        <v>11897534</v>
      </c>
      <c r="AQ28" s="287">
        <f t="shared" si="2"/>
        <v>23821.827279501787</v>
      </c>
      <c r="AR28" s="291">
        <f>a0!Q25</f>
        <v>81.878636741479639</v>
      </c>
      <c r="AS28" s="292">
        <v>20903</v>
      </c>
      <c r="AT28" s="78">
        <f t="shared" si="19"/>
        <v>23534.443654822338</v>
      </c>
      <c r="AU28" s="78">
        <v>24376</v>
      </c>
      <c r="AV28" s="295">
        <v>1151454</v>
      </c>
      <c r="AW28" s="287">
        <f t="shared" si="3"/>
        <v>21169.755804400349</v>
      </c>
      <c r="AX28" s="291">
        <f>a0!S25</f>
        <v>78.450363196125906</v>
      </c>
      <c r="AY28" s="292">
        <v>18235</v>
      </c>
      <c r="AZ28" s="78">
        <f t="shared" si="20"/>
        <v>21049.043209876545</v>
      </c>
      <c r="BA28" s="78">
        <v>21937</v>
      </c>
      <c r="BB28" s="293">
        <v>1000239</v>
      </c>
      <c r="BC28" s="287">
        <f t="shared" si="22"/>
        <v>21931.758309763965</v>
      </c>
      <c r="BD28" s="291">
        <f>a0!U25</f>
        <v>76.081825334382387</v>
      </c>
      <c r="BE28" s="292">
        <v>66888</v>
      </c>
      <c r="BF28" s="78">
        <f t="shared" si="5"/>
        <v>81552.17373319545</v>
      </c>
      <c r="BG28" s="78">
        <v>78267</v>
      </c>
      <c r="BH28" s="293">
        <v>3058108</v>
      </c>
      <c r="BI28" s="287">
        <f t="shared" si="6"/>
        <v>25593.275319249678</v>
      </c>
      <c r="BJ28" s="291">
        <f>a0!W25</f>
        <v>82.937181663837009</v>
      </c>
      <c r="BK28" s="292">
        <v>83288</v>
      </c>
      <c r="BL28" s="78">
        <f t="shared" si="7"/>
        <v>93773.592630501546</v>
      </c>
      <c r="BM28" s="78">
        <v>96085</v>
      </c>
      <c r="BN28" s="293">
        <v>4076950</v>
      </c>
      <c r="BO28" s="78">
        <f t="shared" si="8"/>
        <v>23567.863231091869</v>
      </c>
    </row>
    <row r="29" spans="1:67" ht="15.75" customHeight="1">
      <c r="A29" s="1">
        <v>2002</v>
      </c>
      <c r="B29" s="291">
        <f>a0!C26</f>
        <v>82.169268693508627</v>
      </c>
      <c r="C29" s="292">
        <v>651605</v>
      </c>
      <c r="D29" s="78">
        <f t="shared" si="21"/>
        <v>793003.28500000003</v>
      </c>
      <c r="E29" s="78">
        <v>737298</v>
      </c>
      <c r="F29" s="293">
        <v>31360079</v>
      </c>
      <c r="G29" s="287">
        <f t="shared" si="9"/>
        <v>23510.718834604977</v>
      </c>
      <c r="H29" s="291">
        <f>a0!E26</f>
        <v>80.710250201775622</v>
      </c>
      <c r="I29" s="292">
        <v>9242</v>
      </c>
      <c r="J29" s="78">
        <f t="shared" si="10"/>
        <v>11450.838</v>
      </c>
      <c r="K29" s="78">
        <v>10793</v>
      </c>
      <c r="L29" s="293">
        <v>519481</v>
      </c>
      <c r="M29" s="287">
        <f t="shared" si="11"/>
        <v>20776.50578173215</v>
      </c>
      <c r="N29" s="291">
        <f>a0!G26</f>
        <v>79.681274900398407</v>
      </c>
      <c r="O29" s="292">
        <v>2497</v>
      </c>
      <c r="P29" s="78">
        <f t="shared" si="12"/>
        <v>3133.7350000000001</v>
      </c>
      <c r="Q29" s="78">
        <v>2985</v>
      </c>
      <c r="R29" s="293">
        <v>136880</v>
      </c>
      <c r="S29" s="287">
        <f t="shared" si="13"/>
        <v>21807.422559906488</v>
      </c>
      <c r="T29" s="291">
        <f>a0!I26</f>
        <v>79.936051159072747</v>
      </c>
      <c r="U29" s="292">
        <v>18032</v>
      </c>
      <c r="V29" s="78">
        <f t="shared" si="14"/>
        <v>22558.031999999996</v>
      </c>
      <c r="W29" s="78">
        <v>21236</v>
      </c>
      <c r="X29" s="293">
        <v>935179</v>
      </c>
      <c r="Y29" s="287">
        <f t="shared" si="15"/>
        <v>22707.952167446019</v>
      </c>
      <c r="Z29" s="291">
        <f>a0!K26</f>
        <v>81.967213114754102</v>
      </c>
      <c r="AA29" s="292">
        <v>13678</v>
      </c>
      <c r="AB29" s="78">
        <f t="shared" si="16"/>
        <v>16687.16</v>
      </c>
      <c r="AC29" s="78">
        <v>15750</v>
      </c>
      <c r="AD29" s="293">
        <v>749372</v>
      </c>
      <c r="AE29" s="287">
        <f t="shared" si="0"/>
        <v>21017.598736008284</v>
      </c>
      <c r="AF29" s="291">
        <f>a0!M26</f>
        <v>82.78145695364239</v>
      </c>
      <c r="AG29" s="292">
        <v>141905</v>
      </c>
      <c r="AH29" s="78">
        <f t="shared" si="17"/>
        <v>171421.24</v>
      </c>
      <c r="AI29" s="78">
        <v>159362</v>
      </c>
      <c r="AJ29" s="293">
        <v>7441656</v>
      </c>
      <c r="AK29" s="287">
        <f t="shared" si="23"/>
        <v>21414.857123199461</v>
      </c>
      <c r="AL29" s="291">
        <f>a0!O26</f>
        <v>82.101806239737272</v>
      </c>
      <c r="AM29" s="292">
        <v>262901</v>
      </c>
      <c r="AN29" s="78">
        <f t="shared" si="18"/>
        <v>320213.41800000001</v>
      </c>
      <c r="AO29" s="78">
        <v>295219</v>
      </c>
      <c r="AP29" s="293">
        <v>12094174</v>
      </c>
      <c r="AQ29" s="287">
        <f t="shared" si="2"/>
        <v>24410.017583672932</v>
      </c>
      <c r="AR29" s="291">
        <f>a0!Q26</f>
        <v>83.125519534497101</v>
      </c>
      <c r="AS29" s="292">
        <v>21975</v>
      </c>
      <c r="AT29" s="78">
        <f t="shared" si="19"/>
        <v>24370.275000000001</v>
      </c>
      <c r="AU29" s="78">
        <v>25132</v>
      </c>
      <c r="AV29" s="295">
        <v>1156680</v>
      </c>
      <c r="AW29" s="287">
        <f t="shared" si="3"/>
        <v>21727.703427049833</v>
      </c>
      <c r="AX29" s="291">
        <f>a0!S26</f>
        <v>80.710250201775622</v>
      </c>
      <c r="AY29" s="292">
        <v>19198</v>
      </c>
      <c r="AZ29" s="78">
        <f t="shared" si="20"/>
        <v>21540.156000000003</v>
      </c>
      <c r="BA29" s="78">
        <v>22577</v>
      </c>
      <c r="BB29" s="293">
        <v>996807</v>
      </c>
      <c r="BC29" s="287">
        <f t="shared" si="22"/>
        <v>22649.319276449703</v>
      </c>
      <c r="BD29" s="291">
        <f>a0!U26</f>
        <v>78.678206136900087</v>
      </c>
      <c r="BE29" s="292">
        <v>71447</v>
      </c>
      <c r="BF29" s="78">
        <f t="shared" si="5"/>
        <v>84236.013000000006</v>
      </c>
      <c r="BG29" s="78">
        <v>81773</v>
      </c>
      <c r="BH29" s="293">
        <v>3128429</v>
      </c>
      <c r="BI29" s="287">
        <f t="shared" si="6"/>
        <v>26138.678550799777</v>
      </c>
      <c r="BJ29" s="291">
        <f>a0!W26</f>
        <v>84.88964346349745</v>
      </c>
      <c r="BK29" s="292">
        <v>88517</v>
      </c>
      <c r="BL29" s="78">
        <f t="shared" si="7"/>
        <v>97368.7</v>
      </c>
      <c r="BM29" s="78">
        <v>99778</v>
      </c>
      <c r="BN29" s="293">
        <v>4100564</v>
      </c>
      <c r="BO29" s="78">
        <f t="shared" si="8"/>
        <v>24332.750324101758</v>
      </c>
    </row>
    <row r="30" spans="1:67" ht="15.75" customHeight="1">
      <c r="A30" s="1">
        <v>2003</v>
      </c>
      <c r="B30" s="291">
        <f>a0!C27</f>
        <v>84.470008216926857</v>
      </c>
      <c r="C30" s="292">
        <v>681207</v>
      </c>
      <c r="D30" s="78">
        <f t="shared" si="21"/>
        <v>806448.36478599231</v>
      </c>
      <c r="E30" s="78">
        <v>758844</v>
      </c>
      <c r="F30" s="293">
        <v>31644028</v>
      </c>
      <c r="G30" s="287">
        <f t="shared" si="9"/>
        <v>23980.63862160658</v>
      </c>
      <c r="H30" s="291">
        <f>a0!E27</f>
        <v>83.050847457627128</v>
      </c>
      <c r="I30" s="292">
        <v>9695</v>
      </c>
      <c r="J30" s="78">
        <f t="shared" si="10"/>
        <v>11673.571428571428</v>
      </c>
      <c r="K30" s="78">
        <v>11129</v>
      </c>
      <c r="L30" s="293">
        <v>518459</v>
      </c>
      <c r="M30" s="287">
        <f t="shared" si="11"/>
        <v>21465.535365380871</v>
      </c>
      <c r="N30" s="291">
        <f>a0!G27</f>
        <v>82.470119521912352</v>
      </c>
      <c r="O30" s="292">
        <v>2619</v>
      </c>
      <c r="P30" s="78">
        <f t="shared" si="12"/>
        <v>3175.695652173913</v>
      </c>
      <c r="Q30" s="78">
        <v>3060</v>
      </c>
      <c r="R30" s="293">
        <v>137227</v>
      </c>
      <c r="S30" s="287">
        <f t="shared" si="13"/>
        <v>22298.818745582139</v>
      </c>
      <c r="T30" s="291">
        <f>a0!I27</f>
        <v>82.653876898481215</v>
      </c>
      <c r="U30" s="292">
        <v>18917</v>
      </c>
      <c r="V30" s="78">
        <f t="shared" si="14"/>
        <v>22887.008704061896</v>
      </c>
      <c r="W30" s="78">
        <v>21733</v>
      </c>
      <c r="X30" s="293">
        <v>937717</v>
      </c>
      <c r="Y30" s="287">
        <f>W30*1000000/X30</f>
        <v>23176.50207898545</v>
      </c>
      <c r="Z30" s="291">
        <f>a0!K27</f>
        <v>84.754098360655746</v>
      </c>
      <c r="AA30" s="292">
        <v>14176</v>
      </c>
      <c r="AB30" s="78">
        <f t="shared" si="16"/>
        <v>16726.034816247578</v>
      </c>
      <c r="AC30" s="78">
        <v>16008</v>
      </c>
      <c r="AD30" s="293">
        <v>749441</v>
      </c>
      <c r="AE30" s="287">
        <f t="shared" si="0"/>
        <v>21359.920260567542</v>
      </c>
      <c r="AF30" s="291">
        <f>a0!M27</f>
        <v>84.850993377483448</v>
      </c>
      <c r="AG30" s="292">
        <v>148145</v>
      </c>
      <c r="AH30" s="78">
        <f t="shared" si="17"/>
        <v>174594.30243902438</v>
      </c>
      <c r="AI30" s="78">
        <v>163949</v>
      </c>
      <c r="AJ30" s="293">
        <v>7485753</v>
      </c>
      <c r="AK30" s="287">
        <f t="shared" si="23"/>
        <v>21901.470700409165</v>
      </c>
      <c r="AL30" s="291">
        <f>a0!O27</f>
        <v>84.318555008210183</v>
      </c>
      <c r="AM30" s="292">
        <v>274420</v>
      </c>
      <c r="AN30" s="78">
        <f t="shared" si="18"/>
        <v>325456.24148003897</v>
      </c>
      <c r="AO30" s="78">
        <v>303842</v>
      </c>
      <c r="AP30" s="293">
        <v>12245039</v>
      </c>
      <c r="AQ30" s="287">
        <f t="shared" si="2"/>
        <v>24813.477523428061</v>
      </c>
      <c r="AR30" s="291">
        <f>a0!Q27</f>
        <v>84.621778886118037</v>
      </c>
      <c r="AS30" s="292">
        <v>22737</v>
      </c>
      <c r="AT30" s="78">
        <f t="shared" si="19"/>
        <v>24769.482318271122</v>
      </c>
      <c r="AU30" s="78">
        <v>25558</v>
      </c>
      <c r="AV30" s="295">
        <v>1163596</v>
      </c>
      <c r="AW30" s="287">
        <f t="shared" si="3"/>
        <v>21964.668149426434</v>
      </c>
      <c r="AX30" s="291">
        <f>a0!S27</f>
        <v>82.566585956416461</v>
      </c>
      <c r="AY30" s="292">
        <v>20032</v>
      </c>
      <c r="AZ30" s="78">
        <f t="shared" si="20"/>
        <v>21970.580645161292</v>
      </c>
      <c r="BA30" s="78">
        <v>23095</v>
      </c>
      <c r="BB30" s="293">
        <v>996386</v>
      </c>
      <c r="BC30" s="287">
        <f t="shared" si="22"/>
        <v>23178.76806779702</v>
      </c>
      <c r="BD30" s="291">
        <f>a0!U27</f>
        <v>82.140047206923697</v>
      </c>
      <c r="BE30" s="292">
        <v>75339</v>
      </c>
      <c r="BF30" s="78">
        <f t="shared" si="5"/>
        <v>85081.112068965522</v>
      </c>
      <c r="BG30" s="78">
        <v>84514</v>
      </c>
      <c r="BH30" s="293">
        <v>3183065</v>
      </c>
      <c r="BI30" s="287">
        <f t="shared" si="6"/>
        <v>26551.138603829957</v>
      </c>
      <c r="BJ30" s="291">
        <f>a0!W27</f>
        <v>86.757215619694406</v>
      </c>
      <c r="BK30" s="292">
        <v>92762</v>
      </c>
      <c r="BL30" s="78">
        <f t="shared" si="7"/>
        <v>99841.682974559662</v>
      </c>
      <c r="BM30" s="78">
        <v>103116</v>
      </c>
      <c r="BN30" s="293">
        <v>4124482</v>
      </c>
      <c r="BO30" s="78">
        <f t="shared" si="8"/>
        <v>25000.957696020978</v>
      </c>
    </row>
    <row r="31" spans="1:67" ht="15.75" customHeight="1">
      <c r="A31" s="1">
        <v>2004</v>
      </c>
      <c r="B31" s="291">
        <f>a0!C28</f>
        <v>86.031224322103526</v>
      </c>
      <c r="C31" s="292">
        <v>712940</v>
      </c>
      <c r="D31" s="78">
        <f t="shared" si="21"/>
        <v>828699.12129894947</v>
      </c>
      <c r="E31" s="78">
        <v>784112</v>
      </c>
      <c r="F31" s="293">
        <v>31940655</v>
      </c>
      <c r="G31" s="287">
        <f t="shared" si="9"/>
        <v>24549.026937612896</v>
      </c>
      <c r="H31" s="291">
        <f>a0!E28</f>
        <v>84.58434221146085</v>
      </c>
      <c r="I31" s="292">
        <v>9997</v>
      </c>
      <c r="J31" s="78">
        <f t="shared" si="10"/>
        <v>11818.972328244276</v>
      </c>
      <c r="K31" s="78">
        <v>11307</v>
      </c>
      <c r="L31" s="293">
        <v>517423</v>
      </c>
      <c r="M31" s="287">
        <f t="shared" si="11"/>
        <v>21852.526849405611</v>
      </c>
      <c r="N31" s="291">
        <f>a0!G28</f>
        <v>84.302788844621503</v>
      </c>
      <c r="O31" s="292">
        <v>2740</v>
      </c>
      <c r="P31" s="78">
        <f t="shared" si="12"/>
        <v>3250.1890359168242</v>
      </c>
      <c r="Q31" s="78">
        <v>3143</v>
      </c>
      <c r="R31" s="293">
        <v>137680</v>
      </c>
      <c r="S31" s="287">
        <f t="shared" si="13"/>
        <v>22828.297501452646</v>
      </c>
      <c r="T31" s="291">
        <f>a0!I28</f>
        <v>84.172661870503589</v>
      </c>
      <c r="U31" s="292">
        <v>19754</v>
      </c>
      <c r="V31" s="78">
        <f t="shared" si="14"/>
        <v>23468.427350427355</v>
      </c>
      <c r="W31" s="78">
        <v>22320</v>
      </c>
      <c r="X31" s="293">
        <v>939664</v>
      </c>
      <c r="Y31" s="287">
        <f t="shared" ref="Y31:Y40" si="24">W31*1000000/X31</f>
        <v>23753.171346353589</v>
      </c>
      <c r="Z31" s="291">
        <f>a0!K28</f>
        <v>85.983606557377058</v>
      </c>
      <c r="AA31" s="292">
        <v>14806</v>
      </c>
      <c r="AB31" s="78">
        <f t="shared" si="16"/>
        <v>17219.561487130599</v>
      </c>
      <c r="AC31" s="78">
        <v>16477</v>
      </c>
      <c r="AD31" s="293">
        <v>749419</v>
      </c>
      <c r="AE31" s="287">
        <f t="shared" si="0"/>
        <v>21986.365437759116</v>
      </c>
      <c r="AF31" s="291">
        <f>a0!M28</f>
        <v>86.506622516556291</v>
      </c>
      <c r="AG31" s="292">
        <v>154355</v>
      </c>
      <c r="AH31" s="78">
        <f t="shared" si="17"/>
        <v>178431.42583732057</v>
      </c>
      <c r="AI31" s="78">
        <v>168364</v>
      </c>
      <c r="AJ31" s="293">
        <v>7535590</v>
      </c>
      <c r="AK31" s="287">
        <f t="shared" si="23"/>
        <v>22342.510672687873</v>
      </c>
      <c r="AL31" s="291">
        <f>a0!O28</f>
        <v>85.878489326765177</v>
      </c>
      <c r="AM31" s="292">
        <v>285920</v>
      </c>
      <c r="AN31" s="78">
        <f t="shared" si="18"/>
        <v>332935.52581261954</v>
      </c>
      <c r="AO31" s="78">
        <v>312515</v>
      </c>
      <c r="AP31" s="293">
        <v>12391421</v>
      </c>
      <c r="AQ31" s="287">
        <f t="shared" si="2"/>
        <v>25220.271347410438</v>
      </c>
      <c r="AR31" s="291">
        <f>a0!Q28</f>
        <v>86.284289276807982</v>
      </c>
      <c r="AS31" s="292">
        <v>23845</v>
      </c>
      <c r="AT31" s="78">
        <f t="shared" si="19"/>
        <v>25476.016377649332</v>
      </c>
      <c r="AU31" s="78">
        <v>26421</v>
      </c>
      <c r="AV31" s="295">
        <v>1173238</v>
      </c>
      <c r="AW31" s="287">
        <f t="shared" si="3"/>
        <v>22519.727455128457</v>
      </c>
      <c r="AX31" s="291">
        <f>a0!S28</f>
        <v>84.422921711057299</v>
      </c>
      <c r="AY31" s="292">
        <v>20686</v>
      </c>
      <c r="AZ31" s="78">
        <f t="shared" si="20"/>
        <v>22188.998087954111</v>
      </c>
      <c r="BA31" s="78">
        <v>23494</v>
      </c>
      <c r="BB31" s="293">
        <v>997283</v>
      </c>
      <c r="BC31" s="287">
        <f t="shared" si="22"/>
        <v>23558.007105305114</v>
      </c>
      <c r="BD31" s="291">
        <f>a0!U28</f>
        <v>83.320220298977191</v>
      </c>
      <c r="BE31" s="292">
        <v>80111</v>
      </c>
      <c r="BF31" s="78">
        <f t="shared" si="5"/>
        <v>89188.73371104816</v>
      </c>
      <c r="BG31" s="78">
        <v>89242</v>
      </c>
      <c r="BH31" s="293">
        <v>3238668</v>
      </c>
      <c r="BI31" s="287">
        <f t="shared" si="6"/>
        <v>27555.155391043478</v>
      </c>
      <c r="BJ31" s="291">
        <f>a0!W28</f>
        <v>88.455008488964353</v>
      </c>
      <c r="BK31" s="292">
        <v>98273</v>
      </c>
      <c r="BL31" s="78">
        <f t="shared" si="7"/>
        <v>103743.09021113244</v>
      </c>
      <c r="BM31" s="78">
        <v>107916</v>
      </c>
      <c r="BN31" s="293">
        <v>4155651</v>
      </c>
      <c r="BO31" s="78">
        <f t="shared" si="8"/>
        <v>25968.494466931897</v>
      </c>
    </row>
    <row r="32" spans="1:67" ht="15.75" customHeight="1">
      <c r="A32" s="1">
        <v>2005</v>
      </c>
      <c r="B32" s="291">
        <f>a0!C29</f>
        <v>87.92111750205423</v>
      </c>
      <c r="C32" s="292">
        <v>752413</v>
      </c>
      <c r="D32" s="78">
        <f t="shared" si="21"/>
        <v>855781.88878504676</v>
      </c>
      <c r="E32" s="78">
        <v>815762</v>
      </c>
      <c r="F32" s="293">
        <v>32243753</v>
      </c>
      <c r="G32" s="287">
        <f t="shared" si="9"/>
        <v>25299.846453978233</v>
      </c>
      <c r="H32" s="291">
        <f>a0!E29</f>
        <v>86.844229217110566</v>
      </c>
      <c r="I32" s="292">
        <v>10365</v>
      </c>
      <c r="J32" s="78">
        <f t="shared" si="10"/>
        <v>11935.162639405205</v>
      </c>
      <c r="K32" s="78">
        <v>11504</v>
      </c>
      <c r="L32" s="293">
        <v>514332</v>
      </c>
      <c r="M32" s="287">
        <f t="shared" si="11"/>
        <v>22366.875870060583</v>
      </c>
      <c r="N32" s="291">
        <f>a0!G29</f>
        <v>86.932270916334659</v>
      </c>
      <c r="O32" s="292">
        <v>2890</v>
      </c>
      <c r="P32" s="78">
        <f t="shared" si="12"/>
        <v>3324.4271310724107</v>
      </c>
      <c r="Q32" s="78">
        <v>3236</v>
      </c>
      <c r="R32" s="293">
        <v>138064</v>
      </c>
      <c r="S32" s="287">
        <f t="shared" si="13"/>
        <v>23438.405377216364</v>
      </c>
      <c r="T32" s="291">
        <f>a0!I29</f>
        <v>86.490807354116711</v>
      </c>
      <c r="U32" s="292">
        <v>20708</v>
      </c>
      <c r="V32" s="78">
        <f t="shared" si="14"/>
        <v>23942.428835489831</v>
      </c>
      <c r="W32" s="78">
        <v>22891</v>
      </c>
      <c r="X32" s="293">
        <v>937926</v>
      </c>
      <c r="Y32" s="287">
        <f t="shared" si="24"/>
        <v>24405.97659090376</v>
      </c>
      <c r="Z32" s="291">
        <f>a0!K29</f>
        <v>88.032786885245912</v>
      </c>
      <c r="AA32" s="292">
        <v>15445</v>
      </c>
      <c r="AB32" s="78">
        <f t="shared" si="16"/>
        <v>17544.599627560518</v>
      </c>
      <c r="AC32" s="78">
        <v>16866</v>
      </c>
      <c r="AD32" s="293">
        <v>748057</v>
      </c>
      <c r="AE32" s="287">
        <f t="shared" si="0"/>
        <v>22546.410233444778</v>
      </c>
      <c r="AF32" s="291">
        <f>a0!M29</f>
        <v>88.493377483443709</v>
      </c>
      <c r="AG32" s="292">
        <v>161141</v>
      </c>
      <c r="AH32" s="78">
        <f t="shared" si="17"/>
        <v>182093.85219831616</v>
      </c>
      <c r="AI32" s="78">
        <v>173161</v>
      </c>
      <c r="AJ32" s="293">
        <v>7581476</v>
      </c>
      <c r="AK32" s="287">
        <f t="shared" si="23"/>
        <v>22840.011628342556</v>
      </c>
      <c r="AL32" s="291">
        <f>a0!O29</f>
        <v>87.766830870279151</v>
      </c>
      <c r="AM32" s="292">
        <v>301212</v>
      </c>
      <c r="AN32" s="78">
        <f t="shared" si="18"/>
        <v>343195.71188026189</v>
      </c>
      <c r="AO32" s="78">
        <v>324679</v>
      </c>
      <c r="AP32" s="293">
        <v>12528663</v>
      </c>
      <c r="AQ32" s="287">
        <f t="shared" si="2"/>
        <v>25914.896106631648</v>
      </c>
      <c r="AR32" s="291">
        <f>a0!Q29</f>
        <v>88.611803823773897</v>
      </c>
      <c r="AS32" s="292">
        <v>25059</v>
      </c>
      <c r="AT32" s="78">
        <f t="shared" si="19"/>
        <v>26069.822701688558</v>
      </c>
      <c r="AU32" s="78">
        <v>27275</v>
      </c>
      <c r="AV32" s="295">
        <v>1178264</v>
      </c>
      <c r="AW32" s="287">
        <f t="shared" si="3"/>
        <v>23148.46248378971</v>
      </c>
      <c r="AX32" s="291">
        <f>a0!S29</f>
        <v>86.279257465698151</v>
      </c>
      <c r="AY32" s="292">
        <v>21649</v>
      </c>
      <c r="AZ32" s="78">
        <f t="shared" si="20"/>
        <v>22722.336763330215</v>
      </c>
      <c r="BA32" s="78">
        <v>24212</v>
      </c>
      <c r="BB32" s="293">
        <v>993500</v>
      </c>
      <c r="BC32" s="287">
        <f t="shared" si="22"/>
        <v>24370.407649723202</v>
      </c>
      <c r="BD32" s="291">
        <f>a0!U29</f>
        <v>85.051140833988995</v>
      </c>
      <c r="BE32" s="292">
        <v>87722</v>
      </c>
      <c r="BF32" s="78">
        <f t="shared" si="5"/>
        <v>95674.595744680861</v>
      </c>
      <c r="BG32" s="78">
        <v>96418</v>
      </c>
      <c r="BH32" s="293">
        <v>3321768</v>
      </c>
      <c r="BI32" s="287">
        <f t="shared" si="6"/>
        <v>29026.108987743875</v>
      </c>
      <c r="BJ32" s="291">
        <f>a0!W29</f>
        <v>90.237691001697797</v>
      </c>
      <c r="BK32" s="292">
        <v>103648</v>
      </c>
      <c r="BL32" s="78">
        <f t="shared" si="7"/>
        <v>107255.69143932266</v>
      </c>
      <c r="BM32" s="78">
        <v>112519</v>
      </c>
      <c r="BN32" s="293">
        <v>4196062</v>
      </c>
      <c r="BO32" s="78">
        <f t="shared" si="8"/>
        <v>26815.380706958094</v>
      </c>
    </row>
    <row r="33" spans="1:67" ht="15.75" customHeight="1">
      <c r="A33" s="1">
        <v>2006</v>
      </c>
      <c r="B33" s="291">
        <f>a0!C30</f>
        <v>89.646672144617909</v>
      </c>
      <c r="C33" s="292">
        <v>793642</v>
      </c>
      <c r="D33" s="78">
        <f t="shared" si="21"/>
        <v>885300.01283226395</v>
      </c>
      <c r="E33" s="78">
        <v>852400</v>
      </c>
      <c r="F33" s="293">
        <v>32571174</v>
      </c>
      <c r="G33" s="287">
        <f t="shared" ref="G33:G38" si="25">E33*1000000/F33</f>
        <v>26170.379980776866</v>
      </c>
      <c r="H33" s="291">
        <f>a0!E30</f>
        <v>88.377723970944302</v>
      </c>
      <c r="I33" s="292">
        <v>10804</v>
      </c>
      <c r="J33" s="78">
        <f t="shared" si="10"/>
        <v>12224.800000000001</v>
      </c>
      <c r="K33" s="78">
        <v>11812</v>
      </c>
      <c r="L33" s="293">
        <v>510592</v>
      </c>
      <c r="M33" s="287">
        <f t="shared" si="11"/>
        <v>23133.930809726749</v>
      </c>
      <c r="N33" s="291">
        <f>a0!G30</f>
        <v>88.924302788844614</v>
      </c>
      <c r="O33" s="292">
        <v>3033</v>
      </c>
      <c r="P33" s="78">
        <f t="shared" si="12"/>
        <v>3410.766129032258</v>
      </c>
      <c r="Q33" s="78">
        <v>3342</v>
      </c>
      <c r="R33" s="293">
        <v>137867</v>
      </c>
      <c r="S33" s="287">
        <f t="shared" si="13"/>
        <v>24240.753769937695</v>
      </c>
      <c r="T33" s="291">
        <f>a0!I30</f>
        <v>88.249400479616313</v>
      </c>
      <c r="U33" s="292">
        <v>21592</v>
      </c>
      <c r="V33" s="78">
        <f t="shared" si="14"/>
        <v>24467.021739130432</v>
      </c>
      <c r="W33" s="78">
        <v>23598</v>
      </c>
      <c r="X33" s="293">
        <v>937882</v>
      </c>
      <c r="Y33" s="287">
        <f t="shared" si="24"/>
        <v>25160.947752489119</v>
      </c>
      <c r="Z33" s="291">
        <f>a0!K30</f>
        <v>89.508196721311478</v>
      </c>
      <c r="AA33" s="292">
        <v>16177</v>
      </c>
      <c r="AB33" s="78">
        <f t="shared" si="16"/>
        <v>18073.205128205129</v>
      </c>
      <c r="AC33" s="78">
        <v>17479</v>
      </c>
      <c r="AD33" s="293">
        <v>745621</v>
      </c>
      <c r="AE33" s="287">
        <f t="shared" si="0"/>
        <v>23442.204551642189</v>
      </c>
      <c r="AF33" s="291">
        <f>a0!M30</f>
        <v>89.983443708609272</v>
      </c>
      <c r="AG33" s="292">
        <v>167686</v>
      </c>
      <c r="AH33" s="78">
        <f t="shared" si="17"/>
        <v>186352.05887764489</v>
      </c>
      <c r="AI33" s="78">
        <v>178721</v>
      </c>
      <c r="AJ33" s="293">
        <v>7631966</v>
      </c>
      <c r="AK33" s="287">
        <f t="shared" si="23"/>
        <v>23417.426125850143</v>
      </c>
      <c r="AL33" s="291">
        <f>a0!O30</f>
        <v>89.326765188834145</v>
      </c>
      <c r="AM33" s="292">
        <v>314165</v>
      </c>
      <c r="AN33" s="78">
        <f t="shared" si="18"/>
        <v>351703.09742647066</v>
      </c>
      <c r="AO33" s="78">
        <v>336061</v>
      </c>
      <c r="AP33" s="293">
        <v>12661878</v>
      </c>
      <c r="AQ33" s="287">
        <f t="shared" si="2"/>
        <v>26541.165536423585</v>
      </c>
      <c r="AR33" s="291">
        <f>a0!Q30</f>
        <v>90.357439733998348</v>
      </c>
      <c r="AS33" s="292">
        <v>26224</v>
      </c>
      <c r="AT33" s="78">
        <f t="shared" si="19"/>
        <v>26754.752529898804</v>
      </c>
      <c r="AU33" s="78">
        <v>28220</v>
      </c>
      <c r="AV33" s="295">
        <v>1183562</v>
      </c>
      <c r="AW33" s="287">
        <f t="shared" si="3"/>
        <v>23843.279861975967</v>
      </c>
      <c r="AX33" s="291">
        <f>a0!S30</f>
        <v>88.0548829701372</v>
      </c>
      <c r="AY33" s="292">
        <v>22789</v>
      </c>
      <c r="AZ33" s="78">
        <f t="shared" si="20"/>
        <v>23436.533455545374</v>
      </c>
      <c r="BA33" s="78">
        <v>25157</v>
      </c>
      <c r="BB33" s="293">
        <v>992314</v>
      </c>
      <c r="BC33" s="287">
        <f t="shared" si="22"/>
        <v>25351.854352553728</v>
      </c>
      <c r="BD33" s="291">
        <f>a0!U30</f>
        <v>88.355625491738792</v>
      </c>
      <c r="BE33" s="292">
        <v>97388</v>
      </c>
      <c r="BF33" s="78">
        <f t="shared" si="5"/>
        <v>102244.39180765807</v>
      </c>
      <c r="BG33" s="78">
        <v>105412</v>
      </c>
      <c r="BH33" s="293">
        <v>3421434</v>
      </c>
      <c r="BI33" s="287">
        <f t="shared" si="6"/>
        <v>30809.30393513363</v>
      </c>
      <c r="BJ33" s="291">
        <f>a0!W30</f>
        <v>91.765704584040748</v>
      </c>
      <c r="BK33" s="292">
        <v>111068</v>
      </c>
      <c r="BL33" s="78">
        <f t="shared" si="7"/>
        <v>113020.16651248843</v>
      </c>
      <c r="BM33" s="78">
        <v>119513</v>
      </c>
      <c r="BN33" s="293">
        <v>4241794</v>
      </c>
      <c r="BO33" s="78">
        <f t="shared" si="8"/>
        <v>28175.107041973279</v>
      </c>
    </row>
    <row r="34" spans="1:67" ht="15.75" customHeight="1">
      <c r="A34" s="1">
        <v>2007</v>
      </c>
      <c r="B34" s="291">
        <f>a0!C31</f>
        <v>91.618734593262118</v>
      </c>
      <c r="C34" s="292">
        <v>842029</v>
      </c>
      <c r="D34" s="78">
        <f t="shared" si="21"/>
        <v>919057.66188340809</v>
      </c>
      <c r="E34" s="78">
        <v>893758</v>
      </c>
      <c r="F34" s="293">
        <v>32889025</v>
      </c>
      <c r="G34" s="287">
        <f t="shared" si="25"/>
        <v>27174.961860377436</v>
      </c>
      <c r="H34" s="291">
        <f>a0!E31</f>
        <v>89.669087974172712</v>
      </c>
      <c r="I34" s="292">
        <v>11506</v>
      </c>
      <c r="J34" s="78">
        <f t="shared" si="10"/>
        <v>12831.623762376239</v>
      </c>
      <c r="K34" s="78">
        <v>12433</v>
      </c>
      <c r="L34" s="293">
        <v>509055</v>
      </c>
      <c r="M34" s="287">
        <f t="shared" ref="M34:M40" si="26">K34*1000000/L34</f>
        <v>24423.68702792429</v>
      </c>
      <c r="N34" s="291">
        <f>a0!G31</f>
        <v>90.51792828685258</v>
      </c>
      <c r="O34" s="292">
        <v>3218</v>
      </c>
      <c r="P34" s="78">
        <f t="shared" si="12"/>
        <v>3555.0968309859159</v>
      </c>
      <c r="Q34" s="78">
        <v>3495</v>
      </c>
      <c r="R34" s="293">
        <v>137711</v>
      </c>
      <c r="S34" s="287">
        <f t="shared" si="13"/>
        <v>25379.236226590467</v>
      </c>
      <c r="T34" s="291">
        <f>a0!I31</f>
        <v>89.928057553956833</v>
      </c>
      <c r="U34" s="292">
        <v>22663</v>
      </c>
      <c r="V34" s="78">
        <f t="shared" si="14"/>
        <v>25201.256000000001</v>
      </c>
      <c r="W34" s="78">
        <v>24429</v>
      </c>
      <c r="X34" s="293">
        <v>935115</v>
      </c>
      <c r="Y34" s="287">
        <f t="shared" si="24"/>
        <v>26124.059607641841</v>
      </c>
      <c r="Z34" s="291">
        <f>a0!K31</f>
        <v>91.229508196721312</v>
      </c>
      <c r="AA34" s="292">
        <v>17104</v>
      </c>
      <c r="AB34" s="78">
        <f t="shared" si="16"/>
        <v>18748.319856244383</v>
      </c>
      <c r="AC34" s="78">
        <v>18246</v>
      </c>
      <c r="AD34" s="293">
        <v>745433</v>
      </c>
      <c r="AE34" s="287">
        <f t="shared" si="0"/>
        <v>24477.048909828249</v>
      </c>
      <c r="AF34" s="291">
        <f>a0!M31</f>
        <v>91.390728476821195</v>
      </c>
      <c r="AG34" s="292">
        <v>176201</v>
      </c>
      <c r="AH34" s="78">
        <f t="shared" si="17"/>
        <v>192799.64492753622</v>
      </c>
      <c r="AI34" s="78">
        <v>186327</v>
      </c>
      <c r="AJ34" s="293">
        <v>7692916</v>
      </c>
      <c r="AK34" s="287">
        <f t="shared" si="23"/>
        <v>24220.594635376234</v>
      </c>
      <c r="AL34" s="291">
        <f>a0!O31</f>
        <v>90.968801313628902</v>
      </c>
      <c r="AM34" s="292">
        <v>329812</v>
      </c>
      <c r="AN34" s="78">
        <f t="shared" si="18"/>
        <v>362555.06859205774</v>
      </c>
      <c r="AO34" s="78">
        <v>349882</v>
      </c>
      <c r="AP34" s="293">
        <v>12764806</v>
      </c>
      <c r="AQ34" s="287">
        <f t="shared" si="2"/>
        <v>27409.895614551446</v>
      </c>
      <c r="AR34" s="291">
        <f>a0!Q31</f>
        <v>92.186201163757289</v>
      </c>
      <c r="AS34" s="292">
        <v>27967</v>
      </c>
      <c r="AT34" s="78">
        <f t="shared" si="19"/>
        <v>27967.000000000004</v>
      </c>
      <c r="AU34" s="78">
        <v>29735</v>
      </c>
      <c r="AV34" s="295">
        <v>1189451</v>
      </c>
      <c r="AW34" s="287">
        <f t="shared" si="3"/>
        <v>24998.928076902706</v>
      </c>
      <c r="AX34" s="291">
        <f>a0!S31</f>
        <v>90.556900726392257</v>
      </c>
      <c r="AY34" s="292">
        <v>24685</v>
      </c>
      <c r="AZ34" s="78">
        <f t="shared" si="20"/>
        <v>24685</v>
      </c>
      <c r="BA34" s="78">
        <v>26857</v>
      </c>
      <c r="BB34" s="293">
        <v>1002086</v>
      </c>
      <c r="BC34" s="287">
        <f t="shared" si="22"/>
        <v>26801.092920168529</v>
      </c>
      <c r="BD34" s="291">
        <f>a0!U31</f>
        <v>92.761605035405211</v>
      </c>
      <c r="BE34" s="292">
        <v>107103</v>
      </c>
      <c r="BF34" s="78">
        <f t="shared" si="5"/>
        <v>107103.00000000001</v>
      </c>
      <c r="BG34" s="78">
        <v>112837</v>
      </c>
      <c r="BH34" s="293">
        <v>3514147</v>
      </c>
      <c r="BI34" s="287">
        <f t="shared" si="6"/>
        <v>32109.356836808478</v>
      </c>
      <c r="BJ34" s="291">
        <f>a0!W31</f>
        <v>93.378607809847196</v>
      </c>
      <c r="BK34" s="292">
        <v>118885</v>
      </c>
      <c r="BL34" s="78">
        <f t="shared" si="7"/>
        <v>118885</v>
      </c>
      <c r="BM34" s="78">
        <v>126349</v>
      </c>
      <c r="BN34" s="293">
        <v>4290984</v>
      </c>
      <c r="BO34" s="78">
        <f t="shared" si="8"/>
        <v>29445.227481621932</v>
      </c>
    </row>
    <row r="35" spans="1:67" ht="15.75" customHeight="1">
      <c r="A35" s="1">
        <v>2008</v>
      </c>
      <c r="B35" s="291">
        <f>a0!C32</f>
        <v>93.755135579293338</v>
      </c>
      <c r="C35" s="292">
        <v>878509</v>
      </c>
      <c r="D35" s="78">
        <f t="shared" si="21"/>
        <v>937024.93689745839</v>
      </c>
      <c r="E35" s="78">
        <v>919279</v>
      </c>
      <c r="F35" s="293">
        <v>33247118</v>
      </c>
      <c r="G35" s="287">
        <f t="shared" si="25"/>
        <v>27649.88532239095</v>
      </c>
      <c r="H35" s="291">
        <f>a0!E32</f>
        <v>92.25181598062953</v>
      </c>
      <c r="I35" s="292">
        <v>12227</v>
      </c>
      <c r="J35" s="78">
        <f t="shared" si="10"/>
        <v>13253.939632545933</v>
      </c>
      <c r="K35" s="78">
        <v>13041</v>
      </c>
      <c r="L35" s="293">
        <v>511581</v>
      </c>
      <c r="M35" s="287">
        <f t="shared" si="26"/>
        <v>25491.564385698453</v>
      </c>
      <c r="N35" s="291">
        <f>a0!G32</f>
        <v>93.625498007968119</v>
      </c>
      <c r="O35" s="292">
        <v>3385</v>
      </c>
      <c r="P35" s="78">
        <f t="shared" si="12"/>
        <v>3615.4680851063831</v>
      </c>
      <c r="Q35" s="78">
        <v>3587</v>
      </c>
      <c r="R35" s="293">
        <v>138749</v>
      </c>
      <c r="S35" s="287">
        <f t="shared" si="13"/>
        <v>25852.438576133882</v>
      </c>
      <c r="T35" s="291">
        <f>a0!I32</f>
        <v>92.645883293365316</v>
      </c>
      <c r="U35" s="292">
        <v>23772</v>
      </c>
      <c r="V35" s="78">
        <f t="shared" si="14"/>
        <v>25658.992234685069</v>
      </c>
      <c r="W35" s="78">
        <v>25141</v>
      </c>
      <c r="X35" s="293">
        <v>935897</v>
      </c>
      <c r="Y35" s="287">
        <f t="shared" si="24"/>
        <v>26862.998812903556</v>
      </c>
      <c r="Z35" s="291">
        <f>a0!K32</f>
        <v>92.786885245901644</v>
      </c>
      <c r="AA35" s="292">
        <v>17886</v>
      </c>
      <c r="AB35" s="78">
        <f t="shared" si="16"/>
        <v>19276.431095406362</v>
      </c>
      <c r="AC35" s="78">
        <v>18885</v>
      </c>
      <c r="AD35" s="293">
        <v>746877</v>
      </c>
      <c r="AE35" s="287">
        <f t="shared" si="0"/>
        <v>25285.287938977905</v>
      </c>
      <c r="AF35" s="291">
        <f>a0!M32</f>
        <v>93.294701986754973</v>
      </c>
      <c r="AG35" s="292">
        <v>184103</v>
      </c>
      <c r="AH35" s="78">
        <f t="shared" si="17"/>
        <v>197334.89263531499</v>
      </c>
      <c r="AI35" s="78">
        <v>192469</v>
      </c>
      <c r="AJ35" s="293">
        <v>7761725</v>
      </c>
      <c r="AK35" s="287">
        <f t="shared" si="23"/>
        <v>24797.193922742688</v>
      </c>
      <c r="AL35" s="291">
        <f>a0!O32</f>
        <v>93.02134646962233</v>
      </c>
      <c r="AM35" s="292">
        <v>342167</v>
      </c>
      <c r="AN35" s="78">
        <f t="shared" si="18"/>
        <v>367837.07502206531</v>
      </c>
      <c r="AO35" s="78">
        <v>358531</v>
      </c>
      <c r="AP35" s="293">
        <v>12883583</v>
      </c>
      <c r="AQ35" s="287">
        <f t="shared" si="2"/>
        <v>27828.516337419489</v>
      </c>
      <c r="AR35" s="291">
        <f>a0!Q32</f>
        <v>94.264339152119703</v>
      </c>
      <c r="AS35" s="292">
        <v>29288</v>
      </c>
      <c r="AT35" s="78">
        <f t="shared" si="19"/>
        <v>28642.320987654326</v>
      </c>
      <c r="AU35" s="78">
        <v>30750</v>
      </c>
      <c r="AV35" s="295">
        <v>1197775</v>
      </c>
      <c r="AW35" s="287">
        <f t="shared" si="3"/>
        <v>25672.601281542862</v>
      </c>
      <c r="AX35" s="291">
        <f>a0!S32</f>
        <v>93.543179983857954</v>
      </c>
      <c r="AY35" s="292">
        <v>26673</v>
      </c>
      <c r="AZ35" s="78">
        <f t="shared" si="20"/>
        <v>25821.489214840378</v>
      </c>
      <c r="BA35" s="78">
        <v>28419</v>
      </c>
      <c r="BB35" s="293">
        <v>1017404</v>
      </c>
      <c r="BC35" s="287">
        <f t="shared" si="22"/>
        <v>27932.856564353984</v>
      </c>
      <c r="BD35" s="291">
        <f>a0!U32</f>
        <v>95.672698662470495</v>
      </c>
      <c r="BE35" s="292">
        <v>112518</v>
      </c>
      <c r="BF35" s="78">
        <f t="shared" si="5"/>
        <v>109094.34375000001</v>
      </c>
      <c r="BG35" s="78">
        <v>115790</v>
      </c>
      <c r="BH35" s="293">
        <v>3595856</v>
      </c>
      <c r="BI35" s="287">
        <f t="shared" si="6"/>
        <v>32200.955766860519</v>
      </c>
      <c r="BJ35" s="291">
        <f>a0!W32</f>
        <v>95.331069609507637</v>
      </c>
      <c r="BK35" s="292">
        <v>123428</v>
      </c>
      <c r="BL35" s="78">
        <f t="shared" si="7"/>
        <v>120900.08904719501</v>
      </c>
      <c r="BM35" s="78">
        <v>129404</v>
      </c>
      <c r="BN35" s="293">
        <v>4349336</v>
      </c>
      <c r="BO35" s="78">
        <f>BM35*1000000/BN35</f>
        <v>29752.587521405567</v>
      </c>
    </row>
    <row r="36" spans="1:67" ht="15.75" customHeight="1">
      <c r="A36" s="1">
        <v>2009</v>
      </c>
      <c r="B36" s="291">
        <f>a0!C33</f>
        <v>94.001643385373868</v>
      </c>
      <c r="C36" s="292">
        <v>881695</v>
      </c>
      <c r="D36" s="78">
        <f t="shared" si="21"/>
        <v>937957.00611888117</v>
      </c>
      <c r="E36" s="78">
        <v>921372</v>
      </c>
      <c r="F36" s="293">
        <v>33628895</v>
      </c>
      <c r="G36" s="287">
        <f t="shared" si="25"/>
        <v>27398.224057020012</v>
      </c>
      <c r="H36" s="291">
        <f>a0!E33</f>
        <v>92.493946731234857</v>
      </c>
      <c r="I36" s="292">
        <v>12642</v>
      </c>
      <c r="J36" s="78">
        <f t="shared" si="10"/>
        <v>13667.921465968588</v>
      </c>
      <c r="K36" s="78">
        <v>13427</v>
      </c>
      <c r="L36" s="293">
        <v>516751</v>
      </c>
      <c r="M36" s="287">
        <f t="shared" si="26"/>
        <v>25983.500757618272</v>
      </c>
      <c r="N36" s="291">
        <f>a0!G33</f>
        <v>93.466135458167329</v>
      </c>
      <c r="O36" s="292">
        <v>3420</v>
      </c>
      <c r="P36" s="78">
        <f t="shared" si="12"/>
        <v>3659.0792838874686</v>
      </c>
      <c r="Q36" s="78">
        <v>3636</v>
      </c>
      <c r="R36" s="293">
        <v>139891</v>
      </c>
      <c r="S36" s="287">
        <f t="shared" si="13"/>
        <v>25991.66493913118</v>
      </c>
      <c r="T36" s="291">
        <f>a0!I33</f>
        <v>92.486011191047169</v>
      </c>
      <c r="U36" s="292">
        <v>24111</v>
      </c>
      <c r="V36" s="78">
        <f t="shared" si="14"/>
        <v>26069.888504753668</v>
      </c>
      <c r="W36" s="78">
        <v>25536</v>
      </c>
      <c r="X36" s="293">
        <v>938208</v>
      </c>
      <c r="Y36" s="287">
        <f t="shared" si="24"/>
        <v>27217.845083393022</v>
      </c>
      <c r="Z36" s="291">
        <f>a0!K33</f>
        <v>93.032786885245898</v>
      </c>
      <c r="AA36" s="292">
        <v>18176</v>
      </c>
      <c r="AB36" s="78">
        <f t="shared" si="16"/>
        <v>19537.198237885463</v>
      </c>
      <c r="AC36" s="78">
        <v>19185</v>
      </c>
      <c r="AD36" s="293">
        <v>749956</v>
      </c>
      <c r="AE36" s="287">
        <f t="shared" si="0"/>
        <v>25581.500781379174</v>
      </c>
      <c r="AF36" s="291">
        <f>a0!M33</f>
        <v>93.874172185430467</v>
      </c>
      <c r="AG36" s="292">
        <v>185711</v>
      </c>
      <c r="AH36" s="78">
        <f t="shared" si="17"/>
        <v>197829.70723104055</v>
      </c>
      <c r="AI36" s="78">
        <v>194014</v>
      </c>
      <c r="AJ36" s="293">
        <v>7843383</v>
      </c>
      <c r="AK36" s="287">
        <f t="shared" si="23"/>
        <v>24736.009958967959</v>
      </c>
      <c r="AL36" s="291">
        <f>a0!O33</f>
        <v>93.349753694581281</v>
      </c>
      <c r="AM36" s="292">
        <v>341330</v>
      </c>
      <c r="AN36" s="78">
        <f t="shared" si="18"/>
        <v>365646.38522427442</v>
      </c>
      <c r="AO36" s="78">
        <v>358461</v>
      </c>
      <c r="AP36" s="293">
        <v>12998345</v>
      </c>
      <c r="AQ36" s="287">
        <f t="shared" si="2"/>
        <v>27577.433896392195</v>
      </c>
      <c r="AR36" s="291">
        <f>a0!Q33</f>
        <v>94.846217788861182</v>
      </c>
      <c r="AS36" s="292">
        <v>29856</v>
      </c>
      <c r="AT36" s="78">
        <f t="shared" si="19"/>
        <v>29018.671340929013</v>
      </c>
      <c r="AU36" s="78">
        <v>31126</v>
      </c>
      <c r="AV36" s="295">
        <v>1208556</v>
      </c>
      <c r="AW36" s="287">
        <f t="shared" si="3"/>
        <v>25754.702305892322</v>
      </c>
      <c r="AX36" s="291">
        <f>a0!S33</f>
        <v>94.511702986279246</v>
      </c>
      <c r="AY36" s="292">
        <v>27484</v>
      </c>
      <c r="AZ36" s="78">
        <f t="shared" si="20"/>
        <v>26333.943637916316</v>
      </c>
      <c r="BA36" s="78">
        <v>28894</v>
      </c>
      <c r="BB36" s="293">
        <v>1034819</v>
      </c>
      <c r="BC36" s="287">
        <f t="shared" si="22"/>
        <v>27921.791153815306</v>
      </c>
      <c r="BD36" s="291">
        <f>a0!U33</f>
        <v>95.59402045633361</v>
      </c>
      <c r="BE36" s="292">
        <v>110892</v>
      </c>
      <c r="BF36" s="78">
        <f t="shared" si="5"/>
        <v>107606.31111111112</v>
      </c>
      <c r="BG36" s="78">
        <v>114110</v>
      </c>
      <c r="BH36" s="293">
        <v>3678996</v>
      </c>
      <c r="BI36" s="287">
        <f t="shared" si="6"/>
        <v>31016.61431542736</v>
      </c>
      <c r="BJ36" s="291">
        <f>a0!W33</f>
        <v>95.331069609507637</v>
      </c>
      <c r="BK36" s="292">
        <v>124965</v>
      </c>
      <c r="BL36" s="78">
        <f t="shared" si="7"/>
        <v>122405.60997328584</v>
      </c>
      <c r="BM36" s="78">
        <v>129735</v>
      </c>
      <c r="BN36" s="293">
        <v>4410506</v>
      </c>
      <c r="BO36" s="78">
        <f>BM36*1000000/BN36</f>
        <v>29414.992293401257</v>
      </c>
    </row>
    <row r="37" spans="1:67" ht="15.75" customHeight="1">
      <c r="A37" s="1">
        <v>2010</v>
      </c>
      <c r="B37" s="291">
        <f>a0!C34</f>
        <v>95.727198027937547</v>
      </c>
      <c r="C37" s="292">
        <v>926720</v>
      </c>
      <c r="D37" s="78">
        <f t="shared" si="21"/>
        <v>968084.3261802576</v>
      </c>
      <c r="E37" s="78">
        <v>956807</v>
      </c>
      <c r="F37" s="293">
        <v>34004889</v>
      </c>
      <c r="G37" s="287">
        <f>E37*1000000/F37</f>
        <v>28137.336369484987</v>
      </c>
      <c r="H37" s="291">
        <f>a0!E34</f>
        <v>94.753833736884587</v>
      </c>
      <c r="I37" s="292">
        <v>13344</v>
      </c>
      <c r="J37" s="78">
        <f t="shared" si="10"/>
        <v>14082.807495741057</v>
      </c>
      <c r="K37" s="78">
        <v>13927</v>
      </c>
      <c r="L37" s="293">
        <v>522009</v>
      </c>
      <c r="M37" s="287">
        <f t="shared" si="26"/>
        <v>26679.616634962233</v>
      </c>
      <c r="N37" s="291">
        <f>a0!G34</f>
        <v>95.219123505976086</v>
      </c>
      <c r="O37" s="292">
        <v>3616</v>
      </c>
      <c r="P37" s="78">
        <f t="shared" si="12"/>
        <v>3797.5564853556493</v>
      </c>
      <c r="Q37" s="78">
        <v>3774</v>
      </c>
      <c r="R37" s="293">
        <v>141654</v>
      </c>
      <c r="S37" s="287">
        <f t="shared" si="13"/>
        <v>26642.382142403319</v>
      </c>
      <c r="T37" s="291">
        <f>a0!I34</f>
        <v>94.484412470023983</v>
      </c>
      <c r="U37" s="292">
        <v>25244</v>
      </c>
      <c r="V37" s="78">
        <f t="shared" si="14"/>
        <v>26717.634517766499</v>
      </c>
      <c r="W37" s="78">
        <v>26217</v>
      </c>
      <c r="X37" s="293">
        <v>942107</v>
      </c>
      <c r="Y37" s="287">
        <f t="shared" si="24"/>
        <v>27828.04925555165</v>
      </c>
      <c r="Z37" s="291">
        <f>a0!K34</f>
        <v>95.000000000000014</v>
      </c>
      <c r="AA37" s="292">
        <v>18936</v>
      </c>
      <c r="AB37" s="78">
        <f t="shared" si="16"/>
        <v>19932.631578947367</v>
      </c>
      <c r="AC37" s="78">
        <v>19686</v>
      </c>
      <c r="AD37" s="293">
        <v>753035</v>
      </c>
      <c r="AE37" s="287">
        <f t="shared" si="0"/>
        <v>26142.21118540307</v>
      </c>
      <c r="AF37" s="291">
        <f>a0!M34</f>
        <v>95.033112582781456</v>
      </c>
      <c r="AG37" s="292">
        <v>194993</v>
      </c>
      <c r="AH37" s="78">
        <f t="shared" si="17"/>
        <v>205184.27177700351</v>
      </c>
      <c r="AI37" s="78">
        <v>201897</v>
      </c>
      <c r="AJ37" s="293">
        <v>7929222</v>
      </c>
      <c r="AK37" s="287">
        <f t="shared" si="23"/>
        <v>25462.397193570818</v>
      </c>
      <c r="AL37" s="291">
        <f>a0!O34</f>
        <v>95.648604269293926</v>
      </c>
      <c r="AM37" s="292">
        <v>359678</v>
      </c>
      <c r="AN37" s="78">
        <f t="shared" si="18"/>
        <v>376041.03347639483</v>
      </c>
      <c r="AO37" s="78">
        <v>371898</v>
      </c>
      <c r="AP37" s="293">
        <v>13135778</v>
      </c>
      <c r="AQ37" s="287">
        <f t="shared" si="2"/>
        <v>28311.836573364744</v>
      </c>
      <c r="AR37" s="291">
        <f>a0!Q34</f>
        <v>95.594347464671657</v>
      </c>
      <c r="AS37" s="292">
        <v>31374</v>
      </c>
      <c r="AT37" s="78">
        <f t="shared" si="19"/>
        <v>30255.44869565218</v>
      </c>
      <c r="AU37" s="78">
        <v>32294</v>
      </c>
      <c r="AV37" s="295">
        <v>1220780</v>
      </c>
      <c r="AW37" s="287">
        <f t="shared" si="3"/>
        <v>26453.57885941775</v>
      </c>
      <c r="AX37" s="291">
        <f>a0!S34</f>
        <v>95.80306698950767</v>
      </c>
      <c r="AY37" s="292">
        <v>28991</v>
      </c>
      <c r="AZ37" s="78">
        <f t="shared" si="20"/>
        <v>27403.455770850884</v>
      </c>
      <c r="BA37" s="78">
        <v>29838</v>
      </c>
      <c r="BB37" s="293">
        <v>1051443</v>
      </c>
      <c r="BC37" s="287">
        <f t="shared" si="22"/>
        <v>28378.143180372117</v>
      </c>
      <c r="BD37" s="291">
        <f>a0!U34</f>
        <v>96.538158929976404</v>
      </c>
      <c r="BE37" s="292">
        <v>116038</v>
      </c>
      <c r="BF37" s="78">
        <f t="shared" si="5"/>
        <v>111498.61613691933</v>
      </c>
      <c r="BG37" s="78">
        <v>119053</v>
      </c>
      <c r="BH37" s="293">
        <v>3732082</v>
      </c>
      <c r="BI37" s="287">
        <f t="shared" si="6"/>
        <v>31899.888587656969</v>
      </c>
      <c r="BJ37" s="291">
        <f>a0!W34</f>
        <v>96.604414261460107</v>
      </c>
      <c r="BK37" s="292">
        <v>131251</v>
      </c>
      <c r="BL37" s="78">
        <f t="shared" si="7"/>
        <v>126868.2776801406</v>
      </c>
      <c r="BM37" s="78">
        <v>134827</v>
      </c>
      <c r="BN37" s="293">
        <v>4465546</v>
      </c>
      <c r="BO37" s="78">
        <f>BM37*1000000/BN37</f>
        <v>30192.724473110342</v>
      </c>
    </row>
    <row r="38" spans="1:67" ht="15.75" customHeight="1">
      <c r="A38" s="1">
        <v>2011</v>
      </c>
      <c r="B38" s="291">
        <f>a0!C35</f>
        <v>98.52095316351685</v>
      </c>
      <c r="C38" s="292">
        <v>967084</v>
      </c>
      <c r="D38" s="78">
        <f t="shared" si="21"/>
        <v>981602.35863219353</v>
      </c>
      <c r="E38" s="78">
        <v>978461</v>
      </c>
      <c r="F38" s="293">
        <v>34339328</v>
      </c>
      <c r="G38" s="287">
        <f t="shared" si="25"/>
        <v>28493.888989324427</v>
      </c>
      <c r="H38" s="291">
        <f>a0!E35</f>
        <v>97.982243744955611</v>
      </c>
      <c r="I38" s="292">
        <v>14054</v>
      </c>
      <c r="J38" s="78">
        <f t="shared" si="10"/>
        <v>14343.415156507413</v>
      </c>
      <c r="K38" s="78">
        <v>14306</v>
      </c>
      <c r="L38" s="293">
        <v>524999</v>
      </c>
      <c r="M38" s="287">
        <f t="shared" si="26"/>
        <v>27249.575713477549</v>
      </c>
      <c r="N38" s="291">
        <f>a0!G35</f>
        <v>98.007968127490031</v>
      </c>
      <c r="O38" s="292">
        <v>3791</v>
      </c>
      <c r="P38" s="78">
        <f t="shared" si="12"/>
        <v>3868.0528455284557</v>
      </c>
      <c r="Q38" s="78">
        <v>3850</v>
      </c>
      <c r="R38" s="293">
        <v>143963</v>
      </c>
      <c r="S38" s="287">
        <f t="shared" si="13"/>
        <v>26742.982571910838</v>
      </c>
      <c r="T38" s="291">
        <f>a0!I35</f>
        <v>98.081534772182252</v>
      </c>
      <c r="U38" s="292">
        <v>26377</v>
      </c>
      <c r="V38" s="78">
        <f t="shared" si="14"/>
        <v>26892.931540342299</v>
      </c>
      <c r="W38" s="78">
        <v>26690</v>
      </c>
      <c r="X38" s="293">
        <v>944274</v>
      </c>
      <c r="Y38" s="287">
        <f t="shared" si="24"/>
        <v>28265.101019407502</v>
      </c>
      <c r="Z38" s="291">
        <f>a0!K35</f>
        <v>98.360655737704917</v>
      </c>
      <c r="AA38" s="292">
        <v>19838</v>
      </c>
      <c r="AB38" s="78">
        <f t="shared" si="16"/>
        <v>20168.633333333331</v>
      </c>
      <c r="AC38" s="78">
        <v>20069</v>
      </c>
      <c r="AD38" s="293">
        <v>755705</v>
      </c>
      <c r="AE38" s="287">
        <f t="shared" si="0"/>
        <v>26556.6590137686</v>
      </c>
      <c r="AF38" s="291">
        <f>a0!M35</f>
        <v>97.930463576158942</v>
      </c>
      <c r="AG38" s="292">
        <v>202516</v>
      </c>
      <c r="AH38" s="78">
        <f t="shared" si="17"/>
        <v>206795.7125950972</v>
      </c>
      <c r="AI38" s="78">
        <v>205719</v>
      </c>
      <c r="AJ38" s="293">
        <v>8005090</v>
      </c>
      <c r="AK38" s="287">
        <f t="shared" si="23"/>
        <v>25698.524313905276</v>
      </c>
      <c r="AL38" s="291">
        <f>a0!O35</f>
        <v>98.60426929392446</v>
      </c>
      <c r="AM38" s="292">
        <v>374493</v>
      </c>
      <c r="AN38" s="78">
        <f t="shared" si="18"/>
        <v>379793.90008326393</v>
      </c>
      <c r="AO38" s="78">
        <v>378429</v>
      </c>
      <c r="AP38" s="293">
        <v>13261381</v>
      </c>
      <c r="AQ38" s="287">
        <f t="shared" si="2"/>
        <v>28536.16829197502</v>
      </c>
      <c r="AR38" s="291">
        <f>a0!Q35</f>
        <v>98.42061512884456</v>
      </c>
      <c r="AS38" s="292">
        <v>32759</v>
      </c>
      <c r="AT38" s="78">
        <f t="shared" si="19"/>
        <v>30683.894425675677</v>
      </c>
      <c r="AU38" s="78">
        <v>33110</v>
      </c>
      <c r="AV38" s="295">
        <v>1233649</v>
      </c>
      <c r="AW38" s="287">
        <f t="shared" si="3"/>
        <v>26839.076593099009</v>
      </c>
      <c r="AX38" s="291">
        <f>a0!S35</f>
        <v>98.466505246166264</v>
      </c>
      <c r="AY38" s="292">
        <v>30470</v>
      </c>
      <c r="AZ38" s="78">
        <f t="shared" si="20"/>
        <v>28022.409836065577</v>
      </c>
      <c r="BA38" s="78">
        <v>30804</v>
      </c>
      <c r="BB38" s="293">
        <v>1066026</v>
      </c>
      <c r="BC38" s="287">
        <f t="shared" si="22"/>
        <v>28896.105723500179</v>
      </c>
      <c r="BD38" s="291">
        <f>a0!U35</f>
        <v>98.898505114083406</v>
      </c>
      <c r="BE38" s="292">
        <v>122851</v>
      </c>
      <c r="BF38" s="78">
        <f t="shared" si="5"/>
        <v>115227.78758949882</v>
      </c>
      <c r="BG38" s="78">
        <v>124092</v>
      </c>
      <c r="BH38" s="293">
        <v>3789030</v>
      </c>
      <c r="BI38" s="287">
        <f t="shared" si="6"/>
        <v>32750.334518333188</v>
      </c>
      <c r="BJ38" s="291">
        <f>a0!W35</f>
        <v>98.89643463497454</v>
      </c>
      <c r="BK38" s="292">
        <v>136496</v>
      </c>
      <c r="BL38" s="78">
        <f t="shared" si="7"/>
        <v>128880.34334763949</v>
      </c>
      <c r="BM38" s="78">
        <v>137890</v>
      </c>
      <c r="BN38" s="293">
        <v>4502104</v>
      </c>
      <c r="BO38" s="78">
        <f>BM38*1000000/BN38</f>
        <v>30627.901976498099</v>
      </c>
    </row>
    <row r="39" spans="1:67" ht="15.75" customHeight="1">
      <c r="A39" s="1">
        <v>2012</v>
      </c>
      <c r="B39" s="291">
        <f>a0!C36</f>
        <v>100</v>
      </c>
      <c r="C39" s="292">
        <v>998053</v>
      </c>
      <c r="D39" s="78">
        <f t="shared" si="21"/>
        <v>998053.00000000012</v>
      </c>
      <c r="E39" s="78">
        <v>998057</v>
      </c>
      <c r="F39" s="293">
        <v>34714222</v>
      </c>
      <c r="G39" s="287">
        <f>E39*1000000/F39</f>
        <v>28750.665937436246</v>
      </c>
      <c r="H39" s="291">
        <f>a0!E36</f>
        <v>100</v>
      </c>
      <c r="I39" s="292">
        <v>14733</v>
      </c>
      <c r="J39" s="78">
        <f t="shared" si="10"/>
        <v>14733.000000000002</v>
      </c>
      <c r="K39" s="78">
        <v>14733</v>
      </c>
      <c r="L39" s="293">
        <v>526345</v>
      </c>
      <c r="M39" s="287">
        <f t="shared" si="26"/>
        <v>27991.146491369727</v>
      </c>
      <c r="N39" s="291">
        <f>a0!G36</f>
        <v>100</v>
      </c>
      <c r="O39" s="292">
        <v>3897</v>
      </c>
      <c r="P39" s="78">
        <f t="shared" si="12"/>
        <v>3897</v>
      </c>
      <c r="Q39" s="78">
        <v>3897</v>
      </c>
      <c r="R39" s="293">
        <v>144530</v>
      </c>
      <c r="S39" s="287">
        <f t="shared" si="13"/>
        <v>26963.260222791116</v>
      </c>
      <c r="T39" s="291">
        <f>a0!I36</f>
        <v>100</v>
      </c>
      <c r="U39" s="292">
        <v>27055</v>
      </c>
      <c r="V39" s="78">
        <f t="shared" si="14"/>
        <v>27055</v>
      </c>
      <c r="W39" s="78">
        <v>27055</v>
      </c>
      <c r="X39" s="293">
        <v>943635</v>
      </c>
      <c r="Y39" s="287">
        <f t="shared" si="24"/>
        <v>28671.043358925857</v>
      </c>
      <c r="Z39" s="291">
        <f>a0!K36</f>
        <v>100</v>
      </c>
      <c r="AA39" s="292">
        <v>20315</v>
      </c>
      <c r="AB39" s="78">
        <f t="shared" si="16"/>
        <v>20315</v>
      </c>
      <c r="AC39" s="78">
        <v>20315</v>
      </c>
      <c r="AD39" s="293">
        <v>758378</v>
      </c>
      <c r="AE39" s="287">
        <f t="shared" si="0"/>
        <v>26787.433179759963</v>
      </c>
      <c r="AF39" s="291">
        <f>a0!M36</f>
        <v>100</v>
      </c>
      <c r="AG39" s="292">
        <v>207976</v>
      </c>
      <c r="AH39" s="78">
        <f t="shared" si="17"/>
        <v>207976.00000000003</v>
      </c>
      <c r="AI39" s="78">
        <v>207976</v>
      </c>
      <c r="AJ39" s="293">
        <v>8061101</v>
      </c>
      <c r="AK39" s="287">
        <f t="shared" si="23"/>
        <v>25799.949659481998</v>
      </c>
      <c r="AL39" s="291">
        <f>a0!O36</f>
        <v>100</v>
      </c>
      <c r="AM39" s="292">
        <v>384259</v>
      </c>
      <c r="AN39" s="78">
        <f t="shared" si="18"/>
        <v>384259</v>
      </c>
      <c r="AO39" s="78">
        <v>384259</v>
      </c>
      <c r="AP39" s="293">
        <v>13390632</v>
      </c>
      <c r="AQ39" s="287">
        <f t="shared" si="2"/>
        <v>28696.106352560506</v>
      </c>
      <c r="AR39" s="291">
        <f>a0!Q36</f>
        <v>100</v>
      </c>
      <c r="AS39" s="292">
        <v>33907</v>
      </c>
      <c r="AT39" s="78">
        <f t="shared" si="19"/>
        <v>31257.575228595182</v>
      </c>
      <c r="AU39" s="78">
        <v>33907</v>
      </c>
      <c r="AV39" s="295">
        <v>1249975</v>
      </c>
      <c r="AW39" s="287">
        <f t="shared" si="3"/>
        <v>27126.142522850456</v>
      </c>
      <c r="AX39" s="291">
        <f>a0!S36</f>
        <v>100</v>
      </c>
      <c r="AY39" s="292">
        <v>32061</v>
      </c>
      <c r="AZ39" s="78">
        <f t="shared" si="20"/>
        <v>29033.447941888622</v>
      </c>
      <c r="BA39" s="78">
        <v>32061</v>
      </c>
      <c r="BB39" s="293">
        <v>1083755</v>
      </c>
      <c r="BC39" s="287">
        <f t="shared" si="22"/>
        <v>29583.254517856894</v>
      </c>
      <c r="BD39" s="291">
        <f>a0!U36</f>
        <v>100</v>
      </c>
      <c r="BE39" s="292">
        <v>129511</v>
      </c>
      <c r="BF39" s="78">
        <f t="shared" si="5"/>
        <v>120136.48229740364</v>
      </c>
      <c r="BG39" s="78">
        <v>129511</v>
      </c>
      <c r="BH39" s="293">
        <v>3874548</v>
      </c>
      <c r="BI39" s="287">
        <f t="shared" si="6"/>
        <v>33426.092540342768</v>
      </c>
      <c r="BJ39" s="291">
        <f>a0!W36</f>
        <v>100</v>
      </c>
      <c r="BK39" s="292">
        <v>140749</v>
      </c>
      <c r="BL39" s="78">
        <f t="shared" si="7"/>
        <v>131429.45670628184</v>
      </c>
      <c r="BM39" s="78">
        <v>140749</v>
      </c>
      <c r="BN39" s="293">
        <v>4566769</v>
      </c>
      <c r="BO39" s="78">
        <f>BM39*1000000/BN39</f>
        <v>30820.258261365969</v>
      </c>
    </row>
    <row r="40" spans="1:67" ht="15.75" customHeight="1">
      <c r="A40" s="1">
        <v>2013</v>
      </c>
      <c r="B40" s="291">
        <f>a0!C37</f>
        <v>100.90386195562859</v>
      </c>
      <c r="C40" s="292">
        <v>1038086</v>
      </c>
      <c r="D40" s="78">
        <f t="shared" si="21"/>
        <v>1028787.1840390881</v>
      </c>
      <c r="E40" s="78">
        <v>1024368</v>
      </c>
      <c r="F40" s="293">
        <v>35082954</v>
      </c>
      <c r="G40" s="287">
        <f t="shared" ref="G40" si="27">E40*1000000/F40</f>
        <v>29198.453471164372</v>
      </c>
      <c r="H40" s="291">
        <f>a0!E37</f>
        <v>101.69491525423729</v>
      </c>
      <c r="I40" s="292">
        <v>15409</v>
      </c>
      <c r="J40" s="78">
        <f t="shared" si="10"/>
        <v>15152.183333333334</v>
      </c>
      <c r="K40" s="78">
        <v>15180</v>
      </c>
      <c r="L40" s="293">
        <v>527114</v>
      </c>
      <c r="M40" s="287">
        <f t="shared" si="26"/>
        <v>28798.324461122262</v>
      </c>
      <c r="N40" s="291">
        <f>a0!G37</f>
        <v>101.99203187250995</v>
      </c>
      <c r="O40" s="292">
        <v>4012</v>
      </c>
      <c r="P40" s="78">
        <f t="shared" si="12"/>
        <v>3933.6406250000005</v>
      </c>
      <c r="Q40" s="78">
        <v>3953</v>
      </c>
      <c r="R40" s="293">
        <v>144094</v>
      </c>
      <c r="S40" s="287">
        <f t="shared" si="13"/>
        <v>27433.480922175801</v>
      </c>
      <c r="T40" s="291">
        <f>a0!I37</f>
        <v>101.19904076738608</v>
      </c>
      <c r="U40" s="292">
        <v>27911</v>
      </c>
      <c r="V40" s="78">
        <f t="shared" si="14"/>
        <v>27580.300947867301</v>
      </c>
      <c r="W40" s="78">
        <v>27556</v>
      </c>
      <c r="X40" s="293">
        <v>940434</v>
      </c>
      <c r="Y40" s="287">
        <f t="shared" si="24"/>
        <v>29301.365114404627</v>
      </c>
      <c r="Z40" s="291">
        <f>a0!K37</f>
        <v>100.81967213114754</v>
      </c>
      <c r="AA40" s="292">
        <v>20928</v>
      </c>
      <c r="AB40" s="78">
        <f t="shared" si="16"/>
        <v>20757.853658536584</v>
      </c>
      <c r="AC40" s="78">
        <v>20718</v>
      </c>
      <c r="AD40" s="293">
        <v>758544</v>
      </c>
      <c r="AE40" s="287">
        <f t="shared" si="0"/>
        <v>27312.851990128456</v>
      </c>
      <c r="AF40" s="291">
        <f>a0!M37</f>
        <v>100.74503311258279</v>
      </c>
      <c r="AG40" s="292">
        <v>215005</v>
      </c>
      <c r="AH40" s="78">
        <f t="shared" si="17"/>
        <v>213414.98767460967</v>
      </c>
      <c r="AI40" s="78">
        <v>212335</v>
      </c>
      <c r="AJ40" s="293">
        <v>8110880</v>
      </c>
      <c r="AK40" s="287">
        <f t="shared" si="23"/>
        <v>26179.033594381868</v>
      </c>
      <c r="AL40" s="291">
        <f>a0!O37</f>
        <v>100.98522167487684</v>
      </c>
      <c r="AM40" s="292">
        <v>398236</v>
      </c>
      <c r="AN40" s="78">
        <f t="shared" si="18"/>
        <v>394350.77073170734</v>
      </c>
      <c r="AO40" s="78">
        <v>392596</v>
      </c>
      <c r="AP40" s="293">
        <v>13510781</v>
      </c>
      <c r="AQ40" s="287">
        <f t="shared" si="2"/>
        <v>29057.97969784278</v>
      </c>
      <c r="AR40" s="291">
        <f>a0!Q37</f>
        <v>102.24438902743142</v>
      </c>
      <c r="AS40" s="292">
        <v>35499</v>
      </c>
      <c r="AT40" s="78">
        <f t="shared" si="19"/>
        <v>32006.821951219517</v>
      </c>
      <c r="AU40" s="78">
        <v>34827</v>
      </c>
      <c r="AV40" s="295">
        <v>1264620</v>
      </c>
      <c r="AW40" s="287">
        <f t="shared" si="3"/>
        <v>27539.498031029085</v>
      </c>
      <c r="AX40" s="291">
        <f>a0!S37</f>
        <v>101.45278450363196</v>
      </c>
      <c r="AY40" s="292">
        <v>33877</v>
      </c>
      <c r="AZ40" s="78">
        <f t="shared" si="20"/>
        <v>30238.658711217187</v>
      </c>
      <c r="BA40" s="78">
        <v>33262</v>
      </c>
      <c r="BB40" s="293">
        <v>1099736</v>
      </c>
      <c r="BC40" s="287">
        <f t="shared" si="22"/>
        <v>30245.440723955566</v>
      </c>
      <c r="BD40" s="291">
        <f>a0!U37</f>
        <v>101.41620771046422</v>
      </c>
      <c r="BE40" s="292">
        <v>138115</v>
      </c>
      <c r="BF40" s="78">
        <f t="shared" si="5"/>
        <v>126328.61520558574</v>
      </c>
      <c r="BG40" s="78">
        <v>135937</v>
      </c>
      <c r="BH40" s="293">
        <v>3981011</v>
      </c>
      <c r="BI40" s="287">
        <f t="shared" si="6"/>
        <v>34146.351266047743</v>
      </c>
      <c r="BJ40" s="291">
        <f>a0!W37</f>
        <v>99.915110356536502</v>
      </c>
      <c r="BK40" s="292">
        <v>145388</v>
      </c>
      <c r="BL40" s="78">
        <f t="shared" si="7"/>
        <v>135876.63551401868</v>
      </c>
      <c r="BM40" s="78">
        <v>144356</v>
      </c>
      <c r="BN40" s="293">
        <v>4630077</v>
      </c>
      <c r="BO40" s="78">
        <f t="shared" ref="BO40" si="28">BM40*1000000/BN40</f>
        <v>31177.883218788804</v>
      </c>
    </row>
    <row r="41" spans="1:67" ht="15.75" customHeight="1">
      <c r="A41" s="1">
        <v>2014</v>
      </c>
      <c r="B41" s="291">
        <f>a0!C38</f>
        <v>102.87592440427279</v>
      </c>
      <c r="C41" s="292">
        <v>1086253</v>
      </c>
      <c r="D41" s="78">
        <f t="shared" si="21"/>
        <v>1055886.5023961661</v>
      </c>
      <c r="E41" s="78">
        <v>1051977</v>
      </c>
      <c r="F41" s="293">
        <v>35437435</v>
      </c>
      <c r="G41" s="287">
        <f>E41*1000000/F41</f>
        <v>29685.472438961791</v>
      </c>
      <c r="H41" s="291">
        <f>a0!E38</f>
        <v>103.6319612590799</v>
      </c>
      <c r="I41" s="292">
        <v>16029</v>
      </c>
      <c r="J41" s="78">
        <f t="shared" si="10"/>
        <v>15467.235981308411</v>
      </c>
      <c r="K41" s="78">
        <v>15522</v>
      </c>
      <c r="L41" s="293">
        <v>528159</v>
      </c>
      <c r="M41" s="287">
        <f t="shared" ref="M41:M45" si="29">K41*1000000/L41</f>
        <v>29388.877213111962</v>
      </c>
      <c r="N41" s="291">
        <f>a0!G38</f>
        <v>103.66533864541832</v>
      </c>
      <c r="O41" s="292">
        <v>4121</v>
      </c>
      <c r="P41" s="78">
        <f t="shared" si="12"/>
        <v>3975.292083013067</v>
      </c>
      <c r="Q41" s="78">
        <v>3999</v>
      </c>
      <c r="R41" s="293">
        <v>144283</v>
      </c>
      <c r="S41" s="287">
        <f t="shared" si="13"/>
        <v>27716.362981085782</v>
      </c>
      <c r="T41" s="291">
        <f>a0!I38</f>
        <v>102.9576338928857</v>
      </c>
      <c r="U41" s="292">
        <v>28673</v>
      </c>
      <c r="V41" s="78">
        <f t="shared" si="14"/>
        <v>27849.319099378881</v>
      </c>
      <c r="W41" s="78">
        <v>27865</v>
      </c>
      <c r="X41" s="293">
        <v>938545</v>
      </c>
      <c r="Y41" s="287">
        <f t="shared" ref="Y41:Y45" si="30">W41*1000000/X41</f>
        <v>29689.572689641947</v>
      </c>
      <c r="Z41" s="291">
        <f>a0!K38</f>
        <v>102.29508196721312</v>
      </c>
      <c r="AA41" s="292">
        <v>21650</v>
      </c>
      <c r="AB41" s="78">
        <f t="shared" si="16"/>
        <v>21164.26282051282</v>
      </c>
      <c r="AC41" s="78">
        <v>21122</v>
      </c>
      <c r="AD41" s="293">
        <v>758976</v>
      </c>
      <c r="AE41" s="287">
        <f t="shared" si="0"/>
        <v>27829.601990049752</v>
      </c>
      <c r="AF41" s="291">
        <f>a0!M38</f>
        <v>102.15231788079471</v>
      </c>
      <c r="AG41" s="292">
        <v>222274</v>
      </c>
      <c r="AH41" s="78">
        <f t="shared" si="17"/>
        <v>217590.755267423</v>
      </c>
      <c r="AI41" s="78">
        <v>216131</v>
      </c>
      <c r="AJ41" s="293">
        <v>8150183</v>
      </c>
      <c r="AK41" s="287">
        <f t="shared" ref="AK41:AK45" si="31">AI41*1000000/AJ41</f>
        <v>26518.545657195671</v>
      </c>
      <c r="AL41" s="291">
        <f>a0!O38</f>
        <v>103.36617405582923</v>
      </c>
      <c r="AM41" s="292">
        <v>417605</v>
      </c>
      <c r="AN41" s="78">
        <f t="shared" si="18"/>
        <v>404005.47259729943</v>
      </c>
      <c r="AO41" s="78">
        <v>403186</v>
      </c>
      <c r="AP41" s="293">
        <v>13617553</v>
      </c>
      <c r="AQ41" s="287">
        <f t="shared" si="2"/>
        <v>29607.815736057721</v>
      </c>
      <c r="AR41" s="291">
        <f>a0!Q38</f>
        <v>104.15627597672486</v>
      </c>
      <c r="AS41" s="292">
        <v>37101</v>
      </c>
      <c r="AT41" s="78">
        <f t="shared" si="19"/>
        <v>32837.19792498005</v>
      </c>
      <c r="AU41" s="78">
        <v>35804</v>
      </c>
      <c r="AV41" s="295">
        <v>1279014</v>
      </c>
      <c r="AW41" s="287">
        <f t="shared" ref="AW41:AW45" si="32">AU41*1000000/AV41</f>
        <v>27993.438695745317</v>
      </c>
      <c r="AX41" s="291">
        <f>a0!S38</f>
        <v>103.87409200968521</v>
      </c>
      <c r="AY41" s="292">
        <v>35480</v>
      </c>
      <c r="AZ41" s="78">
        <f t="shared" si="20"/>
        <v>30931.282051282058</v>
      </c>
      <c r="BA41" s="78">
        <v>34110</v>
      </c>
      <c r="BB41" s="293">
        <v>1112979</v>
      </c>
      <c r="BC41" s="287">
        <f t="shared" ref="BC41:BC45" si="33">BA41*1000000/BB41</f>
        <v>30647.478523853551</v>
      </c>
      <c r="BD41" s="291">
        <f>a0!U38</f>
        <v>104.01258851298191</v>
      </c>
      <c r="BE41" s="292">
        <v>146663</v>
      </c>
      <c r="BF41" s="78">
        <f t="shared" si="5"/>
        <v>130798.54538577914</v>
      </c>
      <c r="BG41" s="78">
        <v>141073</v>
      </c>
      <c r="BH41" s="293">
        <v>4083648</v>
      </c>
      <c r="BI41" s="287">
        <f t="shared" ref="BI41:BI45" si="34">BG41*1000000/BH41</f>
        <v>34545.827652138483</v>
      </c>
      <c r="BJ41" s="291">
        <f>a0!W38</f>
        <v>100.93378607809848</v>
      </c>
      <c r="BK41" s="292">
        <v>152839</v>
      </c>
      <c r="BL41" s="78">
        <f t="shared" si="7"/>
        <v>141398.57022708157</v>
      </c>
      <c r="BM41" s="78">
        <v>149474</v>
      </c>
      <c r="BN41" s="293">
        <v>4707103</v>
      </c>
      <c r="BO41" s="78">
        <f>BM41*1000000/BN41</f>
        <v>31754.988153010461</v>
      </c>
    </row>
    <row r="42" spans="1:67" ht="15.75" customHeight="1">
      <c r="A42" s="1">
        <v>2015</v>
      </c>
      <c r="B42" s="291">
        <f>a0!C39</f>
        <v>104.02629416598191</v>
      </c>
      <c r="C42" s="292">
        <v>1122079</v>
      </c>
      <c r="D42" s="78">
        <f t="shared" si="21"/>
        <v>1078649.4020537126</v>
      </c>
      <c r="E42" s="78">
        <v>1076235</v>
      </c>
      <c r="F42" s="293">
        <v>35702908</v>
      </c>
      <c r="G42" s="287">
        <f>E42*1000000/F42</f>
        <v>30144.183213311364</v>
      </c>
      <c r="H42" s="291">
        <f>a0!E39</f>
        <v>104.11622276029055</v>
      </c>
      <c r="I42" s="292">
        <v>16352</v>
      </c>
      <c r="J42" s="78">
        <f t="shared" si="10"/>
        <v>15705.52558139535</v>
      </c>
      <c r="K42" s="78">
        <v>15769</v>
      </c>
      <c r="L42" s="293">
        <v>528117</v>
      </c>
      <c r="M42" s="287">
        <f t="shared" si="29"/>
        <v>29858.913839168214</v>
      </c>
      <c r="N42" s="291">
        <f>a0!G39</f>
        <v>103.02788844621514</v>
      </c>
      <c r="O42" s="292">
        <v>4197</v>
      </c>
      <c r="P42" s="78">
        <f t="shared" si="12"/>
        <v>4073.6542923433872</v>
      </c>
      <c r="Q42" s="78">
        <v>4070</v>
      </c>
      <c r="R42" s="293">
        <v>144546</v>
      </c>
      <c r="S42" s="287">
        <f t="shared" si="13"/>
        <v>28157.126451095151</v>
      </c>
      <c r="T42" s="291">
        <f>a0!I39</f>
        <v>103.35731414868107</v>
      </c>
      <c r="U42" s="292">
        <v>28882</v>
      </c>
      <c r="V42" s="78">
        <f t="shared" si="14"/>
        <v>27943.837587006958</v>
      </c>
      <c r="W42" s="78">
        <v>28044</v>
      </c>
      <c r="X42" s="293">
        <v>936525</v>
      </c>
      <c r="Y42" s="287">
        <f t="shared" si="30"/>
        <v>29944.742532233522</v>
      </c>
      <c r="Z42" s="291">
        <f>a0!K39</f>
        <v>102.78688524590164</v>
      </c>
      <c r="AA42" s="292">
        <v>22047</v>
      </c>
      <c r="AB42" s="78">
        <f t="shared" si="16"/>
        <v>21449.234449760763</v>
      </c>
      <c r="AC42" s="78">
        <v>21461</v>
      </c>
      <c r="AD42" s="293">
        <v>758842</v>
      </c>
      <c r="AE42" s="287">
        <f t="shared" si="0"/>
        <v>28281.249588188319</v>
      </c>
      <c r="AF42" s="291">
        <f>a0!M39</f>
        <v>103.22847682119206</v>
      </c>
      <c r="AG42" s="292">
        <v>227529</v>
      </c>
      <c r="AH42" s="78">
        <f t="shared" si="17"/>
        <v>220413.016840417</v>
      </c>
      <c r="AI42" s="78">
        <v>219627</v>
      </c>
      <c r="AJ42" s="293">
        <v>8175272</v>
      </c>
      <c r="AK42" s="287">
        <f t="shared" si="31"/>
        <v>26864.794223360397</v>
      </c>
      <c r="AL42" s="291">
        <f>a0!O39</f>
        <v>104.59770114942529</v>
      </c>
      <c r="AM42" s="292">
        <v>435326</v>
      </c>
      <c r="AN42" s="78">
        <f t="shared" si="18"/>
        <v>416190.79120879126</v>
      </c>
      <c r="AO42" s="78">
        <v>415499</v>
      </c>
      <c r="AP42" s="293">
        <v>13707118</v>
      </c>
      <c r="AQ42" s="287">
        <f t="shared" si="2"/>
        <v>30312.644860867178</v>
      </c>
      <c r="AR42" s="291">
        <f>a0!Q39</f>
        <v>105.40315876974232</v>
      </c>
      <c r="AS42" s="292">
        <v>38018</v>
      </c>
      <c r="AT42" s="78">
        <f t="shared" si="19"/>
        <v>33250.758675078869</v>
      </c>
      <c r="AU42" s="78">
        <v>36357</v>
      </c>
      <c r="AV42" s="295">
        <v>1292227</v>
      </c>
      <c r="AW42" s="287">
        <f t="shared" si="32"/>
        <v>28135.149629283398</v>
      </c>
      <c r="AX42" s="291">
        <f>a0!S39</f>
        <v>105.56900726392253</v>
      </c>
      <c r="AY42" s="292">
        <v>36070</v>
      </c>
      <c r="AZ42" s="78">
        <f t="shared" si="20"/>
        <v>30940.779816513757</v>
      </c>
      <c r="BA42" s="78">
        <v>34354</v>
      </c>
      <c r="BB42" s="293">
        <v>1120967</v>
      </c>
      <c r="BC42" s="287">
        <f t="shared" si="33"/>
        <v>30646.754097132209</v>
      </c>
      <c r="BD42" s="291">
        <f>a0!U39</f>
        <v>105.1927616050354</v>
      </c>
      <c r="BE42" s="292">
        <v>148701</v>
      </c>
      <c r="BF42" s="78">
        <f t="shared" si="5"/>
        <v>131128.25654450266</v>
      </c>
      <c r="BG42" s="78">
        <v>141811</v>
      </c>
      <c r="BH42" s="293">
        <v>4144491</v>
      </c>
      <c r="BI42" s="287">
        <f t="shared" si="34"/>
        <v>34216.747002225362</v>
      </c>
      <c r="BJ42" s="291">
        <f>a0!W39</f>
        <v>102.03735144312394</v>
      </c>
      <c r="BK42" s="292">
        <v>161021</v>
      </c>
      <c r="BL42" s="78">
        <f t="shared" si="7"/>
        <v>147356.98835274542</v>
      </c>
      <c r="BM42" s="78">
        <v>155484</v>
      </c>
      <c r="BN42" s="293">
        <v>4776388</v>
      </c>
      <c r="BO42" s="78">
        <f>BM42*1000000/BN42</f>
        <v>32552.631821367944</v>
      </c>
    </row>
    <row r="43" spans="1:67" ht="15.75" customHeight="1">
      <c r="A43" s="1">
        <v>2016</v>
      </c>
      <c r="B43" s="291">
        <f>a0!C40</f>
        <v>105.50534100246507</v>
      </c>
      <c r="C43" s="292">
        <v>1153668</v>
      </c>
      <c r="D43" s="78">
        <f t="shared" si="21"/>
        <v>1093468.813084112</v>
      </c>
      <c r="E43" s="78">
        <v>1097576</v>
      </c>
      <c r="F43" s="293">
        <v>36109487</v>
      </c>
      <c r="G43" s="287">
        <f>E43*1000000/F43</f>
        <v>30395.779369560139</v>
      </c>
      <c r="H43" s="291">
        <f>a0!E40</f>
        <v>106.9410815173527</v>
      </c>
      <c r="I43" s="292">
        <v>16653</v>
      </c>
      <c r="J43" s="78">
        <f t="shared" si="10"/>
        <v>15572.12603773585</v>
      </c>
      <c r="K43" s="78">
        <v>15791</v>
      </c>
      <c r="L43" s="293">
        <v>529426</v>
      </c>
      <c r="M43" s="287">
        <f t="shared" si="29"/>
        <v>29826.642439169969</v>
      </c>
      <c r="N43" s="291">
        <f>a0!G40</f>
        <v>104.22310756972112</v>
      </c>
      <c r="O43" s="292">
        <v>4327</v>
      </c>
      <c r="P43" s="78">
        <f t="shared" si="12"/>
        <v>4151.6704892966363</v>
      </c>
      <c r="Q43" s="78">
        <v>4166</v>
      </c>
      <c r="R43" s="293">
        <v>146969</v>
      </c>
      <c r="S43" s="287">
        <f t="shared" si="13"/>
        <v>28346.113806312896</v>
      </c>
      <c r="T43" s="291">
        <f>a0!I40</f>
        <v>104.63629096722622</v>
      </c>
      <c r="U43" s="292">
        <v>29373</v>
      </c>
      <c r="V43" s="78">
        <f t="shared" si="14"/>
        <v>28071.522536287244</v>
      </c>
      <c r="W43" s="78">
        <v>28282</v>
      </c>
      <c r="X43" s="293">
        <v>942790</v>
      </c>
      <c r="Y43" s="287">
        <f t="shared" si="30"/>
        <v>29998.196841290213</v>
      </c>
      <c r="Z43" s="291">
        <f>a0!K40</f>
        <v>105.08196721311475</v>
      </c>
      <c r="AA43" s="292">
        <v>22515</v>
      </c>
      <c r="AB43" s="78">
        <f t="shared" si="16"/>
        <v>21426.131045241811</v>
      </c>
      <c r="AC43" s="78">
        <v>21667</v>
      </c>
      <c r="AD43" s="293">
        <v>763350</v>
      </c>
      <c r="AE43" s="287">
        <f t="shared" si="0"/>
        <v>28384.096417108798</v>
      </c>
      <c r="AF43" s="291">
        <f>a0!M40</f>
        <v>103.97350993377484</v>
      </c>
      <c r="AG43" s="292">
        <v>233861</v>
      </c>
      <c r="AH43" s="78">
        <f t="shared" si="17"/>
        <v>224923.63694267516</v>
      </c>
      <c r="AI43" s="78">
        <v>224508</v>
      </c>
      <c r="AJ43" s="293">
        <v>8225950</v>
      </c>
      <c r="AK43" s="287">
        <f t="shared" si="31"/>
        <v>27292.653128210117</v>
      </c>
      <c r="AL43" s="291">
        <f>a0!O40</f>
        <v>106.48604269293924</v>
      </c>
      <c r="AM43" s="292">
        <v>450917</v>
      </c>
      <c r="AN43" s="78">
        <f t="shared" si="18"/>
        <v>423451.73939861223</v>
      </c>
      <c r="AO43" s="78">
        <v>425803</v>
      </c>
      <c r="AP43" s="293">
        <v>13875394</v>
      </c>
      <c r="AQ43" s="287">
        <f t="shared" si="2"/>
        <v>30687.633086310918</v>
      </c>
      <c r="AR43" s="291">
        <f>a0!Q40</f>
        <v>106.73316708229427</v>
      </c>
      <c r="AS43" s="292">
        <v>38879</v>
      </c>
      <c r="AT43" s="78">
        <f t="shared" si="19"/>
        <v>33580.070872274147</v>
      </c>
      <c r="AU43" s="78">
        <v>36920</v>
      </c>
      <c r="AV43" s="295">
        <v>1314139</v>
      </c>
      <c r="AW43" s="287">
        <f t="shared" si="32"/>
        <v>28094.440542438813</v>
      </c>
      <c r="AX43" s="291">
        <f>a0!S40</f>
        <v>106.69895076674736</v>
      </c>
      <c r="AY43" s="292">
        <v>36522</v>
      </c>
      <c r="AZ43" s="78">
        <f t="shared" si="20"/>
        <v>30996.73524962179</v>
      </c>
      <c r="BA43" s="78">
        <v>34652</v>
      </c>
      <c r="BB43" s="293">
        <v>1135987</v>
      </c>
      <c r="BC43" s="287">
        <f t="shared" si="33"/>
        <v>30503.870202739996</v>
      </c>
      <c r="BD43" s="291">
        <f>a0!U40</f>
        <v>106.37293469708891</v>
      </c>
      <c r="BE43" s="292">
        <v>148702</v>
      </c>
      <c r="BF43" s="78">
        <f t="shared" si="5"/>
        <v>129674.30325443789</v>
      </c>
      <c r="BG43" s="78">
        <v>141373</v>
      </c>
      <c r="BH43" s="293">
        <v>4196061</v>
      </c>
      <c r="BI43" s="287">
        <f t="shared" si="34"/>
        <v>33691.836224497216</v>
      </c>
      <c r="BJ43" s="291">
        <f>a0!W40</f>
        <v>103.9049235993209</v>
      </c>
      <c r="BK43" s="292">
        <v>167899</v>
      </c>
      <c r="BL43" s="78">
        <f t="shared" si="7"/>
        <v>150889.6241830065</v>
      </c>
      <c r="BM43" s="78">
        <v>160605</v>
      </c>
      <c r="BN43" s="293">
        <v>4859250</v>
      </c>
      <c r="BO43" s="78">
        <f>BM43*1000000/BN43</f>
        <v>33051.396820496993</v>
      </c>
    </row>
    <row r="44" spans="1:67" ht="15.75" customHeight="1">
      <c r="A44" s="1">
        <v>2017</v>
      </c>
      <c r="B44" s="291">
        <f>a0!C41</f>
        <v>107.14872637633525</v>
      </c>
      <c r="C44" s="292">
        <v>1208438</v>
      </c>
      <c r="D44" s="78">
        <f t="shared" si="21"/>
        <v>1127813.6855828222</v>
      </c>
      <c r="E44" s="78">
        <v>1138311</v>
      </c>
      <c r="F44" s="293">
        <v>36543321</v>
      </c>
      <c r="G44" s="287">
        <f>E44*1000000/F44</f>
        <v>31149.631966946847</v>
      </c>
      <c r="H44" s="291">
        <f>a0!E41</f>
        <v>109.52380952380952</v>
      </c>
      <c r="I44" s="292">
        <v>17115</v>
      </c>
      <c r="J44" s="78">
        <f t="shared" si="10"/>
        <v>15626.739130434782</v>
      </c>
      <c r="K44" s="78">
        <v>15984</v>
      </c>
      <c r="L44" s="293">
        <v>528356</v>
      </c>
      <c r="M44" s="287">
        <f t="shared" si="29"/>
        <v>30252.329868497756</v>
      </c>
      <c r="N44" s="291">
        <f>a0!G41</f>
        <v>106.13545816733067</v>
      </c>
      <c r="O44" s="292">
        <v>4498</v>
      </c>
      <c r="P44" s="78">
        <f t="shared" si="12"/>
        <v>4237.9804804804808</v>
      </c>
      <c r="Q44" s="78">
        <v>4269</v>
      </c>
      <c r="R44" s="293">
        <v>150483</v>
      </c>
      <c r="S44" s="287">
        <f t="shared" si="13"/>
        <v>28368.652937541119</v>
      </c>
      <c r="T44" s="291">
        <f>a0!I41</f>
        <v>105.83533173461231</v>
      </c>
      <c r="U44" s="292">
        <v>30517</v>
      </c>
      <c r="V44" s="78">
        <f t="shared" si="14"/>
        <v>28834.416163141992</v>
      </c>
      <c r="W44" s="78">
        <v>29120</v>
      </c>
      <c r="X44" s="293">
        <v>950401</v>
      </c>
      <c r="Y44" s="287">
        <f t="shared" si="30"/>
        <v>30639.698400990739</v>
      </c>
      <c r="Z44" s="291">
        <f>a0!K41</f>
        <v>107.54098360655738</v>
      </c>
      <c r="AA44" s="292">
        <v>23538</v>
      </c>
      <c r="AB44" s="78">
        <f t="shared" si="16"/>
        <v>21887.469512195123</v>
      </c>
      <c r="AC44" s="78">
        <v>22303</v>
      </c>
      <c r="AD44" s="293">
        <v>766762</v>
      </c>
      <c r="AE44" s="287">
        <f t="shared" si="0"/>
        <v>29087.252628586186</v>
      </c>
      <c r="AF44" s="291">
        <f>a0!M41</f>
        <v>105.0496688741722</v>
      </c>
      <c r="AG44" s="292">
        <v>243664</v>
      </c>
      <c r="AH44" s="78">
        <f t="shared" si="17"/>
        <v>231951.23089046491</v>
      </c>
      <c r="AI44" s="78">
        <v>231939</v>
      </c>
      <c r="AJ44" s="293">
        <v>8298827</v>
      </c>
      <c r="AK44" s="287">
        <f t="shared" si="31"/>
        <v>27948.407648454413</v>
      </c>
      <c r="AL44" s="291">
        <f>a0!O41</f>
        <v>108.29228243021348</v>
      </c>
      <c r="AM44" s="292">
        <v>474229</v>
      </c>
      <c r="AN44" s="78">
        <f t="shared" si="18"/>
        <v>437915.78620166791</v>
      </c>
      <c r="AO44" s="78">
        <v>443356</v>
      </c>
      <c r="AP44" s="293">
        <v>14072615</v>
      </c>
      <c r="AQ44" s="287">
        <f t="shared" si="2"/>
        <v>31504.876670043202</v>
      </c>
      <c r="AR44" s="291">
        <f>a0!Q41</f>
        <v>108.47880299251871</v>
      </c>
      <c r="AS44" s="292">
        <v>40673</v>
      </c>
      <c r="AT44" s="78">
        <f t="shared" si="19"/>
        <v>34564.258237547896</v>
      </c>
      <c r="AU44" s="78">
        <v>38311</v>
      </c>
      <c r="AV44" s="295">
        <v>1335018</v>
      </c>
      <c r="AW44" s="287">
        <f t="shared" si="32"/>
        <v>28696.99135142747</v>
      </c>
      <c r="AX44" s="291">
        <f>a0!S41</f>
        <v>108.47457627118645</v>
      </c>
      <c r="AY44" s="292">
        <v>37689</v>
      </c>
      <c r="AZ44" s="78">
        <f t="shared" si="20"/>
        <v>31463.584821428572</v>
      </c>
      <c r="BA44" s="78">
        <v>35399</v>
      </c>
      <c r="BB44" s="293">
        <v>1150926</v>
      </c>
      <c r="BC44" s="287">
        <f t="shared" si="33"/>
        <v>30756.973080806238</v>
      </c>
      <c r="BD44" s="291">
        <f>a0!U41</f>
        <v>108.02517702596383</v>
      </c>
      <c r="BE44" s="292">
        <v>154372</v>
      </c>
      <c r="BF44" s="78">
        <f t="shared" si="5"/>
        <v>132559.78732702113</v>
      </c>
      <c r="BG44" s="78">
        <v>145721.1</v>
      </c>
      <c r="BH44" s="293">
        <v>4243543</v>
      </c>
      <c r="BI44" s="287">
        <f t="shared" si="34"/>
        <v>34339.489431354887</v>
      </c>
      <c r="BJ44" s="291">
        <f>a0!W41</f>
        <v>106.11205432937182</v>
      </c>
      <c r="BK44" s="292">
        <v>177971</v>
      </c>
      <c r="BL44" s="78">
        <f t="shared" si="7"/>
        <v>156614.47999999998</v>
      </c>
      <c r="BM44" s="78">
        <v>168002</v>
      </c>
      <c r="BN44" s="293">
        <v>4924233</v>
      </c>
      <c r="BO44" s="78">
        <f>BM44*1000000/BN44</f>
        <v>34117.394526213524</v>
      </c>
    </row>
    <row r="45" spans="1:67" s="66" customFormat="1" ht="15.75" customHeight="1">
      <c r="A45" s="66">
        <v>2018</v>
      </c>
      <c r="B45" s="291">
        <f>a0!C42</f>
        <v>109.6138044371405</v>
      </c>
      <c r="C45" s="292">
        <v>1255327</v>
      </c>
      <c r="D45" s="78">
        <f t="shared" si="21"/>
        <v>1145227.1056971515</v>
      </c>
      <c r="E45" s="78">
        <v>1163675</v>
      </c>
      <c r="F45" s="293">
        <v>37057765</v>
      </c>
      <c r="G45" s="287">
        <f t="shared" ref="G45" si="35">E45*1000000/F45</f>
        <v>31401.650909060489</v>
      </c>
      <c r="H45" s="291">
        <f>a0!E42</f>
        <v>111.2994350282486</v>
      </c>
      <c r="I45" s="292">
        <v>17326</v>
      </c>
      <c r="J45" s="78">
        <f t="shared" si="10"/>
        <v>15567.015228426393</v>
      </c>
      <c r="K45" s="78">
        <v>16020</v>
      </c>
      <c r="L45" s="293">
        <v>525604</v>
      </c>
      <c r="M45" s="287">
        <f t="shared" si="29"/>
        <v>30479.220097259535</v>
      </c>
      <c r="N45" s="291">
        <f>a0!G42</f>
        <v>108.60557768924303</v>
      </c>
      <c r="O45" s="292">
        <v>4642</v>
      </c>
      <c r="P45" s="78">
        <f t="shared" si="12"/>
        <v>4274.1819515774023</v>
      </c>
      <c r="Q45" s="78">
        <v>4342</v>
      </c>
      <c r="R45" s="293">
        <v>153584</v>
      </c>
      <c r="S45" s="287">
        <f t="shared" si="13"/>
        <v>28271.174080633398</v>
      </c>
      <c r="T45" s="291">
        <f>a0!I42</f>
        <v>108.15347721822543</v>
      </c>
      <c r="U45" s="292">
        <v>31372</v>
      </c>
      <c r="V45" s="78">
        <f t="shared" si="14"/>
        <v>29006.926829268286</v>
      </c>
      <c r="W45" s="78">
        <v>29523</v>
      </c>
      <c r="X45" s="293">
        <v>959500</v>
      </c>
      <c r="Y45" s="287">
        <f t="shared" si="30"/>
        <v>30769.150599270455</v>
      </c>
      <c r="Z45" s="291">
        <f>a0!K42</f>
        <v>109.8360655737705</v>
      </c>
      <c r="AA45" s="292">
        <v>24160</v>
      </c>
      <c r="AB45" s="78">
        <f t="shared" si="16"/>
        <v>21996.417910447763</v>
      </c>
      <c r="AC45" s="78">
        <v>22502</v>
      </c>
      <c r="AD45" s="293">
        <v>770921</v>
      </c>
      <c r="AE45" s="287">
        <f t="shared" si="0"/>
        <v>29188.464187640497</v>
      </c>
      <c r="AF45" s="291">
        <f>a0!M42</f>
        <v>106.78807947019868</v>
      </c>
      <c r="AG45" s="292">
        <v>252363</v>
      </c>
      <c r="AH45" s="78">
        <f t="shared" si="17"/>
        <v>236321.32093023256</v>
      </c>
      <c r="AI45" s="78">
        <v>237256.9</v>
      </c>
      <c r="AJ45" s="293">
        <v>8387632</v>
      </c>
      <c r="AK45" s="287">
        <f t="shared" si="31"/>
        <v>28286.517577309067</v>
      </c>
      <c r="AL45" s="291">
        <f>a0!O42</f>
        <v>110.83743842364532</v>
      </c>
      <c r="AM45" s="292">
        <v>495315</v>
      </c>
      <c r="AN45" s="78">
        <f t="shared" si="18"/>
        <v>446884.19999999995</v>
      </c>
      <c r="AO45" s="78">
        <v>454806.9</v>
      </c>
      <c r="AP45" s="293">
        <v>14318545</v>
      </c>
      <c r="AQ45" s="287">
        <f t="shared" si="2"/>
        <v>31763.48574523459</v>
      </c>
      <c r="AR45" s="291">
        <f>a0!Q42</f>
        <v>111.22194513715712</v>
      </c>
      <c r="AS45" s="292">
        <v>42199</v>
      </c>
      <c r="AT45" s="78">
        <f t="shared" si="19"/>
        <v>34976.600149476835</v>
      </c>
      <c r="AU45" s="78">
        <v>39044</v>
      </c>
      <c r="AV45" s="295">
        <v>1353403</v>
      </c>
      <c r="AW45" s="287">
        <f t="shared" si="32"/>
        <v>28848.761233719742</v>
      </c>
      <c r="AX45" s="291">
        <f>a0!S42</f>
        <v>110.97659402744148</v>
      </c>
      <c r="AY45" s="292">
        <v>38755</v>
      </c>
      <c r="AZ45" s="78">
        <f t="shared" si="20"/>
        <v>31624.080000000002</v>
      </c>
      <c r="BA45" s="78">
        <v>35795</v>
      </c>
      <c r="BB45" s="293">
        <v>1162978</v>
      </c>
      <c r="BC45" s="287">
        <f t="shared" si="33"/>
        <v>30778.742160212834</v>
      </c>
      <c r="BD45" s="291">
        <f>a0!U42</f>
        <v>110.62155782848151</v>
      </c>
      <c r="BE45" s="292">
        <v>159539</v>
      </c>
      <c r="BF45" s="78">
        <f t="shared" si="5"/>
        <v>133781.2809388336</v>
      </c>
      <c r="BG45" s="78">
        <v>148484</v>
      </c>
      <c r="BH45" s="293">
        <v>4300721</v>
      </c>
      <c r="BI45" s="287">
        <f t="shared" si="34"/>
        <v>34525.373768723897</v>
      </c>
      <c r="BJ45" s="291">
        <f>a0!W42</f>
        <v>108.99830220713073</v>
      </c>
      <c r="BK45" s="292">
        <v>185360</v>
      </c>
      <c r="BL45" s="78">
        <f t="shared" si="7"/>
        <v>158797.50778816198</v>
      </c>
      <c r="BM45" s="78">
        <v>171952</v>
      </c>
      <c r="BN45" s="293">
        <v>5001170</v>
      </c>
      <c r="BO45" s="78">
        <f>BM45*1000000/BN45</f>
        <v>34382.354529040203</v>
      </c>
    </row>
    <row r="46" spans="1:67" s="66" customFormat="1" ht="15.75" customHeight="1">
      <c r="B46" s="296"/>
      <c r="C46" s="78"/>
      <c r="D46" s="78"/>
      <c r="E46" s="78"/>
      <c r="F46" s="78"/>
      <c r="G46" s="78"/>
      <c r="H46" s="291"/>
      <c r="I46" s="78"/>
      <c r="J46" s="78"/>
      <c r="K46" s="78"/>
      <c r="L46" s="74"/>
      <c r="M46" s="78"/>
      <c r="N46" s="291"/>
      <c r="O46" s="78"/>
      <c r="P46" s="78"/>
      <c r="Q46" s="78"/>
      <c r="R46" s="78"/>
      <c r="S46" s="78"/>
      <c r="T46" s="291"/>
      <c r="U46" s="78"/>
      <c r="V46" s="78"/>
      <c r="W46" s="78"/>
      <c r="X46" s="78"/>
      <c r="Y46" s="78"/>
      <c r="Z46" s="291"/>
      <c r="AA46" s="78"/>
      <c r="AB46" s="78"/>
      <c r="AC46" s="78"/>
      <c r="AD46" s="78"/>
      <c r="AE46" s="78"/>
      <c r="AF46" s="291"/>
      <c r="AG46" s="78"/>
      <c r="AH46" s="78"/>
      <c r="AI46" s="78"/>
      <c r="AJ46" s="78"/>
      <c r="AK46" s="78"/>
      <c r="AL46" s="291"/>
      <c r="AM46" s="78"/>
      <c r="AN46" s="78"/>
      <c r="AO46" s="78"/>
      <c r="AP46" s="78"/>
      <c r="AQ46" s="78"/>
      <c r="AR46" s="291"/>
      <c r="AS46" s="78"/>
      <c r="AT46" s="78"/>
      <c r="AU46" s="78"/>
      <c r="AV46" s="78"/>
      <c r="AW46" s="78"/>
      <c r="AX46" s="291"/>
      <c r="AY46" s="78"/>
      <c r="AZ46" s="78"/>
      <c r="BA46" s="78"/>
      <c r="BB46" s="78"/>
      <c r="BC46" s="78"/>
      <c r="BD46" s="291"/>
      <c r="BE46" s="78"/>
      <c r="BF46" s="78"/>
      <c r="BG46" s="78"/>
      <c r="BH46" s="78"/>
      <c r="BI46" s="78"/>
      <c r="BJ46" s="291"/>
      <c r="BK46" s="78"/>
      <c r="BL46" s="78"/>
      <c r="BM46" s="78"/>
      <c r="BN46" s="78"/>
      <c r="BO46" s="78"/>
    </row>
    <row r="47" spans="1:67" ht="15.75" customHeight="1">
      <c r="B47" s="291" t="s">
        <v>615</v>
      </c>
      <c r="C47" s="78"/>
      <c r="D47" s="78"/>
      <c r="E47" s="78"/>
      <c r="F47" s="78"/>
      <c r="G47" s="78"/>
      <c r="H47" s="291"/>
      <c r="I47" s="78"/>
      <c r="J47" s="78"/>
      <c r="K47" s="78"/>
      <c r="L47" s="78"/>
      <c r="M47" s="78"/>
      <c r="N47" s="291" t="s">
        <v>615</v>
      </c>
      <c r="O47" s="78"/>
      <c r="P47" s="78"/>
      <c r="Q47" s="78"/>
      <c r="R47" s="78"/>
      <c r="S47" s="78"/>
      <c r="T47" s="291"/>
      <c r="U47" s="78"/>
      <c r="V47" s="78"/>
      <c r="W47" s="78"/>
      <c r="X47" s="78"/>
      <c r="Y47" s="78"/>
      <c r="Z47" s="291" t="s">
        <v>615</v>
      </c>
      <c r="AA47" s="78"/>
      <c r="AB47" s="78"/>
      <c r="AC47" s="78"/>
      <c r="AD47" s="78"/>
      <c r="AE47" s="78"/>
      <c r="AF47" s="291"/>
      <c r="AG47" s="78"/>
      <c r="AH47" s="78"/>
      <c r="AI47" s="78"/>
      <c r="AJ47" s="78"/>
      <c r="AK47" s="78"/>
      <c r="AL47" s="291" t="s">
        <v>615</v>
      </c>
      <c r="AM47" s="78"/>
      <c r="AN47" s="78"/>
      <c r="AO47" s="78"/>
      <c r="AP47" s="78"/>
      <c r="AQ47" s="78"/>
      <c r="AR47" s="291"/>
      <c r="AS47" s="78"/>
      <c r="AT47" s="78"/>
      <c r="AU47" s="78"/>
      <c r="AV47" s="78"/>
      <c r="AW47" s="78"/>
      <c r="AX47" s="291" t="s">
        <v>615</v>
      </c>
      <c r="AY47" s="78"/>
      <c r="AZ47" s="78"/>
      <c r="BA47" s="78"/>
      <c r="BB47" s="78"/>
      <c r="BC47" s="78"/>
      <c r="BD47" s="291"/>
      <c r="BE47" s="78"/>
      <c r="BF47" s="78"/>
      <c r="BG47" s="78"/>
      <c r="BH47" s="78"/>
      <c r="BI47" s="78"/>
      <c r="BJ47" s="291" t="s">
        <v>615</v>
      </c>
      <c r="BK47" s="78"/>
      <c r="BL47" s="78"/>
      <c r="BM47" s="78"/>
      <c r="BN47" s="78"/>
      <c r="BO47" s="78"/>
    </row>
    <row r="48" spans="1:67" s="5" customFormat="1" ht="15.75" customHeight="1">
      <c r="A48" s="84" t="s">
        <v>989</v>
      </c>
      <c r="B48" s="70">
        <f>(POWER(B45/B8, 1/(2018-1981))-1)*100</f>
        <v>2.7156227432800772</v>
      </c>
      <c r="C48" s="70">
        <f t="shared" ref="C48:BN48" si="36">(POWER(C45/C8, 1/(2018-1981))-1)*100</f>
        <v>5.2358398778609816</v>
      </c>
      <c r="D48" s="70">
        <f t="shared" si="36"/>
        <v>2.4535869688292022</v>
      </c>
      <c r="E48" s="70">
        <f t="shared" si="36"/>
        <v>2.8227598256670872</v>
      </c>
      <c r="F48" s="70">
        <f t="shared" si="36"/>
        <v>1.0892177815429394</v>
      </c>
      <c r="G48" s="70">
        <f t="shared" si="36"/>
        <v>1.7148634465353085</v>
      </c>
      <c r="H48" s="70">
        <f t="shared" si="36"/>
        <v>2.6128818971421719</v>
      </c>
      <c r="I48" s="70">
        <f>(POWER(I45/I8, 1/(2018-1981))-1)*100</f>
        <v>4.6514403651884528</v>
      </c>
      <c r="J48" s="70">
        <f t="shared" si="36"/>
        <v>1.9866496587530813</v>
      </c>
      <c r="K48" s="70">
        <f t="shared" si="36"/>
        <v>2.3195247665916074</v>
      </c>
      <c r="L48" s="70">
        <f t="shared" si="36"/>
        <v>-0.24388331702788202</v>
      </c>
      <c r="M48" s="70">
        <f t="shared" si="36"/>
        <v>2.569675092471857</v>
      </c>
      <c r="N48" s="70">
        <f>(POWER(N45/N8, 1/(2018-1981))-1)*100</f>
        <v>2.6014870271210855</v>
      </c>
      <c r="O48" s="70">
        <f t="shared" si="36"/>
        <v>4.8846269934932796</v>
      </c>
      <c r="P48" s="70">
        <f t="shared" si="36"/>
        <v>2.2252503667599566</v>
      </c>
      <c r="Q48" s="70">
        <f t="shared" si="36"/>
        <v>2.4753492114814257</v>
      </c>
      <c r="R48" s="70">
        <f t="shared" si="36"/>
        <v>0.58982352037852959</v>
      </c>
      <c r="S48" s="70">
        <f t="shared" si="36"/>
        <v>1.8744696283525375</v>
      </c>
      <c r="T48" s="70">
        <f t="shared" si="36"/>
        <v>2.6829219537256144</v>
      </c>
      <c r="U48" s="70">
        <f t="shared" si="36"/>
        <v>4.715714507941926</v>
      </c>
      <c r="V48" s="70">
        <f t="shared" si="36"/>
        <v>1.9796793035675497</v>
      </c>
      <c r="W48" s="70">
        <f t="shared" si="36"/>
        <v>2.2607641342576645</v>
      </c>
      <c r="X48" s="70">
        <f t="shared" si="36"/>
        <v>0.31254615364566529</v>
      </c>
      <c r="Y48" s="70">
        <f t="shared" si="36"/>
        <v>1.9421478721395324</v>
      </c>
      <c r="Z48" s="70">
        <f t="shared" si="36"/>
        <v>2.6506754107877839</v>
      </c>
      <c r="AA48" s="70">
        <f t="shared" si="36"/>
        <v>4.7363848615478821</v>
      </c>
      <c r="AB48" s="70">
        <f t="shared" si="36"/>
        <v>2.0318516584654667</v>
      </c>
      <c r="AC48" s="70">
        <f t="shared" si="36"/>
        <v>2.4239762791344432</v>
      </c>
      <c r="AD48" s="70">
        <f t="shared" si="36"/>
        <v>0.23636122417984851</v>
      </c>
      <c r="AE48" s="70">
        <f t="shared" si="36"/>
        <v>2.1824565738793655</v>
      </c>
      <c r="AF48" s="70">
        <f t="shared" si="36"/>
        <v>2.5836151122669904</v>
      </c>
      <c r="AG48" s="70">
        <f t="shared" si="36"/>
        <v>4.7769165725498164</v>
      </c>
      <c r="AH48" s="70">
        <f t="shared" si="36"/>
        <v>2.1380621631266417</v>
      </c>
      <c r="AI48" s="70">
        <f t="shared" si="36"/>
        <v>2.5196916268387382</v>
      </c>
      <c r="AJ48" s="70">
        <f t="shared" si="36"/>
        <v>0.67175893116999674</v>
      </c>
      <c r="AK48" s="70">
        <f t="shared" si="36"/>
        <v>1.835601876125148</v>
      </c>
      <c r="AL48" s="70">
        <f t="shared" si="36"/>
        <v>2.8226589977329297</v>
      </c>
      <c r="AM48" s="70">
        <f t="shared" si="36"/>
        <v>5.4581980134988717</v>
      </c>
      <c r="AN48" s="70">
        <f t="shared" si="36"/>
        <v>2.5631889327274227</v>
      </c>
      <c r="AO48" s="70">
        <f t="shared" si="36"/>
        <v>2.9533992075908788</v>
      </c>
      <c r="AP48" s="70">
        <f t="shared" si="36"/>
        <v>1.3205586791720014</v>
      </c>
      <c r="AQ48" s="70">
        <f t="shared" si="36"/>
        <v>1.6115589468759239</v>
      </c>
      <c r="AR48" s="70">
        <f t="shared" si="36"/>
        <v>2.7521248814688093</v>
      </c>
      <c r="AS48" s="70">
        <f t="shared" si="36"/>
        <v>4.7495683468082195</v>
      </c>
      <c r="AT48" s="70">
        <f t="shared" si="36"/>
        <v>1.9439437069000753</v>
      </c>
      <c r="AU48" s="70">
        <f t="shared" si="36"/>
        <v>2.281793350014949</v>
      </c>
      <c r="AV48" s="70">
        <f t="shared" si="36"/>
        <v>0.7261216879362431</v>
      </c>
      <c r="AW48" s="70">
        <f t="shared" si="36"/>
        <v>1.5444570246617717</v>
      </c>
      <c r="AX48" s="70">
        <f t="shared" si="36"/>
        <v>2.7996945658502304</v>
      </c>
      <c r="AY48" s="70">
        <f t="shared" si="36"/>
        <v>4.7254243647680605</v>
      </c>
      <c r="AZ48" s="70">
        <f t="shared" si="36"/>
        <v>1.8732835803167314</v>
      </c>
      <c r="BA48" s="70">
        <f t="shared" si="36"/>
        <v>2.2782410603099379</v>
      </c>
      <c r="BB48" s="70">
        <f t="shared" si="36"/>
        <v>0.47551512634553816</v>
      </c>
      <c r="BC48" s="70">
        <f t="shared" si="36"/>
        <v>1.7941942688201262</v>
      </c>
      <c r="BD48" s="70">
        <f t="shared" si="36"/>
        <v>2.8448606339750881</v>
      </c>
      <c r="BE48" s="70">
        <f t="shared" si="36"/>
        <v>5.6503157624078204</v>
      </c>
      <c r="BF48" s="70">
        <f t="shared" si="36"/>
        <v>2.7278515534357561</v>
      </c>
      <c r="BG48" s="70">
        <f t="shared" si="36"/>
        <v>3.2820599497885627</v>
      </c>
      <c r="BH48" s="70">
        <f t="shared" si="36"/>
        <v>1.7165909708781735</v>
      </c>
      <c r="BI48" s="70">
        <f t="shared" si="36"/>
        <v>1.5390497891917931</v>
      </c>
      <c r="BJ48" s="70">
        <f t="shared" si="36"/>
        <v>2.4837497086984461</v>
      </c>
      <c r="BK48" s="70">
        <f t="shared" si="36"/>
        <v>5.5195544976800459</v>
      </c>
      <c r="BL48" s="70">
        <f t="shared" si="36"/>
        <v>2.9622304000493926</v>
      </c>
      <c r="BM48" s="70">
        <f t="shared" si="36"/>
        <v>3.1001261775896127</v>
      </c>
      <c r="BN48" s="70">
        <f t="shared" si="36"/>
        <v>1.554148244801512</v>
      </c>
      <c r="BO48" s="70">
        <f t="shared" ref="BO48" si="37">(POWER(BO45/BO8, 1/(2018-1981))-1)*100</f>
        <v>1.5223188412367472</v>
      </c>
    </row>
    <row r="49" spans="1:56" s="5" customFormat="1" ht="15.75" customHeight="1"/>
    <row r="50" spans="1:56">
      <c r="B50" s="8" t="s">
        <v>612</v>
      </c>
    </row>
    <row r="51" spans="1:56">
      <c r="B51" s="8" t="s">
        <v>971</v>
      </c>
      <c r="T51" s="8" t="s">
        <v>290</v>
      </c>
      <c r="AL51" s="8" t="s">
        <v>290</v>
      </c>
      <c r="BD51" s="8" t="s">
        <v>290</v>
      </c>
    </row>
    <row r="52" spans="1:56">
      <c r="B52" s="379" t="s">
        <v>972</v>
      </c>
      <c r="C52" s="379"/>
      <c r="D52" s="379"/>
      <c r="E52" s="379"/>
      <c r="F52" s="379"/>
      <c r="G52" s="379"/>
      <c r="H52" s="379"/>
      <c r="I52" s="379"/>
      <c r="J52" s="379"/>
    </row>
    <row r="53" spans="1:56">
      <c r="B53" s="379" t="s">
        <v>1210</v>
      </c>
      <c r="C53" s="379"/>
      <c r="D53" s="379"/>
      <c r="E53" s="379"/>
      <c r="F53" s="379"/>
      <c r="G53" s="379"/>
      <c r="H53" s="379"/>
      <c r="I53" s="379"/>
      <c r="J53" s="379"/>
      <c r="K53" s="379"/>
      <c r="L53" s="379"/>
    </row>
    <row r="54" spans="1:56">
      <c r="B54" s="8" t="s">
        <v>970</v>
      </c>
    </row>
    <row r="55" spans="1:56">
      <c r="B55" s="8" t="s">
        <v>1230</v>
      </c>
    </row>
    <row r="57" spans="1:56">
      <c r="A57" s="249"/>
    </row>
    <row r="58" spans="1:56">
      <c r="A58" s="249"/>
    </row>
    <row r="59" spans="1:56">
      <c r="A59" s="249"/>
    </row>
    <row r="60" spans="1:56">
      <c r="A60" s="249"/>
    </row>
    <row r="61" spans="1:56">
      <c r="A61" s="249"/>
    </row>
    <row r="62" spans="1:56">
      <c r="A62" s="249"/>
    </row>
    <row r="63" spans="1:56">
      <c r="A63" s="249"/>
    </row>
    <row r="64" spans="1:56">
      <c r="A64" s="249"/>
    </row>
    <row r="65" spans="1:1">
      <c r="A65" s="249"/>
    </row>
    <row r="66" spans="1:1">
      <c r="A66" s="249"/>
    </row>
    <row r="67" spans="1:1">
      <c r="A67" s="249"/>
    </row>
    <row r="68" spans="1:1">
      <c r="A68" s="249"/>
    </row>
    <row r="69" spans="1:1">
      <c r="A69" s="249"/>
    </row>
    <row r="70" spans="1:1">
      <c r="A70" s="249"/>
    </row>
    <row r="71" spans="1:1">
      <c r="A71" s="249"/>
    </row>
    <row r="72" spans="1:1">
      <c r="A72" s="249"/>
    </row>
    <row r="73" spans="1:1">
      <c r="A73" s="249"/>
    </row>
    <row r="74" spans="1:1">
      <c r="A74" s="249"/>
    </row>
    <row r="75" spans="1:1">
      <c r="A75" s="249"/>
    </row>
    <row r="76" spans="1:1">
      <c r="A76" s="249"/>
    </row>
    <row r="77" spans="1:1">
      <c r="A77" s="249"/>
    </row>
    <row r="78" spans="1:1">
      <c r="A78" s="249"/>
    </row>
    <row r="79" spans="1:1">
      <c r="A79" s="249"/>
    </row>
    <row r="80" spans="1:1">
      <c r="A80" s="249"/>
    </row>
    <row r="81" spans="1:1">
      <c r="A81" s="249"/>
    </row>
    <row r="82" spans="1:1">
      <c r="A82" s="249"/>
    </row>
    <row r="83" spans="1:1">
      <c r="A83" s="249"/>
    </row>
    <row r="84" spans="1:1">
      <c r="A84" s="249"/>
    </row>
    <row r="85" spans="1:1">
      <c r="A85" s="249"/>
    </row>
    <row r="86" spans="1:1">
      <c r="A86" s="249"/>
    </row>
    <row r="87" spans="1:1">
      <c r="A87" s="249"/>
    </row>
    <row r="88" spans="1:1">
      <c r="A88" s="249"/>
    </row>
    <row r="89" spans="1:1">
      <c r="A89" s="249"/>
    </row>
    <row r="90" spans="1:1">
      <c r="A90" s="249"/>
    </row>
    <row r="91" spans="1:1">
      <c r="A91" s="249"/>
    </row>
    <row r="92" spans="1:1">
      <c r="A92" s="249"/>
    </row>
    <row r="93" spans="1:1">
      <c r="A93" s="249"/>
    </row>
    <row r="94" spans="1:1">
      <c r="A94" s="249"/>
    </row>
  </sheetData>
  <mergeCells count="13">
    <mergeCell ref="B53:L53"/>
    <mergeCell ref="B52:J52"/>
    <mergeCell ref="B3:G3"/>
    <mergeCell ref="H3:M3"/>
    <mergeCell ref="N3:S3"/>
    <mergeCell ref="AX3:BC3"/>
    <mergeCell ref="BD3:BI3"/>
    <mergeCell ref="BJ3:BO3"/>
    <mergeCell ref="T3:Y3"/>
    <mergeCell ref="Z3:AE3"/>
    <mergeCell ref="AF3:AK3"/>
    <mergeCell ref="AL3:AQ3"/>
    <mergeCell ref="AR3:AW3"/>
  </mergeCells>
  <phoneticPr fontId="16" type="noConversion"/>
  <pageMargins left="0.35433070866141736" right="0.35433070866141736" top="0.59055118110236227" bottom="0.39370078740157483" header="0.51181102362204722" footer="0.51181102362204722"/>
  <pageSetup scale="54" orientation="landscape" r:id="rId1"/>
  <headerFooter alignWithMargins="0"/>
  <colBreaks count="3" manualBreakCount="3">
    <brk id="19" max="54" man="1"/>
    <brk id="37" max="1048575" man="1"/>
    <brk id="55" max="54" man="1"/>
  </colBreaks>
</worksheet>
</file>

<file path=xl/worksheets/sheet2.xml><?xml version="1.0" encoding="utf-8"?>
<worksheet xmlns="http://schemas.openxmlformats.org/spreadsheetml/2006/main" xmlns:r="http://schemas.openxmlformats.org/officeDocument/2006/relationships">
  <sheetPr>
    <pageSetUpPr fitToPage="1"/>
  </sheetPr>
  <dimension ref="A1:S61"/>
  <sheetViews>
    <sheetView zoomScale="90" zoomScaleNormal="90" workbookViewId="0">
      <selection activeCell="D64" sqref="D64"/>
    </sheetView>
  </sheetViews>
  <sheetFormatPr defaultRowHeight="12.75"/>
  <cols>
    <col min="1" max="1" width="4.625" customWidth="1"/>
    <col min="2" max="2" width="1.375" customWidth="1"/>
    <col min="3" max="3" width="18.25" bestFit="1" customWidth="1"/>
    <col min="4" max="4" width="5.375" bestFit="1" customWidth="1"/>
    <col min="5" max="5" width="1.375" customWidth="1"/>
    <col min="6" max="6" width="18.25" bestFit="1" customWidth="1"/>
    <col min="7" max="7" width="5.375" bestFit="1" customWidth="1"/>
    <col min="8" max="8" width="1.375" customWidth="1"/>
    <col min="9" max="9" width="17" bestFit="1" customWidth="1"/>
    <col min="10" max="10" width="5.375" bestFit="1" customWidth="1"/>
    <col min="11" max="11" width="1.375" customWidth="1"/>
    <col min="12" max="12" width="17" bestFit="1" customWidth="1"/>
    <col min="13" max="13" width="5.375" bestFit="1" customWidth="1"/>
    <col min="14" max="14" width="1.375" customWidth="1"/>
    <col min="15" max="15" width="19.125" bestFit="1" customWidth="1"/>
    <col min="16" max="16" width="5.375" bestFit="1" customWidth="1"/>
  </cols>
  <sheetData>
    <row r="1" spans="1:19" s="88" customFormat="1">
      <c r="A1" s="49" t="s">
        <v>1076</v>
      </c>
      <c r="B1" s="54"/>
      <c r="C1" s="47"/>
      <c r="D1" s="47"/>
      <c r="E1" s="47"/>
      <c r="F1" s="47"/>
      <c r="G1" s="47"/>
      <c r="H1" s="52"/>
      <c r="I1" s="47"/>
      <c r="J1" s="47"/>
      <c r="K1" s="52"/>
      <c r="L1" s="47"/>
      <c r="M1" s="47"/>
      <c r="N1" s="52"/>
      <c r="O1" s="47"/>
      <c r="P1" s="47"/>
    </row>
    <row r="2" spans="1:19" s="88" customFormat="1">
      <c r="A2" s="47"/>
      <c r="B2" s="52"/>
      <c r="C2" s="52"/>
      <c r="D2" s="52"/>
      <c r="E2" s="52"/>
      <c r="F2" s="52"/>
      <c r="G2" s="52"/>
      <c r="H2" s="52"/>
      <c r="I2" s="52"/>
      <c r="J2" s="52"/>
      <c r="K2" s="52"/>
      <c r="L2" s="52"/>
      <c r="M2" s="52"/>
      <c r="N2" s="52"/>
      <c r="O2" s="47"/>
      <c r="P2" s="47"/>
    </row>
    <row r="3" spans="1:19" s="88" customFormat="1">
      <c r="A3" s="61" t="s">
        <v>986</v>
      </c>
      <c r="B3" s="52"/>
      <c r="C3" s="56" t="s">
        <v>969</v>
      </c>
      <c r="D3" s="59"/>
      <c r="E3" s="55"/>
      <c r="F3" s="38" t="s">
        <v>26</v>
      </c>
      <c r="G3" s="59"/>
      <c r="H3" s="55"/>
      <c r="I3" s="38" t="s">
        <v>30</v>
      </c>
      <c r="J3" s="59"/>
      <c r="K3" s="55"/>
      <c r="L3" s="38" t="s">
        <v>29</v>
      </c>
      <c r="M3" s="59"/>
      <c r="N3" s="55"/>
      <c r="O3" s="38" t="s">
        <v>34</v>
      </c>
      <c r="P3" s="19"/>
    </row>
    <row r="4" spans="1:19" s="88" customFormat="1">
      <c r="A4" s="247">
        <v>1</v>
      </c>
      <c r="B4" s="52"/>
      <c r="C4" s="96" t="s">
        <v>289</v>
      </c>
      <c r="D4" s="25">
        <f>'9'!CJ42</f>
        <v>0.63887169306616076</v>
      </c>
      <c r="E4" s="45"/>
      <c r="F4" s="96" t="s">
        <v>288</v>
      </c>
      <c r="G4" s="25">
        <f>'9'!BV42</f>
        <v>0.83525452451691362</v>
      </c>
      <c r="H4" s="45"/>
      <c r="I4" s="96" t="s">
        <v>1150</v>
      </c>
      <c r="J4" s="25">
        <f>'9'!L42</f>
        <v>0.59027650388887609</v>
      </c>
      <c r="K4" s="45"/>
      <c r="L4" s="96" t="s">
        <v>288</v>
      </c>
      <c r="M4" s="25">
        <f>'9'!BZ42</f>
        <v>0.72407730860623698</v>
      </c>
      <c r="N4" s="45"/>
      <c r="O4" s="96" t="s">
        <v>288</v>
      </c>
      <c r="P4" s="25">
        <f>'9'!CA42</f>
        <v>0.6233697646365377</v>
      </c>
    </row>
    <row r="5" spans="1:19" s="88" customFormat="1">
      <c r="A5" s="48">
        <v>2</v>
      </c>
      <c r="B5" s="52"/>
      <c r="C5" s="96" t="s">
        <v>288</v>
      </c>
      <c r="D5" s="25">
        <f>'9'!CB42</f>
        <v>0.63828051396657259</v>
      </c>
      <c r="E5" s="45"/>
      <c r="F5" s="96" t="s">
        <v>1151</v>
      </c>
      <c r="G5" s="25">
        <f>'9'!AX42</f>
        <v>0.82696960154942167</v>
      </c>
      <c r="H5" s="45"/>
      <c r="I5" s="96" t="s">
        <v>289</v>
      </c>
      <c r="J5" s="25">
        <f>'9'!CF42</f>
        <v>0.51854413747621153</v>
      </c>
      <c r="K5" s="45"/>
      <c r="L5" s="96" t="s">
        <v>283</v>
      </c>
      <c r="M5" s="25">
        <f>'9'!AL42</f>
        <v>0.63770583482728294</v>
      </c>
      <c r="N5" s="45"/>
      <c r="O5" s="96" t="s">
        <v>287</v>
      </c>
      <c r="P5" s="25">
        <f>'9'!BS42</f>
        <v>0.62106314283393105</v>
      </c>
      <c r="R5" s="97"/>
    </row>
    <row r="6" spans="1:19" s="88" customFormat="1">
      <c r="A6" s="48">
        <v>3</v>
      </c>
      <c r="B6" s="52"/>
      <c r="C6" s="96" t="s">
        <v>1151</v>
      </c>
      <c r="D6" s="25">
        <f>'9'!BD42</f>
        <v>0.5938422834147673</v>
      </c>
      <c r="E6" s="45"/>
      <c r="F6" s="96" t="s">
        <v>289</v>
      </c>
      <c r="G6" s="25">
        <f>'9'!CD42</f>
        <v>0.78470653971012716</v>
      </c>
      <c r="H6" s="45"/>
      <c r="I6" s="96" t="s">
        <v>284</v>
      </c>
      <c r="J6" s="25">
        <f>'9'!AR42</f>
        <v>0.49832502226499836</v>
      </c>
      <c r="K6" s="45"/>
      <c r="L6" s="96" t="s">
        <v>289</v>
      </c>
      <c r="M6" s="25">
        <f>'9'!CH42</f>
        <v>0.63768666719840905</v>
      </c>
      <c r="N6" s="45"/>
      <c r="O6" s="96" t="s">
        <v>289</v>
      </c>
      <c r="P6" s="25">
        <f>'9'!CI42</f>
        <v>0.61454942787989519</v>
      </c>
      <c r="R6" s="97"/>
    </row>
    <row r="7" spans="1:19" s="88" customFormat="1">
      <c r="A7" s="48">
        <v>4</v>
      </c>
      <c r="B7" s="52"/>
      <c r="C7" s="96" t="s">
        <v>264</v>
      </c>
      <c r="D7" s="25">
        <f>'9'!H42</f>
        <v>0.59359466457945986</v>
      </c>
      <c r="E7" s="45"/>
      <c r="F7" s="96" t="s">
        <v>264</v>
      </c>
      <c r="G7" s="25">
        <f>'9'!B42</f>
        <v>0.76440342409511886</v>
      </c>
      <c r="H7" s="45"/>
      <c r="I7" s="96" t="s">
        <v>1151</v>
      </c>
      <c r="J7" s="25">
        <f>'9'!AZ42</f>
        <v>0.49554042408980059</v>
      </c>
      <c r="K7" s="45"/>
      <c r="L7" s="96" t="s">
        <v>281</v>
      </c>
      <c r="M7" s="25">
        <f>'9'!V42</f>
        <v>0.62431887774530703</v>
      </c>
      <c r="N7" s="45"/>
      <c r="O7" s="96" t="s">
        <v>264</v>
      </c>
      <c r="P7" s="25">
        <f>'9'!G42</f>
        <v>0.54843571450410611</v>
      </c>
      <c r="R7" s="97"/>
    </row>
    <row r="8" spans="1:19" s="88" customFormat="1">
      <c r="A8" s="48">
        <v>5</v>
      </c>
      <c r="B8" s="52"/>
      <c r="C8" s="96" t="s">
        <v>1150</v>
      </c>
      <c r="D8" s="25">
        <f>'9'!P42</f>
        <v>0.5710234784948709</v>
      </c>
      <c r="E8" s="45"/>
      <c r="F8" s="96" t="s">
        <v>282</v>
      </c>
      <c r="G8" s="25">
        <f>'9'!Z42</f>
        <v>0.75294968259467854</v>
      </c>
      <c r="H8" s="45"/>
      <c r="I8" s="96" t="s">
        <v>264</v>
      </c>
      <c r="J8" s="25">
        <f>'9'!D42</f>
        <v>0.48283190913617491</v>
      </c>
      <c r="K8" s="45"/>
      <c r="L8" s="96" t="s">
        <v>284</v>
      </c>
      <c r="M8" s="25">
        <f>'9'!AT42</f>
        <v>0.58866581269816176</v>
      </c>
      <c r="N8" s="45"/>
      <c r="O8" s="96" t="s">
        <v>286</v>
      </c>
      <c r="P8" s="25">
        <f>'9'!BK42</f>
        <v>0.53466396142686901</v>
      </c>
      <c r="R8" s="97"/>
    </row>
    <row r="9" spans="1:19" s="88" customFormat="1">
      <c r="A9" s="48">
        <v>6</v>
      </c>
      <c r="B9" s="52"/>
      <c r="C9" s="96" t="s">
        <v>284</v>
      </c>
      <c r="D9" s="25">
        <f>'9'!AV42</f>
        <v>0.56853409506194785</v>
      </c>
      <c r="E9" s="45"/>
      <c r="F9" s="96" t="s">
        <v>286</v>
      </c>
      <c r="G9" s="25">
        <f>'9'!BF42</f>
        <v>0.70229590602504921</v>
      </c>
      <c r="H9" s="45"/>
      <c r="I9" s="96" t="s">
        <v>286</v>
      </c>
      <c r="J9" s="25">
        <f>'9'!BH42</f>
        <v>0.47745272523754173</v>
      </c>
      <c r="K9" s="45"/>
      <c r="L9" s="96" t="s">
        <v>264</v>
      </c>
      <c r="M9" s="25">
        <f>'9'!F42</f>
        <v>0.57870761058243958</v>
      </c>
      <c r="N9" s="45"/>
      <c r="O9" s="96" t="s">
        <v>284</v>
      </c>
      <c r="P9" s="25">
        <f>'9'!AU42</f>
        <v>0.5298395883112178</v>
      </c>
      <c r="R9" s="97"/>
    </row>
    <row r="10" spans="1:19" s="88" customFormat="1">
      <c r="A10" s="48">
        <v>7</v>
      </c>
      <c r="B10" s="52"/>
      <c r="C10" s="96" t="s">
        <v>286</v>
      </c>
      <c r="D10" s="25">
        <f>'9'!BL42</f>
        <v>0.5615013834571625</v>
      </c>
      <c r="E10" s="45"/>
      <c r="F10" s="96" t="s">
        <v>284</v>
      </c>
      <c r="G10" s="25">
        <f>'9'!AP42</f>
        <v>0.65730595697341332</v>
      </c>
      <c r="H10" s="45"/>
      <c r="I10" s="96" t="s">
        <v>287</v>
      </c>
      <c r="J10" s="25">
        <f>'9'!BP42</f>
        <v>0.38153555602774242</v>
      </c>
      <c r="K10" s="45"/>
      <c r="L10" s="96" t="s">
        <v>1151</v>
      </c>
      <c r="M10" s="25">
        <f>'9'!BB42</f>
        <v>0.54176761367806803</v>
      </c>
      <c r="N10" s="45"/>
      <c r="O10" s="96" t="s">
        <v>1151</v>
      </c>
      <c r="P10" s="25">
        <f>'9'!BC42</f>
        <v>0.51109149434177892</v>
      </c>
      <c r="R10" s="97"/>
    </row>
    <row r="11" spans="1:19" s="88" customFormat="1">
      <c r="A11" s="48">
        <v>8</v>
      </c>
      <c r="B11" s="52"/>
      <c r="C11" s="96" t="s">
        <v>287</v>
      </c>
      <c r="D11" s="25">
        <f>'9'!BT42</f>
        <v>0.54515040634496637</v>
      </c>
      <c r="E11" s="45"/>
      <c r="F11" s="96" t="s">
        <v>1150</v>
      </c>
      <c r="G11" s="25">
        <f>'9'!J42</f>
        <v>0.6534019021981553</v>
      </c>
      <c r="H11" s="45"/>
      <c r="I11" s="96" t="s">
        <v>283</v>
      </c>
      <c r="J11" s="25">
        <f>'9'!AJ42</f>
        <v>0.37120916327913184</v>
      </c>
      <c r="K11" s="45"/>
      <c r="L11" s="96" t="s">
        <v>1150</v>
      </c>
      <c r="M11" s="25">
        <f>'9'!N42</f>
        <v>0.53879014196618735</v>
      </c>
      <c r="N11" s="45"/>
      <c r="O11" s="96" t="s">
        <v>1150</v>
      </c>
      <c r="P11" s="25">
        <f>'9'!O42</f>
        <v>0.50162536592626472</v>
      </c>
      <c r="R11" s="97"/>
    </row>
    <row r="12" spans="1:19" s="88" customFormat="1">
      <c r="A12" s="48">
        <v>9</v>
      </c>
      <c r="B12" s="52"/>
      <c r="C12" s="96" t="s">
        <v>283</v>
      </c>
      <c r="D12" s="25">
        <f>'9'!AN42</f>
        <v>0.53531836531989585</v>
      </c>
      <c r="E12" s="45"/>
      <c r="F12" s="96" t="s">
        <v>287</v>
      </c>
      <c r="G12" s="25">
        <f>'9'!BN42</f>
        <v>0.64730816321342666</v>
      </c>
      <c r="H12" s="45"/>
      <c r="I12" s="96" t="s">
        <v>288</v>
      </c>
      <c r="J12" s="25">
        <f>'9'!BX42</f>
        <v>0.37042045810660185</v>
      </c>
      <c r="K12" s="45"/>
      <c r="L12" s="96" t="s">
        <v>286</v>
      </c>
      <c r="M12" s="25">
        <f>'9'!BJ42</f>
        <v>0.53159294113919009</v>
      </c>
      <c r="N12" s="45"/>
      <c r="O12" s="96" t="s">
        <v>283</v>
      </c>
      <c r="P12" s="25">
        <f>'9'!AM42</f>
        <v>0.49642251736306042</v>
      </c>
      <c r="R12" s="97"/>
    </row>
    <row r="13" spans="1:19" s="88" customFormat="1">
      <c r="A13" s="48">
        <v>10</v>
      </c>
      <c r="B13" s="52"/>
      <c r="C13" s="96" t="s">
        <v>282</v>
      </c>
      <c r="D13" s="25">
        <f>'9'!AF42</f>
        <v>0.51634099021966973</v>
      </c>
      <c r="E13" s="45"/>
      <c r="F13" s="96" t="s">
        <v>281</v>
      </c>
      <c r="G13" s="25">
        <f>'9'!R42</f>
        <v>0.64620148117178478</v>
      </c>
      <c r="H13" s="45"/>
      <c r="I13" s="96" t="s">
        <v>282</v>
      </c>
      <c r="J13" s="25">
        <f>'9'!AB42</f>
        <v>0.33156217442701141</v>
      </c>
      <c r="K13" s="45"/>
      <c r="L13" s="96" t="s">
        <v>287</v>
      </c>
      <c r="M13" s="25">
        <f>'9'!BR42</f>
        <v>0.53069476330476506</v>
      </c>
      <c r="N13" s="45"/>
      <c r="O13" s="96" t="s">
        <v>282</v>
      </c>
      <c r="P13" s="25">
        <f>'9'!AE42</f>
        <v>0.47576060397344988</v>
      </c>
      <c r="R13" s="97"/>
    </row>
    <row r="14" spans="1:19" s="88" customFormat="1">
      <c r="A14" s="48">
        <v>11</v>
      </c>
      <c r="B14" s="52"/>
      <c r="C14" s="96" t="s">
        <v>281</v>
      </c>
      <c r="D14" s="25">
        <f>'9'!X42</f>
        <v>0.45386922638010102</v>
      </c>
      <c r="E14" s="45"/>
      <c r="F14" s="96" t="s">
        <v>283</v>
      </c>
      <c r="G14" s="25">
        <f>'9'!AH42</f>
        <v>0.63593594581010848</v>
      </c>
      <c r="H14" s="45"/>
      <c r="I14" s="96" t="s">
        <v>281</v>
      </c>
      <c r="J14" s="25">
        <f>'9'!T42</f>
        <v>8.3333333333333315E-2</v>
      </c>
      <c r="K14" s="45"/>
      <c r="L14" s="96" t="s">
        <v>282</v>
      </c>
      <c r="M14" s="25">
        <f>'9'!AD42</f>
        <v>0.50509149988353896</v>
      </c>
      <c r="N14" s="45"/>
      <c r="O14" s="96" t="s">
        <v>281</v>
      </c>
      <c r="P14" s="25">
        <f>'9'!W42</f>
        <v>0.46162321326997896</v>
      </c>
      <c r="R14" s="97"/>
    </row>
    <row r="15" spans="1:19" s="101" customFormat="1">
      <c r="A15" s="48"/>
      <c r="B15" s="52"/>
      <c r="C15" s="96"/>
      <c r="D15" s="25"/>
      <c r="E15" s="45"/>
      <c r="F15" s="96"/>
      <c r="G15" s="46"/>
      <c r="H15" s="45"/>
      <c r="I15" s="96"/>
      <c r="J15" s="46"/>
      <c r="K15" s="45"/>
      <c r="L15" s="96"/>
      <c r="M15" s="46"/>
      <c r="N15" s="45"/>
      <c r="O15" s="96"/>
      <c r="P15" s="70"/>
    </row>
    <row r="16" spans="1:19">
      <c r="A16" s="49" t="s">
        <v>1077</v>
      </c>
      <c r="B16" s="54"/>
      <c r="C16" s="47"/>
      <c r="D16" s="47"/>
      <c r="E16" s="47"/>
      <c r="F16" s="47"/>
      <c r="G16" s="47"/>
      <c r="H16" s="52"/>
      <c r="I16" s="47"/>
      <c r="J16" s="47"/>
      <c r="K16" s="52"/>
      <c r="L16" s="47"/>
      <c r="M16" s="47"/>
      <c r="N16" s="52"/>
      <c r="O16" s="47"/>
      <c r="P16" s="47"/>
      <c r="R16" s="97"/>
      <c r="S16" s="97"/>
    </row>
    <row r="17" spans="1:19">
      <c r="A17" s="47"/>
      <c r="B17" s="52"/>
      <c r="C17" s="52"/>
      <c r="D17" s="52"/>
      <c r="E17" s="52"/>
      <c r="F17" s="52"/>
      <c r="G17" s="52"/>
      <c r="H17" s="52"/>
      <c r="I17" s="52"/>
      <c r="J17" s="52"/>
      <c r="K17" s="52"/>
      <c r="L17" s="52"/>
      <c r="M17" s="52"/>
      <c r="N17" s="52"/>
      <c r="O17" s="47"/>
      <c r="P17" s="47"/>
      <c r="R17" s="97"/>
      <c r="S17" s="97"/>
    </row>
    <row r="18" spans="1:19">
      <c r="A18" s="61" t="s">
        <v>986</v>
      </c>
      <c r="B18" s="52"/>
      <c r="C18" s="56" t="s">
        <v>969</v>
      </c>
      <c r="D18" s="59"/>
      <c r="E18" s="55"/>
      <c r="F18" s="38" t="s">
        <v>26</v>
      </c>
      <c r="G18" s="59"/>
      <c r="H18" s="55"/>
      <c r="I18" s="38" t="s">
        <v>30</v>
      </c>
      <c r="J18" s="59"/>
      <c r="K18" s="55"/>
      <c r="L18" s="38" t="s">
        <v>29</v>
      </c>
      <c r="M18" s="59"/>
      <c r="N18" s="55"/>
      <c r="O18" s="38" t="s">
        <v>34</v>
      </c>
      <c r="P18" s="60"/>
      <c r="R18" s="97"/>
      <c r="S18" s="97"/>
    </row>
    <row r="19" spans="1:19">
      <c r="A19" s="48">
        <v>1</v>
      </c>
      <c r="B19" s="52"/>
      <c r="C19" s="62" t="s">
        <v>288</v>
      </c>
      <c r="D19" s="58">
        <v>0.69980475325851366</v>
      </c>
      <c r="E19" s="57"/>
      <c r="F19" s="42" t="s">
        <v>288</v>
      </c>
      <c r="G19" s="58">
        <v>0.84215436044341985</v>
      </c>
      <c r="H19" s="57"/>
      <c r="I19" s="42" t="s">
        <v>288</v>
      </c>
      <c r="J19" s="58">
        <v>0.59907242354031165</v>
      </c>
      <c r="K19" s="57"/>
      <c r="L19" s="42" t="s">
        <v>288</v>
      </c>
      <c r="M19" s="58">
        <v>0.76323643680576048</v>
      </c>
      <c r="N19" s="52"/>
      <c r="O19" s="45" t="s">
        <v>287</v>
      </c>
      <c r="P19" s="50">
        <v>0.61156612858638859</v>
      </c>
    </row>
    <row r="20" spans="1:19">
      <c r="A20" s="48">
        <v>2</v>
      </c>
      <c r="B20" s="52"/>
      <c r="C20" s="53" t="s">
        <v>289</v>
      </c>
      <c r="D20" s="57">
        <v>0.60026130701676483</v>
      </c>
      <c r="E20" s="58"/>
      <c r="F20" s="45" t="s">
        <v>285</v>
      </c>
      <c r="G20" s="57">
        <v>0.78402365295119458</v>
      </c>
      <c r="H20" s="57"/>
      <c r="I20" s="45" t="s">
        <v>287</v>
      </c>
      <c r="J20" s="57">
        <v>0.50700201343067919</v>
      </c>
      <c r="K20" s="58"/>
      <c r="L20" s="45" t="s">
        <v>281</v>
      </c>
      <c r="M20" s="57">
        <v>0.67528275215882261</v>
      </c>
      <c r="N20" s="52"/>
      <c r="O20" s="45" t="s">
        <v>289</v>
      </c>
      <c r="P20" s="50">
        <v>0.6065746739707043</v>
      </c>
    </row>
    <row r="21" spans="1:19">
      <c r="A21" s="48">
        <v>3</v>
      </c>
      <c r="B21" s="52"/>
      <c r="C21" s="53" t="s">
        <v>287</v>
      </c>
      <c r="D21" s="57">
        <v>0.57135167703460521</v>
      </c>
      <c r="E21" s="57"/>
      <c r="F21" s="45" t="s">
        <v>289</v>
      </c>
      <c r="G21" s="57">
        <v>0.78176173710590402</v>
      </c>
      <c r="H21" s="57"/>
      <c r="I21" s="45" t="s">
        <v>280</v>
      </c>
      <c r="J21" s="57">
        <v>0.48606857907198425</v>
      </c>
      <c r="K21" s="57"/>
      <c r="L21" s="45" t="s">
        <v>289</v>
      </c>
      <c r="M21" s="57">
        <v>0.57874827146247809</v>
      </c>
      <c r="N21" s="52"/>
      <c r="O21" s="42" t="s">
        <v>288</v>
      </c>
      <c r="P21" s="51">
        <v>0.59475579224456243</v>
      </c>
    </row>
    <row r="22" spans="1:19">
      <c r="A22" s="48">
        <v>4</v>
      </c>
      <c r="B22" s="52"/>
      <c r="C22" s="53" t="s">
        <v>264</v>
      </c>
      <c r="D22" s="57">
        <v>0.54507053788111492</v>
      </c>
      <c r="E22" s="57"/>
      <c r="F22" s="45" t="s">
        <v>282</v>
      </c>
      <c r="G22" s="57">
        <v>0.73613180657703881</v>
      </c>
      <c r="H22" s="58"/>
      <c r="I22" s="45" t="s">
        <v>289</v>
      </c>
      <c r="J22" s="57">
        <v>0.43396054552797314</v>
      </c>
      <c r="K22" s="57"/>
      <c r="L22" s="45" t="s">
        <v>283</v>
      </c>
      <c r="M22" s="57">
        <v>0.57698893820008357</v>
      </c>
      <c r="N22" s="52"/>
      <c r="O22" s="45" t="s">
        <v>286</v>
      </c>
      <c r="P22" s="50">
        <v>0.55543710793564816</v>
      </c>
    </row>
    <row r="23" spans="1:19">
      <c r="A23" s="48">
        <v>5</v>
      </c>
      <c r="B23" s="52"/>
      <c r="C23" s="53" t="s">
        <v>285</v>
      </c>
      <c r="D23" s="57">
        <v>0.53982698514163974</v>
      </c>
      <c r="E23" s="57"/>
      <c r="F23" s="45" t="s">
        <v>264</v>
      </c>
      <c r="G23" s="57">
        <v>0.69740019433537326</v>
      </c>
      <c r="H23" s="57"/>
      <c r="I23" s="45" t="s">
        <v>264</v>
      </c>
      <c r="J23" s="57">
        <v>0.41116528497807636</v>
      </c>
      <c r="K23" s="57"/>
      <c r="L23" s="45" t="s">
        <v>287</v>
      </c>
      <c r="M23" s="57">
        <v>0.55578710251289043</v>
      </c>
      <c r="N23" s="52"/>
      <c r="O23" s="45" t="s">
        <v>264</v>
      </c>
      <c r="P23" s="50">
        <v>0.52360881200977749</v>
      </c>
    </row>
    <row r="24" spans="1:19">
      <c r="A24" s="48">
        <v>6</v>
      </c>
      <c r="B24" s="52"/>
      <c r="C24" s="53" t="s">
        <v>286</v>
      </c>
      <c r="D24" s="57">
        <v>0.53527420281573157</v>
      </c>
      <c r="E24" s="57"/>
      <c r="F24" s="45" t="s">
        <v>286</v>
      </c>
      <c r="G24" s="57">
        <v>0.68516451339340823</v>
      </c>
      <c r="H24" s="57"/>
      <c r="I24" s="45" t="s">
        <v>286</v>
      </c>
      <c r="J24" s="57">
        <v>0.38900147694614862</v>
      </c>
      <c r="K24" s="57"/>
      <c r="L24" s="45" t="s">
        <v>264</v>
      </c>
      <c r="M24" s="57">
        <v>0.5481078602012327</v>
      </c>
      <c r="N24" s="52"/>
      <c r="O24" s="45" t="s">
        <v>280</v>
      </c>
      <c r="P24" s="50">
        <v>0.50673125036584765</v>
      </c>
    </row>
    <row r="25" spans="1:19">
      <c r="A25" s="48">
        <v>7</v>
      </c>
      <c r="B25" s="52"/>
      <c r="C25" s="53" t="s">
        <v>280</v>
      </c>
      <c r="D25" s="57">
        <v>0.53138632943047615</v>
      </c>
      <c r="E25" s="57"/>
      <c r="F25" s="45" t="s">
        <v>284</v>
      </c>
      <c r="G25" s="57">
        <v>0.63102448592670757</v>
      </c>
      <c r="H25" s="57"/>
      <c r="I25" s="45" t="s">
        <v>285</v>
      </c>
      <c r="J25" s="57">
        <v>0.38292658620849152</v>
      </c>
      <c r="K25" s="57"/>
      <c r="L25" s="45" t="s">
        <v>284</v>
      </c>
      <c r="M25" s="57">
        <v>0.53362737301247076</v>
      </c>
      <c r="N25" s="52"/>
      <c r="O25" s="45" t="s">
        <v>281</v>
      </c>
      <c r="P25" s="50">
        <v>0.50571037596776791</v>
      </c>
    </row>
    <row r="26" spans="1:19">
      <c r="A26" s="48">
        <v>8</v>
      </c>
      <c r="B26" s="52"/>
      <c r="C26" s="53" t="s">
        <v>281</v>
      </c>
      <c r="D26" s="57">
        <v>0.52197537089681334</v>
      </c>
      <c r="E26" s="57"/>
      <c r="F26" s="45" t="s">
        <v>287</v>
      </c>
      <c r="G26" s="57">
        <v>0.61105146360846252</v>
      </c>
      <c r="H26" s="57"/>
      <c r="I26" s="45" t="s">
        <v>284</v>
      </c>
      <c r="J26" s="57">
        <v>0.37226515082952255</v>
      </c>
      <c r="K26" s="57"/>
      <c r="L26" s="45" t="s">
        <v>280</v>
      </c>
      <c r="M26" s="57">
        <v>0.5308728234500989</v>
      </c>
      <c r="N26" s="52"/>
      <c r="O26" s="45" t="s">
        <v>283</v>
      </c>
      <c r="P26" s="50">
        <v>0.48989342420751303</v>
      </c>
    </row>
    <row r="27" spans="1:19">
      <c r="A27" s="48">
        <v>9</v>
      </c>
      <c r="B27" s="52"/>
      <c r="C27" s="53" t="s">
        <v>284</v>
      </c>
      <c r="D27" s="57">
        <v>0.50567046202645904</v>
      </c>
      <c r="E27" s="57"/>
      <c r="F27" s="45" t="s">
        <v>281</v>
      </c>
      <c r="G27" s="57">
        <v>0.61100351151456767</v>
      </c>
      <c r="H27" s="57"/>
      <c r="I27" s="45" t="s">
        <v>283</v>
      </c>
      <c r="J27" s="57">
        <v>0.34539087842838462</v>
      </c>
      <c r="K27" s="57"/>
      <c r="L27" s="45" t="s">
        <v>286</v>
      </c>
      <c r="M27" s="57">
        <v>0.51149371298772117</v>
      </c>
      <c r="N27" s="54"/>
      <c r="O27" s="45" t="s">
        <v>285</v>
      </c>
      <c r="P27" s="50">
        <v>0.48660891314610993</v>
      </c>
    </row>
    <row r="28" spans="1:19">
      <c r="A28" s="48">
        <v>10</v>
      </c>
      <c r="B28" s="52"/>
      <c r="C28" s="53" t="s">
        <v>283</v>
      </c>
      <c r="D28" s="57">
        <v>0.50285466702604598</v>
      </c>
      <c r="E28" s="57"/>
      <c r="F28" s="45" t="s">
        <v>280</v>
      </c>
      <c r="G28" s="57">
        <v>0.6018726648339735</v>
      </c>
      <c r="H28" s="57"/>
      <c r="I28" s="45" t="s">
        <v>282</v>
      </c>
      <c r="J28" s="57">
        <v>0.29716961495537803</v>
      </c>
      <c r="K28" s="57"/>
      <c r="L28" s="45" t="s">
        <v>285</v>
      </c>
      <c r="M28" s="57">
        <v>0.50574878826076286</v>
      </c>
      <c r="N28" s="57"/>
      <c r="O28" s="45" t="s">
        <v>284</v>
      </c>
      <c r="P28" s="50">
        <v>0.48576483833713519</v>
      </c>
    </row>
    <row r="29" spans="1:19">
      <c r="A29" s="48">
        <v>11</v>
      </c>
      <c r="B29" s="52"/>
      <c r="C29" s="53" t="s">
        <v>282</v>
      </c>
      <c r="D29" s="57">
        <v>0.47342859306809387</v>
      </c>
      <c r="E29" s="57"/>
      <c r="F29" s="45" t="s">
        <v>283</v>
      </c>
      <c r="G29" s="57">
        <v>0.59914542726820286</v>
      </c>
      <c r="H29" s="57"/>
      <c r="I29" s="45" t="s">
        <v>281</v>
      </c>
      <c r="J29" s="57">
        <v>0.29590484394609512</v>
      </c>
      <c r="K29" s="57"/>
      <c r="L29" s="45" t="s">
        <v>282</v>
      </c>
      <c r="M29" s="57">
        <v>0.38833862164838084</v>
      </c>
      <c r="N29" s="52"/>
      <c r="O29" s="45" t="s">
        <v>282</v>
      </c>
      <c r="P29" s="50">
        <v>0.47207432909157793</v>
      </c>
    </row>
    <row r="30" spans="1:19">
      <c r="A30" s="47"/>
      <c r="B30" s="52"/>
      <c r="C30" s="53"/>
      <c r="D30" s="53"/>
      <c r="E30" s="53"/>
      <c r="F30" s="53"/>
      <c r="G30" s="53"/>
      <c r="H30" s="53"/>
      <c r="I30" s="53"/>
      <c r="J30" s="53"/>
      <c r="K30" s="53"/>
      <c r="L30" s="53"/>
      <c r="M30" s="53"/>
      <c r="N30" s="53"/>
      <c r="O30" s="48"/>
      <c r="P30" s="48"/>
    </row>
    <row r="31" spans="1:19">
      <c r="A31" s="49" t="s">
        <v>1078</v>
      </c>
      <c r="B31" s="54"/>
      <c r="C31" s="47"/>
      <c r="D31" s="47"/>
      <c r="E31" s="47"/>
      <c r="F31" s="47"/>
      <c r="G31" s="47"/>
      <c r="H31" s="52"/>
      <c r="I31" s="47"/>
      <c r="J31" s="47"/>
      <c r="K31" s="52"/>
      <c r="L31" s="47"/>
      <c r="M31" s="47"/>
      <c r="N31" s="52"/>
      <c r="O31" s="47"/>
      <c r="P31" s="47"/>
    </row>
    <row r="32" spans="1:19">
      <c r="A32" s="47"/>
      <c r="B32" s="52"/>
      <c r="C32" s="52"/>
      <c r="D32" s="52"/>
      <c r="E32" s="52"/>
      <c r="F32" s="52"/>
      <c r="G32" s="52"/>
      <c r="H32" s="52"/>
      <c r="I32" s="52"/>
      <c r="J32" s="52"/>
      <c r="K32" s="52"/>
      <c r="L32" s="52"/>
      <c r="M32" s="52"/>
      <c r="N32" s="52"/>
      <c r="O32" s="47"/>
      <c r="P32" s="47"/>
    </row>
    <row r="33" spans="1:16">
      <c r="A33" s="61" t="s">
        <v>986</v>
      </c>
      <c r="B33" s="52"/>
      <c r="C33" s="56" t="s">
        <v>969</v>
      </c>
      <c r="D33" s="59"/>
      <c r="E33" s="55"/>
      <c r="F33" s="38" t="s">
        <v>26</v>
      </c>
      <c r="G33" s="59"/>
      <c r="H33" s="55"/>
      <c r="I33" s="38" t="s">
        <v>30</v>
      </c>
      <c r="J33" s="59"/>
      <c r="K33" s="55"/>
      <c r="L33" s="38" t="s">
        <v>29</v>
      </c>
      <c r="M33" s="59"/>
      <c r="N33" s="55"/>
      <c r="O33" s="38" t="s">
        <v>34</v>
      </c>
      <c r="P33" s="60"/>
    </row>
    <row r="34" spans="1:16">
      <c r="A34" s="48">
        <v>1</v>
      </c>
      <c r="B34" s="52"/>
      <c r="C34" s="40" t="s">
        <v>288</v>
      </c>
      <c r="D34" s="58">
        <v>0.69052004899691077</v>
      </c>
      <c r="E34" s="57"/>
      <c r="F34" s="39" t="s">
        <v>288</v>
      </c>
      <c r="G34" s="58">
        <v>0.84010001554101776</v>
      </c>
      <c r="H34" s="57"/>
      <c r="I34" s="39" t="s">
        <v>288</v>
      </c>
      <c r="J34" s="58">
        <v>0.60184053376582147</v>
      </c>
      <c r="K34" s="57"/>
      <c r="L34" s="39" t="s">
        <v>288</v>
      </c>
      <c r="M34" s="58">
        <v>0.71393571991993632</v>
      </c>
      <c r="N34" s="57"/>
      <c r="O34" s="39" t="s">
        <v>288</v>
      </c>
      <c r="P34" s="51">
        <v>0.60620392676086732</v>
      </c>
    </row>
    <row r="35" spans="1:16">
      <c r="A35" s="48">
        <v>2</v>
      </c>
      <c r="B35" s="52"/>
      <c r="C35" s="64" t="s">
        <v>287</v>
      </c>
      <c r="D35" s="57">
        <v>0.59697206070418696</v>
      </c>
      <c r="E35" s="58"/>
      <c r="F35" s="46" t="s">
        <v>285</v>
      </c>
      <c r="G35" s="57">
        <v>0.77566144727626296</v>
      </c>
      <c r="H35" s="57"/>
      <c r="I35" s="46" t="s">
        <v>287</v>
      </c>
      <c r="J35" s="57">
        <v>0.50313813250911898</v>
      </c>
      <c r="K35" s="58"/>
      <c r="L35" s="46" t="s">
        <v>281</v>
      </c>
      <c r="M35" s="57">
        <v>0.69550928937565104</v>
      </c>
      <c r="N35" s="57"/>
      <c r="O35" s="46" t="s">
        <v>287</v>
      </c>
      <c r="P35" s="50">
        <v>0.60552247607632403</v>
      </c>
    </row>
    <row r="36" spans="1:16">
      <c r="A36" s="48">
        <v>3</v>
      </c>
      <c r="B36" s="52"/>
      <c r="C36" s="64" t="s">
        <v>289</v>
      </c>
      <c r="D36" s="57">
        <v>0.55541700368359859</v>
      </c>
      <c r="E36" s="57"/>
      <c r="F36" s="46" t="s">
        <v>289</v>
      </c>
      <c r="G36" s="57">
        <v>0.76073392599213696</v>
      </c>
      <c r="H36" s="57"/>
      <c r="I36" s="46" t="s">
        <v>280</v>
      </c>
      <c r="J36" s="57">
        <v>0.47303157014929303</v>
      </c>
      <c r="K36" s="57"/>
      <c r="L36" s="46" t="s">
        <v>287</v>
      </c>
      <c r="M36" s="57">
        <v>0.6605094991317777</v>
      </c>
      <c r="N36" s="57"/>
      <c r="O36" s="46" t="s">
        <v>289</v>
      </c>
      <c r="P36" s="50">
        <v>0.57284589694313182</v>
      </c>
    </row>
    <row r="37" spans="1:16">
      <c r="A37" s="48">
        <v>4</v>
      </c>
      <c r="B37" s="52"/>
      <c r="C37" s="64" t="s">
        <v>264</v>
      </c>
      <c r="D37" s="57">
        <v>0.5361836921795633</v>
      </c>
      <c r="E37" s="57"/>
      <c r="F37" s="46" t="s">
        <v>282</v>
      </c>
      <c r="G37" s="57">
        <v>0.72897323947738268</v>
      </c>
      <c r="H37" s="58"/>
      <c r="I37" s="46" t="s">
        <v>289</v>
      </c>
      <c r="J37" s="57">
        <v>0.42245203687679139</v>
      </c>
      <c r="K37" s="57"/>
      <c r="L37" s="46" t="s">
        <v>283</v>
      </c>
      <c r="M37" s="57">
        <v>0.62506656531154614</v>
      </c>
      <c r="N37" s="57"/>
      <c r="O37" s="46" t="s">
        <v>280</v>
      </c>
      <c r="P37" s="50">
        <v>0.51581652865560346</v>
      </c>
    </row>
    <row r="38" spans="1:16">
      <c r="A38" s="48">
        <v>5</v>
      </c>
      <c r="B38" s="52"/>
      <c r="C38" s="64" t="s">
        <v>286</v>
      </c>
      <c r="D38" s="57">
        <v>0.53281720952166389</v>
      </c>
      <c r="E38" s="57"/>
      <c r="F38" s="46" t="s">
        <v>264</v>
      </c>
      <c r="G38" s="57">
        <v>0.68805195394057006</v>
      </c>
      <c r="H38" s="57"/>
      <c r="I38" s="46" t="s">
        <v>264</v>
      </c>
      <c r="J38" s="57">
        <v>0.40668754196694384</v>
      </c>
      <c r="K38" s="57"/>
      <c r="L38" s="46" t="s">
        <v>284</v>
      </c>
      <c r="M38" s="57">
        <v>0.57852973798729068</v>
      </c>
      <c r="N38" s="57"/>
      <c r="O38" s="46" t="s">
        <v>264</v>
      </c>
      <c r="P38" s="50">
        <v>0.50796640172541396</v>
      </c>
    </row>
    <row r="39" spans="1:16">
      <c r="A39" s="48">
        <v>6</v>
      </c>
      <c r="B39" s="52"/>
      <c r="C39" s="64" t="s">
        <v>285</v>
      </c>
      <c r="D39" s="57">
        <v>0.53103870184619584</v>
      </c>
      <c r="E39" s="57"/>
      <c r="F39" s="46" t="s">
        <v>286</v>
      </c>
      <c r="G39" s="57">
        <v>0.68424350504137088</v>
      </c>
      <c r="H39" s="57"/>
      <c r="I39" s="46" t="s">
        <v>286</v>
      </c>
      <c r="J39" s="57">
        <v>0.38355230266086948</v>
      </c>
      <c r="K39" s="57"/>
      <c r="L39" s="46" t="s">
        <v>286</v>
      </c>
      <c r="M39" s="57">
        <v>0.55909173676692414</v>
      </c>
      <c r="N39" s="57"/>
      <c r="O39" s="46" t="s">
        <v>286</v>
      </c>
      <c r="P39" s="50">
        <v>0.50438129361749073</v>
      </c>
    </row>
    <row r="40" spans="1:16">
      <c r="A40" s="48">
        <v>7</v>
      </c>
      <c r="B40" s="52"/>
      <c r="C40" s="64" t="s">
        <v>280</v>
      </c>
      <c r="D40" s="57">
        <v>0.53089519069505964</v>
      </c>
      <c r="E40" s="57"/>
      <c r="F40" s="46" t="s">
        <v>284</v>
      </c>
      <c r="G40" s="57">
        <v>0.62292616091958974</v>
      </c>
      <c r="H40" s="57"/>
      <c r="I40" s="46" t="s">
        <v>285</v>
      </c>
      <c r="J40" s="57">
        <v>0.3800118773407577</v>
      </c>
      <c r="K40" s="57"/>
      <c r="L40" s="46" t="s">
        <v>264</v>
      </c>
      <c r="M40" s="57">
        <v>0.54202887108532516</v>
      </c>
      <c r="N40" s="57"/>
      <c r="O40" s="46" t="s">
        <v>284</v>
      </c>
      <c r="P40" s="50">
        <v>0.47640588067531175</v>
      </c>
    </row>
    <row r="41" spans="1:16">
      <c r="A41" s="48">
        <v>8</v>
      </c>
      <c r="B41" s="52"/>
      <c r="C41" s="64" t="s">
        <v>281</v>
      </c>
      <c r="D41" s="57">
        <v>0.51189512077990795</v>
      </c>
      <c r="E41" s="57"/>
      <c r="F41" s="46" t="s">
        <v>287</v>
      </c>
      <c r="G41" s="57">
        <v>0.618718135099527</v>
      </c>
      <c r="H41" s="57"/>
      <c r="I41" s="46" t="s">
        <v>284</v>
      </c>
      <c r="J41" s="57">
        <v>0.36482539906329442</v>
      </c>
      <c r="K41" s="57"/>
      <c r="L41" s="46" t="s">
        <v>280</v>
      </c>
      <c r="M41" s="57">
        <v>0.53737571349341673</v>
      </c>
      <c r="N41" s="57"/>
      <c r="O41" s="46" t="s">
        <v>283</v>
      </c>
      <c r="P41" s="50">
        <v>0.47293072533507052</v>
      </c>
    </row>
    <row r="42" spans="1:16">
      <c r="A42" s="48">
        <v>9</v>
      </c>
      <c r="B42" s="52"/>
      <c r="C42" s="64" t="s">
        <v>284</v>
      </c>
      <c r="D42" s="57">
        <v>0.51067179466137169</v>
      </c>
      <c r="E42" s="57"/>
      <c r="F42" s="46" t="s">
        <v>281</v>
      </c>
      <c r="G42" s="57">
        <v>0.60538337093782235</v>
      </c>
      <c r="H42" s="57"/>
      <c r="I42" s="46" t="s">
        <v>283</v>
      </c>
      <c r="J42" s="57">
        <v>0.34084018225705048</v>
      </c>
      <c r="K42" s="57"/>
      <c r="L42" s="46" t="s">
        <v>285</v>
      </c>
      <c r="M42" s="57">
        <v>0.50309472808734168</v>
      </c>
      <c r="N42" s="58"/>
      <c r="O42" s="46" t="s">
        <v>285</v>
      </c>
      <c r="P42" s="50">
        <v>0.46538675468042129</v>
      </c>
    </row>
    <row r="43" spans="1:16">
      <c r="A43" s="48">
        <v>10</v>
      </c>
      <c r="B43" s="52"/>
      <c r="C43" s="64" t="s">
        <v>283</v>
      </c>
      <c r="D43" s="57">
        <v>0.50876706654327886</v>
      </c>
      <c r="E43" s="57"/>
      <c r="F43" s="46" t="s">
        <v>280</v>
      </c>
      <c r="G43" s="57">
        <v>0.59735695048192539</v>
      </c>
      <c r="H43" s="57"/>
      <c r="I43" s="46" t="s">
        <v>281</v>
      </c>
      <c r="J43" s="57">
        <v>0.2942252666828013</v>
      </c>
      <c r="K43" s="57"/>
      <c r="L43" s="46" t="s">
        <v>289</v>
      </c>
      <c r="M43" s="57">
        <v>0.46563615492233412</v>
      </c>
      <c r="N43" s="57"/>
      <c r="O43" s="46" t="s">
        <v>281</v>
      </c>
      <c r="P43" s="50">
        <v>0.45246255612335728</v>
      </c>
    </row>
    <row r="44" spans="1:16">
      <c r="A44" s="48">
        <v>11</v>
      </c>
      <c r="B44" s="52"/>
      <c r="C44" s="64" t="s">
        <v>282</v>
      </c>
      <c r="D44" s="57">
        <v>0.47802305614749219</v>
      </c>
      <c r="E44" s="57"/>
      <c r="F44" s="46" t="s">
        <v>283</v>
      </c>
      <c r="G44" s="57">
        <v>0.59623079326944839</v>
      </c>
      <c r="H44" s="57"/>
      <c r="I44" s="46" t="s">
        <v>282</v>
      </c>
      <c r="J44" s="57">
        <v>0.29329137438961611</v>
      </c>
      <c r="K44" s="57"/>
      <c r="L44" s="46" t="s">
        <v>282</v>
      </c>
      <c r="M44" s="57">
        <v>0.44059456679418291</v>
      </c>
      <c r="N44" s="57"/>
      <c r="O44" s="46" t="s">
        <v>282</v>
      </c>
      <c r="P44" s="50">
        <v>0.44923304392878705</v>
      </c>
    </row>
    <row r="45" spans="1:16">
      <c r="C45" s="41"/>
      <c r="D45" s="41"/>
      <c r="E45" s="41"/>
      <c r="F45" s="41"/>
      <c r="G45" s="41"/>
      <c r="H45" s="41"/>
      <c r="I45" s="41"/>
      <c r="J45" s="41"/>
      <c r="K45" s="41"/>
      <c r="L45" s="41"/>
      <c r="M45" s="41"/>
      <c r="N45" s="41"/>
      <c r="O45" s="41"/>
      <c r="P45" s="41"/>
    </row>
    <row r="46" spans="1:16">
      <c r="A46" s="49" t="s">
        <v>1079</v>
      </c>
      <c r="B46" s="54"/>
      <c r="C46" s="50"/>
      <c r="D46" s="50"/>
      <c r="E46" s="50"/>
      <c r="F46" s="50"/>
      <c r="G46" s="50"/>
      <c r="H46" s="57"/>
      <c r="I46" s="50"/>
      <c r="J46" s="50"/>
      <c r="K46" s="57"/>
      <c r="L46" s="50"/>
      <c r="M46" s="50"/>
      <c r="N46" s="57"/>
      <c r="O46" s="50"/>
      <c r="P46" s="50"/>
    </row>
    <row r="47" spans="1:16">
      <c r="A47" s="47"/>
      <c r="B47" s="52"/>
      <c r="C47" s="57"/>
      <c r="D47" s="57"/>
      <c r="E47" s="57"/>
      <c r="F47" s="57"/>
      <c r="G47" s="57"/>
      <c r="H47" s="57"/>
      <c r="I47" s="57"/>
      <c r="J47" s="57"/>
      <c r="K47" s="57"/>
      <c r="L47" s="57"/>
      <c r="M47" s="57"/>
      <c r="N47" s="57"/>
      <c r="O47" s="50"/>
      <c r="P47" s="50"/>
    </row>
    <row r="48" spans="1:16">
      <c r="A48" s="61" t="s">
        <v>986</v>
      </c>
      <c r="B48" s="52"/>
      <c r="C48" s="63" t="s">
        <v>969</v>
      </c>
      <c r="D48" s="60"/>
      <c r="E48" s="44"/>
      <c r="F48" s="43" t="s">
        <v>26</v>
      </c>
      <c r="G48" s="60"/>
      <c r="H48" s="44"/>
      <c r="I48" s="43" t="s">
        <v>30</v>
      </c>
      <c r="J48" s="60"/>
      <c r="K48" s="44"/>
      <c r="L48" s="43" t="s">
        <v>29</v>
      </c>
      <c r="M48" s="60"/>
      <c r="N48" s="44"/>
      <c r="O48" s="43" t="s">
        <v>34</v>
      </c>
      <c r="P48" s="60"/>
    </row>
    <row r="49" spans="1:16">
      <c r="A49" s="48">
        <v>1</v>
      </c>
      <c r="B49" s="52"/>
      <c r="C49" s="40" t="s">
        <v>288</v>
      </c>
      <c r="D49" s="58">
        <v>0.58604612932384792</v>
      </c>
      <c r="E49" s="57"/>
      <c r="F49" s="39" t="s">
        <v>288</v>
      </c>
      <c r="G49" s="58">
        <v>0.38526101425464743</v>
      </c>
      <c r="H49" s="57"/>
      <c r="I49" s="39" t="s">
        <v>288</v>
      </c>
      <c r="J49" s="58">
        <v>0.54795868504065282</v>
      </c>
      <c r="K49" s="57"/>
      <c r="L49" s="46" t="s">
        <v>285</v>
      </c>
      <c r="M49" s="57">
        <v>0.74543552363741483</v>
      </c>
      <c r="N49" s="57"/>
      <c r="O49" s="46" t="s">
        <v>287</v>
      </c>
      <c r="P49" s="50">
        <v>0.72316349747188635</v>
      </c>
    </row>
    <row r="50" spans="1:16">
      <c r="A50" s="48">
        <v>2</v>
      </c>
      <c r="B50" s="52"/>
      <c r="C50" s="64" t="s">
        <v>285</v>
      </c>
      <c r="D50" s="57">
        <v>0.4747392833359545</v>
      </c>
      <c r="E50" s="58"/>
      <c r="F50" s="46" t="s">
        <v>289</v>
      </c>
      <c r="G50" s="57">
        <v>0.31738460645525973</v>
      </c>
      <c r="H50" s="57"/>
      <c r="I50" s="46" t="s">
        <v>287</v>
      </c>
      <c r="J50" s="57">
        <v>0.27408176493820802</v>
      </c>
      <c r="K50" s="58"/>
      <c r="L50" s="39" t="s">
        <v>288</v>
      </c>
      <c r="M50" s="58">
        <v>0.6911324307158111</v>
      </c>
      <c r="N50" s="57"/>
      <c r="O50" s="39" t="s">
        <v>288</v>
      </c>
      <c r="P50" s="51">
        <v>0.71983238728428034</v>
      </c>
    </row>
    <row r="51" spans="1:16">
      <c r="A51" s="48">
        <v>3</v>
      </c>
      <c r="B51" s="52"/>
      <c r="C51" s="64" t="s">
        <v>289</v>
      </c>
      <c r="D51" s="57">
        <v>0.46261435186091282</v>
      </c>
      <c r="E51" s="57"/>
      <c r="F51" s="46" t="s">
        <v>287</v>
      </c>
      <c r="G51" s="57">
        <v>0.25956205095586876</v>
      </c>
      <c r="H51" s="57"/>
      <c r="I51" s="46" t="s">
        <v>289</v>
      </c>
      <c r="J51" s="57">
        <v>0.2598375189377552</v>
      </c>
      <c r="K51" s="57"/>
      <c r="L51" s="46" t="s">
        <v>289</v>
      </c>
      <c r="M51" s="57">
        <v>0.66351240264870082</v>
      </c>
      <c r="N51" s="57"/>
      <c r="O51" s="46" t="s">
        <v>285</v>
      </c>
      <c r="P51" s="50">
        <v>0.69787283950155854</v>
      </c>
    </row>
    <row r="52" spans="1:16">
      <c r="A52" s="48">
        <v>4</v>
      </c>
      <c r="B52" s="52"/>
      <c r="C52" s="64" t="s">
        <v>264</v>
      </c>
      <c r="D52" s="57">
        <v>0.43519043910946648</v>
      </c>
      <c r="E52" s="57"/>
      <c r="F52" s="46" t="s">
        <v>285</v>
      </c>
      <c r="G52" s="57">
        <v>0.25143073542567623</v>
      </c>
      <c r="H52" s="58"/>
      <c r="I52" s="46" t="s">
        <v>264</v>
      </c>
      <c r="J52" s="57">
        <v>0.22589557004117355</v>
      </c>
      <c r="K52" s="57"/>
      <c r="L52" s="46" t="s">
        <v>264</v>
      </c>
      <c r="M52" s="57">
        <v>0.62147861774853719</v>
      </c>
      <c r="N52" s="57"/>
      <c r="O52" s="46" t="s">
        <v>264</v>
      </c>
      <c r="P52" s="50">
        <v>0.64544974083562123</v>
      </c>
    </row>
    <row r="53" spans="1:16">
      <c r="A53" s="48">
        <v>5</v>
      </c>
      <c r="B53" s="52"/>
      <c r="C53" s="64" t="s">
        <v>287</v>
      </c>
      <c r="D53" s="57">
        <v>0.40149908359105052</v>
      </c>
      <c r="E53" s="57"/>
      <c r="F53" s="46" t="s">
        <v>282</v>
      </c>
      <c r="G53" s="57">
        <v>0.24831893761981569</v>
      </c>
      <c r="H53" s="57"/>
      <c r="I53" s="46" t="s">
        <v>286</v>
      </c>
      <c r="J53" s="57">
        <v>0.22524395690345006</v>
      </c>
      <c r="K53" s="57"/>
      <c r="L53" s="46" t="s">
        <v>284</v>
      </c>
      <c r="M53" s="57">
        <v>0.57989780405440894</v>
      </c>
      <c r="N53" s="57"/>
      <c r="O53" s="46" t="s">
        <v>286</v>
      </c>
      <c r="P53" s="50">
        <v>0.63104702644212296</v>
      </c>
    </row>
    <row r="54" spans="1:16">
      <c r="A54" s="48">
        <v>6</v>
      </c>
      <c r="B54" s="52"/>
      <c r="C54" s="64" t="s">
        <v>286</v>
      </c>
      <c r="D54" s="57">
        <v>0.38849486864027583</v>
      </c>
      <c r="E54" s="57"/>
      <c r="F54" s="46" t="s">
        <v>264</v>
      </c>
      <c r="G54" s="57">
        <v>0.24793782781253398</v>
      </c>
      <c r="H54" s="57"/>
      <c r="I54" s="46" t="s">
        <v>285</v>
      </c>
      <c r="J54" s="57">
        <v>0.20421803477916844</v>
      </c>
      <c r="K54" s="57"/>
      <c r="L54" s="46" t="s">
        <v>282</v>
      </c>
      <c r="M54" s="57">
        <v>0.51758748105818153</v>
      </c>
      <c r="N54" s="57"/>
      <c r="O54" s="46" t="s">
        <v>289</v>
      </c>
      <c r="P54" s="50">
        <v>0.60972287940193537</v>
      </c>
    </row>
    <row r="55" spans="1:16">
      <c r="A55" s="48">
        <v>7</v>
      </c>
      <c r="B55" s="52"/>
      <c r="C55" s="64" t="s">
        <v>284</v>
      </c>
      <c r="D55" s="57">
        <v>0.3772706190482269</v>
      </c>
      <c r="E55" s="57"/>
      <c r="F55" s="46" t="s">
        <v>286</v>
      </c>
      <c r="G55" s="57">
        <v>0.22002643090143117</v>
      </c>
      <c r="H55" s="57"/>
      <c r="I55" s="46" t="s">
        <v>284</v>
      </c>
      <c r="J55" s="57">
        <v>0.17160718900717928</v>
      </c>
      <c r="K55" s="57"/>
      <c r="L55" s="46" t="s">
        <v>286</v>
      </c>
      <c r="M55" s="57">
        <v>0.47766206031409897</v>
      </c>
      <c r="N55" s="57"/>
      <c r="O55" s="46" t="s">
        <v>284</v>
      </c>
      <c r="P55" s="50">
        <v>0.57920945774324739</v>
      </c>
    </row>
    <row r="56" spans="1:16">
      <c r="A56" s="48">
        <v>8</v>
      </c>
      <c r="B56" s="52"/>
      <c r="C56" s="64" t="s">
        <v>282</v>
      </c>
      <c r="D56" s="57">
        <v>0.36355752376769912</v>
      </c>
      <c r="E56" s="57"/>
      <c r="F56" s="46" t="s">
        <v>281</v>
      </c>
      <c r="G56" s="57">
        <v>0.18398414648541347</v>
      </c>
      <c r="H56" s="57"/>
      <c r="I56" s="46" t="s">
        <v>283</v>
      </c>
      <c r="J56" s="57">
        <v>0.16583227170009437</v>
      </c>
      <c r="K56" s="57"/>
      <c r="L56" s="46" t="s">
        <v>281</v>
      </c>
      <c r="M56" s="57">
        <v>0.41824976277152237</v>
      </c>
      <c r="N56" s="57"/>
      <c r="O56" s="46" t="s">
        <v>282</v>
      </c>
      <c r="P56" s="50">
        <v>0.56882820353798447</v>
      </c>
    </row>
    <row r="57" spans="1:16">
      <c r="A57" s="48">
        <v>9</v>
      </c>
      <c r="B57" s="52"/>
      <c r="C57" s="64" t="s">
        <v>281</v>
      </c>
      <c r="D57" s="57">
        <v>0.28971010253783547</v>
      </c>
      <c r="E57" s="57"/>
      <c r="F57" s="46" t="s">
        <v>284</v>
      </c>
      <c r="G57" s="57">
        <v>0.178368025388072</v>
      </c>
      <c r="H57" s="57"/>
      <c r="I57" s="46" t="s">
        <v>280</v>
      </c>
      <c r="J57" s="57">
        <v>0.12830717508027761</v>
      </c>
      <c r="K57" s="57"/>
      <c r="L57" s="46" t="s">
        <v>280</v>
      </c>
      <c r="M57" s="57">
        <v>0.37790801812749059</v>
      </c>
      <c r="N57" s="58"/>
      <c r="O57" s="46" t="s">
        <v>283</v>
      </c>
      <c r="P57" s="50">
        <v>0.53061856907033855</v>
      </c>
    </row>
    <row r="58" spans="1:16">
      <c r="A58" s="48">
        <v>10</v>
      </c>
      <c r="B58" s="52"/>
      <c r="C58" s="64" t="s">
        <v>283</v>
      </c>
      <c r="D58" s="57">
        <v>0.28807019599756067</v>
      </c>
      <c r="E58" s="57"/>
      <c r="F58" s="46" t="s">
        <v>283</v>
      </c>
      <c r="G58" s="57">
        <v>0.12692755051757035</v>
      </c>
      <c r="H58" s="57"/>
      <c r="I58" s="46" t="s">
        <v>282</v>
      </c>
      <c r="J58" s="57">
        <v>0.11949547285481472</v>
      </c>
      <c r="K58" s="57"/>
      <c r="L58" s="46" t="s">
        <v>287</v>
      </c>
      <c r="M58" s="57">
        <v>0.3491890209982389</v>
      </c>
      <c r="N58" s="57"/>
      <c r="O58" s="46" t="s">
        <v>281</v>
      </c>
      <c r="P58" s="50">
        <v>0.47327316756107252</v>
      </c>
    </row>
    <row r="59" spans="1:16">
      <c r="A59" s="48">
        <v>11</v>
      </c>
      <c r="B59" s="52"/>
      <c r="C59" s="64" t="s">
        <v>280</v>
      </c>
      <c r="D59" s="57">
        <v>0.2618952138725702</v>
      </c>
      <c r="E59" s="57"/>
      <c r="F59" s="46" t="s">
        <v>280</v>
      </c>
      <c r="G59" s="57">
        <v>8.3333333333333343E-2</v>
      </c>
      <c r="H59" s="57"/>
      <c r="I59" s="46" t="s">
        <v>281</v>
      </c>
      <c r="J59" s="57">
        <v>8.3333333333333329E-2</v>
      </c>
      <c r="K59" s="57"/>
      <c r="L59" s="46" t="s">
        <v>283</v>
      </c>
      <c r="M59" s="57">
        <v>0.32890239270223937</v>
      </c>
      <c r="N59" s="57"/>
      <c r="O59" s="46" t="s">
        <v>280</v>
      </c>
      <c r="P59" s="50">
        <v>0.45803232894917911</v>
      </c>
    </row>
    <row r="61" spans="1:16">
      <c r="A61" s="19" t="s">
        <v>1265</v>
      </c>
    </row>
  </sheetData>
  <sortState ref="O4:P14">
    <sortCondition descending="1" ref="P4:P14"/>
  </sortState>
  <pageMargins left="0.51181102362204722" right="0.51181102362204722" top="0.74803149606299213" bottom="0.74803149606299213" header="0.31496062992125984" footer="0.31496062992125984"/>
  <pageSetup scale="92" orientation="portrait" horizontalDpi="300" verticalDpi="300" r:id="rId1"/>
</worksheet>
</file>

<file path=xl/worksheets/sheet20.xml><?xml version="1.0" encoding="utf-8"?>
<worksheet xmlns="http://schemas.openxmlformats.org/spreadsheetml/2006/main" xmlns:r="http://schemas.openxmlformats.org/officeDocument/2006/relationships">
  <dimension ref="A1:AS54"/>
  <sheetViews>
    <sheetView view="pageBreakPreview" zoomScale="62" zoomScaleSheetLayoutView="62" workbookViewId="0">
      <pane xSplit="1" topLeftCell="B1" activePane="topRight" state="frozen"/>
      <selection activeCell="B23" sqref="B23"/>
      <selection pane="topRight" activeCell="L22" sqref="L22"/>
    </sheetView>
  </sheetViews>
  <sheetFormatPr defaultRowHeight="12.75"/>
  <cols>
    <col min="1" max="1" width="8.875" style="1" customWidth="1"/>
    <col min="2" max="2" width="10" style="4" customWidth="1"/>
    <col min="3" max="3" width="11.125" style="4" customWidth="1"/>
    <col min="4" max="5" width="10" style="5" customWidth="1"/>
    <col min="6" max="6" width="10" style="4" customWidth="1"/>
    <col min="7" max="7" width="9.875" style="4" customWidth="1"/>
    <col min="8" max="9" width="10" style="5" customWidth="1"/>
    <col min="10" max="11" width="10" style="4" customWidth="1"/>
    <col min="12" max="13" width="10" style="5" customWidth="1"/>
    <col min="14" max="15" width="10" style="4" customWidth="1"/>
    <col min="16" max="17" width="10" style="5" customWidth="1"/>
    <col min="18" max="19" width="10" style="4" customWidth="1"/>
    <col min="20" max="21" width="10" style="5" customWidth="1"/>
    <col min="22" max="23" width="10" style="4" customWidth="1"/>
    <col min="24" max="25" width="10" style="5" customWidth="1"/>
    <col min="26" max="26" width="10" style="4" customWidth="1"/>
    <col min="27" max="27" width="11.5" style="4" customWidth="1"/>
    <col min="28" max="29" width="10" style="5" customWidth="1"/>
    <col min="30" max="31" width="10" style="4" customWidth="1"/>
    <col min="32" max="33" width="10" style="5" customWidth="1"/>
    <col min="34" max="35" width="10" style="4" customWidth="1"/>
    <col min="36" max="37" width="10" style="5" customWidth="1"/>
    <col min="38" max="39" width="10" style="4" customWidth="1"/>
    <col min="40" max="41" width="10" style="5" customWidth="1"/>
    <col min="42" max="43" width="10" style="4" customWidth="1"/>
    <col min="44" max="45" width="10" style="5" customWidth="1"/>
    <col min="46" max="46" width="10" style="1" customWidth="1"/>
    <col min="47" max="16384" width="9" style="1"/>
  </cols>
  <sheetData>
    <row r="1" spans="1:45">
      <c r="B1" s="4" t="s">
        <v>128</v>
      </c>
      <c r="R1" s="4" t="s">
        <v>129</v>
      </c>
      <c r="AH1" s="4" t="s">
        <v>130</v>
      </c>
    </row>
    <row r="3" spans="1:45">
      <c r="B3" s="381" t="s">
        <v>264</v>
      </c>
      <c r="C3" s="381"/>
      <c r="D3" s="381"/>
      <c r="E3" s="382"/>
      <c r="F3" s="380" t="s">
        <v>280</v>
      </c>
      <c r="G3" s="381"/>
      <c r="H3" s="381"/>
      <c r="I3" s="382"/>
      <c r="J3" s="380" t="s">
        <v>281</v>
      </c>
      <c r="K3" s="381"/>
      <c r="L3" s="381"/>
      <c r="M3" s="382"/>
      <c r="N3" s="380" t="s">
        <v>282</v>
      </c>
      <c r="O3" s="381"/>
      <c r="P3" s="381"/>
      <c r="Q3" s="382"/>
      <c r="R3" s="380" t="s">
        <v>283</v>
      </c>
      <c r="S3" s="381"/>
      <c r="T3" s="381"/>
      <c r="U3" s="382"/>
      <c r="V3" s="380" t="s">
        <v>284</v>
      </c>
      <c r="W3" s="381"/>
      <c r="X3" s="381"/>
      <c r="Y3" s="382"/>
      <c r="Z3" s="380" t="s">
        <v>285</v>
      </c>
      <c r="AA3" s="381"/>
      <c r="AB3" s="381"/>
      <c r="AC3" s="382"/>
      <c r="AD3" s="380" t="s">
        <v>286</v>
      </c>
      <c r="AE3" s="381"/>
      <c r="AF3" s="381"/>
      <c r="AG3" s="382"/>
      <c r="AH3" s="380" t="s">
        <v>287</v>
      </c>
      <c r="AI3" s="381"/>
      <c r="AJ3" s="381"/>
      <c r="AK3" s="382"/>
      <c r="AL3" s="380" t="s">
        <v>288</v>
      </c>
      <c r="AM3" s="381"/>
      <c r="AN3" s="381"/>
      <c r="AO3" s="382"/>
      <c r="AP3" s="380" t="s">
        <v>289</v>
      </c>
      <c r="AQ3" s="381"/>
      <c r="AR3" s="381"/>
      <c r="AS3" s="381"/>
    </row>
    <row r="4" spans="1:45" s="3" customFormat="1" ht="38.25">
      <c r="B4" s="298" t="s">
        <v>93</v>
      </c>
      <c r="C4" s="298" t="s">
        <v>304</v>
      </c>
      <c r="D4" s="301" t="s">
        <v>305</v>
      </c>
      <c r="E4" s="302" t="s">
        <v>306</v>
      </c>
      <c r="F4" s="298" t="s">
        <v>93</v>
      </c>
      <c r="G4" s="298" t="s">
        <v>304</v>
      </c>
      <c r="H4" s="301" t="s">
        <v>305</v>
      </c>
      <c r="I4" s="302" t="s">
        <v>306</v>
      </c>
      <c r="J4" s="298" t="s">
        <v>93</v>
      </c>
      <c r="K4" s="298" t="s">
        <v>304</v>
      </c>
      <c r="L4" s="301" t="s">
        <v>305</v>
      </c>
      <c r="M4" s="302" t="s">
        <v>306</v>
      </c>
      <c r="N4" s="298" t="s">
        <v>93</v>
      </c>
      <c r="O4" s="298" t="s">
        <v>304</v>
      </c>
      <c r="P4" s="301" t="s">
        <v>305</v>
      </c>
      <c r="Q4" s="302" t="s">
        <v>306</v>
      </c>
      <c r="R4" s="298" t="s">
        <v>93</v>
      </c>
      <c r="S4" s="298" t="s">
        <v>304</v>
      </c>
      <c r="T4" s="301" t="s">
        <v>305</v>
      </c>
      <c r="U4" s="302" t="s">
        <v>306</v>
      </c>
      <c r="V4" s="298" t="s">
        <v>93</v>
      </c>
      <c r="W4" s="298" t="s">
        <v>304</v>
      </c>
      <c r="X4" s="301" t="s">
        <v>305</v>
      </c>
      <c r="Y4" s="302" t="s">
        <v>306</v>
      </c>
      <c r="Z4" s="298" t="s">
        <v>93</v>
      </c>
      <c r="AA4" s="298" t="s">
        <v>304</v>
      </c>
      <c r="AB4" s="301" t="s">
        <v>305</v>
      </c>
      <c r="AC4" s="302" t="s">
        <v>306</v>
      </c>
      <c r="AD4" s="298" t="s">
        <v>93</v>
      </c>
      <c r="AE4" s="298" t="s">
        <v>304</v>
      </c>
      <c r="AF4" s="301" t="s">
        <v>305</v>
      </c>
      <c r="AG4" s="302" t="s">
        <v>306</v>
      </c>
      <c r="AH4" s="298" t="s">
        <v>93</v>
      </c>
      <c r="AI4" s="298" t="s">
        <v>304</v>
      </c>
      <c r="AJ4" s="301" t="s">
        <v>305</v>
      </c>
      <c r="AK4" s="302" t="s">
        <v>306</v>
      </c>
      <c r="AL4" s="298" t="s">
        <v>93</v>
      </c>
      <c r="AM4" s="298" t="s">
        <v>304</v>
      </c>
      <c r="AN4" s="301" t="s">
        <v>305</v>
      </c>
      <c r="AO4" s="302" t="s">
        <v>306</v>
      </c>
      <c r="AP4" s="298" t="s">
        <v>93</v>
      </c>
      <c r="AQ4" s="298" t="s">
        <v>304</v>
      </c>
      <c r="AR4" s="301" t="s">
        <v>305</v>
      </c>
      <c r="AS4" s="301" t="s">
        <v>306</v>
      </c>
    </row>
    <row r="5" spans="1:45">
      <c r="B5" s="282"/>
      <c r="C5" s="282"/>
      <c r="D5" s="303"/>
      <c r="E5" s="304"/>
      <c r="F5" s="282"/>
      <c r="G5" s="282"/>
      <c r="H5" s="303"/>
      <c r="I5" s="304"/>
      <c r="J5" s="282"/>
      <c r="K5" s="282"/>
      <c r="L5" s="303"/>
      <c r="M5" s="304"/>
      <c r="N5" s="282"/>
      <c r="O5" s="282"/>
      <c r="P5" s="303"/>
      <c r="Q5" s="304"/>
      <c r="R5" s="282"/>
      <c r="S5" s="282"/>
      <c r="T5" s="303"/>
      <c r="U5" s="304"/>
      <c r="V5" s="282"/>
      <c r="W5" s="282"/>
      <c r="X5" s="303"/>
      <c r="Y5" s="304"/>
      <c r="Z5" s="282"/>
      <c r="AA5" s="282"/>
      <c r="AB5" s="303"/>
      <c r="AC5" s="304"/>
      <c r="AD5" s="282"/>
      <c r="AE5" s="282"/>
      <c r="AF5" s="303"/>
      <c r="AG5" s="304"/>
      <c r="AH5" s="282"/>
      <c r="AI5" s="282"/>
      <c r="AJ5" s="303"/>
      <c r="AK5" s="304"/>
      <c r="AL5" s="282"/>
      <c r="AM5" s="282"/>
      <c r="AN5" s="303"/>
      <c r="AO5" s="304"/>
      <c r="AP5" s="282"/>
      <c r="AQ5" s="282"/>
      <c r="AR5" s="303"/>
      <c r="AS5" s="303"/>
    </row>
    <row r="6" spans="1:45">
      <c r="A6" s="29"/>
      <c r="B6" s="282" t="s">
        <v>77</v>
      </c>
      <c r="C6" s="282" t="s">
        <v>78</v>
      </c>
      <c r="D6" s="303" t="s">
        <v>94</v>
      </c>
      <c r="E6" s="304" t="s">
        <v>127</v>
      </c>
      <c r="F6" s="282" t="s">
        <v>77</v>
      </c>
      <c r="G6" s="282" t="s">
        <v>78</v>
      </c>
      <c r="H6" s="303" t="s">
        <v>94</v>
      </c>
      <c r="I6" s="304" t="s">
        <v>127</v>
      </c>
      <c r="J6" s="282" t="s">
        <v>77</v>
      </c>
      <c r="K6" s="282" t="s">
        <v>78</v>
      </c>
      <c r="L6" s="303" t="s">
        <v>94</v>
      </c>
      <c r="M6" s="304" t="s">
        <v>127</v>
      </c>
      <c r="N6" s="282" t="s">
        <v>77</v>
      </c>
      <c r="O6" s="282" t="s">
        <v>78</v>
      </c>
      <c r="P6" s="303" t="s">
        <v>94</v>
      </c>
      <c r="Q6" s="304" t="s">
        <v>127</v>
      </c>
      <c r="R6" s="282" t="s">
        <v>77</v>
      </c>
      <c r="S6" s="282" t="s">
        <v>78</v>
      </c>
      <c r="T6" s="303" t="s">
        <v>94</v>
      </c>
      <c r="U6" s="304" t="s">
        <v>127</v>
      </c>
      <c r="V6" s="282" t="s">
        <v>77</v>
      </c>
      <c r="W6" s="282" t="s">
        <v>78</v>
      </c>
      <c r="X6" s="303" t="s">
        <v>94</v>
      </c>
      <c r="Y6" s="304" t="s">
        <v>127</v>
      </c>
      <c r="Z6" s="282" t="s">
        <v>77</v>
      </c>
      <c r="AA6" s="282" t="s">
        <v>78</v>
      </c>
      <c r="AB6" s="303" t="s">
        <v>94</v>
      </c>
      <c r="AC6" s="304" t="s">
        <v>127</v>
      </c>
      <c r="AD6" s="282" t="s">
        <v>77</v>
      </c>
      <c r="AE6" s="282" t="s">
        <v>78</v>
      </c>
      <c r="AF6" s="303" t="s">
        <v>94</v>
      </c>
      <c r="AG6" s="304" t="s">
        <v>127</v>
      </c>
      <c r="AH6" s="282" t="s">
        <v>77</v>
      </c>
      <c r="AI6" s="282" t="s">
        <v>78</v>
      </c>
      <c r="AJ6" s="303" t="s">
        <v>94</v>
      </c>
      <c r="AK6" s="304" t="s">
        <v>127</v>
      </c>
      <c r="AL6" s="282" t="s">
        <v>77</v>
      </c>
      <c r="AM6" s="282" t="s">
        <v>78</v>
      </c>
      <c r="AN6" s="303" t="s">
        <v>94</v>
      </c>
      <c r="AO6" s="304" t="s">
        <v>127</v>
      </c>
      <c r="AP6" s="282" t="s">
        <v>77</v>
      </c>
      <c r="AQ6" s="282" t="s">
        <v>78</v>
      </c>
      <c r="AR6" s="303" t="s">
        <v>94</v>
      </c>
      <c r="AS6" s="303" t="s">
        <v>127</v>
      </c>
    </row>
    <row r="7" spans="1:45" ht="15">
      <c r="A7" s="29">
        <v>1981</v>
      </c>
      <c r="B7" s="305">
        <v>9132</v>
      </c>
      <c r="C7" s="282">
        <f>'a1'!F8</f>
        <v>24819915</v>
      </c>
      <c r="D7" s="303">
        <f>C7/B7/1000</f>
        <v>2.7179057161629436</v>
      </c>
      <c r="E7" s="304">
        <f t="shared" ref="E7:E34" si="0">D7^0.5</f>
        <v>1.6486072049348031</v>
      </c>
      <c r="F7" s="306">
        <v>162</v>
      </c>
      <c r="G7" s="282">
        <f>'a1'!L8</f>
        <v>575302</v>
      </c>
      <c r="H7" s="303">
        <f t="shared" ref="H7:H28" si="1">G7/F7/1000</f>
        <v>3.5512469135802469</v>
      </c>
      <c r="I7" s="304">
        <f t="shared" ref="I7:I28" si="2">H7^0.5</f>
        <v>1.8844752355974983</v>
      </c>
      <c r="J7" s="306">
        <v>41</v>
      </c>
      <c r="K7" s="282">
        <f>'a1'!R8</f>
        <v>123551</v>
      </c>
      <c r="L7" s="303">
        <f t="shared" ref="L7:L32" si="3">K7/J7/1000</f>
        <v>3.013439024390244</v>
      </c>
      <c r="M7" s="304">
        <f t="shared" ref="M7:M32" si="4">L7^0.5</f>
        <v>1.735925984709672</v>
      </c>
      <c r="N7" s="306">
        <v>294</v>
      </c>
      <c r="O7" s="282">
        <f>'a1'!X8</f>
        <v>854871</v>
      </c>
      <c r="P7" s="303">
        <f t="shared" ref="P7:P32" si="5">O7/N7/1000</f>
        <v>2.9077244897959185</v>
      </c>
      <c r="Q7" s="304">
        <f t="shared" ref="Q7:Q32" si="6">P7^0.5</f>
        <v>1.7052051166343356</v>
      </c>
      <c r="R7" s="306">
        <v>234</v>
      </c>
      <c r="S7" s="282">
        <f>'a1'!AD8</f>
        <v>706438</v>
      </c>
      <c r="T7" s="303">
        <f t="shared" ref="T7:T32" si="7">S7/R7/1000</f>
        <v>3.018965811965812</v>
      </c>
      <c r="U7" s="304">
        <f t="shared" ref="U7:U32" si="8">T7^0.5</f>
        <v>1.7375171400495053</v>
      </c>
      <c r="V7" s="305">
        <v>2386</v>
      </c>
      <c r="W7" s="282">
        <f>'a1'!AJ8</f>
        <v>6547207</v>
      </c>
      <c r="X7" s="303">
        <f t="shared" ref="X7:X32" si="9">W7/V7/1000</f>
        <v>2.744009639564124</v>
      </c>
      <c r="Y7" s="304">
        <f t="shared" ref="Y7:Y32" si="10">X7^0.5</f>
        <v>1.6565052488791348</v>
      </c>
      <c r="Z7" s="305">
        <v>3262</v>
      </c>
      <c r="AA7" s="282">
        <f>'a1'!AP8</f>
        <v>8812286</v>
      </c>
      <c r="AB7" s="303">
        <f t="shared" ref="AB7:AB32" si="11">AA7/Z7/1000</f>
        <v>2.7014978540772532</v>
      </c>
      <c r="AC7" s="304">
        <f t="shared" ref="AC7:AC32" si="12">AB7^0.5</f>
        <v>1.6436233918015566</v>
      </c>
      <c r="AD7" s="306">
        <v>382</v>
      </c>
      <c r="AE7" s="282">
        <f>'a1'!AV8</f>
        <v>1035545</v>
      </c>
      <c r="AF7" s="303">
        <f t="shared" ref="AF7:AF32" si="13">AE7/AD7/1000</f>
        <v>2.7108507853403143</v>
      </c>
      <c r="AG7" s="304">
        <f t="shared" ref="AG7:AG32" si="14">AF7^0.5</f>
        <v>1.646466150681609</v>
      </c>
      <c r="AH7" s="306">
        <v>360</v>
      </c>
      <c r="AI7" s="282">
        <f>'a1'!BB8</f>
        <v>975759</v>
      </c>
      <c r="AJ7" s="303">
        <f t="shared" ref="AJ7:AJ32" si="15">AI7/AH7/1000</f>
        <v>2.7104416666666666</v>
      </c>
      <c r="AK7" s="304">
        <f t="shared" ref="AK7:AK32" si="16">AJ7^0.5</f>
        <v>1.6463419045467642</v>
      </c>
      <c r="AL7" s="306">
        <v>889</v>
      </c>
      <c r="AM7" s="282">
        <f>'a1'!BH8</f>
        <v>2291104</v>
      </c>
      <c r="AN7" s="303">
        <f t="shared" ref="AN7:AN32" si="17">AM7/AL7/1000</f>
        <v>2.5771698537682792</v>
      </c>
      <c r="AO7" s="304">
        <f t="shared" ref="AO7:AO32" si="18">AN7^0.5</f>
        <v>1.6053566126466354</v>
      </c>
      <c r="AP7" s="305">
        <v>1122</v>
      </c>
      <c r="AQ7" s="282">
        <f>'a1'!BN8</f>
        <v>2826558</v>
      </c>
      <c r="AR7" s="303">
        <f t="shared" ref="AR7:AR32" si="19">AQ7/AP7/1000</f>
        <v>2.5192139037433154</v>
      </c>
      <c r="AS7" s="303">
        <f t="shared" ref="AS7:AS32" si="20">AR7^0.5</f>
        <v>1.5872031702788763</v>
      </c>
    </row>
    <row r="8" spans="1:45" ht="15">
      <c r="A8" s="29">
        <v>1982</v>
      </c>
      <c r="B8" s="305">
        <v>9298</v>
      </c>
      <c r="C8" s="282">
        <f>'a1'!F9</f>
        <v>25116942</v>
      </c>
      <c r="D8" s="303">
        <f t="shared" ref="D8:D34" si="21">C8/B8/1000</f>
        <v>2.7013273822327384</v>
      </c>
      <c r="E8" s="304">
        <f t="shared" si="0"/>
        <v>1.6435715324356097</v>
      </c>
      <c r="F8" s="306">
        <v>165</v>
      </c>
      <c r="G8" s="282">
        <f>'a1'!L9</f>
        <v>573795</v>
      </c>
      <c r="H8" s="303">
        <f t="shared" si="1"/>
        <v>3.4775454545454547</v>
      </c>
      <c r="I8" s="304">
        <f t="shared" si="2"/>
        <v>1.8648178073327846</v>
      </c>
      <c r="J8" s="306">
        <v>42</v>
      </c>
      <c r="K8" s="282">
        <f>'a1'!R9</f>
        <v>123588</v>
      </c>
      <c r="L8" s="303">
        <f t="shared" si="3"/>
        <v>2.9425714285714286</v>
      </c>
      <c r="M8" s="304">
        <f t="shared" si="4"/>
        <v>1.7153924998586849</v>
      </c>
      <c r="N8" s="306">
        <v>300</v>
      </c>
      <c r="O8" s="282">
        <f>'a1'!X9</f>
        <v>859038</v>
      </c>
      <c r="P8" s="303">
        <f t="shared" si="5"/>
        <v>2.8634599999999999</v>
      </c>
      <c r="Q8" s="304">
        <f t="shared" si="6"/>
        <v>1.6921761137659401</v>
      </c>
      <c r="R8" s="306">
        <v>239</v>
      </c>
      <c r="S8" s="282">
        <f>'a1'!AD9</f>
        <v>707457</v>
      </c>
      <c r="T8" s="303">
        <f t="shared" si="7"/>
        <v>2.9600711297071132</v>
      </c>
      <c r="U8" s="304">
        <f t="shared" si="8"/>
        <v>1.7204857249355814</v>
      </c>
      <c r="V8" s="305">
        <v>2422</v>
      </c>
      <c r="W8" s="282">
        <f>'a1'!AJ9</f>
        <v>6580631</v>
      </c>
      <c r="X8" s="303">
        <f t="shared" si="9"/>
        <v>2.7170235342691988</v>
      </c>
      <c r="Y8" s="304">
        <f t="shared" si="10"/>
        <v>1.6483396295269974</v>
      </c>
      <c r="Z8" s="305">
        <v>3338</v>
      </c>
      <c r="AA8" s="282">
        <f>'a1'!AP9</f>
        <v>8920288</v>
      </c>
      <c r="AB8" s="303">
        <f t="shared" si="11"/>
        <v>2.6723451168364289</v>
      </c>
      <c r="AC8" s="304">
        <f t="shared" si="12"/>
        <v>1.6347309004348174</v>
      </c>
      <c r="AD8" s="306">
        <v>388</v>
      </c>
      <c r="AE8" s="282">
        <f>'a1'!AV9</f>
        <v>1045224</v>
      </c>
      <c r="AF8" s="303">
        <f t="shared" si="13"/>
        <v>2.6938762886597938</v>
      </c>
      <c r="AG8" s="304">
        <f t="shared" si="14"/>
        <v>1.6413032287361753</v>
      </c>
      <c r="AH8" s="306">
        <v>365</v>
      </c>
      <c r="AI8" s="282">
        <f>'a1'!BB9</f>
        <v>986582</v>
      </c>
      <c r="AJ8" s="303">
        <f t="shared" si="15"/>
        <v>2.7029643835616439</v>
      </c>
      <c r="AK8" s="304">
        <f t="shared" si="16"/>
        <v>1.6440694582534048</v>
      </c>
      <c r="AL8" s="306">
        <v>900</v>
      </c>
      <c r="AM8" s="282">
        <f>'a1'!BH9</f>
        <v>2369827</v>
      </c>
      <c r="AN8" s="303">
        <f t="shared" si="17"/>
        <v>2.6331411111111112</v>
      </c>
      <c r="AO8" s="304">
        <f t="shared" si="18"/>
        <v>1.6226956310753755</v>
      </c>
      <c r="AP8" s="305">
        <v>1140</v>
      </c>
      <c r="AQ8" s="282">
        <f>'a1'!BN9</f>
        <v>2876513</v>
      </c>
      <c r="AR8" s="303">
        <f t="shared" si="19"/>
        <v>2.5232570175438593</v>
      </c>
      <c r="AS8" s="303">
        <f t="shared" si="20"/>
        <v>1.5884763194784679</v>
      </c>
    </row>
    <row r="9" spans="1:45" ht="15">
      <c r="A9" s="29">
        <v>1983</v>
      </c>
      <c r="B9" s="305">
        <v>9480</v>
      </c>
      <c r="C9" s="282">
        <f>'a1'!F10</f>
        <v>25366451</v>
      </c>
      <c r="D9" s="303">
        <f t="shared" si="21"/>
        <v>2.6757859704641351</v>
      </c>
      <c r="E9" s="304">
        <f t="shared" si="0"/>
        <v>1.6357829839144724</v>
      </c>
      <c r="F9" s="306">
        <v>169</v>
      </c>
      <c r="G9" s="282">
        <f>'a1'!L10</f>
        <v>579164</v>
      </c>
      <c r="H9" s="303">
        <f t="shared" si="1"/>
        <v>3.4270059171597631</v>
      </c>
      <c r="I9" s="304">
        <f t="shared" si="2"/>
        <v>1.8512174148812892</v>
      </c>
      <c r="J9" s="306">
        <v>42</v>
      </c>
      <c r="K9" s="282">
        <f>'a1'!R10</f>
        <v>125102</v>
      </c>
      <c r="L9" s="303">
        <f t="shared" si="3"/>
        <v>2.9786190476190475</v>
      </c>
      <c r="M9" s="304">
        <f t="shared" si="4"/>
        <v>1.7258676216961275</v>
      </c>
      <c r="N9" s="306">
        <v>309</v>
      </c>
      <c r="O9" s="282">
        <f>'a1'!X10</f>
        <v>868289</v>
      </c>
      <c r="P9" s="303">
        <f t="shared" si="5"/>
        <v>2.8099967637540453</v>
      </c>
      <c r="Q9" s="304">
        <f t="shared" si="6"/>
        <v>1.6763044961325031</v>
      </c>
      <c r="R9" s="306">
        <v>246</v>
      </c>
      <c r="S9" s="282">
        <f>'a1'!AD10</f>
        <v>714842</v>
      </c>
      <c r="T9" s="303">
        <f t="shared" si="7"/>
        <v>2.9058617886178864</v>
      </c>
      <c r="U9" s="304">
        <f t="shared" si="8"/>
        <v>1.7046588481622609</v>
      </c>
      <c r="V9" s="305">
        <v>2466</v>
      </c>
      <c r="W9" s="282">
        <f>'a1'!AJ10</f>
        <v>6602976</v>
      </c>
      <c r="X9" s="303">
        <f t="shared" si="9"/>
        <v>2.6776058394160582</v>
      </c>
      <c r="Y9" s="304">
        <f t="shared" si="10"/>
        <v>1.6363391578203028</v>
      </c>
      <c r="Z9" s="305">
        <v>3395</v>
      </c>
      <c r="AA9" s="282">
        <f>'a1'!AP10</f>
        <v>9039564</v>
      </c>
      <c r="AB9" s="303">
        <f t="shared" si="11"/>
        <v>2.6626108983799703</v>
      </c>
      <c r="AC9" s="304">
        <f t="shared" si="12"/>
        <v>1.631750868968658</v>
      </c>
      <c r="AD9" s="306">
        <v>398</v>
      </c>
      <c r="AE9" s="282">
        <f>'a1'!AV10</f>
        <v>1059752</v>
      </c>
      <c r="AF9" s="303">
        <f t="shared" si="13"/>
        <v>2.6626934673366836</v>
      </c>
      <c r="AG9" s="304">
        <f t="shared" si="14"/>
        <v>1.6317761694965041</v>
      </c>
      <c r="AH9" s="306">
        <v>372</v>
      </c>
      <c r="AI9" s="282">
        <f>'a1'!BB10</f>
        <v>1001249</v>
      </c>
      <c r="AJ9" s="303">
        <f t="shared" si="15"/>
        <v>2.6915295698924733</v>
      </c>
      <c r="AK9" s="304">
        <f t="shared" si="16"/>
        <v>1.6405881780302067</v>
      </c>
      <c r="AL9" s="306">
        <v>910</v>
      </c>
      <c r="AM9" s="282">
        <f>'a1'!BH10</f>
        <v>2393587</v>
      </c>
      <c r="AN9" s="303">
        <f t="shared" si="17"/>
        <v>2.6303153846153844</v>
      </c>
      <c r="AO9" s="304">
        <f t="shared" si="18"/>
        <v>1.6218247083502533</v>
      </c>
      <c r="AP9" s="305">
        <v>1172</v>
      </c>
      <c r="AQ9" s="282">
        <f>'a1'!BN10</f>
        <v>2907502</v>
      </c>
      <c r="AR9" s="303">
        <f t="shared" si="19"/>
        <v>2.4808037542662116</v>
      </c>
      <c r="AS9" s="303">
        <f t="shared" si="20"/>
        <v>1.5750567463638292</v>
      </c>
    </row>
    <row r="10" spans="1:45" ht="15">
      <c r="A10" s="29">
        <v>1984</v>
      </c>
      <c r="B10" s="305">
        <v>9656</v>
      </c>
      <c r="C10" s="282">
        <f>'a1'!F11</f>
        <v>25607053</v>
      </c>
      <c r="D10" s="303">
        <f t="shared" si="21"/>
        <v>2.6519317522783763</v>
      </c>
      <c r="E10" s="304">
        <f t="shared" si="0"/>
        <v>1.6284752845156651</v>
      </c>
      <c r="F10" s="306">
        <v>170</v>
      </c>
      <c r="G10" s="282">
        <f>'a1'!L11</f>
        <v>580065</v>
      </c>
      <c r="H10" s="303">
        <f t="shared" si="1"/>
        <v>3.4121470588235292</v>
      </c>
      <c r="I10" s="304">
        <f t="shared" si="2"/>
        <v>1.8471997885511813</v>
      </c>
      <c r="J10" s="306">
        <v>43</v>
      </c>
      <c r="K10" s="282">
        <f>'a1'!R11</f>
        <v>126563</v>
      </c>
      <c r="L10" s="303">
        <f t="shared" si="3"/>
        <v>2.9433255813953489</v>
      </c>
      <c r="M10" s="304">
        <f t="shared" si="4"/>
        <v>1.7156123050955741</v>
      </c>
      <c r="N10" s="306">
        <v>313</v>
      </c>
      <c r="O10" s="282">
        <f>'a1'!X11</f>
        <v>877471</v>
      </c>
      <c r="P10" s="303">
        <f t="shared" si="5"/>
        <v>2.8034217252396165</v>
      </c>
      <c r="Q10" s="304">
        <f t="shared" si="6"/>
        <v>1.6743421768681623</v>
      </c>
      <c r="R10" s="306">
        <v>248</v>
      </c>
      <c r="S10" s="282">
        <f>'a1'!AD11</f>
        <v>720488</v>
      </c>
      <c r="T10" s="303">
        <f t="shared" si="7"/>
        <v>2.9051935483870968</v>
      </c>
      <c r="U10" s="304">
        <f t="shared" si="8"/>
        <v>1.704462832797212</v>
      </c>
      <c r="V10" s="305">
        <v>2517</v>
      </c>
      <c r="W10" s="282">
        <f>'a1'!AJ11</f>
        <v>6631220</v>
      </c>
      <c r="X10" s="303">
        <f t="shared" si="9"/>
        <v>2.6345729042510926</v>
      </c>
      <c r="Y10" s="304">
        <f t="shared" si="10"/>
        <v>1.6231367484753381</v>
      </c>
      <c r="Z10" s="305">
        <v>3483</v>
      </c>
      <c r="AA10" s="282">
        <f>'a1'!AP11</f>
        <v>9167484</v>
      </c>
      <c r="AB10" s="303">
        <f t="shared" si="11"/>
        <v>2.6320654608096472</v>
      </c>
      <c r="AC10" s="304">
        <f t="shared" si="12"/>
        <v>1.6223641578910843</v>
      </c>
      <c r="AD10" s="306">
        <v>401</v>
      </c>
      <c r="AE10" s="282">
        <f>'a1'!AV11</f>
        <v>1071810</v>
      </c>
      <c r="AF10" s="303">
        <f t="shared" si="13"/>
        <v>2.6728428927680796</v>
      </c>
      <c r="AG10" s="304">
        <f t="shared" si="14"/>
        <v>1.6348831434595195</v>
      </c>
      <c r="AH10" s="306">
        <v>378</v>
      </c>
      <c r="AI10" s="282">
        <f>'a1'!BB11</f>
        <v>1014615</v>
      </c>
      <c r="AJ10" s="303">
        <f t="shared" si="15"/>
        <v>2.6841666666666666</v>
      </c>
      <c r="AK10" s="304">
        <f t="shared" si="16"/>
        <v>1.638342658501776</v>
      </c>
      <c r="AL10" s="306">
        <v>917</v>
      </c>
      <c r="AM10" s="282">
        <f>'a1'!BH11</f>
        <v>2393907</v>
      </c>
      <c r="AN10" s="303">
        <f t="shared" si="17"/>
        <v>2.6105856052344603</v>
      </c>
      <c r="AO10" s="304">
        <f t="shared" si="18"/>
        <v>1.6157306722453653</v>
      </c>
      <c r="AP10" s="305">
        <v>1186</v>
      </c>
      <c r="AQ10" s="282">
        <f>'a1'!BN11</f>
        <v>2947181</v>
      </c>
      <c r="AR10" s="303">
        <f t="shared" si="19"/>
        <v>2.4849755480607083</v>
      </c>
      <c r="AS10" s="303">
        <f t="shared" si="20"/>
        <v>1.5763805213401707</v>
      </c>
    </row>
    <row r="11" spans="1:45" ht="15">
      <c r="A11" s="29">
        <v>1985</v>
      </c>
      <c r="B11" s="305">
        <v>9837</v>
      </c>
      <c r="C11" s="282">
        <f>'a1'!F12</f>
        <v>25842116</v>
      </c>
      <c r="D11" s="303">
        <f t="shared" si="21"/>
        <v>2.6270322252719325</v>
      </c>
      <c r="E11" s="304">
        <f t="shared" si="0"/>
        <v>1.6208122116000769</v>
      </c>
      <c r="F11" s="306">
        <v>172</v>
      </c>
      <c r="G11" s="282">
        <f>'a1'!L12</f>
        <v>579275</v>
      </c>
      <c r="H11" s="303">
        <f t="shared" si="1"/>
        <v>3.3678779069767444</v>
      </c>
      <c r="I11" s="304">
        <f t="shared" si="2"/>
        <v>1.8351778951852991</v>
      </c>
      <c r="J11" s="306">
        <v>43</v>
      </c>
      <c r="K11" s="282">
        <f>'a1'!R12</f>
        <v>127619</v>
      </c>
      <c r="L11" s="303">
        <f t="shared" si="3"/>
        <v>2.9678837209302324</v>
      </c>
      <c r="M11" s="304">
        <f t="shared" si="4"/>
        <v>1.7227546897136088</v>
      </c>
      <c r="N11" s="306">
        <v>317</v>
      </c>
      <c r="O11" s="282">
        <f>'a1'!X12</f>
        <v>885848</v>
      </c>
      <c r="P11" s="303">
        <f t="shared" si="5"/>
        <v>2.7944731861198737</v>
      </c>
      <c r="Q11" s="304">
        <f t="shared" si="6"/>
        <v>1.6716677858114852</v>
      </c>
      <c r="R11" s="306">
        <v>252</v>
      </c>
      <c r="S11" s="282">
        <f>'a1'!AD12</f>
        <v>723287</v>
      </c>
      <c r="T11" s="303">
        <f t="shared" si="7"/>
        <v>2.8701865079365079</v>
      </c>
      <c r="U11" s="304">
        <f t="shared" si="8"/>
        <v>1.6941624797924513</v>
      </c>
      <c r="V11" s="305">
        <v>2563</v>
      </c>
      <c r="W11" s="282">
        <f>'a1'!AJ12</f>
        <v>6665802</v>
      </c>
      <c r="X11" s="303">
        <f t="shared" si="9"/>
        <v>2.600781115879828</v>
      </c>
      <c r="Y11" s="304">
        <f t="shared" si="10"/>
        <v>1.6126937452225167</v>
      </c>
      <c r="Z11" s="305">
        <v>3558</v>
      </c>
      <c r="AA11" s="282">
        <f>'a1'!AP12</f>
        <v>9294657</v>
      </c>
      <c r="AB11" s="303">
        <f t="shared" si="11"/>
        <v>2.6123263069139968</v>
      </c>
      <c r="AC11" s="304">
        <f t="shared" si="12"/>
        <v>1.6162692556978235</v>
      </c>
      <c r="AD11" s="306">
        <v>409</v>
      </c>
      <c r="AE11" s="282">
        <f>'a1'!AV12</f>
        <v>1082495</v>
      </c>
      <c r="AF11" s="303">
        <f t="shared" si="13"/>
        <v>2.6466870415647921</v>
      </c>
      <c r="AG11" s="304">
        <f t="shared" si="14"/>
        <v>1.6268641742827801</v>
      </c>
      <c r="AH11" s="306">
        <v>383</v>
      </c>
      <c r="AI11" s="282">
        <f>'a1'!BB12</f>
        <v>1024928</v>
      </c>
      <c r="AJ11" s="303">
        <f t="shared" si="15"/>
        <v>2.6760522193211487</v>
      </c>
      <c r="AK11" s="304">
        <f t="shared" si="16"/>
        <v>1.6358643645856306</v>
      </c>
      <c r="AL11" s="306">
        <v>927</v>
      </c>
      <c r="AM11" s="282">
        <f>'a1'!BH12</f>
        <v>2404490</v>
      </c>
      <c r="AN11" s="303">
        <f t="shared" si="17"/>
        <v>2.5938403451995686</v>
      </c>
      <c r="AO11" s="304">
        <f t="shared" si="18"/>
        <v>1.6105403891860548</v>
      </c>
      <c r="AP11" s="305">
        <v>1211</v>
      </c>
      <c r="AQ11" s="282">
        <f>'a1'!BN12</f>
        <v>2975131</v>
      </c>
      <c r="AR11" s="303">
        <f t="shared" si="19"/>
        <v>2.4567555739058631</v>
      </c>
      <c r="AS11" s="303">
        <f t="shared" si="20"/>
        <v>1.5674040876257351</v>
      </c>
    </row>
    <row r="12" spans="1:45" ht="15">
      <c r="A12" s="29">
        <v>1986</v>
      </c>
      <c r="B12" s="305">
        <v>10005</v>
      </c>
      <c r="C12" s="282">
        <f>'a1'!F13</f>
        <v>26100278</v>
      </c>
      <c r="D12" s="303">
        <f t="shared" si="21"/>
        <v>2.6087234382808595</v>
      </c>
      <c r="E12" s="304">
        <f t="shared" si="0"/>
        <v>1.6151543078854291</v>
      </c>
      <c r="F12" s="306">
        <v>178</v>
      </c>
      <c r="G12" s="282">
        <f>'a1'!L13</f>
        <v>576306</v>
      </c>
      <c r="H12" s="303">
        <f t="shared" si="1"/>
        <v>3.2376741573033709</v>
      </c>
      <c r="I12" s="304">
        <f t="shared" si="2"/>
        <v>1.799353816597328</v>
      </c>
      <c r="J12" s="306">
        <v>44</v>
      </c>
      <c r="K12" s="282">
        <f>'a1'!R13</f>
        <v>128436</v>
      </c>
      <c r="L12" s="303">
        <f t="shared" si="3"/>
        <v>2.919</v>
      </c>
      <c r="M12" s="304">
        <f t="shared" si="4"/>
        <v>1.70850812113961</v>
      </c>
      <c r="N12" s="306">
        <v>324</v>
      </c>
      <c r="O12" s="282">
        <f>'a1'!X13</f>
        <v>889087</v>
      </c>
      <c r="P12" s="303">
        <f t="shared" si="5"/>
        <v>2.7440956790123456</v>
      </c>
      <c r="Q12" s="304">
        <f t="shared" si="6"/>
        <v>1.6565312188462811</v>
      </c>
      <c r="R12" s="306">
        <v>256</v>
      </c>
      <c r="S12" s="282">
        <f>'a1'!AD13</f>
        <v>725019</v>
      </c>
      <c r="T12" s="303">
        <f t="shared" si="7"/>
        <v>2.83210546875</v>
      </c>
      <c r="U12" s="304">
        <f t="shared" si="8"/>
        <v>1.6828860534064687</v>
      </c>
      <c r="V12" s="305">
        <v>2607</v>
      </c>
      <c r="W12" s="282">
        <f>'a1'!AJ13</f>
        <v>6708170</v>
      </c>
      <c r="X12" s="303">
        <f t="shared" si="9"/>
        <v>2.5731377061756806</v>
      </c>
      <c r="Y12" s="304">
        <f t="shared" si="10"/>
        <v>1.6041002793390695</v>
      </c>
      <c r="Z12" s="305">
        <v>3636</v>
      </c>
      <c r="AA12" s="282">
        <f>'a1'!AP13</f>
        <v>9437359</v>
      </c>
      <c r="AB12" s="303">
        <f t="shared" si="11"/>
        <v>2.5955332783278329</v>
      </c>
      <c r="AC12" s="304">
        <f t="shared" si="12"/>
        <v>1.6110658826776243</v>
      </c>
      <c r="AD12" s="306">
        <v>411</v>
      </c>
      <c r="AE12" s="282">
        <f>'a1'!AV13</f>
        <v>1091552</v>
      </c>
      <c r="AF12" s="303">
        <f t="shared" si="13"/>
        <v>2.6558442822384425</v>
      </c>
      <c r="AG12" s="304">
        <f t="shared" si="14"/>
        <v>1.6296761280200562</v>
      </c>
      <c r="AH12" s="306">
        <v>385</v>
      </c>
      <c r="AI12" s="282">
        <f>'a1'!BB13</f>
        <v>1028717</v>
      </c>
      <c r="AJ12" s="303">
        <f t="shared" si="15"/>
        <v>2.6719922077922078</v>
      </c>
      <c r="AK12" s="304">
        <f t="shared" si="16"/>
        <v>1.6346229558501275</v>
      </c>
      <c r="AL12" s="306">
        <v>931</v>
      </c>
      <c r="AM12" s="282">
        <f>'a1'!BH13</f>
        <v>2432930</v>
      </c>
      <c r="AN12" s="303">
        <f t="shared" si="17"/>
        <v>2.6132438238453277</v>
      </c>
      <c r="AO12" s="304">
        <f t="shared" si="18"/>
        <v>1.6165530686758562</v>
      </c>
      <c r="AP12" s="305">
        <v>1233</v>
      </c>
      <c r="AQ12" s="282">
        <f>'a1'!BN13</f>
        <v>3003621</v>
      </c>
      <c r="AR12" s="303">
        <f t="shared" si="19"/>
        <v>2.4360267639902675</v>
      </c>
      <c r="AS12" s="303">
        <f t="shared" si="20"/>
        <v>1.5607776151618358</v>
      </c>
    </row>
    <row r="13" spans="1:45" ht="15">
      <c r="A13" s="29">
        <v>1987</v>
      </c>
      <c r="B13" s="305">
        <v>10205</v>
      </c>
      <c r="C13" s="282">
        <f>'a1'!F14</f>
        <v>26446601</v>
      </c>
      <c r="D13" s="303">
        <f t="shared" si="21"/>
        <v>2.5915336599706023</v>
      </c>
      <c r="E13" s="304">
        <f t="shared" si="0"/>
        <v>1.6098241083952627</v>
      </c>
      <c r="F13" s="306">
        <v>179</v>
      </c>
      <c r="G13" s="282">
        <f>'a1'!L14</f>
        <v>575242</v>
      </c>
      <c r="H13" s="303">
        <f t="shared" si="1"/>
        <v>3.2136424581005585</v>
      </c>
      <c r="I13" s="304">
        <f t="shared" si="2"/>
        <v>1.7926635094463652</v>
      </c>
      <c r="J13" s="306">
        <v>45</v>
      </c>
      <c r="K13" s="282">
        <f>'a1'!R14</f>
        <v>128641</v>
      </c>
      <c r="L13" s="303">
        <f t="shared" si="3"/>
        <v>2.8586888888888891</v>
      </c>
      <c r="M13" s="304">
        <f t="shared" si="4"/>
        <v>1.6907657699660497</v>
      </c>
      <c r="N13" s="306">
        <v>327</v>
      </c>
      <c r="O13" s="282">
        <f>'a1'!X14</f>
        <v>893606</v>
      </c>
      <c r="P13" s="303">
        <f t="shared" si="5"/>
        <v>2.7327400611620796</v>
      </c>
      <c r="Q13" s="304">
        <f t="shared" si="6"/>
        <v>1.6531001364593978</v>
      </c>
      <c r="R13" s="306">
        <v>260</v>
      </c>
      <c r="S13" s="282">
        <f>'a1'!AD14</f>
        <v>727768</v>
      </c>
      <c r="T13" s="303">
        <f t="shared" si="7"/>
        <v>2.7991076923076923</v>
      </c>
      <c r="U13" s="304">
        <f t="shared" si="8"/>
        <v>1.6730534039018874</v>
      </c>
      <c r="V13" s="305">
        <v>2660</v>
      </c>
      <c r="W13" s="282">
        <f>'a1'!AJ14</f>
        <v>6781984</v>
      </c>
      <c r="X13" s="303">
        <f t="shared" si="9"/>
        <v>2.5496180451127821</v>
      </c>
      <c r="Y13" s="304">
        <f t="shared" si="10"/>
        <v>1.5967523430741482</v>
      </c>
      <c r="Z13" s="305">
        <v>3726</v>
      </c>
      <c r="AA13" s="282">
        <f>'a1'!AP14</f>
        <v>9637945</v>
      </c>
      <c r="AB13" s="303">
        <f t="shared" si="11"/>
        <v>2.5866733762748253</v>
      </c>
      <c r="AC13" s="304">
        <f t="shared" si="12"/>
        <v>1.6083138301571698</v>
      </c>
      <c r="AD13" s="306">
        <v>416</v>
      </c>
      <c r="AE13" s="282">
        <f>'a1'!AV14</f>
        <v>1098373</v>
      </c>
      <c r="AF13" s="303">
        <f t="shared" si="13"/>
        <v>2.6403197115384613</v>
      </c>
      <c r="AG13" s="304">
        <f t="shared" si="14"/>
        <v>1.6249060623735949</v>
      </c>
      <c r="AH13" s="306">
        <v>388</v>
      </c>
      <c r="AI13" s="282">
        <f>'a1'!BB14</f>
        <v>1032799</v>
      </c>
      <c r="AJ13" s="303">
        <f t="shared" si="15"/>
        <v>2.6618530927835051</v>
      </c>
      <c r="AK13" s="304">
        <f t="shared" si="16"/>
        <v>1.6315186461648254</v>
      </c>
      <c r="AL13" s="306">
        <v>942</v>
      </c>
      <c r="AM13" s="282">
        <f>'a1'!BH14</f>
        <v>2440877</v>
      </c>
      <c r="AN13" s="303">
        <f t="shared" si="17"/>
        <v>2.5911645435244162</v>
      </c>
      <c r="AO13" s="304">
        <f t="shared" si="18"/>
        <v>1.6097094593511017</v>
      </c>
      <c r="AP13" s="305">
        <v>1262</v>
      </c>
      <c r="AQ13" s="282">
        <f>'a1'!BN14</f>
        <v>3048651</v>
      </c>
      <c r="AR13" s="303">
        <f t="shared" si="19"/>
        <v>2.4157297939778131</v>
      </c>
      <c r="AS13" s="303">
        <f t="shared" si="20"/>
        <v>1.5542618164189113</v>
      </c>
    </row>
    <row r="14" spans="1:45" ht="15">
      <c r="A14" s="29">
        <v>1988</v>
      </c>
      <c r="B14" s="305">
        <v>10454</v>
      </c>
      <c r="C14" s="282">
        <f>'a1'!F15</f>
        <v>26791747</v>
      </c>
      <c r="D14" s="303">
        <f t="shared" si="21"/>
        <v>2.5628225559594413</v>
      </c>
      <c r="E14" s="304">
        <f t="shared" si="0"/>
        <v>1.6008818057431478</v>
      </c>
      <c r="F14" s="306">
        <v>184</v>
      </c>
      <c r="G14" s="282">
        <f>'a1'!L15</f>
        <v>574982</v>
      </c>
      <c r="H14" s="303">
        <f t="shared" si="1"/>
        <v>3.1249021739130436</v>
      </c>
      <c r="I14" s="304">
        <f t="shared" si="2"/>
        <v>1.7677392833540368</v>
      </c>
      <c r="J14" s="306">
        <v>46</v>
      </c>
      <c r="K14" s="282">
        <f>'a1'!R15</f>
        <v>129289</v>
      </c>
      <c r="L14" s="303">
        <f t="shared" si="3"/>
        <v>2.8106304347826083</v>
      </c>
      <c r="M14" s="304">
        <f t="shared" si="4"/>
        <v>1.6764934938086125</v>
      </c>
      <c r="N14" s="306">
        <v>335</v>
      </c>
      <c r="O14" s="282">
        <f>'a1'!X15</f>
        <v>897216</v>
      </c>
      <c r="P14" s="303">
        <f t="shared" si="5"/>
        <v>2.6782567164179105</v>
      </c>
      <c r="Q14" s="304">
        <f t="shared" si="6"/>
        <v>1.6365380277946218</v>
      </c>
      <c r="R14" s="306">
        <v>266</v>
      </c>
      <c r="S14" s="282">
        <f>'a1'!AD15</f>
        <v>730349</v>
      </c>
      <c r="T14" s="303">
        <f t="shared" si="7"/>
        <v>2.7456729323308271</v>
      </c>
      <c r="U14" s="304">
        <f t="shared" si="8"/>
        <v>1.6570072215687013</v>
      </c>
      <c r="V14" s="305">
        <v>2725</v>
      </c>
      <c r="W14" s="282">
        <f>'a1'!AJ15</f>
        <v>6837077</v>
      </c>
      <c r="X14" s="303">
        <f t="shared" si="9"/>
        <v>2.5090190825688072</v>
      </c>
      <c r="Y14" s="304">
        <f t="shared" si="10"/>
        <v>1.583988346727591</v>
      </c>
      <c r="Z14" s="305">
        <v>3842</v>
      </c>
      <c r="AA14" s="282">
        <f>'a1'!AP15</f>
        <v>9838620</v>
      </c>
      <c r="AB14" s="303">
        <f t="shared" si="11"/>
        <v>2.5608068714211347</v>
      </c>
      <c r="AC14" s="304">
        <f t="shared" si="12"/>
        <v>1.6002521274540256</v>
      </c>
      <c r="AD14" s="306">
        <v>421</v>
      </c>
      <c r="AE14" s="282">
        <f>'a1'!AV15</f>
        <v>1102152</v>
      </c>
      <c r="AF14" s="303">
        <f t="shared" si="13"/>
        <v>2.6179382422802853</v>
      </c>
      <c r="AG14" s="304">
        <f t="shared" si="14"/>
        <v>1.6180044011931134</v>
      </c>
      <c r="AH14" s="306">
        <v>388</v>
      </c>
      <c r="AI14" s="282">
        <f>'a1'!BB15</f>
        <v>1028225</v>
      </c>
      <c r="AJ14" s="303">
        <f t="shared" si="15"/>
        <v>2.6500644329896907</v>
      </c>
      <c r="AK14" s="304">
        <f t="shared" si="16"/>
        <v>1.6279018499251392</v>
      </c>
      <c r="AL14" s="306">
        <v>959</v>
      </c>
      <c r="AM14" s="282">
        <f>'a1'!BH15</f>
        <v>2456614</v>
      </c>
      <c r="AN14" s="303">
        <f t="shared" si="17"/>
        <v>2.5616412930135555</v>
      </c>
      <c r="AO14" s="304">
        <f t="shared" si="18"/>
        <v>1.6005128218835223</v>
      </c>
      <c r="AP14" s="305">
        <v>1288</v>
      </c>
      <c r="AQ14" s="282">
        <f>'a1'!BN15</f>
        <v>3114761</v>
      </c>
      <c r="AR14" s="303">
        <f t="shared" si="19"/>
        <v>2.4182927018633542</v>
      </c>
      <c r="AS14" s="303">
        <f t="shared" si="20"/>
        <v>1.5550860753872611</v>
      </c>
    </row>
    <row r="15" spans="1:45" ht="15">
      <c r="A15" s="29">
        <v>1989</v>
      </c>
      <c r="B15" s="305">
        <v>10659</v>
      </c>
      <c r="C15" s="282">
        <f>'a1'!F16</f>
        <v>27276781</v>
      </c>
      <c r="D15" s="303">
        <f t="shared" si="21"/>
        <v>2.5590375269725114</v>
      </c>
      <c r="E15" s="304">
        <f t="shared" si="0"/>
        <v>1.5996991989035036</v>
      </c>
      <c r="F15" s="306">
        <v>186</v>
      </c>
      <c r="G15" s="282">
        <f>'a1'!L16</f>
        <v>576551</v>
      </c>
      <c r="H15" s="303">
        <f t="shared" si="1"/>
        <v>3.0997365591397847</v>
      </c>
      <c r="I15" s="304">
        <f t="shared" si="2"/>
        <v>1.7606068723993398</v>
      </c>
      <c r="J15" s="306">
        <v>46</v>
      </c>
      <c r="K15" s="282">
        <f>'a1'!R16</f>
        <v>130153</v>
      </c>
      <c r="L15" s="303">
        <f t="shared" si="3"/>
        <v>2.8294130434782612</v>
      </c>
      <c r="M15" s="304">
        <f t="shared" si="4"/>
        <v>1.6820859203614604</v>
      </c>
      <c r="N15" s="306">
        <v>339</v>
      </c>
      <c r="O15" s="282">
        <f>'a1'!X16</f>
        <v>903841</v>
      </c>
      <c r="P15" s="303">
        <f t="shared" si="5"/>
        <v>2.6661976401179941</v>
      </c>
      <c r="Q15" s="304">
        <f t="shared" si="6"/>
        <v>1.6328495460752022</v>
      </c>
      <c r="R15" s="306">
        <v>270</v>
      </c>
      <c r="S15" s="282">
        <f>'a1'!AD16</f>
        <v>735129</v>
      </c>
      <c r="T15" s="303">
        <f t="shared" si="7"/>
        <v>2.7226999999999997</v>
      </c>
      <c r="U15" s="304">
        <f t="shared" si="8"/>
        <v>1.6500606049475879</v>
      </c>
      <c r="V15" s="305">
        <v>2779</v>
      </c>
      <c r="W15" s="282">
        <f>'a1'!AJ16</f>
        <v>6925128</v>
      </c>
      <c r="X15" s="303">
        <f t="shared" si="9"/>
        <v>2.4919496221662465</v>
      </c>
      <c r="Y15" s="304">
        <f t="shared" si="10"/>
        <v>1.578591024352491</v>
      </c>
      <c r="Z15" s="305">
        <v>3919</v>
      </c>
      <c r="AA15" s="282">
        <f>'a1'!AP16</f>
        <v>10103305</v>
      </c>
      <c r="AB15" s="303">
        <f t="shared" si="11"/>
        <v>2.5780313855575399</v>
      </c>
      <c r="AC15" s="304">
        <f t="shared" si="12"/>
        <v>1.6056249205706605</v>
      </c>
      <c r="AD15" s="306">
        <v>424</v>
      </c>
      <c r="AE15" s="282">
        <f>'a1'!AV16</f>
        <v>1103792</v>
      </c>
      <c r="AF15" s="303">
        <f t="shared" si="13"/>
        <v>2.6032830188679243</v>
      </c>
      <c r="AG15" s="304">
        <f t="shared" si="14"/>
        <v>1.6134692494336309</v>
      </c>
      <c r="AH15" s="306">
        <v>385</v>
      </c>
      <c r="AI15" s="282">
        <f>'a1'!BB16</f>
        <v>1019439</v>
      </c>
      <c r="AJ15" s="303">
        <f t="shared" si="15"/>
        <v>2.6478935064935065</v>
      </c>
      <c r="AK15" s="304">
        <f t="shared" si="16"/>
        <v>1.6272349266450454</v>
      </c>
      <c r="AL15" s="306">
        <v>977</v>
      </c>
      <c r="AM15" s="282">
        <f>'a1'!BH16</f>
        <v>2498325</v>
      </c>
      <c r="AN15" s="303">
        <f t="shared" si="17"/>
        <v>2.5571392016376664</v>
      </c>
      <c r="AO15" s="304">
        <f t="shared" si="18"/>
        <v>1.5991057506111552</v>
      </c>
      <c r="AP15" s="305">
        <v>1332</v>
      </c>
      <c r="AQ15" s="282">
        <f>'a1'!BN16</f>
        <v>3196725</v>
      </c>
      <c r="AR15" s="303">
        <f t="shared" si="19"/>
        <v>2.3999436936936935</v>
      </c>
      <c r="AS15" s="303">
        <f t="shared" si="20"/>
        <v>1.5491751655941601</v>
      </c>
    </row>
    <row r="16" spans="1:45" ht="12.75" customHeight="1">
      <c r="A16" s="29">
        <v>1990</v>
      </c>
      <c r="B16" s="305">
        <v>10897</v>
      </c>
      <c r="C16" s="282">
        <f>'a1'!F17</f>
        <v>27691138</v>
      </c>
      <c r="D16" s="303">
        <f t="shared" si="21"/>
        <v>2.5411707809488848</v>
      </c>
      <c r="E16" s="304">
        <f t="shared" si="0"/>
        <v>1.5941050093857947</v>
      </c>
      <c r="F16" s="306">
        <v>191</v>
      </c>
      <c r="G16" s="282">
        <f>'a1'!L17</f>
        <v>577368</v>
      </c>
      <c r="H16" s="303">
        <f t="shared" si="1"/>
        <v>3.0228691099476439</v>
      </c>
      <c r="I16" s="304">
        <f t="shared" si="2"/>
        <v>1.7386400173548415</v>
      </c>
      <c r="J16" s="306">
        <v>47</v>
      </c>
      <c r="K16" s="282">
        <f>'a1'!R17</f>
        <v>130404</v>
      </c>
      <c r="L16" s="303">
        <f t="shared" si="3"/>
        <v>2.7745531914893617</v>
      </c>
      <c r="M16" s="304">
        <f t="shared" si="4"/>
        <v>1.6656990098722404</v>
      </c>
      <c r="N16" s="306">
        <v>347</v>
      </c>
      <c r="O16" s="282">
        <f>'a1'!X17</f>
        <v>910451</v>
      </c>
      <c r="P16" s="303">
        <f t="shared" si="5"/>
        <v>2.6237780979827088</v>
      </c>
      <c r="Q16" s="304">
        <f t="shared" si="6"/>
        <v>1.619808043560319</v>
      </c>
      <c r="R16" s="306">
        <v>277</v>
      </c>
      <c r="S16" s="282">
        <f>'a1'!AD17</f>
        <v>740156</v>
      </c>
      <c r="T16" s="303">
        <f t="shared" si="7"/>
        <v>2.6720433212996388</v>
      </c>
      <c r="U16" s="304">
        <f t="shared" si="8"/>
        <v>1.6346385904228613</v>
      </c>
      <c r="V16" s="305">
        <v>2833</v>
      </c>
      <c r="W16" s="282">
        <f>'a1'!AJ17</f>
        <v>6996986</v>
      </c>
      <c r="X16" s="303">
        <f t="shared" si="9"/>
        <v>2.4698150370631837</v>
      </c>
      <c r="Y16" s="304">
        <f t="shared" si="10"/>
        <v>1.5715645188992986</v>
      </c>
      <c r="Z16" s="305">
        <v>4022</v>
      </c>
      <c r="AA16" s="282">
        <f>'a1'!AP17</f>
        <v>10295832</v>
      </c>
      <c r="AB16" s="303">
        <f t="shared" si="11"/>
        <v>2.5598786673296869</v>
      </c>
      <c r="AC16" s="304">
        <f t="shared" si="12"/>
        <v>1.5999620830912484</v>
      </c>
      <c r="AD16" s="306">
        <v>427</v>
      </c>
      <c r="AE16" s="282">
        <f>'a1'!AV17</f>
        <v>1105421</v>
      </c>
      <c r="AF16" s="303">
        <f t="shared" si="13"/>
        <v>2.5888079625292741</v>
      </c>
      <c r="AG16" s="304">
        <f t="shared" si="14"/>
        <v>1.6089773032983636</v>
      </c>
      <c r="AH16" s="306">
        <v>384</v>
      </c>
      <c r="AI16" s="282">
        <f>'a1'!BB17</f>
        <v>1007727</v>
      </c>
      <c r="AJ16" s="303">
        <f t="shared" si="15"/>
        <v>2.6242890624999999</v>
      </c>
      <c r="AK16" s="304">
        <f t="shared" si="16"/>
        <v>1.6199657596690122</v>
      </c>
      <c r="AL16" s="306">
        <v>998</v>
      </c>
      <c r="AM16" s="282">
        <f>'a1'!BH17</f>
        <v>2547788</v>
      </c>
      <c r="AN16" s="303">
        <f t="shared" si="17"/>
        <v>2.5528937875751505</v>
      </c>
      <c r="AO16" s="304">
        <f t="shared" si="18"/>
        <v>1.5977777653901528</v>
      </c>
      <c r="AP16" s="305">
        <v>1371</v>
      </c>
      <c r="AQ16" s="282">
        <f>'a1'!BN17</f>
        <v>3292111</v>
      </c>
      <c r="AR16" s="303">
        <f t="shared" si="19"/>
        <v>2.401247994164843</v>
      </c>
      <c r="AS16" s="303">
        <f t="shared" si="20"/>
        <v>1.549596074519048</v>
      </c>
    </row>
    <row r="17" spans="1:45" ht="12.75" customHeight="1">
      <c r="A17" s="29">
        <v>1991</v>
      </c>
      <c r="B17" s="305">
        <v>11062</v>
      </c>
      <c r="C17" s="282">
        <f>'a1'!F18</f>
        <v>28037420</v>
      </c>
      <c r="D17" s="303">
        <f t="shared" si="21"/>
        <v>2.5345706020611103</v>
      </c>
      <c r="E17" s="304">
        <f t="shared" si="0"/>
        <v>1.5920334801947822</v>
      </c>
      <c r="F17" s="306">
        <v>192</v>
      </c>
      <c r="G17" s="282">
        <f>'a1'!L18</f>
        <v>579644</v>
      </c>
      <c r="H17" s="303">
        <f t="shared" si="1"/>
        <v>3.0189791666666665</v>
      </c>
      <c r="I17" s="304">
        <f t="shared" si="2"/>
        <v>1.7375209830867271</v>
      </c>
      <c r="J17" s="306">
        <v>48</v>
      </c>
      <c r="K17" s="282">
        <f>'a1'!R18</f>
        <v>130369</v>
      </c>
      <c r="L17" s="303">
        <f t="shared" si="3"/>
        <v>2.7160208333333333</v>
      </c>
      <c r="M17" s="304">
        <f t="shared" si="4"/>
        <v>1.648035446625264</v>
      </c>
      <c r="N17" s="306">
        <v>352</v>
      </c>
      <c r="O17" s="282">
        <f>'a1'!X18</f>
        <v>914969</v>
      </c>
      <c r="P17" s="303">
        <f t="shared" si="5"/>
        <v>2.5993437500000001</v>
      </c>
      <c r="Q17" s="304">
        <f t="shared" si="6"/>
        <v>1.612248042330956</v>
      </c>
      <c r="R17" s="306">
        <v>281</v>
      </c>
      <c r="S17" s="282">
        <f>'a1'!AD18</f>
        <v>745567</v>
      </c>
      <c r="T17" s="303">
        <f t="shared" si="7"/>
        <v>2.6532633451957293</v>
      </c>
      <c r="U17" s="304">
        <f t="shared" si="8"/>
        <v>1.6288840797293493</v>
      </c>
      <c r="V17" s="305">
        <v>2867</v>
      </c>
      <c r="W17" s="282">
        <f>'a1'!AJ18</f>
        <v>7067396</v>
      </c>
      <c r="X17" s="303">
        <f t="shared" si="9"/>
        <v>2.4650840599930239</v>
      </c>
      <c r="Y17" s="304">
        <f t="shared" si="10"/>
        <v>1.5700586167379305</v>
      </c>
      <c r="Z17" s="305">
        <v>4084</v>
      </c>
      <c r="AA17" s="282">
        <f>'a1'!AP18</f>
        <v>10431316</v>
      </c>
      <c r="AB17" s="303">
        <f t="shared" si="11"/>
        <v>2.5541909892262487</v>
      </c>
      <c r="AC17" s="304">
        <f t="shared" si="12"/>
        <v>1.5981836531595011</v>
      </c>
      <c r="AD17" s="306">
        <v>430</v>
      </c>
      <c r="AE17" s="282">
        <f>'a1'!AV18</f>
        <v>1109604</v>
      </c>
      <c r="AF17" s="303">
        <f t="shared" si="13"/>
        <v>2.5804744186046511</v>
      </c>
      <c r="AG17" s="304">
        <f t="shared" si="14"/>
        <v>1.6063855136936001</v>
      </c>
      <c r="AH17" s="306">
        <v>385</v>
      </c>
      <c r="AI17" s="282">
        <f>'a1'!BB18</f>
        <v>1002713</v>
      </c>
      <c r="AJ17" s="303">
        <f t="shared" si="15"/>
        <v>2.6044493506493502</v>
      </c>
      <c r="AK17" s="304">
        <f t="shared" si="16"/>
        <v>1.6138306449715689</v>
      </c>
      <c r="AL17" s="305">
        <v>1017</v>
      </c>
      <c r="AM17" s="282">
        <f>'a1'!BH18</f>
        <v>2592306</v>
      </c>
      <c r="AN17" s="303">
        <f t="shared" si="17"/>
        <v>2.5489734513274338</v>
      </c>
      <c r="AO17" s="304">
        <f t="shared" si="18"/>
        <v>1.5965504850543981</v>
      </c>
      <c r="AP17" s="305">
        <v>1405</v>
      </c>
      <c r="AQ17" s="282">
        <f>'a1'!BN18</f>
        <v>3373787</v>
      </c>
      <c r="AR17" s="303">
        <f t="shared" si="19"/>
        <v>2.4012718861209965</v>
      </c>
      <c r="AS17" s="303">
        <f t="shared" si="20"/>
        <v>1.5496037835914691</v>
      </c>
    </row>
    <row r="18" spans="1:45" ht="12.75" customHeight="1">
      <c r="A18" s="29">
        <v>1992</v>
      </c>
      <c r="B18" s="305">
        <v>11257</v>
      </c>
      <c r="C18" s="282">
        <f>'a1'!F19</f>
        <v>28371264</v>
      </c>
      <c r="D18" s="303">
        <f t="shared" si="21"/>
        <v>2.5203219330194546</v>
      </c>
      <c r="E18" s="304">
        <f t="shared" si="0"/>
        <v>1.5875521827705239</v>
      </c>
      <c r="F18" s="306">
        <v>197</v>
      </c>
      <c r="G18" s="282">
        <f>'a1'!L19</f>
        <v>580109</v>
      </c>
      <c r="H18" s="303">
        <f t="shared" si="1"/>
        <v>2.9447157360406089</v>
      </c>
      <c r="I18" s="304">
        <f t="shared" si="2"/>
        <v>1.7160174055179653</v>
      </c>
      <c r="J18" s="306">
        <v>49</v>
      </c>
      <c r="K18" s="282">
        <f>'a1'!R19</f>
        <v>130827</v>
      </c>
      <c r="L18" s="303">
        <f t="shared" si="3"/>
        <v>2.6699387755102038</v>
      </c>
      <c r="M18" s="304">
        <f t="shared" si="4"/>
        <v>1.633994729339787</v>
      </c>
      <c r="N18" s="306">
        <v>353</v>
      </c>
      <c r="O18" s="282">
        <f>'a1'!X19</f>
        <v>919451</v>
      </c>
      <c r="P18" s="303">
        <f t="shared" si="5"/>
        <v>2.6046770538243629</v>
      </c>
      <c r="Q18" s="304">
        <f t="shared" si="6"/>
        <v>1.6139011908491681</v>
      </c>
      <c r="R18" s="306">
        <v>283</v>
      </c>
      <c r="S18" s="282">
        <f>'a1'!AD19</f>
        <v>748121</v>
      </c>
      <c r="T18" s="303">
        <f t="shared" si="7"/>
        <v>2.6435371024734984</v>
      </c>
      <c r="U18" s="304">
        <f t="shared" si="8"/>
        <v>1.6258957846287376</v>
      </c>
      <c r="V18" s="305">
        <v>2922</v>
      </c>
      <c r="W18" s="282">
        <f>'a1'!AJ19</f>
        <v>7110010</v>
      </c>
      <c r="X18" s="303">
        <f t="shared" si="9"/>
        <v>2.433268309377139</v>
      </c>
      <c r="Y18" s="304">
        <f t="shared" si="10"/>
        <v>1.5598936852802305</v>
      </c>
      <c r="Z18" s="305">
        <v>4150</v>
      </c>
      <c r="AA18" s="282">
        <f>'a1'!AP19</f>
        <v>10572205</v>
      </c>
      <c r="AB18" s="303">
        <f t="shared" si="11"/>
        <v>2.5475192771084338</v>
      </c>
      <c r="AC18" s="304">
        <f t="shared" si="12"/>
        <v>1.5960950087975445</v>
      </c>
      <c r="AD18" s="306">
        <v>430</v>
      </c>
      <c r="AE18" s="282">
        <f>'a1'!AV19</f>
        <v>1112689</v>
      </c>
      <c r="AF18" s="303">
        <f t="shared" si="13"/>
        <v>2.5876488372093021</v>
      </c>
      <c r="AG18" s="304">
        <f t="shared" si="14"/>
        <v>1.6086170573537077</v>
      </c>
      <c r="AH18" s="306">
        <v>388</v>
      </c>
      <c r="AI18" s="282">
        <f>'a1'!BB19</f>
        <v>1003995</v>
      </c>
      <c r="AJ18" s="303">
        <f t="shared" si="15"/>
        <v>2.5876159793814431</v>
      </c>
      <c r="AK18" s="304">
        <f t="shared" si="16"/>
        <v>1.6086068442541959</v>
      </c>
      <c r="AL18" s="305">
        <v>1038</v>
      </c>
      <c r="AM18" s="282">
        <f>'a1'!BH19</f>
        <v>2632672</v>
      </c>
      <c r="AN18" s="303">
        <f t="shared" si="17"/>
        <v>2.5362928709055876</v>
      </c>
      <c r="AO18" s="304">
        <f t="shared" si="18"/>
        <v>1.5925742905452127</v>
      </c>
      <c r="AP18" s="305">
        <v>1448</v>
      </c>
      <c r="AQ18" s="282">
        <f>'a1'!BN19</f>
        <v>3468802</v>
      </c>
      <c r="AR18" s="303">
        <f t="shared" si="19"/>
        <v>2.3955814917127074</v>
      </c>
      <c r="AS18" s="303">
        <f t="shared" si="20"/>
        <v>1.5477666140968112</v>
      </c>
    </row>
    <row r="19" spans="1:45" ht="12.75" customHeight="1">
      <c r="A19" s="29">
        <v>1993</v>
      </c>
      <c r="B19" s="305">
        <v>11395</v>
      </c>
      <c r="C19" s="282">
        <f>'a1'!F20</f>
        <v>28684764</v>
      </c>
      <c r="D19" s="303">
        <f t="shared" si="21"/>
        <v>2.5173114523913998</v>
      </c>
      <c r="E19" s="304">
        <f t="shared" si="0"/>
        <v>1.5866037477553745</v>
      </c>
      <c r="F19" s="306">
        <v>198</v>
      </c>
      <c r="G19" s="282">
        <f>'a1'!L20</f>
        <v>579977</v>
      </c>
      <c r="H19" s="303">
        <f t="shared" si="1"/>
        <v>2.9291767676767675</v>
      </c>
      <c r="I19" s="304">
        <f t="shared" si="2"/>
        <v>1.7114837912398608</v>
      </c>
      <c r="J19" s="306">
        <v>50</v>
      </c>
      <c r="K19" s="282">
        <f>'a1'!R20</f>
        <v>132177</v>
      </c>
      <c r="L19" s="303">
        <f t="shared" si="3"/>
        <v>2.6435399999999998</v>
      </c>
      <c r="M19" s="304">
        <f t="shared" si="4"/>
        <v>1.6258966756839131</v>
      </c>
      <c r="N19" s="306">
        <v>358</v>
      </c>
      <c r="O19" s="282">
        <f>'a1'!X20</f>
        <v>923925</v>
      </c>
      <c r="P19" s="303">
        <f t="shared" si="5"/>
        <v>2.5807960893854749</v>
      </c>
      <c r="Q19" s="304">
        <f t="shared" si="6"/>
        <v>1.6064856331089534</v>
      </c>
      <c r="R19" s="306">
        <v>284</v>
      </c>
      <c r="S19" s="282">
        <f>'a1'!AD20</f>
        <v>748812</v>
      </c>
      <c r="T19" s="303">
        <f t="shared" si="7"/>
        <v>2.6366619718309856</v>
      </c>
      <c r="U19" s="304">
        <f t="shared" si="8"/>
        <v>1.6237801488597481</v>
      </c>
      <c r="V19" s="305">
        <v>2943</v>
      </c>
      <c r="W19" s="282">
        <f>'a1'!AJ20</f>
        <v>7156537</v>
      </c>
      <c r="X19" s="303">
        <f t="shared" si="9"/>
        <v>2.4317149167516141</v>
      </c>
      <c r="Y19" s="304">
        <f t="shared" si="10"/>
        <v>1.559395689602743</v>
      </c>
      <c r="Z19" s="305">
        <v>4199</v>
      </c>
      <c r="AA19" s="282">
        <f>'a1'!AP20</f>
        <v>10690038</v>
      </c>
      <c r="AB19" s="303">
        <f t="shared" si="11"/>
        <v>2.5458532984043818</v>
      </c>
      <c r="AC19" s="304">
        <f t="shared" si="12"/>
        <v>1.5955730313603267</v>
      </c>
      <c r="AD19" s="306">
        <v>433</v>
      </c>
      <c r="AE19" s="282">
        <f>'a1'!AV20</f>
        <v>1117618</v>
      </c>
      <c r="AF19" s="303">
        <f t="shared" si="13"/>
        <v>2.5811039260969979</v>
      </c>
      <c r="AG19" s="304">
        <f t="shared" si="14"/>
        <v>1.6065814408541503</v>
      </c>
      <c r="AH19" s="306">
        <v>390</v>
      </c>
      <c r="AI19" s="282">
        <f>'a1'!BB20</f>
        <v>1006900</v>
      </c>
      <c r="AJ19" s="303">
        <f t="shared" si="15"/>
        <v>2.5817948717948718</v>
      </c>
      <c r="AK19" s="304">
        <f t="shared" si="16"/>
        <v>1.6067964624665041</v>
      </c>
      <c r="AL19" s="305">
        <v>1044</v>
      </c>
      <c r="AM19" s="282">
        <f>'a1'!BH20</f>
        <v>2667292</v>
      </c>
      <c r="AN19" s="303">
        <f t="shared" si="17"/>
        <v>2.5548773946360153</v>
      </c>
      <c r="AO19" s="304">
        <f t="shared" si="18"/>
        <v>1.5983983842071461</v>
      </c>
      <c r="AP19" s="305">
        <v>1497</v>
      </c>
      <c r="AQ19" s="282">
        <f>'a1'!BN20</f>
        <v>3567772</v>
      </c>
      <c r="AR19" s="303">
        <f t="shared" si="19"/>
        <v>2.3832812291249166</v>
      </c>
      <c r="AS19" s="303">
        <f t="shared" si="20"/>
        <v>1.5437879482380075</v>
      </c>
    </row>
    <row r="20" spans="1:45" ht="12.75" customHeight="1">
      <c r="A20" s="29">
        <v>1994</v>
      </c>
      <c r="B20" s="305">
        <v>11532</v>
      </c>
      <c r="C20" s="282">
        <f>'a1'!F21</f>
        <v>29000663</v>
      </c>
      <c r="D20" s="303">
        <f t="shared" si="21"/>
        <v>2.5147990808185918</v>
      </c>
      <c r="E20" s="304">
        <f t="shared" si="0"/>
        <v>1.5858118049814713</v>
      </c>
      <c r="F20" s="306">
        <v>197</v>
      </c>
      <c r="G20" s="282">
        <f>'a1'!L21</f>
        <v>574466</v>
      </c>
      <c r="H20" s="303">
        <f t="shared" si="1"/>
        <v>2.9160710659898479</v>
      </c>
      <c r="I20" s="304">
        <f t="shared" si="2"/>
        <v>1.7076507447337843</v>
      </c>
      <c r="J20" s="306">
        <v>50</v>
      </c>
      <c r="K20" s="282">
        <f>'a1'!R21</f>
        <v>133437</v>
      </c>
      <c r="L20" s="303">
        <f t="shared" si="3"/>
        <v>2.6687399999999997</v>
      </c>
      <c r="M20" s="304">
        <f t="shared" si="4"/>
        <v>1.633627864600748</v>
      </c>
      <c r="N20" s="306">
        <v>363</v>
      </c>
      <c r="O20" s="282">
        <f>'a1'!X21</f>
        <v>926871</v>
      </c>
      <c r="P20" s="303">
        <f t="shared" si="5"/>
        <v>2.5533636363636365</v>
      </c>
      <c r="Q20" s="304">
        <f t="shared" si="6"/>
        <v>1.5979247905842242</v>
      </c>
      <c r="R20" s="306">
        <v>288</v>
      </c>
      <c r="S20" s="282">
        <f>'a1'!AD21</f>
        <v>750185</v>
      </c>
      <c r="T20" s="303">
        <f t="shared" si="7"/>
        <v>2.6048090277777778</v>
      </c>
      <c r="U20" s="304">
        <f t="shared" si="8"/>
        <v>1.6139420769587047</v>
      </c>
      <c r="V20" s="305">
        <v>2973</v>
      </c>
      <c r="W20" s="282">
        <f>'a1'!AJ21</f>
        <v>7192403</v>
      </c>
      <c r="X20" s="303">
        <f t="shared" si="9"/>
        <v>2.4192408341742349</v>
      </c>
      <c r="Y20" s="304">
        <f t="shared" si="10"/>
        <v>1.5553908943330723</v>
      </c>
      <c r="Z20" s="305">
        <v>4238</v>
      </c>
      <c r="AA20" s="282">
        <f>'a1'!AP21</f>
        <v>10819146</v>
      </c>
      <c r="AB20" s="303">
        <f t="shared" si="11"/>
        <v>2.5528895705521473</v>
      </c>
      <c r="AC20" s="304">
        <f t="shared" si="12"/>
        <v>1.5977764457370585</v>
      </c>
      <c r="AD20" s="306">
        <v>435</v>
      </c>
      <c r="AE20" s="282">
        <f>'a1'!AV21</f>
        <v>1123230</v>
      </c>
      <c r="AF20" s="303">
        <f t="shared" si="13"/>
        <v>2.5821379310344827</v>
      </c>
      <c r="AG20" s="304">
        <f t="shared" si="14"/>
        <v>1.6069032114705859</v>
      </c>
      <c r="AH20" s="306">
        <v>392</v>
      </c>
      <c r="AI20" s="282">
        <f>'a1'!BB21</f>
        <v>1009575</v>
      </c>
      <c r="AJ20" s="303">
        <f t="shared" si="15"/>
        <v>2.5754464285714285</v>
      </c>
      <c r="AK20" s="304">
        <f t="shared" si="16"/>
        <v>1.6048197495580083</v>
      </c>
      <c r="AL20" s="305">
        <v>1054</v>
      </c>
      <c r="AM20" s="282">
        <f>'a1'!BH21</f>
        <v>2700606</v>
      </c>
      <c r="AN20" s="303">
        <f t="shared" si="17"/>
        <v>2.5622447817836811</v>
      </c>
      <c r="AO20" s="304">
        <f t="shared" si="18"/>
        <v>1.6007013405953283</v>
      </c>
      <c r="AP20" s="305">
        <v>1543</v>
      </c>
      <c r="AQ20" s="282">
        <f>'a1'!BN21</f>
        <v>3676075</v>
      </c>
      <c r="AR20" s="303">
        <f t="shared" si="19"/>
        <v>2.3824206092028515</v>
      </c>
      <c r="AS20" s="303">
        <f t="shared" si="20"/>
        <v>1.5435091866272943</v>
      </c>
    </row>
    <row r="21" spans="1:45" ht="12.75" customHeight="1">
      <c r="A21" s="29">
        <v>1995</v>
      </c>
      <c r="B21" s="305">
        <v>11707</v>
      </c>
      <c r="C21" s="282">
        <f>'a1'!F22</f>
        <v>29302311</v>
      </c>
      <c r="D21" s="303">
        <f t="shared" si="21"/>
        <v>2.5029735201161696</v>
      </c>
      <c r="E21" s="304">
        <f t="shared" si="0"/>
        <v>1.5820788602709315</v>
      </c>
      <c r="F21" s="306">
        <v>198</v>
      </c>
      <c r="G21" s="282">
        <f>'a1'!L22</f>
        <v>567397</v>
      </c>
      <c r="H21" s="303">
        <f t="shared" si="1"/>
        <v>2.8656414141414142</v>
      </c>
      <c r="I21" s="304">
        <f t="shared" si="2"/>
        <v>1.6928205498934061</v>
      </c>
      <c r="J21" s="306">
        <v>51</v>
      </c>
      <c r="K21" s="282">
        <f>'a1'!R22</f>
        <v>134415</v>
      </c>
      <c r="L21" s="303">
        <f t="shared" si="3"/>
        <v>2.6355882352941178</v>
      </c>
      <c r="M21" s="304">
        <f t="shared" si="4"/>
        <v>1.6234494865237161</v>
      </c>
      <c r="N21" s="306">
        <v>366</v>
      </c>
      <c r="O21" s="282">
        <f>'a1'!X22</f>
        <v>928120</v>
      </c>
      <c r="P21" s="303">
        <f t="shared" si="5"/>
        <v>2.5358469945355191</v>
      </c>
      <c r="Q21" s="304">
        <f t="shared" si="6"/>
        <v>1.592434298341856</v>
      </c>
      <c r="R21" s="306">
        <v>291</v>
      </c>
      <c r="S21" s="282">
        <f>'a1'!AD22</f>
        <v>750943</v>
      </c>
      <c r="T21" s="303">
        <f t="shared" si="7"/>
        <v>2.5805601374570446</v>
      </c>
      <c r="U21" s="304">
        <f t="shared" si="8"/>
        <v>1.6064121941323293</v>
      </c>
      <c r="V21" s="305">
        <v>2997</v>
      </c>
      <c r="W21" s="282">
        <f>'a1'!AJ22</f>
        <v>7219219</v>
      </c>
      <c r="X21" s="303">
        <f t="shared" si="9"/>
        <v>2.408815148481815</v>
      </c>
      <c r="Y21" s="304">
        <f t="shared" si="10"/>
        <v>1.5520358077318368</v>
      </c>
      <c r="Z21" s="305">
        <v>4303</v>
      </c>
      <c r="AA21" s="282">
        <f>'a1'!AP22</f>
        <v>10950119</v>
      </c>
      <c r="AB21" s="303">
        <f t="shared" si="11"/>
        <v>2.5447638856611667</v>
      </c>
      <c r="AC21" s="304">
        <f t="shared" si="12"/>
        <v>1.5952316087832408</v>
      </c>
      <c r="AD21" s="306">
        <v>438</v>
      </c>
      <c r="AE21" s="282">
        <f>'a1'!AV22</f>
        <v>1129150</v>
      </c>
      <c r="AF21" s="303">
        <f t="shared" si="13"/>
        <v>2.5779680365296804</v>
      </c>
      <c r="AG21" s="304">
        <f t="shared" si="14"/>
        <v>1.6056051932307893</v>
      </c>
      <c r="AH21" s="306">
        <v>393</v>
      </c>
      <c r="AI21" s="282">
        <f>'a1'!BB22</f>
        <v>1014187</v>
      </c>
      <c r="AJ21" s="303">
        <f t="shared" si="15"/>
        <v>2.5806284987277355</v>
      </c>
      <c r="AK21" s="304">
        <f t="shared" si="16"/>
        <v>1.6064334716158448</v>
      </c>
      <c r="AL21" s="305">
        <v>1076</v>
      </c>
      <c r="AM21" s="282">
        <f>'a1'!BH22</f>
        <v>2734519</v>
      </c>
      <c r="AN21" s="303">
        <f t="shared" si="17"/>
        <v>2.5413745353159851</v>
      </c>
      <c r="AO21" s="304">
        <f t="shared" si="18"/>
        <v>1.5941689168077469</v>
      </c>
      <c r="AP21" s="305">
        <v>1593</v>
      </c>
      <c r="AQ21" s="282">
        <f>'a1'!BN22</f>
        <v>3777390</v>
      </c>
      <c r="AR21" s="303">
        <f t="shared" si="19"/>
        <v>2.3712429378531072</v>
      </c>
      <c r="AS21" s="303">
        <f t="shared" si="20"/>
        <v>1.5398840663676949</v>
      </c>
    </row>
    <row r="22" spans="1:45" ht="12.75" customHeight="1">
      <c r="A22" s="29">
        <v>1996</v>
      </c>
      <c r="B22" s="305">
        <v>11851</v>
      </c>
      <c r="C22" s="282">
        <f>'a1'!F23</f>
        <v>29610218</v>
      </c>
      <c r="D22" s="303">
        <f t="shared" si="21"/>
        <v>2.4985417264365877</v>
      </c>
      <c r="E22" s="304">
        <f t="shared" si="0"/>
        <v>1.5806776162255818</v>
      </c>
      <c r="F22" s="306">
        <v>198</v>
      </c>
      <c r="G22" s="282">
        <f>'a1'!L23</f>
        <v>559698</v>
      </c>
      <c r="H22" s="303">
        <f t="shared" si="1"/>
        <v>2.826757575757576</v>
      </c>
      <c r="I22" s="304">
        <f t="shared" si="2"/>
        <v>1.6812963973546056</v>
      </c>
      <c r="J22" s="306">
        <v>52</v>
      </c>
      <c r="K22" s="282">
        <f>'a1'!R23</f>
        <v>135737</v>
      </c>
      <c r="L22" s="303">
        <f t="shared" si="3"/>
        <v>2.610326923076923</v>
      </c>
      <c r="M22" s="304">
        <f t="shared" si="4"/>
        <v>1.6156506191243585</v>
      </c>
      <c r="N22" s="306">
        <v>369</v>
      </c>
      <c r="O22" s="282">
        <f>'a1'!X23</f>
        <v>931327</v>
      </c>
      <c r="P22" s="303">
        <f t="shared" si="5"/>
        <v>2.5239214092140925</v>
      </c>
      <c r="Q22" s="304">
        <f t="shared" si="6"/>
        <v>1.5886854343179748</v>
      </c>
      <c r="R22" s="306">
        <v>294</v>
      </c>
      <c r="S22" s="282">
        <f>'a1'!AD23</f>
        <v>752268</v>
      </c>
      <c r="T22" s="303">
        <f t="shared" si="7"/>
        <v>2.5587346938775508</v>
      </c>
      <c r="U22" s="304">
        <f t="shared" si="8"/>
        <v>1.5996045429660266</v>
      </c>
      <c r="V22" s="305">
        <v>3035</v>
      </c>
      <c r="W22" s="282">
        <f>'a1'!AJ23</f>
        <v>7246897</v>
      </c>
      <c r="X22" s="303">
        <f t="shared" si="9"/>
        <v>2.3877749588138384</v>
      </c>
      <c r="Y22" s="304">
        <f t="shared" si="10"/>
        <v>1.5452426860573838</v>
      </c>
      <c r="Z22" s="305">
        <v>4350</v>
      </c>
      <c r="AA22" s="282">
        <f>'a1'!AP23</f>
        <v>11082903</v>
      </c>
      <c r="AB22" s="303">
        <f t="shared" si="11"/>
        <v>2.5477937931034487</v>
      </c>
      <c r="AC22" s="304">
        <f t="shared" si="12"/>
        <v>1.5961810026132528</v>
      </c>
      <c r="AD22" s="306">
        <v>439</v>
      </c>
      <c r="AE22" s="282">
        <f>'a1'!AV23</f>
        <v>1134196</v>
      </c>
      <c r="AF22" s="303">
        <f t="shared" si="13"/>
        <v>2.583589977220957</v>
      </c>
      <c r="AG22" s="304">
        <f t="shared" si="14"/>
        <v>1.6073549630436199</v>
      </c>
      <c r="AH22" s="306">
        <v>398</v>
      </c>
      <c r="AI22" s="282">
        <f>'a1'!BB23</f>
        <v>1018945</v>
      </c>
      <c r="AJ22" s="303">
        <f t="shared" si="15"/>
        <v>2.5601633165829143</v>
      </c>
      <c r="AK22" s="304">
        <f t="shared" si="16"/>
        <v>1.6000510356182125</v>
      </c>
      <c r="AL22" s="305">
        <v>1094</v>
      </c>
      <c r="AM22" s="282">
        <f>'a1'!BH23</f>
        <v>2775133</v>
      </c>
      <c r="AN22" s="303">
        <f t="shared" si="17"/>
        <v>2.5366846435100547</v>
      </c>
      <c r="AO22" s="304">
        <f t="shared" si="18"/>
        <v>1.5926972855850714</v>
      </c>
      <c r="AP22" s="305">
        <v>1622</v>
      </c>
      <c r="AQ22" s="282">
        <f>'a1'!BN23</f>
        <v>3874317</v>
      </c>
      <c r="AR22" s="303">
        <f t="shared" si="19"/>
        <v>2.3886048088779286</v>
      </c>
      <c r="AS22" s="303">
        <f t="shared" si="20"/>
        <v>1.545511180444169</v>
      </c>
    </row>
    <row r="23" spans="1:45" ht="12.75" customHeight="1">
      <c r="A23" s="29">
        <v>1997</v>
      </c>
      <c r="B23" s="305">
        <v>12017</v>
      </c>
      <c r="C23" s="282">
        <f>'a1'!F24</f>
        <v>29905948</v>
      </c>
      <c r="D23" s="303">
        <f t="shared" si="21"/>
        <v>2.4886367645835068</v>
      </c>
      <c r="E23" s="304">
        <f t="shared" si="0"/>
        <v>1.5775413669959679</v>
      </c>
      <c r="F23" s="306">
        <v>198</v>
      </c>
      <c r="G23" s="282">
        <f>'a1'!L24</f>
        <v>550911</v>
      </c>
      <c r="H23" s="303">
        <f t="shared" si="1"/>
        <v>2.782378787878788</v>
      </c>
      <c r="I23" s="304">
        <f t="shared" si="2"/>
        <v>1.6680463985989082</v>
      </c>
      <c r="J23" s="306">
        <v>53</v>
      </c>
      <c r="K23" s="282">
        <f>'a1'!R24</f>
        <v>136095</v>
      </c>
      <c r="L23" s="303">
        <f t="shared" si="3"/>
        <v>2.567830188679245</v>
      </c>
      <c r="M23" s="304">
        <f t="shared" si="4"/>
        <v>1.6024450657290081</v>
      </c>
      <c r="N23" s="306">
        <v>372</v>
      </c>
      <c r="O23" s="282">
        <f>'a1'!X24</f>
        <v>932402</v>
      </c>
      <c r="P23" s="303">
        <f t="shared" si="5"/>
        <v>2.5064569892473121</v>
      </c>
      <c r="Q23" s="304">
        <f t="shared" si="6"/>
        <v>1.5831793926296893</v>
      </c>
      <c r="R23" s="306">
        <v>296</v>
      </c>
      <c r="S23" s="282">
        <f>'a1'!AD24</f>
        <v>752511</v>
      </c>
      <c r="T23" s="303">
        <f t="shared" si="7"/>
        <v>2.542266891891892</v>
      </c>
      <c r="U23" s="304">
        <f t="shared" si="8"/>
        <v>1.5944487736807011</v>
      </c>
      <c r="V23" s="305">
        <v>3060</v>
      </c>
      <c r="W23" s="282">
        <f>'a1'!AJ24</f>
        <v>7274611</v>
      </c>
      <c r="X23" s="303">
        <f t="shared" si="9"/>
        <v>2.3773238562091503</v>
      </c>
      <c r="Y23" s="304">
        <f t="shared" si="10"/>
        <v>1.5418572749152726</v>
      </c>
      <c r="Z23" s="305">
        <v>4412</v>
      </c>
      <c r="AA23" s="282">
        <f>'a1'!AP24</f>
        <v>11227651</v>
      </c>
      <c r="AB23" s="303">
        <f t="shared" si="11"/>
        <v>2.5447985040797825</v>
      </c>
      <c r="AC23" s="304">
        <f t="shared" si="12"/>
        <v>1.5952424593395771</v>
      </c>
      <c r="AD23" s="306">
        <v>440</v>
      </c>
      <c r="AE23" s="282">
        <f>'a1'!AV24</f>
        <v>1136128</v>
      </c>
      <c r="AF23" s="303">
        <f t="shared" si="13"/>
        <v>2.5821090909090909</v>
      </c>
      <c r="AG23" s="304">
        <f t="shared" si="14"/>
        <v>1.606894237623961</v>
      </c>
      <c r="AH23" s="306">
        <v>398</v>
      </c>
      <c r="AI23" s="282">
        <f>'a1'!BB24</f>
        <v>1017902</v>
      </c>
      <c r="AJ23" s="303">
        <f t="shared" si="15"/>
        <v>2.5575427135678392</v>
      </c>
      <c r="AK23" s="304">
        <f t="shared" si="16"/>
        <v>1.5992319136284892</v>
      </c>
      <c r="AL23" s="305">
        <v>1132</v>
      </c>
      <c r="AM23" s="282">
        <f>'a1'!BH24</f>
        <v>2829848</v>
      </c>
      <c r="AN23" s="303">
        <f t="shared" si="17"/>
        <v>2.4998657243816256</v>
      </c>
      <c r="AO23" s="304">
        <f t="shared" si="18"/>
        <v>1.5810963678351884</v>
      </c>
      <c r="AP23" s="305">
        <v>1656</v>
      </c>
      <c r="AQ23" s="282">
        <f>'a1'!BN24</f>
        <v>3948583</v>
      </c>
      <c r="AR23" s="303">
        <f t="shared" si="19"/>
        <v>2.3844100241545894</v>
      </c>
      <c r="AS23" s="303">
        <f t="shared" si="20"/>
        <v>1.5441534976013847</v>
      </c>
    </row>
    <row r="24" spans="1:45" ht="12.75" customHeight="1">
      <c r="A24" s="29">
        <v>1998</v>
      </c>
      <c r="B24" s="305">
        <v>12134</v>
      </c>
      <c r="C24" s="282">
        <f>'a1'!F25</f>
        <v>30155173</v>
      </c>
      <c r="D24" s="303">
        <f t="shared" si="21"/>
        <v>2.4851799076973795</v>
      </c>
      <c r="E24" s="304">
        <f t="shared" si="0"/>
        <v>1.5764453392672324</v>
      </c>
      <c r="F24" s="306">
        <v>198</v>
      </c>
      <c r="G24" s="282">
        <f>'a1'!L25</f>
        <v>539843</v>
      </c>
      <c r="H24" s="303">
        <f t="shared" si="1"/>
        <v>2.7264797979797981</v>
      </c>
      <c r="I24" s="304">
        <f t="shared" si="2"/>
        <v>1.6512055589719283</v>
      </c>
      <c r="J24" s="306">
        <v>53</v>
      </c>
      <c r="K24" s="282">
        <f>'a1'!R25</f>
        <v>135804</v>
      </c>
      <c r="L24" s="303">
        <f t="shared" si="3"/>
        <v>2.5623396226415092</v>
      </c>
      <c r="M24" s="304">
        <f t="shared" si="4"/>
        <v>1.6007309651036021</v>
      </c>
      <c r="N24" s="306">
        <v>373</v>
      </c>
      <c r="O24" s="282">
        <f>'a1'!X25</f>
        <v>931836</v>
      </c>
      <c r="P24" s="303">
        <f t="shared" si="5"/>
        <v>2.4982198391420911</v>
      </c>
      <c r="Q24" s="304">
        <f t="shared" si="6"/>
        <v>1.5805757935455329</v>
      </c>
      <c r="R24" s="306">
        <v>299</v>
      </c>
      <c r="S24" s="282">
        <f>'a1'!AD25</f>
        <v>750530</v>
      </c>
      <c r="T24" s="303">
        <f t="shared" si="7"/>
        <v>2.5101337792642138</v>
      </c>
      <c r="U24" s="304">
        <f t="shared" si="8"/>
        <v>1.5843401715743415</v>
      </c>
      <c r="V24" s="305">
        <v>3084</v>
      </c>
      <c r="W24" s="282">
        <f>'a1'!AJ25</f>
        <v>7295935</v>
      </c>
      <c r="X24" s="303">
        <f t="shared" si="9"/>
        <v>2.3657376783398187</v>
      </c>
      <c r="Y24" s="304">
        <f t="shared" si="10"/>
        <v>1.538095471139493</v>
      </c>
      <c r="Z24" s="305">
        <v>4461</v>
      </c>
      <c r="AA24" s="282">
        <f>'a1'!AP25</f>
        <v>11365901</v>
      </c>
      <c r="AB24" s="303">
        <f t="shared" si="11"/>
        <v>2.5478370320555928</v>
      </c>
      <c r="AC24" s="304">
        <f t="shared" si="12"/>
        <v>1.5961945470573418</v>
      </c>
      <c r="AD24" s="306">
        <v>442</v>
      </c>
      <c r="AE24" s="282">
        <f>'a1'!AV25</f>
        <v>1137489</v>
      </c>
      <c r="AF24" s="303">
        <f t="shared" si="13"/>
        <v>2.5735045248868778</v>
      </c>
      <c r="AG24" s="304">
        <f t="shared" si="14"/>
        <v>1.6042146131010271</v>
      </c>
      <c r="AH24" s="306">
        <v>399</v>
      </c>
      <c r="AI24" s="282">
        <f>'a1'!BB25</f>
        <v>1017332</v>
      </c>
      <c r="AJ24" s="303">
        <f t="shared" si="15"/>
        <v>2.5497042606516294</v>
      </c>
      <c r="AK24" s="304">
        <f t="shared" si="16"/>
        <v>1.5967793400002486</v>
      </c>
      <c r="AL24" s="305">
        <v>1162</v>
      </c>
      <c r="AM24" s="282">
        <f>'a1'!BH25</f>
        <v>2899066</v>
      </c>
      <c r="AN24" s="303">
        <f t="shared" si="17"/>
        <v>2.4948932874354561</v>
      </c>
      <c r="AO24" s="304">
        <f t="shared" si="18"/>
        <v>1.5795231202598639</v>
      </c>
      <c r="AP24" s="305">
        <v>1662</v>
      </c>
      <c r="AQ24" s="282">
        <f>'a1'!BN25</f>
        <v>3983113</v>
      </c>
      <c r="AR24" s="303">
        <f t="shared" si="19"/>
        <v>2.3965782190132372</v>
      </c>
      <c r="AS24" s="303">
        <f t="shared" si="20"/>
        <v>1.5480885694989279</v>
      </c>
    </row>
    <row r="25" spans="1:45" ht="12.75" customHeight="1">
      <c r="A25" s="29">
        <v>1999</v>
      </c>
      <c r="B25" s="305">
        <v>12288</v>
      </c>
      <c r="C25" s="282">
        <f>'a1'!F26</f>
        <v>30401286</v>
      </c>
      <c r="D25" s="303">
        <f t="shared" si="21"/>
        <v>2.4740629882812502</v>
      </c>
      <c r="E25" s="304">
        <f t="shared" si="0"/>
        <v>1.5729154421904727</v>
      </c>
      <c r="F25" s="306">
        <v>199</v>
      </c>
      <c r="G25" s="282">
        <f>'a1'!L26</f>
        <v>533329</v>
      </c>
      <c r="H25" s="303">
        <f t="shared" si="1"/>
        <v>2.6800452261306531</v>
      </c>
      <c r="I25" s="304">
        <f t="shared" si="2"/>
        <v>1.6370843674443456</v>
      </c>
      <c r="J25" s="306">
        <v>53</v>
      </c>
      <c r="K25" s="282">
        <f>'a1'!R26</f>
        <v>136281</v>
      </c>
      <c r="L25" s="303">
        <f t="shared" si="3"/>
        <v>2.5713396226415095</v>
      </c>
      <c r="M25" s="304">
        <f t="shared" si="4"/>
        <v>1.6035397165775189</v>
      </c>
      <c r="N25" s="306">
        <v>378</v>
      </c>
      <c r="O25" s="282">
        <f>'a1'!X26</f>
        <v>933784</v>
      </c>
      <c r="P25" s="303">
        <f t="shared" si="5"/>
        <v>2.4703280423280423</v>
      </c>
      <c r="Q25" s="304">
        <f t="shared" si="6"/>
        <v>1.5717277252527049</v>
      </c>
      <c r="R25" s="306">
        <v>301</v>
      </c>
      <c r="S25" s="282">
        <f>'a1'!AD26</f>
        <v>750601</v>
      </c>
      <c r="T25" s="303">
        <f t="shared" si="7"/>
        <v>2.4936910299003321</v>
      </c>
      <c r="U25" s="304">
        <f t="shared" si="8"/>
        <v>1.5791424982883375</v>
      </c>
      <c r="V25" s="305">
        <v>3124</v>
      </c>
      <c r="W25" s="282">
        <f>'a1'!AJ26</f>
        <v>7323250</v>
      </c>
      <c r="X25" s="303">
        <f t="shared" si="9"/>
        <v>2.3441901408450705</v>
      </c>
      <c r="Y25" s="304">
        <f t="shared" si="10"/>
        <v>1.5310748318893725</v>
      </c>
      <c r="Z25" s="305">
        <v>4515</v>
      </c>
      <c r="AA25" s="282">
        <f>'a1'!AP26</f>
        <v>11504759</v>
      </c>
      <c r="AB25" s="303">
        <f t="shared" si="11"/>
        <v>2.5481193798449611</v>
      </c>
      <c r="AC25" s="304">
        <f t="shared" si="12"/>
        <v>1.5962829886473642</v>
      </c>
      <c r="AD25" s="306">
        <v>446</v>
      </c>
      <c r="AE25" s="282">
        <f>'a1'!AV26</f>
        <v>1142448</v>
      </c>
      <c r="AF25" s="303">
        <f t="shared" si="13"/>
        <v>2.5615426008968609</v>
      </c>
      <c r="AG25" s="304">
        <f t="shared" si="14"/>
        <v>1.6004819901819767</v>
      </c>
      <c r="AH25" s="306">
        <v>398</v>
      </c>
      <c r="AI25" s="282">
        <f>'a1'!BB26</f>
        <v>1014524</v>
      </c>
      <c r="AJ25" s="303">
        <f t="shared" si="15"/>
        <v>2.5490552763819094</v>
      </c>
      <c r="AK25" s="304">
        <f t="shared" si="16"/>
        <v>1.5965761104256537</v>
      </c>
      <c r="AL25" s="305">
        <v>1192</v>
      </c>
      <c r="AM25" s="282">
        <f>'a1'!BH26</f>
        <v>2952692</v>
      </c>
      <c r="AN25" s="303">
        <f t="shared" si="17"/>
        <v>2.4770906040268454</v>
      </c>
      <c r="AO25" s="304">
        <f t="shared" si="18"/>
        <v>1.5738775695799356</v>
      </c>
      <c r="AP25" s="305">
        <v>1681</v>
      </c>
      <c r="AQ25" s="282">
        <f>'a1'!BN26</f>
        <v>4011375</v>
      </c>
      <c r="AR25" s="303">
        <f t="shared" si="19"/>
        <v>2.3863027959547889</v>
      </c>
      <c r="AS25" s="303">
        <f t="shared" si="20"/>
        <v>1.5447662593268889</v>
      </c>
    </row>
    <row r="26" spans="1:45" ht="12.75" customHeight="1">
      <c r="A26" s="29">
        <v>2000</v>
      </c>
      <c r="B26" s="305">
        <v>12465</v>
      </c>
      <c r="C26" s="282">
        <f>'a1'!F27</f>
        <v>30685730</v>
      </c>
      <c r="D26" s="303">
        <f t="shared" si="21"/>
        <v>2.4617513036502205</v>
      </c>
      <c r="E26" s="304">
        <f t="shared" si="0"/>
        <v>1.5689969100193348</v>
      </c>
      <c r="F26" s="306">
        <v>200</v>
      </c>
      <c r="G26" s="282">
        <f>'a1'!L27</f>
        <v>527966</v>
      </c>
      <c r="H26" s="303">
        <f t="shared" si="1"/>
        <v>2.6398299999999999</v>
      </c>
      <c r="I26" s="304">
        <f t="shared" si="2"/>
        <v>1.6247553662013245</v>
      </c>
      <c r="J26" s="306">
        <v>54</v>
      </c>
      <c r="K26" s="282">
        <f>'a1'!R27</f>
        <v>136470</v>
      </c>
      <c r="L26" s="303">
        <f t="shared" si="3"/>
        <v>2.527222222222222</v>
      </c>
      <c r="M26" s="304">
        <f t="shared" si="4"/>
        <v>1.5897239452880561</v>
      </c>
      <c r="N26" s="306">
        <v>383</v>
      </c>
      <c r="O26" s="282">
        <f>'a1'!X27</f>
        <v>933821</v>
      </c>
      <c r="P26" s="303">
        <f t="shared" si="5"/>
        <v>2.4381749347258488</v>
      </c>
      <c r="Q26" s="304">
        <f t="shared" si="6"/>
        <v>1.5614656367419197</v>
      </c>
      <c r="R26" s="306">
        <v>302</v>
      </c>
      <c r="S26" s="282">
        <f>'a1'!AD27</f>
        <v>750517</v>
      </c>
      <c r="T26" s="303">
        <f t="shared" si="7"/>
        <v>2.4851556291390731</v>
      </c>
      <c r="U26" s="304">
        <f t="shared" si="8"/>
        <v>1.5764376388360795</v>
      </c>
      <c r="V26" s="305">
        <v>3164</v>
      </c>
      <c r="W26" s="282">
        <f>'a1'!AJ27</f>
        <v>7356951</v>
      </c>
      <c r="X26" s="303">
        <f t="shared" si="9"/>
        <v>2.3252057522123897</v>
      </c>
      <c r="Y26" s="304">
        <f t="shared" si="10"/>
        <v>1.5248625355134113</v>
      </c>
      <c r="Z26" s="305">
        <v>4602</v>
      </c>
      <c r="AA26" s="282">
        <f>'a1'!AP27</f>
        <v>11683290</v>
      </c>
      <c r="AB26" s="303">
        <f t="shared" si="11"/>
        <v>2.5387418513689699</v>
      </c>
      <c r="AC26" s="304">
        <f t="shared" si="12"/>
        <v>1.5933429798285648</v>
      </c>
      <c r="AD26" s="306">
        <v>450</v>
      </c>
      <c r="AE26" s="282">
        <f>'a1'!AV27</f>
        <v>1147313</v>
      </c>
      <c r="AF26" s="303">
        <f t="shared" si="13"/>
        <v>2.5495844444444447</v>
      </c>
      <c r="AG26" s="304">
        <f t="shared" si="14"/>
        <v>1.5967418214741056</v>
      </c>
      <c r="AH26" s="306">
        <v>398</v>
      </c>
      <c r="AI26" s="282">
        <f>'a1'!BB27</f>
        <v>1007565</v>
      </c>
      <c r="AJ26" s="303">
        <f t="shared" si="15"/>
        <v>2.531570351758794</v>
      </c>
      <c r="AK26" s="304">
        <f t="shared" si="16"/>
        <v>1.5910909313294428</v>
      </c>
      <c r="AL26" s="305">
        <v>1218</v>
      </c>
      <c r="AM26" s="282">
        <f>'a1'!BH27</f>
        <v>3004198</v>
      </c>
      <c r="AN26" s="303">
        <f t="shared" si="17"/>
        <v>2.4665008210180623</v>
      </c>
      <c r="AO26" s="304">
        <f t="shared" si="18"/>
        <v>1.5705097328632072</v>
      </c>
      <c r="AP26" s="305">
        <v>1695</v>
      </c>
      <c r="AQ26" s="282">
        <f>'a1'!BN27</f>
        <v>4039230</v>
      </c>
      <c r="AR26" s="303">
        <f t="shared" si="19"/>
        <v>2.3830265486725661</v>
      </c>
      <c r="AS26" s="303">
        <f t="shared" si="20"/>
        <v>1.5437054604660068</v>
      </c>
    </row>
    <row r="27" spans="1:45" ht="12.75" customHeight="1">
      <c r="A27" s="29">
        <v>2001</v>
      </c>
      <c r="B27" s="305">
        <v>12651</v>
      </c>
      <c r="C27" s="282">
        <f>'a1'!F28</f>
        <v>31020902</v>
      </c>
      <c r="D27" s="303">
        <f t="shared" si="21"/>
        <v>2.4520513793376018</v>
      </c>
      <c r="E27" s="304">
        <f t="shared" si="0"/>
        <v>1.5659027362315967</v>
      </c>
      <c r="F27" s="306">
        <v>201</v>
      </c>
      <c r="G27" s="282">
        <f>'a1'!L28</f>
        <v>522046</v>
      </c>
      <c r="H27" s="303">
        <f t="shared" si="1"/>
        <v>2.5972437810945275</v>
      </c>
      <c r="I27" s="304">
        <f t="shared" si="2"/>
        <v>1.6115966558337502</v>
      </c>
      <c r="J27" s="306">
        <v>54</v>
      </c>
      <c r="K27" s="282">
        <f>'a1'!R28</f>
        <v>136665</v>
      </c>
      <c r="L27" s="303">
        <f t="shared" si="3"/>
        <v>2.5308333333333333</v>
      </c>
      <c r="M27" s="304">
        <f t="shared" si="4"/>
        <v>1.5908593065803567</v>
      </c>
      <c r="N27" s="306">
        <v>386</v>
      </c>
      <c r="O27" s="282">
        <f>'a1'!X28</f>
        <v>932494</v>
      </c>
      <c r="P27" s="303">
        <f t="shared" si="5"/>
        <v>2.4157875647668394</v>
      </c>
      <c r="Q27" s="304">
        <f t="shared" si="6"/>
        <v>1.5542804009466373</v>
      </c>
      <c r="R27" s="306">
        <v>304</v>
      </c>
      <c r="S27" s="282">
        <f>'a1'!AD28</f>
        <v>749820</v>
      </c>
      <c r="T27" s="303">
        <f t="shared" si="7"/>
        <v>2.4665131578947368</v>
      </c>
      <c r="U27" s="304">
        <f t="shared" si="8"/>
        <v>1.5705136605247141</v>
      </c>
      <c r="V27" s="305">
        <v>3203</v>
      </c>
      <c r="W27" s="282">
        <f>'a1'!AJ28</f>
        <v>7396456</v>
      </c>
      <c r="X27" s="303">
        <f t="shared" si="9"/>
        <v>2.3092275991258195</v>
      </c>
      <c r="Y27" s="304">
        <f t="shared" si="10"/>
        <v>1.5196142928802097</v>
      </c>
      <c r="Z27" s="305">
        <v>4689</v>
      </c>
      <c r="AA27" s="282">
        <f>'a1'!AP28</f>
        <v>11897534</v>
      </c>
      <c r="AB27" s="303">
        <f t="shared" si="11"/>
        <v>2.5373286415013863</v>
      </c>
      <c r="AC27" s="304">
        <f t="shared" si="12"/>
        <v>1.5928994448807452</v>
      </c>
      <c r="AD27" s="306">
        <v>452</v>
      </c>
      <c r="AE27" s="282">
        <f>'a1'!AV28</f>
        <v>1151454</v>
      </c>
      <c r="AF27" s="303">
        <f t="shared" si="13"/>
        <v>2.5474646017699114</v>
      </c>
      <c r="AG27" s="304">
        <f t="shared" si="14"/>
        <v>1.5960778808598004</v>
      </c>
      <c r="AH27" s="306">
        <v>397</v>
      </c>
      <c r="AI27" s="282">
        <f>'a1'!BB28</f>
        <v>1000239</v>
      </c>
      <c r="AJ27" s="303">
        <f t="shared" si="15"/>
        <v>2.5194937027707809</v>
      </c>
      <c r="AK27" s="304">
        <f t="shared" si="16"/>
        <v>1.5872913099903183</v>
      </c>
      <c r="AL27" s="305">
        <v>1248</v>
      </c>
      <c r="AM27" s="282">
        <f>'a1'!BH28</f>
        <v>3058108</v>
      </c>
      <c r="AN27" s="303">
        <f t="shared" si="17"/>
        <v>2.4504070512820513</v>
      </c>
      <c r="AO27" s="304">
        <f t="shared" si="18"/>
        <v>1.5653776066119163</v>
      </c>
      <c r="AP27" s="305">
        <v>1716</v>
      </c>
      <c r="AQ27" s="282">
        <f>'a1'!BN28</f>
        <v>4076950</v>
      </c>
      <c r="AR27" s="303">
        <f t="shared" si="19"/>
        <v>2.3758449883449884</v>
      </c>
      <c r="AS27" s="303">
        <f t="shared" si="20"/>
        <v>1.5413776267822847</v>
      </c>
    </row>
    <row r="28" spans="1:45" ht="12.75" customHeight="1">
      <c r="A28" s="29">
        <v>2002</v>
      </c>
      <c r="B28" s="305">
        <v>12859</v>
      </c>
      <c r="C28" s="282">
        <f>'a1'!F29</f>
        <v>31360079</v>
      </c>
      <c r="D28" s="303">
        <f t="shared" si="21"/>
        <v>2.4387649895015167</v>
      </c>
      <c r="E28" s="304">
        <f t="shared" si="0"/>
        <v>1.5616545679187561</v>
      </c>
      <c r="F28" s="306">
        <v>204</v>
      </c>
      <c r="G28" s="282">
        <f>'a1'!L29</f>
        <v>519481</v>
      </c>
      <c r="H28" s="303">
        <f t="shared" si="1"/>
        <v>2.5464754901960784</v>
      </c>
      <c r="I28" s="304">
        <f t="shared" si="2"/>
        <v>1.5957679938500078</v>
      </c>
      <c r="J28" s="306">
        <v>55</v>
      </c>
      <c r="K28" s="282">
        <f>'a1'!R29</f>
        <v>136880</v>
      </c>
      <c r="L28" s="303">
        <f t="shared" si="3"/>
        <v>2.4887272727272727</v>
      </c>
      <c r="M28" s="304">
        <f t="shared" si="4"/>
        <v>1.577570053191703</v>
      </c>
      <c r="N28" s="306">
        <v>390</v>
      </c>
      <c r="O28" s="282">
        <f>'a1'!X29</f>
        <v>935179</v>
      </c>
      <c r="P28" s="303">
        <f t="shared" si="5"/>
        <v>2.3978948717948718</v>
      </c>
      <c r="Q28" s="304">
        <f t="shared" si="6"/>
        <v>1.5485137622232719</v>
      </c>
      <c r="R28" s="306">
        <v>308</v>
      </c>
      <c r="S28" s="282">
        <f>'a1'!AD29</f>
        <v>749372</v>
      </c>
      <c r="T28" s="303">
        <f t="shared" si="7"/>
        <v>2.4330259740259739</v>
      </c>
      <c r="U28" s="304">
        <f t="shared" si="8"/>
        <v>1.5598160064654978</v>
      </c>
      <c r="V28" s="305">
        <v>3254</v>
      </c>
      <c r="W28" s="282">
        <f>'a1'!AJ29</f>
        <v>7441656</v>
      </c>
      <c r="X28" s="303">
        <f t="shared" si="9"/>
        <v>2.2869256299938536</v>
      </c>
      <c r="Y28" s="304">
        <f t="shared" si="10"/>
        <v>1.512258453437723</v>
      </c>
      <c r="Z28" s="305">
        <v>4772</v>
      </c>
      <c r="AA28" s="282">
        <f>'a1'!AP29</f>
        <v>12094174</v>
      </c>
      <c r="AB28" s="303">
        <f t="shared" si="11"/>
        <v>2.5344036043587592</v>
      </c>
      <c r="AC28" s="304">
        <f t="shared" si="12"/>
        <v>1.591981031406706</v>
      </c>
      <c r="AD28" s="306">
        <v>456</v>
      </c>
      <c r="AE28" s="282">
        <f>'a1'!AV29</f>
        <v>1156680</v>
      </c>
      <c r="AF28" s="303">
        <f t="shared" si="13"/>
        <v>2.5365789473684215</v>
      </c>
      <c r="AG28" s="304">
        <f t="shared" si="14"/>
        <v>1.5926641037483145</v>
      </c>
      <c r="AH28" s="306">
        <v>396</v>
      </c>
      <c r="AI28" s="282">
        <f>'a1'!BB29</f>
        <v>996807</v>
      </c>
      <c r="AJ28" s="303">
        <f t="shared" si="15"/>
        <v>2.5171893939393941</v>
      </c>
      <c r="AK28" s="304">
        <f t="shared" si="16"/>
        <v>1.5865652819658553</v>
      </c>
      <c r="AL28" s="305">
        <v>1279</v>
      </c>
      <c r="AM28" s="282">
        <f>'a1'!BH29</f>
        <v>3128429</v>
      </c>
      <c r="AN28" s="303">
        <f t="shared" si="17"/>
        <v>2.4459960906958562</v>
      </c>
      <c r="AO28" s="304">
        <f t="shared" si="18"/>
        <v>1.5639680593592238</v>
      </c>
      <c r="AP28" s="305">
        <v>1745</v>
      </c>
      <c r="AQ28" s="282">
        <f>'a1'!BN29</f>
        <v>4100564</v>
      </c>
      <c r="AR28" s="303">
        <f t="shared" si="19"/>
        <v>2.34989340974212</v>
      </c>
      <c r="AS28" s="303">
        <f t="shared" si="20"/>
        <v>1.5329362053725915</v>
      </c>
    </row>
    <row r="29" spans="1:45" ht="12.75" customHeight="1">
      <c r="A29" s="29">
        <v>2003</v>
      </c>
      <c r="B29" s="305">
        <v>13033</v>
      </c>
      <c r="C29" s="282">
        <f>'a1'!F30</f>
        <v>31644028</v>
      </c>
      <c r="D29" s="303">
        <f>C29/B29/1000</f>
        <v>2.4279926340827132</v>
      </c>
      <c r="E29" s="304">
        <f t="shared" si="0"/>
        <v>1.5582017308688607</v>
      </c>
      <c r="F29" s="306">
        <v>207</v>
      </c>
      <c r="G29" s="282">
        <f>'a1'!L30</f>
        <v>518459</v>
      </c>
      <c r="H29" s="303">
        <f t="shared" ref="H29:H38" si="22">G29/F29/1000</f>
        <v>2.504632850241546</v>
      </c>
      <c r="I29" s="304">
        <f t="shared" ref="I29:I38" si="23">H29^0.5</f>
        <v>1.582603187865343</v>
      </c>
      <c r="J29" s="306">
        <v>55</v>
      </c>
      <c r="K29" s="282">
        <f>'a1'!R30</f>
        <v>137227</v>
      </c>
      <c r="L29" s="303">
        <f t="shared" si="3"/>
        <v>2.4950363636363635</v>
      </c>
      <c r="M29" s="304">
        <f t="shared" si="4"/>
        <v>1.5795684105591512</v>
      </c>
      <c r="N29" s="306">
        <v>394</v>
      </c>
      <c r="O29" s="282">
        <f>'a1'!X30</f>
        <v>937717</v>
      </c>
      <c r="P29" s="303">
        <f t="shared" si="5"/>
        <v>2.3799923857868022</v>
      </c>
      <c r="Q29" s="304">
        <f t="shared" si="6"/>
        <v>1.542722394271504</v>
      </c>
      <c r="R29" s="306">
        <v>309</v>
      </c>
      <c r="S29" s="282">
        <f>'a1'!AD30</f>
        <v>749441</v>
      </c>
      <c r="T29" s="303">
        <f t="shared" si="7"/>
        <v>2.4253754045307443</v>
      </c>
      <c r="U29" s="304">
        <f t="shared" si="8"/>
        <v>1.557361680705784</v>
      </c>
      <c r="V29" s="305">
        <v>3293</v>
      </c>
      <c r="W29" s="282">
        <f>'a1'!AJ30</f>
        <v>7485753</v>
      </c>
      <c r="X29" s="303">
        <f t="shared" si="9"/>
        <v>2.2732320072881871</v>
      </c>
      <c r="Y29" s="304">
        <f t="shared" si="10"/>
        <v>1.5077241151113114</v>
      </c>
      <c r="Z29" s="305">
        <v>4845</v>
      </c>
      <c r="AA29" s="282">
        <f>'a1'!AP30</f>
        <v>12245039</v>
      </c>
      <c r="AB29" s="303">
        <f t="shared" si="11"/>
        <v>2.5273558307533541</v>
      </c>
      <c r="AC29" s="304">
        <f t="shared" si="12"/>
        <v>1.5897659672899511</v>
      </c>
      <c r="AD29" s="306">
        <v>462</v>
      </c>
      <c r="AE29" s="282">
        <f>'a1'!AV30</f>
        <v>1163596</v>
      </c>
      <c r="AF29" s="303">
        <f t="shared" si="13"/>
        <v>2.5186060606060603</v>
      </c>
      <c r="AG29" s="304">
        <f t="shared" si="14"/>
        <v>1.5870116762664541</v>
      </c>
      <c r="AH29" s="306">
        <v>398</v>
      </c>
      <c r="AI29" s="282">
        <f>'a1'!BB30</f>
        <v>996386</v>
      </c>
      <c r="AJ29" s="303">
        <f t="shared" si="15"/>
        <v>2.5034824120603014</v>
      </c>
      <c r="AK29" s="304">
        <f t="shared" si="16"/>
        <v>1.5822396822416955</v>
      </c>
      <c r="AL29" s="305">
        <v>1305</v>
      </c>
      <c r="AM29" s="282">
        <f>'a1'!BH30</f>
        <v>3183065</v>
      </c>
      <c r="AN29" s="303">
        <f t="shared" si="17"/>
        <v>2.439130268199234</v>
      </c>
      <c r="AO29" s="304">
        <f t="shared" si="18"/>
        <v>1.5617715160032961</v>
      </c>
      <c r="AP29" s="305">
        <v>1765</v>
      </c>
      <c r="AQ29" s="282">
        <f>'a1'!BN30</f>
        <v>4124482</v>
      </c>
      <c r="AR29" s="303">
        <f t="shared" si="19"/>
        <v>2.3368169971671389</v>
      </c>
      <c r="AS29" s="303">
        <f t="shared" si="20"/>
        <v>1.5286651030121472</v>
      </c>
    </row>
    <row r="30" spans="1:45" ht="12.75" customHeight="1">
      <c r="A30" s="29">
        <v>2004</v>
      </c>
      <c r="B30" s="305">
        <v>13228</v>
      </c>
      <c r="C30" s="282">
        <f>'a1'!F31</f>
        <v>31940655</v>
      </c>
      <c r="D30" s="303">
        <f>C30/B30/1000</f>
        <v>2.4146246598125192</v>
      </c>
      <c r="E30" s="304">
        <f t="shared" si="0"/>
        <v>1.5539062583735608</v>
      </c>
      <c r="F30" s="306">
        <v>208</v>
      </c>
      <c r="G30" s="282">
        <f>'a1'!L31</f>
        <v>517423</v>
      </c>
      <c r="H30" s="303">
        <f t="shared" si="22"/>
        <v>2.487610576923077</v>
      </c>
      <c r="I30" s="304">
        <f t="shared" si="23"/>
        <v>1.5772160844104643</v>
      </c>
      <c r="J30" s="306">
        <v>56</v>
      </c>
      <c r="K30" s="282">
        <f>'a1'!R31</f>
        <v>137680</v>
      </c>
      <c r="L30" s="303">
        <f t="shared" si="3"/>
        <v>2.4585714285714286</v>
      </c>
      <c r="M30" s="304">
        <f t="shared" si="4"/>
        <v>1.5679832360619894</v>
      </c>
      <c r="N30" s="306">
        <v>397</v>
      </c>
      <c r="O30" s="282">
        <f>'a1'!X31</f>
        <v>939664</v>
      </c>
      <c r="P30" s="303">
        <f t="shared" si="5"/>
        <v>2.3669118387909323</v>
      </c>
      <c r="Q30" s="304">
        <f t="shared" si="6"/>
        <v>1.5384771167589502</v>
      </c>
      <c r="R30" s="306">
        <v>310</v>
      </c>
      <c r="S30" s="282">
        <f>'a1'!AD31</f>
        <v>749419</v>
      </c>
      <c r="T30" s="303">
        <f t="shared" si="7"/>
        <v>2.4174806451612905</v>
      </c>
      <c r="U30" s="304">
        <f t="shared" si="8"/>
        <v>1.554824956437634</v>
      </c>
      <c r="V30" s="305">
        <v>3341</v>
      </c>
      <c r="W30" s="282">
        <f>'a1'!AJ31</f>
        <v>7535590</v>
      </c>
      <c r="X30" s="303">
        <f t="shared" si="9"/>
        <v>2.2554893744387909</v>
      </c>
      <c r="Y30" s="304">
        <f t="shared" si="10"/>
        <v>1.5018286767933255</v>
      </c>
      <c r="Z30" s="305">
        <v>4927</v>
      </c>
      <c r="AA30" s="282">
        <f>'a1'!AP31</f>
        <v>12391421</v>
      </c>
      <c r="AB30" s="303">
        <f t="shared" si="11"/>
        <v>2.5150032474122184</v>
      </c>
      <c r="AC30" s="304">
        <f t="shared" si="12"/>
        <v>1.58587617656998</v>
      </c>
      <c r="AD30" s="306">
        <v>466</v>
      </c>
      <c r="AE30" s="282">
        <f>'a1'!AV31</f>
        <v>1173238</v>
      </c>
      <c r="AF30" s="303">
        <f t="shared" si="13"/>
        <v>2.5176781115879829</v>
      </c>
      <c r="AG30" s="304">
        <f t="shared" si="14"/>
        <v>1.5867192919946436</v>
      </c>
      <c r="AH30" s="306">
        <v>401</v>
      </c>
      <c r="AI30" s="282">
        <f>'a1'!BB31</f>
        <v>997283</v>
      </c>
      <c r="AJ30" s="303">
        <f t="shared" si="15"/>
        <v>2.486990024937656</v>
      </c>
      <c r="AK30" s="304">
        <f t="shared" si="16"/>
        <v>1.5770193483079578</v>
      </c>
      <c r="AL30" s="305">
        <v>1330</v>
      </c>
      <c r="AM30" s="282">
        <f>'a1'!BH31</f>
        <v>3238668</v>
      </c>
      <c r="AN30" s="303">
        <f t="shared" si="17"/>
        <v>2.4350887218045112</v>
      </c>
      <c r="AO30" s="304">
        <f t="shared" si="18"/>
        <v>1.5604770814736471</v>
      </c>
      <c r="AP30" s="305">
        <v>1792</v>
      </c>
      <c r="AQ30" s="282">
        <f>'a1'!BN31</f>
        <v>4155651</v>
      </c>
      <c r="AR30" s="303">
        <f t="shared" si="19"/>
        <v>2.3190016741071426</v>
      </c>
      <c r="AS30" s="303">
        <f t="shared" si="20"/>
        <v>1.5228268693804765</v>
      </c>
    </row>
    <row r="31" spans="1:45" ht="12.75" customHeight="1">
      <c r="A31" s="29">
        <v>2005</v>
      </c>
      <c r="B31" s="305">
        <v>13459</v>
      </c>
      <c r="C31" s="282">
        <f>'a1'!F32</f>
        <v>32243753</v>
      </c>
      <c r="D31" s="303">
        <f t="shared" si="21"/>
        <v>2.3957019838026601</v>
      </c>
      <c r="E31" s="304">
        <f t="shared" si="0"/>
        <v>1.5478055381095714</v>
      </c>
      <c r="F31" s="306">
        <v>210</v>
      </c>
      <c r="G31" s="282">
        <f>'a1'!L32</f>
        <v>514332</v>
      </c>
      <c r="H31" s="303">
        <f t="shared" si="22"/>
        <v>2.4491999999999998</v>
      </c>
      <c r="I31" s="304">
        <f t="shared" si="23"/>
        <v>1.5649920127591705</v>
      </c>
      <c r="J31" s="306">
        <v>57</v>
      </c>
      <c r="K31" s="282">
        <f>'a1'!R32</f>
        <v>138064</v>
      </c>
      <c r="L31" s="303">
        <f t="shared" si="3"/>
        <v>2.4221754385964913</v>
      </c>
      <c r="M31" s="304">
        <f t="shared" si="4"/>
        <v>1.5563339739903166</v>
      </c>
      <c r="N31" s="306">
        <v>401</v>
      </c>
      <c r="O31" s="282">
        <f>'a1'!X32</f>
        <v>937926</v>
      </c>
      <c r="P31" s="303">
        <f t="shared" si="5"/>
        <v>2.3389675810473816</v>
      </c>
      <c r="Q31" s="304">
        <f t="shared" si="6"/>
        <v>1.529368360156369</v>
      </c>
      <c r="R31" s="306">
        <v>315</v>
      </c>
      <c r="S31" s="282">
        <f>'a1'!AD32</f>
        <v>748057</v>
      </c>
      <c r="T31" s="303">
        <f t="shared" si="7"/>
        <v>2.3747841269841268</v>
      </c>
      <c r="U31" s="304">
        <f t="shared" si="8"/>
        <v>1.5410334606958171</v>
      </c>
      <c r="V31" s="305">
        <v>3397</v>
      </c>
      <c r="W31" s="282">
        <f>'a1'!AJ32</f>
        <v>7581476</v>
      </c>
      <c r="X31" s="303">
        <f t="shared" si="9"/>
        <v>2.2318151309979393</v>
      </c>
      <c r="Y31" s="304">
        <f t="shared" si="10"/>
        <v>1.4939260794958831</v>
      </c>
      <c r="Z31" s="305">
        <v>5020</v>
      </c>
      <c r="AA31" s="282">
        <f>'a1'!AP32</f>
        <v>12528663</v>
      </c>
      <c r="AB31" s="303">
        <f t="shared" si="11"/>
        <v>2.4957496015936256</v>
      </c>
      <c r="AC31" s="304">
        <f t="shared" si="12"/>
        <v>1.5797941643118023</v>
      </c>
      <c r="AD31" s="306">
        <v>468</v>
      </c>
      <c r="AE31" s="282">
        <f>'a1'!AV32</f>
        <v>1178264</v>
      </c>
      <c r="AF31" s="303">
        <f t="shared" si="13"/>
        <v>2.5176581196581198</v>
      </c>
      <c r="AG31" s="304">
        <f t="shared" si="14"/>
        <v>1.5867129922131853</v>
      </c>
      <c r="AH31" s="306">
        <v>401</v>
      </c>
      <c r="AI31" s="282">
        <f>'a1'!BB32</f>
        <v>993500</v>
      </c>
      <c r="AJ31" s="303">
        <f t="shared" si="15"/>
        <v>2.4775561097256857</v>
      </c>
      <c r="AK31" s="304">
        <f t="shared" si="16"/>
        <v>1.5740254476105797</v>
      </c>
      <c r="AL31" s="305">
        <v>1372</v>
      </c>
      <c r="AM31" s="282">
        <f>'a1'!BH32</f>
        <v>3321768</v>
      </c>
      <c r="AN31" s="303">
        <f t="shared" si="17"/>
        <v>2.4211137026239067</v>
      </c>
      <c r="AO31" s="304">
        <f t="shared" si="18"/>
        <v>1.5559928350168926</v>
      </c>
      <c r="AP31" s="305">
        <v>1818</v>
      </c>
      <c r="AQ31" s="282">
        <f>'a1'!BN32</f>
        <v>4196062</v>
      </c>
      <c r="AR31" s="303">
        <f t="shared" si="19"/>
        <v>2.3080649064906491</v>
      </c>
      <c r="AS31" s="303">
        <f t="shared" si="20"/>
        <v>1.5192316829538044</v>
      </c>
    </row>
    <row r="32" spans="1:45" ht="12.75" customHeight="1">
      <c r="A32" s="29">
        <v>2006</v>
      </c>
      <c r="B32" s="305">
        <v>13490</v>
      </c>
      <c r="C32" s="282">
        <f>'a1'!F33</f>
        <v>32571174</v>
      </c>
      <c r="D32" s="303">
        <f t="shared" si="21"/>
        <v>2.4144680504077094</v>
      </c>
      <c r="E32" s="304">
        <f t="shared" si="0"/>
        <v>1.5538558653902586</v>
      </c>
      <c r="F32" s="306">
        <v>209</v>
      </c>
      <c r="G32" s="282">
        <f>'a1'!L33</f>
        <v>510592</v>
      </c>
      <c r="H32" s="303">
        <f t="shared" si="22"/>
        <v>2.4430239234449758</v>
      </c>
      <c r="I32" s="304">
        <f t="shared" si="23"/>
        <v>1.5630175697812791</v>
      </c>
      <c r="J32" s="306">
        <v>57</v>
      </c>
      <c r="K32" s="282">
        <f>'a1'!R33</f>
        <v>137867</v>
      </c>
      <c r="L32" s="303">
        <f t="shared" si="3"/>
        <v>2.4187192982456138</v>
      </c>
      <c r="M32" s="304">
        <f t="shared" si="4"/>
        <v>1.5552232310011362</v>
      </c>
      <c r="N32" s="306">
        <v>406</v>
      </c>
      <c r="O32" s="282">
        <f>'a1'!X33</f>
        <v>937882</v>
      </c>
      <c r="P32" s="303">
        <f t="shared" si="5"/>
        <v>2.3100541871921183</v>
      </c>
      <c r="Q32" s="304">
        <f t="shared" si="6"/>
        <v>1.5198862415299765</v>
      </c>
      <c r="R32" s="306">
        <v>317</v>
      </c>
      <c r="S32" s="282">
        <f>'a1'!AD33</f>
        <v>745621</v>
      </c>
      <c r="T32" s="303">
        <f t="shared" si="7"/>
        <v>2.3521167192429022</v>
      </c>
      <c r="U32" s="304">
        <f t="shared" si="8"/>
        <v>1.5336612139722716</v>
      </c>
      <c r="V32" s="305">
        <v>3375</v>
      </c>
      <c r="W32" s="282">
        <f>'a1'!AJ33</f>
        <v>7631966</v>
      </c>
      <c r="X32" s="303">
        <f t="shared" si="9"/>
        <v>2.2613232592592594</v>
      </c>
      <c r="Y32" s="304">
        <f t="shared" si="10"/>
        <v>1.5037696829166558</v>
      </c>
      <c r="Z32" s="305">
        <v>5032</v>
      </c>
      <c r="AA32" s="282">
        <f>'a1'!AP33</f>
        <v>12661878</v>
      </c>
      <c r="AB32" s="303">
        <f t="shared" si="11"/>
        <v>2.5162714626391098</v>
      </c>
      <c r="AC32" s="304">
        <f t="shared" si="12"/>
        <v>1.586275973038459</v>
      </c>
      <c r="AD32" s="306">
        <v>466</v>
      </c>
      <c r="AE32" s="282">
        <f>'a1'!AV33</f>
        <v>1183562</v>
      </c>
      <c r="AF32" s="303">
        <f t="shared" si="13"/>
        <v>2.5398326180257511</v>
      </c>
      <c r="AG32" s="304">
        <f t="shared" si="14"/>
        <v>1.5936852317900643</v>
      </c>
      <c r="AH32" s="306">
        <v>404</v>
      </c>
      <c r="AI32" s="282">
        <f>'a1'!BB33</f>
        <v>992314</v>
      </c>
      <c r="AJ32" s="303">
        <f t="shared" si="15"/>
        <v>2.4562227722772279</v>
      </c>
      <c r="AK32" s="304">
        <f t="shared" si="16"/>
        <v>1.5672341153373441</v>
      </c>
      <c r="AL32" s="305">
        <v>1420</v>
      </c>
      <c r="AM32" s="282">
        <f>'a1'!BH33</f>
        <v>3421434</v>
      </c>
      <c r="AN32" s="303">
        <f t="shared" si="17"/>
        <v>2.4094605633802817</v>
      </c>
      <c r="AO32" s="304">
        <f t="shared" si="18"/>
        <v>1.55224371906614</v>
      </c>
      <c r="AP32" s="305">
        <v>1804</v>
      </c>
      <c r="AQ32" s="282">
        <f>'a1'!BN33</f>
        <v>4241794</v>
      </c>
      <c r="AR32" s="303">
        <f t="shared" si="19"/>
        <v>2.3513270509977828</v>
      </c>
      <c r="AS32" s="303">
        <f t="shared" si="20"/>
        <v>1.5334037468970079</v>
      </c>
    </row>
    <row r="33" spans="1:45" ht="12.75" customHeight="1">
      <c r="A33" s="29">
        <v>2007</v>
      </c>
      <c r="B33" s="305">
        <v>13703</v>
      </c>
      <c r="C33" s="282">
        <f>'a1'!F34</f>
        <v>32889025</v>
      </c>
      <c r="D33" s="303">
        <f t="shared" si="21"/>
        <v>2.4001331825147778</v>
      </c>
      <c r="E33" s="304">
        <f t="shared" si="0"/>
        <v>1.5492363223584638</v>
      </c>
      <c r="F33" s="306">
        <v>213</v>
      </c>
      <c r="G33" s="282">
        <f>'a1'!L34</f>
        <v>509055</v>
      </c>
      <c r="H33" s="303">
        <f t="shared" si="22"/>
        <v>2.3899295774647884</v>
      </c>
      <c r="I33" s="304">
        <f t="shared" si="23"/>
        <v>1.5459397069306384</v>
      </c>
      <c r="J33" s="306">
        <v>58</v>
      </c>
      <c r="K33" s="282">
        <f>'a1'!R34</f>
        <v>137711</v>
      </c>
      <c r="L33" s="303">
        <f t="shared" ref="L33:L38" si="24">K33/J33/1000</f>
        <v>2.3743275862068969</v>
      </c>
      <c r="M33" s="304">
        <f t="shared" ref="M33:M38" si="25">L33^0.5</f>
        <v>1.5408853254564068</v>
      </c>
      <c r="N33" s="306">
        <v>410</v>
      </c>
      <c r="O33" s="282">
        <f>'a1'!X34</f>
        <v>935115</v>
      </c>
      <c r="P33" s="303">
        <f t="shared" ref="P33:P38" si="26">O33/N33/1000</f>
        <v>2.2807682926829269</v>
      </c>
      <c r="Q33" s="304">
        <f t="shared" ref="Q33:Q38" si="27">P33^0.5</f>
        <v>1.5102212727553956</v>
      </c>
      <c r="R33" s="306">
        <v>319</v>
      </c>
      <c r="S33" s="282">
        <f>'a1'!AD34</f>
        <v>745433</v>
      </c>
      <c r="T33" s="303">
        <f t="shared" ref="T33:T38" si="28">S33/R33/1000</f>
        <v>2.3367805642633228</v>
      </c>
      <c r="U33" s="304">
        <f t="shared" ref="U33:U38" si="29">T33^0.5</f>
        <v>1.5286531863909887</v>
      </c>
      <c r="V33" s="305">
        <v>3418</v>
      </c>
      <c r="W33" s="282">
        <f>'a1'!AJ34</f>
        <v>7692916</v>
      </c>
      <c r="X33" s="303">
        <f t="shared" ref="X33:X38" si="30">W33/V33/1000</f>
        <v>2.2507068461088355</v>
      </c>
      <c r="Y33" s="304">
        <f t="shared" ref="Y33:Y38" si="31">X33^0.5</f>
        <v>1.5002355968676504</v>
      </c>
      <c r="Z33" s="305">
        <v>5109</v>
      </c>
      <c r="AA33" s="282">
        <f>'a1'!AP34</f>
        <v>12764806</v>
      </c>
      <c r="AB33" s="303">
        <f t="shared" ref="AB33:AB38" si="32">AA33/Z33/1000</f>
        <v>2.4984940301428851</v>
      </c>
      <c r="AC33" s="304">
        <f t="shared" ref="AC33:AC38" si="33">AB33^0.5</f>
        <v>1.5806625288602514</v>
      </c>
      <c r="AD33" s="306">
        <v>471</v>
      </c>
      <c r="AE33" s="282">
        <f>'a1'!AV34</f>
        <v>1189451</v>
      </c>
      <c r="AF33" s="303">
        <f t="shared" ref="AF33:AF37" si="34">AE33/AD33/1000</f>
        <v>2.5253736730360932</v>
      </c>
      <c r="AG33" s="304">
        <f t="shared" ref="AG33:AG37" si="35">AF33^0.5</f>
        <v>1.5891424332123578</v>
      </c>
      <c r="AH33" s="306">
        <v>413</v>
      </c>
      <c r="AI33" s="282">
        <f>'a1'!BB34</f>
        <v>1002086</v>
      </c>
      <c r="AJ33" s="303">
        <f t="shared" ref="AJ33:AJ38" si="36">AI33/AH33/1000</f>
        <v>2.4263583535108961</v>
      </c>
      <c r="AK33" s="304">
        <f t="shared" ref="AK33:AK38" si="37">AJ33^0.5</f>
        <v>1.5576772302087798</v>
      </c>
      <c r="AL33" s="305">
        <v>1459</v>
      </c>
      <c r="AM33" s="282">
        <f>'a1'!BH34</f>
        <v>3514147</v>
      </c>
      <c r="AN33" s="303">
        <f t="shared" ref="AN33:AN38" si="38">AM33/AL33/1000</f>
        <v>2.4085997258396161</v>
      </c>
      <c r="AO33" s="304">
        <f t="shared" ref="AO33:AO38" si="39">AN33^0.5</f>
        <v>1.5519664061569167</v>
      </c>
      <c r="AP33" s="305">
        <v>1834</v>
      </c>
      <c r="AQ33" s="282">
        <f>'a1'!BN34</f>
        <v>4290984</v>
      </c>
      <c r="AR33" s="303">
        <f t="shared" ref="AR33:AR38" si="40">AQ33/AP33/1000</f>
        <v>2.3396859323882229</v>
      </c>
      <c r="AS33" s="303">
        <f t="shared" ref="AS33:AS38" si="41">AR33^0.5</f>
        <v>1.5296031944227308</v>
      </c>
    </row>
    <row r="34" spans="1:45" ht="12.75" customHeight="1">
      <c r="A34" s="29">
        <v>2008</v>
      </c>
      <c r="B34" s="305">
        <v>13909</v>
      </c>
      <c r="C34" s="282">
        <f>'a1'!F35</f>
        <v>33247118</v>
      </c>
      <c r="D34" s="303">
        <f t="shared" si="21"/>
        <v>2.3903312962829824</v>
      </c>
      <c r="E34" s="304">
        <f t="shared" si="0"/>
        <v>1.5460696285364972</v>
      </c>
      <c r="F34" s="306">
        <v>215</v>
      </c>
      <c r="G34" s="282">
        <f>'a1'!L35</f>
        <v>511581</v>
      </c>
      <c r="H34" s="303">
        <f t="shared" si="22"/>
        <v>2.3794465116279069</v>
      </c>
      <c r="I34" s="304">
        <f t="shared" si="23"/>
        <v>1.5425454650116173</v>
      </c>
      <c r="J34" s="306">
        <v>59</v>
      </c>
      <c r="K34" s="282">
        <f>'a1'!R35</f>
        <v>138749</v>
      </c>
      <c r="L34" s="303">
        <f t="shared" si="24"/>
        <v>2.3516779661016951</v>
      </c>
      <c r="M34" s="304">
        <f t="shared" si="25"/>
        <v>1.5335181662118305</v>
      </c>
      <c r="N34" s="306">
        <v>413</v>
      </c>
      <c r="O34" s="282">
        <f>'a1'!X35</f>
        <v>935897</v>
      </c>
      <c r="P34" s="303">
        <f t="shared" si="26"/>
        <v>2.266094430992736</v>
      </c>
      <c r="Q34" s="304">
        <f t="shared" si="27"/>
        <v>1.5053552507606753</v>
      </c>
      <c r="R34" s="306">
        <v>322</v>
      </c>
      <c r="S34" s="282">
        <f>'a1'!AD35</f>
        <v>746877</v>
      </c>
      <c r="T34" s="303">
        <f t="shared" si="28"/>
        <v>2.3194937888198757</v>
      </c>
      <c r="U34" s="304">
        <f t="shared" si="29"/>
        <v>1.5229884401465021</v>
      </c>
      <c r="V34" s="305">
        <v>3466</v>
      </c>
      <c r="W34" s="282">
        <f>'a1'!AJ35</f>
        <v>7761725</v>
      </c>
      <c r="X34" s="303">
        <f t="shared" si="30"/>
        <v>2.2393897864974033</v>
      </c>
      <c r="Y34" s="304">
        <f t="shared" si="31"/>
        <v>1.4964590828009308</v>
      </c>
      <c r="Z34" s="305">
        <v>5189</v>
      </c>
      <c r="AA34" s="282">
        <f>'a1'!AP35</f>
        <v>12883583</v>
      </c>
      <c r="AB34" s="303">
        <f t="shared" si="32"/>
        <v>2.4828643283869725</v>
      </c>
      <c r="AC34" s="304">
        <f t="shared" si="33"/>
        <v>1.5757107375362309</v>
      </c>
      <c r="AD34" s="306">
        <v>474</v>
      </c>
      <c r="AE34" s="282">
        <f>'a1'!AV35</f>
        <v>1197775</v>
      </c>
      <c r="AF34" s="303">
        <f t="shared" si="34"/>
        <v>2.5269514767932488</v>
      </c>
      <c r="AG34" s="304">
        <f t="shared" si="35"/>
        <v>1.5896387881507072</v>
      </c>
      <c r="AH34" s="306">
        <v>421</v>
      </c>
      <c r="AI34" s="282">
        <f>'a1'!BB35</f>
        <v>1017404</v>
      </c>
      <c r="AJ34" s="303">
        <f t="shared" si="36"/>
        <v>2.4166365795724465</v>
      </c>
      <c r="AK34" s="304">
        <f t="shared" si="37"/>
        <v>1.5545534984594278</v>
      </c>
      <c r="AL34" s="305">
        <v>1488</v>
      </c>
      <c r="AM34" s="282">
        <f>'a1'!BH35</f>
        <v>3595856</v>
      </c>
      <c r="AN34" s="303">
        <f t="shared" si="38"/>
        <v>2.416569892473118</v>
      </c>
      <c r="AO34" s="304">
        <f t="shared" si="39"/>
        <v>1.5545320493554058</v>
      </c>
      <c r="AP34" s="305">
        <v>1861</v>
      </c>
      <c r="AQ34" s="282">
        <f>'a1'!BN35</f>
        <v>4349336</v>
      </c>
      <c r="AR34" s="303">
        <f t="shared" si="40"/>
        <v>2.3370961848468563</v>
      </c>
      <c r="AS34" s="303">
        <f t="shared" si="41"/>
        <v>1.5287564177614617</v>
      </c>
    </row>
    <row r="35" spans="1:45" ht="12.75" customHeight="1">
      <c r="A35" s="29">
        <v>2009</v>
      </c>
      <c r="B35" s="305">
        <v>14094</v>
      </c>
      <c r="C35" s="282">
        <f>'a1'!F36</f>
        <v>33628895</v>
      </c>
      <c r="D35" s="303">
        <f>C35/B35/1000</f>
        <v>2.3860433517808999</v>
      </c>
      <c r="E35" s="304">
        <f>D35^0.5</f>
        <v>1.5446822818239678</v>
      </c>
      <c r="F35" s="306">
        <v>218</v>
      </c>
      <c r="G35" s="282">
        <f>'a1'!L36</f>
        <v>516751</v>
      </c>
      <c r="H35" s="303">
        <f t="shared" si="22"/>
        <v>2.3704174311926605</v>
      </c>
      <c r="I35" s="304">
        <f t="shared" si="23"/>
        <v>1.5396160012135041</v>
      </c>
      <c r="J35" s="306">
        <v>60</v>
      </c>
      <c r="K35" s="282">
        <f>'a1'!R36</f>
        <v>139891</v>
      </c>
      <c r="L35" s="303">
        <f t="shared" si="24"/>
        <v>2.3315166666666669</v>
      </c>
      <c r="M35" s="304">
        <f t="shared" si="25"/>
        <v>1.5269304721128159</v>
      </c>
      <c r="N35" s="306">
        <v>416</v>
      </c>
      <c r="O35" s="282">
        <f>'a1'!X36</f>
        <v>938208</v>
      </c>
      <c r="P35" s="303">
        <f t="shared" si="26"/>
        <v>2.2553076923076922</v>
      </c>
      <c r="Q35" s="304">
        <f t="shared" si="27"/>
        <v>1.5017681886055825</v>
      </c>
      <c r="R35" s="306">
        <v>324</v>
      </c>
      <c r="S35" s="282">
        <f>'a1'!AD36</f>
        <v>749956</v>
      </c>
      <c r="T35" s="303">
        <f t="shared" si="28"/>
        <v>2.3146790123456791</v>
      </c>
      <c r="U35" s="304">
        <f t="shared" si="29"/>
        <v>1.5214069187254535</v>
      </c>
      <c r="V35" s="305">
        <v>3518</v>
      </c>
      <c r="W35" s="282">
        <f>'a1'!AJ36</f>
        <v>7843383</v>
      </c>
      <c r="X35" s="303">
        <f t="shared" si="30"/>
        <v>2.2295005685048324</v>
      </c>
      <c r="Y35" s="304">
        <f t="shared" si="31"/>
        <v>1.493151220909936</v>
      </c>
      <c r="Z35" s="305">
        <v>5262</v>
      </c>
      <c r="AA35" s="282">
        <f>'a1'!AP36</f>
        <v>12998345</v>
      </c>
      <c r="AB35" s="303">
        <f t="shared" si="32"/>
        <v>2.4702290003800838</v>
      </c>
      <c r="AC35" s="304">
        <f t="shared" si="33"/>
        <v>1.5716962175878912</v>
      </c>
      <c r="AD35" s="306">
        <v>478</v>
      </c>
      <c r="AE35" s="282">
        <f>'a1'!AV36</f>
        <v>1208556</v>
      </c>
      <c r="AF35" s="303">
        <f t="shared" si="34"/>
        <v>2.5283598326359833</v>
      </c>
      <c r="AG35" s="304">
        <f t="shared" si="35"/>
        <v>1.5900817062767509</v>
      </c>
      <c r="AH35" s="306">
        <v>426</v>
      </c>
      <c r="AI35" s="282">
        <f>'a1'!BB36</f>
        <v>1034819</v>
      </c>
      <c r="AJ35" s="303">
        <f t="shared" si="36"/>
        <v>2.4291525821596243</v>
      </c>
      <c r="AK35" s="304">
        <f t="shared" si="37"/>
        <v>1.558573893711692</v>
      </c>
      <c r="AL35" s="305">
        <v>1504</v>
      </c>
      <c r="AM35" s="282">
        <f>'a1'!BH36</f>
        <v>3678996</v>
      </c>
      <c r="AN35" s="303">
        <f t="shared" si="38"/>
        <v>2.4461409574468083</v>
      </c>
      <c r="AO35" s="304">
        <f t="shared" si="39"/>
        <v>1.5640143725192579</v>
      </c>
      <c r="AP35" s="305">
        <v>1888</v>
      </c>
      <c r="AQ35" s="282">
        <f>'a1'!BN36</f>
        <v>4410506</v>
      </c>
      <c r="AR35" s="303">
        <f t="shared" si="40"/>
        <v>2.3360730932203393</v>
      </c>
      <c r="AS35" s="303">
        <f t="shared" si="41"/>
        <v>1.5284217654889436</v>
      </c>
    </row>
    <row r="36" spans="1:45" ht="12.75" customHeight="1">
      <c r="A36" s="29">
        <v>2010</v>
      </c>
      <c r="B36" s="305">
        <v>14303</v>
      </c>
      <c r="C36" s="282">
        <f>'a1'!F37</f>
        <v>34004889</v>
      </c>
      <c r="D36" s="303">
        <f>C36/B36/1000</f>
        <v>2.3774654967489335</v>
      </c>
      <c r="E36" s="304">
        <f>D36^0.5</f>
        <v>1.5419032060245978</v>
      </c>
      <c r="F36" s="306">
        <v>220</v>
      </c>
      <c r="G36" s="282">
        <f>'a1'!L37</f>
        <v>522009</v>
      </c>
      <c r="H36" s="303">
        <f t="shared" si="22"/>
        <v>2.3727681818181816</v>
      </c>
      <c r="I36" s="304">
        <f t="shared" si="23"/>
        <v>1.540379233117021</v>
      </c>
      <c r="J36" s="306">
        <v>61</v>
      </c>
      <c r="K36" s="282">
        <f>'a1'!R37</f>
        <v>141654</v>
      </c>
      <c r="L36" s="303">
        <f t="shared" si="24"/>
        <v>2.3221967213114754</v>
      </c>
      <c r="M36" s="304">
        <f t="shared" si="25"/>
        <v>1.5238755596542244</v>
      </c>
      <c r="N36" s="306">
        <v>419</v>
      </c>
      <c r="O36" s="282">
        <f>'a1'!X37</f>
        <v>942107</v>
      </c>
      <c r="P36" s="303">
        <f t="shared" si="26"/>
        <v>2.2484653937947496</v>
      </c>
      <c r="Q36" s="304">
        <f t="shared" si="27"/>
        <v>1.4994883773456698</v>
      </c>
      <c r="R36" s="306">
        <v>326</v>
      </c>
      <c r="S36" s="282">
        <f>'a1'!AD37</f>
        <v>753035</v>
      </c>
      <c r="T36" s="303">
        <f t="shared" si="28"/>
        <v>2.3099233128834356</v>
      </c>
      <c r="U36" s="304">
        <f t="shared" si="29"/>
        <v>1.5198431869385196</v>
      </c>
      <c r="V36" s="305">
        <v>3565</v>
      </c>
      <c r="W36" s="282">
        <f>'a1'!AJ37</f>
        <v>7929222</v>
      </c>
      <c r="X36" s="303">
        <f t="shared" si="30"/>
        <v>2.2241856942496492</v>
      </c>
      <c r="Y36" s="304">
        <f t="shared" si="31"/>
        <v>1.4913704081312762</v>
      </c>
      <c r="Z36" s="305">
        <v>5334</v>
      </c>
      <c r="AA36" s="282">
        <f>'a1'!AP37</f>
        <v>13135778</v>
      </c>
      <c r="AB36" s="303">
        <f t="shared" si="32"/>
        <v>2.4626505436820398</v>
      </c>
      <c r="AC36" s="304">
        <f t="shared" si="33"/>
        <v>1.5692834491200243</v>
      </c>
      <c r="AD36" s="306">
        <v>482</v>
      </c>
      <c r="AE36" s="282">
        <f>'a1'!AV37</f>
        <v>1220780</v>
      </c>
      <c r="AF36" s="303">
        <f t="shared" si="34"/>
        <v>2.5327385892116179</v>
      </c>
      <c r="AG36" s="304">
        <f t="shared" si="35"/>
        <v>1.5914580073667095</v>
      </c>
      <c r="AH36" s="306">
        <v>435</v>
      </c>
      <c r="AI36" s="282">
        <f>'a1'!BB37</f>
        <v>1051443</v>
      </c>
      <c r="AJ36" s="303">
        <f t="shared" si="36"/>
        <v>2.4171103448275861</v>
      </c>
      <c r="AK36" s="304">
        <f t="shared" si="37"/>
        <v>1.5547058708410366</v>
      </c>
      <c r="AL36" s="305">
        <v>1544</v>
      </c>
      <c r="AM36" s="282">
        <f>'a1'!BH37</f>
        <v>3732082</v>
      </c>
      <c r="AN36" s="303">
        <f t="shared" si="38"/>
        <v>2.4171515544041449</v>
      </c>
      <c r="AO36" s="304">
        <f t="shared" si="39"/>
        <v>1.5547191239590978</v>
      </c>
      <c r="AP36" s="305">
        <v>1916</v>
      </c>
      <c r="AQ36" s="282">
        <f>'a1'!BN37</f>
        <v>4465546</v>
      </c>
      <c r="AR36" s="303">
        <f t="shared" si="40"/>
        <v>2.330660751565762</v>
      </c>
      <c r="AS36" s="303">
        <f t="shared" si="41"/>
        <v>1.5266501732766948</v>
      </c>
    </row>
    <row r="37" spans="1:45" ht="12.75" customHeight="1">
      <c r="A37" s="29">
        <v>2011</v>
      </c>
      <c r="B37" s="305">
        <v>14512</v>
      </c>
      <c r="C37" s="282">
        <f>'a1'!F38</f>
        <v>34339328</v>
      </c>
      <c r="D37" s="303">
        <f>C37/B37/1000</f>
        <v>2.3662712238147741</v>
      </c>
      <c r="E37" s="304">
        <f>D37^0.5</f>
        <v>1.5382689049105731</v>
      </c>
      <c r="F37" s="306">
        <v>223</v>
      </c>
      <c r="G37" s="282">
        <f>'a1'!L38</f>
        <v>524999</v>
      </c>
      <c r="H37" s="303">
        <f t="shared" si="22"/>
        <v>2.3542556053811659</v>
      </c>
      <c r="I37" s="304">
        <f t="shared" si="23"/>
        <v>1.5343583692805165</v>
      </c>
      <c r="J37" s="306">
        <v>61</v>
      </c>
      <c r="K37" s="282">
        <f>'a1'!R38</f>
        <v>143963</v>
      </c>
      <c r="L37" s="303">
        <f t="shared" si="24"/>
        <v>2.3600491803278687</v>
      </c>
      <c r="M37" s="304">
        <f t="shared" si="25"/>
        <v>1.5362451563236477</v>
      </c>
      <c r="N37" s="306">
        <v>421</v>
      </c>
      <c r="O37" s="282">
        <f>'a1'!X38</f>
        <v>944274</v>
      </c>
      <c r="P37" s="303">
        <f t="shared" si="26"/>
        <v>2.2429311163895487</v>
      </c>
      <c r="Q37" s="304">
        <f t="shared" si="27"/>
        <v>1.4976418518422716</v>
      </c>
      <c r="R37" s="306">
        <v>328</v>
      </c>
      <c r="S37" s="282">
        <f>'a1'!AD38</f>
        <v>755705</v>
      </c>
      <c r="T37" s="303">
        <f t="shared" si="28"/>
        <v>2.3039786585365856</v>
      </c>
      <c r="U37" s="304">
        <f t="shared" si="29"/>
        <v>1.517886246902773</v>
      </c>
      <c r="V37" s="305">
        <v>3612</v>
      </c>
      <c r="W37" s="282">
        <f>'a1'!AJ38</f>
        <v>8005090</v>
      </c>
      <c r="X37" s="303">
        <f t="shared" si="30"/>
        <v>2.2162486157253598</v>
      </c>
      <c r="Y37" s="304">
        <f t="shared" si="31"/>
        <v>1.4887070281708754</v>
      </c>
      <c r="Z37" s="305">
        <v>5403</v>
      </c>
      <c r="AA37" s="282">
        <f>'a1'!AP38</f>
        <v>13261381</v>
      </c>
      <c r="AB37" s="303">
        <f t="shared" si="32"/>
        <v>2.4544477142328338</v>
      </c>
      <c r="AC37" s="304">
        <f t="shared" si="33"/>
        <v>1.5666677102158051</v>
      </c>
      <c r="AD37" s="306">
        <v>487</v>
      </c>
      <c r="AE37" s="282">
        <f>'a1'!AV38</f>
        <v>1233649</v>
      </c>
      <c r="AF37" s="303">
        <f t="shared" si="34"/>
        <v>2.5331601642710471</v>
      </c>
      <c r="AG37" s="304">
        <f t="shared" si="35"/>
        <v>1.5915904511748766</v>
      </c>
      <c r="AH37" s="306">
        <v>441</v>
      </c>
      <c r="AI37" s="282">
        <f>'a1'!BB38</f>
        <v>1066026</v>
      </c>
      <c r="AJ37" s="303">
        <f t="shared" si="36"/>
        <v>2.4172925170068029</v>
      </c>
      <c r="AK37" s="304">
        <f t="shared" si="37"/>
        <v>1.5547644570824235</v>
      </c>
      <c r="AL37" s="305">
        <v>1600</v>
      </c>
      <c r="AM37" s="282">
        <f>'a1'!BH38</f>
        <v>3789030</v>
      </c>
      <c r="AN37" s="303">
        <f t="shared" si="38"/>
        <v>2.3681437500000002</v>
      </c>
      <c r="AO37" s="304">
        <f t="shared" si="39"/>
        <v>1.538877431766416</v>
      </c>
      <c r="AP37" s="305">
        <v>1936</v>
      </c>
      <c r="AQ37" s="282">
        <f>'a1'!BN38</f>
        <v>4502104</v>
      </c>
      <c r="AR37" s="303">
        <f t="shared" si="40"/>
        <v>2.3254669421487604</v>
      </c>
      <c r="AS37" s="303">
        <f t="shared" si="41"/>
        <v>1.5249481768731554</v>
      </c>
    </row>
    <row r="38" spans="1:45" ht="12.75" customHeight="1">
      <c r="A38" s="29">
        <v>2012</v>
      </c>
      <c r="B38" s="305">
        <v>14703</v>
      </c>
      <c r="C38" s="282">
        <f>'a1'!F39</f>
        <v>34714222</v>
      </c>
      <c r="D38" s="303">
        <f>C38/B38/1000</f>
        <v>2.3610298578521394</v>
      </c>
      <c r="E38" s="304">
        <f>D38^0.5</f>
        <v>1.5365643031946756</v>
      </c>
      <c r="F38" s="306">
        <v>226</v>
      </c>
      <c r="G38" s="282">
        <f>'a1'!L39</f>
        <v>526345</v>
      </c>
      <c r="H38" s="303">
        <f t="shared" si="22"/>
        <v>2.3289601769911505</v>
      </c>
      <c r="I38" s="304">
        <f t="shared" si="23"/>
        <v>1.5260931088865943</v>
      </c>
      <c r="J38" s="306">
        <v>62</v>
      </c>
      <c r="K38" s="282">
        <f>'a1'!R39</f>
        <v>144530</v>
      </c>
      <c r="L38" s="303">
        <f t="shared" si="24"/>
        <v>2.3311290322580644</v>
      </c>
      <c r="M38" s="304">
        <f t="shared" si="25"/>
        <v>1.5268035342695747</v>
      </c>
      <c r="N38" s="306">
        <v>424</v>
      </c>
      <c r="O38" s="282">
        <f>'a1'!X39</f>
        <v>943635</v>
      </c>
      <c r="P38" s="303">
        <f t="shared" si="26"/>
        <v>2.2255542452830186</v>
      </c>
      <c r="Q38" s="304">
        <f t="shared" si="27"/>
        <v>1.4918291608904213</v>
      </c>
      <c r="R38" s="306">
        <v>329</v>
      </c>
      <c r="S38" s="282">
        <f>'a1'!AD39</f>
        <v>758378</v>
      </c>
      <c r="T38" s="303">
        <f t="shared" si="28"/>
        <v>2.305100303951368</v>
      </c>
      <c r="U38" s="304">
        <f t="shared" si="29"/>
        <v>1.5182556780566863</v>
      </c>
      <c r="V38" s="305">
        <v>3649</v>
      </c>
      <c r="W38" s="282">
        <f>'a1'!AJ39</f>
        <v>8061101</v>
      </c>
      <c r="X38" s="303">
        <f t="shared" si="30"/>
        <v>2.2091260619347768</v>
      </c>
      <c r="Y38" s="304">
        <f t="shared" si="31"/>
        <v>1.4863129084868962</v>
      </c>
      <c r="Z38" s="305">
        <v>5465</v>
      </c>
      <c r="AA38" s="282">
        <f>'a1'!AP39</f>
        <v>13390632</v>
      </c>
      <c r="AB38" s="303">
        <f t="shared" si="32"/>
        <v>2.4502528819762124</v>
      </c>
      <c r="AC38" s="304">
        <f t="shared" si="33"/>
        <v>1.5653283623496421</v>
      </c>
      <c r="AD38" s="306">
        <v>493</v>
      </c>
      <c r="AE38" s="282">
        <f>'a1'!AV39</f>
        <v>1249975</v>
      </c>
      <c r="AF38" s="303">
        <f t="shared" ref="AF38:AF39" si="42">AE38/AD38/1000</f>
        <v>2.535446247464503</v>
      </c>
      <c r="AG38" s="304">
        <f t="shared" ref="AG38:AG39" si="43">AF38^0.5</f>
        <v>1.5923084649227055</v>
      </c>
      <c r="AH38" s="306">
        <v>449</v>
      </c>
      <c r="AI38" s="282">
        <f>'a1'!BB39</f>
        <v>1083755</v>
      </c>
      <c r="AJ38" s="303">
        <f t="shared" si="36"/>
        <v>2.4137082405345214</v>
      </c>
      <c r="AK38" s="304">
        <f t="shared" si="37"/>
        <v>1.5536113544044796</v>
      </c>
      <c r="AL38" s="305">
        <v>1641</v>
      </c>
      <c r="AM38" s="282">
        <f>'a1'!BH39</f>
        <v>3874548</v>
      </c>
      <c r="AN38" s="303">
        <f t="shared" si="38"/>
        <v>2.36108957952468</v>
      </c>
      <c r="AO38" s="304">
        <f t="shared" si="39"/>
        <v>1.5365837365808217</v>
      </c>
      <c r="AP38" s="305">
        <v>1967</v>
      </c>
      <c r="AQ38" s="282">
        <f>'a1'!BN39</f>
        <v>4566769</v>
      </c>
      <c r="AR38" s="303">
        <f t="shared" si="40"/>
        <v>2.32169242501271</v>
      </c>
      <c r="AS38" s="303">
        <f t="shared" si="41"/>
        <v>1.5237100856175725</v>
      </c>
    </row>
    <row r="39" spans="1:45" ht="12.75" customHeight="1">
      <c r="A39" s="29">
        <v>2013</v>
      </c>
      <c r="B39" s="305">
        <v>14876</v>
      </c>
      <c r="C39" s="282">
        <f>'a1'!F40</f>
        <v>35082954</v>
      </c>
      <c r="D39" s="303">
        <f t="shared" ref="D39" si="44">C39/B39/1000</f>
        <v>2.3583593707986021</v>
      </c>
      <c r="E39" s="304">
        <f t="shared" ref="E39" si="45">D39^0.5</f>
        <v>1.5356950774156315</v>
      </c>
      <c r="F39" s="306">
        <v>228</v>
      </c>
      <c r="G39" s="282">
        <f>'a1'!L40</f>
        <v>527114</v>
      </c>
      <c r="H39" s="303">
        <f t="shared" ref="H39:H40" si="46">G39/F39/1000</f>
        <v>2.31190350877193</v>
      </c>
      <c r="I39" s="304">
        <f t="shared" ref="I39:I40" si="47">H39^0.5</f>
        <v>1.5204944948180279</v>
      </c>
      <c r="J39" s="306">
        <v>62</v>
      </c>
      <c r="K39" s="282">
        <f>'a1'!R40</f>
        <v>144094</v>
      </c>
      <c r="L39" s="303">
        <f t="shared" ref="L39:L40" si="48">K39/J39/1000</f>
        <v>2.3240967741935483</v>
      </c>
      <c r="M39" s="304">
        <f t="shared" ref="M39:M40" si="49">L39^0.5</f>
        <v>1.5244988600171363</v>
      </c>
      <c r="N39" s="306">
        <v>426</v>
      </c>
      <c r="O39" s="282">
        <f>'a1'!X40</f>
        <v>940434</v>
      </c>
      <c r="P39" s="303">
        <f t="shared" ref="P39:P40" si="50">O39/N39/1000</f>
        <v>2.2075915492957745</v>
      </c>
      <c r="Q39" s="304">
        <f t="shared" ref="Q39:Q40" si="51">P39^0.5</f>
        <v>1.4857966042819504</v>
      </c>
      <c r="R39" s="306">
        <v>332</v>
      </c>
      <c r="S39" s="282">
        <f>'a1'!AD40</f>
        <v>758544</v>
      </c>
      <c r="T39" s="303">
        <f t="shared" ref="T39:T40" si="52">S39/R39/1000</f>
        <v>2.2847710843373492</v>
      </c>
      <c r="U39" s="304">
        <f t="shared" ref="U39:U40" si="53">T39^0.5</f>
        <v>1.5115459253153207</v>
      </c>
      <c r="V39" s="305">
        <v>3681</v>
      </c>
      <c r="W39" s="282">
        <f>'a1'!AJ40</f>
        <v>8110880</v>
      </c>
      <c r="X39" s="303">
        <f t="shared" ref="X39:X40" si="54">W39/V39/1000</f>
        <v>2.203444716109753</v>
      </c>
      <c r="Y39" s="304">
        <f t="shared" ref="Y39:Y40" si="55">X39^0.5</f>
        <v>1.4844004567871005</v>
      </c>
      <c r="Z39" s="305">
        <v>5537</v>
      </c>
      <c r="AA39" s="282">
        <f>'a1'!AP40</f>
        <v>13510781</v>
      </c>
      <c r="AB39" s="303">
        <f t="shared" ref="AB39:AB40" si="56">AA39/Z39/1000</f>
        <v>2.4400904822105836</v>
      </c>
      <c r="AC39" s="304">
        <f t="shared" ref="AC39:AC40" si="57">AB39^0.5</f>
        <v>1.5620788975626627</v>
      </c>
      <c r="AD39" s="306">
        <v>496</v>
      </c>
      <c r="AE39" s="282">
        <f>'a1'!AV40</f>
        <v>1264620</v>
      </c>
      <c r="AF39" s="303">
        <f t="shared" si="42"/>
        <v>2.5496370967741937</v>
      </c>
      <c r="AG39" s="304">
        <f t="shared" si="43"/>
        <v>1.596758308816395</v>
      </c>
      <c r="AH39" s="306">
        <v>454</v>
      </c>
      <c r="AI39" s="282">
        <f>'a1'!BB40</f>
        <v>1099736</v>
      </c>
      <c r="AJ39" s="303">
        <f t="shared" ref="AJ39:AJ40" si="58">AI39/AH39/1000</f>
        <v>2.4223259911894273</v>
      </c>
      <c r="AK39" s="304">
        <f t="shared" ref="AK39:AK40" si="59">AJ39^0.5</f>
        <v>1.5563823409398563</v>
      </c>
      <c r="AL39" s="305">
        <v>1664</v>
      </c>
      <c r="AM39" s="282">
        <f>'a1'!BH40</f>
        <v>3981011</v>
      </c>
      <c r="AN39" s="303">
        <f t="shared" ref="AN39:AN40" si="60">AM39/AL39/1000</f>
        <v>2.3924344951923078</v>
      </c>
      <c r="AO39" s="304">
        <f t="shared" ref="AO39:AO40" si="61">AN39^0.5</f>
        <v>1.5467496549837365</v>
      </c>
      <c r="AP39" s="305">
        <v>1997</v>
      </c>
      <c r="AQ39" s="282">
        <f>'a1'!BN40</f>
        <v>4630077</v>
      </c>
      <c r="AR39" s="303">
        <f t="shared" ref="AR39:AR40" si="62">AQ39/AP39/1000</f>
        <v>2.3185162744116172</v>
      </c>
      <c r="AS39" s="303">
        <f t="shared" ref="AS39:AS40" si="63">AR39^0.5</f>
        <v>1.5226674864892917</v>
      </c>
    </row>
    <row r="40" spans="1:45" ht="12.75" customHeight="1">
      <c r="A40" s="29">
        <v>2014</v>
      </c>
      <c r="B40" s="305">
        <v>15046</v>
      </c>
      <c r="C40" s="282">
        <f>'a1'!F41</f>
        <v>35437435</v>
      </c>
      <c r="D40" s="303">
        <f>C40/B40/1000</f>
        <v>2.3552728299880368</v>
      </c>
      <c r="E40" s="304">
        <f>D40^0.5</f>
        <v>1.5346898155614499</v>
      </c>
      <c r="F40" s="306">
        <v>230</v>
      </c>
      <c r="G40" s="282">
        <f>'a1'!L41</f>
        <v>528159</v>
      </c>
      <c r="H40" s="303">
        <f t="shared" si="46"/>
        <v>2.2963434782608698</v>
      </c>
      <c r="I40" s="304">
        <f t="shared" si="47"/>
        <v>1.5153690897800673</v>
      </c>
      <c r="J40" s="306">
        <v>62</v>
      </c>
      <c r="K40" s="282">
        <f>'a1'!R41</f>
        <v>144283</v>
      </c>
      <c r="L40" s="303">
        <f t="shared" si="48"/>
        <v>2.3271451612903222</v>
      </c>
      <c r="M40" s="304">
        <f t="shared" si="49"/>
        <v>1.5254983321165325</v>
      </c>
      <c r="N40" s="306">
        <v>428</v>
      </c>
      <c r="O40" s="282">
        <f>'a1'!X41</f>
        <v>938545</v>
      </c>
      <c r="P40" s="303">
        <f t="shared" si="50"/>
        <v>2.1928621495327101</v>
      </c>
      <c r="Q40" s="304">
        <f t="shared" si="51"/>
        <v>1.4808315736547186</v>
      </c>
      <c r="R40" s="306">
        <v>333</v>
      </c>
      <c r="S40" s="282">
        <f>'a1'!AD41</f>
        <v>758976</v>
      </c>
      <c r="T40" s="303">
        <f t="shared" si="52"/>
        <v>2.2792072072072074</v>
      </c>
      <c r="U40" s="304">
        <f t="shared" si="53"/>
        <v>1.5097043443029523</v>
      </c>
      <c r="V40" s="305">
        <v>3716</v>
      </c>
      <c r="W40" s="282">
        <f>'a1'!AJ41</f>
        <v>8150183</v>
      </c>
      <c r="X40" s="303">
        <f t="shared" si="54"/>
        <v>2.1932677610333693</v>
      </c>
      <c r="Y40" s="304">
        <f t="shared" si="55"/>
        <v>1.4809685212837473</v>
      </c>
      <c r="Z40" s="305">
        <v>5595</v>
      </c>
      <c r="AA40" s="282">
        <f>'a1'!AP41</f>
        <v>13617553</v>
      </c>
      <c r="AB40" s="303">
        <f t="shared" si="56"/>
        <v>2.4338789991063448</v>
      </c>
      <c r="AC40" s="304">
        <f t="shared" si="57"/>
        <v>1.560089420227682</v>
      </c>
      <c r="AD40" s="306">
        <v>502</v>
      </c>
      <c r="AE40" s="282">
        <f>'a1'!AV41</f>
        <v>1279014</v>
      </c>
      <c r="AF40" s="303">
        <f t="shared" ref="AF40" si="64">AE40/AD40/1000</f>
        <v>2.547836653386454</v>
      </c>
      <c r="AG40" s="304">
        <f t="shared" ref="AG40" si="65">AF40^0.5</f>
        <v>1.5961944284411138</v>
      </c>
      <c r="AH40" s="306">
        <v>459</v>
      </c>
      <c r="AI40" s="282">
        <f>'a1'!BB41</f>
        <v>1112979</v>
      </c>
      <c r="AJ40" s="303">
        <f t="shared" si="58"/>
        <v>2.4247908496732027</v>
      </c>
      <c r="AK40" s="304">
        <f t="shared" si="59"/>
        <v>1.5571739946689331</v>
      </c>
      <c r="AL40" s="305">
        <v>1698</v>
      </c>
      <c r="AM40" s="282">
        <f>'a1'!BH41</f>
        <v>4083648</v>
      </c>
      <c r="AN40" s="303">
        <f t="shared" si="60"/>
        <v>2.4049752650176677</v>
      </c>
      <c r="AO40" s="304">
        <f t="shared" si="61"/>
        <v>1.5507982670281999</v>
      </c>
      <c r="AP40" s="305">
        <v>2022</v>
      </c>
      <c r="AQ40" s="282">
        <f>'a1'!BN41</f>
        <v>4707103</v>
      </c>
      <c r="AR40" s="303">
        <f t="shared" si="62"/>
        <v>2.3279441147378832</v>
      </c>
      <c r="AS40" s="303">
        <f t="shared" si="63"/>
        <v>1.5257601760230484</v>
      </c>
    </row>
    <row r="41" spans="1:45" ht="12.75" customHeight="1">
      <c r="A41" s="29">
        <v>2015</v>
      </c>
      <c r="B41" s="305">
        <v>15202</v>
      </c>
      <c r="C41" s="282">
        <f>'a1'!F42</f>
        <v>35702908</v>
      </c>
      <c r="D41" s="303">
        <f>C41/B41/1000</f>
        <v>2.348566504407315</v>
      </c>
      <c r="E41" s="304">
        <f>D41^0.5</f>
        <v>1.5325033456431065</v>
      </c>
      <c r="F41" s="306">
        <v>231</v>
      </c>
      <c r="G41" s="282">
        <f>'a1'!L42</f>
        <v>528117</v>
      </c>
      <c r="H41" s="303">
        <f t="shared" ref="H41:H44" si="66">G41/F41/1000</f>
        <v>2.2862207792207792</v>
      </c>
      <c r="I41" s="304">
        <f t="shared" ref="I41:I42" si="67">H41^0.5</f>
        <v>1.5120253897407872</v>
      </c>
      <c r="J41" s="306">
        <v>63</v>
      </c>
      <c r="K41" s="282">
        <f>'a1'!R42</f>
        <v>144546</v>
      </c>
      <c r="L41" s="303">
        <f t="shared" ref="L41:L42" si="68">K41/J41/1000</f>
        <v>2.2943809523809522</v>
      </c>
      <c r="M41" s="304">
        <f t="shared" ref="M41:M42" si="69">L41^0.5</f>
        <v>1.5147214108148574</v>
      </c>
      <c r="N41" s="306">
        <v>432</v>
      </c>
      <c r="O41" s="282">
        <f>'a1'!X42</f>
        <v>936525</v>
      </c>
      <c r="P41" s="303">
        <f t="shared" ref="P41:P42" si="70">O41/N41/1000</f>
        <v>2.1678819444444444</v>
      </c>
      <c r="Q41" s="304">
        <f t="shared" ref="Q41:Q42" si="71">P41^0.5</f>
        <v>1.4723728958536435</v>
      </c>
      <c r="R41" s="306">
        <v>336</v>
      </c>
      <c r="S41" s="282">
        <f>'a1'!AD42</f>
        <v>758842</v>
      </c>
      <c r="T41" s="303">
        <f t="shared" ref="T41:T42" si="72">S41/R41/1000</f>
        <v>2.2584583333333335</v>
      </c>
      <c r="U41" s="304">
        <f t="shared" ref="U41:U42" si="73">T41^0.5</f>
        <v>1.502816799657674</v>
      </c>
      <c r="V41" s="305">
        <v>3751</v>
      </c>
      <c r="W41" s="282">
        <f>'a1'!AJ42</f>
        <v>8175272</v>
      </c>
      <c r="X41" s="303">
        <f t="shared" ref="X41:X42" si="74">W41/V41/1000</f>
        <v>2.1794913356438284</v>
      </c>
      <c r="Y41" s="304">
        <f t="shared" ref="Y41:Y42" si="75">X41^0.5</f>
        <v>1.4763100404873728</v>
      </c>
      <c r="Z41" s="305">
        <v>5660</v>
      </c>
      <c r="AA41" s="282">
        <f>'a1'!AP42</f>
        <v>13707118</v>
      </c>
      <c r="AB41" s="303">
        <f t="shared" ref="AB41:AB42" si="76">AA41/Z41/1000</f>
        <v>2.421752296819788</v>
      </c>
      <c r="AC41" s="304">
        <f t="shared" ref="AC41:AC42" si="77">AB41^0.5</f>
        <v>1.5561980262228159</v>
      </c>
      <c r="AD41" s="306">
        <v>509</v>
      </c>
      <c r="AE41" s="282">
        <f>'a1'!AV42</f>
        <v>1292227</v>
      </c>
      <c r="AF41" s="303">
        <f t="shared" ref="AF41:AF42" si="78">AE41/AD41/1000</f>
        <v>2.5387563850687624</v>
      </c>
      <c r="AG41" s="304">
        <f t="shared" ref="AG41:AG42" si="79">AF41^0.5</f>
        <v>1.5933475405788791</v>
      </c>
      <c r="AH41" s="306">
        <v>463</v>
      </c>
      <c r="AI41" s="282">
        <f>'a1'!BB42</f>
        <v>1120967</v>
      </c>
      <c r="AJ41" s="303">
        <f t="shared" ref="AJ41:AJ42" si="80">AI41/AH41/1000</f>
        <v>2.4210950323974085</v>
      </c>
      <c r="AK41" s="304">
        <f t="shared" ref="AK41:AK42" si="81">AJ41^0.5</f>
        <v>1.5559868355475919</v>
      </c>
      <c r="AL41" s="305">
        <v>1713</v>
      </c>
      <c r="AM41" s="282">
        <f>'a1'!BH42</f>
        <v>4144491</v>
      </c>
      <c r="AN41" s="303">
        <f t="shared" ref="AN41:AN42" si="82">AM41/AL41/1000</f>
        <v>2.4194343257443083</v>
      </c>
      <c r="AO41" s="304">
        <f t="shared" ref="AO41:AO42" si="83">AN41^0.5</f>
        <v>1.5554530933925035</v>
      </c>
      <c r="AP41" s="305">
        <v>2045</v>
      </c>
      <c r="AQ41" s="282">
        <f>'a1'!BN42</f>
        <v>4776388</v>
      </c>
      <c r="AR41" s="303">
        <f t="shared" ref="AR41:AR42" si="84">AQ41/AP41/1000</f>
        <v>2.3356420537897309</v>
      </c>
      <c r="AS41" s="303">
        <f t="shared" ref="AS41:AS42" si="85">AR41^0.5</f>
        <v>1.528280750971408</v>
      </c>
    </row>
    <row r="42" spans="1:45" ht="12.75" customHeight="1">
      <c r="A42" s="29">
        <v>2016</v>
      </c>
      <c r="B42" s="305">
        <v>15358</v>
      </c>
      <c r="C42" s="282">
        <f>'a1'!F43</f>
        <v>36109487</v>
      </c>
      <c r="D42" s="303">
        <f>C42/B42/1000</f>
        <v>2.3511842036723531</v>
      </c>
      <c r="E42" s="304">
        <f>D42^0.5</f>
        <v>1.533357167678931</v>
      </c>
      <c r="F42" s="306">
        <v>232</v>
      </c>
      <c r="G42" s="282">
        <f>'a1'!L43</f>
        <v>529426</v>
      </c>
      <c r="H42" s="303">
        <f t="shared" si="66"/>
        <v>2.2820086206896555</v>
      </c>
      <c r="I42" s="304">
        <f t="shared" si="67"/>
        <v>1.5106318614042455</v>
      </c>
      <c r="J42" s="306">
        <v>64</v>
      </c>
      <c r="K42" s="282">
        <f>'a1'!R43</f>
        <v>146969</v>
      </c>
      <c r="L42" s="303">
        <f t="shared" si="68"/>
        <v>2.2963906249999999</v>
      </c>
      <c r="M42" s="304">
        <f t="shared" si="69"/>
        <v>1.5153846458902769</v>
      </c>
      <c r="N42" s="306">
        <v>434</v>
      </c>
      <c r="O42" s="282">
        <f>'a1'!X43</f>
        <v>942790</v>
      </c>
      <c r="P42" s="303">
        <f t="shared" si="70"/>
        <v>2.1723271889400921</v>
      </c>
      <c r="Q42" s="304">
        <f t="shared" si="71"/>
        <v>1.4738816739956069</v>
      </c>
      <c r="R42" s="306">
        <v>337</v>
      </c>
      <c r="S42" s="282">
        <f>'a1'!AD43</f>
        <v>763350</v>
      </c>
      <c r="T42" s="303">
        <f t="shared" si="72"/>
        <v>2.2651335311572702</v>
      </c>
      <c r="U42" s="304">
        <f t="shared" si="73"/>
        <v>1.5050360564309648</v>
      </c>
      <c r="V42" s="305">
        <v>3776</v>
      </c>
      <c r="W42" s="282">
        <f>'a1'!AJ43</f>
        <v>8225950</v>
      </c>
      <c r="X42" s="303">
        <f t="shared" si="74"/>
        <v>2.1784825211864409</v>
      </c>
      <c r="Y42" s="304">
        <f t="shared" si="75"/>
        <v>1.4759683333955511</v>
      </c>
      <c r="Z42" s="305">
        <v>5733</v>
      </c>
      <c r="AA42" s="282">
        <f>'a1'!AP43</f>
        <v>13875394</v>
      </c>
      <c r="AB42" s="303">
        <f t="shared" si="76"/>
        <v>2.4202675736961452</v>
      </c>
      <c r="AC42" s="304">
        <f t="shared" si="77"/>
        <v>1.5557209176764788</v>
      </c>
      <c r="AD42" s="306">
        <v>514</v>
      </c>
      <c r="AE42" s="282">
        <f>'a1'!AV43</f>
        <v>1314139</v>
      </c>
      <c r="AF42" s="303">
        <f t="shared" si="78"/>
        <v>2.5566906614785996</v>
      </c>
      <c r="AG42" s="304">
        <f t="shared" si="79"/>
        <v>1.5989654972758478</v>
      </c>
      <c r="AH42" s="306">
        <v>467</v>
      </c>
      <c r="AI42" s="282">
        <f>'a1'!BB43</f>
        <v>1135987</v>
      </c>
      <c r="AJ42" s="303">
        <f t="shared" si="80"/>
        <v>2.43252034261242</v>
      </c>
      <c r="AK42" s="304">
        <f t="shared" si="81"/>
        <v>1.5596539175767232</v>
      </c>
      <c r="AL42" s="305">
        <v>1724</v>
      </c>
      <c r="AM42" s="282">
        <f>'a1'!BH43</f>
        <v>4196061</v>
      </c>
      <c r="AN42" s="303">
        <f t="shared" si="82"/>
        <v>2.4339100928074244</v>
      </c>
      <c r="AO42" s="304">
        <f t="shared" si="83"/>
        <v>1.5600993855544667</v>
      </c>
      <c r="AP42" s="305">
        <v>2076</v>
      </c>
      <c r="AQ42" s="282">
        <f>'a1'!BN43</f>
        <v>4859250</v>
      </c>
      <c r="AR42" s="303">
        <f t="shared" si="84"/>
        <v>2.3406791907514455</v>
      </c>
      <c r="AS42" s="303">
        <f t="shared" si="85"/>
        <v>1.5299278384131212</v>
      </c>
    </row>
    <row r="43" spans="1:45" ht="12.75" customHeight="1">
      <c r="A43" s="29">
        <v>2017</v>
      </c>
      <c r="B43" s="305">
        <v>15556</v>
      </c>
      <c r="C43" s="282">
        <f>'a1'!F44</f>
        <v>36543321</v>
      </c>
      <c r="D43" s="303">
        <f>C43/B43/1000</f>
        <v>2.3491463743893033</v>
      </c>
      <c r="E43" s="304">
        <f>D43^0.5</f>
        <v>1.5326925244122851</v>
      </c>
      <c r="F43" s="306">
        <v>233</v>
      </c>
      <c r="G43" s="282">
        <f>'a1'!L44</f>
        <v>528356</v>
      </c>
      <c r="H43" s="303">
        <f t="shared" si="66"/>
        <v>2.2676223175965666</v>
      </c>
      <c r="I43" s="304">
        <f>H43^0.5</f>
        <v>1.5058626489811635</v>
      </c>
      <c r="J43" s="306">
        <v>65</v>
      </c>
      <c r="K43" s="282">
        <f>'a1'!R44</f>
        <v>150483</v>
      </c>
      <c r="L43" s="303">
        <f t="shared" ref="L43:L44" si="86">K43/J43/1000</f>
        <v>2.3151230769230771</v>
      </c>
      <c r="M43" s="304">
        <f t="shared" ref="M43:M44" si="87">L43^0.5</f>
        <v>1.5215528505191915</v>
      </c>
      <c r="N43" s="306">
        <v>437</v>
      </c>
      <c r="O43" s="282">
        <f>'a1'!X44</f>
        <v>950401</v>
      </c>
      <c r="P43" s="303">
        <f t="shared" ref="P43:P44" si="88">O43/N43/1000</f>
        <v>2.1748306636155608</v>
      </c>
      <c r="Q43" s="304">
        <f t="shared" ref="Q43:Q44" si="89">P43^0.5</f>
        <v>1.4747307088467239</v>
      </c>
      <c r="R43" s="306">
        <v>338</v>
      </c>
      <c r="S43" s="282">
        <f>'a1'!AD44</f>
        <v>766762</v>
      </c>
      <c r="T43" s="303">
        <f t="shared" ref="T43:T44" si="90">S43/R43/1000</f>
        <v>2.2685266272189351</v>
      </c>
      <c r="U43" s="304">
        <f t="shared" ref="U43:U44" si="91">T43^0.5</f>
        <v>1.506162882034654</v>
      </c>
      <c r="V43" s="305">
        <v>3820</v>
      </c>
      <c r="W43" s="282">
        <f>'a1'!AJ44</f>
        <v>8298827</v>
      </c>
      <c r="X43" s="303">
        <f t="shared" ref="X43:X44" si="92">W43/V43/1000</f>
        <v>2.1724678010471203</v>
      </c>
      <c r="Y43" s="304">
        <f t="shared" ref="Y43:Y44" si="93">X43^0.5</f>
        <v>1.4739293745112485</v>
      </c>
      <c r="Z43" s="305">
        <v>5821</v>
      </c>
      <c r="AA43" s="282">
        <f>'a1'!AP44</f>
        <v>14072615</v>
      </c>
      <c r="AB43" s="303">
        <f t="shared" ref="AB43:AB44" si="94">AA43/Z43/1000</f>
        <v>2.4175596976464524</v>
      </c>
      <c r="AC43" s="304">
        <f t="shared" ref="AC43:AC44" si="95">AB43^0.5</f>
        <v>1.5548503778970029</v>
      </c>
      <c r="AD43" s="306">
        <v>521</v>
      </c>
      <c r="AE43" s="282">
        <f>'a1'!AV44</f>
        <v>1335018</v>
      </c>
      <c r="AF43" s="303">
        <f t="shared" ref="AF43:AF44" si="96">AE43/AD43/1000</f>
        <v>2.5624145873320536</v>
      </c>
      <c r="AG43" s="304">
        <f t="shared" ref="AG43:AG44" si="97">AF43^0.5</f>
        <v>1.6007543807005664</v>
      </c>
      <c r="AH43" s="306">
        <v>472</v>
      </c>
      <c r="AI43" s="282">
        <f>'a1'!BB44</f>
        <v>1150926</v>
      </c>
      <c r="AJ43" s="303">
        <f t="shared" ref="AJ43:AJ44" si="98">AI43/AH43/1000</f>
        <v>2.4384025423728812</v>
      </c>
      <c r="AK43" s="304">
        <f t="shared" ref="AK43:AK44" si="99">AJ43^0.5</f>
        <v>1.5615385177359158</v>
      </c>
      <c r="AL43" s="305">
        <v>1748</v>
      </c>
      <c r="AM43" s="282">
        <f>'a1'!BH44</f>
        <v>4243543</v>
      </c>
      <c r="AN43" s="303">
        <f t="shared" ref="AN43:AN44" si="100">AM43/AL43/1000</f>
        <v>2.4276561784897024</v>
      </c>
      <c r="AO43" s="304">
        <f t="shared" ref="AO43:AO44" si="101">AN43^0.5</f>
        <v>1.5580937643446566</v>
      </c>
      <c r="AP43" s="305">
        <v>2101</v>
      </c>
      <c r="AQ43" s="282">
        <f>'a1'!BN44</f>
        <v>4924233</v>
      </c>
      <c r="AR43" s="303">
        <f t="shared" ref="AR43:AR44" si="102">AQ43/AP43/1000</f>
        <v>2.3437567824845309</v>
      </c>
      <c r="AS43" s="303">
        <f t="shared" ref="AS43:AS44" si="103">AR43^0.5</f>
        <v>1.5309333043880555</v>
      </c>
    </row>
    <row r="44" spans="1:45" ht="12.75" customHeight="1">
      <c r="A44" s="1">
        <v>2018</v>
      </c>
      <c r="B44" s="305">
        <v>15760</v>
      </c>
      <c r="C44" s="282">
        <f>'a1'!F45</f>
        <v>37057765</v>
      </c>
      <c r="D44" s="303">
        <f>C44/B44/1000</f>
        <v>2.3513810279187819</v>
      </c>
      <c r="E44" s="304">
        <f t="shared" ref="E44" si="104">D44^0.5</f>
        <v>1.5334213471576499</v>
      </c>
      <c r="F44" s="306">
        <v>232</v>
      </c>
      <c r="G44" s="282">
        <f>'a1'!L45</f>
        <v>525604</v>
      </c>
      <c r="H44" s="303">
        <f t="shared" si="66"/>
        <v>2.2655344827586203</v>
      </c>
      <c r="I44" s="304">
        <f t="shared" ref="I44" si="105">H44^0.5</f>
        <v>1.5051692538577248</v>
      </c>
      <c r="J44" s="306">
        <v>65.395604395604394</v>
      </c>
      <c r="K44" s="282">
        <f>'a1'!R45</f>
        <v>153584</v>
      </c>
      <c r="L44" s="303">
        <f t="shared" si="86"/>
        <v>2.3485370525962024</v>
      </c>
      <c r="M44" s="304">
        <f t="shared" si="87"/>
        <v>1.5324937365601865</v>
      </c>
      <c r="N44" s="306">
        <v>441</v>
      </c>
      <c r="O44" s="282">
        <f>'a1'!X45</f>
        <v>959500</v>
      </c>
      <c r="P44" s="303">
        <f t="shared" si="88"/>
        <v>2.1757369614512472</v>
      </c>
      <c r="Q44" s="304">
        <f t="shared" si="89"/>
        <v>1.4750379525460513</v>
      </c>
      <c r="R44" s="306">
        <v>341</v>
      </c>
      <c r="S44" s="282">
        <f>'a1'!AD45</f>
        <v>770921</v>
      </c>
      <c r="T44" s="303">
        <f t="shared" si="90"/>
        <v>2.2607653958944285</v>
      </c>
      <c r="U44" s="304">
        <f t="shared" si="91"/>
        <v>1.5035841831751318</v>
      </c>
      <c r="V44" s="305">
        <v>3850</v>
      </c>
      <c r="W44" s="282">
        <f>'a1'!AJ45</f>
        <v>8387632</v>
      </c>
      <c r="X44" s="303">
        <f t="shared" si="92"/>
        <v>2.1786057142857143</v>
      </c>
      <c r="Y44" s="304">
        <f t="shared" si="93"/>
        <v>1.4760100657806214</v>
      </c>
      <c r="Z44" s="305">
        <v>5928</v>
      </c>
      <c r="AA44" s="282">
        <f>'a1'!AP45</f>
        <v>14318545</v>
      </c>
      <c r="AB44" s="303">
        <f t="shared" si="94"/>
        <v>2.4154090755735491</v>
      </c>
      <c r="AC44" s="304">
        <f t="shared" si="95"/>
        <v>1.5541586391271482</v>
      </c>
      <c r="AD44" s="306">
        <v>527</v>
      </c>
      <c r="AE44" s="282">
        <f>'a1'!AV45</f>
        <v>1353403</v>
      </c>
      <c r="AF44" s="303">
        <f t="shared" si="96"/>
        <v>2.5681271347248575</v>
      </c>
      <c r="AG44" s="304">
        <f t="shared" si="97"/>
        <v>1.6025377170989947</v>
      </c>
      <c r="AH44" s="306">
        <v>476</v>
      </c>
      <c r="AI44" s="282">
        <f>'a1'!BB45</f>
        <v>1162978</v>
      </c>
      <c r="AJ44" s="303">
        <f t="shared" si="98"/>
        <v>2.4432310924369749</v>
      </c>
      <c r="AK44" s="304">
        <f t="shared" si="99"/>
        <v>1.5630838405015179</v>
      </c>
      <c r="AL44" s="305">
        <v>1770</v>
      </c>
      <c r="AM44" s="282">
        <f>'a1'!BH45</f>
        <v>4300721</v>
      </c>
      <c r="AN44" s="303">
        <f t="shared" si="100"/>
        <v>2.4297858757062145</v>
      </c>
      <c r="AO44" s="304">
        <f t="shared" si="101"/>
        <v>1.5587770448996914</v>
      </c>
      <c r="AP44" s="305">
        <v>2129</v>
      </c>
      <c r="AQ44" s="282">
        <f>'a1'!BN45</f>
        <v>5001170</v>
      </c>
      <c r="AR44" s="303">
        <f t="shared" si="102"/>
        <v>2.3490699859088773</v>
      </c>
      <c r="AS44" s="303">
        <f t="shared" si="103"/>
        <v>1.5326676045081913</v>
      </c>
    </row>
    <row r="45" spans="1:45" s="67" customFormat="1" ht="12.75" customHeight="1">
      <c r="B45" s="305"/>
      <c r="C45" s="282"/>
      <c r="D45" s="303"/>
      <c r="E45" s="303"/>
      <c r="F45" s="282"/>
      <c r="G45" s="282"/>
      <c r="H45" s="303"/>
      <c r="I45" s="303"/>
      <c r="J45" s="282"/>
      <c r="K45" s="282"/>
      <c r="L45" s="303"/>
      <c r="M45" s="303"/>
      <c r="N45" s="282"/>
      <c r="O45" s="282"/>
      <c r="P45" s="303"/>
      <c r="Q45" s="303"/>
      <c r="R45" s="307"/>
      <c r="S45" s="282"/>
      <c r="T45" s="303"/>
      <c r="U45" s="303"/>
      <c r="V45" s="282"/>
      <c r="W45" s="282"/>
      <c r="X45" s="303"/>
      <c r="Y45" s="303"/>
      <c r="Z45" s="282"/>
      <c r="AA45" s="282"/>
      <c r="AB45" s="303"/>
      <c r="AC45" s="303"/>
      <c r="AD45" s="282"/>
      <c r="AE45" s="282"/>
      <c r="AF45" s="303"/>
      <c r="AG45" s="303"/>
      <c r="AH45" s="282"/>
      <c r="AI45" s="282"/>
      <c r="AJ45" s="303"/>
      <c r="AK45" s="303"/>
      <c r="AL45" s="282"/>
      <c r="AM45" s="282"/>
      <c r="AN45" s="303"/>
      <c r="AO45" s="303"/>
      <c r="AP45" s="282"/>
      <c r="AQ45" s="282"/>
      <c r="AR45" s="303"/>
      <c r="AS45" s="303"/>
    </row>
    <row r="46" spans="1:45" ht="12.75" customHeight="1">
      <c r="B46" s="282" t="s">
        <v>615</v>
      </c>
      <c r="C46" s="282"/>
      <c r="D46" s="303"/>
      <c r="E46" s="303"/>
      <c r="F46" s="282"/>
      <c r="G46" s="282"/>
      <c r="H46" s="303"/>
      <c r="I46" s="303"/>
      <c r="J46" s="282"/>
      <c r="K46" s="282"/>
      <c r="L46" s="303"/>
      <c r="M46" s="303"/>
      <c r="N46" s="282"/>
      <c r="O46" s="282"/>
      <c r="P46" s="303"/>
      <c r="Q46" s="303"/>
      <c r="R46" s="282" t="s">
        <v>615</v>
      </c>
      <c r="S46" s="282"/>
      <c r="T46" s="303"/>
      <c r="U46" s="303"/>
      <c r="V46" s="282"/>
      <c r="W46" s="282"/>
      <c r="X46" s="303"/>
      <c r="Y46" s="303"/>
      <c r="Z46" s="282"/>
      <c r="AA46" s="282"/>
      <c r="AB46" s="303"/>
      <c r="AC46" s="303"/>
      <c r="AD46" s="282"/>
      <c r="AE46" s="282"/>
      <c r="AF46" s="303"/>
      <c r="AG46" s="303"/>
      <c r="AH46" s="282" t="s">
        <v>615</v>
      </c>
      <c r="AI46" s="282"/>
      <c r="AJ46" s="303"/>
      <c r="AK46" s="303"/>
      <c r="AL46" s="282"/>
      <c r="AM46" s="282"/>
      <c r="AN46" s="303"/>
      <c r="AO46" s="303"/>
      <c r="AP46" s="282"/>
      <c r="AQ46" s="282"/>
      <c r="AR46" s="303"/>
      <c r="AS46" s="303"/>
    </row>
    <row r="47" spans="1:45" s="5" customFormat="1" ht="12.75" customHeight="1">
      <c r="A47" s="84" t="s">
        <v>989</v>
      </c>
      <c r="B47" s="303">
        <f>(POWER(B44/B7, 1/(2018-1981))-1)*100</f>
        <v>1.4857682110779757</v>
      </c>
      <c r="C47" s="303">
        <f t="shared" ref="C47:AS47" si="106">(POWER(C44/C7, 1/(2018-1981))-1)*100</f>
        <v>1.0892177815429394</v>
      </c>
      <c r="D47" s="303">
        <f t="shared" si="106"/>
        <v>-0.3907448665218527</v>
      </c>
      <c r="E47" s="303">
        <f t="shared" si="106"/>
        <v>-0.1955636589844989</v>
      </c>
      <c r="F47" s="303">
        <f t="shared" si="106"/>
        <v>0.97537754994965198</v>
      </c>
      <c r="G47" s="303">
        <f t="shared" si="106"/>
        <v>-0.24388331702788202</v>
      </c>
      <c r="H47" s="303">
        <f t="shared" si="106"/>
        <v>-1.2074833455060774</v>
      </c>
      <c r="I47" s="303">
        <f t="shared" si="106"/>
        <v>-0.60557527985086734</v>
      </c>
      <c r="J47" s="303">
        <f t="shared" si="106"/>
        <v>1.2698407550972624</v>
      </c>
      <c r="K47" s="303">
        <f t="shared" si="106"/>
        <v>0.58982352037852959</v>
      </c>
      <c r="L47" s="303">
        <f t="shared" si="106"/>
        <v>-0.67149037625450214</v>
      </c>
      <c r="M47" s="303">
        <f t="shared" si="106"/>
        <v>-0.33631071260431522</v>
      </c>
      <c r="N47" s="303">
        <f t="shared" si="106"/>
        <v>1.1018780911828951</v>
      </c>
      <c r="O47" s="303">
        <f t="shared" si="106"/>
        <v>0.31254615364566529</v>
      </c>
      <c r="P47" s="303">
        <f t="shared" si="106"/>
        <v>-0.78072925294755402</v>
      </c>
      <c r="Q47" s="303">
        <f t="shared" si="106"/>
        <v>-0.39112953805146011</v>
      </c>
      <c r="R47" s="303">
        <f t="shared" si="106"/>
        <v>1.0229299310324347</v>
      </c>
      <c r="S47" s="303">
        <f t="shared" si="106"/>
        <v>0.23636122417984851</v>
      </c>
      <c r="T47" s="303">
        <f t="shared" si="106"/>
        <v>-0.77860413214065893</v>
      </c>
      <c r="U47" s="303">
        <f t="shared" si="106"/>
        <v>-0.3900628110531601</v>
      </c>
      <c r="V47" s="303">
        <f t="shared" si="106"/>
        <v>1.3015181144257815</v>
      </c>
      <c r="W47" s="303">
        <f t="shared" si="106"/>
        <v>0.67175893116999674</v>
      </c>
      <c r="X47" s="303">
        <f t="shared" si="106"/>
        <v>-0.62166806083246984</v>
      </c>
      <c r="Y47" s="303">
        <f t="shared" si="106"/>
        <v>-0.31131862685336298</v>
      </c>
      <c r="Z47" s="303">
        <f t="shared" si="106"/>
        <v>1.627552341836469</v>
      </c>
      <c r="AA47" s="303">
        <f t="shared" si="106"/>
        <v>1.3205586791720014</v>
      </c>
      <c r="AB47" s="303">
        <f t="shared" si="106"/>
        <v>-0.30207719815178447</v>
      </c>
      <c r="AC47" s="303">
        <f t="shared" si="106"/>
        <v>-0.15115283497350029</v>
      </c>
      <c r="AD47" s="303">
        <f t="shared" si="106"/>
        <v>0.87346817748079619</v>
      </c>
      <c r="AE47" s="303">
        <f t="shared" si="106"/>
        <v>0.7261216879362431</v>
      </c>
      <c r="AF47" s="303">
        <f t="shared" si="106"/>
        <v>-0.14607060925604376</v>
      </c>
      <c r="AG47" s="303">
        <f t="shared" si="106"/>
        <v>-7.3061994903511618E-2</v>
      </c>
      <c r="AH47" s="303">
        <f t="shared" si="106"/>
        <v>0.75775879415045377</v>
      </c>
      <c r="AI47" s="303">
        <f t="shared" si="106"/>
        <v>0.47551512634553816</v>
      </c>
      <c r="AJ47" s="303">
        <f t="shared" si="106"/>
        <v>-0.28012102609542566</v>
      </c>
      <c r="AK47" s="303">
        <f t="shared" si="106"/>
        <v>-0.14015873540326185</v>
      </c>
      <c r="AL47" s="303">
        <f t="shared" si="106"/>
        <v>1.8786106347326026</v>
      </c>
      <c r="AM47" s="303">
        <f t="shared" si="106"/>
        <v>1.7165909708781735</v>
      </c>
      <c r="AN47" s="303">
        <f t="shared" si="106"/>
        <v>-0.1590320704660253</v>
      </c>
      <c r="AO47" s="303">
        <f t="shared" si="106"/>
        <v>-7.9547674395519241E-2</v>
      </c>
      <c r="AP47" s="303">
        <f t="shared" si="106"/>
        <v>1.7462599599212147</v>
      </c>
      <c r="AQ47" s="303">
        <f t="shared" si="106"/>
        <v>1.554148244801512</v>
      </c>
      <c r="AR47" s="303">
        <f t="shared" si="106"/>
        <v>-0.18881452271110044</v>
      </c>
      <c r="AS47" s="303">
        <f t="shared" si="106"/>
        <v>-9.4451867131573053E-2</v>
      </c>
    </row>
    <row r="48" spans="1:45" s="5" customFormat="1" ht="12.75" customHeight="1"/>
    <row r="49" spans="2:45" ht="12.75" customHeight="1">
      <c r="B49" s="68" t="s">
        <v>974</v>
      </c>
      <c r="R49" s="4" t="s">
        <v>290</v>
      </c>
      <c r="AH49" s="4" t="s">
        <v>290</v>
      </c>
    </row>
    <row r="50" spans="2:45" ht="12.75" customHeight="1"/>
    <row r="51" spans="2:45" ht="12.75" customHeight="1">
      <c r="B51" s="4" t="s">
        <v>307</v>
      </c>
    </row>
    <row r="52" spans="2:45" ht="12.75" customHeight="1">
      <c r="B52" s="4" t="s">
        <v>913</v>
      </c>
    </row>
    <row r="53" spans="2:45" s="89" customFormat="1" ht="12.75" customHeight="1">
      <c r="B53" s="90" t="s">
        <v>1054</v>
      </c>
      <c r="C53" s="90"/>
      <c r="D53" s="5"/>
      <c r="E53" s="5"/>
      <c r="F53" s="90"/>
      <c r="G53" s="90"/>
      <c r="H53" s="5"/>
      <c r="I53" s="5"/>
      <c r="J53" s="90"/>
      <c r="K53" s="90"/>
      <c r="L53" s="5"/>
      <c r="M53" s="5"/>
      <c r="N53" s="90"/>
      <c r="O53" s="90"/>
      <c r="P53" s="5"/>
      <c r="Q53" s="5"/>
      <c r="R53" s="90"/>
      <c r="S53" s="90"/>
      <c r="T53" s="5"/>
      <c r="U53" s="5"/>
      <c r="V53" s="90"/>
      <c r="W53" s="90"/>
      <c r="X53" s="5"/>
      <c r="Y53" s="5"/>
      <c r="Z53" s="90"/>
      <c r="AA53" s="90"/>
      <c r="AB53" s="5"/>
      <c r="AC53" s="5"/>
      <c r="AD53" s="90"/>
      <c r="AE53" s="90"/>
      <c r="AF53" s="5"/>
      <c r="AG53" s="5"/>
      <c r="AH53" s="90"/>
      <c r="AI53" s="90"/>
      <c r="AJ53" s="5"/>
      <c r="AK53" s="5"/>
      <c r="AL53" s="90"/>
      <c r="AM53" s="90"/>
      <c r="AN53" s="5"/>
      <c r="AO53" s="5"/>
      <c r="AP53" s="90"/>
      <c r="AQ53" s="90"/>
      <c r="AR53" s="5"/>
      <c r="AS53" s="5"/>
    </row>
    <row r="54" spans="2:45" ht="12.75" customHeight="1">
      <c r="B54" s="1" t="s">
        <v>1231</v>
      </c>
    </row>
  </sheetData>
  <mergeCells count="11">
    <mergeCell ref="V3:Y3"/>
    <mergeCell ref="B3:E3"/>
    <mergeCell ref="F3:I3"/>
    <mergeCell ref="J3:M3"/>
    <mergeCell ref="N3:Q3"/>
    <mergeCell ref="R3:U3"/>
    <mergeCell ref="Z3:AC3"/>
    <mergeCell ref="AD3:AG3"/>
    <mergeCell ref="AH3:AK3"/>
    <mergeCell ref="AL3:AO3"/>
    <mergeCell ref="AP3:AS3"/>
  </mergeCells>
  <phoneticPr fontId="16" type="noConversion"/>
  <pageMargins left="0.35433070866141736" right="0.35433070866141736" top="0.59055118110236227" bottom="0.59055118110236227" header="0.51181102362204722" footer="0.51181102362204722"/>
  <pageSetup scale="68" orientation="landscape" r:id="rId1"/>
  <headerFooter alignWithMargins="0"/>
  <colBreaks count="2" manualBreakCount="2">
    <brk id="17" max="1048575" man="1"/>
    <brk id="33" max="1048575" man="1"/>
  </colBreaks>
</worksheet>
</file>

<file path=xl/worksheets/sheet21.xml><?xml version="1.0" encoding="utf-8"?>
<worksheet xmlns="http://schemas.openxmlformats.org/spreadsheetml/2006/main" xmlns:r="http://schemas.openxmlformats.org/officeDocument/2006/relationships">
  <dimension ref="A1:P94"/>
  <sheetViews>
    <sheetView zoomScaleNormal="100" zoomScaleSheetLayoutView="100" workbookViewId="0">
      <selection activeCell="B3" sqref="B3:L3"/>
    </sheetView>
  </sheetViews>
  <sheetFormatPr defaultColWidth="8.875" defaultRowHeight="12.75"/>
  <cols>
    <col min="1" max="1" width="8.875" style="273"/>
    <col min="2" max="2" width="8.25" style="273" customWidth="1"/>
    <col min="3" max="3" width="11.75" style="273" customWidth="1"/>
    <col min="4" max="4" width="11.625" style="273" customWidth="1"/>
    <col min="5" max="5" width="9" style="273" bestFit="1" customWidth="1"/>
    <col min="6" max="6" width="11.25" style="273" bestFit="1" customWidth="1"/>
    <col min="7" max="7" width="6" style="273" bestFit="1" customWidth="1"/>
    <col min="8" max="8" width="5.875" style="273" bestFit="1" customWidth="1"/>
    <col min="9" max="9" width="7.375" style="273" bestFit="1" customWidth="1"/>
    <col min="10" max="10" width="10.375" style="273" bestFit="1" customWidth="1"/>
    <col min="11" max="11" width="5.875" style="273" bestFit="1" customWidth="1"/>
    <col min="12" max="12" width="11.875" style="273" bestFit="1" customWidth="1"/>
    <col min="13" max="13" width="8.875" style="273"/>
    <col min="14" max="25" width="8.875" style="273" customWidth="1"/>
    <col min="26" max="16384" width="8.875" style="273"/>
  </cols>
  <sheetData>
    <row r="1" spans="1:12">
      <c r="B1" s="273" t="s">
        <v>328</v>
      </c>
    </row>
    <row r="3" spans="1:12" ht="25.5">
      <c r="A3" s="311"/>
      <c r="B3" s="280" t="s">
        <v>264</v>
      </c>
      <c r="C3" s="277" t="s">
        <v>785</v>
      </c>
      <c r="D3" s="277" t="s">
        <v>281</v>
      </c>
      <c r="E3" s="280" t="s">
        <v>282</v>
      </c>
      <c r="F3" s="280" t="s">
        <v>283</v>
      </c>
      <c r="G3" s="280" t="s">
        <v>284</v>
      </c>
      <c r="H3" s="280" t="s">
        <v>285</v>
      </c>
      <c r="I3" s="280" t="s">
        <v>286</v>
      </c>
      <c r="J3" s="280" t="s">
        <v>287</v>
      </c>
      <c r="K3" s="280" t="s">
        <v>288</v>
      </c>
      <c r="L3" s="280" t="s">
        <v>289</v>
      </c>
    </row>
    <row r="4" spans="1:12" ht="16.5" customHeight="1">
      <c r="A4" s="26">
        <v>1981</v>
      </c>
      <c r="B4" s="308">
        <v>75.5</v>
      </c>
      <c r="C4" s="308">
        <v>75.300000000000011</v>
      </c>
      <c r="D4" s="308">
        <v>76.599999999999994</v>
      </c>
      <c r="E4" s="308">
        <v>74.399999999999977</v>
      </c>
      <c r="F4" s="308">
        <v>75</v>
      </c>
      <c r="G4" s="308">
        <v>74.900000000000034</v>
      </c>
      <c r="H4" s="308">
        <v>75.699999999999989</v>
      </c>
      <c r="I4" s="308">
        <v>75.200000000000017</v>
      </c>
      <c r="J4" s="308">
        <v>76.099999999999966</v>
      </c>
      <c r="K4" s="308">
        <v>75.400000000000006</v>
      </c>
      <c r="L4" s="308">
        <v>76.099999999999994</v>
      </c>
    </row>
    <row r="5" spans="1:12" ht="16.5" customHeight="1">
      <c r="A5" s="26">
        <v>1982</v>
      </c>
      <c r="B5" s="308">
        <v>75.900000000000006</v>
      </c>
      <c r="C5" s="308">
        <v>74.999999999999972</v>
      </c>
      <c r="D5" s="308">
        <v>76.599999999999994</v>
      </c>
      <c r="E5" s="308">
        <v>75.100000000000023</v>
      </c>
      <c r="F5" s="308">
        <v>75.299999999999983</v>
      </c>
      <c r="G5" s="308">
        <v>75.400000000000006</v>
      </c>
      <c r="H5" s="308">
        <v>76.099999999999966</v>
      </c>
      <c r="I5" s="308">
        <v>76</v>
      </c>
      <c r="J5" s="308">
        <v>76.099999999999994</v>
      </c>
      <c r="K5" s="308">
        <v>76.200000000000017</v>
      </c>
      <c r="L5" s="308">
        <v>76.599999999999994</v>
      </c>
    </row>
    <row r="6" spans="1:12" ht="16.5" customHeight="1">
      <c r="A6" s="26">
        <v>1983</v>
      </c>
      <c r="B6" s="308">
        <v>76.199999999999989</v>
      </c>
      <c r="C6" s="308">
        <v>74.800000000000011</v>
      </c>
      <c r="D6" s="308">
        <v>76.300000000000011</v>
      </c>
      <c r="E6" s="308">
        <v>75</v>
      </c>
      <c r="F6" s="308">
        <v>75.800000000000011</v>
      </c>
      <c r="G6" s="308">
        <v>75.400000000000006</v>
      </c>
      <c r="H6" s="308">
        <v>76.300000000000011</v>
      </c>
      <c r="I6" s="308">
        <v>76.300000000000011</v>
      </c>
      <c r="J6" s="308">
        <v>76.900000000000006</v>
      </c>
      <c r="K6" s="308">
        <v>76.599999999999994</v>
      </c>
      <c r="L6" s="308">
        <v>77.100000000000023</v>
      </c>
    </row>
    <row r="7" spans="1:12" ht="16.5" customHeight="1">
      <c r="A7" s="26">
        <v>1984</v>
      </c>
      <c r="B7" s="308">
        <v>76.200000000000017</v>
      </c>
      <c r="C7" s="308">
        <v>75.400000000000006</v>
      </c>
      <c r="D7" s="308">
        <v>75.799999999999983</v>
      </c>
      <c r="E7" s="308">
        <v>75.499999999999972</v>
      </c>
      <c r="F7" s="308">
        <v>75.800000000000011</v>
      </c>
      <c r="G7" s="308">
        <v>75.799999999999983</v>
      </c>
      <c r="H7" s="308">
        <v>76.5</v>
      </c>
      <c r="I7" s="308">
        <v>76.5</v>
      </c>
      <c r="J7" s="308">
        <v>76.800000000000011</v>
      </c>
      <c r="K7" s="308">
        <v>76.400000000000006</v>
      </c>
      <c r="L7" s="308">
        <v>77.099999999999966</v>
      </c>
    </row>
    <row r="8" spans="1:12" ht="16.5" customHeight="1">
      <c r="A8" s="26">
        <v>1985</v>
      </c>
      <c r="B8" s="308">
        <v>76.499999999999972</v>
      </c>
      <c r="C8" s="308">
        <v>75.599999999999966</v>
      </c>
      <c r="D8" s="308">
        <v>76.200000000000017</v>
      </c>
      <c r="E8" s="308">
        <v>75.400000000000034</v>
      </c>
      <c r="F8" s="308">
        <v>76</v>
      </c>
      <c r="G8" s="308">
        <v>75.5</v>
      </c>
      <c r="H8" s="308">
        <v>76.800000000000011</v>
      </c>
      <c r="I8" s="308">
        <v>76.400000000000006</v>
      </c>
      <c r="J8" s="308">
        <v>76.800000000000011</v>
      </c>
      <c r="K8" s="308">
        <v>76.599999999999966</v>
      </c>
      <c r="L8" s="308">
        <v>77.400000000000006</v>
      </c>
    </row>
    <row r="9" spans="1:12" ht="16.5" customHeight="1">
      <c r="A9" s="26">
        <v>1986</v>
      </c>
      <c r="B9" s="308">
        <v>76.400000000000034</v>
      </c>
      <c r="C9" s="308">
        <v>76</v>
      </c>
      <c r="D9" s="308">
        <v>76.199999999999989</v>
      </c>
      <c r="E9" s="308">
        <v>75.900000000000006</v>
      </c>
      <c r="F9" s="308">
        <v>76.099999999999994</v>
      </c>
      <c r="G9" s="308">
        <v>75.900000000000006</v>
      </c>
      <c r="H9" s="308">
        <v>76.800000000000011</v>
      </c>
      <c r="I9" s="308">
        <v>76.299999999999983</v>
      </c>
      <c r="J9" s="308">
        <v>76.800000000000011</v>
      </c>
      <c r="K9" s="308">
        <v>76.599999999999994</v>
      </c>
      <c r="L9" s="308">
        <v>77.499999999999972</v>
      </c>
    </row>
    <row r="10" spans="1:12" ht="16.5" customHeight="1">
      <c r="A10" s="26">
        <v>1987</v>
      </c>
      <c r="B10" s="308">
        <v>76.800000000000011</v>
      </c>
      <c r="C10" s="308">
        <v>75.900000000000006</v>
      </c>
      <c r="D10" s="308">
        <v>77.199999999999989</v>
      </c>
      <c r="E10" s="308">
        <v>75.999999999999972</v>
      </c>
      <c r="F10" s="308">
        <v>76.400000000000034</v>
      </c>
      <c r="G10" s="308">
        <v>75.899999999999977</v>
      </c>
      <c r="H10" s="308">
        <v>76.900000000000034</v>
      </c>
      <c r="I10" s="308">
        <v>76.700000000000017</v>
      </c>
      <c r="J10" s="308">
        <v>77.499999999999972</v>
      </c>
      <c r="K10" s="308">
        <v>77.300000000000011</v>
      </c>
      <c r="L10" s="308">
        <v>77.600000000000023</v>
      </c>
    </row>
    <row r="11" spans="1:12" ht="16.5" customHeight="1">
      <c r="A11" s="26">
        <v>1988</v>
      </c>
      <c r="B11" s="308">
        <v>76.900000000000034</v>
      </c>
      <c r="C11" s="308">
        <v>75.999999999999972</v>
      </c>
      <c r="D11" s="308">
        <v>77</v>
      </c>
      <c r="E11" s="308">
        <v>75.700000000000017</v>
      </c>
      <c r="F11" s="308">
        <v>76.800000000000011</v>
      </c>
      <c r="G11" s="308">
        <v>76.5</v>
      </c>
      <c r="H11" s="308">
        <v>77.300000000000011</v>
      </c>
      <c r="I11" s="308">
        <v>76.799999999999983</v>
      </c>
      <c r="J11" s="308">
        <v>77.400000000000034</v>
      </c>
      <c r="K11" s="308">
        <v>77.199999999999989</v>
      </c>
      <c r="L11" s="308">
        <v>77.5</v>
      </c>
    </row>
    <row r="12" spans="1:12" ht="16.5" customHeight="1">
      <c r="A12" s="26">
        <v>1989</v>
      </c>
      <c r="B12" s="308">
        <v>77.300000000000011</v>
      </c>
      <c r="C12" s="308">
        <v>76</v>
      </c>
      <c r="D12" s="308">
        <v>76.400000000000006</v>
      </c>
      <c r="E12" s="308">
        <v>76.5</v>
      </c>
      <c r="F12" s="308">
        <v>77</v>
      </c>
      <c r="G12" s="308">
        <v>76.500000000000028</v>
      </c>
      <c r="H12" s="308">
        <v>77.5</v>
      </c>
      <c r="I12" s="308">
        <v>77.200000000000017</v>
      </c>
      <c r="J12" s="308">
        <v>77.699999999999989</v>
      </c>
      <c r="K12" s="308">
        <v>77.599999999999966</v>
      </c>
      <c r="L12" s="308">
        <v>77.900000000000006</v>
      </c>
    </row>
    <row r="13" spans="1:12" ht="16.5" customHeight="1">
      <c r="A13" s="26">
        <v>1990</v>
      </c>
      <c r="B13" s="308">
        <v>77.600000000000023</v>
      </c>
      <c r="C13" s="308">
        <v>76.099999999999994</v>
      </c>
      <c r="D13" s="308">
        <v>76.699999999999989</v>
      </c>
      <c r="E13" s="308">
        <v>76.599999999999994</v>
      </c>
      <c r="F13" s="308">
        <v>77.300000000000011</v>
      </c>
      <c r="G13" s="308">
        <v>77.299999999999983</v>
      </c>
      <c r="H13" s="308">
        <v>77.800000000000011</v>
      </c>
      <c r="I13" s="308">
        <v>77.499999999999972</v>
      </c>
      <c r="J13" s="308">
        <v>78.199999999999989</v>
      </c>
      <c r="K13" s="308">
        <v>77.900000000000006</v>
      </c>
      <c r="L13" s="308">
        <v>78.299999999999983</v>
      </c>
    </row>
    <row r="14" spans="1:12" ht="16.5" customHeight="1">
      <c r="A14" s="26">
        <v>1991</v>
      </c>
      <c r="B14" s="308">
        <v>77.699999999999989</v>
      </c>
      <c r="C14" s="308">
        <v>76.800000000000011</v>
      </c>
      <c r="D14" s="308">
        <v>76.300000000000011</v>
      </c>
      <c r="E14" s="308">
        <v>77.300000000000011</v>
      </c>
      <c r="F14" s="308">
        <v>77.5</v>
      </c>
      <c r="G14" s="308">
        <v>77.099999999999966</v>
      </c>
      <c r="H14" s="308">
        <v>77.900000000000006</v>
      </c>
      <c r="I14" s="308">
        <v>77.700000000000017</v>
      </c>
      <c r="J14" s="308">
        <v>78.300000000000011</v>
      </c>
      <c r="K14" s="308">
        <v>77.999999999999972</v>
      </c>
      <c r="L14" s="308">
        <v>78.199999999999989</v>
      </c>
    </row>
    <row r="15" spans="1:12" ht="16.5" customHeight="1">
      <c r="A15" s="26">
        <v>1992</v>
      </c>
      <c r="B15" s="308">
        <v>77.900000000000006</v>
      </c>
      <c r="C15" s="308">
        <v>76.499999999999972</v>
      </c>
      <c r="D15" s="308">
        <v>77.599999999999994</v>
      </c>
      <c r="E15" s="308">
        <v>76.799999999999983</v>
      </c>
      <c r="F15" s="308">
        <v>77.5</v>
      </c>
      <c r="G15" s="308">
        <v>77.5</v>
      </c>
      <c r="H15" s="308">
        <v>77.999999999999972</v>
      </c>
      <c r="I15" s="308">
        <v>77.800000000000011</v>
      </c>
      <c r="J15" s="308">
        <v>78.800000000000011</v>
      </c>
      <c r="K15" s="308">
        <v>78.100000000000023</v>
      </c>
      <c r="L15" s="308">
        <v>78.200000000000017</v>
      </c>
    </row>
    <row r="16" spans="1:12" ht="16.5" customHeight="1">
      <c r="A16" s="26">
        <v>1993</v>
      </c>
      <c r="B16" s="308">
        <v>77.700000000000017</v>
      </c>
      <c r="C16" s="308">
        <v>76.400000000000034</v>
      </c>
      <c r="D16" s="308">
        <v>77.400000000000006</v>
      </c>
      <c r="E16" s="308">
        <v>77.300000000000011</v>
      </c>
      <c r="F16" s="308">
        <v>77.300000000000011</v>
      </c>
      <c r="G16" s="308">
        <v>77.300000000000011</v>
      </c>
      <c r="H16" s="308">
        <v>78.100000000000023</v>
      </c>
      <c r="I16" s="308">
        <v>77.499999999999972</v>
      </c>
      <c r="J16" s="308">
        <v>78.200000000000017</v>
      </c>
      <c r="K16" s="308">
        <v>78.199999999999989</v>
      </c>
      <c r="L16" s="308">
        <v>78.499999999999972</v>
      </c>
    </row>
    <row r="17" spans="1:12" ht="16.5" customHeight="1">
      <c r="A17" s="26">
        <v>1994</v>
      </c>
      <c r="B17" s="308">
        <v>77.900000000000006</v>
      </c>
      <c r="C17" s="308">
        <v>76.900000000000006</v>
      </c>
      <c r="D17" s="308">
        <v>76.900000000000006</v>
      </c>
      <c r="E17" s="308">
        <v>77.300000000000011</v>
      </c>
      <c r="F17" s="308">
        <v>77.5</v>
      </c>
      <c r="G17" s="308">
        <v>77.600000000000023</v>
      </c>
      <c r="H17" s="308">
        <v>78</v>
      </c>
      <c r="I17" s="308">
        <v>77.600000000000023</v>
      </c>
      <c r="J17" s="308">
        <v>78.100000000000023</v>
      </c>
      <c r="K17" s="308">
        <v>78.200000000000017</v>
      </c>
      <c r="L17" s="308">
        <v>78.5</v>
      </c>
    </row>
    <row r="18" spans="1:12" ht="16.5" customHeight="1">
      <c r="A18" s="26">
        <v>1995</v>
      </c>
      <c r="B18" s="308">
        <v>78.099999999999966</v>
      </c>
      <c r="C18" s="308">
        <v>76.999999999999972</v>
      </c>
      <c r="D18" s="308">
        <v>77.900000000000006</v>
      </c>
      <c r="E18" s="308">
        <v>77.700000000000017</v>
      </c>
      <c r="F18" s="308">
        <v>77.800000000000011</v>
      </c>
      <c r="G18" s="308">
        <v>77.599999999999966</v>
      </c>
      <c r="H18" s="308">
        <v>78.400000000000006</v>
      </c>
      <c r="I18" s="308">
        <v>77.599999999999966</v>
      </c>
      <c r="J18" s="308">
        <v>78.199999999999989</v>
      </c>
      <c r="K18" s="308">
        <v>78.400000000000006</v>
      </c>
      <c r="L18" s="308">
        <v>78.700000000000017</v>
      </c>
    </row>
    <row r="19" spans="1:12" ht="16.5" customHeight="1">
      <c r="A19" s="26">
        <v>1996</v>
      </c>
      <c r="B19" s="308">
        <v>78.300000000000011</v>
      </c>
      <c r="C19" s="308">
        <v>77.100000000000023</v>
      </c>
      <c r="D19" s="308">
        <v>77.500000000000028</v>
      </c>
      <c r="E19" s="308">
        <v>77.400000000000034</v>
      </c>
      <c r="F19" s="308">
        <v>77.900000000000006</v>
      </c>
      <c r="G19" s="308">
        <v>77.800000000000011</v>
      </c>
      <c r="H19" s="308">
        <v>78.5</v>
      </c>
      <c r="I19" s="308">
        <v>78.099999999999994</v>
      </c>
      <c r="J19" s="308">
        <v>78.400000000000006</v>
      </c>
      <c r="K19" s="308">
        <v>78.599999999999966</v>
      </c>
      <c r="L19" s="308">
        <v>78.699999999999989</v>
      </c>
    </row>
    <row r="20" spans="1:12" ht="16.5" customHeight="1">
      <c r="A20" s="26">
        <v>1997</v>
      </c>
      <c r="B20" s="308">
        <v>78.400000000000034</v>
      </c>
      <c r="C20" s="308">
        <v>77.199999999999989</v>
      </c>
      <c r="D20" s="308">
        <v>78.699999999999989</v>
      </c>
      <c r="E20" s="308">
        <v>77.699999999999989</v>
      </c>
      <c r="F20" s="308">
        <v>77.900000000000006</v>
      </c>
      <c r="G20" s="308">
        <v>77.800000000000011</v>
      </c>
      <c r="H20" s="308">
        <v>78.900000000000006</v>
      </c>
      <c r="I20" s="308">
        <v>77.800000000000011</v>
      </c>
      <c r="J20" s="308">
        <v>78.400000000000006</v>
      </c>
      <c r="K20" s="308">
        <v>78.800000000000011</v>
      </c>
      <c r="L20" s="308">
        <v>79.099999999999994</v>
      </c>
    </row>
    <row r="21" spans="1:12" ht="16.5" customHeight="1">
      <c r="A21" s="26">
        <v>1998</v>
      </c>
      <c r="B21" s="308">
        <v>78.800000000000011</v>
      </c>
      <c r="C21" s="308">
        <v>77.200000000000017</v>
      </c>
      <c r="D21" s="308">
        <v>77.500000000000028</v>
      </c>
      <c r="E21" s="308">
        <v>78</v>
      </c>
      <c r="F21" s="308">
        <v>77.899999999999977</v>
      </c>
      <c r="G21" s="308">
        <v>78.299999999999983</v>
      </c>
      <c r="H21" s="308">
        <v>79.099999999999966</v>
      </c>
      <c r="I21" s="308">
        <v>77.900000000000006</v>
      </c>
      <c r="J21" s="308">
        <v>78.200000000000017</v>
      </c>
      <c r="K21" s="308">
        <v>79.100000000000023</v>
      </c>
      <c r="L21" s="308">
        <v>79.700000000000017</v>
      </c>
    </row>
    <row r="22" spans="1:12" ht="16.5" customHeight="1">
      <c r="A22" s="26">
        <v>1999</v>
      </c>
      <c r="B22" s="308">
        <v>79</v>
      </c>
      <c r="C22" s="308">
        <v>77.299999999999983</v>
      </c>
      <c r="D22" s="308">
        <v>78.199999999999989</v>
      </c>
      <c r="E22" s="308">
        <v>78.499999999999972</v>
      </c>
      <c r="F22" s="308">
        <v>78.400000000000034</v>
      </c>
      <c r="G22" s="308">
        <v>78.599999999999994</v>
      </c>
      <c r="H22" s="308">
        <v>79.300000000000011</v>
      </c>
      <c r="I22" s="308">
        <v>77.799999999999983</v>
      </c>
      <c r="J22" s="308">
        <v>78.400000000000006</v>
      </c>
      <c r="K22" s="308">
        <v>79.099999999999966</v>
      </c>
      <c r="L22" s="308">
        <v>79.900000000000006</v>
      </c>
    </row>
    <row r="23" spans="1:12" ht="16.5" customHeight="1">
      <c r="A23" s="26">
        <v>2000</v>
      </c>
      <c r="B23" s="308">
        <v>79.200000000000017</v>
      </c>
      <c r="C23" s="308">
        <v>77.599999999999994</v>
      </c>
      <c r="D23" s="308">
        <v>78.000000000000028</v>
      </c>
      <c r="E23" s="308">
        <v>78.600000000000023</v>
      </c>
      <c r="F23" s="308">
        <v>78.900000000000006</v>
      </c>
      <c r="G23" s="308">
        <v>79</v>
      </c>
      <c r="H23" s="308">
        <v>79.5</v>
      </c>
      <c r="I23" s="308">
        <v>78.200000000000017</v>
      </c>
      <c r="J23" s="308">
        <v>78.599999999999966</v>
      </c>
      <c r="K23" s="308">
        <v>79.300000000000011</v>
      </c>
      <c r="L23" s="308">
        <v>80.199999999999989</v>
      </c>
    </row>
    <row r="24" spans="1:12" ht="16.5" customHeight="1">
      <c r="A24" s="26">
        <v>2001</v>
      </c>
      <c r="B24" s="308">
        <v>79.400000000000006</v>
      </c>
      <c r="C24" s="308">
        <v>78.100000000000023</v>
      </c>
      <c r="D24" s="308">
        <v>78.699999999999989</v>
      </c>
      <c r="E24" s="308">
        <v>78.699999999999989</v>
      </c>
      <c r="F24" s="308">
        <v>78.799999999999983</v>
      </c>
      <c r="G24" s="308">
        <v>79.200000000000017</v>
      </c>
      <c r="H24" s="308">
        <v>79.700000000000017</v>
      </c>
      <c r="I24" s="308">
        <v>78.499999999999972</v>
      </c>
      <c r="J24" s="308">
        <v>79</v>
      </c>
      <c r="K24" s="308">
        <v>79.5</v>
      </c>
      <c r="L24" s="308">
        <v>80.300000000000011</v>
      </c>
    </row>
    <row r="25" spans="1:12" ht="16.5" customHeight="1">
      <c r="A25" s="26">
        <v>2002</v>
      </c>
      <c r="B25" s="308">
        <v>79.599999999999966</v>
      </c>
      <c r="C25" s="308">
        <v>78.299999999999983</v>
      </c>
      <c r="D25" s="308">
        <v>78.400000000000006</v>
      </c>
      <c r="E25" s="308">
        <v>78.800000000000011</v>
      </c>
      <c r="F25" s="308">
        <v>79.300000000000011</v>
      </c>
      <c r="G25" s="308">
        <v>79.299999999999983</v>
      </c>
      <c r="H25" s="308">
        <v>79.900000000000006</v>
      </c>
      <c r="I25" s="308">
        <v>78.600000000000023</v>
      </c>
      <c r="J25" s="308">
        <v>78.900000000000006</v>
      </c>
      <c r="K25" s="308">
        <v>79.800000000000011</v>
      </c>
      <c r="L25" s="308">
        <v>80.400000000000006</v>
      </c>
    </row>
    <row r="26" spans="1:12" ht="16.5" customHeight="1">
      <c r="A26" s="26">
        <v>2003</v>
      </c>
      <c r="B26" s="308">
        <v>79.699999999999989</v>
      </c>
      <c r="C26" s="308">
        <v>78.399999999999977</v>
      </c>
      <c r="D26" s="308">
        <v>79.099999999999994</v>
      </c>
      <c r="E26" s="308">
        <v>78.699999999999989</v>
      </c>
      <c r="F26" s="308">
        <v>79.199999999999989</v>
      </c>
      <c r="G26" s="308">
        <v>79.599999999999994</v>
      </c>
      <c r="H26" s="308">
        <v>80</v>
      </c>
      <c r="I26" s="308">
        <v>78.5</v>
      </c>
      <c r="J26" s="308">
        <v>78.999999999999972</v>
      </c>
      <c r="K26" s="308">
        <v>79.800000000000011</v>
      </c>
      <c r="L26" s="308">
        <v>80.400000000000006</v>
      </c>
    </row>
    <row r="27" spans="1:12" ht="16.5" customHeight="1">
      <c r="A27" s="26">
        <v>2004</v>
      </c>
      <c r="B27" s="308">
        <v>80.099999999999966</v>
      </c>
      <c r="C27" s="308">
        <v>78.200000000000017</v>
      </c>
      <c r="D27" s="308">
        <v>79.300000000000011</v>
      </c>
      <c r="E27" s="308">
        <v>79.099999999999966</v>
      </c>
      <c r="F27" s="308">
        <v>79.699999999999989</v>
      </c>
      <c r="G27" s="308">
        <v>79.900000000000034</v>
      </c>
      <c r="H27" s="308">
        <v>80.400000000000006</v>
      </c>
      <c r="I27" s="308">
        <v>78.999999999999972</v>
      </c>
      <c r="J27" s="308">
        <v>79.100000000000023</v>
      </c>
      <c r="K27" s="308">
        <v>80.100000000000023</v>
      </c>
      <c r="L27" s="308">
        <v>80.699999999999989</v>
      </c>
    </row>
    <row r="28" spans="1:12" ht="16.5" customHeight="1">
      <c r="A28" s="26">
        <v>2005</v>
      </c>
      <c r="B28" s="308">
        <v>80.300000000000011</v>
      </c>
      <c r="C28" s="308">
        <v>77.900000000000034</v>
      </c>
      <c r="D28" s="308">
        <v>79.999999999999972</v>
      </c>
      <c r="E28" s="308">
        <v>79.300000000000011</v>
      </c>
      <c r="F28" s="308">
        <v>79.800000000000011</v>
      </c>
      <c r="G28" s="308">
        <v>80.199999999999989</v>
      </c>
      <c r="H28" s="308">
        <v>80.5</v>
      </c>
      <c r="I28" s="308">
        <v>79.100000000000023</v>
      </c>
      <c r="J28" s="308">
        <v>79.299999999999983</v>
      </c>
      <c r="K28" s="308">
        <v>80.199999999999989</v>
      </c>
      <c r="L28" s="308">
        <v>80.700000000000017</v>
      </c>
    </row>
    <row r="29" spans="1:12" ht="16.5" customHeight="1">
      <c r="A29" s="26">
        <v>2006</v>
      </c>
      <c r="B29" s="308">
        <v>80.600000000000023</v>
      </c>
      <c r="C29" s="308">
        <v>78</v>
      </c>
      <c r="D29" s="308">
        <v>80.300000000000011</v>
      </c>
      <c r="E29" s="308">
        <v>79.5</v>
      </c>
      <c r="F29" s="308">
        <v>80</v>
      </c>
      <c r="G29" s="308">
        <v>80.599999999999966</v>
      </c>
      <c r="H29" s="308">
        <v>80.999999999999972</v>
      </c>
      <c r="I29" s="308">
        <v>79.299999999999983</v>
      </c>
      <c r="J29" s="308">
        <v>79.199999999999989</v>
      </c>
      <c r="K29" s="308">
        <v>80.300000000000011</v>
      </c>
      <c r="L29" s="308">
        <v>80.799999999999983</v>
      </c>
    </row>
    <row r="30" spans="1:12" ht="16.5" customHeight="1">
      <c r="A30" s="26">
        <v>2007</v>
      </c>
      <c r="B30" s="308">
        <v>80.5</v>
      </c>
      <c r="C30" s="308">
        <v>78.699999999999989</v>
      </c>
      <c r="D30" s="308">
        <v>79.699999999999989</v>
      </c>
      <c r="E30" s="308">
        <v>79.700000000000017</v>
      </c>
      <c r="F30" s="308">
        <v>79.699999999999989</v>
      </c>
      <c r="G30" s="308">
        <v>80.800000000000011</v>
      </c>
      <c r="H30" s="308">
        <v>80.900000000000034</v>
      </c>
      <c r="I30" s="308">
        <v>79</v>
      </c>
      <c r="J30" s="308">
        <v>79.300000000000011</v>
      </c>
      <c r="K30" s="308">
        <v>80.199999999999989</v>
      </c>
      <c r="L30" s="308">
        <v>81.099999999999994</v>
      </c>
    </row>
    <row r="31" spans="1:12" ht="16.5" customHeight="1">
      <c r="A31" s="26">
        <v>2008</v>
      </c>
      <c r="B31" s="308">
        <v>80.799999999999983</v>
      </c>
      <c r="C31" s="308">
        <v>79</v>
      </c>
      <c r="D31" s="308">
        <v>80.400000000000006</v>
      </c>
      <c r="E31" s="308">
        <v>79.999999999999972</v>
      </c>
      <c r="F31" s="308">
        <v>80</v>
      </c>
      <c r="G31" s="308">
        <v>80.900000000000034</v>
      </c>
      <c r="H31" s="308">
        <v>81.199999999999989</v>
      </c>
      <c r="I31" s="308">
        <v>79.499999999999972</v>
      </c>
      <c r="J31" s="308">
        <v>79.400000000000006</v>
      </c>
      <c r="K31" s="308">
        <v>80.5</v>
      </c>
      <c r="L31" s="308">
        <v>81.300000000000011</v>
      </c>
    </row>
    <row r="32" spans="1:12" ht="16.5" customHeight="1">
      <c r="A32" s="26">
        <v>2009</v>
      </c>
      <c r="B32" s="308">
        <v>81.200000000000017</v>
      </c>
      <c r="C32" s="308">
        <v>79.599999999999994</v>
      </c>
      <c r="D32" s="308">
        <v>80.299999999999983</v>
      </c>
      <c r="E32" s="308">
        <v>80</v>
      </c>
      <c r="F32" s="308">
        <v>80.400000000000006</v>
      </c>
      <c r="G32" s="308">
        <v>81.400000000000006</v>
      </c>
      <c r="H32" s="308">
        <v>81.599999999999966</v>
      </c>
      <c r="I32" s="308">
        <v>79.5</v>
      </c>
      <c r="J32" s="308">
        <v>79.400000000000006</v>
      </c>
      <c r="K32" s="308">
        <v>80.900000000000006</v>
      </c>
      <c r="L32" s="308">
        <v>81.900000000000006</v>
      </c>
    </row>
    <row r="33" spans="1:16" ht="16.5" customHeight="1">
      <c r="A33" s="26">
        <v>2010</v>
      </c>
      <c r="B33" s="308">
        <v>81.499999999999972</v>
      </c>
      <c r="C33" s="308">
        <v>79.599999999999994</v>
      </c>
      <c r="D33" s="308">
        <v>81.000000000000028</v>
      </c>
      <c r="E33" s="308">
        <v>80.400000000000006</v>
      </c>
      <c r="F33" s="308">
        <v>80.599999999999966</v>
      </c>
      <c r="G33" s="308">
        <v>81.400000000000006</v>
      </c>
      <c r="H33" s="308">
        <v>81.800000000000011</v>
      </c>
      <c r="I33" s="308">
        <v>79.700000000000017</v>
      </c>
      <c r="J33" s="308">
        <v>79.599999999999966</v>
      </c>
      <c r="K33" s="308">
        <v>81.199999999999989</v>
      </c>
      <c r="L33" s="308">
        <v>82.099999999999966</v>
      </c>
      <c r="N33" s="8"/>
      <c r="O33" s="8"/>
      <c r="P33" s="8"/>
    </row>
    <row r="34" spans="1:16" ht="16.5" customHeight="1">
      <c r="A34" s="26">
        <v>2011</v>
      </c>
      <c r="B34" s="308">
        <v>81.600000000000023</v>
      </c>
      <c r="C34" s="308">
        <v>79.799999999999983</v>
      </c>
      <c r="D34" s="308">
        <v>80.599999999999966</v>
      </c>
      <c r="E34" s="308">
        <v>80.300000000000011</v>
      </c>
      <c r="F34" s="308">
        <v>81</v>
      </c>
      <c r="G34" s="308">
        <v>81.599999999999966</v>
      </c>
      <c r="H34" s="308">
        <v>82.100000000000023</v>
      </c>
      <c r="I34" s="308">
        <v>80.099999999999994</v>
      </c>
      <c r="J34" s="308">
        <v>79.900000000000006</v>
      </c>
      <c r="K34" s="308">
        <v>81.400000000000006</v>
      </c>
      <c r="L34" s="308">
        <v>82.4</v>
      </c>
      <c r="N34" s="8"/>
      <c r="O34" s="8"/>
      <c r="P34" s="8"/>
    </row>
    <row r="35" spans="1:16" ht="16.5" customHeight="1">
      <c r="A35" s="26">
        <v>2012</v>
      </c>
      <c r="B35" s="308">
        <v>81.699999999999989</v>
      </c>
      <c r="C35" s="308">
        <v>79.500000000000028</v>
      </c>
      <c r="D35" s="308">
        <v>80.599999999999994</v>
      </c>
      <c r="E35" s="308">
        <v>80.599999999999994</v>
      </c>
      <c r="F35" s="308">
        <v>81.099999999999994</v>
      </c>
      <c r="G35" s="308">
        <v>81.900000000000006</v>
      </c>
      <c r="H35" s="308">
        <v>82.199999999999989</v>
      </c>
      <c r="I35" s="308">
        <v>80.099999999999994</v>
      </c>
      <c r="J35" s="308">
        <v>80.099999999999994</v>
      </c>
      <c r="K35" s="308">
        <v>81.400000000000006</v>
      </c>
      <c r="L35" s="308">
        <v>82.6</v>
      </c>
      <c r="N35" s="8"/>
      <c r="O35" s="8"/>
      <c r="P35" s="8"/>
    </row>
    <row r="36" spans="1:16" ht="16.5" customHeight="1">
      <c r="A36" s="26">
        <v>2013</v>
      </c>
      <c r="B36" s="308">
        <v>81.900000000000006</v>
      </c>
      <c r="C36" s="308">
        <v>79.199999999999989</v>
      </c>
      <c r="D36" s="308">
        <v>81.000000000000028</v>
      </c>
      <c r="E36" s="308">
        <v>80.400000000000006</v>
      </c>
      <c r="F36" s="308">
        <v>81.000000000000028</v>
      </c>
      <c r="G36" s="308">
        <v>81.900000000000006</v>
      </c>
      <c r="H36" s="308">
        <v>82.4</v>
      </c>
      <c r="I36" s="308">
        <v>80.199999999999989</v>
      </c>
      <c r="J36" s="308">
        <v>79.999999999999972</v>
      </c>
      <c r="K36" s="308">
        <v>81.400000000000006</v>
      </c>
      <c r="L36" s="308">
        <v>82.699999999999989</v>
      </c>
      <c r="N36" s="8"/>
      <c r="O36" s="8"/>
      <c r="P36" s="8"/>
    </row>
    <row r="37" spans="1:16" ht="16.5" customHeight="1">
      <c r="A37" s="26">
        <v>2014</v>
      </c>
      <c r="B37" s="308">
        <v>81.800000000000011</v>
      </c>
      <c r="C37" s="308">
        <v>79.200000000000017</v>
      </c>
      <c r="D37" s="308">
        <v>81.699999999999989</v>
      </c>
      <c r="E37" s="308">
        <v>80.400000000000006</v>
      </c>
      <c r="F37" s="308">
        <v>80.899999999999977</v>
      </c>
      <c r="G37" s="308">
        <v>82.199999999999989</v>
      </c>
      <c r="H37" s="308">
        <v>82.4</v>
      </c>
      <c r="I37" s="308">
        <v>80</v>
      </c>
      <c r="J37" s="308">
        <v>80.200000000000017</v>
      </c>
      <c r="K37" s="308">
        <v>81.400000000000006</v>
      </c>
      <c r="L37" s="308">
        <v>82.699999999999989</v>
      </c>
      <c r="N37" s="8"/>
      <c r="O37" s="8"/>
      <c r="P37" s="8"/>
    </row>
    <row r="38" spans="1:16" ht="16.5" customHeight="1">
      <c r="A38" s="26">
        <v>2015</v>
      </c>
      <c r="B38" s="308">
        <v>82</v>
      </c>
      <c r="C38" s="308">
        <v>79.400000000000006</v>
      </c>
      <c r="D38" s="308">
        <v>82.000000000000028</v>
      </c>
      <c r="E38" s="308">
        <v>80.300000000000011</v>
      </c>
      <c r="F38" s="308">
        <v>80.700000000000017</v>
      </c>
      <c r="G38" s="308">
        <v>82.200000000000017</v>
      </c>
      <c r="H38" s="308">
        <v>82.4</v>
      </c>
      <c r="I38" s="308">
        <v>80</v>
      </c>
      <c r="J38" s="308">
        <v>80.100000000000023</v>
      </c>
      <c r="K38" s="308">
        <v>81.300000000000011</v>
      </c>
      <c r="L38" s="308">
        <v>82.399999999999977</v>
      </c>
    </row>
    <row r="39" spans="1:16" ht="16.5" customHeight="1">
      <c r="A39" s="26">
        <v>2016</v>
      </c>
      <c r="B39" s="309">
        <f>(1+$B$45)*B38</f>
        <v>82.503067484662608</v>
      </c>
      <c r="C39" s="309">
        <f>(1+$C$45)*C38</f>
        <v>79.200502512562835</v>
      </c>
      <c r="D39" s="309">
        <f>(1+$D$45)*D38</f>
        <v>83.012345679012384</v>
      </c>
      <c r="E39" s="309">
        <f>(1+$E$45)*E38</f>
        <v>80.200124378109464</v>
      </c>
      <c r="F39" s="309">
        <f>(1+$F$45)*F38</f>
        <v>80.800124069478983</v>
      </c>
      <c r="G39" s="309">
        <f>(1+$G$45)*G38</f>
        <v>83.007862407862433</v>
      </c>
      <c r="H39" s="309">
        <f>(1+$H$45)*H38</f>
        <v>83.004400977995118</v>
      </c>
      <c r="I39" s="309">
        <f>(1+$I$45)*I38</f>
        <v>80.301129234629855</v>
      </c>
      <c r="J39" s="309">
        <f>(1+$J$45)*J38</f>
        <v>80.603140703517667</v>
      </c>
      <c r="K39" s="309">
        <f>(1+$K$45)*K38</f>
        <v>81.400123152709398</v>
      </c>
      <c r="L39" s="309">
        <f>(1+$L$45)*L38</f>
        <v>82.70109622411691</v>
      </c>
    </row>
    <row r="40" spans="1:16" ht="16.5" customHeight="1">
      <c r="A40" s="26">
        <v>2017</v>
      </c>
      <c r="B40" s="309">
        <f t="shared" ref="B40:B41" si="0">(1+$B$45)*B39</f>
        <v>83.0092212729121</v>
      </c>
      <c r="C40" s="309">
        <f t="shared" ref="C40:C41" si="1">(1+$C$45)*C39</f>
        <v>79.001506275094101</v>
      </c>
      <c r="D40" s="309">
        <f t="shared" ref="D40:D41" si="2">(1+$D$45)*D39</f>
        <v>84.037189452827363</v>
      </c>
      <c r="E40" s="309">
        <f t="shared" ref="E40:E41" si="3">(1+$E$45)*E39</f>
        <v>80.100372979629242</v>
      </c>
      <c r="F40" s="309">
        <f t="shared" ref="F40:F41" si="4">(1+$F$45)*F39</f>
        <v>80.900372362369211</v>
      </c>
      <c r="G40" s="309">
        <f t="shared" ref="G40:G41" si="5">(1+$G$45)*G39</f>
        <v>83.823664495409005</v>
      </c>
      <c r="H40" s="309">
        <f t="shared" ref="H40:H41" si="6">(1+$H$45)*H39</f>
        <v>83.61323521499753</v>
      </c>
      <c r="I40" s="309">
        <f t="shared" ref="I40:I41" si="7">(1+$I$45)*I39</f>
        <v>80.60339195445907</v>
      </c>
      <c r="J40" s="309">
        <f t="shared" ref="J40:J41" si="8">(1+$J$45)*J39</f>
        <v>81.109441838590072</v>
      </c>
      <c r="K40" s="309">
        <f t="shared" ref="K40:K41" si="9">(1+$K$45)*K39</f>
        <v>81.500369609794035</v>
      </c>
      <c r="L40" s="309">
        <f t="shared" ref="L40:L41" si="10">(1+$L$45)*L39</f>
        <v>83.003292678041831</v>
      </c>
    </row>
    <row r="41" spans="1:16" ht="16.5" customHeight="1">
      <c r="A41" s="273">
        <v>2018</v>
      </c>
      <c r="B41" s="309">
        <f t="shared" si="0"/>
        <v>83.518480299126324</v>
      </c>
      <c r="C41" s="309">
        <f t="shared" si="1"/>
        <v>78.803010028171769</v>
      </c>
      <c r="D41" s="309">
        <f t="shared" si="2"/>
        <v>85.074685618911658</v>
      </c>
      <c r="E41" s="309">
        <f t="shared" si="3"/>
        <v>80.000745650052593</v>
      </c>
      <c r="F41" s="309">
        <f t="shared" si="4"/>
        <v>81.000745032794043</v>
      </c>
      <c r="G41" s="309">
        <f t="shared" si="5"/>
        <v>84.64748429388969</v>
      </c>
      <c r="H41" s="309">
        <f t="shared" si="6"/>
        <v>84.226535228799463</v>
      </c>
      <c r="I41" s="309">
        <f t="shared" si="7"/>
        <v>80.906792426056768</v>
      </c>
      <c r="J41" s="309">
        <f t="shared" si="8"/>
        <v>81.618923257174245</v>
      </c>
      <c r="K41" s="309">
        <f t="shared" si="9"/>
        <v>81.600739523106611</v>
      </c>
      <c r="L41" s="309">
        <f t="shared" si="10"/>
        <v>83.306593382102889</v>
      </c>
    </row>
    <row r="42" spans="1:16" ht="16.5" customHeight="1"/>
    <row r="43" spans="1:16" ht="16.5" customHeight="1">
      <c r="B43" s="273" t="s">
        <v>615</v>
      </c>
    </row>
    <row r="44" spans="1:16" ht="16.5" customHeight="1">
      <c r="A44" s="18" t="s">
        <v>989</v>
      </c>
      <c r="B44" s="70">
        <f>(POWER(B41/B4, 1/(2018-1981))-1)*100</f>
        <v>0.27317046501758036</v>
      </c>
      <c r="C44" s="70">
        <f t="shared" ref="C44:L44" si="11">(POWER(C41/C4, 1/(2018-1981))-1)*100</f>
        <v>0.12297030237513606</v>
      </c>
      <c r="D44" s="70">
        <f t="shared" si="11"/>
        <v>0.28400374027466313</v>
      </c>
      <c r="E44" s="70">
        <f t="shared" si="11"/>
        <v>0.19635472233072715</v>
      </c>
      <c r="F44" s="70">
        <f t="shared" si="11"/>
        <v>0.20824420073644045</v>
      </c>
      <c r="G44" s="70">
        <f t="shared" si="11"/>
        <v>0.33119995823562842</v>
      </c>
      <c r="H44" s="70">
        <f t="shared" si="11"/>
        <v>0.28888093585661689</v>
      </c>
      <c r="I44" s="70">
        <f t="shared" si="11"/>
        <v>0.19788892152554638</v>
      </c>
      <c r="J44" s="70">
        <f t="shared" si="11"/>
        <v>0.18940312230255607</v>
      </c>
      <c r="K44" s="70">
        <f t="shared" si="11"/>
        <v>0.21382571343664392</v>
      </c>
      <c r="L44" s="70">
        <f t="shared" si="11"/>
        <v>0.24483824974572688</v>
      </c>
    </row>
    <row r="45" spans="1:16">
      <c r="A45" s="16" t="s">
        <v>990</v>
      </c>
      <c r="B45" s="310">
        <f>(B38/B33)-1</f>
        <v>6.1349693251537829E-3</v>
      </c>
      <c r="C45" s="310">
        <f t="shared" ref="C45:L45" si="12">(C38/C33)-1</f>
        <v>-2.5125628140701961E-3</v>
      </c>
      <c r="D45" s="310">
        <f t="shared" si="12"/>
        <v>1.2345679012345734E-2</v>
      </c>
      <c r="E45" s="310">
        <f t="shared" si="12"/>
        <v>-1.2437810945272743E-3</v>
      </c>
      <c r="F45" s="310">
        <f t="shared" si="12"/>
        <v>1.2406947890826192E-3</v>
      </c>
      <c r="G45" s="310">
        <f t="shared" si="12"/>
        <v>9.8280098280099093E-3</v>
      </c>
      <c r="H45" s="310">
        <f t="shared" si="12"/>
        <v>7.3349633251833524E-3</v>
      </c>
      <c r="I45" s="310">
        <f t="shared" si="12"/>
        <v>3.7641154328731385E-3</v>
      </c>
      <c r="J45" s="310">
        <f t="shared" si="12"/>
        <v>6.281407035176656E-3</v>
      </c>
      <c r="K45" s="310">
        <f t="shared" si="12"/>
        <v>1.2315270935963074E-3</v>
      </c>
      <c r="L45" s="310">
        <f t="shared" si="12"/>
        <v>3.6540803897686658E-3</v>
      </c>
    </row>
    <row r="47" spans="1:16" ht="27" customHeight="1">
      <c r="A47" s="384" t="s">
        <v>991</v>
      </c>
      <c r="B47" s="384"/>
      <c r="C47" s="384"/>
      <c r="D47" s="384"/>
      <c r="E47" s="384"/>
      <c r="F47" s="384"/>
      <c r="G47" s="384"/>
      <c r="H47" s="384"/>
      <c r="I47" s="384"/>
      <c r="J47" s="384"/>
      <c r="K47" s="384"/>
      <c r="L47" s="384"/>
    </row>
    <row r="48" spans="1:16" ht="27" customHeight="1">
      <c r="A48" s="383" t="s">
        <v>992</v>
      </c>
      <c r="B48" s="383"/>
      <c r="C48" s="383"/>
      <c r="D48" s="383"/>
      <c r="E48" s="383"/>
      <c r="F48" s="383"/>
      <c r="G48" s="383"/>
      <c r="H48" s="383"/>
      <c r="I48" s="383"/>
      <c r="J48" s="383"/>
      <c r="K48" s="383"/>
    </row>
    <row r="49" spans="1:3">
      <c r="A49" s="273" t="s">
        <v>914</v>
      </c>
    </row>
    <row r="50" spans="1:3">
      <c r="A50" s="273" t="s">
        <v>1232</v>
      </c>
    </row>
    <row r="51" spans="1:3">
      <c r="A51" s="273" t="s">
        <v>1233</v>
      </c>
    </row>
    <row r="52" spans="1:3" hidden="1"/>
    <row r="53" spans="1:3" hidden="1">
      <c r="B53" s="273">
        <f>100*(POWER(B$12/B$4, 1/8)-1)</f>
        <v>0.29495036689826115</v>
      </c>
      <c r="C53" s="273">
        <f>100*(POWER(C$12/C$4, 1/8)-1)</f>
        <v>0.11573198634409199</v>
      </c>
    </row>
    <row r="54" spans="1:3" hidden="1"/>
    <row r="55" spans="1:3" hidden="1"/>
    <row r="56" spans="1:3" hidden="1"/>
    <row r="57" spans="1:3" hidden="1"/>
    <row r="58" spans="1:3" hidden="1"/>
    <row r="59" spans="1:3" hidden="1"/>
    <row r="60" spans="1:3" hidden="1"/>
    <row r="61" spans="1:3" hidden="1"/>
    <row r="62" spans="1:3" hidden="1"/>
    <row r="63" spans="1:3" hidden="1"/>
    <row r="64" spans="1:3" hidden="1"/>
    <row r="65" hidden="1"/>
    <row r="66" hidden="1"/>
    <row r="67" hidden="1"/>
    <row r="68" hidden="1"/>
    <row r="69" hidden="1"/>
    <row r="70" hidden="1"/>
    <row r="71" hidden="1"/>
    <row r="72" hidden="1"/>
    <row r="73" hidden="1"/>
    <row r="74" hidden="1"/>
    <row r="75" hidden="1"/>
    <row r="76" hidden="1"/>
    <row r="77" hidden="1"/>
    <row r="78" hidden="1"/>
    <row r="79" hidden="1"/>
    <row r="80" hidden="1"/>
    <row r="81" spans="2:3" hidden="1"/>
    <row r="82" spans="2:3" hidden="1"/>
    <row r="83" spans="2:3" hidden="1"/>
    <row r="84" spans="2:3" hidden="1"/>
    <row r="85" spans="2:3" hidden="1"/>
    <row r="86" spans="2:3" hidden="1"/>
    <row r="87" spans="2:3" hidden="1"/>
    <row r="88" spans="2:3" hidden="1"/>
    <row r="89" spans="2:3" hidden="1"/>
    <row r="90" spans="2:3" hidden="1"/>
    <row r="91" spans="2:3" hidden="1"/>
    <row r="92" spans="2:3" hidden="1">
      <c r="B92" s="273">
        <f>100*(POWER(B$23/B$12, 1/11)-1)</f>
        <v>0.22099240384068075</v>
      </c>
      <c r="C92" s="273">
        <f>100*(POWER(C$23/C$12, 1/11)-1)</f>
        <v>0.18958026661428651</v>
      </c>
    </row>
    <row r="93" spans="2:3" hidden="1">
      <c r="B93" s="273">
        <f>100*(POWER(B$31/B$23, 1/8)-1)</f>
        <v>0.25032111527387713</v>
      </c>
      <c r="C93" s="273">
        <f>100*(POWER(C$31/C$23, 1/8)-1)</f>
        <v>0.22375527529387984</v>
      </c>
    </row>
    <row r="94" spans="2:3" hidden="1"/>
  </sheetData>
  <mergeCells count="2">
    <mergeCell ref="A48:K48"/>
    <mergeCell ref="A47:L47"/>
  </mergeCells>
  <phoneticPr fontId="16" type="noConversion"/>
  <pageMargins left="0.74803149606299213" right="0.74803149606299213" top="0.98425196850393704" bottom="0.98425196850393704" header="0.51181102362204722" footer="0.51181102362204722"/>
  <pageSetup scale="65" orientation="landscape" r:id="rId1"/>
  <headerFooter alignWithMargins="0"/>
  <rowBreaks count="2" manualBreakCount="2">
    <brk id="52" max="16383" man="1"/>
    <brk id="58" max="16383" man="1"/>
  </rowBreaks>
</worksheet>
</file>

<file path=xl/worksheets/sheet22.xml><?xml version="1.0" encoding="utf-8"?>
<worksheet xmlns="http://schemas.openxmlformats.org/spreadsheetml/2006/main" xmlns:r="http://schemas.openxmlformats.org/officeDocument/2006/relationships">
  <dimension ref="A1:AD56"/>
  <sheetViews>
    <sheetView zoomScale="77" zoomScaleNormal="77" zoomScaleSheetLayoutView="70" workbookViewId="0">
      <pane xSplit="1" ySplit="6" topLeftCell="B25" activePane="bottomRight" state="frozen"/>
      <selection activeCell="B23" sqref="B23"/>
      <selection pane="topRight" activeCell="B23" sqref="B23"/>
      <selection pane="bottomLeft" activeCell="B23" sqref="B23"/>
      <selection pane="bottomRight" activeCell="D58" sqref="D58"/>
    </sheetView>
  </sheetViews>
  <sheetFormatPr defaultColWidth="8.875" defaultRowHeight="12.75"/>
  <cols>
    <col min="1" max="1" width="8.875" style="1" customWidth="1"/>
    <col min="2" max="6" width="14.875" style="8" customWidth="1"/>
    <col min="7" max="7" width="14.875" style="4" customWidth="1"/>
    <col min="8" max="8" width="17.125" style="4" customWidth="1"/>
    <col min="9" max="9" width="14.875" style="4" customWidth="1"/>
    <col min="10" max="10" width="14.875" style="8" customWidth="1"/>
    <col min="11" max="30" width="14.875" style="1" customWidth="1"/>
    <col min="31" max="95" width="10.875" style="1" customWidth="1"/>
    <col min="96" max="16384" width="8.875" style="1"/>
  </cols>
  <sheetData>
    <row r="1" spans="1:30">
      <c r="B1" s="8" t="s">
        <v>71</v>
      </c>
      <c r="Q1" s="1" t="s">
        <v>154</v>
      </c>
    </row>
    <row r="3" spans="1:30">
      <c r="B3" s="8" t="s">
        <v>264</v>
      </c>
      <c r="K3" s="367" t="s">
        <v>785</v>
      </c>
      <c r="L3" s="367"/>
      <c r="M3" s="367" t="s">
        <v>281</v>
      </c>
      <c r="N3" s="367"/>
      <c r="O3" s="367" t="s">
        <v>282</v>
      </c>
      <c r="P3" s="367"/>
      <c r="Q3" s="367" t="s">
        <v>283</v>
      </c>
      <c r="R3" s="367"/>
      <c r="S3" s="367" t="s">
        <v>284</v>
      </c>
      <c r="T3" s="367"/>
      <c r="U3" s="367" t="s">
        <v>285</v>
      </c>
      <c r="V3" s="367"/>
      <c r="W3" s="367" t="s">
        <v>286</v>
      </c>
      <c r="X3" s="367"/>
      <c r="Y3" s="367" t="s">
        <v>287</v>
      </c>
      <c r="Z3" s="367"/>
      <c r="AA3" s="367" t="s">
        <v>288</v>
      </c>
      <c r="AB3" s="367"/>
      <c r="AC3" s="367" t="s">
        <v>289</v>
      </c>
      <c r="AD3" s="367"/>
    </row>
    <row r="4" spans="1:30" s="277" customFormat="1" ht="63.75">
      <c r="B4" s="297" t="s">
        <v>309</v>
      </c>
      <c r="C4" s="297" t="s">
        <v>310</v>
      </c>
      <c r="D4" s="297" t="s">
        <v>311</v>
      </c>
      <c r="E4" s="297" t="s">
        <v>312</v>
      </c>
      <c r="F4" s="297" t="s">
        <v>1082</v>
      </c>
      <c r="G4" s="298" t="s">
        <v>279</v>
      </c>
      <c r="H4" s="298" t="s">
        <v>1083</v>
      </c>
      <c r="I4" s="298" t="s">
        <v>1084</v>
      </c>
      <c r="J4" s="297" t="s">
        <v>885</v>
      </c>
      <c r="K4" s="277" t="s">
        <v>1084</v>
      </c>
      <c r="L4" s="277" t="s">
        <v>1083</v>
      </c>
      <c r="M4" s="277" t="s">
        <v>1084</v>
      </c>
      <c r="N4" s="277" t="s">
        <v>1083</v>
      </c>
      <c r="O4" s="277" t="s">
        <v>1084</v>
      </c>
      <c r="P4" s="277" t="s">
        <v>1083</v>
      </c>
      <c r="Q4" s="277" t="s">
        <v>1084</v>
      </c>
      <c r="R4" s="277" t="s">
        <v>1083</v>
      </c>
      <c r="S4" s="277" t="s">
        <v>1084</v>
      </c>
      <c r="T4" s="277" t="s">
        <v>1083</v>
      </c>
      <c r="U4" s="277" t="s">
        <v>1084</v>
      </c>
      <c r="V4" s="277" t="s">
        <v>1083</v>
      </c>
      <c r="W4" s="277" t="s">
        <v>1084</v>
      </c>
      <c r="X4" s="277" t="s">
        <v>1083</v>
      </c>
      <c r="Y4" s="277" t="s">
        <v>1084</v>
      </c>
      <c r="Z4" s="277" t="s">
        <v>1083</v>
      </c>
      <c r="AA4" s="277" t="s">
        <v>1084</v>
      </c>
      <c r="AB4" s="277" t="s">
        <v>1083</v>
      </c>
      <c r="AC4" s="277" t="s">
        <v>1084</v>
      </c>
      <c r="AD4" s="277" t="s">
        <v>1083</v>
      </c>
    </row>
    <row r="5" spans="1:30" hidden="1"/>
    <row r="6" spans="1:30" ht="31.5" customHeight="1">
      <c r="B6" s="291" t="s">
        <v>77</v>
      </c>
      <c r="C6" s="291" t="s">
        <v>78</v>
      </c>
      <c r="D6" s="291" t="s">
        <v>79</v>
      </c>
      <c r="E6" s="291" t="s">
        <v>80</v>
      </c>
      <c r="F6" s="291" t="s">
        <v>81</v>
      </c>
      <c r="G6" s="78" t="s">
        <v>82</v>
      </c>
      <c r="H6" s="78" t="s">
        <v>1178</v>
      </c>
      <c r="I6" s="78" t="s">
        <v>84</v>
      </c>
      <c r="J6" s="291" t="s">
        <v>131</v>
      </c>
      <c r="K6" s="18" t="s">
        <v>85</v>
      </c>
      <c r="L6" s="18" t="s">
        <v>132</v>
      </c>
      <c r="M6" s="18" t="s">
        <v>87</v>
      </c>
      <c r="N6" s="18" t="s">
        <v>133</v>
      </c>
      <c r="O6" s="18" t="s">
        <v>102</v>
      </c>
      <c r="P6" s="18" t="s">
        <v>134</v>
      </c>
      <c r="Q6" s="18" t="s">
        <v>273</v>
      </c>
      <c r="R6" s="18" t="s">
        <v>1184</v>
      </c>
      <c r="S6" s="18" t="s">
        <v>1179</v>
      </c>
      <c r="T6" s="18" t="s">
        <v>1185</v>
      </c>
      <c r="U6" s="18" t="s">
        <v>1180</v>
      </c>
      <c r="V6" s="18" t="s">
        <v>1186</v>
      </c>
      <c r="W6" s="18" t="s">
        <v>1181</v>
      </c>
      <c r="X6" s="18" t="s">
        <v>1187</v>
      </c>
      <c r="Y6" s="18" t="s">
        <v>1182</v>
      </c>
      <c r="Z6" s="18" t="s">
        <v>1188</v>
      </c>
      <c r="AA6" s="18" t="s">
        <v>1183</v>
      </c>
      <c r="AB6" s="18" t="s">
        <v>1189</v>
      </c>
      <c r="AC6" s="18" t="s">
        <v>521</v>
      </c>
      <c r="AD6" s="18" t="s">
        <v>1190</v>
      </c>
    </row>
    <row r="7" spans="1:30" ht="18" customHeight="1">
      <c r="A7" s="1">
        <v>1981</v>
      </c>
      <c r="B7" s="291">
        <v>16.2</v>
      </c>
      <c r="C7" s="291">
        <v>2.8</v>
      </c>
      <c r="D7" s="291">
        <v>1.4</v>
      </c>
      <c r="E7" s="291">
        <v>8.1999999999999993</v>
      </c>
      <c r="F7" s="291">
        <f>(SUM(B7:E7))/'a1'!$B$13*'a1'!$B$39</f>
        <v>53.058231707317084</v>
      </c>
      <c r="G7" s="78">
        <f>'a1'!F8</f>
        <v>24819915</v>
      </c>
      <c r="H7" s="78">
        <f>F7*1000000000/G7</f>
        <v>2137.7281794606101</v>
      </c>
      <c r="I7" s="78">
        <f>'a1'!G8</f>
        <v>16738.977550890082</v>
      </c>
      <c r="J7" s="291">
        <f>H7/I7*100</f>
        <v>12.770960310816227</v>
      </c>
      <c r="K7" s="78">
        <f>'a1'!M8</f>
        <v>11920.69556511189</v>
      </c>
      <c r="L7" s="78">
        <f>K7*($J7/100)</f>
        <v>1522.3872993936695</v>
      </c>
      <c r="M7" s="78">
        <f>'a1'!S8</f>
        <v>14220.848070837144</v>
      </c>
      <c r="N7" s="78">
        <f t="shared" ref="L7:N28" si="0">M7*($J7/100)</f>
        <v>1816.1388629880867</v>
      </c>
      <c r="O7" s="78">
        <f>'a1'!Y8</f>
        <v>15101.693705833979</v>
      </c>
      <c r="P7" s="78">
        <f t="shared" ref="P7:P32" si="1">O7*($J7/100)</f>
        <v>1928.6313094330897</v>
      </c>
      <c r="Q7" s="78">
        <f>'a1'!AE8</f>
        <v>13130.663979004526</v>
      </c>
      <c r="R7" s="78">
        <f t="shared" ref="R7:R32" si="2">Q7*($J7/100)</f>
        <v>1676.9118853053108</v>
      </c>
      <c r="S7" s="78">
        <f>'a1'!AK8</f>
        <v>14430.886330613956</v>
      </c>
      <c r="T7" s="78">
        <f t="shared" ref="T7:T32" si="3">S7*($J7/100)</f>
        <v>1842.9627657817123</v>
      </c>
      <c r="U7" s="78">
        <f>'a1'!AQ8</f>
        <v>17580.568765017386</v>
      </c>
      <c r="V7" s="78">
        <f t="shared" ref="V7:V32" si="4">U7*($J7/100)</f>
        <v>2245.2074593961247</v>
      </c>
      <c r="W7" s="78">
        <f>'a1'!AW8</f>
        <v>16362.398543761981</v>
      </c>
      <c r="X7" s="78">
        <f t="shared" ref="X7:X32" si="5">W7*($J7/100)</f>
        <v>2089.6354239214147</v>
      </c>
      <c r="Y7" s="78">
        <f>'a1'!BC8</f>
        <v>15940.411515548409</v>
      </c>
      <c r="Z7" s="78">
        <f t="shared" ref="Z7:Z32" si="6">Y7*($J7/100)</f>
        <v>2035.7436280314666</v>
      </c>
      <c r="AA7" s="78">
        <f>'a1'!BI8</f>
        <v>19620.671955528862</v>
      </c>
      <c r="AB7" s="78">
        <f t="shared" ref="AB7:AB32" si="7">AA7*($J7/100)</f>
        <v>2505.748228156041</v>
      </c>
      <c r="AC7" s="78">
        <f>'a1'!BO8</f>
        <v>19658.892547048388</v>
      </c>
      <c r="AD7" s="78">
        <f t="shared" ref="AD7:AD32" si="8">AC7*($J7/100)</f>
        <v>2510.6293647295588</v>
      </c>
    </row>
    <row r="8" spans="1:30" ht="18" customHeight="1">
      <c r="A8" s="1">
        <v>1982</v>
      </c>
      <c r="B8" s="291">
        <v>15.8</v>
      </c>
      <c r="C8" s="291">
        <v>2.9</v>
      </c>
      <c r="D8" s="291">
        <v>1.4</v>
      </c>
      <c r="E8" s="291">
        <v>7.9</v>
      </c>
      <c r="F8" s="291">
        <f>(SUM(B8:E8))/'a1'!$B$13*'a1'!$B$39</f>
        <v>51.945121951219519</v>
      </c>
      <c r="G8" s="78">
        <f>'a1'!F9</f>
        <v>25116942</v>
      </c>
      <c r="H8" s="78">
        <f t="shared" ref="H8:H34" si="9">F8*1000000000/G8</f>
        <v>2068.130823856643</v>
      </c>
      <c r="I8" s="78">
        <f>'a1'!G9</f>
        <v>16143.923890097767</v>
      </c>
      <c r="J8" s="291">
        <f t="shared" ref="J8:J27" si="10">H8/I8*100</f>
        <v>12.810583337333354</v>
      </c>
      <c r="K8" s="78">
        <f>'a1'!M9</f>
        <v>11873.578542859384</v>
      </c>
      <c r="L8" s="78">
        <f t="shared" si="0"/>
        <v>1521.0746743567327</v>
      </c>
      <c r="M8" s="78">
        <f>'a1'!S9</f>
        <v>14022.396996472149</v>
      </c>
      <c r="N8" s="78">
        <f t="shared" si="0"/>
        <v>1796.3508531247937</v>
      </c>
      <c r="O8" s="78">
        <f>'a1'!Y9</f>
        <v>14804.932959892345</v>
      </c>
      <c r="P8" s="78">
        <f t="shared" si="1"/>
        <v>1896.5982748633423</v>
      </c>
      <c r="Q8" s="78">
        <f>'a1'!AE9</f>
        <v>12964.745560507565</v>
      </c>
      <c r="R8" s="78">
        <f t="shared" si="2"/>
        <v>1660.8595345020478</v>
      </c>
      <c r="S8" s="78">
        <f>'a1'!AK9</f>
        <v>13826.485636407815</v>
      </c>
      <c r="T8" s="78">
        <f t="shared" si="3"/>
        <v>1771.2534650764489</v>
      </c>
      <c r="U8" s="78">
        <f>'a1'!AQ9</f>
        <v>17063.014108961503</v>
      </c>
      <c r="V8" s="78">
        <f t="shared" si="4"/>
        <v>2185.8716422894613</v>
      </c>
      <c r="W8" s="78">
        <f>'a1'!AW9</f>
        <v>16245.321577001676</v>
      </c>
      <c r="X8" s="78">
        <f t="shared" si="5"/>
        <v>2081.1204590395964</v>
      </c>
      <c r="Y8" s="78">
        <f>'a1'!BC9</f>
        <v>15728.038824953223</v>
      </c>
      <c r="Z8" s="78">
        <f t="shared" si="6"/>
        <v>2014.8535209987781</v>
      </c>
      <c r="AA8" s="78">
        <f>'a1'!BI9</f>
        <v>18773.522286647927</v>
      </c>
      <c r="AB8" s="78">
        <f t="shared" si="7"/>
        <v>2404.9977178838831</v>
      </c>
      <c r="AC8" s="78">
        <f>'a1'!BO9</f>
        <v>18311.059258206031</v>
      </c>
      <c r="AD8" s="78">
        <f t="shared" si="8"/>
        <v>2345.7535062209781</v>
      </c>
    </row>
    <row r="9" spans="1:30" ht="18" customHeight="1">
      <c r="A9" s="1">
        <v>1983</v>
      </c>
      <c r="B9" s="291">
        <v>16.8</v>
      </c>
      <c r="C9" s="291">
        <v>2.9</v>
      </c>
      <c r="D9" s="291">
        <v>1.7</v>
      </c>
      <c r="E9" s="291">
        <v>7.9</v>
      </c>
      <c r="F9" s="291">
        <f>(SUM(B9:E9))/'a1'!$B$13*'a1'!$B$39</f>
        <v>54.356859756097563</v>
      </c>
      <c r="G9" s="78">
        <f>'a1'!F10</f>
        <v>25366451</v>
      </c>
      <c r="H9" s="78">
        <f t="shared" si="9"/>
        <v>2142.8642010700496</v>
      </c>
      <c r="I9" s="78">
        <f>'a1'!G10</f>
        <v>16433.79280767341</v>
      </c>
      <c r="J9" s="291">
        <f t="shared" si="10"/>
        <v>13.039377008997491</v>
      </c>
      <c r="K9" s="78">
        <f>'a1'!M10</f>
        <v>12058.760558321996</v>
      </c>
      <c r="L9" s="78">
        <f t="shared" si="0"/>
        <v>1572.3872518118958</v>
      </c>
      <c r="M9" s="78">
        <f>'a1'!S10</f>
        <v>14452.206999088743</v>
      </c>
      <c r="N9" s="78">
        <f t="shared" si="0"/>
        <v>1884.4777567319038</v>
      </c>
      <c r="O9" s="78">
        <f>'a1'!Y10</f>
        <v>15295.598585263662</v>
      </c>
      <c r="P9" s="78">
        <f t="shared" si="1"/>
        <v>1994.4507653154155</v>
      </c>
      <c r="Q9" s="78">
        <f>'a1'!AE10</f>
        <v>13411.355236541782</v>
      </c>
      <c r="R9" s="78">
        <f t="shared" si="2"/>
        <v>1748.7571713086102</v>
      </c>
      <c r="S9" s="78">
        <f>'a1'!AK10</f>
        <v>14272.352345366695</v>
      </c>
      <c r="T9" s="78">
        <f t="shared" si="3"/>
        <v>1861.0258303648591</v>
      </c>
      <c r="U9" s="78">
        <f>'a1'!AQ10</f>
        <v>17478.71910636398</v>
      </c>
      <c r="V9" s="78">
        <f t="shared" si="4"/>
        <v>2279.1160806224766</v>
      </c>
      <c r="W9" s="78">
        <f>'a1'!AW10</f>
        <v>16200.01660765915</v>
      </c>
      <c r="X9" s="78">
        <f t="shared" si="5"/>
        <v>2112.3812409928823</v>
      </c>
      <c r="Y9" s="78">
        <f>'a1'!BC10</f>
        <v>15937.094568883465</v>
      </c>
      <c r="Z9" s="78">
        <f t="shared" si="6"/>
        <v>2078.0978451171782</v>
      </c>
      <c r="AA9" s="78">
        <f>'a1'!BI10</f>
        <v>18653.593957520658</v>
      </c>
      <c r="AB9" s="78">
        <f t="shared" si="7"/>
        <v>2432.3124418486937</v>
      </c>
      <c r="AC9" s="78">
        <f>'a1'!BO10</f>
        <v>18226.642664390256</v>
      </c>
      <c r="AD9" s="78">
        <f t="shared" si="8"/>
        <v>2376.6406530926306</v>
      </c>
    </row>
    <row r="10" spans="1:30" ht="18" customHeight="1">
      <c r="A10" s="1">
        <v>1984</v>
      </c>
      <c r="B10" s="291">
        <v>18.100000000000001</v>
      </c>
      <c r="C10" s="291">
        <v>3</v>
      </c>
      <c r="D10" s="291">
        <v>1.8</v>
      </c>
      <c r="E10" s="291">
        <v>8.5</v>
      </c>
      <c r="F10" s="291">
        <f>(SUM(B10:E10))/'a1'!$B$13*'a1'!$B$39</f>
        <v>58.252743902439043</v>
      </c>
      <c r="G10" s="78">
        <f>'a1'!F11</f>
        <v>25607053</v>
      </c>
      <c r="H10" s="78">
        <f t="shared" si="9"/>
        <v>2274.8710639384799</v>
      </c>
      <c r="I10" s="78">
        <f>'a1'!G11</f>
        <v>16975.635579775619</v>
      </c>
      <c r="J10" s="291">
        <f t="shared" si="10"/>
        <v>13.400800537027957</v>
      </c>
      <c r="K10" s="78">
        <f>'a1'!M11</f>
        <v>12545.145802625568</v>
      </c>
      <c r="L10" s="78">
        <f t="shared" si="0"/>
        <v>1681.1499660891873</v>
      </c>
      <c r="M10" s="78">
        <f>'a1'!S11</f>
        <v>15178.211641633021</v>
      </c>
      <c r="N10" s="78">
        <f t="shared" si="0"/>
        <v>2034.0018671831979</v>
      </c>
      <c r="O10" s="78">
        <f>'a1'!Y11</f>
        <v>16062.069287759938</v>
      </c>
      <c r="P10" s="78">
        <f t="shared" si="1"/>
        <v>2152.4458673719364</v>
      </c>
      <c r="Q10" s="78">
        <f>'a1'!AE11</f>
        <v>13932.223715037586</v>
      </c>
      <c r="R10" s="78">
        <f t="shared" si="2"/>
        <v>1867.0295104246932</v>
      </c>
      <c r="S10" s="78">
        <f>'a1'!AK11</f>
        <v>14966.627558729766</v>
      </c>
      <c r="T10" s="78">
        <f t="shared" si="3"/>
        <v>2005.6479062652327</v>
      </c>
      <c r="U10" s="78">
        <f>'a1'!AQ11</f>
        <v>18058.171685928221</v>
      </c>
      <c r="V10" s="78">
        <f t="shared" si="4"/>
        <v>2419.9395682652994</v>
      </c>
      <c r="W10" s="78">
        <f>'a1'!AW11</f>
        <v>17027.271624634963</v>
      </c>
      <c r="X10" s="78">
        <f t="shared" si="5"/>
        <v>2281.790707315291</v>
      </c>
      <c r="Y10" s="78">
        <f>'a1'!BC11</f>
        <v>16249.513362211283</v>
      </c>
      <c r="Z10" s="78">
        <f t="shared" si="6"/>
        <v>2177.5648739076391</v>
      </c>
      <c r="AA10" s="78">
        <f>'a1'!BI11</f>
        <v>18842.837253076246</v>
      </c>
      <c r="AB10" s="78">
        <f t="shared" si="7"/>
        <v>2525.0910358015453</v>
      </c>
      <c r="AC10" s="78">
        <f>'a1'!BO11</f>
        <v>18476.299894712949</v>
      </c>
      <c r="AD10" s="78">
        <f t="shared" si="8"/>
        <v>2475.9720955135886</v>
      </c>
    </row>
    <row r="11" spans="1:30" ht="18" customHeight="1">
      <c r="A11" s="1">
        <v>1985</v>
      </c>
      <c r="B11" s="291">
        <v>19.100000000000001</v>
      </c>
      <c r="C11" s="291">
        <v>3.1</v>
      </c>
      <c r="D11" s="291">
        <v>1.9</v>
      </c>
      <c r="E11" s="291">
        <v>9</v>
      </c>
      <c r="F11" s="291">
        <f>(SUM(B11:E11))/'a1'!$B$13*'a1'!$B$39</f>
        <v>61.406554878048794</v>
      </c>
      <c r="G11" s="78">
        <f>'a1'!F12</f>
        <v>25842116</v>
      </c>
      <c r="H11" s="78">
        <f t="shared" si="9"/>
        <v>2376.2200772587198</v>
      </c>
      <c r="I11" s="78">
        <f>'a1'!G12</f>
        <v>17668.715673283103</v>
      </c>
      <c r="J11" s="291">
        <f t="shared" si="10"/>
        <v>13.448742518686894</v>
      </c>
      <c r="K11" s="78">
        <f>'a1'!M12</f>
        <v>12985.197013508265</v>
      </c>
      <c r="L11" s="78">
        <f t="shared" si="0"/>
        <v>1746.3457118909466</v>
      </c>
      <c r="M11" s="78">
        <f>'a1'!S12</f>
        <v>15381.722157359014</v>
      </c>
      <c r="N11" s="78">
        <f t="shared" si="0"/>
        <v>2068.6482078830245</v>
      </c>
      <c r="O11" s="78">
        <f>'a1'!Y12</f>
        <v>16607.815336265365</v>
      </c>
      <c r="P11" s="78">
        <f t="shared" si="1"/>
        <v>2233.5423225533227</v>
      </c>
      <c r="Q11" s="78">
        <f>'a1'!AE12</f>
        <v>14439.634612539698</v>
      </c>
      <c r="R11" s="78">
        <f t="shared" si="2"/>
        <v>1941.9492796796558</v>
      </c>
      <c r="S11" s="78">
        <f>'a1'!AK12</f>
        <v>15662.181384925625</v>
      </c>
      <c r="T11" s="78">
        <f t="shared" si="3"/>
        <v>2106.3664472683563</v>
      </c>
      <c r="U11" s="78">
        <f>'a1'!AQ12</f>
        <v>18831.67931855904</v>
      </c>
      <c r="V11" s="78">
        <f t="shared" si="4"/>
        <v>2532.6240634978158</v>
      </c>
      <c r="W11" s="78">
        <f>'a1'!AW12</f>
        <v>17546.501369521338</v>
      </c>
      <c r="X11" s="78">
        <f t="shared" si="5"/>
        <v>2359.7837902247943</v>
      </c>
      <c r="Y11" s="78">
        <f>'a1'!BC12</f>
        <v>16539.698398326516</v>
      </c>
      <c r="Z11" s="78">
        <f t="shared" si="6"/>
        <v>2224.3814509583131</v>
      </c>
      <c r="AA11" s="78">
        <f>'a1'!BI12</f>
        <v>19839.966063489555</v>
      </c>
      <c r="AB11" s="78">
        <f t="shared" si="7"/>
        <v>2668.2259516735699</v>
      </c>
      <c r="AC11" s="78">
        <f>'a1'!BO12</f>
        <v>19011.26370569901</v>
      </c>
      <c r="AD11" s="78">
        <f t="shared" si="8"/>
        <v>2556.775905328032</v>
      </c>
    </row>
    <row r="12" spans="1:30" ht="18" customHeight="1">
      <c r="A12" s="1">
        <v>1986</v>
      </c>
      <c r="B12" s="291">
        <v>18.8</v>
      </c>
      <c r="C12" s="291">
        <v>3.1</v>
      </c>
      <c r="D12" s="291">
        <v>2.1</v>
      </c>
      <c r="E12" s="291">
        <v>9.3000000000000007</v>
      </c>
      <c r="F12" s="291">
        <f>(SUM(B12:E12))/'a1'!$B$13*'a1'!$B$39</f>
        <v>61.777591463414652</v>
      </c>
      <c r="G12" s="78">
        <f>'a1'!F13</f>
        <v>26100278</v>
      </c>
      <c r="H12" s="78">
        <f t="shared" si="9"/>
        <v>2366.9323163306785</v>
      </c>
      <c r="I12" s="78">
        <f>'a1'!G13</f>
        <v>18151.454172250578</v>
      </c>
      <c r="J12" s="291">
        <f t="shared" si="10"/>
        <v>13.039904648241224</v>
      </c>
      <c r="K12" s="78">
        <f>'a1'!M13</f>
        <v>13461.598525783178</v>
      </c>
      <c r="L12" s="78">
        <f t="shared" si="0"/>
        <v>1755.3796118911728</v>
      </c>
      <c r="M12" s="78">
        <f>'a1'!S13</f>
        <v>15836.681304307203</v>
      </c>
      <c r="N12" s="78">
        <f t="shared" si="0"/>
        <v>2065.0881415275039</v>
      </c>
      <c r="O12" s="78">
        <f>'a1'!Y13</f>
        <v>17084.942193508621</v>
      </c>
      <c r="P12" s="78">
        <f t="shared" si="1"/>
        <v>2227.8601712406567</v>
      </c>
      <c r="Q12" s="78">
        <f>'a1'!AE13</f>
        <v>14998.227632655144</v>
      </c>
      <c r="R12" s="78">
        <f t="shared" si="2"/>
        <v>1955.7545822243978</v>
      </c>
      <c r="S12" s="78">
        <f>'a1'!AK13</f>
        <v>16089.633983634882</v>
      </c>
      <c r="T12" s="78">
        <f t="shared" si="3"/>
        <v>2098.0729297170046</v>
      </c>
      <c r="U12" s="78">
        <f>'a1'!AQ13</f>
        <v>19540.318430187937</v>
      </c>
      <c r="V12" s="78">
        <f t="shared" si="4"/>
        <v>2548.0388912592134</v>
      </c>
      <c r="W12" s="78">
        <f>'a1'!AW13</f>
        <v>17820.497786637741</v>
      </c>
      <c r="X12" s="78">
        <f t="shared" si="5"/>
        <v>2323.7759192194994</v>
      </c>
      <c r="Y12" s="78">
        <f>'a1'!BC13</f>
        <v>17068.834285814271</v>
      </c>
      <c r="Z12" s="78">
        <f t="shared" si="6"/>
        <v>2225.7597154364871</v>
      </c>
      <c r="AA12" s="78">
        <f>'a1'!BI13</f>
        <v>19876.856300838906</v>
      </c>
      <c r="AB12" s="78">
        <f t="shared" si="7"/>
        <v>2591.9231086973214</v>
      </c>
      <c r="AC12" s="78">
        <f>'a1'!BO13</f>
        <v>19294.378351995809</v>
      </c>
      <c r="AD12" s="78">
        <f t="shared" si="8"/>
        <v>2515.9685395711499</v>
      </c>
    </row>
    <row r="13" spans="1:30" ht="18" customHeight="1">
      <c r="A13" s="1">
        <v>1987</v>
      </c>
      <c r="B13" s="291">
        <v>18.899999999999999</v>
      </c>
      <c r="C13" s="291">
        <v>3.2</v>
      </c>
      <c r="D13" s="291">
        <v>1.8</v>
      </c>
      <c r="E13" s="291">
        <v>9.6</v>
      </c>
      <c r="F13" s="291">
        <f>(SUM(B13:E13))/'a1'!$B$13*'a1'!$B$39</f>
        <v>62.148628048780495</v>
      </c>
      <c r="G13" s="78">
        <f>'a1'!F14</f>
        <v>26446601</v>
      </c>
      <c r="H13" s="78">
        <f t="shared" si="9"/>
        <v>2349.9665627647382</v>
      </c>
      <c r="I13" s="78">
        <f>'a1'!G14</f>
        <v>18637.253233411735</v>
      </c>
      <c r="J13" s="291">
        <f t="shared" si="10"/>
        <v>12.608974795448189</v>
      </c>
      <c r="K13" s="78">
        <f>'a1'!M14</f>
        <v>14013.232691632391</v>
      </c>
      <c r="L13" s="78">
        <f t="shared" si="0"/>
        <v>1766.924978115434</v>
      </c>
      <c r="M13" s="78">
        <f>'a1'!S14</f>
        <v>16340.047107842756</v>
      </c>
      <c r="N13" s="78">
        <f t="shared" si="0"/>
        <v>2060.3124213922538</v>
      </c>
      <c r="O13" s="78">
        <f>'a1'!Y14</f>
        <v>17514.430297021281</v>
      </c>
      <c r="P13" s="78">
        <f t="shared" si="1"/>
        <v>2208.3901017177545</v>
      </c>
      <c r="Q13" s="78">
        <f>'a1'!AE14</f>
        <v>15411.504765254862</v>
      </c>
      <c r="R13" s="78">
        <f t="shared" si="2"/>
        <v>1943.232751450282</v>
      </c>
      <c r="S13" s="78">
        <f>'a1'!AK14</f>
        <v>16501.513421441276</v>
      </c>
      <c r="T13" s="78">
        <f t="shared" si="3"/>
        <v>2080.6716681770304</v>
      </c>
      <c r="U13" s="78">
        <f>'a1'!AQ14</f>
        <v>20073.988801554689</v>
      </c>
      <c r="V13" s="78">
        <f t="shared" si="4"/>
        <v>2531.1241884291226</v>
      </c>
      <c r="W13" s="78">
        <f>'a1'!AW14</f>
        <v>17968.395071619569</v>
      </c>
      <c r="X13" s="78">
        <f t="shared" si="5"/>
        <v>2265.6304057270659</v>
      </c>
      <c r="Y13" s="78">
        <f>'a1'!BC14</f>
        <v>17366.399463980892</v>
      </c>
      <c r="Z13" s="78">
        <f t="shared" si="6"/>
        <v>2189.7249312901999</v>
      </c>
      <c r="AA13" s="78">
        <f>'a1'!BI14</f>
        <v>20270.583073215079</v>
      </c>
      <c r="AB13" s="78">
        <f t="shared" si="7"/>
        <v>2555.9127105920761</v>
      </c>
      <c r="AC13" s="78">
        <f>'a1'!BO14</f>
        <v>20015.410094497533</v>
      </c>
      <c r="AD13" s="78">
        <f t="shared" si="8"/>
        <v>2523.7380140207865</v>
      </c>
    </row>
    <row r="14" spans="1:30" ht="18" customHeight="1">
      <c r="A14" s="1">
        <v>1988</v>
      </c>
      <c r="B14" s="291">
        <v>19.8</v>
      </c>
      <c r="C14" s="291">
        <v>3.3</v>
      </c>
      <c r="D14" s="291">
        <v>2</v>
      </c>
      <c r="E14" s="291">
        <v>9.6999999999999993</v>
      </c>
      <c r="F14" s="291">
        <f>(SUM(B14:E14))/'a1'!$B$13*'a1'!$B$39</f>
        <v>64.560365853658539</v>
      </c>
      <c r="G14" s="78">
        <f>'a1'!F15</f>
        <v>26791747</v>
      </c>
      <c r="H14" s="78">
        <f t="shared" si="9"/>
        <v>2409.7109402256797</v>
      </c>
      <c r="I14" s="78">
        <f>'a1'!G15</f>
        <v>19153.771495378784</v>
      </c>
      <c r="J14" s="291">
        <f t="shared" si="10"/>
        <v>12.580869207962875</v>
      </c>
      <c r="K14" s="78">
        <f>'a1'!M15</f>
        <v>14640.458309999269</v>
      </c>
      <c r="L14" s="78">
        <f t="shared" si="0"/>
        <v>1841.8969114273398</v>
      </c>
      <c r="M14" s="78">
        <f>'a1'!S15</f>
        <v>16706.757728809102</v>
      </c>
      <c r="N14" s="78">
        <f t="shared" si="0"/>
        <v>2101.8553387527018</v>
      </c>
      <c r="O14" s="78">
        <f>'a1'!Y15</f>
        <v>17957.77159569156</v>
      </c>
      <c r="P14" s="78">
        <f t="shared" si="1"/>
        <v>2259.2437571186629</v>
      </c>
      <c r="Q14" s="78">
        <f>'a1'!AE15</f>
        <v>15886.925291881005</v>
      </c>
      <c r="R14" s="78">
        <f t="shared" si="2"/>
        <v>1998.7132921383234</v>
      </c>
      <c r="S14" s="78">
        <f>'a1'!AK15</f>
        <v>16923.752650438193</v>
      </c>
      <c r="T14" s="78">
        <f t="shared" si="3"/>
        <v>2129.1551860307795</v>
      </c>
      <c r="U14" s="78">
        <f>'a1'!AQ15</f>
        <v>20672.208094224596</v>
      </c>
      <c r="V14" s="78">
        <f t="shared" si="4"/>
        <v>2600.7434627323114</v>
      </c>
      <c r="W14" s="78">
        <f>'a1'!AW15</f>
        <v>18212.551444809789</v>
      </c>
      <c r="X14" s="78">
        <f t="shared" si="5"/>
        <v>2291.2972767044726</v>
      </c>
      <c r="Y14" s="78">
        <f>'a1'!BC15</f>
        <v>17534.10002674512</v>
      </c>
      <c r="Z14" s="78">
        <f t="shared" si="6"/>
        <v>2205.9421911581871</v>
      </c>
      <c r="AA14" s="78">
        <f>'a1'!BI15</f>
        <v>20843.730435469308</v>
      </c>
      <c r="AB14" s="78">
        <f t="shared" si="7"/>
        <v>2622.3224641467441</v>
      </c>
      <c r="AC14" s="78">
        <f>'a1'!BO15</f>
        <v>20555.670242435936</v>
      </c>
      <c r="AD14" s="78">
        <f t="shared" si="8"/>
        <v>2586.0819880210101</v>
      </c>
    </row>
    <row r="15" spans="1:30" ht="18" customHeight="1">
      <c r="A15" s="1">
        <v>1989</v>
      </c>
      <c r="B15" s="291">
        <v>20.399999999999999</v>
      </c>
      <c r="C15" s="291">
        <v>3.4</v>
      </c>
      <c r="D15" s="291">
        <v>1.7</v>
      </c>
      <c r="E15" s="291">
        <v>9.8000000000000007</v>
      </c>
      <c r="F15" s="291">
        <f>(SUM(B15:E15))/'a1'!$B$13*'a1'!$B$39</f>
        <v>65.487957317073182</v>
      </c>
      <c r="G15" s="78">
        <f>'a1'!F16</f>
        <v>27276781</v>
      </c>
      <c r="H15" s="78">
        <f t="shared" si="9"/>
        <v>2400.8682445730374</v>
      </c>
      <c r="I15" s="78">
        <f>'a1'!G16</f>
        <v>19460.984050867293</v>
      </c>
      <c r="J15" s="291">
        <f t="shared" si="10"/>
        <v>12.336828591491708</v>
      </c>
      <c r="K15" s="78">
        <f>'a1'!M16</f>
        <v>14983.930302783276</v>
      </c>
      <c r="L15" s="78">
        <f t="shared" si="0"/>
        <v>1848.5417977229572</v>
      </c>
      <c r="M15" s="78">
        <f>'a1'!S16</f>
        <v>16872.450116401465</v>
      </c>
      <c r="N15" s="78">
        <f t="shared" si="0"/>
        <v>2081.5252500453921</v>
      </c>
      <c r="O15" s="78">
        <f>'a1'!Y16</f>
        <v>18144.784314940349</v>
      </c>
      <c r="P15" s="78">
        <f t="shared" si="1"/>
        <v>2238.4909392300638</v>
      </c>
      <c r="Q15" s="78">
        <f>'a1'!AE16</f>
        <v>16156.348069522492</v>
      </c>
      <c r="R15" s="78">
        <f t="shared" si="2"/>
        <v>1993.1809679817693</v>
      </c>
      <c r="S15" s="78">
        <f>'a1'!AK16</f>
        <v>17115.062710754228</v>
      </c>
      <c r="T15" s="78">
        <f t="shared" si="3"/>
        <v>2111.4559499520633</v>
      </c>
      <c r="U15" s="78">
        <f>'a1'!AQ16</f>
        <v>20882.473606408992</v>
      </c>
      <c r="V15" s="78">
        <f t="shared" si="4"/>
        <v>2576.234974486174</v>
      </c>
      <c r="W15" s="78">
        <f>'a1'!AW16</f>
        <v>18474.495194746836</v>
      </c>
      <c r="X15" s="78">
        <f t="shared" si="5"/>
        <v>2279.1668053192893</v>
      </c>
      <c r="Y15" s="78">
        <f>'a1'!BC16</f>
        <v>17783.310232392523</v>
      </c>
      <c r="Z15" s="78">
        <f t="shared" si="6"/>
        <v>2193.8965012634712</v>
      </c>
      <c r="AA15" s="78">
        <f>'a1'!BI16</f>
        <v>21368.316772237398</v>
      </c>
      <c r="AB15" s="78">
        <f t="shared" si="7"/>
        <v>2636.1726130779016</v>
      </c>
      <c r="AC15" s="78">
        <f>'a1'!BO16</f>
        <v>21219.216541929633</v>
      </c>
      <c r="AD15" s="78">
        <f t="shared" si="8"/>
        <v>2617.7783732353132</v>
      </c>
    </row>
    <row r="16" spans="1:30" ht="18" customHeight="1">
      <c r="A16" s="1">
        <v>1990</v>
      </c>
      <c r="B16" s="291">
        <v>20.5</v>
      </c>
      <c r="C16" s="291">
        <v>3.5</v>
      </c>
      <c r="D16" s="291">
        <v>1.5</v>
      </c>
      <c r="E16" s="291">
        <v>11.5</v>
      </c>
      <c r="F16" s="291">
        <f>(SUM(B16:E16))/'a1'!$B$13*'a1'!$B$39</f>
        <v>68.64176829268294</v>
      </c>
      <c r="G16" s="78">
        <f>'a1'!F17</f>
        <v>27691138</v>
      </c>
      <c r="H16" s="78">
        <f t="shared" si="9"/>
        <v>2478.8352249258569</v>
      </c>
      <c r="I16" s="78">
        <f>'a1'!G17</f>
        <v>19418.703557795277</v>
      </c>
      <c r="J16" s="291">
        <f t="shared" si="10"/>
        <v>12.765194223951035</v>
      </c>
      <c r="K16" s="78">
        <f>'a1'!M17</f>
        <v>15033.739313574704</v>
      </c>
      <c r="L16" s="78">
        <f t="shared" si="0"/>
        <v>1919.0860225002941</v>
      </c>
      <c r="M16" s="78">
        <f>'a1'!S17</f>
        <v>17323.088248826723</v>
      </c>
      <c r="N16" s="78">
        <f t="shared" si="0"/>
        <v>2211.3258605491692</v>
      </c>
      <c r="O16" s="78">
        <f>'a1'!Y17</f>
        <v>18149.246911695413</v>
      </c>
      <c r="P16" s="78">
        <f t="shared" si="1"/>
        <v>2316.7866184623545</v>
      </c>
      <c r="Q16" s="78">
        <f>'a1'!AE17</f>
        <v>16442.479693470024</v>
      </c>
      <c r="R16" s="78">
        <f t="shared" si="2"/>
        <v>2098.9144681051575</v>
      </c>
      <c r="S16" s="78">
        <f>'a1'!AK17</f>
        <v>17027.331482441154</v>
      </c>
      <c r="T16" s="78">
        <f t="shared" si="3"/>
        <v>2173.5719348895741</v>
      </c>
      <c r="U16" s="78">
        <f>'a1'!AQ17</f>
        <v>20573.956529205218</v>
      </c>
      <c r="V16" s="78">
        <f t="shared" si="4"/>
        <v>2626.3055105043013</v>
      </c>
      <c r="W16" s="78">
        <f>'a1'!AW17</f>
        <v>18680.66555638078</v>
      </c>
      <c r="X16" s="78">
        <f t="shared" si="5"/>
        <v>2384.6232405987298</v>
      </c>
      <c r="Y16" s="78">
        <f>'a1'!BC17</f>
        <v>18102.124881044172</v>
      </c>
      <c r="Z16" s="78">
        <f t="shared" si="6"/>
        <v>2310.7713997274536</v>
      </c>
      <c r="AA16" s="78">
        <f>'a1'!BI17</f>
        <v>21562.233592433906</v>
      </c>
      <c r="AB16" s="78">
        <f t="shared" si="7"/>
        <v>2752.4609970962028</v>
      </c>
      <c r="AC16" s="78">
        <f>'a1'!BO17</f>
        <v>21503.223919242093</v>
      </c>
      <c r="AD16" s="78">
        <f t="shared" si="8"/>
        <v>2744.928297702349</v>
      </c>
    </row>
    <row r="17" spans="1:30" ht="18" customHeight="1">
      <c r="A17" s="1">
        <v>1991</v>
      </c>
      <c r="B17" s="291">
        <v>19.7</v>
      </c>
      <c r="C17" s="291">
        <v>3.5</v>
      </c>
      <c r="D17" s="291">
        <v>1.1000000000000001</v>
      </c>
      <c r="E17" s="291">
        <v>12</v>
      </c>
      <c r="F17" s="291">
        <f>(SUM(B17:E17))/'a1'!$B$13*'a1'!$B$39</f>
        <v>67.34314024390244</v>
      </c>
      <c r="G17" s="78">
        <f>'a1'!F18</f>
        <v>28037420</v>
      </c>
      <c r="H17" s="78">
        <f t="shared" si="9"/>
        <v>2401.9021808676562</v>
      </c>
      <c r="I17" s="78">
        <f>'a1'!G18</f>
        <v>18965.760758300872</v>
      </c>
      <c r="J17" s="291">
        <f t="shared" si="10"/>
        <v>12.664412524640751</v>
      </c>
      <c r="K17" s="78">
        <f>'a1'!M18</f>
        <v>14809.089717136725</v>
      </c>
      <c r="L17" s="78">
        <f t="shared" si="0"/>
        <v>1875.4842129223489</v>
      </c>
      <c r="M17" s="78">
        <f>'a1'!S18</f>
        <v>16867.506845952641</v>
      </c>
      <c r="N17" s="78">
        <f t="shared" si="0"/>
        <v>2136.1706495934623</v>
      </c>
      <c r="O17" s="78">
        <f>'a1'!Y18</f>
        <v>17620.269102013292</v>
      </c>
      <c r="P17" s="78">
        <f t="shared" si="1"/>
        <v>2231.5035670307757</v>
      </c>
      <c r="Q17" s="78">
        <f>'a1'!AE18</f>
        <v>16406.305536591615</v>
      </c>
      <c r="R17" s="78">
        <f t="shared" si="2"/>
        <v>2077.7622132069373</v>
      </c>
      <c r="S17" s="78">
        <f>'a1'!AK18</f>
        <v>16624.510640128272</v>
      </c>
      <c r="T17" s="78">
        <f t="shared" si="3"/>
        <v>2105.3966076686388</v>
      </c>
      <c r="U17" s="78">
        <f>'a1'!AQ18</f>
        <v>20012.815257442111</v>
      </c>
      <c r="V17" s="78">
        <f t="shared" si="4"/>
        <v>2534.5054819967136</v>
      </c>
      <c r="W17" s="78">
        <f>'a1'!AW18</f>
        <v>18201.989178121203</v>
      </c>
      <c r="X17" s="78">
        <f t="shared" si="5"/>
        <v>2305.1749972077355</v>
      </c>
      <c r="Y17" s="78">
        <f>'a1'!BC18</f>
        <v>17842.59304506873</v>
      </c>
      <c r="Z17" s="78">
        <f t="shared" si="6"/>
        <v>2259.6595883203636</v>
      </c>
      <c r="AA17" s="78">
        <f>'a1'!BI18</f>
        <v>20995.592341336247</v>
      </c>
      <c r="AB17" s="78">
        <f t="shared" si="7"/>
        <v>2658.9684260987019</v>
      </c>
      <c r="AC17" s="78">
        <f>'a1'!BO18</f>
        <v>21132.03945595854</v>
      </c>
      <c r="AD17" s="78">
        <f t="shared" si="8"/>
        <v>2676.2486515724386</v>
      </c>
    </row>
    <row r="18" spans="1:30" ht="18" customHeight="1">
      <c r="A18" s="1">
        <v>1992</v>
      </c>
      <c r="B18" s="291">
        <v>20.399999999999999</v>
      </c>
      <c r="C18" s="291">
        <v>3.5</v>
      </c>
      <c r="D18" s="291">
        <v>1.2</v>
      </c>
      <c r="E18" s="291">
        <v>12.6</v>
      </c>
      <c r="F18" s="291">
        <f>(SUM(B18:E18))/'a1'!$B$13*'a1'!$B$39</f>
        <v>69.940396341463412</v>
      </c>
      <c r="G18" s="78">
        <f>'a1'!F19</f>
        <v>28371264</v>
      </c>
      <c r="H18" s="78">
        <f t="shared" si="9"/>
        <v>2465.1843619467713</v>
      </c>
      <c r="I18" s="78">
        <f>'a1'!G19</f>
        <v>19042.718717079366</v>
      </c>
      <c r="J18" s="291">
        <f t="shared" si="10"/>
        <v>12.945548367186424</v>
      </c>
      <c r="K18" s="78">
        <f>'a1'!M19</f>
        <v>14919.609935374214</v>
      </c>
      <c r="L18" s="78">
        <f t="shared" si="0"/>
        <v>1931.4253203794201</v>
      </c>
      <c r="M18" s="78">
        <f>'a1'!S19</f>
        <v>17190.641075618947</v>
      </c>
      <c r="N18" s="78">
        <f t="shared" si="0"/>
        <v>2225.4227550736673</v>
      </c>
      <c r="O18" s="78">
        <f>'a1'!Y19</f>
        <v>17931.352513619542</v>
      </c>
      <c r="P18" s="78">
        <f t="shared" si="1"/>
        <v>2321.3119125413164</v>
      </c>
      <c r="Q18" s="78">
        <f>'a1'!AE19</f>
        <v>16612.285980476419</v>
      </c>
      <c r="R18" s="78">
        <f t="shared" si="2"/>
        <v>2150.5515164979042</v>
      </c>
      <c r="S18" s="78">
        <f>'a1'!AK19</f>
        <v>16760.595273424369</v>
      </c>
      <c r="T18" s="78">
        <f t="shared" si="3"/>
        <v>2169.7509677495136</v>
      </c>
      <c r="U18" s="78">
        <f>'a1'!AQ19</f>
        <v>20026.853433129607</v>
      </c>
      <c r="V18" s="78">
        <f t="shared" si="4"/>
        <v>2592.5859976113279</v>
      </c>
      <c r="W18" s="78">
        <f>'a1'!AW19</f>
        <v>18302.508607526452</v>
      </c>
      <c r="X18" s="78">
        <f t="shared" si="5"/>
        <v>2369.3601041957954</v>
      </c>
      <c r="Y18" s="78">
        <f>'a1'!BC19</f>
        <v>17917.419907469659</v>
      </c>
      <c r="Z18" s="78">
        <f t="shared" si="6"/>
        <v>2319.5082602733737</v>
      </c>
      <c r="AA18" s="78">
        <f>'a1'!BI19</f>
        <v>20937.283489929621</v>
      </c>
      <c r="AB18" s="78">
        <f t="shared" si="7"/>
        <v>2710.4461609637769</v>
      </c>
      <c r="AC18" s="78">
        <f>'a1'!BO19</f>
        <v>21226.348462668091</v>
      </c>
      <c r="AD18" s="78">
        <f t="shared" si="8"/>
        <v>2747.8672068222295</v>
      </c>
    </row>
    <row r="19" spans="1:30" ht="18" customHeight="1">
      <c r="A19" s="1">
        <v>1993</v>
      </c>
      <c r="B19" s="291">
        <v>21.1</v>
      </c>
      <c r="C19" s="291">
        <v>3.6</v>
      </c>
      <c r="D19" s="291">
        <v>1.2</v>
      </c>
      <c r="E19" s="291">
        <v>13.2</v>
      </c>
      <c r="F19" s="291">
        <f>(SUM(B19:E19))/'a1'!$B$13*'a1'!$B$39</f>
        <v>72.537652439024399</v>
      </c>
      <c r="G19" s="78">
        <f>'a1'!F20</f>
        <v>28684764</v>
      </c>
      <c r="H19" s="78">
        <f t="shared" si="9"/>
        <v>2528.7867956321479</v>
      </c>
      <c r="I19" s="78">
        <f>'a1'!G20</f>
        <v>19190.675579551571</v>
      </c>
      <c r="J19" s="291">
        <f t="shared" si="10"/>
        <v>13.177164009414399</v>
      </c>
      <c r="K19" s="78">
        <f>'a1'!M20</f>
        <v>14998.8706448704</v>
      </c>
      <c r="L19" s="78">
        <f t="shared" si="0"/>
        <v>1976.4257844344838</v>
      </c>
      <c r="M19" s="78">
        <f>'a1'!S20</f>
        <v>17393.343773878965</v>
      </c>
      <c r="N19" s="78">
        <f t="shared" si="0"/>
        <v>2291.9494358052993</v>
      </c>
      <c r="O19" s="78">
        <f>'a1'!Y20</f>
        <v>18141.082880103906</v>
      </c>
      <c r="P19" s="78">
        <f t="shared" si="1"/>
        <v>2390.4802441950892</v>
      </c>
      <c r="Q19" s="78">
        <f>'a1'!AE20</f>
        <v>16893.425853218163</v>
      </c>
      <c r="R19" s="78">
        <f t="shared" si="2"/>
        <v>2226.0744314873714</v>
      </c>
      <c r="S19" s="78">
        <f>'a1'!AK20</f>
        <v>16935.705076351871</v>
      </c>
      <c r="T19" s="78">
        <f t="shared" si="3"/>
        <v>2231.645634061606</v>
      </c>
      <c r="U19" s="78">
        <f>'a1'!AQ20</f>
        <v>20083.090443644822</v>
      </c>
      <c r="V19" s="78">
        <f t="shared" si="4"/>
        <v>2646.3817659181082</v>
      </c>
      <c r="W19" s="78">
        <f>'a1'!AW20</f>
        <v>18557.324595702645</v>
      </c>
      <c r="X19" s="78">
        <f t="shared" si="5"/>
        <v>2445.3290977351353</v>
      </c>
      <c r="Y19" s="78">
        <f>'a1'!BC20</f>
        <v>18193.465090872978</v>
      </c>
      <c r="Z19" s="78">
        <f t="shared" si="6"/>
        <v>2397.3827340198868</v>
      </c>
      <c r="AA19" s="78">
        <f>'a1'!BI20</f>
        <v>21274.386156446315</v>
      </c>
      <c r="AB19" s="78">
        <f t="shared" si="7"/>
        <v>2803.3607558310832</v>
      </c>
      <c r="AC19" s="78">
        <f>'a1'!BO20</f>
        <v>21317.505715051298</v>
      </c>
      <c r="AD19" s="78">
        <f t="shared" si="8"/>
        <v>2809.0426907885976</v>
      </c>
    </row>
    <row r="20" spans="1:30" ht="18" customHeight="1">
      <c r="A20" s="1">
        <v>1994</v>
      </c>
      <c r="B20" s="291">
        <v>21.9</v>
      </c>
      <c r="C20" s="291">
        <v>3.6</v>
      </c>
      <c r="D20" s="291">
        <v>1.3</v>
      </c>
      <c r="E20" s="291">
        <v>13.7</v>
      </c>
      <c r="F20" s="291">
        <f>(SUM(B20:E20))/'a1'!$B$13*'a1'!$B$39</f>
        <v>75.134908536585371</v>
      </c>
      <c r="G20" s="78">
        <f>'a1'!F21</f>
        <v>29000663</v>
      </c>
      <c r="H20" s="78">
        <f t="shared" si="9"/>
        <v>2590.7996840136161</v>
      </c>
      <c r="I20" s="78">
        <f>'a1'!G21</f>
        <v>19579.724780774839</v>
      </c>
      <c r="J20" s="291">
        <f t="shared" si="10"/>
        <v>13.232053632119998</v>
      </c>
      <c r="K20" s="78">
        <f>'a1'!M21</f>
        <v>15320.314866328034</v>
      </c>
      <c r="L20" s="78">
        <f t="shared" si="0"/>
        <v>2027.1922797221785</v>
      </c>
      <c r="M20" s="78">
        <f>'a1'!S21</f>
        <v>17581.33051552418</v>
      </c>
      <c r="N20" s="78">
        <f t="shared" si="0"/>
        <v>2326.3710830544387</v>
      </c>
      <c r="O20" s="78">
        <f>'a1'!Y21</f>
        <v>18422.196832137375</v>
      </c>
      <c r="P20" s="78">
        <f t="shared" si="1"/>
        <v>2437.6349650431284</v>
      </c>
      <c r="Q20" s="78">
        <f>'a1'!AE21</f>
        <v>17081.119990402367</v>
      </c>
      <c r="R20" s="78">
        <f t="shared" si="2"/>
        <v>2260.1829580968115</v>
      </c>
      <c r="S20" s="78">
        <f>'a1'!AK21</f>
        <v>17388.903263624132</v>
      </c>
      <c r="T20" s="78">
        <f t="shared" si="3"/>
        <v>2300.9090058802099</v>
      </c>
      <c r="U20" s="78">
        <f>'a1'!AQ21</f>
        <v>20438.396893802892</v>
      </c>
      <c r="V20" s="78">
        <f t="shared" si="4"/>
        <v>2704.4196385335463</v>
      </c>
      <c r="W20" s="78">
        <f>'a1'!AW21</f>
        <v>18940.021188892748</v>
      </c>
      <c r="X20" s="78">
        <f t="shared" si="5"/>
        <v>2506.1537616491801</v>
      </c>
      <c r="Y20" s="78">
        <f>'a1'!BC21</f>
        <v>18717.777282519874</v>
      </c>
      <c r="Z20" s="78">
        <f t="shared" si="6"/>
        <v>2476.7463287638025</v>
      </c>
      <c r="AA20" s="78">
        <f>'a1'!BI21</f>
        <v>21841.764403989328</v>
      </c>
      <c r="AB20" s="78">
        <f t="shared" si="7"/>
        <v>2890.1139801371623</v>
      </c>
      <c r="AC20" s="78">
        <f>'a1'!BO21</f>
        <v>21543.35806532783</v>
      </c>
      <c r="AD20" s="78">
        <f t="shared" si="8"/>
        <v>2850.6286933638276</v>
      </c>
    </row>
    <row r="21" spans="1:30" ht="18" customHeight="1">
      <c r="A21" s="1">
        <v>1995</v>
      </c>
      <c r="B21" s="312">
        <f>POWER(B$20/B$15,1/5)*B20</f>
        <v>22.212984027557649</v>
      </c>
      <c r="C21" s="312">
        <f>POWER(C$20/C$15,1/5)*C20</f>
        <v>3.6413901869584904</v>
      </c>
      <c r="D21" s="312">
        <f>POWER(D$20/D$15,1/5)*D20</f>
        <v>1.232089448956913</v>
      </c>
      <c r="E21" s="312">
        <f>POWER(E$20/E$15,1/5)*E20</f>
        <v>14.649387449463259</v>
      </c>
      <c r="F21" s="291">
        <f>(SUM(B21:E21))/'a1'!$B$13*'a1'!$B$39</f>
        <v>77.427638421407778</v>
      </c>
      <c r="G21" s="78">
        <f>'a1'!F22</f>
        <v>29302311</v>
      </c>
      <c r="H21" s="78">
        <f t="shared" si="9"/>
        <v>2642.3731022924362</v>
      </c>
      <c r="I21" s="78">
        <f>'a1'!G22</f>
        <v>19810.109857888001</v>
      </c>
      <c r="J21" s="291">
        <f t="shared" si="10"/>
        <v>13.338508071121547</v>
      </c>
      <c r="K21" s="78">
        <f>'a1'!M22</f>
        <v>15733.252026358969</v>
      </c>
      <c r="L21" s="78">
        <f t="shared" si="0"/>
        <v>2098.5810913857854</v>
      </c>
      <c r="M21" s="78">
        <f>'a1'!S22</f>
        <v>17832.831157236917</v>
      </c>
      <c r="N21" s="78">
        <f t="shared" si="0"/>
        <v>2378.633623217524</v>
      </c>
      <c r="O21" s="78">
        <f>'a1'!Y22</f>
        <v>18717.407231823472</v>
      </c>
      <c r="P21" s="78">
        <f t="shared" si="1"/>
        <v>2496.6228743214619</v>
      </c>
      <c r="Q21" s="78">
        <f>'a1'!AE22</f>
        <v>17497.999182361378</v>
      </c>
      <c r="R21" s="78">
        <f t="shared" si="2"/>
        <v>2333.9720332240545</v>
      </c>
      <c r="S21" s="78">
        <f>'a1'!AK22</f>
        <v>17625.452282303668</v>
      </c>
      <c r="T21" s="78">
        <f t="shared" si="3"/>
        <v>2350.9723752467517</v>
      </c>
      <c r="U21" s="78">
        <f>'a1'!AQ22</f>
        <v>20647.172875472861</v>
      </c>
      <c r="V21" s="78">
        <f t="shared" si="4"/>
        <v>2754.0248204533664</v>
      </c>
      <c r="W21" s="78">
        <f>'a1'!AW22</f>
        <v>19257.848824336892</v>
      </c>
      <c r="X21" s="78">
        <f t="shared" si="5"/>
        <v>2568.7097197585622</v>
      </c>
      <c r="Y21" s="78">
        <f>'a1'!BC22</f>
        <v>19062.559468815907</v>
      </c>
      <c r="Z21" s="78">
        <f t="shared" si="6"/>
        <v>2542.6610333103545</v>
      </c>
      <c r="AA21" s="78">
        <f>'a1'!BI22</f>
        <v>22048.484578092161</v>
      </c>
      <c r="AB21" s="78">
        <f t="shared" si="7"/>
        <v>2940.9388950088123</v>
      </c>
      <c r="AC21" s="78">
        <f>'a1'!BO22</f>
        <v>21623.660781650822</v>
      </c>
      <c r="AD21" s="78">
        <f t="shared" si="8"/>
        <v>2884.2737386324393</v>
      </c>
    </row>
    <row r="22" spans="1:30" ht="18" customHeight="1">
      <c r="A22" s="1">
        <v>1996</v>
      </c>
      <c r="B22" s="312">
        <f t="shared" ref="B22:B27" si="11">POWER(B$20/B$15,1/5)*B21</f>
        <v>22.530441068882709</v>
      </c>
      <c r="C22" s="312">
        <f t="shared" ref="C22:C27" si="12">POWER(C$20/C$15,1/5)*C21</f>
        <v>3.683256248243775</v>
      </c>
      <c r="D22" s="312">
        <f t="shared" ref="D22:D27" si="13">POWER(D$20/D$15,1/5)*D21</f>
        <v>1.1677264694084226</v>
      </c>
      <c r="E22" s="312">
        <f t="shared" ref="E22:E27" si="14">POWER(E$20/E$15,1/5)*E21</f>
        <v>15.664565886459245</v>
      </c>
      <c r="F22" s="291">
        <f>(SUM(B22:E22))/'a1'!$B$13*'a1'!$B$39</f>
        <v>79.858185109807764</v>
      </c>
      <c r="G22" s="78">
        <f>'a1'!F23</f>
        <v>29610218</v>
      </c>
      <c r="H22" s="78">
        <f t="shared" si="9"/>
        <v>2696.9806541041935</v>
      </c>
      <c r="I22" s="78">
        <f>'a1'!G23</f>
        <v>20132.948700343914</v>
      </c>
      <c r="J22" s="291">
        <f t="shared" si="10"/>
        <v>13.395855193621605</v>
      </c>
      <c r="K22" s="78">
        <f>'a1'!M23</f>
        <v>15996.126482495918</v>
      </c>
      <c r="L22" s="78">
        <f t="shared" si="0"/>
        <v>2142.8179401837106</v>
      </c>
      <c r="M22" s="78">
        <f>'a1'!S23</f>
        <v>18108.54814825729</v>
      </c>
      <c r="N22" s="78">
        <f t="shared" si="0"/>
        <v>2425.7948876077935</v>
      </c>
      <c r="O22" s="78">
        <f>'a1'!Y23</f>
        <v>19070.637917723849</v>
      </c>
      <c r="P22" s="78">
        <f t="shared" si="1"/>
        <v>2554.6750399581815</v>
      </c>
      <c r="Q22" s="78">
        <f>'a1'!AE23</f>
        <v>17876.60780466536</v>
      </c>
      <c r="R22" s="78">
        <f t="shared" si="2"/>
        <v>2394.7244950446302</v>
      </c>
      <c r="S22" s="78">
        <f>'a1'!AK23</f>
        <v>18141.28170995117</v>
      </c>
      <c r="T22" s="78">
        <f t="shared" si="3"/>
        <v>2430.1798281320202</v>
      </c>
      <c r="U22" s="78">
        <f>'a1'!AQ23</f>
        <v>20870.614856053508</v>
      </c>
      <c r="V22" s="78">
        <f t="shared" si="4"/>
        <v>2795.7973441354061</v>
      </c>
      <c r="W22" s="78">
        <f>'a1'!AW23</f>
        <v>19392.591756627604</v>
      </c>
      <c r="X22" s="78">
        <f t="shared" si="5"/>
        <v>2597.8035100080342</v>
      </c>
      <c r="Y22" s="78">
        <f>'a1'!BC23</f>
        <v>19416.160833018464</v>
      </c>
      <c r="Z22" s="78">
        <f t="shared" si="6"/>
        <v>2600.9607893518282</v>
      </c>
      <c r="AA22" s="78">
        <f>'a1'!BI23</f>
        <v>22341.992257668371</v>
      </c>
      <c r="AB22" s="78">
        <f t="shared" si="7"/>
        <v>2992.9009302074055</v>
      </c>
      <c r="AC22" s="78">
        <f>'a1'!BO23</f>
        <v>21839.46228457816</v>
      </c>
      <c r="AD22" s="78">
        <f t="shared" si="8"/>
        <v>2925.5827427076952</v>
      </c>
    </row>
    <row r="23" spans="1:30" ht="18" customHeight="1">
      <c r="A23" s="1">
        <v>1997</v>
      </c>
      <c r="B23" s="312">
        <f t="shared" si="11"/>
        <v>22.852435050087696</v>
      </c>
      <c r="C23" s="312">
        <f t="shared" si="12"/>
        <v>3.7256036551134524</v>
      </c>
      <c r="D23" s="312">
        <f t="shared" si="13"/>
        <v>1.1067257401737114</v>
      </c>
      <c r="E23" s="312">
        <f t="shared" si="14"/>
        <v>16.750094518130393</v>
      </c>
      <c r="F23" s="291">
        <f>(SUM(B23:E23))/'a1'!$B$13*'a1'!$B$39</f>
        <v>82.43479170516143</v>
      </c>
      <c r="G23" s="78">
        <f>'a1'!F24</f>
        <v>29905948</v>
      </c>
      <c r="H23" s="78">
        <f t="shared" si="9"/>
        <v>2756.4681014345852</v>
      </c>
      <c r="I23" s="78">
        <f>'a1'!G24</f>
        <v>20817.163194425404</v>
      </c>
      <c r="J23" s="291">
        <f t="shared" si="10"/>
        <v>13.241324361490021</v>
      </c>
      <c r="K23" s="78">
        <f>'a1'!M24</f>
        <v>16712.318323649375</v>
      </c>
      <c r="L23" s="78">
        <f t="shared" si="0"/>
        <v>2212.9322775591454</v>
      </c>
      <c r="M23" s="78">
        <f>'a1'!S24</f>
        <v>18567.912120210149</v>
      </c>
      <c r="N23" s="78">
        <f t="shared" si="0"/>
        <v>2458.6374709934444</v>
      </c>
      <c r="O23" s="78">
        <f>'a1'!Y24</f>
        <v>19638.525013888859</v>
      </c>
      <c r="P23" s="78">
        <f t="shared" si="1"/>
        <v>2600.4007969013769</v>
      </c>
      <c r="Q23" s="78">
        <f>'a1'!AE24</f>
        <v>18245.580463275619</v>
      </c>
      <c r="R23" s="78">
        <f t="shared" si="2"/>
        <v>2415.9564907789782</v>
      </c>
      <c r="S23" s="78">
        <f>'a1'!AK24</f>
        <v>18751.105729227307</v>
      </c>
      <c r="T23" s="78">
        <f t="shared" si="3"/>
        <v>2482.8947309729265</v>
      </c>
      <c r="U23" s="78">
        <f>'a1'!AQ24</f>
        <v>21602.737740957571</v>
      </c>
      <c r="V23" s="78">
        <f t="shared" si="4"/>
        <v>2860.4885752422138</v>
      </c>
      <c r="W23" s="78">
        <f>'a1'!AW24</f>
        <v>20035.594580892295</v>
      </c>
      <c r="X23" s="78">
        <f t="shared" si="5"/>
        <v>2652.9780662090657</v>
      </c>
      <c r="Y23" s="78">
        <f>'a1'!BC24</f>
        <v>20130.621611903702</v>
      </c>
      <c r="Z23" s="78">
        <f t="shared" si="6"/>
        <v>2665.5609036163796</v>
      </c>
      <c r="AA23" s="78">
        <f>'a1'!BI24</f>
        <v>23492.427861849825</v>
      </c>
      <c r="AB23" s="78">
        <f t="shared" si="7"/>
        <v>3110.70857357659</v>
      </c>
      <c r="AC23" s="78">
        <f>'a1'!BO24</f>
        <v>22223.921847407033</v>
      </c>
      <c r="AD23" s="78">
        <f t="shared" si="8"/>
        <v>2942.7415776592102</v>
      </c>
    </row>
    <row r="24" spans="1:30" ht="18" customHeight="1">
      <c r="A24" s="1">
        <v>1998</v>
      </c>
      <c r="B24" s="312">
        <f t="shared" si="11"/>
        <v>23.179030810885692</v>
      </c>
      <c r="C24" s="312">
        <f t="shared" si="12"/>
        <v>3.7684379417296694</v>
      </c>
      <c r="D24" s="312">
        <f t="shared" si="13"/>
        <v>1.048911621043892</v>
      </c>
      <c r="E24" s="312">
        <f t="shared" si="14"/>
        <v>17.910848497169543</v>
      </c>
      <c r="F24" s="291">
        <f>(SUM(B24:E24))/'a1'!$B$13*'a1'!$B$39</f>
        <v>85.166307219205265</v>
      </c>
      <c r="G24" s="78">
        <f>'a1'!F25</f>
        <v>30155173</v>
      </c>
      <c r="H24" s="78">
        <f t="shared" si="9"/>
        <v>2824.2685664315459</v>
      </c>
      <c r="I24" s="78">
        <f>'a1'!G25</f>
        <v>21226.93840953922</v>
      </c>
      <c r="J24" s="291">
        <f t="shared" si="10"/>
        <v>13.305115000297649</v>
      </c>
      <c r="K24" s="78">
        <f>'a1'!M25</f>
        <v>17516.203785174577</v>
      </c>
      <c r="L24" s="78">
        <f t="shared" si="0"/>
        <v>2330.5510573039674</v>
      </c>
      <c r="M24" s="78">
        <f>'a1'!S25</f>
        <v>19255.692026744426</v>
      </c>
      <c r="N24" s="78">
        <f t="shared" si="0"/>
        <v>2561.9919682614909</v>
      </c>
      <c r="O24" s="78">
        <f>'a1'!Y25</f>
        <v>20227.808326787119</v>
      </c>
      <c r="P24" s="78">
        <f t="shared" si="1"/>
        <v>2691.33315991881</v>
      </c>
      <c r="Q24" s="78">
        <f>'a1'!AE25</f>
        <v>18850.678853610116</v>
      </c>
      <c r="R24" s="78">
        <f t="shared" si="2"/>
        <v>2508.1044998096163</v>
      </c>
      <c r="S24" s="78">
        <f>'a1'!AK25</f>
        <v>19143.810902920599</v>
      </c>
      <c r="T24" s="78">
        <f t="shared" si="3"/>
        <v>2547.1060560731053</v>
      </c>
      <c r="U24" s="78">
        <f>'a1'!AQ25</f>
        <v>22113.689007145145</v>
      </c>
      <c r="V24" s="78">
        <f t="shared" si="4"/>
        <v>2942.2517532088409</v>
      </c>
      <c r="W24" s="78">
        <f>'a1'!AW25</f>
        <v>20227.88791803701</v>
      </c>
      <c r="X24" s="78">
        <f t="shared" si="5"/>
        <v>2691.3437496261381</v>
      </c>
      <c r="Y24" s="78">
        <f>'a1'!BC25</f>
        <v>20378.794729744077</v>
      </c>
      <c r="Z24" s="78">
        <f t="shared" si="6"/>
        <v>2711.4220744670461</v>
      </c>
      <c r="AA24" s="78">
        <f>'a1'!BI25</f>
        <v>23789.041022177487</v>
      </c>
      <c r="AB24" s="78">
        <f t="shared" si="7"/>
        <v>3165.1592654686979</v>
      </c>
      <c r="AC24" s="78">
        <f>'a1'!BO25</f>
        <v>22326.255870722223</v>
      </c>
      <c r="AD24" s="78">
        <f t="shared" si="8"/>
        <v>2970.5340188602968</v>
      </c>
    </row>
    <row r="25" spans="1:30" ht="18" customHeight="1">
      <c r="A25" s="1">
        <v>1999</v>
      </c>
      <c r="B25" s="312">
        <f t="shared" si="11"/>
        <v>23.510294117647057</v>
      </c>
      <c r="C25" s="312">
        <f t="shared" si="12"/>
        <v>3.8117647058823527</v>
      </c>
      <c r="D25" s="312">
        <f t="shared" si="13"/>
        <v>0.99411764705882388</v>
      </c>
      <c r="E25" s="312">
        <f t="shared" si="14"/>
        <v>19.152040816326522</v>
      </c>
      <c r="F25" s="291">
        <f>(SUM(B25:E25))/'a1'!$B$13*'a1'!$B$39</f>
        <v>88.062226277706202</v>
      </c>
      <c r="G25" s="78">
        <f>'a1'!F26</f>
        <v>30401286</v>
      </c>
      <c r="H25" s="78">
        <f t="shared" si="9"/>
        <v>2896.661222742558</v>
      </c>
      <c r="I25" s="78">
        <f>'a1'!G26</f>
        <v>21853.943941713518</v>
      </c>
      <c r="J25" s="291">
        <f t="shared" si="10"/>
        <v>13.254638295349435</v>
      </c>
      <c r="K25" s="78">
        <f>'a1'!M26</f>
        <v>18427.649724654013</v>
      </c>
      <c r="L25" s="78">
        <f t="shared" si="0"/>
        <v>2442.5183173368455</v>
      </c>
      <c r="M25" s="78">
        <f>'a1'!S26</f>
        <v>19914.734996074287</v>
      </c>
      <c r="N25" s="78">
        <f t="shared" si="0"/>
        <v>2639.6260912070184</v>
      </c>
      <c r="O25" s="78">
        <f>'a1'!Y26</f>
        <v>21013.424946240244</v>
      </c>
      <c r="P25" s="78">
        <f t="shared" si="1"/>
        <v>2785.2534700888709</v>
      </c>
      <c r="Q25" s="78">
        <f>'a1'!AE26</f>
        <v>19550.999798827874</v>
      </c>
      <c r="R25" s="78">
        <f t="shared" si="2"/>
        <v>2591.4143064591303</v>
      </c>
      <c r="S25" s="78">
        <f>'a1'!AK26</f>
        <v>19741.508210152595</v>
      </c>
      <c r="T25" s="78">
        <f t="shared" si="3"/>
        <v>2616.665507302439</v>
      </c>
      <c r="U25" s="78">
        <f>'a1'!AQ26</f>
        <v>22897.307105694261</v>
      </c>
      <c r="V25" s="78">
        <f t="shared" si="4"/>
        <v>3034.9552362351192</v>
      </c>
      <c r="W25" s="78">
        <f>'a1'!AW26</f>
        <v>20516.469896222847</v>
      </c>
      <c r="X25" s="78">
        <f t="shared" si="5"/>
        <v>2719.3838757185922</v>
      </c>
      <c r="Y25" s="78">
        <f>'a1'!BC26</f>
        <v>20764.417598795098</v>
      </c>
      <c r="Z25" s="78">
        <f t="shared" si="6"/>
        <v>2752.2484468561729</v>
      </c>
      <c r="AA25" s="78">
        <f>'a1'!BI26</f>
        <v>24177.936608356034</v>
      </c>
      <c r="AB25" s="78">
        <f t="shared" si="7"/>
        <v>3204.6980447164697</v>
      </c>
      <c r="AC25" s="78">
        <f>'a1'!BO26</f>
        <v>22732.354865850237</v>
      </c>
      <c r="AD25" s="78">
        <f t="shared" si="8"/>
        <v>3013.0914134837162</v>
      </c>
    </row>
    <row r="26" spans="1:30" ht="18" customHeight="1">
      <c r="A26" s="1">
        <v>2000</v>
      </c>
      <c r="B26" s="312">
        <f t="shared" si="11"/>
        <v>23.846291676642771</v>
      </c>
      <c r="C26" s="312">
        <f t="shared" si="12"/>
        <v>3.8555896097207545</v>
      </c>
      <c r="D26" s="312">
        <f t="shared" si="13"/>
        <v>0.9421860492023455</v>
      </c>
      <c r="E26" s="312">
        <f t="shared" si="14"/>
        <v>20.479245720168016</v>
      </c>
      <c r="F26" s="291">
        <f>(SUM(B26:E26))/'a1'!$B$13*'a1'!$B$39</f>
        <v>91.132731690286818</v>
      </c>
      <c r="G26" s="78">
        <f>'a1'!F27</f>
        <v>30685730</v>
      </c>
      <c r="H26" s="78">
        <f t="shared" si="9"/>
        <v>2969.873347979234</v>
      </c>
      <c r="I26" s="78">
        <f>'a1'!G27</f>
        <v>22540.216576239185</v>
      </c>
      <c r="J26" s="291">
        <f t="shared" si="10"/>
        <v>13.175886477993881</v>
      </c>
      <c r="K26" s="78">
        <f>'a1'!M27</f>
        <v>19251.239663160126</v>
      </c>
      <c r="L26" s="78">
        <f t="shared" si="0"/>
        <v>2536.52148362451</v>
      </c>
      <c r="M26" s="78">
        <f>'a1'!S27</f>
        <v>20722.503114237563</v>
      </c>
      <c r="N26" s="78">
        <f t="shared" si="0"/>
        <v>2730.3734857306881</v>
      </c>
      <c r="O26" s="78">
        <f>'a1'!Y27</f>
        <v>21566.231643966028</v>
      </c>
      <c r="P26" s="78">
        <f t="shared" si="1"/>
        <v>2841.5421989901574</v>
      </c>
      <c r="Q26" s="78">
        <f>'a1'!AE27</f>
        <v>20147.445027894104</v>
      </c>
      <c r="R26" s="78">
        <f t="shared" si="2"/>
        <v>2654.6044850915496</v>
      </c>
      <c r="S26" s="78">
        <f>'a1'!AK27</f>
        <v>20345.928632663177</v>
      </c>
      <c r="T26" s="78">
        <f t="shared" si="3"/>
        <v>2680.7564595333529</v>
      </c>
      <c r="U26" s="78">
        <f>'a1'!AQ27</f>
        <v>23649.331652299996</v>
      </c>
      <c r="V26" s="78">
        <f t="shared" si="4"/>
        <v>3116.0090913113222</v>
      </c>
      <c r="W26" s="78">
        <f>'a1'!AW27</f>
        <v>20870.503515605593</v>
      </c>
      <c r="X26" s="78">
        <f t="shared" si="5"/>
        <v>2749.8738506019149</v>
      </c>
      <c r="Y26" s="78">
        <f>'a1'!BC27</f>
        <v>21472.560082972315</v>
      </c>
      <c r="Z26" s="78">
        <f t="shared" si="6"/>
        <v>2829.2001404514608</v>
      </c>
      <c r="AA26" s="78">
        <f>'a1'!BI27</f>
        <v>25033.303397445841</v>
      </c>
      <c r="AB26" s="78">
        <f t="shared" si="7"/>
        <v>3298.3596373392493</v>
      </c>
      <c r="AC26" s="78">
        <f>'a1'!BO27</f>
        <v>23300.728109070293</v>
      </c>
      <c r="AD26" s="78">
        <f t="shared" si="8"/>
        <v>3070.077484197112</v>
      </c>
    </row>
    <row r="27" spans="1:30" ht="18" customHeight="1">
      <c r="A27" s="1">
        <v>2001</v>
      </c>
      <c r="B27" s="312">
        <f t="shared" si="11"/>
        <v>24.187091147477027</v>
      </c>
      <c r="C27" s="312">
        <f t="shared" si="12"/>
        <v>3.8999183804934088</v>
      </c>
      <c r="D27" s="312">
        <f t="shared" si="13"/>
        <v>0.89296730013585279</v>
      </c>
      <c r="E27" s="312">
        <f t="shared" si="14"/>
        <v>21.898423739233834</v>
      </c>
      <c r="F27" s="291">
        <f>(SUM(B27:E27))/'a1'!$B$13*'a1'!$B$39</f>
        <v>94.388740076909968</v>
      </c>
      <c r="G27" s="78">
        <f>'a1'!F28</f>
        <v>31020902</v>
      </c>
      <c r="H27" s="78">
        <f t="shared" si="9"/>
        <v>3042.7464706509813</v>
      </c>
      <c r="I27" s="78">
        <f>'a1'!G28</f>
        <v>22852.817110218137</v>
      </c>
      <c r="J27" s="291">
        <f t="shared" si="10"/>
        <v>13.314535603973674</v>
      </c>
      <c r="K27" s="78">
        <f>'a1'!M28</f>
        <v>20032.71742336882</v>
      </c>
      <c r="L27" s="78">
        <f t="shared" si="0"/>
        <v>2667.263293777879</v>
      </c>
      <c r="M27" s="78">
        <f>'a1'!S28</f>
        <v>21073.42772472835</v>
      </c>
      <c r="N27" s="78">
        <f t="shared" si="0"/>
        <v>2805.8290373866153</v>
      </c>
      <c r="O27" s="78">
        <f>'a1'!Y28</f>
        <v>21844.644576801566</v>
      </c>
      <c r="P27" s="78">
        <f t="shared" si="1"/>
        <v>2908.5129797397485</v>
      </c>
      <c r="Q27" s="78">
        <f>'a1'!AE28</f>
        <v>20340.881811634794</v>
      </c>
      <c r="R27" s="78">
        <f t="shared" si="2"/>
        <v>2708.2939509723196</v>
      </c>
      <c r="S27" s="78">
        <f>'a1'!AK28</f>
        <v>20720.058363086322</v>
      </c>
      <c r="T27" s="78">
        <f t="shared" si="3"/>
        <v>2758.7795479172532</v>
      </c>
      <c r="U27" s="78">
        <f>'a1'!AQ28</f>
        <v>23821.827279501787</v>
      </c>
      <c r="V27" s="78">
        <f t="shared" si="4"/>
        <v>3171.7656746463786</v>
      </c>
      <c r="W27" s="78">
        <f>'a1'!AW28</f>
        <v>21169.755804400349</v>
      </c>
      <c r="X27" s="78">
        <f t="shared" si="5"/>
        <v>2818.6546738511679</v>
      </c>
      <c r="Y27" s="78">
        <f>'a1'!BC28</f>
        <v>21931.758309763965</v>
      </c>
      <c r="Z27" s="78">
        <f t="shared" si="6"/>
        <v>2920.1117687309779</v>
      </c>
      <c r="AA27" s="78">
        <f>'a1'!BI28</f>
        <v>25593.275319249678</v>
      </c>
      <c r="AB27" s="78">
        <f t="shared" si="7"/>
        <v>3407.6257546045053</v>
      </c>
      <c r="AC27" s="78">
        <f>'a1'!BO28</f>
        <v>23567.863231091869</v>
      </c>
      <c r="AD27" s="78">
        <f t="shared" si="8"/>
        <v>3137.951540999547</v>
      </c>
    </row>
    <row r="28" spans="1:30" ht="18" customHeight="1">
      <c r="A28" s="1">
        <v>2002</v>
      </c>
      <c r="B28" s="312">
        <f t="shared" ref="B28:E36" si="15">POWER(B$20/B$15,1/5)*B27</f>
        <v>24.532761156711793</v>
      </c>
      <c r="C28" s="312">
        <f t="shared" si="15"/>
        <v>3.9447568112965965</v>
      </c>
      <c r="D28" s="312">
        <f t="shared" si="15"/>
        <v>0.84631968366225008</v>
      </c>
      <c r="E28" s="312">
        <f t="shared" si="15"/>
        <v>23.41594845901901</v>
      </c>
      <c r="F28" s="291">
        <f>(SUM(B28:E28))/'a1'!$B$13*'a1'!$B$39</f>
        <v>97.841950757178836</v>
      </c>
      <c r="G28" s="78">
        <f>'a1'!F29</f>
        <v>31360079</v>
      </c>
      <c r="H28" s="78">
        <f t="shared" si="9"/>
        <v>3119.9523048771284</v>
      </c>
      <c r="I28" s="78">
        <f>'a1'!G29</f>
        <v>23510.718834604977</v>
      </c>
      <c r="J28" s="291">
        <f t="shared" ref="J28:J34" si="16">H28/I28*100</f>
        <v>13.270339911023607</v>
      </c>
      <c r="K28" s="78">
        <f>'a1'!M29</f>
        <v>20776.50578173215</v>
      </c>
      <c r="L28" s="78">
        <f t="shared" si="0"/>
        <v>2757.1129388693289</v>
      </c>
      <c r="M28" s="78">
        <f>'a1'!S29</f>
        <v>21807.422559906488</v>
      </c>
      <c r="N28" s="78">
        <f t="shared" si="0"/>
        <v>2893.9190995328368</v>
      </c>
      <c r="O28" s="78">
        <f>'a1'!Y29</f>
        <v>22707.952167446019</v>
      </c>
      <c r="P28" s="78">
        <f t="shared" si="1"/>
        <v>3013.4224394527391</v>
      </c>
      <c r="Q28" s="78">
        <f>'a1'!AE29</f>
        <v>21017.598736008284</v>
      </c>
      <c r="R28" s="78">
        <f t="shared" si="2"/>
        <v>2789.1067934033003</v>
      </c>
      <c r="S28" s="78">
        <f>'a1'!AK29</f>
        <v>21414.857123199461</v>
      </c>
      <c r="T28" s="78">
        <f t="shared" si="3"/>
        <v>2841.8243317086199</v>
      </c>
      <c r="U28" s="78">
        <f>'a1'!AQ29</f>
        <v>24410.017583672932</v>
      </c>
      <c r="V28" s="78">
        <f t="shared" si="4"/>
        <v>3239.2923056940294</v>
      </c>
      <c r="W28" s="78">
        <f>'a1'!AW29</f>
        <v>21727.703427049833</v>
      </c>
      <c r="X28" s="78">
        <f t="shared" si="5"/>
        <v>2883.3400996286382</v>
      </c>
      <c r="Y28" s="78">
        <f>'a1'!BC29</f>
        <v>22649.319276449703</v>
      </c>
      <c r="Z28" s="78">
        <f t="shared" si="6"/>
        <v>3005.6416555178685</v>
      </c>
      <c r="AA28" s="78">
        <f>'a1'!BI29</f>
        <v>26138.678550799777</v>
      </c>
      <c r="AB28" s="78">
        <f t="shared" si="7"/>
        <v>3468.6914919409496</v>
      </c>
      <c r="AC28" s="78">
        <f>'a1'!BO29</f>
        <v>24332.750324101758</v>
      </c>
      <c r="AD28" s="78">
        <f t="shared" si="8"/>
        <v>3229.0386777090016</v>
      </c>
    </row>
    <row r="29" spans="1:30" ht="18" customHeight="1">
      <c r="A29" s="1">
        <v>2003</v>
      </c>
      <c r="B29" s="312">
        <f t="shared" si="15"/>
        <v>24.883371311686112</v>
      </c>
      <c r="C29" s="312">
        <f t="shared" si="15"/>
        <v>3.9901107618314144</v>
      </c>
      <c r="D29" s="312">
        <f t="shared" si="15"/>
        <v>0.80210888668062341</v>
      </c>
      <c r="E29" s="312">
        <f t="shared" si="15"/>
        <v>25.03863514400231</v>
      </c>
      <c r="F29" s="291">
        <f>(SUM(B29:E29))/'a1'!$B$13*'a1'!$B$39</f>
        <v>101.50489812318899</v>
      </c>
      <c r="G29" s="78">
        <f>'a1'!F30</f>
        <v>31644028</v>
      </c>
      <c r="H29" s="78">
        <f t="shared" si="9"/>
        <v>3207.7110449778706</v>
      </c>
      <c r="I29" s="78">
        <f>'a1'!G30</f>
        <v>23980.63862160658</v>
      </c>
      <c r="J29" s="291">
        <f t="shared" si="16"/>
        <v>13.376253633578047</v>
      </c>
      <c r="K29" s="78">
        <f>'a1'!M30</f>
        <v>21465.535365380871</v>
      </c>
      <c r="L29" s="78">
        <f t="shared" ref="L29:L34" si="17">K29*($J29/100)</f>
        <v>2871.2844542787393</v>
      </c>
      <c r="M29" s="78">
        <f>'a1'!S30</f>
        <v>22298.818745582139</v>
      </c>
      <c r="N29" s="78">
        <f t="shared" ref="N29:N34" si="18">M29*($J29/100)</f>
        <v>2982.7465527009135</v>
      </c>
      <c r="O29" s="78">
        <f>'a1'!Y30</f>
        <v>23176.50207898545</v>
      </c>
      <c r="P29" s="78">
        <f t="shared" si="1"/>
        <v>3100.1477014765828</v>
      </c>
      <c r="Q29" s="78">
        <f>'a1'!AE30</f>
        <v>21359.920260567542</v>
      </c>
      <c r="R29" s="78">
        <f t="shared" si="2"/>
        <v>2857.1571099835392</v>
      </c>
      <c r="S29" s="78">
        <f>'a1'!AK30</f>
        <v>21901.470700409165</v>
      </c>
      <c r="T29" s="78">
        <f t="shared" si="3"/>
        <v>2929.5962703705122</v>
      </c>
      <c r="U29" s="78">
        <f>'a1'!AQ30</f>
        <v>24813.477523428061</v>
      </c>
      <c r="V29" s="78">
        <f t="shared" si="4"/>
        <v>3319.1136888446181</v>
      </c>
      <c r="W29" s="78">
        <f>'a1'!AW30</f>
        <v>21964.668149426434</v>
      </c>
      <c r="X29" s="78">
        <f t="shared" si="5"/>
        <v>2938.0497214410134</v>
      </c>
      <c r="Y29" s="78">
        <f>'a1'!BC30</f>
        <v>23178.76806779702</v>
      </c>
      <c r="Z29" s="78">
        <f t="shared" si="6"/>
        <v>3100.4508058873271</v>
      </c>
      <c r="AA29" s="78">
        <f>'a1'!BI30</f>
        <v>26551.138603829957</v>
      </c>
      <c r="AB29" s="78">
        <f t="shared" si="7"/>
        <v>3551.5476422511483</v>
      </c>
      <c r="AC29" s="78">
        <f>'a1'!BO30</f>
        <v>25000.957696020978</v>
      </c>
      <c r="AD29" s="78">
        <f t="shared" si="8"/>
        <v>3344.1915122433165</v>
      </c>
    </row>
    <row r="30" spans="1:30" ht="18" customHeight="1">
      <c r="A30" s="1">
        <v>2004</v>
      </c>
      <c r="B30" s="312">
        <f t="shared" si="15"/>
        <v>25.238992214532871</v>
      </c>
      <c r="C30" s="312">
        <f t="shared" si="15"/>
        <v>4.0359861591695498</v>
      </c>
      <c r="D30" s="312">
        <f t="shared" si="15"/>
        <v>0.76020761245674784</v>
      </c>
      <c r="E30" s="312">
        <f t="shared" si="15"/>
        <v>26.773771345272785</v>
      </c>
      <c r="F30" s="291">
        <f>(SUM(B30:E30))/'a1'!$B$13*'a1'!$B$39</f>
        <v>105.39100773224497</v>
      </c>
      <c r="G30" s="78">
        <f>'a1'!F31</f>
        <v>31940655</v>
      </c>
      <c r="H30" s="78">
        <f t="shared" si="9"/>
        <v>3299.5881810265</v>
      </c>
      <c r="I30" s="78">
        <f>'a1'!G31</f>
        <v>24549.026937612896</v>
      </c>
      <c r="J30" s="291">
        <f t="shared" si="16"/>
        <v>13.440810462312141</v>
      </c>
      <c r="K30" s="78">
        <f>'a1'!M31</f>
        <v>21852.526849405611</v>
      </c>
      <c r="L30" s="78">
        <f t="shared" si="17"/>
        <v>2937.1567150544793</v>
      </c>
      <c r="M30" s="78">
        <f>'a1'!S31</f>
        <v>22828.297501452646</v>
      </c>
      <c r="N30" s="78">
        <f t="shared" si="18"/>
        <v>3068.3081989429884</v>
      </c>
      <c r="O30" s="78">
        <f>'a1'!Y31</f>
        <v>23753.171346353589</v>
      </c>
      <c r="P30" s="78">
        <f t="shared" si="1"/>
        <v>3192.6187394516228</v>
      </c>
      <c r="Q30" s="78">
        <f>'a1'!AE31</f>
        <v>21986.365437759116</v>
      </c>
      <c r="R30" s="78">
        <f t="shared" si="2"/>
        <v>2955.1457060405078</v>
      </c>
      <c r="S30" s="78">
        <f>'a1'!AK31</f>
        <v>22342.510672687873</v>
      </c>
      <c r="T30" s="78">
        <f t="shared" si="3"/>
        <v>3003.0145120378384</v>
      </c>
      <c r="U30" s="78">
        <f>'a1'!AQ31</f>
        <v>25220.271347410438</v>
      </c>
      <c r="V30" s="78">
        <f t="shared" si="4"/>
        <v>3389.8088698862534</v>
      </c>
      <c r="W30" s="78">
        <f>'a1'!AW31</f>
        <v>22519.727455128457</v>
      </c>
      <c r="X30" s="78">
        <f t="shared" si="5"/>
        <v>3026.8338838730856</v>
      </c>
      <c r="Y30" s="78">
        <f>'a1'!BC31</f>
        <v>23558.007105305114</v>
      </c>
      <c r="Z30" s="78">
        <f t="shared" si="6"/>
        <v>3166.3870837220875</v>
      </c>
      <c r="AA30" s="78">
        <f>'a1'!BI31</f>
        <v>27555.155391043478</v>
      </c>
      <c r="AB30" s="78">
        <f t="shared" si="7"/>
        <v>3703.63620870574</v>
      </c>
      <c r="AC30" s="78">
        <f>'a1'!BO31</f>
        <v>25968.494466931897</v>
      </c>
      <c r="AD30" s="78">
        <f t="shared" si="8"/>
        <v>3490.3761212163322</v>
      </c>
    </row>
    <row r="31" spans="1:30" ht="18" customHeight="1">
      <c r="A31" s="1">
        <v>2005</v>
      </c>
      <c r="B31" s="312">
        <f t="shared" si="15"/>
        <v>25.599695476395919</v>
      </c>
      <c r="C31" s="312">
        <f t="shared" si="15"/>
        <v>4.0823889985278576</v>
      </c>
      <c r="D31" s="312">
        <f t="shared" si="15"/>
        <v>0.72049521409591144</v>
      </c>
      <c r="E31" s="312">
        <f t="shared" si="15"/>
        <v>28.629149629214464</v>
      </c>
      <c r="F31" s="291">
        <f>(SUM(B31:E31))/'a1'!$B$13*'a1'!$B$39</f>
        <v>109.5146563723948</v>
      </c>
      <c r="G31" s="78">
        <f>'a1'!F32</f>
        <v>32243753</v>
      </c>
      <c r="H31" s="78">
        <f t="shared" si="9"/>
        <v>3396.4612113358762</v>
      </c>
      <c r="I31" s="78">
        <f>'a1'!G32</f>
        <v>25299.846453978233</v>
      </c>
      <c r="J31" s="291">
        <f t="shared" si="16"/>
        <v>13.424829346352832</v>
      </c>
      <c r="K31" s="78">
        <f>'a1'!M32</f>
        <v>22366.875870060583</v>
      </c>
      <c r="L31" s="78">
        <f t="shared" si="17"/>
        <v>3002.7149156662035</v>
      </c>
      <c r="M31" s="78">
        <f>'a1'!S32</f>
        <v>23438.405377216364</v>
      </c>
      <c r="N31" s="78">
        <f t="shared" si="18"/>
        <v>3146.5659233976826</v>
      </c>
      <c r="O31" s="78">
        <f>'a1'!Y32</f>
        <v>24405.97659090376</v>
      </c>
      <c r="P31" s="78">
        <f t="shared" si="1"/>
        <v>3276.4607076396505</v>
      </c>
      <c r="Q31" s="78">
        <f>'a1'!AE32</f>
        <v>22546.410233444778</v>
      </c>
      <c r="R31" s="78">
        <f t="shared" si="2"/>
        <v>3026.8170975685925</v>
      </c>
      <c r="S31" s="78">
        <f>'a1'!AK32</f>
        <v>22840.011628342556</v>
      </c>
      <c r="T31" s="78">
        <f t="shared" si="3"/>
        <v>3066.2325837921308</v>
      </c>
      <c r="U31" s="78">
        <f>'a1'!AQ32</f>
        <v>25914.896106631648</v>
      </c>
      <c r="V31" s="78">
        <f t="shared" si="4"/>
        <v>3479.0305775999327</v>
      </c>
      <c r="W31" s="78">
        <f>'a1'!AW32</f>
        <v>23148.46248378971</v>
      </c>
      <c r="X31" s="78">
        <f t="shared" si="5"/>
        <v>3107.6415847532767</v>
      </c>
      <c r="Y31" s="78">
        <f>'a1'!BC32</f>
        <v>24370.407649723202</v>
      </c>
      <c r="Z31" s="78">
        <f t="shared" si="6"/>
        <v>3271.6856379858559</v>
      </c>
      <c r="AA31" s="78">
        <f>'a1'!BI32</f>
        <v>29026.108987743875</v>
      </c>
      <c r="AB31" s="78">
        <f t="shared" si="7"/>
        <v>3896.7055974909968</v>
      </c>
      <c r="AC31" s="78">
        <f>'a1'!BO32</f>
        <v>26815.380706958094</v>
      </c>
      <c r="AD31" s="78">
        <f t="shared" si="8"/>
        <v>3599.9190984839456</v>
      </c>
    </row>
    <row r="32" spans="1:30" ht="18" customHeight="1">
      <c r="A32" s="1">
        <v>2006</v>
      </c>
      <c r="B32" s="312">
        <f t="shared" ref="B32:E44" si="19">POWER(B$20/B$15,1/5)*B31</f>
        <v>25.965553731850338</v>
      </c>
      <c r="C32" s="312">
        <f t="shared" si="15"/>
        <v>4.1293253440518445</v>
      </c>
      <c r="D32" s="312">
        <f t="shared" si="15"/>
        <v>0.68285734716271118</v>
      </c>
      <c r="E32" s="312">
        <f t="shared" si="15"/>
        <v>30.613102574235043</v>
      </c>
      <c r="F32" s="291">
        <f>(SUM(B32:E32))/'a1'!$B$13*'a1'!$B$39</f>
        <v>113.8912363715153</v>
      </c>
      <c r="G32" s="78">
        <f>'a1'!F33</f>
        <v>32571174</v>
      </c>
      <c r="H32" s="78">
        <f t="shared" si="9"/>
        <v>3496.6880951701437</v>
      </c>
      <c r="I32" s="78">
        <f>'a1'!G33</f>
        <v>26170.379980776866</v>
      </c>
      <c r="J32" s="291">
        <f>H32/I32*100</f>
        <v>13.361243121951585</v>
      </c>
      <c r="K32" s="78">
        <f>'a1'!M33</f>
        <v>23133.930809726749</v>
      </c>
      <c r="L32" s="78">
        <f>K32*($J32/100)</f>
        <v>3090.9807391516542</v>
      </c>
      <c r="M32" s="78">
        <f>'a1'!S33</f>
        <v>24240.753769937695</v>
      </c>
      <c r="N32" s="78">
        <f t="shared" si="18"/>
        <v>3238.86604579502</v>
      </c>
      <c r="O32" s="78">
        <f>'a1'!Y33</f>
        <v>25160.947752489119</v>
      </c>
      <c r="P32" s="78">
        <f t="shared" si="1"/>
        <v>3361.8154009972845</v>
      </c>
      <c r="Q32" s="78">
        <f>'a1'!AE33</f>
        <v>23442.204551642189</v>
      </c>
      <c r="R32" s="78">
        <f t="shared" si="2"/>
        <v>3132.1699432901137</v>
      </c>
      <c r="S32" s="78">
        <f>'a1'!AK33</f>
        <v>23417.426125850143</v>
      </c>
      <c r="T32" s="78">
        <f t="shared" si="3"/>
        <v>3128.8592375782459</v>
      </c>
      <c r="U32" s="78">
        <f>'a1'!AQ33</f>
        <v>26541.165536423585</v>
      </c>
      <c r="V32" s="78">
        <f t="shared" si="4"/>
        <v>3546.2296547211809</v>
      </c>
      <c r="W32" s="78">
        <f>'a1'!AW33</f>
        <v>23843.279861975967</v>
      </c>
      <c r="X32" s="78">
        <f t="shared" si="5"/>
        <v>3185.7585906059312</v>
      </c>
      <c r="Y32" s="78">
        <f>'a1'!BC33</f>
        <v>25351.854352553728</v>
      </c>
      <c r="Z32" s="78">
        <f t="shared" si="6"/>
        <v>3387.3228959677685</v>
      </c>
      <c r="AA32" s="78">
        <f>'a1'!BI33</f>
        <v>30809.30393513363</v>
      </c>
      <c r="AB32" s="78">
        <f t="shared" si="7"/>
        <v>4116.506002954201</v>
      </c>
      <c r="AC32" s="78">
        <f>'a1'!BO33</f>
        <v>28175.107041973279</v>
      </c>
      <c r="AD32" s="78">
        <f t="shared" si="8"/>
        <v>3764.5445517481517</v>
      </c>
    </row>
    <row r="33" spans="1:30" ht="18" customHeight="1">
      <c r="A33" s="1">
        <v>2007</v>
      </c>
      <c r="B33" s="312">
        <f t="shared" si="19"/>
        <v>26.336640653528839</v>
      </c>
      <c r="C33" s="312">
        <f t="shared" si="15"/>
        <v>4.1768013296081605</v>
      </c>
      <c r="D33" s="312">
        <f t="shared" si="15"/>
        <v>0.64718564044760318</v>
      </c>
      <c r="E33" s="312">
        <f t="shared" si="15"/>
        <v>32.734540192710234</v>
      </c>
      <c r="F33" s="291">
        <f>(SUM(B33:E33))/'a1'!$B$13*'a1'!$B$39</f>
        <v>118.53722443968113</v>
      </c>
      <c r="G33" s="78">
        <f>'a1'!F34</f>
        <v>32889025</v>
      </c>
      <c r="H33" s="78">
        <f t="shared" si="9"/>
        <v>3604.157448865727</v>
      </c>
      <c r="I33" s="78">
        <f>'a1'!G34</f>
        <v>27174.961860377436</v>
      </c>
      <c r="J33" s="291">
        <f t="shared" si="16"/>
        <v>13.262787515152997</v>
      </c>
      <c r="K33" s="78">
        <f>'a1'!M34</f>
        <v>24423.68702792429</v>
      </c>
      <c r="L33" s="78">
        <f t="shared" si="17"/>
        <v>3239.2617138795845</v>
      </c>
      <c r="M33" s="78">
        <f>'a1'!S34</f>
        <v>25379.236226590467</v>
      </c>
      <c r="N33" s="78">
        <f t="shared" si="18"/>
        <v>3365.9941737014269</v>
      </c>
      <c r="O33" s="78">
        <f>'a1'!Y34</f>
        <v>26124.059607641841</v>
      </c>
      <c r="P33" s="78">
        <f t="shared" ref="P33:P38" si="20">O33*($J33/100)</f>
        <v>3464.7785160934486</v>
      </c>
      <c r="Q33" s="78">
        <f>'a1'!AE34</f>
        <v>24477.048909828249</v>
      </c>
      <c r="R33" s="78">
        <f t="shared" ref="R33:R38" si="21">Q33*($J33/100)</f>
        <v>3246.3389868905933</v>
      </c>
      <c r="S33" s="78">
        <f>'a1'!AK34</f>
        <v>24220.594635376234</v>
      </c>
      <c r="T33" s="78">
        <f t="shared" ref="T33:T38" si="22">S33*($J33/100)</f>
        <v>3212.3260013964955</v>
      </c>
      <c r="U33" s="78">
        <f>'a1'!AQ34</f>
        <v>27409.895614551446</v>
      </c>
      <c r="V33" s="78">
        <f t="shared" ref="V33:V38" si="23">U33*($J33/100)</f>
        <v>3635.3162134831978</v>
      </c>
      <c r="W33" s="78">
        <f>'a1'!AW34</f>
        <v>24998.928076902706</v>
      </c>
      <c r="X33" s="78">
        <f t="shared" ref="X33:X38" si="24">W33*($J33/100)</f>
        <v>3315.5547119055291</v>
      </c>
      <c r="Y33" s="78">
        <f>'a1'!BC34</f>
        <v>26801.092920168529</v>
      </c>
      <c r="Z33" s="78">
        <f t="shared" ref="Z33:Z38" si="25">Y33*($J33/100)</f>
        <v>3554.5720057406652</v>
      </c>
      <c r="AA33" s="78">
        <f>'a1'!BI34</f>
        <v>32109.356836808478</v>
      </c>
      <c r="AB33" s="78">
        <f t="shared" ref="AB33:AB38" si="26">AA33*($J33/100)</f>
        <v>4258.5957697481599</v>
      </c>
      <c r="AC33" s="78">
        <f>'a1'!BO34</f>
        <v>29445.227481621932</v>
      </c>
      <c r="AD33" s="78">
        <f t="shared" ref="AD33:AD38" si="27">AC33*($J33/100)</f>
        <v>3905.2579542409526</v>
      </c>
    </row>
    <row r="34" spans="1:30" ht="18" customHeight="1">
      <c r="A34" s="1">
        <v>2008</v>
      </c>
      <c r="B34" s="312">
        <f t="shared" si="19"/>
        <v>26.713030966957152</v>
      </c>
      <c r="C34" s="312">
        <f t="shared" si="19"/>
        <v>4.2248231595862027</v>
      </c>
      <c r="D34" s="312">
        <f t="shared" si="15"/>
        <v>0.61337738393224162</v>
      </c>
      <c r="E34" s="312">
        <f>POWER(E$20/E$15,1/5)*E33</f>
        <v>35.002989946207293</v>
      </c>
      <c r="F34" s="291">
        <f>(SUM(B34:E34))/'a1'!$B$13*'a1'!$B$39</f>
        <v>123.47025535485227</v>
      </c>
      <c r="G34" s="78">
        <f>'a1'!F35</f>
        <v>33247118</v>
      </c>
      <c r="H34" s="78">
        <f t="shared" si="9"/>
        <v>3713.7130308513438</v>
      </c>
      <c r="I34" s="78">
        <f>'a1'!G35</f>
        <v>27649.88532239095</v>
      </c>
      <c r="J34" s="291">
        <f t="shared" si="16"/>
        <v>13.431205907548446</v>
      </c>
      <c r="K34" s="78">
        <f>'a1'!M35</f>
        <v>25491.564385698453</v>
      </c>
      <c r="L34" s="78">
        <f t="shared" si="17"/>
        <v>3423.8245016984465</v>
      </c>
      <c r="M34" s="78">
        <f>'a1'!S35</f>
        <v>25852.438576133882</v>
      </c>
      <c r="N34" s="78">
        <f t="shared" si="18"/>
        <v>3472.2942572830275</v>
      </c>
      <c r="O34" s="78">
        <f>'a1'!Y35</f>
        <v>26862.998812903556</v>
      </c>
      <c r="P34" s="78">
        <f t="shared" si="20"/>
        <v>3608.0246835033713</v>
      </c>
      <c r="Q34" s="78">
        <f>'a1'!AE35</f>
        <v>25285.287938977905</v>
      </c>
      <c r="R34" s="78">
        <f t="shared" si="21"/>
        <v>3396.1190874006352</v>
      </c>
      <c r="S34" s="78">
        <f>'a1'!AK35</f>
        <v>24797.193922742688</v>
      </c>
      <c r="T34" s="78">
        <f t="shared" si="22"/>
        <v>3330.5621750576602</v>
      </c>
      <c r="U34" s="78">
        <f>'a1'!AQ35</f>
        <v>27828.516337419489</v>
      </c>
      <c r="V34" s="78">
        <f t="shared" si="23"/>
        <v>3737.705330294571</v>
      </c>
      <c r="W34" s="78">
        <f>'a1'!AW35</f>
        <v>25672.601281542862</v>
      </c>
      <c r="X34" s="78">
        <f t="shared" si="24"/>
        <v>3448.1399399479428</v>
      </c>
      <c r="Y34" s="78">
        <f>'a1'!BC35</f>
        <v>27932.856564353984</v>
      </c>
      <c r="Z34" s="78">
        <f t="shared" si="25"/>
        <v>3751.7194810185465</v>
      </c>
      <c r="AA34" s="78">
        <f>'a1'!BI35</f>
        <v>32200.955766860519</v>
      </c>
      <c r="AB34" s="78">
        <f t="shared" si="26"/>
        <v>4324.9766732456319</v>
      </c>
      <c r="AC34" s="78">
        <f>'a1'!BO35</f>
        <v>29752.587521405567</v>
      </c>
      <c r="AD34" s="78">
        <f t="shared" si="27"/>
        <v>3996.1312928235466</v>
      </c>
    </row>
    <row r="35" spans="1:30" ht="18" customHeight="1">
      <c r="A35" s="1">
        <v>2009</v>
      </c>
      <c r="B35" s="312">
        <f t="shared" si="19"/>
        <v>27.09480046560147</v>
      </c>
      <c r="C35" s="312">
        <f t="shared" si="19"/>
        <v>4.2733971097089345</v>
      </c>
      <c r="D35" s="312">
        <f t="shared" si="15"/>
        <v>0.58133523305516022</v>
      </c>
      <c r="E35" s="312">
        <f>POWER(E$20/E$15,1/5)*E34</f>
        <v>37.428639533697648</v>
      </c>
      <c r="F35" s="291">
        <f>(SUM(B35:E35))/'a1'!$B$13*'a1'!$B$39</f>
        <v>128.70920082361422</v>
      </c>
      <c r="G35" s="78">
        <f>'a1'!F36</f>
        <v>33628895</v>
      </c>
      <c r="H35" s="78">
        <f>F35*1000000000/G35</f>
        <v>3827.339578764459</v>
      </c>
      <c r="I35" s="78">
        <f>'a1'!G36</f>
        <v>27398.224057020012</v>
      </c>
      <c r="J35" s="291">
        <f>H35/I35*100</f>
        <v>13.969298049388762</v>
      </c>
      <c r="K35" s="78">
        <f>'a1'!M36</f>
        <v>25983.500757618272</v>
      </c>
      <c r="L35" s="78">
        <f t="shared" ref="L35:L40" si="28">K35*($J35/100)</f>
        <v>3629.7126644968835</v>
      </c>
      <c r="M35" s="78">
        <f>'a1'!S36</f>
        <v>25991.66493913118</v>
      </c>
      <c r="N35" s="78">
        <f t="shared" ref="N35:N40" si="29">M35*($J35/100)</f>
        <v>3630.8531433457147</v>
      </c>
      <c r="O35" s="78">
        <f>'a1'!Y36</f>
        <v>27217.845083393022</v>
      </c>
      <c r="P35" s="78">
        <f t="shared" si="20"/>
        <v>3802.1419023200765</v>
      </c>
      <c r="Q35" s="78">
        <f>'a1'!AE36</f>
        <v>25581.500781379174</v>
      </c>
      <c r="R35" s="78">
        <f t="shared" si="21"/>
        <v>3573.5560896575721</v>
      </c>
      <c r="S35" s="78">
        <f>'a1'!AK36</f>
        <v>24736.009958967959</v>
      </c>
      <c r="T35" s="78">
        <f t="shared" si="22"/>
        <v>3455.4469566947209</v>
      </c>
      <c r="U35" s="78">
        <f>'a1'!AQ36</f>
        <v>27577.433896392195</v>
      </c>
      <c r="V35" s="78">
        <f t="shared" si="23"/>
        <v>3852.37393536019</v>
      </c>
      <c r="W35" s="78">
        <f>'a1'!AW36</f>
        <v>25754.702305892322</v>
      </c>
      <c r="X35" s="78">
        <f t="shared" si="24"/>
        <v>3597.7511268428989</v>
      </c>
      <c r="Y35" s="78">
        <f>'a1'!BC36</f>
        <v>27921.791153815306</v>
      </c>
      <c r="Z35" s="78">
        <f t="shared" si="25"/>
        <v>3900.4782270043256</v>
      </c>
      <c r="AA35" s="78">
        <f>'a1'!BI36</f>
        <v>31016.61431542736</v>
      </c>
      <c r="AB35" s="78">
        <f t="shared" si="26"/>
        <v>4332.8032985514301</v>
      </c>
      <c r="AC35" s="78">
        <f>'a1'!BO36</f>
        <v>29414.992293401257</v>
      </c>
      <c r="AD35" s="78">
        <f t="shared" si="27"/>
        <v>4109.0679446699569</v>
      </c>
    </row>
    <row r="36" spans="1:30" ht="18" customHeight="1">
      <c r="A36" s="1">
        <v>2010</v>
      </c>
      <c r="B36" s="312">
        <f t="shared" si="19"/>
        <v>27.482026026130917</v>
      </c>
      <c r="C36" s="312">
        <f t="shared" si="19"/>
        <v>4.3225295278530247</v>
      </c>
      <c r="D36" s="312">
        <f t="shared" si="15"/>
        <v>0.55096692842628525</v>
      </c>
      <c r="E36" s="312">
        <f>POWER(E$20/E$15,1/5)*E35</f>
        <v>40.022382644922239</v>
      </c>
      <c r="F36" s="291">
        <f>(SUM(B36:E36))/'a1'!$B$13*'a1'!$B$39</f>
        <v>134.27425387189578</v>
      </c>
      <c r="G36" s="78">
        <f>'a1'!F37</f>
        <v>34004889</v>
      </c>
      <c r="H36" s="78">
        <f>F36*1000000000/G36</f>
        <v>3948.6749647056863</v>
      </c>
      <c r="I36" s="78">
        <f>'a1'!G37</f>
        <v>28137.336369484987</v>
      </c>
      <c r="J36" s="291">
        <f>H36/I36*100</f>
        <v>14.033577709182291</v>
      </c>
      <c r="K36" s="78">
        <f>'a1'!M37</f>
        <v>26679.616634962233</v>
      </c>
      <c r="L36" s="78">
        <f t="shared" si="28"/>
        <v>3744.10473297935</v>
      </c>
      <c r="M36" s="78">
        <f>'a1'!S37</f>
        <v>26642.382142403319</v>
      </c>
      <c r="N36" s="78">
        <f t="shared" si="29"/>
        <v>3738.8794015314752</v>
      </c>
      <c r="O36" s="78">
        <f>'a1'!Y37</f>
        <v>27828.04925555165</v>
      </c>
      <c r="P36" s="78">
        <f t="shared" si="20"/>
        <v>3905.2709172273649</v>
      </c>
      <c r="Q36" s="78">
        <f>'a1'!AE37</f>
        <v>26142.21118540307</v>
      </c>
      <c r="R36" s="78">
        <f t="shared" si="21"/>
        <v>3668.6875216020849</v>
      </c>
      <c r="S36" s="78">
        <f>'a1'!AK37</f>
        <v>25462.397193570818</v>
      </c>
      <c r="T36" s="78">
        <f t="shared" si="22"/>
        <v>3573.2852967804115</v>
      </c>
      <c r="U36" s="78">
        <f>'a1'!AQ37</f>
        <v>28311.836573364744</v>
      </c>
      <c r="V36" s="78">
        <f t="shared" si="23"/>
        <v>3973.1635864198338</v>
      </c>
      <c r="W36" s="78">
        <f>'a1'!AW37</f>
        <v>26453.57885941775</v>
      </c>
      <c r="X36" s="78">
        <f t="shared" si="24"/>
        <v>3712.3835460962082</v>
      </c>
      <c r="Y36" s="78">
        <f>'a1'!BC37</f>
        <v>28378.143180372117</v>
      </c>
      <c r="Z36" s="78">
        <f t="shared" si="25"/>
        <v>3982.4687756405356</v>
      </c>
      <c r="AA36" s="78">
        <f>'a1'!BI37</f>
        <v>31899.888587656969</v>
      </c>
      <c r="AB36" s="78">
        <f t="shared" si="26"/>
        <v>4476.6956540914134</v>
      </c>
      <c r="AC36" s="78">
        <f>'a1'!BO37</f>
        <v>30192.724473110342</v>
      </c>
      <c r="AD36" s="78">
        <f t="shared" si="27"/>
        <v>4237.119451453239</v>
      </c>
    </row>
    <row r="37" spans="1:30" ht="18" customHeight="1">
      <c r="A37" s="1">
        <v>2011</v>
      </c>
      <c r="B37" s="312">
        <f t="shared" si="19"/>
        <v>27.874785623898163</v>
      </c>
      <c r="C37" s="312">
        <f t="shared" si="19"/>
        <v>4.3722268348784228</v>
      </c>
      <c r="D37" s="312">
        <f t="shared" si="19"/>
        <v>0.52218503018324969</v>
      </c>
      <c r="E37" s="312">
        <f t="shared" si="19"/>
        <v>42.795867884389779</v>
      </c>
      <c r="F37" s="291">
        <f>(SUM(B37:E37))/'a1'!$B$13*'a1'!$B$39</f>
        <v>140.18701914537576</v>
      </c>
      <c r="G37" s="78">
        <f>'a1'!F38</f>
        <v>34339328</v>
      </c>
      <c r="H37" s="78">
        <f>F37*1000000000/G37</f>
        <v>4082.4042667746953</v>
      </c>
      <c r="I37" s="78">
        <f>'a1'!G38</f>
        <v>28493.888989324427</v>
      </c>
      <c r="J37" s="291">
        <f>H37/I37*100</f>
        <v>14.32729757704965</v>
      </c>
      <c r="K37" s="78">
        <f>'a1'!M38</f>
        <v>27249.575713477549</v>
      </c>
      <c r="L37" s="78">
        <f t="shared" si="28"/>
        <v>3904.1278009533785</v>
      </c>
      <c r="M37" s="78">
        <f>'a1'!S38</f>
        <v>26742.982571910838</v>
      </c>
      <c r="N37" s="78">
        <f t="shared" si="29"/>
        <v>3831.5466940561914</v>
      </c>
      <c r="O37" s="78">
        <f>'a1'!Y38</f>
        <v>28265.101019407502</v>
      </c>
      <c r="P37" s="78">
        <f t="shared" si="20"/>
        <v>4049.625133504207</v>
      </c>
      <c r="Q37" s="78">
        <f>'a1'!AE38</f>
        <v>26556.6590137686</v>
      </c>
      <c r="R37" s="78">
        <f t="shared" si="21"/>
        <v>3804.8515634250061</v>
      </c>
      <c r="S37" s="78">
        <f>'a1'!AK38</f>
        <v>25698.524313905276</v>
      </c>
      <c r="T37" s="78">
        <f t="shared" si="22"/>
        <v>3681.904051363666</v>
      </c>
      <c r="U37" s="78">
        <f>'a1'!AQ38</f>
        <v>28536.16829197502</v>
      </c>
      <c r="V37" s="78">
        <f t="shared" si="23"/>
        <v>4088.4617482789477</v>
      </c>
      <c r="W37" s="78">
        <f>'a1'!AW38</f>
        <v>26839.076593099009</v>
      </c>
      <c r="X37" s="78">
        <f t="shared" si="24"/>
        <v>3845.314370425574</v>
      </c>
      <c r="Y37" s="78">
        <f>'a1'!BC38</f>
        <v>28896.105723500179</v>
      </c>
      <c r="Z37" s="78">
        <f t="shared" si="25"/>
        <v>4140.031055184746</v>
      </c>
      <c r="AA37" s="78">
        <f>'a1'!BI38</f>
        <v>32750.334518333188</v>
      </c>
      <c r="AB37" s="78">
        <f t="shared" si="26"/>
        <v>4692.2378839208059</v>
      </c>
      <c r="AC37" s="78">
        <f>'a1'!BO38</f>
        <v>30627.901976498099</v>
      </c>
      <c r="AD37" s="78">
        <f t="shared" si="27"/>
        <v>4388.1506577799537</v>
      </c>
    </row>
    <row r="38" spans="1:30" ht="18" customHeight="1">
      <c r="A38" s="1">
        <v>2012</v>
      </c>
      <c r="B38" s="312">
        <f t="shared" ref="B38" si="30">POWER(B$20/B$15,1/5)*B37</f>
        <v>28.273158348641257</v>
      </c>
      <c r="C38" s="312">
        <f t="shared" si="19"/>
        <v>4.4224955254674638</v>
      </c>
      <c r="D38" s="312">
        <f t="shared" si="19"/>
        <v>0.49490666622463769</v>
      </c>
      <c r="E38" s="312">
        <f t="shared" ref="E38" si="31">POWER(E$20/E$15,1/5)*E37</f>
        <v>45.761551085727547</v>
      </c>
      <c r="F38" s="291">
        <f>(SUM(B38:E38))/'a1'!$B$13*'a1'!$B$39</f>
        <v>146.47060952578681</v>
      </c>
      <c r="G38" s="78">
        <f>'a1'!F39</f>
        <v>34714222</v>
      </c>
      <c r="H38" s="78">
        <f>F38*1000000000/G38</f>
        <v>4219.3257139908483</v>
      </c>
      <c r="I38" s="78">
        <f>'a1'!G39</f>
        <v>28750.665937436246</v>
      </c>
      <c r="J38" s="291">
        <f>H38/I38*100</f>
        <v>14.675575595961634</v>
      </c>
      <c r="K38" s="78">
        <f>'a1'!M39</f>
        <v>27991.146491369727</v>
      </c>
      <c r="L38" s="78">
        <f t="shared" si="28"/>
        <v>4107.861863517327</v>
      </c>
      <c r="M38" s="78">
        <f>'a1'!S39</f>
        <v>26963.260222791116</v>
      </c>
      <c r="N38" s="78">
        <f t="shared" si="29"/>
        <v>3957.0136371315634</v>
      </c>
      <c r="O38" s="78">
        <f>'a1'!Y39</f>
        <v>28671.043358925857</v>
      </c>
      <c r="P38" s="78">
        <f t="shared" si="20"/>
        <v>4207.6406422901018</v>
      </c>
      <c r="Q38" s="78">
        <f>'a1'!AE39</f>
        <v>26787.433179759963</v>
      </c>
      <c r="R38" s="78">
        <f t="shared" si="21"/>
        <v>3931.2100065133827</v>
      </c>
      <c r="S38" s="78">
        <f>'a1'!AK39</f>
        <v>25799.949659481998</v>
      </c>
      <c r="T38" s="78">
        <f t="shared" si="22"/>
        <v>3786.2911159973269</v>
      </c>
      <c r="U38" s="78">
        <f>'a1'!AQ39</f>
        <v>28696.106352560506</v>
      </c>
      <c r="V38" s="78">
        <f t="shared" si="23"/>
        <v>4211.3187808675657</v>
      </c>
      <c r="W38" s="78">
        <f>'a1'!AW39</f>
        <v>27126.142522850456</v>
      </c>
      <c r="X38" s="78">
        <f t="shared" si="24"/>
        <v>3980.9175522092132</v>
      </c>
      <c r="Y38" s="78">
        <f>'a1'!BC39</f>
        <v>29583.254517856894</v>
      </c>
      <c r="Z38" s="78">
        <f t="shared" si="25"/>
        <v>4341.5128805138238</v>
      </c>
      <c r="AA38" s="78">
        <f>'a1'!BI39</f>
        <v>33426.092540342768</v>
      </c>
      <c r="AB38" s="78">
        <f t="shared" si="26"/>
        <v>4905.471479534096</v>
      </c>
      <c r="AC38" s="78">
        <f>'a1'!BO39</f>
        <v>30820.258261365969</v>
      </c>
      <c r="AD38" s="78">
        <f t="shared" si="27"/>
        <v>4523.050300017374</v>
      </c>
    </row>
    <row r="39" spans="1:30" ht="18" customHeight="1">
      <c r="A39" s="1">
        <v>2013</v>
      </c>
      <c r="B39" s="312">
        <f t="shared" ref="B39" si="32">POWER(B$20/B$15,1/5)*B38</f>
        <v>28.677224420409885</v>
      </c>
      <c r="C39" s="312">
        <f t="shared" si="19"/>
        <v>4.4733421689736268</v>
      </c>
      <c r="D39" s="312">
        <f t="shared" si="19"/>
        <v>0.46905329359524356</v>
      </c>
      <c r="E39" s="312">
        <f t="shared" ref="E39" si="33">POWER(E$20/E$15,1/5)*E38</f>
        <v>48.932751251330579</v>
      </c>
      <c r="F39" s="291">
        <f>(SUM(B39:E39))/'a1'!$B$13*'a1'!$B$39</f>
        <v>153.14974949764402</v>
      </c>
      <c r="G39" s="78">
        <f>'a1'!F40</f>
        <v>35082954</v>
      </c>
      <c r="H39" s="78">
        <f t="shared" ref="H39" si="34">F39*1000000000/G39</f>
        <v>4365.3607246882348</v>
      </c>
      <c r="I39" s="78">
        <f>'a1'!G40</f>
        <v>29198.453471164372</v>
      </c>
      <c r="J39" s="291">
        <f t="shared" ref="J39" si="35">H39/I39*100</f>
        <v>14.950657331900647</v>
      </c>
      <c r="K39" s="78">
        <f>'a1'!M40</f>
        <v>28798.324461122262</v>
      </c>
      <c r="L39" s="78">
        <f t="shared" si="28"/>
        <v>4305.5388075113124</v>
      </c>
      <c r="M39" s="78">
        <f>'a1'!S40</f>
        <v>27433.480922175801</v>
      </c>
      <c r="N39" s="78">
        <f t="shared" si="29"/>
        <v>4101.4857268868418</v>
      </c>
      <c r="O39" s="78">
        <f>'a1'!Y40</f>
        <v>29301.365114404627</v>
      </c>
      <c r="P39" s="78">
        <f t="shared" ref="P39:P40" si="36">O39*($J39/100)</f>
        <v>4380.7466918237133</v>
      </c>
      <c r="Q39" s="78">
        <f>'a1'!AE40</f>
        <v>27312.851990128456</v>
      </c>
      <c r="R39" s="78">
        <f t="shared" ref="R39:R40" si="37">Q39*($J39/100)</f>
        <v>4083.4509086133116</v>
      </c>
      <c r="S39" s="78">
        <f>'a1'!AK40</f>
        <v>26179.033594381868</v>
      </c>
      <c r="T39" s="78">
        <f t="shared" ref="T39:T40" si="38">S39*($J39/100)</f>
        <v>3913.9376054991862</v>
      </c>
      <c r="U39" s="78">
        <f>'a1'!AQ40</f>
        <v>29057.97969784278</v>
      </c>
      <c r="V39" s="78">
        <f t="shared" ref="V39:V40" si="39">U39*($J39/100)</f>
        <v>4344.3589721977332</v>
      </c>
      <c r="W39" s="78">
        <f>'a1'!AW40</f>
        <v>27539.498031029085</v>
      </c>
      <c r="X39" s="78">
        <f t="shared" ref="X39:X40" si="40">W39*($J39/100)</f>
        <v>4117.3359815446838</v>
      </c>
      <c r="Y39" s="78">
        <f>'a1'!BC40</f>
        <v>30245.440723955566</v>
      </c>
      <c r="Z39" s="78">
        <f t="shared" ref="Z39:Z40" si="41">Y39*($J39/100)</f>
        <v>4521.8922011617269</v>
      </c>
      <c r="AA39" s="78">
        <f>'a1'!BI40</f>
        <v>34146.351266047743</v>
      </c>
      <c r="AB39" s="78">
        <f t="shared" ref="AB39:AB40" si="42">AA39*($J39/100)</f>
        <v>5105.1039691339156</v>
      </c>
      <c r="AC39" s="78">
        <f>'a1'!BO40</f>
        <v>31177.883218788804</v>
      </c>
      <c r="AD39" s="78">
        <f t="shared" ref="AD39:AD40" si="43">AC39*($J39/100)</f>
        <v>4661.2984833812698</v>
      </c>
    </row>
    <row r="40" spans="1:30" ht="18" customHeight="1">
      <c r="A40" s="1">
        <v>2014</v>
      </c>
      <c r="B40" s="312">
        <f t="shared" ref="B40" si="44">POWER(B$20/B$15,1/5)*B39</f>
        <v>29.087065205719224</v>
      </c>
      <c r="C40" s="312">
        <f t="shared" si="19"/>
        <v>4.5247734102800488</v>
      </c>
      <c r="D40" s="312">
        <f t="shared" si="19"/>
        <v>0.44455047233629902</v>
      </c>
      <c r="E40" s="312">
        <f t="shared" ref="E40" si="45">POWER(E$20/E$15,1/5)*E39</f>
        <v>52.323710368536481</v>
      </c>
      <c r="F40" s="291">
        <f>(SUM(B40:E40))/'a1'!$B$13*'a1'!$B$39</f>
        <v>160.25088573020318</v>
      </c>
      <c r="G40" s="78">
        <f>'a1'!F41</f>
        <v>35437435</v>
      </c>
      <c r="H40" s="78">
        <f>F40*1000000000/G40</f>
        <v>4522.0791439956984</v>
      </c>
      <c r="I40" s="78">
        <f>'a1'!G41</f>
        <v>29685.472438961791</v>
      </c>
      <c r="J40" s="291">
        <f>H40/I40*100</f>
        <v>15.233306976312525</v>
      </c>
      <c r="K40" s="78">
        <f>'a1'!M41</f>
        <v>29388.877213111962</v>
      </c>
      <c r="L40" s="78">
        <f t="shared" si="28"/>
        <v>4476.8978827649062</v>
      </c>
      <c r="M40" s="78">
        <f>'a1'!S41</f>
        <v>27716.362981085782</v>
      </c>
      <c r="N40" s="78">
        <f t="shared" si="29"/>
        <v>4222.1186555778422</v>
      </c>
      <c r="O40" s="78">
        <f>'a1'!Y41</f>
        <v>29689.572689641947</v>
      </c>
      <c r="P40" s="78">
        <f t="shared" si="36"/>
        <v>4522.7037477686044</v>
      </c>
      <c r="Q40" s="78">
        <f>'a1'!AE41</f>
        <v>27829.601990049752</v>
      </c>
      <c r="R40" s="78">
        <f t="shared" si="37"/>
        <v>4239.3687014302577</v>
      </c>
      <c r="S40" s="78">
        <f>'a1'!AK41</f>
        <v>26518.545657195671</v>
      </c>
      <c r="T40" s="78">
        <f t="shared" si="38"/>
        <v>4039.6514656142103</v>
      </c>
      <c r="U40" s="78">
        <f>'a1'!AQ41</f>
        <v>29607.815736057721</v>
      </c>
      <c r="V40" s="78">
        <f t="shared" si="39"/>
        <v>4510.2494600546379</v>
      </c>
      <c r="W40" s="78">
        <f>'a1'!AW41</f>
        <v>27993.438695745317</v>
      </c>
      <c r="X40" s="78">
        <f t="shared" si="40"/>
        <v>4264.3264497487407</v>
      </c>
      <c r="Y40" s="78">
        <f>'a1'!BC41</f>
        <v>30647.478523853551</v>
      </c>
      <c r="Z40" s="78">
        <f t="shared" si="41"/>
        <v>4668.6244840380659</v>
      </c>
      <c r="AA40" s="78">
        <f>'a1'!BI41</f>
        <v>34545.827652138483</v>
      </c>
      <c r="AB40" s="78">
        <f t="shared" si="42"/>
        <v>5262.4719737581127</v>
      </c>
      <c r="AC40" s="78">
        <f>'a1'!BO41</f>
        <v>31754.988153010461</v>
      </c>
      <c r="AD40" s="78">
        <f t="shared" si="43"/>
        <v>4837.3348256397585</v>
      </c>
    </row>
    <row r="41" spans="1:30" ht="18" customHeight="1">
      <c r="A41" s="1">
        <v>2015</v>
      </c>
      <c r="B41" s="312">
        <f t="shared" ref="B41" si="46">POWER(B$20/B$15,1/5)*B40</f>
        <v>29.502763233934658</v>
      </c>
      <c r="C41" s="312">
        <f t="shared" si="19"/>
        <v>4.5767959706679093</v>
      </c>
      <c r="D41" s="312">
        <f t="shared" si="19"/>
        <v>0.42132765114951232</v>
      </c>
      <c r="E41" s="312">
        <f t="shared" ref="E41" si="47">POWER(E$20/E$15,1/5)*E40</f>
        <v>55.949657370962697</v>
      </c>
      <c r="F41" s="291">
        <f>(SUM(B41:E41))/'a1'!$B$13*'a1'!$B$39</f>
        <v>167.80230537181694</v>
      </c>
      <c r="G41" s="78">
        <f>'a1'!F42</f>
        <v>35702908</v>
      </c>
      <c r="H41" s="78">
        <f>F41*1000000000/G41</f>
        <v>4699.9618454557531</v>
      </c>
      <c r="I41" s="78">
        <f>'a1'!G42</f>
        <v>30144.183213311364</v>
      </c>
      <c r="J41" s="291">
        <f>H41/I41*100</f>
        <v>15.591604563298626</v>
      </c>
      <c r="K41" s="78">
        <f>'a1'!M42</f>
        <v>29858.913839168214</v>
      </c>
      <c r="L41" s="78">
        <f t="shared" ref="L41:L42" si="48">K41*($J41/100)</f>
        <v>4655.4837726991555</v>
      </c>
      <c r="M41" s="78">
        <f>'a1'!S42</f>
        <v>28157.126451095151</v>
      </c>
      <c r="N41" s="78">
        <f t="shared" ref="N41:N42" si="49">M41*($J41/100)</f>
        <v>4390.1478126427155</v>
      </c>
      <c r="O41" s="78">
        <f>'a1'!Y42</f>
        <v>29944.742532233522</v>
      </c>
      <c r="P41" s="78">
        <f t="shared" ref="P41:P42" si="50">O41*($J41/100)</f>
        <v>4668.8658431237463</v>
      </c>
      <c r="Q41" s="78">
        <f>'a1'!AE42</f>
        <v>28281.249588188319</v>
      </c>
      <c r="R41" s="78">
        <f>Q41*($J41/100)</f>
        <v>4409.5006013498432</v>
      </c>
      <c r="S41" s="78">
        <f>'a1'!AK42</f>
        <v>26864.794223360397</v>
      </c>
      <c r="T41" s="78">
        <f t="shared" ref="T41:T42" si="51">S41*($J41/100)</f>
        <v>4188.6524820502455</v>
      </c>
      <c r="U41" s="78">
        <f>'a1'!AQ42</f>
        <v>30312.644860867178</v>
      </c>
      <c r="V41" s="78">
        <f t="shared" ref="V41:V42" si="52">U41*($J41/100)</f>
        <v>4726.2277193834734</v>
      </c>
      <c r="W41" s="78">
        <f>'a1'!AW42</f>
        <v>28135.149629283398</v>
      </c>
      <c r="X41" s="78">
        <f t="shared" ref="X41:X42" si="53">W41*($J41/100)</f>
        <v>4386.7212734902469</v>
      </c>
      <c r="Y41" s="78">
        <f>'a1'!BC42</f>
        <v>30646.754097132209</v>
      </c>
      <c r="Z41" s="78">
        <f t="shared" ref="Z41:Z42" si="54">Y41*($J41/100)</f>
        <v>4778.3207103113737</v>
      </c>
      <c r="AA41" s="78">
        <f>'a1'!BI42</f>
        <v>34216.747002225362</v>
      </c>
      <c r="AB41" s="78">
        <f t="shared" ref="AB41:AB42" si="55">AA41*($J41/100)</f>
        <v>5334.9398870113146</v>
      </c>
      <c r="AC41" s="78">
        <f>'a1'!BO42</f>
        <v>32552.631821367944</v>
      </c>
      <c r="AD41" s="78">
        <f t="shared" ref="AD41:AD42" si="56">AC41*($J41/100)</f>
        <v>5075.477628534205</v>
      </c>
    </row>
    <row r="42" spans="1:30" ht="18" customHeight="1">
      <c r="A42" s="1">
        <v>2016</v>
      </c>
      <c r="B42" s="312">
        <f t="shared" ref="B42" si="57">POWER(B$20/B$15,1/5)*B41</f>
        <v>29.924402213890673</v>
      </c>
      <c r="C42" s="312">
        <f t="shared" si="19"/>
        <v>4.629416648694801</v>
      </c>
      <c r="D42" s="312">
        <f t="shared" si="19"/>
        <v>0.39931796425777927</v>
      </c>
      <c r="E42" s="312">
        <f t="shared" ref="E42" si="58">POWER(E$20/E$15,1/5)*E41</f>
        <v>59.826876532259156</v>
      </c>
      <c r="F42" s="291">
        <f>(SUM(B42:E42))/'a1'!$B$13*'a1'!$B$39</f>
        <v>175.83426258845677</v>
      </c>
      <c r="G42" s="78">
        <f>'a1'!F43</f>
        <v>36109487</v>
      </c>
      <c r="H42" s="78">
        <f>F42*1000000000/G42</f>
        <v>4869.4755089834634</v>
      </c>
      <c r="I42" s="78">
        <f>'a1'!G43</f>
        <v>30395.779369560139</v>
      </c>
      <c r="J42" s="291">
        <f>H42/I42*100</f>
        <v>16.020235736610196</v>
      </c>
      <c r="K42" s="78">
        <f>'a1'!M43</f>
        <v>29826.642439169969</v>
      </c>
      <c r="L42" s="78">
        <f t="shared" si="48"/>
        <v>4778.2984310708507</v>
      </c>
      <c r="M42" s="78">
        <f>'a1'!S43</f>
        <v>28346.113806312896</v>
      </c>
      <c r="N42" s="78">
        <f t="shared" si="49"/>
        <v>4541.1142539391358</v>
      </c>
      <c r="O42" s="78">
        <f>'a1'!Y43</f>
        <v>29998.196841290213</v>
      </c>
      <c r="P42" s="78">
        <f t="shared" si="50"/>
        <v>4805.781850707046</v>
      </c>
      <c r="Q42" s="78">
        <f>'a1'!AE43</f>
        <v>28384.096417108798</v>
      </c>
      <c r="R42" s="78">
        <f>Q42*($J42/100)</f>
        <v>4547.1991577275585</v>
      </c>
      <c r="S42" s="78">
        <f>'a1'!AK43</f>
        <v>27292.653128210117</v>
      </c>
      <c r="T42" s="78">
        <f t="shared" si="51"/>
        <v>4372.3473699145779</v>
      </c>
      <c r="U42" s="78">
        <f>'a1'!AQ43</f>
        <v>30687.633086310918</v>
      </c>
      <c r="V42" s="78">
        <f t="shared" si="52"/>
        <v>4916.2311624129961</v>
      </c>
      <c r="W42" s="78">
        <f>'a1'!AW43</f>
        <v>28094.440542438813</v>
      </c>
      <c r="X42" s="78">
        <f t="shared" si="53"/>
        <v>4500.7956037804861</v>
      </c>
      <c r="Y42" s="78">
        <f>'a1'!BC43</f>
        <v>30503.870202739996</v>
      </c>
      <c r="Z42" s="78">
        <f t="shared" si="54"/>
        <v>4886.7919152685427</v>
      </c>
      <c r="AA42" s="78">
        <f>'a1'!BI43</f>
        <v>33691.836224497216</v>
      </c>
      <c r="AB42" s="78">
        <f t="shared" si="55"/>
        <v>5397.5115871570824</v>
      </c>
      <c r="AC42" s="78">
        <f>'a1'!BO43</f>
        <v>33051.396820496993</v>
      </c>
      <c r="AD42" s="78">
        <f t="shared" si="56"/>
        <v>5294.9116848861058</v>
      </c>
    </row>
    <row r="43" spans="1:30" ht="18" customHeight="1">
      <c r="A43" s="1">
        <v>2017</v>
      </c>
      <c r="B43" s="312">
        <f t="shared" ref="B43" si="59">POWER(B$20/B$15,1/5)*B42</f>
        <v>30.35206705074723</v>
      </c>
      <c r="C43" s="312">
        <f t="shared" si="19"/>
        <v>4.6826423210831969</v>
      </c>
      <c r="D43" s="312">
        <f t="shared" si="19"/>
        <v>0.37845803887766422</v>
      </c>
      <c r="E43" s="312">
        <f t="shared" ref="E43" si="60">POWER(E$20/E$15,1/5)*E42</f>
        <v>63.972780599435424</v>
      </c>
      <c r="F43" s="291">
        <f>(SUM(B43:E43))/'a1'!$B$13*'a1'!$B$39</f>
        <v>184.37911391515956</v>
      </c>
      <c r="G43" s="78">
        <f>'a1'!F44</f>
        <v>36543321</v>
      </c>
      <c r="H43" s="78">
        <f>F43*1000000000/G43</f>
        <v>5045.4941934576655</v>
      </c>
      <c r="I43" s="78">
        <f>'a1'!G44</f>
        <v>31149.631966946847</v>
      </c>
      <c r="J43" s="291">
        <f>H43/I43*100</f>
        <v>16.197604513631124</v>
      </c>
      <c r="K43" s="78">
        <f>'a1'!M44</f>
        <v>30252.329868497756</v>
      </c>
      <c r="L43" s="78">
        <f t="shared" ref="L43:L44" si="61">K43*($J43/100)</f>
        <v>4900.1527482583688</v>
      </c>
      <c r="M43" s="78">
        <f>'a1'!S44</f>
        <v>28368.652937541119</v>
      </c>
      <c r="N43" s="78">
        <f t="shared" ref="N43:N44" si="62">M43*($J43/100)</f>
        <v>4595.042208667508</v>
      </c>
      <c r="O43" s="78">
        <f>'a1'!Y44</f>
        <v>30639.698400990739</v>
      </c>
      <c r="P43" s="78">
        <f t="shared" ref="P43:P44" si="63">O43*($J43/100)</f>
        <v>4962.8971711618387</v>
      </c>
      <c r="Q43" s="78">
        <f>'a1'!AE44</f>
        <v>29087.252628586186</v>
      </c>
      <c r="R43" s="78">
        <f>Q43*($J43/100)</f>
        <v>4711.4381446591633</v>
      </c>
      <c r="S43" s="78">
        <f>'a1'!AK44</f>
        <v>27948.407648454413</v>
      </c>
      <c r="T43" s="78">
        <f t="shared" ref="T43:T44" si="64">S43*($J43/100)</f>
        <v>4526.9725387540775</v>
      </c>
      <c r="U43" s="78">
        <f>'a1'!AQ44</f>
        <v>31504.876670043202</v>
      </c>
      <c r="V43" s="78">
        <f t="shared" ref="V43:V44" si="65">U43*($J43/100)</f>
        <v>5103.0353255208365</v>
      </c>
      <c r="W43" s="78">
        <f>'a1'!AW44</f>
        <v>28696.99135142747</v>
      </c>
      <c r="X43" s="78">
        <f t="shared" ref="X43:X44" si="66">W43*($J43/100)</f>
        <v>4648.225166415149</v>
      </c>
      <c r="Y43" s="78">
        <f>'a1'!BC44</f>
        <v>30756.973080806238</v>
      </c>
      <c r="Z43" s="78">
        <f t="shared" ref="Z43:Z44" si="67">Y43*($J43/100)</f>
        <v>4981.8928599929804</v>
      </c>
      <c r="AA43" s="78">
        <f>'a1'!BI44</f>
        <v>34339.489431354887</v>
      </c>
      <c r="AB43" s="78">
        <f t="shared" ref="AB43:AB44" si="68">AA43*($J43/100)</f>
        <v>5562.1746900910211</v>
      </c>
      <c r="AC43" s="78">
        <f>'a1'!BO44</f>
        <v>34117.394526213524</v>
      </c>
      <c r="AD43" s="78">
        <f t="shared" ref="AD43:AD44" si="69">AC43*($J43/100)</f>
        <v>5526.2006357112996</v>
      </c>
    </row>
    <row r="44" spans="1:30" ht="18" customHeight="1">
      <c r="A44" s="1">
        <v>2018</v>
      </c>
      <c r="B44" s="312">
        <f t="shared" ref="B44" si="70">POWER(B$20/B$15,1/5)*B43</f>
        <v>30.785843863087084</v>
      </c>
      <c r="C44" s="312">
        <f t="shared" si="19"/>
        <v>4.736479943619134</v>
      </c>
      <c r="D44" s="312">
        <f t="shared" si="19"/>
        <v>0.358687812749304</v>
      </c>
      <c r="E44" s="312">
        <f t="shared" ref="E44" si="71">POWER(E$20/E$15,1/5)*E43</f>
        <v>68.405988994207007</v>
      </c>
      <c r="F44" s="291">
        <f>(SUM(B44:E44))/'a1'!$B$13*'a1'!$B$39</f>
        <v>193.47146302870019</v>
      </c>
      <c r="G44" s="78">
        <f>'a1'!F45</f>
        <v>37057765</v>
      </c>
      <c r="H44" s="78">
        <f>F44*1000000000/G44</f>
        <v>5220.8076506691705</v>
      </c>
      <c r="I44" s="78">
        <f>'a1'!G45</f>
        <v>31401.650909060489</v>
      </c>
      <c r="J44" s="291">
        <f>H44/I44*100</f>
        <v>16.625901822132487</v>
      </c>
      <c r="K44" s="78">
        <f>'a1'!M45</f>
        <v>30479.220097259535</v>
      </c>
      <c r="L44" s="78">
        <f t="shared" si="61"/>
        <v>5067.4452095220449</v>
      </c>
      <c r="M44" s="78">
        <f>'a1'!S45</f>
        <v>28271.174080633398</v>
      </c>
      <c r="N44" s="78">
        <f t="shared" si="62"/>
        <v>4700.3376466102764</v>
      </c>
      <c r="O44" s="78">
        <f>'a1'!Y45</f>
        <v>30769.150599270455</v>
      </c>
      <c r="P44" s="78">
        <f t="shared" si="63"/>
        <v>5115.648770138796</v>
      </c>
      <c r="Q44" s="78">
        <f>'a1'!AE45</f>
        <v>29188.464187640497</v>
      </c>
      <c r="R44" s="78">
        <f t="shared" ref="R44" si="72">Q44*($J44/100)</f>
        <v>4852.8453992254099</v>
      </c>
      <c r="S44" s="78">
        <f>'a1'!AK45</f>
        <v>28286.517577309067</v>
      </c>
      <c r="T44" s="78">
        <f t="shared" si="64"/>
        <v>4702.8886413036544</v>
      </c>
      <c r="U44" s="78">
        <f>'a1'!AQ45</f>
        <v>31763.48574523459</v>
      </c>
      <c r="V44" s="78">
        <f t="shared" si="65"/>
        <v>5280.965955289751</v>
      </c>
      <c r="W44" s="78">
        <f>'a1'!AW45</f>
        <v>28848.761233719742</v>
      </c>
      <c r="X44" s="78">
        <f t="shared" si="66"/>
        <v>4796.366719619662</v>
      </c>
      <c r="Y44" s="78">
        <f>'a1'!BC45</f>
        <v>30778.742160212834</v>
      </c>
      <c r="Z44" s="78">
        <f t="shared" si="67"/>
        <v>5117.2434536442861</v>
      </c>
      <c r="AA44" s="78">
        <f>'a1'!BI45</f>
        <v>34525.373768723897</v>
      </c>
      <c r="AB44" s="78">
        <f t="shared" si="68"/>
        <v>5740.1547465123185</v>
      </c>
      <c r="AC44" s="78">
        <f>'a1'!BO45</f>
        <v>34382.354529040203</v>
      </c>
      <c r="AD44" s="78">
        <f t="shared" si="69"/>
        <v>5716.3765081357469</v>
      </c>
    </row>
    <row r="45" spans="1:30" s="67" customFormat="1" ht="18" customHeight="1">
      <c r="B45" s="312"/>
      <c r="C45" s="312"/>
      <c r="D45" s="312"/>
      <c r="E45" s="312"/>
      <c r="F45" s="291"/>
      <c r="G45" s="78"/>
      <c r="H45" s="78"/>
      <c r="I45" s="78"/>
      <c r="J45" s="291"/>
      <c r="K45" s="78"/>
      <c r="L45" s="78"/>
      <c r="M45" s="78"/>
      <c r="N45" s="78"/>
      <c r="O45" s="78"/>
      <c r="P45" s="78"/>
      <c r="Q45" s="78"/>
      <c r="R45" s="78"/>
      <c r="S45" s="78"/>
      <c r="T45" s="78"/>
      <c r="U45" s="78"/>
      <c r="V45" s="78"/>
      <c r="W45" s="78"/>
      <c r="X45" s="78"/>
      <c r="Y45" s="78"/>
      <c r="Z45" s="78"/>
      <c r="AA45" s="78"/>
      <c r="AB45" s="78"/>
      <c r="AC45" s="78"/>
      <c r="AD45" s="78"/>
    </row>
    <row r="46" spans="1:30" ht="18" customHeight="1">
      <c r="B46" s="291" t="s">
        <v>615</v>
      </c>
      <c r="C46" s="291"/>
      <c r="D46" s="291"/>
      <c r="E46" s="291"/>
      <c r="F46" s="291"/>
      <c r="G46" s="78"/>
      <c r="H46" s="78"/>
      <c r="I46" s="78"/>
      <c r="J46" s="291"/>
      <c r="K46" s="18"/>
      <c r="L46" s="18"/>
      <c r="M46" s="18"/>
      <c r="N46" s="18"/>
      <c r="O46" s="18"/>
      <c r="P46" s="18"/>
      <c r="Q46" s="18" t="s">
        <v>615</v>
      </c>
      <c r="R46" s="18"/>
      <c r="S46" s="18"/>
      <c r="T46" s="18"/>
      <c r="U46" s="18"/>
      <c r="V46" s="18"/>
      <c r="W46" s="18"/>
      <c r="X46" s="18"/>
      <c r="Y46" s="18"/>
      <c r="Z46" s="18"/>
      <c r="AA46" s="18"/>
      <c r="AB46" s="313"/>
      <c r="AC46" s="18"/>
      <c r="AD46" s="18"/>
    </row>
    <row r="47" spans="1:30" s="5" customFormat="1" ht="18" customHeight="1">
      <c r="A47" s="5" t="s">
        <v>989</v>
      </c>
      <c r="B47" s="70">
        <f>(POWER(B44/B7, 1/(2018-1981))-1)*100</f>
        <v>1.7503963001653577</v>
      </c>
      <c r="C47" s="70">
        <f t="shared" ref="C47:AD47" si="73">(POWER(C44/C7, 1/(2018-1981))-1)*100</f>
        <v>1.4308832588066034</v>
      </c>
      <c r="D47" s="70">
        <f t="shared" si="73"/>
        <v>-3.6135671786076795</v>
      </c>
      <c r="E47" s="70">
        <f t="shared" si="73"/>
        <v>5.9008551030403478</v>
      </c>
      <c r="F47" s="70">
        <f t="shared" si="73"/>
        <v>3.5584442401976446</v>
      </c>
      <c r="G47" s="70">
        <f t="shared" si="73"/>
        <v>1.0892177815429394</v>
      </c>
      <c r="H47" s="70">
        <f t="shared" si="73"/>
        <v>2.4426209964259371</v>
      </c>
      <c r="I47" s="70">
        <f t="shared" si="73"/>
        <v>1.7148634465353085</v>
      </c>
      <c r="J47" s="70">
        <f t="shared" si="73"/>
        <v>0.7154879092701627</v>
      </c>
      <c r="K47" s="70">
        <f t="shared" si="73"/>
        <v>2.569675092471857</v>
      </c>
      <c r="L47" s="70">
        <f t="shared" si="73"/>
        <v>3.3035487163361799</v>
      </c>
      <c r="M47" s="70">
        <f t="shared" si="73"/>
        <v>1.8744696283525375</v>
      </c>
      <c r="N47" s="70">
        <f t="shared" si="73"/>
        <v>2.6033691411765147</v>
      </c>
      <c r="O47" s="70">
        <f t="shared" si="73"/>
        <v>1.9421478721395324</v>
      </c>
      <c r="P47" s="70">
        <f t="shared" si="73"/>
        <v>2.671531614614997</v>
      </c>
      <c r="Q47" s="70">
        <f t="shared" si="73"/>
        <v>2.1824565738793655</v>
      </c>
      <c r="R47" s="70">
        <f t="shared" si="73"/>
        <v>2.9135596960607302</v>
      </c>
      <c r="S47" s="70">
        <f t="shared" si="73"/>
        <v>1.835601876125148</v>
      </c>
      <c r="T47" s="70">
        <f t="shared" si="73"/>
        <v>2.5642232948813515</v>
      </c>
      <c r="U47" s="70">
        <f t="shared" si="73"/>
        <v>1.6115589468759239</v>
      </c>
      <c r="V47" s="70">
        <f t="shared" si="73"/>
        <v>2.3385773655617559</v>
      </c>
      <c r="W47" s="70">
        <f t="shared" si="73"/>
        <v>1.5444570246617717</v>
      </c>
      <c r="X47" s="70">
        <f t="shared" si="73"/>
        <v>2.2709953372072711</v>
      </c>
      <c r="Y47" s="70">
        <f t="shared" si="73"/>
        <v>1.7941942688201262</v>
      </c>
      <c r="Z47" s="70">
        <f t="shared" si="73"/>
        <v>2.5225194211525359</v>
      </c>
      <c r="AA47" s="70">
        <f t="shared" si="73"/>
        <v>1.5390497891917931</v>
      </c>
      <c r="AB47" s="70">
        <f t="shared" si="73"/>
        <v>2.2655494136212928</v>
      </c>
      <c r="AC47" s="70">
        <f t="shared" si="73"/>
        <v>1.5223188412367472</v>
      </c>
      <c r="AD47" s="70">
        <f t="shared" si="73"/>
        <v>2.2486987577565065</v>
      </c>
    </row>
    <row r="48" spans="1:30" s="5" customFormat="1" ht="18" customHeight="1"/>
    <row r="49" spans="2:17">
      <c r="B49" s="8" t="s">
        <v>364</v>
      </c>
      <c r="Q49" s="1" t="s">
        <v>290</v>
      </c>
    </row>
    <row r="50" spans="2:17">
      <c r="B50" s="8" t="s">
        <v>323</v>
      </c>
    </row>
    <row r="51" spans="2:17">
      <c r="B51" s="8" t="s">
        <v>324</v>
      </c>
    </row>
    <row r="52" spans="2:17">
      <c r="B52" s="8" t="s">
        <v>325</v>
      </c>
    </row>
    <row r="53" spans="2:17">
      <c r="B53" s="8" t="s">
        <v>326</v>
      </c>
    </row>
    <row r="54" spans="2:17">
      <c r="B54" s="8" t="s">
        <v>1177</v>
      </c>
    </row>
    <row r="55" spans="2:17">
      <c r="B55" s="8" t="s">
        <v>1055</v>
      </c>
    </row>
    <row r="56" spans="2:17">
      <c r="B56" s="8" t="s">
        <v>1234</v>
      </c>
    </row>
  </sheetData>
  <mergeCells count="10">
    <mergeCell ref="W3:X3"/>
    <mergeCell ref="Y3:Z3"/>
    <mergeCell ref="AA3:AB3"/>
    <mergeCell ref="AC3:AD3"/>
    <mergeCell ref="K3:L3"/>
    <mergeCell ref="M3:N3"/>
    <mergeCell ref="O3:P3"/>
    <mergeCell ref="Q3:R3"/>
    <mergeCell ref="S3:T3"/>
    <mergeCell ref="U3:V3"/>
  </mergeCells>
  <phoneticPr fontId="16" type="noConversion"/>
  <pageMargins left="0.35433070866141736" right="0.35433070866141736" top="0.39370078740157483" bottom="0.39370078740157483" header="0.51181102362204722" footer="0.51181102362204722"/>
  <pageSetup scale="57" orientation="landscape" r:id="rId1"/>
  <headerFooter alignWithMargins="0"/>
  <rowBreaks count="1" manualBreakCount="1">
    <brk id="57" max="16383" man="1"/>
  </rowBreaks>
  <colBreaks count="1" manualBreakCount="1">
    <brk id="16" max="1048575" man="1"/>
  </colBreaks>
</worksheet>
</file>

<file path=xl/worksheets/sheet23.xml><?xml version="1.0" encoding="utf-8"?>
<worksheet xmlns="http://schemas.openxmlformats.org/spreadsheetml/2006/main" xmlns:r="http://schemas.openxmlformats.org/officeDocument/2006/relationships">
  <dimension ref="A1:M114"/>
  <sheetViews>
    <sheetView view="pageBreakPreview" zoomScale="85" zoomScaleNormal="90" zoomScaleSheetLayoutView="85" workbookViewId="0">
      <selection activeCell="B2" sqref="B2:K3"/>
    </sheetView>
  </sheetViews>
  <sheetFormatPr defaultRowHeight="12.75"/>
  <cols>
    <col min="1" max="1" width="11.125" style="1" customWidth="1"/>
    <col min="2" max="2" width="12" style="1" customWidth="1"/>
    <col min="3" max="3" width="14.375" style="1" customWidth="1"/>
    <col min="4" max="4" width="11.625" style="1" customWidth="1"/>
    <col min="5" max="5" width="12" style="1" customWidth="1"/>
    <col min="6" max="6" width="13" style="1" customWidth="1"/>
    <col min="7" max="7" width="12.625" style="1" customWidth="1"/>
    <col min="8" max="8" width="14.75" style="1" customWidth="1"/>
    <col min="9" max="9" width="11" style="1" customWidth="1"/>
    <col min="10" max="10" width="10.375" style="1" customWidth="1"/>
    <col min="11" max="11" width="10.25" style="1" customWidth="1"/>
    <col min="12" max="16" width="9" style="1"/>
    <col min="17" max="17" width="10.25" style="1" customWidth="1"/>
    <col min="18" max="18" width="6.625" style="1" customWidth="1"/>
    <col min="19" max="19" width="28" style="1" customWidth="1"/>
    <col min="20" max="20" width="17.375" style="1" customWidth="1"/>
    <col min="21" max="21" width="9" style="1"/>
    <col min="22" max="22" width="9.75" style="1" bestFit="1" customWidth="1"/>
    <col min="23" max="16384" width="9" style="1"/>
  </cols>
  <sheetData>
    <row r="1" spans="1:13" ht="13.5" customHeight="1">
      <c r="A1" s="1" t="s">
        <v>560</v>
      </c>
    </row>
    <row r="2" spans="1:13" s="3" customFormat="1" ht="25.5">
      <c r="A2" s="250"/>
      <c r="B2" s="277" t="s">
        <v>561</v>
      </c>
      <c r="C2" s="277" t="s">
        <v>562</v>
      </c>
      <c r="D2" s="277" t="s">
        <v>563</v>
      </c>
      <c r="E2" s="258" t="s">
        <v>564</v>
      </c>
      <c r="F2" s="258" t="s">
        <v>564</v>
      </c>
      <c r="G2" s="277" t="s">
        <v>565</v>
      </c>
      <c r="H2" s="277" t="s">
        <v>565</v>
      </c>
      <c r="I2" s="277" t="s">
        <v>372</v>
      </c>
      <c r="J2" s="277" t="s">
        <v>566</v>
      </c>
      <c r="K2" s="277" t="s">
        <v>567</v>
      </c>
      <c r="L2" s="252"/>
    </row>
    <row r="3" spans="1:13" s="3" customFormat="1" ht="25.5">
      <c r="A3" s="250"/>
      <c r="B3" s="277" t="s">
        <v>568</v>
      </c>
      <c r="C3" s="277" t="s">
        <v>568</v>
      </c>
      <c r="D3" s="277" t="s">
        <v>569</v>
      </c>
      <c r="E3" s="258" t="s">
        <v>1205</v>
      </c>
      <c r="F3" s="258" t="s">
        <v>1207</v>
      </c>
      <c r="G3" s="277" t="s">
        <v>1204</v>
      </c>
      <c r="H3" s="277" t="s">
        <v>1202</v>
      </c>
      <c r="I3" s="277" t="s">
        <v>1086</v>
      </c>
      <c r="J3" s="277" t="s">
        <v>570</v>
      </c>
      <c r="K3" s="277" t="s">
        <v>1203</v>
      </c>
      <c r="L3" s="252"/>
    </row>
    <row r="4" spans="1:13">
      <c r="A4" s="79"/>
      <c r="B4" s="314" t="s">
        <v>77</v>
      </c>
      <c r="C4" s="314" t="s">
        <v>78</v>
      </c>
      <c r="D4" s="314" t="s">
        <v>79</v>
      </c>
      <c r="E4" s="314" t="s">
        <v>80</v>
      </c>
      <c r="F4" s="314" t="s">
        <v>81</v>
      </c>
      <c r="G4" s="314" t="s">
        <v>571</v>
      </c>
      <c r="H4" s="314" t="s">
        <v>83</v>
      </c>
      <c r="I4" s="314" t="s">
        <v>84</v>
      </c>
      <c r="J4" s="314" t="s">
        <v>101</v>
      </c>
      <c r="K4" s="314" t="s">
        <v>1193</v>
      </c>
      <c r="L4" s="18"/>
    </row>
    <row r="5" spans="1:13" hidden="1">
      <c r="A5" s="249">
        <v>1971</v>
      </c>
      <c r="B5" s="280">
        <v>21962.031999999999</v>
      </c>
      <c r="C5" s="280">
        <f>C6*B5/B6</f>
        <v>15975.753057594331</v>
      </c>
      <c r="D5" s="280">
        <v>17519</v>
      </c>
      <c r="E5" s="280">
        <v>1.69</v>
      </c>
      <c r="F5" s="280">
        <f>E5*$J$41/J5</f>
        <v>9.0160287081339714</v>
      </c>
      <c r="G5" s="280">
        <v>29662</v>
      </c>
      <c r="H5" s="280">
        <f>G5*$J$41/J5</f>
        <v>158244.64114832538</v>
      </c>
      <c r="I5" s="280" t="e">
        <f>'[1]a30-2'!#REF!</f>
        <v>#REF!</v>
      </c>
      <c r="J5" s="280">
        <v>20.9</v>
      </c>
      <c r="K5" s="315">
        <f>H5/B5*1000</f>
        <v>7205.3733984325945</v>
      </c>
      <c r="L5" s="18"/>
    </row>
    <row r="6" spans="1:13" hidden="1">
      <c r="A6" s="249">
        <v>1972</v>
      </c>
      <c r="B6" s="280">
        <v>22218.463</v>
      </c>
      <c r="C6" s="280">
        <f>C7*B6/B7</f>
        <v>16162.287633826254</v>
      </c>
      <c r="D6" s="280">
        <v>17872</v>
      </c>
      <c r="E6" s="280">
        <f>POWER(E15/E5,1/10)*E5</f>
        <v>1.8532624534749136</v>
      </c>
      <c r="F6" s="280">
        <f t="shared" ref="F6:F14" si="0">E6*$J$41/J6</f>
        <v>9.4355599800206793</v>
      </c>
      <c r="G6" s="280">
        <v>33180</v>
      </c>
      <c r="H6" s="280">
        <f>G6*$J$41/J6</f>
        <v>168930.13698630137</v>
      </c>
      <c r="I6" s="280" t="e">
        <f>'[1]a30-2'!#REF!</f>
        <v>#REF!</v>
      </c>
      <c r="J6" s="280">
        <v>21.9</v>
      </c>
      <c r="K6" s="315">
        <f t="shared" ref="K6:K26" si="1">H6/B6*1000</f>
        <v>7603.142349959192</v>
      </c>
      <c r="L6" s="18"/>
    </row>
    <row r="7" spans="1:13" hidden="1">
      <c r="A7" s="249">
        <v>1973</v>
      </c>
      <c r="B7" s="280">
        <v>22491.776999999998</v>
      </c>
      <c r="C7" s="280">
        <f>C8*B7/B8</f>
        <v>16361.103343191549</v>
      </c>
      <c r="D7" s="280">
        <v>18232</v>
      </c>
      <c r="E7" s="280">
        <f>POWER(E15/E5,1/10)*E6</f>
        <v>2.0322968766034655</v>
      </c>
      <c r="F7" s="280">
        <f t="shared" si="0"/>
        <v>9.6017415992070507</v>
      </c>
      <c r="G7" s="280">
        <v>37115</v>
      </c>
      <c r="H7" s="280">
        <f t="shared" ref="H7:H14" si="2">G7*$J$41/J7</f>
        <v>175352.64830508473</v>
      </c>
      <c r="I7" s="280" t="e">
        <f>'[1]a30-2'!#REF!</f>
        <v>#REF!</v>
      </c>
      <c r="J7" s="280">
        <v>23.6</v>
      </c>
      <c r="K7" s="315">
        <f t="shared" si="1"/>
        <v>7796.3003236731693</v>
      </c>
      <c r="L7" s="18"/>
    </row>
    <row r="8" spans="1:13" hidden="1">
      <c r="A8" s="249">
        <v>1974</v>
      </c>
      <c r="B8" s="280">
        <v>22807.969000000001</v>
      </c>
      <c r="C8" s="280">
        <f>C9*B8/B9</f>
        <v>16591.109624522298</v>
      </c>
      <c r="D8" s="280">
        <v>18599</v>
      </c>
      <c r="E8" s="280">
        <f>POWER(E15/E5,1/10)*E7</f>
        <v>2.2286269205464748</v>
      </c>
      <c r="F8" s="280">
        <f t="shared" si="0"/>
        <v>9.4844237267531266</v>
      </c>
      <c r="G8" s="280">
        <v>41518</v>
      </c>
      <c r="H8" s="280">
        <f t="shared" si="2"/>
        <v>176689.19847328245</v>
      </c>
      <c r="I8" s="280" t="e">
        <f>'[1]a30-2'!#REF!</f>
        <v>#REF!</v>
      </c>
      <c r="J8" s="280">
        <v>26.2</v>
      </c>
      <c r="K8" s="315">
        <f t="shared" si="1"/>
        <v>7746.8185998184426</v>
      </c>
      <c r="L8" s="18"/>
    </row>
    <row r="9" spans="1:13" hidden="1">
      <c r="A9" s="249">
        <v>1975</v>
      </c>
      <c r="B9" s="280">
        <v>23143.275000000001</v>
      </c>
      <c r="C9" s="280">
        <f>C10*B9/B10</f>
        <v>16835.019926389163</v>
      </c>
      <c r="D9" s="280">
        <v>18974</v>
      </c>
      <c r="E9" s="280">
        <f>POWER(E15/E5,1/10)*E8</f>
        <v>2.4439234287882847</v>
      </c>
      <c r="F9" s="280">
        <f t="shared" si="0"/>
        <v>9.3964642175825439</v>
      </c>
      <c r="G9" s="280">
        <v>46442</v>
      </c>
      <c r="H9" s="280">
        <f t="shared" si="2"/>
        <v>178561.4827586207</v>
      </c>
      <c r="I9" s="280" t="e">
        <f>'[1]a30-2'!#REF!</f>
        <v>#REF!</v>
      </c>
      <c r="J9" s="280">
        <v>29</v>
      </c>
      <c r="K9" s="315">
        <f t="shared" si="1"/>
        <v>7715.4803180889776</v>
      </c>
      <c r="L9" s="18"/>
    </row>
    <row r="10" spans="1:13" hidden="1">
      <c r="A10" s="249">
        <v>1976</v>
      </c>
      <c r="B10" s="280">
        <v>23449.808000000001</v>
      </c>
      <c r="C10" s="280">
        <v>17058</v>
      </c>
      <c r="D10" s="280">
        <v>19356</v>
      </c>
      <c r="E10" s="280">
        <f>POWER(E15/E5,1/10)*E9</f>
        <v>2.6800186566514794</v>
      </c>
      <c r="F10" s="280">
        <f t="shared" si="0"/>
        <v>9.6084270166122163</v>
      </c>
      <c r="G10" s="280">
        <v>51950</v>
      </c>
      <c r="H10" s="280">
        <f>G10*$J$41/J10</f>
        <v>186251.6077170418</v>
      </c>
      <c r="I10" s="280" t="e">
        <f>'[1]a30-2'!#REF!</f>
        <v>#REF!</v>
      </c>
      <c r="J10" s="280">
        <v>31.1</v>
      </c>
      <c r="K10" s="315">
        <f t="shared" si="1"/>
        <v>7942.5642937904558</v>
      </c>
      <c r="L10" s="18"/>
    </row>
    <row r="11" spans="1:13" hidden="1">
      <c r="A11" s="249">
        <v>1977</v>
      </c>
      <c r="B11" s="280">
        <v>23725.843000000001</v>
      </c>
      <c r="C11" s="280">
        <v>17435.5</v>
      </c>
      <c r="D11" s="280">
        <v>19746</v>
      </c>
      <c r="E11" s="280">
        <f>POWER(E15/E5,1/10)*E10</f>
        <v>2.9389218644878481</v>
      </c>
      <c r="F11" s="280">
        <f t="shared" si="0"/>
        <v>9.7526722586427095</v>
      </c>
      <c r="G11" s="280">
        <v>58111</v>
      </c>
      <c r="H11" s="280">
        <f t="shared" si="2"/>
        <v>192838.58630952379</v>
      </c>
      <c r="I11" s="280" t="e">
        <f>'[1]a30-2'!#REF!</f>
        <v>#REF!</v>
      </c>
      <c r="J11" s="280">
        <v>33.6</v>
      </c>
      <c r="K11" s="315">
        <f t="shared" si="1"/>
        <v>8127.7864946473674</v>
      </c>
      <c r="L11" s="18"/>
    </row>
    <row r="12" spans="1:13" hidden="1">
      <c r="A12" s="249">
        <v>1978</v>
      </c>
      <c r="B12" s="280">
        <v>23963.203000000001</v>
      </c>
      <c r="C12" s="280">
        <v>17778.8</v>
      </c>
      <c r="D12" s="280">
        <v>20144</v>
      </c>
      <c r="E12" s="280">
        <f>POWER(E15/E5,1/10)*E11</f>
        <v>3.2228364172495958</v>
      </c>
      <c r="F12" s="280">
        <f t="shared" si="0"/>
        <v>9.8182038394352436</v>
      </c>
      <c r="G12" s="280">
        <v>65004</v>
      </c>
      <c r="H12" s="280">
        <f t="shared" si="2"/>
        <v>198031.31147540984</v>
      </c>
      <c r="I12" s="280" t="e">
        <f>'[1]a30-2'!#REF!</f>
        <v>#REF!</v>
      </c>
      <c r="J12" s="280">
        <v>36.6</v>
      </c>
      <c r="K12" s="315">
        <f t="shared" si="1"/>
        <v>8263.9750402068457</v>
      </c>
      <c r="L12" s="18"/>
    </row>
    <row r="13" spans="1:13" hidden="1">
      <c r="A13" s="249">
        <v>1979</v>
      </c>
      <c r="B13" s="280">
        <v>24201.544000000002</v>
      </c>
      <c r="C13" s="280">
        <v>18119.400000000001</v>
      </c>
      <c r="D13" s="280">
        <v>20550</v>
      </c>
      <c r="E13" s="280">
        <f>POWER(E15/E5,1/10)*E12</f>
        <v>3.5341785359646667</v>
      </c>
      <c r="F13" s="280">
        <f t="shared" si="0"/>
        <v>9.8515226690015076</v>
      </c>
      <c r="G13" s="280">
        <v>72714</v>
      </c>
      <c r="H13" s="280">
        <f t="shared" si="2"/>
        <v>202690.27499999999</v>
      </c>
      <c r="I13" s="280" t="e">
        <f>'[1]a30-2'!#REF!</f>
        <v>#REF!</v>
      </c>
      <c r="J13" s="280">
        <v>40</v>
      </c>
      <c r="K13" s="315">
        <f t="shared" si="1"/>
        <v>8375.0968533247287</v>
      </c>
      <c r="L13" s="18"/>
    </row>
    <row r="14" spans="1:13" hidden="1">
      <c r="A14" s="249">
        <v>1980</v>
      </c>
      <c r="B14" s="280">
        <v>24515.667000000001</v>
      </c>
      <c r="C14" s="280">
        <v>18483.5</v>
      </c>
      <c r="D14" s="280">
        <v>20964</v>
      </c>
      <c r="E14" s="280">
        <f>POWER(E15/E5,1/10)*E13</f>
        <v>3.875597860698377</v>
      </c>
      <c r="F14" s="280">
        <f t="shared" si="0"/>
        <v>9.8211173060879329</v>
      </c>
      <c r="G14" s="280">
        <v>81338</v>
      </c>
      <c r="H14" s="280">
        <f t="shared" si="2"/>
        <v>206117.88636363635</v>
      </c>
      <c r="I14" s="280" t="e">
        <f>'[1]a30-2'!#REF!</f>
        <v>#REF!</v>
      </c>
      <c r="J14" s="280">
        <v>44</v>
      </c>
      <c r="K14" s="315">
        <f t="shared" si="1"/>
        <v>8407.5985517194513</v>
      </c>
      <c r="L14" s="18"/>
    </row>
    <row r="15" spans="1:13">
      <c r="A15" s="26">
        <v>1981</v>
      </c>
      <c r="B15" s="314">
        <f>[1]a1!F8/1000</f>
        <v>24819.915000000001</v>
      </c>
      <c r="C15" s="314">
        <v>18814.400000000001</v>
      </c>
      <c r="D15" s="314">
        <v>21386</v>
      </c>
      <c r="E15" s="316">
        <v>4.25</v>
      </c>
      <c r="F15" s="317">
        <f>E15*$J$46/J15</f>
        <v>10.448989898989899</v>
      </c>
      <c r="G15" s="314">
        <v>90985</v>
      </c>
      <c r="H15" s="314">
        <f>G15*$J$46/J15</f>
        <v>223694.43434343435</v>
      </c>
      <c r="I15" s="314">
        <f>'[1]a30-2'!B4</f>
        <v>42.3</v>
      </c>
      <c r="J15" s="318">
        <v>49.5</v>
      </c>
      <c r="K15" s="314">
        <f>H15/B15*1000</f>
        <v>9012.6994529769472</v>
      </c>
      <c r="L15" s="266"/>
      <c r="M15" s="10"/>
    </row>
    <row r="16" spans="1:13">
      <c r="A16" s="26">
        <v>1982</v>
      </c>
      <c r="B16" s="314">
        <f>[1]a1!F9/1000</f>
        <v>25116.941999999999</v>
      </c>
      <c r="C16" s="314">
        <v>19103.400000000001</v>
      </c>
      <c r="D16" s="314">
        <v>21411</v>
      </c>
      <c r="E16" s="316">
        <f>POWER(E20/E15,1/5)*E15</f>
        <v>4.5760015953551774</v>
      </c>
      <c r="F16" s="317">
        <f t="shared" ref="F16:F25" si="3">E16*$J$46/J16</f>
        <v>10.143886960923954</v>
      </c>
      <c r="G16" s="314">
        <v>98052</v>
      </c>
      <c r="H16" s="314">
        <f>G16*$J$46/J16</f>
        <v>217357.53005464483</v>
      </c>
      <c r="I16" s="314">
        <f>'[1]a30-2'!B5</f>
        <v>46</v>
      </c>
      <c r="J16" s="318">
        <v>54.9</v>
      </c>
      <c r="K16" s="314">
        <f t="shared" si="1"/>
        <v>8653.8213949231904</v>
      </c>
      <c r="L16" s="266"/>
      <c r="M16" s="10"/>
    </row>
    <row r="17" spans="1:13">
      <c r="A17" s="26">
        <v>1983</v>
      </c>
      <c r="B17" s="314">
        <f>[1]a1!F10/1000</f>
        <v>25366.451000000001</v>
      </c>
      <c r="C17" s="314">
        <v>19355</v>
      </c>
      <c r="D17" s="314">
        <v>21436</v>
      </c>
      <c r="E17" s="316">
        <f>POWER(E20/E15,1/5)*E16</f>
        <v>4.9270095531042655</v>
      </c>
      <c r="F17" s="317">
        <f t="shared" si="3"/>
        <v>10.320431370271757</v>
      </c>
      <c r="G17" s="314">
        <v>105668</v>
      </c>
      <c r="H17" s="314">
        <f t="shared" ref="H17:H26" si="4">G17*$J$46/J17</f>
        <v>221338.9948364888</v>
      </c>
      <c r="I17" s="314">
        <f>'[1]a30-2'!B6</f>
        <v>48.7</v>
      </c>
      <c r="J17" s="318">
        <v>58.1</v>
      </c>
      <c r="K17" s="314">
        <f t="shared" si="1"/>
        <v>8725.6587386421852</v>
      </c>
      <c r="L17" s="266"/>
      <c r="M17" s="10"/>
    </row>
    <row r="18" spans="1:13">
      <c r="A18" s="26">
        <v>1984</v>
      </c>
      <c r="B18" s="314">
        <f>[1]a1!F11/1000</f>
        <v>25607.053</v>
      </c>
      <c r="C18" s="314">
        <v>19597.900000000001</v>
      </c>
      <c r="D18" s="314">
        <v>21461</v>
      </c>
      <c r="E18" s="316">
        <f>POWER(E20/E15,1/5)*E17</f>
        <v>5.3049420177259572</v>
      </c>
      <c r="F18" s="317">
        <f t="shared" si="3"/>
        <v>10.653654184113019</v>
      </c>
      <c r="G18" s="314">
        <v>113876</v>
      </c>
      <c r="H18" s="314">
        <f t="shared" si="4"/>
        <v>228691.57095709571</v>
      </c>
      <c r="I18" s="314">
        <f>'[1]a30-2'!B7</f>
        <v>50.4</v>
      </c>
      <c r="J18" s="318">
        <v>60.6</v>
      </c>
      <c r="K18" s="314">
        <f t="shared" si="1"/>
        <v>8930.8039842419857</v>
      </c>
      <c r="L18" s="266"/>
      <c r="M18" s="10"/>
    </row>
    <row r="19" spans="1:13">
      <c r="A19" s="26">
        <v>1985</v>
      </c>
      <c r="B19" s="314">
        <f>[1]a1!F12/1000</f>
        <v>25842.116000000002</v>
      </c>
      <c r="C19" s="314">
        <v>19842.8</v>
      </c>
      <c r="D19" s="314">
        <v>21486</v>
      </c>
      <c r="E19" s="316">
        <f>POWER(E20/E15,1/5)*E18</f>
        <v>5.7118642673836924</v>
      </c>
      <c r="F19" s="317">
        <f t="shared" si="3"/>
        <v>11.033871132390404</v>
      </c>
      <c r="G19" s="314">
        <v>122721</v>
      </c>
      <c r="H19" s="314">
        <f t="shared" si="4"/>
        <v>237065.80476190479</v>
      </c>
      <c r="I19" s="314">
        <f>'[1]a30-2'!B8</f>
        <v>52.1</v>
      </c>
      <c r="J19" s="318">
        <v>63</v>
      </c>
      <c r="K19" s="314">
        <f t="shared" si="1"/>
        <v>9173.6220347399085</v>
      </c>
      <c r="L19" s="266"/>
      <c r="M19" s="10"/>
    </row>
    <row r="20" spans="1:13">
      <c r="A20" s="26">
        <v>1986</v>
      </c>
      <c r="B20" s="314">
        <f>[1]a1!F13/1000</f>
        <v>26100.277999999998</v>
      </c>
      <c r="C20" s="314">
        <v>20093.2</v>
      </c>
      <c r="D20" s="314">
        <v>21511</v>
      </c>
      <c r="E20" s="316">
        <v>6.15</v>
      </c>
      <c r="F20" s="317">
        <f t="shared" si="3"/>
        <v>11.409375000000002</v>
      </c>
      <c r="G20" s="314">
        <v>132253</v>
      </c>
      <c r="H20" s="314">
        <f t="shared" si="4"/>
        <v>245353.50762195123</v>
      </c>
      <c r="I20" s="314">
        <f>'[1]a30-2'!B9</f>
        <v>53.7</v>
      </c>
      <c r="J20" s="318">
        <v>65.599999999999994</v>
      </c>
      <c r="K20" s="314">
        <f t="shared" si="1"/>
        <v>9400.4174063567934</v>
      </c>
      <c r="L20" s="266"/>
      <c r="M20" s="10"/>
    </row>
    <row r="21" spans="1:13">
      <c r="A21" s="26">
        <v>1987</v>
      </c>
      <c r="B21" s="314">
        <f>[1]a1!F14/1000</f>
        <v>26446.600999999999</v>
      </c>
      <c r="C21" s="314">
        <v>20348.099999999999</v>
      </c>
      <c r="D21" s="314">
        <v>22066</v>
      </c>
      <c r="E21" s="316">
        <f>POWER(E26/E20,1/6)*E20</f>
        <v>6.5953692911041433</v>
      </c>
      <c r="F21" s="317">
        <f t="shared" si="3"/>
        <v>11.717612302589405</v>
      </c>
      <c r="G21" s="314">
        <v>145498</v>
      </c>
      <c r="H21" s="314">
        <f t="shared" si="4"/>
        <v>258497.90656934309</v>
      </c>
      <c r="I21" s="314">
        <f>'[1]a30-2'!B10</f>
        <v>56.3</v>
      </c>
      <c r="J21" s="318">
        <v>68.5</v>
      </c>
      <c r="K21" s="314">
        <f t="shared" si="1"/>
        <v>9774.3338196595887</v>
      </c>
      <c r="L21" s="266"/>
      <c r="M21" s="10"/>
    </row>
    <row r="22" spans="1:13">
      <c r="A22" s="26">
        <v>1988</v>
      </c>
      <c r="B22" s="314">
        <f>[1]a1!F15/1000</f>
        <v>26791.746999999999</v>
      </c>
      <c r="C22" s="314">
        <v>20612.2</v>
      </c>
      <c r="D22" s="314">
        <v>22636</v>
      </c>
      <c r="E22" s="316">
        <f>POWER(E26/E20,1/6)*E21</f>
        <v>7.0729912335023686</v>
      </c>
      <c r="F22" s="317">
        <f t="shared" si="3"/>
        <v>12.089649341534244</v>
      </c>
      <c r="G22" s="314">
        <v>160069</v>
      </c>
      <c r="H22" s="314">
        <f t="shared" si="4"/>
        <v>273601.08567415731</v>
      </c>
      <c r="I22" s="314">
        <f>'[1]a30-2'!B11</f>
        <v>58.8</v>
      </c>
      <c r="J22" s="318">
        <v>71.2</v>
      </c>
      <c r="K22" s="314">
        <f t="shared" si="1"/>
        <v>10212.140539926617</v>
      </c>
      <c r="L22" s="266"/>
      <c r="M22" s="10"/>
    </row>
    <row r="23" spans="1:13">
      <c r="A23" s="26">
        <v>1989</v>
      </c>
      <c r="B23" s="314">
        <f>[1]a1!F16/1000</f>
        <v>27276.780999999999</v>
      </c>
      <c r="C23" s="314">
        <v>20898.5</v>
      </c>
      <c r="D23" s="314">
        <v>23220</v>
      </c>
      <c r="E23" s="316">
        <f>POWER(E26/E20,1/6)*E22</f>
        <v>7.5852014923073714</v>
      </c>
      <c r="F23" s="317">
        <f t="shared" si="3"/>
        <v>12.34116339055892</v>
      </c>
      <c r="G23" s="314">
        <v>176099</v>
      </c>
      <c r="H23" s="314">
        <f t="shared" si="4"/>
        <v>286514.01470588235</v>
      </c>
      <c r="I23" s="314">
        <f>'[1]a30-2'!B12</f>
        <v>61.6</v>
      </c>
      <c r="J23" s="318">
        <v>74.8</v>
      </c>
      <c r="K23" s="314">
        <f t="shared" si="1"/>
        <v>10503.952600047724</v>
      </c>
      <c r="L23" s="266"/>
      <c r="M23" s="10"/>
    </row>
    <row r="24" spans="1:13">
      <c r="A24" s="26">
        <v>1990</v>
      </c>
      <c r="B24" s="314">
        <f>[1]a1!F17/1000</f>
        <v>27691.137999999999</v>
      </c>
      <c r="C24" s="314">
        <v>21214.7</v>
      </c>
      <c r="D24" s="314">
        <v>23819</v>
      </c>
      <c r="E24" s="316">
        <f>POWER(E26/E20,1/6)*E23</f>
        <v>8.1345048762929029</v>
      </c>
      <c r="F24" s="317">
        <f t="shared" si="3"/>
        <v>12.627158717408753</v>
      </c>
      <c r="G24" s="314">
        <v>193735</v>
      </c>
      <c r="H24" s="314">
        <f t="shared" si="4"/>
        <v>300734.04974489793</v>
      </c>
      <c r="I24" s="314">
        <f>'[1]a30-2'!B13</f>
        <v>63.7</v>
      </c>
      <c r="J24" s="318">
        <v>78.400000000000006</v>
      </c>
      <c r="K24" s="314">
        <f t="shared" si="1"/>
        <v>10860.299412212598</v>
      </c>
      <c r="L24" s="266"/>
      <c r="M24" s="10"/>
    </row>
    <row r="25" spans="1:13">
      <c r="A25" s="26">
        <v>1991</v>
      </c>
      <c r="B25" s="314">
        <f>[1]a1!F18/1000</f>
        <v>28037.42</v>
      </c>
      <c r="C25" s="314">
        <v>21533.3</v>
      </c>
      <c r="D25" s="314">
        <v>24433</v>
      </c>
      <c r="E25" s="316">
        <f>POWER(E26/E20,1/6)*E24</f>
        <v>8.7235875869006705</v>
      </c>
      <c r="F25" s="317">
        <f t="shared" si="3"/>
        <v>12.82198803533589</v>
      </c>
      <c r="G25" s="314">
        <v>213137</v>
      </c>
      <c r="H25" s="314">
        <f t="shared" si="4"/>
        <v>313270.20410628023</v>
      </c>
      <c r="I25" s="314">
        <f>'[1]a30-2'!B14</f>
        <v>65.599999999999994</v>
      </c>
      <c r="J25" s="318">
        <v>82.8</v>
      </c>
      <c r="K25" s="314">
        <f t="shared" si="1"/>
        <v>11173.289272204085</v>
      </c>
      <c r="L25" s="266"/>
      <c r="M25" s="10"/>
    </row>
    <row r="26" spans="1:13">
      <c r="A26" s="26">
        <v>1992</v>
      </c>
      <c r="B26" s="314">
        <f>[1]a1!F19/1000</f>
        <v>28371.263999999999</v>
      </c>
      <c r="C26" s="314">
        <v>21820.2</v>
      </c>
      <c r="D26" s="314">
        <v>25064</v>
      </c>
      <c r="E26" s="316">
        <f>G26/D26</f>
        <v>9.3553303542930095</v>
      </c>
      <c r="F26" s="317">
        <f>E26*$J$46/J26</f>
        <v>13.55409171568404</v>
      </c>
      <c r="G26" s="314">
        <v>234482</v>
      </c>
      <c r="H26" s="314">
        <f t="shared" si="4"/>
        <v>339719.75476190477</v>
      </c>
      <c r="I26" s="314">
        <f>'[1]a30-2'!B15</f>
        <v>66.599999999999994</v>
      </c>
      <c r="J26" s="318">
        <v>84</v>
      </c>
      <c r="K26" s="314">
        <f t="shared" si="1"/>
        <v>11974.078939940948</v>
      </c>
      <c r="L26" s="266"/>
      <c r="M26" s="10"/>
    </row>
    <row r="27" spans="1:13">
      <c r="A27" s="26">
        <v>1993</v>
      </c>
      <c r="B27" s="314">
        <f>[1]a1!F20/1000</f>
        <v>28684.763999999999</v>
      </c>
      <c r="C27" s="314">
        <v>22092.9</v>
      </c>
      <c r="D27" s="314">
        <f>D26*POWER(D$32/D$26,1/6)</f>
        <v>25953.794659722691</v>
      </c>
      <c r="E27" s="316">
        <f>F27*J27/$J$46</f>
        <v>9.4329035747027969</v>
      </c>
      <c r="F27" s="317">
        <f>F26*(D85/D84)</f>
        <v>13.411032301884703</v>
      </c>
      <c r="G27" s="314">
        <f>E27*D27</f>
        <v>244819.64242280053</v>
      </c>
      <c r="H27" s="319">
        <f t="shared" ref="H27:H52" si="5">D27*F27</f>
        <v>348067.17853802373</v>
      </c>
      <c r="I27" s="314">
        <f>'[1]a30-2'!B16</f>
        <v>67.400000000000006</v>
      </c>
      <c r="J27" s="318">
        <v>85.6</v>
      </c>
      <c r="K27" s="314">
        <f>H27/B27*1000</f>
        <v>12134.217961075912</v>
      </c>
      <c r="M27" s="265"/>
    </row>
    <row r="28" spans="1:13">
      <c r="A28" s="26">
        <v>1994</v>
      </c>
      <c r="B28" s="314">
        <f>[1]a1!F21/1000</f>
        <v>29000.663</v>
      </c>
      <c r="C28" s="314">
        <v>22367.7</v>
      </c>
      <c r="D28" s="314">
        <f>D27*POWER(D$32/D$26,1/6)</f>
        <v>26875.177834306178</v>
      </c>
      <c r="E28" s="316">
        <f t="shared" ref="E28:E52" si="6">F28*J28/$J$46</f>
        <v>9.4122173825134983</v>
      </c>
      <c r="F28" s="317">
        <f t="shared" ref="F28:F52" si="7">F27*(D86/D85)</f>
        <v>13.366007648213451</v>
      </c>
      <c r="G28" s="314">
        <f t="shared" ref="G28:G52" si="8">E28*D28</f>
        <v>252955.01597019809</v>
      </c>
      <c r="H28" s="319">
        <f t="shared" si="5"/>
        <v>359213.83248043299</v>
      </c>
      <c r="I28" s="314">
        <f>'[1]a30-2'!B17</f>
        <v>68.400000000000006</v>
      </c>
      <c r="J28" s="318">
        <v>85.7</v>
      </c>
      <c r="K28" s="314">
        <f t="shared" ref="K28:K51" si="9">H28/B28*1000</f>
        <v>12386.400699888585</v>
      </c>
      <c r="M28" s="265"/>
    </row>
    <row r="29" spans="1:13">
      <c r="A29" s="26">
        <v>1995</v>
      </c>
      <c r="B29" s="314">
        <f>[1]a1!F22/1000</f>
        <v>29302.311000000002</v>
      </c>
      <c r="C29" s="314">
        <v>22660</v>
      </c>
      <c r="D29" s="314">
        <f>D28*POWER(D$32/D$26,1/6)</f>
        <v>27829.270944586391</v>
      </c>
      <c r="E29" s="316">
        <f t="shared" si="6"/>
        <v>9.5932215626694539</v>
      </c>
      <c r="F29" s="317">
        <f t="shared" si="7"/>
        <v>13.327569225763387</v>
      </c>
      <c r="G29" s="314">
        <f t="shared" si="8"/>
        <v>266972.36209897668</v>
      </c>
      <c r="H29" s="319">
        <f t="shared" si="5"/>
        <v>370896.5350165008</v>
      </c>
      <c r="I29" s="314">
        <f>'[1]a30-2'!B18</f>
        <v>70</v>
      </c>
      <c r="J29" s="318">
        <v>87.6</v>
      </c>
      <c r="K29" s="314">
        <f t="shared" si="9"/>
        <v>12657.586461917655</v>
      </c>
      <c r="M29" s="265"/>
    </row>
    <row r="30" spans="1:13">
      <c r="A30" s="26">
        <v>1996</v>
      </c>
      <c r="B30" s="314">
        <f>[1]a1!F23/1000</f>
        <v>29610.218000000001</v>
      </c>
      <c r="C30" s="314">
        <v>22959.5</v>
      </c>
      <c r="D30" s="314">
        <f>D29*POWER(D$32/D$26,1/6)</f>
        <v>28817.235222852782</v>
      </c>
      <c r="E30" s="316">
        <f t="shared" si="6"/>
        <v>9.7173387146049226</v>
      </c>
      <c r="F30" s="317">
        <f t="shared" si="7"/>
        <v>13.302588544065456</v>
      </c>
      <c r="G30" s="314">
        <f t="shared" si="8"/>
        <v>280026.83547890396</v>
      </c>
      <c r="H30" s="319">
        <f t="shared" si="5"/>
        <v>383343.82314716093</v>
      </c>
      <c r="I30" s="314">
        <f>'[1]a30-2'!B19</f>
        <v>71.2</v>
      </c>
      <c r="J30" s="318">
        <v>88.9</v>
      </c>
      <c r="K30" s="314">
        <f t="shared" si="9"/>
        <v>12946.335725970031</v>
      </c>
      <c r="M30" s="265"/>
    </row>
    <row r="31" spans="1:13">
      <c r="A31" s="26">
        <v>1997</v>
      </c>
      <c r="B31" s="314">
        <f>[1]a1!F24/1000</f>
        <v>29905.948</v>
      </c>
      <c r="C31" s="314">
        <v>23246.7</v>
      </c>
      <c r="D31" s="314">
        <f>D30*POWER(D$32/D$26,1/6)</f>
        <v>29840.273126190918</v>
      </c>
      <c r="E31" s="316">
        <f t="shared" si="6"/>
        <v>10.080175592683343</v>
      </c>
      <c r="F31" s="317">
        <f t="shared" si="7"/>
        <v>13.570324885282774</v>
      </c>
      <c r="G31" s="314">
        <f t="shared" si="8"/>
        <v>300795.19284563436</v>
      </c>
      <c r="H31" s="319">
        <f t="shared" si="5"/>
        <v>404942.20098798344</v>
      </c>
      <c r="I31" s="314">
        <f>'[1]a30-2'!B20</f>
        <v>72</v>
      </c>
      <c r="J31" s="318">
        <v>90.4</v>
      </c>
      <c r="K31" s="314">
        <f t="shared" si="9"/>
        <v>13540.523811115549</v>
      </c>
      <c r="M31" s="265"/>
    </row>
    <row r="32" spans="1:13">
      <c r="A32" s="26">
        <v>1998</v>
      </c>
      <c r="B32" s="314">
        <f>[1]a1!F25/1000</f>
        <v>30155.172999999999</v>
      </c>
      <c r="C32" s="314">
        <v>23515.7</v>
      </c>
      <c r="D32" s="314">
        <f>C32*H73*365/1000</f>
        <v>30899.629800000002</v>
      </c>
      <c r="E32" s="316">
        <f t="shared" si="6"/>
        <v>10.416181445772787</v>
      </c>
      <c r="F32" s="317">
        <f t="shared" si="7"/>
        <v>13.884439013697135</v>
      </c>
      <c r="G32" s="314">
        <f t="shared" si="8"/>
        <v>321856.15060400794</v>
      </c>
      <c r="H32" s="319">
        <f t="shared" si="5"/>
        <v>429024.02550391864</v>
      </c>
      <c r="I32" s="314">
        <f>'[1]a30-2'!B21</f>
        <v>71.900000000000006</v>
      </c>
      <c r="J32" s="318">
        <v>91.3</v>
      </c>
      <c r="K32" s="314">
        <f t="shared" si="9"/>
        <v>14227.211546885128</v>
      </c>
      <c r="M32" s="265"/>
    </row>
    <row r="33" spans="1:13">
      <c r="A33" s="26">
        <v>1999</v>
      </c>
      <c r="B33" s="314">
        <f>[1]a1!F26/1000</f>
        <v>30401.286</v>
      </c>
      <c r="C33" s="314">
        <v>23781.4</v>
      </c>
      <c r="D33" s="314">
        <f t="shared" ref="D33:D52" si="10">C33*365*H74/1000</f>
        <v>30994.637166884087</v>
      </c>
      <c r="E33" s="316">
        <f t="shared" si="6"/>
        <v>10.684986128244345</v>
      </c>
      <c r="F33" s="317">
        <f t="shared" si="7"/>
        <v>13.997446843997167</v>
      </c>
      <c r="G33" s="314">
        <f t="shared" si="8"/>
        <v>331177.26817812311</v>
      </c>
      <c r="H33" s="319">
        <f t="shared" si="5"/>
        <v>433845.78619243897</v>
      </c>
      <c r="I33" s="314">
        <f>'[1]a30-2'!B22</f>
        <v>73.2</v>
      </c>
      <c r="J33" s="318">
        <v>92.9</v>
      </c>
      <c r="K33" s="314">
        <f t="shared" si="9"/>
        <v>14270.639281260634</v>
      </c>
      <c r="M33" s="265"/>
    </row>
    <row r="34" spans="1:13">
      <c r="A34" s="26">
        <v>2000</v>
      </c>
      <c r="B34" s="314">
        <f>[1]a1!F27/1000</f>
        <v>30685.73</v>
      </c>
      <c r="C34" s="314">
        <v>24089.7</v>
      </c>
      <c r="D34" s="314">
        <f t="shared" si="10"/>
        <v>31141.125467359059</v>
      </c>
      <c r="E34" s="316">
        <f t="shared" si="6"/>
        <v>11.336320551156193</v>
      </c>
      <c r="F34" s="317">
        <f t="shared" si="7"/>
        <v>14.461532610856485</v>
      </c>
      <c r="G34" s="314">
        <f t="shared" si="8"/>
        <v>353025.78062175604</v>
      </c>
      <c r="H34" s="319">
        <f t="shared" si="5"/>
        <v>450348.40148498642</v>
      </c>
      <c r="I34" s="314">
        <f>'[1]a30-2'!B23</f>
        <v>76.400000000000006</v>
      </c>
      <c r="J34" s="318">
        <v>95.4</v>
      </c>
      <c r="K34" s="314">
        <f t="shared" si="9"/>
        <v>14676.150819452118</v>
      </c>
      <c r="M34" s="265"/>
    </row>
    <row r="35" spans="1:13">
      <c r="A35" s="26">
        <v>2001</v>
      </c>
      <c r="B35" s="314">
        <f>[1]a1!F28/1000</f>
        <v>31020.901999999998</v>
      </c>
      <c r="C35" s="314">
        <v>24419.4</v>
      </c>
      <c r="D35" s="314">
        <f t="shared" si="10"/>
        <v>31310.62057053711</v>
      </c>
      <c r="E35" s="316">
        <f t="shared" si="6"/>
        <v>11.729188933230006</v>
      </c>
      <c r="F35" s="317">
        <f t="shared" si="7"/>
        <v>14.595524470082738</v>
      </c>
      <c r="G35" s="314">
        <f t="shared" si="8"/>
        <v>367248.18428850762</v>
      </c>
      <c r="H35" s="319">
        <f t="shared" si="5"/>
        <v>456994.92871075036</v>
      </c>
      <c r="I35" s="314">
        <f>'[1]a30-2'!B24</f>
        <v>77.7</v>
      </c>
      <c r="J35" s="318">
        <v>97.8</v>
      </c>
      <c r="K35" s="314">
        <f t="shared" si="9"/>
        <v>14731.838832757036</v>
      </c>
      <c r="M35" s="265"/>
    </row>
    <row r="36" spans="1:13">
      <c r="A36" s="26">
        <v>2002</v>
      </c>
      <c r="B36" s="314">
        <f>[1]a1!F29/1000</f>
        <v>31360.079000000002</v>
      </c>
      <c r="C36" s="314">
        <v>24768.6</v>
      </c>
      <c r="D36" s="314">
        <f t="shared" si="10"/>
        <v>31500.099079791155</v>
      </c>
      <c r="E36" s="316">
        <f t="shared" si="6"/>
        <v>12.003162936518322</v>
      </c>
      <c r="F36" s="317">
        <f t="shared" si="7"/>
        <v>14.607849293742797</v>
      </c>
      <c r="G36" s="314">
        <f t="shared" si="8"/>
        <v>378100.82177120406</v>
      </c>
      <c r="H36" s="319">
        <f t="shared" si="5"/>
        <v>460148.70009555534</v>
      </c>
      <c r="I36" s="314">
        <f>'[1]a30-2'!B25</f>
        <v>78.599999999999994</v>
      </c>
      <c r="J36" s="318">
        <v>100</v>
      </c>
      <c r="K36" s="314">
        <f t="shared" si="9"/>
        <v>14673.072095754456</v>
      </c>
      <c r="M36" s="265"/>
    </row>
    <row r="37" spans="1:13">
      <c r="A37" s="26">
        <v>2003</v>
      </c>
      <c r="B37" s="314">
        <f>[1]a1!F30/1000</f>
        <v>31644.027999999998</v>
      </c>
      <c r="C37" s="314">
        <v>25079.9</v>
      </c>
      <c r="D37" s="314">
        <f t="shared" si="10"/>
        <v>31636.616827787006</v>
      </c>
      <c r="E37" s="316">
        <f t="shared" si="6"/>
        <v>12.318491506340722</v>
      </c>
      <c r="F37" s="317">
        <f t="shared" si="7"/>
        <v>14.583272532311925</v>
      </c>
      <c r="G37" s="314">
        <f t="shared" si="8"/>
        <v>389715.39568245021</v>
      </c>
      <c r="H37" s="319">
        <f t="shared" si="5"/>
        <v>461365.40519994346</v>
      </c>
      <c r="I37" s="314">
        <f>'[1]a30-2'!B26</f>
        <v>81.2</v>
      </c>
      <c r="J37" s="318">
        <v>102.8</v>
      </c>
      <c r="K37" s="314">
        <f t="shared" si="9"/>
        <v>14579.857064971106</v>
      </c>
      <c r="M37" s="265"/>
    </row>
    <row r="38" spans="1:13">
      <c r="A38" s="26">
        <v>2004</v>
      </c>
      <c r="B38" s="314">
        <f>[1]a1!F31/1000</f>
        <v>31940.654999999999</v>
      </c>
      <c r="C38" s="314">
        <v>25408.1</v>
      </c>
      <c r="D38" s="314">
        <f t="shared" si="10"/>
        <v>31789.975833773238</v>
      </c>
      <c r="E38" s="316">
        <f t="shared" si="6"/>
        <v>12.711359888414535</v>
      </c>
      <c r="F38" s="317">
        <f t="shared" si="7"/>
        <v>14.775286517861021</v>
      </c>
      <c r="G38" s="314">
        <f t="shared" si="8"/>
        <v>404093.82366709254</v>
      </c>
      <c r="H38" s="319">
        <f t="shared" si="5"/>
        <v>469706.00133987737</v>
      </c>
      <c r="I38" s="314">
        <f>'[1]a30-2'!B27</f>
        <v>83.9</v>
      </c>
      <c r="J38" s="318">
        <v>104.7</v>
      </c>
      <c r="K38" s="314">
        <f t="shared" si="9"/>
        <v>14705.584507890568</v>
      </c>
      <c r="M38" s="265"/>
    </row>
    <row r="39" spans="1:13">
      <c r="A39" s="26">
        <v>2005</v>
      </c>
      <c r="B39" s="314">
        <f>[1]a1!F32/1000</f>
        <v>32243.753000000001</v>
      </c>
      <c r="C39" s="314">
        <v>25754.7</v>
      </c>
      <c r="D39" s="314">
        <f t="shared" si="10"/>
        <v>31961.582699999999</v>
      </c>
      <c r="E39" s="316">
        <f t="shared" si="6"/>
        <v>13.279985178258212</v>
      </c>
      <c r="F39" s="317">
        <f t="shared" si="7"/>
        <v>15.104431740131069</v>
      </c>
      <c r="G39" s="314">
        <f t="shared" si="8"/>
        <v>424449.34452967404</v>
      </c>
      <c r="H39" s="319">
        <f t="shared" si="5"/>
        <v>482761.54419870407</v>
      </c>
      <c r="I39" s="314">
        <f>'[1]a30-2'!B28</f>
        <v>86.5</v>
      </c>
      <c r="J39" s="318">
        <v>107</v>
      </c>
      <c r="K39" s="314">
        <f t="shared" si="9"/>
        <v>14972.25041386169</v>
      </c>
      <c r="M39" s="265"/>
    </row>
    <row r="40" spans="1:13">
      <c r="A40" s="26">
        <v>2006</v>
      </c>
      <c r="B40" s="314">
        <f>[1]a1!F33/1000</f>
        <v>32571.173999999999</v>
      </c>
      <c r="C40" s="314">
        <v>26115.5</v>
      </c>
      <c r="D40" s="314">
        <f t="shared" si="10"/>
        <v>32781.954515429294</v>
      </c>
      <c r="E40" s="316">
        <f t="shared" si="6"/>
        <v>13.88479571381921</v>
      </c>
      <c r="F40" s="317">
        <f t="shared" si="7"/>
        <v>15.488355988742422</v>
      </c>
      <c r="G40" s="314">
        <f t="shared" si="8"/>
        <v>455170.74154644896</v>
      </c>
      <c r="H40" s="319">
        <f t="shared" si="5"/>
        <v>507738.58154173096</v>
      </c>
      <c r="I40" s="314">
        <f>'[1]a30-2'!B29</f>
        <v>88.7</v>
      </c>
      <c r="J40" s="318">
        <v>109.1</v>
      </c>
      <c r="K40" s="314">
        <f t="shared" si="9"/>
        <v>15588.587059887095</v>
      </c>
      <c r="M40" s="265"/>
    </row>
    <row r="41" spans="1:13">
      <c r="A41" s="26">
        <v>2007</v>
      </c>
      <c r="B41" s="314">
        <f>[1]a1!F34/1000</f>
        <v>32889.025000000001</v>
      </c>
      <c r="C41" s="314">
        <v>26461.7</v>
      </c>
      <c r="D41" s="314">
        <f t="shared" si="10"/>
        <v>33598.427870392501</v>
      </c>
      <c r="E41" s="316">
        <f t="shared" si="6"/>
        <v>14.448251682846125</v>
      </c>
      <c r="F41" s="317">
        <f t="shared" si="7"/>
        <v>15.769975155178239</v>
      </c>
      <c r="G41" s="314">
        <f t="shared" si="8"/>
        <v>485438.54201938258</v>
      </c>
      <c r="H41" s="319">
        <f t="shared" si="5"/>
        <v>529846.37276913784</v>
      </c>
      <c r="I41" s="314">
        <f>'[1]a30-2'!B30</f>
        <v>91.6</v>
      </c>
      <c r="J41" s="318">
        <v>111.5</v>
      </c>
      <c r="K41" s="314">
        <f t="shared" si="9"/>
        <v>16110.127094650505</v>
      </c>
      <c r="M41" s="265"/>
    </row>
    <row r="42" spans="1:13">
      <c r="A42" s="26">
        <v>2008</v>
      </c>
      <c r="B42" s="314">
        <f>[1]a1!F35/1000</f>
        <v>33247.118000000002</v>
      </c>
      <c r="C42" s="314">
        <v>26824.400000000001</v>
      </c>
      <c r="D42" s="314">
        <f t="shared" si="10"/>
        <v>34450.533226001557</v>
      </c>
      <c r="E42" s="316">
        <f t="shared" si="6"/>
        <v>14.913490556354592</v>
      </c>
      <c r="F42" s="317">
        <f t="shared" si="7"/>
        <v>15.906851890520192</v>
      </c>
      <c r="G42" s="314">
        <f t="shared" si="8"/>
        <v>513777.70192735433</v>
      </c>
      <c r="H42" s="319">
        <f t="shared" si="5"/>
        <v>547999.52957545151</v>
      </c>
      <c r="I42" s="314">
        <f>'[1]a30-2'!B31</f>
        <v>95.3</v>
      </c>
      <c r="J42" s="318">
        <v>114.1</v>
      </c>
      <c r="K42" s="314">
        <f t="shared" si="9"/>
        <v>16482.617518169591</v>
      </c>
      <c r="M42" s="265"/>
    </row>
    <row r="43" spans="1:13">
      <c r="A43" s="26">
        <v>2009</v>
      </c>
      <c r="B43" s="314">
        <f>[1]a1!F36/1000</f>
        <v>33628.894999999997</v>
      </c>
      <c r="C43" s="314">
        <v>27202.5</v>
      </c>
      <c r="D43" s="314">
        <f t="shared" si="10"/>
        <v>35337.796663718756</v>
      </c>
      <c r="E43" s="316">
        <f t="shared" si="6"/>
        <v>15.306358938428399</v>
      </c>
      <c r="F43" s="317">
        <f t="shared" si="7"/>
        <v>16.283075898660282</v>
      </c>
      <c r="G43" s="314">
        <f t="shared" si="8"/>
        <v>540892.9998280768</v>
      </c>
      <c r="H43" s="319">
        <f t="shared" si="5"/>
        <v>575408.02516675659</v>
      </c>
      <c r="I43" s="314">
        <f>'[1]a30-2'!B32</f>
        <v>93.1</v>
      </c>
      <c r="J43" s="318">
        <v>114.4</v>
      </c>
      <c r="K43" s="314">
        <f t="shared" si="9"/>
        <v>17110.524302590278</v>
      </c>
      <c r="M43" s="265"/>
    </row>
    <row r="44" spans="1:13">
      <c r="A44" s="26">
        <v>2010</v>
      </c>
      <c r="B44" s="314">
        <f>[1]a1!F37/1000</f>
        <v>34004.889000000003</v>
      </c>
      <c r="C44" s="314">
        <v>27573.599999999999</v>
      </c>
      <c r="D44" s="314">
        <f t="shared" si="10"/>
        <v>36231.710399999996</v>
      </c>
      <c r="E44" s="316">
        <f t="shared" si="6"/>
        <v>15.466607883747987</v>
      </c>
      <c r="F44" s="317">
        <f t="shared" si="7"/>
        <v>16.156962913752189</v>
      </c>
      <c r="G44" s="314">
        <f t="shared" si="8"/>
        <v>560381.65771431383</v>
      </c>
      <c r="H44" s="319">
        <f t="shared" si="5"/>
        <v>585394.40123460942</v>
      </c>
      <c r="I44" s="314">
        <f>'[1]a30-2'!B33</f>
        <v>95.7</v>
      </c>
      <c r="J44" s="318">
        <v>116.5</v>
      </c>
      <c r="K44" s="314">
        <f t="shared" si="9"/>
        <v>17215.006972515315</v>
      </c>
      <c r="M44" s="265"/>
    </row>
    <row r="45" spans="1:13">
      <c r="A45" s="26">
        <v>2011</v>
      </c>
      <c r="B45" s="314">
        <f>[1]a1!F38/1000</f>
        <v>34339.328000000001</v>
      </c>
      <c r="C45" s="314">
        <v>27913.3</v>
      </c>
      <c r="D45" s="314">
        <f t="shared" si="10"/>
        <v>35597.408882795949</v>
      </c>
      <c r="E45" s="316">
        <f t="shared" si="6"/>
        <v>16.02489453195814</v>
      </c>
      <c r="F45" s="317">
        <f t="shared" si="7"/>
        <v>16.265468428184366</v>
      </c>
      <c r="G45" s="314">
        <f t="shared" si="8"/>
        <v>570444.7229577949</v>
      </c>
      <c r="H45" s="319">
        <f t="shared" si="5"/>
        <v>579008.53030828724</v>
      </c>
      <c r="I45" s="314">
        <f>'[1]a30-2'!B34</f>
        <v>98.8</v>
      </c>
      <c r="J45" s="318">
        <v>119.9</v>
      </c>
      <c r="K45" s="314">
        <f t="shared" si="9"/>
        <v>16861.382095429683</v>
      </c>
      <c r="M45" s="265"/>
    </row>
    <row r="46" spans="1:13">
      <c r="A46" s="26">
        <v>2012</v>
      </c>
      <c r="B46" s="314">
        <f>[1]a1!F39/1000</f>
        <v>34714.222000000002</v>
      </c>
      <c r="C46" s="314">
        <v>28283.3</v>
      </c>
      <c r="D46" s="314">
        <f t="shared" si="10"/>
        <v>35006.534740562936</v>
      </c>
      <c r="E46" s="316">
        <f t="shared" si="6"/>
        <v>16.46945612219956</v>
      </c>
      <c r="F46" s="317">
        <f t="shared" si="7"/>
        <v>16.46945612219956</v>
      </c>
      <c r="G46" s="314">
        <f t="shared" si="8"/>
        <v>576538.5878999558</v>
      </c>
      <c r="H46" s="319">
        <f t="shared" si="5"/>
        <v>576538.5878999558</v>
      </c>
      <c r="I46" s="314">
        <f>'[1]a30-2'!B35</f>
        <v>100</v>
      </c>
      <c r="J46" s="318">
        <v>121.7</v>
      </c>
      <c r="K46" s="314">
        <f t="shared" si="9"/>
        <v>16608.137952795132</v>
      </c>
      <c r="M46" s="265"/>
    </row>
    <row r="47" spans="1:13">
      <c r="A47" s="26">
        <v>2013</v>
      </c>
      <c r="B47" s="314">
        <f>[1]a1!F40/1000</f>
        <v>35082.953999999998</v>
      </c>
      <c r="C47" s="314">
        <v>28647.200000000001</v>
      </c>
      <c r="D47" s="314">
        <f t="shared" si="10"/>
        <v>34412.249352539897</v>
      </c>
      <c r="E47" s="316">
        <f t="shared" si="6"/>
        <v>16.955372278975066</v>
      </c>
      <c r="F47" s="317">
        <f t="shared" si="7"/>
        <v>16.803491908397927</v>
      </c>
      <c r="G47" s="314">
        <f t="shared" si="8"/>
        <v>583472.49872923258</v>
      </c>
      <c r="H47" s="319">
        <f t="shared" si="5"/>
        <v>578245.95354517596</v>
      </c>
      <c r="I47" s="314">
        <f>'[1]a30-2'!B36</f>
        <v>101.7</v>
      </c>
      <c r="J47" s="318">
        <v>122.8</v>
      </c>
      <c r="K47" s="314">
        <f t="shared" si="9"/>
        <v>16482.248146640559</v>
      </c>
      <c r="M47" s="265"/>
    </row>
    <row r="48" spans="1:13">
      <c r="A48" s="26">
        <v>2014</v>
      </c>
      <c r="B48" s="314">
        <f>[1]a1!F41/1000</f>
        <v>35437.434999999998</v>
      </c>
      <c r="C48" s="314">
        <v>28980.6</v>
      </c>
      <c r="D48" s="314">
        <f t="shared" si="10"/>
        <v>33787.035826967171</v>
      </c>
      <c r="E48" s="316">
        <f t="shared" si="6"/>
        <v>17.54467485208578</v>
      </c>
      <c r="F48" s="317">
        <f t="shared" si="7"/>
        <v>17.05420870206741</v>
      </c>
      <c r="G48" s="314">
        <f t="shared" si="8"/>
        <v>592782.55779991217</v>
      </c>
      <c r="H48" s="319">
        <f t="shared" si="5"/>
        <v>576211.16041732684</v>
      </c>
      <c r="I48" s="314">
        <f>'[1]a30-2'!B37</f>
        <v>103.7</v>
      </c>
      <c r="J48" s="318">
        <v>125.2</v>
      </c>
      <c r="K48" s="314">
        <f t="shared" si="9"/>
        <v>16259.95674961596</v>
      </c>
      <c r="M48" s="265"/>
    </row>
    <row r="49" spans="1:13">
      <c r="A49" s="26">
        <v>2015</v>
      </c>
      <c r="B49" s="314">
        <f>[1]a1!F42/1000</f>
        <v>35702.908000000003</v>
      </c>
      <c r="C49" s="314">
        <v>29279.8</v>
      </c>
      <c r="D49" s="314">
        <f t="shared" si="10"/>
        <v>33130.093699999998</v>
      </c>
      <c r="E49" s="316">
        <f t="shared" si="6"/>
        <v>17.88068070517523</v>
      </c>
      <c r="F49" s="317">
        <f t="shared" si="7"/>
        <v>17.188616444074452</v>
      </c>
      <c r="G49" s="314">
        <f t="shared" si="8"/>
        <v>592388.62718223745</v>
      </c>
      <c r="H49" s="319">
        <f t="shared" si="5"/>
        <v>569460.47336554737</v>
      </c>
      <c r="I49" s="314">
        <f>'[1]a30-2'!B38</f>
        <v>102.8</v>
      </c>
      <c r="J49" s="318">
        <v>126.6</v>
      </c>
      <c r="K49" s="314">
        <f t="shared" si="9"/>
        <v>15949.974533322253</v>
      </c>
      <c r="M49" s="265"/>
    </row>
    <row r="50" spans="1:13">
      <c r="A50" s="26">
        <v>2016</v>
      </c>
      <c r="B50" s="314">
        <f>[1]a1!F43/1000</f>
        <v>36109.487000000001</v>
      </c>
      <c r="C50" s="314">
        <v>29587.1</v>
      </c>
      <c r="D50" s="314">
        <f t="shared" si="10"/>
        <v>32491.427809046563</v>
      </c>
      <c r="E50" s="316">
        <f t="shared" si="6"/>
        <v>17.751447684756219</v>
      </c>
      <c r="F50" s="317">
        <f t="shared" si="7"/>
        <v>16.825164978464421</v>
      </c>
      <c r="G50" s="314">
        <f t="shared" si="8"/>
        <v>576769.88095532346</v>
      </c>
      <c r="H50" s="319">
        <f t="shared" si="5"/>
        <v>546673.63327307522</v>
      </c>
      <c r="I50" s="314">
        <f>'[1]a30-2'!B39</f>
        <v>103.6</v>
      </c>
      <c r="J50" s="318">
        <v>128.4</v>
      </c>
      <c r="K50" s="314">
        <f t="shared" si="9"/>
        <v>15139.335357300291</v>
      </c>
      <c r="M50" s="265"/>
    </row>
    <row r="51" spans="1:13">
      <c r="A51" s="26">
        <v>2017</v>
      </c>
      <c r="B51" s="314">
        <f>[1]a1!F44/1000</f>
        <v>36543.321000000004</v>
      </c>
      <c r="C51" s="314">
        <v>29901.7</v>
      </c>
      <c r="D51" s="314">
        <f t="shared" si="10"/>
        <v>31869.416753789748</v>
      </c>
      <c r="E51" s="316">
        <f t="shared" si="6"/>
        <v>18.268379766432282</v>
      </c>
      <c r="F51" s="317">
        <f t="shared" si="7"/>
        <v>17.049553815757736</v>
      </c>
      <c r="G51" s="314">
        <f t="shared" si="8"/>
        <v>582202.60819293058</v>
      </c>
      <c r="H51" s="319">
        <f t="shared" si="5"/>
        <v>543359.33602054953</v>
      </c>
      <c r="I51" s="314">
        <f>'[1]a30-2'!B40</f>
        <v>106.1</v>
      </c>
      <c r="J51" s="318">
        <v>130.4</v>
      </c>
      <c r="K51" s="314">
        <f t="shared" si="9"/>
        <v>14868.909588719358</v>
      </c>
      <c r="M51" s="265"/>
    </row>
    <row r="52" spans="1:13">
      <c r="A52" s="26">
        <v>2018</v>
      </c>
      <c r="B52" s="314">
        <f>[1]a1!F45/1000</f>
        <v>37057.764999999999</v>
      </c>
      <c r="C52" s="314">
        <v>30290.400000000001</v>
      </c>
      <c r="D52" s="314">
        <f t="shared" si="10"/>
        <v>31332.502470120613</v>
      </c>
      <c r="E52" s="316">
        <f t="shared" si="6"/>
        <v>18.681925431773141</v>
      </c>
      <c r="F52" s="317">
        <f t="shared" si="7"/>
        <v>17.043405734983441</v>
      </c>
      <c r="G52" s="314">
        <f t="shared" si="8"/>
        <v>585351.47473764105</v>
      </c>
      <c r="H52" s="319">
        <f t="shared" si="5"/>
        <v>534012.55229063646</v>
      </c>
      <c r="I52" s="314">
        <f>'[1]a30-2'!B41</f>
        <v>108.1</v>
      </c>
      <c r="J52" s="318">
        <v>133.4</v>
      </c>
      <c r="K52" s="314">
        <f>H52/B52*1000</f>
        <v>14410.274129879028</v>
      </c>
      <c r="M52" s="265"/>
    </row>
    <row r="53" spans="1:13" s="67" customFormat="1">
      <c r="H53" s="268"/>
      <c r="L53" s="261"/>
    </row>
    <row r="54" spans="1:13" ht="15" customHeight="1">
      <c r="A54" s="1" t="s">
        <v>340</v>
      </c>
      <c r="L54" s="261"/>
    </row>
    <row r="55" spans="1:13" ht="15" customHeight="1">
      <c r="A55" s="1" t="s">
        <v>341</v>
      </c>
      <c r="B55" s="70">
        <f>(POWER(B32/B26, 1/6)-1)*100</f>
        <v>1.0215101873224386</v>
      </c>
      <c r="C55" s="70">
        <f>(POWER(C32/C26, 1/6)-1)*100</f>
        <v>1.2550122847519329</v>
      </c>
      <c r="D55" s="70">
        <f t="shared" ref="D55:K55" si="11">(POWER(D32/D26,1/6)-1)*100</f>
        <v>3.5500904074476924</v>
      </c>
      <c r="E55" s="70">
        <f t="shared" si="11"/>
        <v>1.806358019558818</v>
      </c>
      <c r="F55" s="70">
        <f t="shared" si="11"/>
        <v>0.40214384100030198</v>
      </c>
      <c r="G55" s="70">
        <f t="shared" si="11"/>
        <v>5.4205757697830315</v>
      </c>
      <c r="H55" s="70">
        <f>(POWER(H32/H26,1/6)-1)*100</f>
        <v>3.9665107183714854</v>
      </c>
      <c r="I55" s="70">
        <f t="shared" si="11"/>
        <v>1.2843729045504793</v>
      </c>
      <c r="J55" s="70">
        <f t="shared" si="11"/>
        <v>1.3985898356734916</v>
      </c>
      <c r="K55" s="70">
        <f t="shared" si="11"/>
        <v>2.9152212490074714</v>
      </c>
    </row>
    <row r="56" spans="1:13" ht="15" customHeight="1">
      <c r="A56" s="67" t="s">
        <v>994</v>
      </c>
      <c r="B56" s="70">
        <f>(POWER(B52/B26, 1/(2018-1992))-1)*100</f>
        <v>1.032606925311863</v>
      </c>
      <c r="C56" s="70">
        <f t="shared" ref="C56:K56" si="12">(POWER(C52/C26, 1/(2018-1992))-1)*100</f>
        <v>1.2695087213594247</v>
      </c>
      <c r="D56" s="70">
        <f t="shared" si="12"/>
        <v>0.86224775033898471</v>
      </c>
      <c r="E56" s="70">
        <f t="shared" si="12"/>
        <v>2.6957341879762398</v>
      </c>
      <c r="F56" s="70">
        <f t="shared" si="12"/>
        <v>0.88495002269293188</v>
      </c>
      <c r="G56" s="70">
        <f t="shared" si="12"/>
        <v>3.5812258457061708</v>
      </c>
      <c r="H56" s="70">
        <f>(POWER(H52/H26, 1/(2018-1992))-1)*100</f>
        <v>1.7548282346941946</v>
      </c>
      <c r="I56" s="70">
        <f t="shared" si="12"/>
        <v>1.8803529752213999</v>
      </c>
      <c r="J56" s="70">
        <f t="shared" si="12"/>
        <v>1.7949001955950949</v>
      </c>
      <c r="K56" s="70">
        <f t="shared" si="12"/>
        <v>0.71483982385629474</v>
      </c>
    </row>
    <row r="57" spans="1:13" ht="18.75" customHeight="1">
      <c r="A57" s="383" t="s">
        <v>572</v>
      </c>
      <c r="B57" s="383"/>
      <c r="C57" s="383"/>
      <c r="D57" s="383"/>
      <c r="E57" s="383"/>
      <c r="F57" s="383"/>
      <c r="G57" s="383"/>
      <c r="H57" s="383"/>
      <c r="I57" s="383"/>
      <c r="J57" s="383"/>
      <c r="K57" s="383"/>
    </row>
    <row r="58" spans="1:13">
      <c r="A58" s="260" t="s">
        <v>1194</v>
      </c>
    </row>
    <row r="59" spans="1:13" s="260" customFormat="1">
      <c r="A59" s="260" t="s">
        <v>1195</v>
      </c>
      <c r="B59" s="1"/>
      <c r="C59" s="1"/>
      <c r="D59" s="1"/>
      <c r="E59" s="1"/>
      <c r="F59" s="1"/>
      <c r="G59" s="1"/>
    </row>
    <row r="60" spans="1:13">
      <c r="A60" s="260" t="s">
        <v>1196</v>
      </c>
    </row>
    <row r="61" spans="1:13">
      <c r="A61" s="260" t="s">
        <v>1197</v>
      </c>
    </row>
    <row r="62" spans="1:13">
      <c r="A62" s="264" t="s">
        <v>1208</v>
      </c>
    </row>
    <row r="63" spans="1:13">
      <c r="A63" s="1" t="s">
        <v>573</v>
      </c>
      <c r="B63" s="264"/>
      <c r="C63" s="264"/>
      <c r="D63" s="264"/>
      <c r="E63" s="264"/>
      <c r="F63" s="264"/>
      <c r="G63" s="264"/>
      <c r="H63" s="264"/>
      <c r="I63" s="264"/>
      <c r="J63" s="264"/>
      <c r="K63" s="264"/>
    </row>
    <row r="64" spans="1:13">
      <c r="A64" s="260" t="s">
        <v>1198</v>
      </c>
    </row>
    <row r="65" spans="1:8">
      <c r="A65" s="260" t="s">
        <v>1199</v>
      </c>
    </row>
    <row r="66" spans="1:8" s="89" customFormat="1" ht="13.5" customHeight="1">
      <c r="A66" s="89" t="s">
        <v>1056</v>
      </c>
    </row>
    <row r="67" spans="1:8" s="89" customFormat="1" ht="13.5" customHeight="1">
      <c r="A67" s="89" t="s">
        <v>1057</v>
      </c>
    </row>
    <row r="68" spans="1:8">
      <c r="A68" s="67" t="s">
        <v>1230</v>
      </c>
    </row>
    <row r="70" spans="1:8">
      <c r="B70" s="67" t="s">
        <v>976</v>
      </c>
      <c r="C70" s="1" t="s">
        <v>585</v>
      </c>
      <c r="D70" s="249" t="s">
        <v>586</v>
      </c>
    </row>
    <row r="71" spans="1:8">
      <c r="A71" s="3"/>
      <c r="B71" s="3" t="s">
        <v>77</v>
      </c>
      <c r="C71" s="3" t="s">
        <v>78</v>
      </c>
      <c r="D71" s="3" t="s">
        <v>587</v>
      </c>
    </row>
    <row r="72" spans="1:8">
      <c r="H72" s="1" t="s">
        <v>592</v>
      </c>
    </row>
    <row r="73" spans="1:8">
      <c r="A73" s="1">
        <v>1981</v>
      </c>
      <c r="B73" s="21">
        <v>43.68806549</v>
      </c>
      <c r="C73" s="1">
        <v>49.5</v>
      </c>
      <c r="D73" s="1">
        <f t="shared" ref="D73:D100" si="13">B73/C73*100</f>
        <v>88.258718161616159</v>
      </c>
      <c r="G73" s="1">
        <v>1998</v>
      </c>
      <c r="H73" s="14">
        <v>3.6</v>
      </c>
    </row>
    <row r="74" spans="1:8">
      <c r="A74" s="1">
        <v>1982</v>
      </c>
      <c r="B74" s="21">
        <v>48.59974149</v>
      </c>
      <c r="C74" s="1">
        <v>54.9</v>
      </c>
      <c r="D74" s="1">
        <f t="shared" si="13"/>
        <v>88.524119289617488</v>
      </c>
      <c r="G74" s="1">
        <f>G73+1</f>
        <v>1999</v>
      </c>
      <c r="H74" s="1">
        <f>H73*POWER(H$80/H$73, 1/7)</f>
        <v>3.5707239336560006</v>
      </c>
    </row>
    <row r="75" spans="1:8">
      <c r="A75" s="1">
        <v>1983</v>
      </c>
      <c r="B75" s="21">
        <v>50.797070230000003</v>
      </c>
      <c r="C75" s="1">
        <v>58.1</v>
      </c>
      <c r="D75" s="1">
        <f t="shared" si="13"/>
        <v>87.430413476764201</v>
      </c>
      <c r="G75" s="1">
        <f t="shared" ref="G75:G85" si="14">G74+1</f>
        <v>2000</v>
      </c>
      <c r="H75" s="1">
        <f t="shared" ref="H75:H79" si="15">H74*POWER(H$80/H$73, 1/7)</f>
        <v>3.5416859473288285</v>
      </c>
    </row>
    <row r="76" spans="1:8">
      <c r="A76" s="1">
        <v>1984</v>
      </c>
      <c r="B76" s="21">
        <v>53.425247740000003</v>
      </c>
      <c r="C76" s="1">
        <v>60.6</v>
      </c>
      <c r="D76" s="1">
        <f t="shared" si="13"/>
        <v>88.160474818481845</v>
      </c>
      <c r="G76" s="1">
        <f t="shared" si="14"/>
        <v>2001</v>
      </c>
      <c r="H76" s="1">
        <f t="shared" si="15"/>
        <v>3.5128841048944928</v>
      </c>
    </row>
    <row r="77" spans="1:8">
      <c r="A77" s="1">
        <v>1985</v>
      </c>
      <c r="B77" s="21">
        <v>55.708746230000003</v>
      </c>
      <c r="C77" s="1">
        <v>63</v>
      </c>
      <c r="D77" s="1">
        <f t="shared" si="13"/>
        <v>88.426581317460318</v>
      </c>
      <c r="G77" s="1">
        <f t="shared" si="14"/>
        <v>2002</v>
      </c>
      <c r="H77" s="1">
        <f t="shared" si="15"/>
        <v>3.4843164859740283</v>
      </c>
    </row>
    <row r="78" spans="1:8">
      <c r="A78" s="1">
        <v>1986</v>
      </c>
      <c r="B78" s="21">
        <v>57.647565700000001</v>
      </c>
      <c r="C78" s="1">
        <v>65.599999999999994</v>
      </c>
      <c r="D78" s="1">
        <f t="shared" si="13"/>
        <v>87.877386737804883</v>
      </c>
      <c r="G78" s="1">
        <f t="shared" si="14"/>
        <v>2003</v>
      </c>
      <c r="H78" s="1">
        <f t="shared" si="15"/>
        <v>3.4559811858054541</v>
      </c>
    </row>
    <row r="79" spans="1:8">
      <c r="A79" s="1">
        <v>1987</v>
      </c>
      <c r="B79" s="21">
        <v>60.491167599999997</v>
      </c>
      <c r="C79" s="1">
        <v>68.5</v>
      </c>
      <c r="D79" s="1">
        <f t="shared" si="13"/>
        <v>88.308273868613128</v>
      </c>
      <c r="G79" s="1">
        <f t="shared" si="14"/>
        <v>2004</v>
      </c>
      <c r="H79" s="1">
        <f t="shared" si="15"/>
        <v>3.4278763151167722</v>
      </c>
    </row>
    <row r="80" spans="1:8">
      <c r="A80" s="1">
        <v>1988</v>
      </c>
      <c r="B80" s="21">
        <v>63.894872900000003</v>
      </c>
      <c r="C80" s="1">
        <v>71.2</v>
      </c>
      <c r="D80" s="1">
        <f t="shared" si="13"/>
        <v>89.739990028089892</v>
      </c>
      <c r="G80" s="1">
        <f t="shared" si="14"/>
        <v>2005</v>
      </c>
      <c r="H80" s="14">
        <v>3.4</v>
      </c>
    </row>
    <row r="81" spans="1:8">
      <c r="A81" s="1">
        <v>1989</v>
      </c>
      <c r="B81" s="21">
        <v>67.514002590000004</v>
      </c>
      <c r="C81" s="1">
        <v>74.8</v>
      </c>
      <c r="D81" s="1">
        <f t="shared" si="13"/>
        <v>90.259361751336911</v>
      </c>
      <c r="G81" s="1">
        <f t="shared" si="14"/>
        <v>2006</v>
      </c>
      <c r="H81" s="1">
        <f>H80*POWER(H$85/H$80, 1/5)</f>
        <v>3.4390907321274633</v>
      </c>
    </row>
    <row r="82" spans="1:8">
      <c r="A82" s="1">
        <v>1990</v>
      </c>
      <c r="B82" s="21">
        <v>71.003877639999999</v>
      </c>
      <c r="C82" s="1">
        <v>78.400000000000006</v>
      </c>
      <c r="D82" s="1">
        <f t="shared" si="13"/>
        <v>90.566170459183667</v>
      </c>
      <c r="G82" s="1">
        <f t="shared" si="14"/>
        <v>2007</v>
      </c>
      <c r="H82" s="1">
        <f>H81*POWER(H$85/H$80, 1/5)</f>
        <v>3.478630901119121</v>
      </c>
    </row>
    <row r="83" spans="1:8">
      <c r="A83" s="1">
        <v>1991</v>
      </c>
      <c r="B83" s="21">
        <v>75.183110729999996</v>
      </c>
      <c r="C83" s="1">
        <v>82.8</v>
      </c>
      <c r="D83" s="1">
        <f t="shared" si="13"/>
        <v>90.800858369565219</v>
      </c>
      <c r="G83" s="1">
        <f t="shared" si="14"/>
        <v>2008</v>
      </c>
      <c r="H83" s="1">
        <f>H82*POWER(H$85/H$80, 1/5)</f>
        <v>3.518625674273816</v>
      </c>
    </row>
    <row r="84" spans="1:8">
      <c r="A84" s="1">
        <v>1992</v>
      </c>
      <c r="B84" s="21">
        <v>77.940542870000002</v>
      </c>
      <c r="C84" s="1">
        <v>84</v>
      </c>
      <c r="D84" s="1">
        <f t="shared" si="13"/>
        <v>92.7863605595238</v>
      </c>
      <c r="G84" s="1">
        <f t="shared" si="14"/>
        <v>2009</v>
      </c>
      <c r="H84" s="1">
        <f>H83*POWER(H$85/H$80, 1/5)</f>
        <v>3.5590802783002431</v>
      </c>
    </row>
    <row r="85" spans="1:8">
      <c r="A85" s="1">
        <v>1993</v>
      </c>
      <c r="B85" s="21">
        <v>78.586816029999994</v>
      </c>
      <c r="C85" s="1">
        <v>85.6</v>
      </c>
      <c r="D85" s="1">
        <f>B85/C85*100</f>
        <v>91.807028072429915</v>
      </c>
      <c r="G85" s="1">
        <f t="shared" si="14"/>
        <v>2010</v>
      </c>
      <c r="H85" s="14">
        <v>3.6</v>
      </c>
    </row>
    <row r="86" spans="1:8">
      <c r="A86" s="1">
        <v>1994</v>
      </c>
      <c r="B86" s="21">
        <v>78.414476519999994</v>
      </c>
      <c r="C86" s="1">
        <v>85.7</v>
      </c>
      <c r="D86" s="1">
        <f t="shared" si="13"/>
        <v>91.498805740956811</v>
      </c>
      <c r="G86" s="1">
        <v>2011</v>
      </c>
      <c r="H86" s="1">
        <f>H85*((H$90/H$85)^(1/5))</f>
        <v>3.4939311233031747</v>
      </c>
    </row>
    <row r="87" spans="1:8">
      <c r="A87" s="1">
        <v>1995</v>
      </c>
      <c r="B87" s="21">
        <v>79.922447219999995</v>
      </c>
      <c r="C87" s="1">
        <v>87.6</v>
      </c>
      <c r="D87" s="1">
        <f t="shared" si="13"/>
        <v>91.235670342465752</v>
      </c>
      <c r="G87" s="1">
        <v>2012</v>
      </c>
      <c r="H87" s="1">
        <f t="shared" ref="H87:H89" si="16">H86*((H$90/H$85)^(1/5))</f>
        <v>3.3909874151073844</v>
      </c>
    </row>
    <row r="88" spans="1:8">
      <c r="A88" s="1">
        <v>1996</v>
      </c>
      <c r="B88" s="21">
        <v>80.956484270000004</v>
      </c>
      <c r="C88" s="1">
        <v>88.9</v>
      </c>
      <c r="D88" s="1">
        <f t="shared" si="13"/>
        <v>91.064661721034867</v>
      </c>
      <c r="G88" s="1">
        <v>2013</v>
      </c>
      <c r="H88" s="1">
        <f t="shared" si="16"/>
        <v>3.2910767967702976</v>
      </c>
    </row>
    <row r="89" spans="1:8" ht="15">
      <c r="A89" s="1">
        <v>1997</v>
      </c>
      <c r="B89" s="77">
        <v>83.979328165374682</v>
      </c>
      <c r="C89" s="1">
        <v>90.4</v>
      </c>
      <c r="D89" s="1">
        <f t="shared" si="13"/>
        <v>92.8974869086003</v>
      </c>
      <c r="G89" s="1">
        <v>2014</v>
      </c>
      <c r="H89" s="1">
        <f t="shared" si="16"/>
        <v>3.1941099026157387</v>
      </c>
    </row>
    <row r="90" spans="1:8" ht="15">
      <c r="A90" s="1">
        <v>1998</v>
      </c>
      <c r="B90" s="77">
        <v>86.778639104220503</v>
      </c>
      <c r="C90" s="1">
        <v>91.3</v>
      </c>
      <c r="D90" s="1">
        <f t="shared" si="13"/>
        <v>95.047797485455092</v>
      </c>
      <c r="G90" s="1">
        <v>2015</v>
      </c>
      <c r="H90" s="14">
        <v>3.1</v>
      </c>
    </row>
    <row r="91" spans="1:8" ht="15">
      <c r="A91" s="1">
        <v>1999</v>
      </c>
      <c r="B91" s="77">
        <v>89.018087855297168</v>
      </c>
      <c r="C91" s="1">
        <v>92.9</v>
      </c>
      <c r="D91" s="1">
        <f t="shared" si="13"/>
        <v>95.821407809792419</v>
      </c>
      <c r="G91" s="1">
        <v>2016</v>
      </c>
      <c r="H91" s="1">
        <f>H90*(H$90/H$85)^(1/5)</f>
        <v>3.0086629117332895</v>
      </c>
    </row>
    <row r="92" spans="1:8" ht="15">
      <c r="A92" s="1">
        <v>2000</v>
      </c>
      <c r="B92" s="77">
        <v>94.444444444444457</v>
      </c>
      <c r="C92" s="1">
        <v>95.4</v>
      </c>
      <c r="D92" s="1">
        <f t="shared" si="13"/>
        <v>98.998369438621012</v>
      </c>
      <c r="G92" s="1">
        <v>2017</v>
      </c>
      <c r="H92" s="1">
        <f>H91*(H$90/H$85)^(1/5)</f>
        <v>2.9200169407869145</v>
      </c>
    </row>
    <row r="93" spans="1:8" ht="15">
      <c r="A93" s="1">
        <v>2001</v>
      </c>
      <c r="B93" s="77">
        <v>97.717484926787264</v>
      </c>
      <c r="C93" s="1">
        <v>97.8</v>
      </c>
      <c r="D93" s="1">
        <f t="shared" si="13"/>
        <v>99.915628759496173</v>
      </c>
      <c r="G93" s="1">
        <v>2018</v>
      </c>
      <c r="H93" s="67">
        <f>H92*(H$90/H$85)^(1/5)</f>
        <v>2.8339827972188676</v>
      </c>
    </row>
    <row r="94" spans="1:8" ht="15">
      <c r="A94" s="1">
        <v>2002</v>
      </c>
      <c r="B94" s="77">
        <v>100</v>
      </c>
      <c r="C94" s="1">
        <v>100</v>
      </c>
      <c r="D94" s="1">
        <f t="shared" si="13"/>
        <v>100</v>
      </c>
    </row>
    <row r="95" spans="1:8" ht="15">
      <c r="A95" s="1">
        <v>2003</v>
      </c>
      <c r="B95" s="77">
        <v>102.62704565030145</v>
      </c>
      <c r="C95" s="1">
        <v>102.8</v>
      </c>
      <c r="D95" s="1">
        <f>B95/C95*100</f>
        <v>99.831756469164844</v>
      </c>
      <c r="G95" s="267" t="s">
        <v>593</v>
      </c>
    </row>
    <row r="96" spans="1:8" ht="15">
      <c r="A96" s="1">
        <v>2004</v>
      </c>
      <c r="B96" s="77">
        <v>105.90008613264428</v>
      </c>
      <c r="C96" s="1">
        <v>104.7</v>
      </c>
      <c r="D96" s="1">
        <f t="shared" si="13"/>
        <v>101.14621407129347</v>
      </c>
      <c r="G96" s="1" t="s">
        <v>784</v>
      </c>
    </row>
    <row r="97" spans="1:7" ht="15">
      <c r="A97" s="1">
        <v>2005</v>
      </c>
      <c r="B97" s="77">
        <v>110.63738156761414</v>
      </c>
      <c r="C97" s="1">
        <v>107</v>
      </c>
      <c r="D97" s="1">
        <f t="shared" si="13"/>
        <v>103.39942202580761</v>
      </c>
      <c r="G97" s="260" t="s">
        <v>975</v>
      </c>
    </row>
    <row r="98" spans="1:7" ht="15">
      <c r="A98" s="1">
        <v>2006</v>
      </c>
      <c r="B98" s="77">
        <v>115.6761412575366</v>
      </c>
      <c r="C98" s="1">
        <v>109.1</v>
      </c>
      <c r="D98" s="1">
        <f t="shared" si="13"/>
        <v>106.02762718380991</v>
      </c>
      <c r="G98" s="1" t="s">
        <v>963</v>
      </c>
    </row>
    <row r="99" spans="1:7" ht="15">
      <c r="A99" s="1">
        <v>2007</v>
      </c>
      <c r="B99" s="77">
        <v>120.37037037037037</v>
      </c>
      <c r="C99" s="1">
        <v>111.5</v>
      </c>
      <c r="D99" s="1">
        <f>B99/C99*100</f>
        <v>107.95548912140841</v>
      </c>
      <c r="G99" s="1" t="s">
        <v>929</v>
      </c>
    </row>
    <row r="100" spans="1:7" ht="15">
      <c r="A100" s="1">
        <v>2009</v>
      </c>
      <c r="B100" s="77">
        <v>124.24633936261844</v>
      </c>
      <c r="C100" s="1">
        <v>114.1</v>
      </c>
      <c r="D100" s="1">
        <f t="shared" si="13"/>
        <v>108.89249725032293</v>
      </c>
    </row>
    <row r="101" spans="1:7" ht="15">
      <c r="A101" s="1">
        <v>2009</v>
      </c>
      <c r="B101" s="77">
        <v>127.51937984496125</v>
      </c>
      <c r="C101" s="1">
        <v>114.4</v>
      </c>
      <c r="D101" s="1">
        <f t="shared" ref="D101:D106" si="17">B101/C101*100</f>
        <v>111.46798937496611</v>
      </c>
    </row>
    <row r="102" spans="1:7" ht="15">
      <c r="A102" s="1">
        <v>2010</v>
      </c>
      <c r="B102" s="77">
        <v>128.85443583118004</v>
      </c>
      <c r="C102" s="1">
        <v>116.5</v>
      </c>
      <c r="D102" s="1">
        <f t="shared" si="17"/>
        <v>110.60466594951077</v>
      </c>
    </row>
    <row r="103" spans="1:7" ht="15">
      <c r="A103" s="1">
        <v>2011</v>
      </c>
      <c r="B103" s="77">
        <v>133.50559862187771</v>
      </c>
      <c r="C103" s="1">
        <v>119.9</v>
      </c>
      <c r="D103" s="1">
        <f t="shared" si="17"/>
        <v>111.34745506411818</v>
      </c>
    </row>
    <row r="104" spans="1:7" ht="15">
      <c r="A104" s="1">
        <v>2012</v>
      </c>
      <c r="B104" s="77">
        <v>137.2093023255814</v>
      </c>
      <c r="C104" s="1">
        <v>121.7</v>
      </c>
      <c r="D104" s="1">
        <f t="shared" si="17"/>
        <v>112.74388030039557</v>
      </c>
    </row>
    <row r="105" spans="1:7" ht="15">
      <c r="A105" s="1">
        <v>2013</v>
      </c>
      <c r="B105" s="77">
        <v>141.2575366063738</v>
      </c>
      <c r="C105" s="1">
        <v>122.8</v>
      </c>
      <c r="D105" s="1">
        <f t="shared" si="17"/>
        <v>115.03056726903405</v>
      </c>
    </row>
    <row r="106" spans="1:7" ht="15">
      <c r="A106" s="1">
        <v>2014</v>
      </c>
      <c r="B106" s="77">
        <v>146.16709732988801</v>
      </c>
      <c r="C106" s="1">
        <v>125.2</v>
      </c>
      <c r="D106" s="1">
        <f t="shared" si="17"/>
        <v>116.74688285134825</v>
      </c>
    </row>
    <row r="107" spans="1:7" ht="15">
      <c r="A107" s="1">
        <v>2015</v>
      </c>
      <c r="B107" s="77">
        <v>148.96640826873386</v>
      </c>
      <c r="C107" s="1">
        <v>126.6</v>
      </c>
      <c r="D107" s="1">
        <f>B107/C107*100</f>
        <v>117.66698915381821</v>
      </c>
    </row>
    <row r="108" spans="1:7" ht="15">
      <c r="A108" s="1">
        <v>2016</v>
      </c>
      <c r="B108" s="77">
        <v>147.88975021533165</v>
      </c>
      <c r="C108" s="1">
        <v>128.4</v>
      </c>
      <c r="D108" s="1">
        <f>B108/C108*100</f>
        <v>115.17893318951063</v>
      </c>
    </row>
    <row r="109" spans="1:7" ht="15">
      <c r="A109" s="1">
        <v>2017</v>
      </c>
      <c r="B109" s="77">
        <v>152.19638242894058</v>
      </c>
      <c r="C109" s="1">
        <v>130.4</v>
      </c>
      <c r="D109" s="1">
        <f>B109/C109*100</f>
        <v>116.71501720010779</v>
      </c>
    </row>
    <row r="110" spans="1:7" s="67" customFormat="1" ht="15">
      <c r="A110" s="67">
        <v>2018</v>
      </c>
      <c r="B110" s="77">
        <v>155.64168819982774</v>
      </c>
      <c r="C110" s="67">
        <v>133.4</v>
      </c>
      <c r="D110" s="67">
        <f t="shared" ref="D110" si="18">B110/C110*100</f>
        <v>116.67292968502829</v>
      </c>
    </row>
    <row r="111" spans="1:7" s="67" customFormat="1" ht="15">
      <c r="B111" s="72"/>
    </row>
    <row r="112" spans="1:7">
      <c r="A112" s="1" t="s">
        <v>588</v>
      </c>
    </row>
    <row r="113" spans="1:1">
      <c r="A113" s="251" t="s">
        <v>993</v>
      </c>
    </row>
    <row r="114" spans="1:1">
      <c r="A114" s="1" t="s">
        <v>968</v>
      </c>
    </row>
  </sheetData>
  <mergeCells count="1">
    <mergeCell ref="A57:K57"/>
  </mergeCells>
  <pageMargins left="0.74803149606299213" right="0.74803149606299213" top="0.98425196850393704" bottom="0.98425196850393704" header="0.51181102362204722" footer="0.51181102362204722"/>
  <pageSetup scale="54" orientation="landscape" r:id="rId1"/>
  <headerFooter alignWithMargins="0"/>
</worksheet>
</file>

<file path=xl/worksheets/sheet24.xml><?xml version="1.0" encoding="utf-8"?>
<worksheet xmlns="http://schemas.openxmlformats.org/spreadsheetml/2006/main" xmlns:r="http://schemas.openxmlformats.org/officeDocument/2006/relationships">
  <dimension ref="A1:L82"/>
  <sheetViews>
    <sheetView view="pageBreakPreview" zoomScaleNormal="85" zoomScaleSheetLayoutView="100" zoomScalePageLayoutView="59" workbookViewId="0">
      <selection activeCell="O26" sqref="O26"/>
    </sheetView>
  </sheetViews>
  <sheetFormatPr defaultRowHeight="12.75"/>
  <cols>
    <col min="1" max="1" width="9.375" style="1" customWidth="1"/>
    <col min="2" max="11" width="12.25" style="1" customWidth="1"/>
    <col min="12" max="12" width="10.25" style="1" bestFit="1" customWidth="1"/>
    <col min="13" max="16384" width="9" style="1"/>
  </cols>
  <sheetData>
    <row r="1" spans="1:12">
      <c r="A1" s="1" t="s">
        <v>574</v>
      </c>
    </row>
    <row r="2" spans="1:12" s="102" customFormat="1">
      <c r="B2" s="103"/>
      <c r="C2" s="103"/>
      <c r="D2" s="103"/>
      <c r="E2" s="258"/>
      <c r="F2" s="258"/>
      <c r="G2" s="103"/>
      <c r="H2" s="103"/>
      <c r="I2" s="103"/>
      <c r="J2" s="103"/>
      <c r="K2" s="103"/>
    </row>
    <row r="3" spans="1:12" s="3" customFormat="1" ht="25.5">
      <c r="A3" s="250"/>
      <c r="B3" s="277" t="s">
        <v>561</v>
      </c>
      <c r="C3" s="277" t="s">
        <v>562</v>
      </c>
      <c r="D3" s="277" t="s">
        <v>563</v>
      </c>
      <c r="E3" s="258" t="s">
        <v>564</v>
      </c>
      <c r="F3" s="258" t="s">
        <v>564</v>
      </c>
      <c r="G3" s="277" t="s">
        <v>565</v>
      </c>
      <c r="H3" s="277" t="s">
        <v>565</v>
      </c>
      <c r="I3" s="277" t="s">
        <v>372</v>
      </c>
      <c r="J3" s="277" t="s">
        <v>566</v>
      </c>
      <c r="K3" s="277" t="s">
        <v>567</v>
      </c>
      <c r="L3" s="252"/>
    </row>
    <row r="4" spans="1:12" s="3" customFormat="1" ht="25.5">
      <c r="A4" s="250"/>
      <c r="B4" s="277" t="s">
        <v>568</v>
      </c>
      <c r="C4" s="277" t="s">
        <v>568</v>
      </c>
      <c r="D4" s="277" t="s">
        <v>569</v>
      </c>
      <c r="E4" s="258" t="s">
        <v>1205</v>
      </c>
      <c r="F4" s="258" t="s">
        <v>1207</v>
      </c>
      <c r="G4" s="277" t="s">
        <v>1204</v>
      </c>
      <c r="H4" s="277" t="s">
        <v>1202</v>
      </c>
      <c r="I4" s="277" t="s">
        <v>1086</v>
      </c>
      <c r="J4" s="277" t="s">
        <v>570</v>
      </c>
      <c r="K4" s="277" t="s">
        <v>1203</v>
      </c>
      <c r="L4" s="252"/>
    </row>
    <row r="5" spans="1:12">
      <c r="A5" s="249"/>
      <c r="B5" s="18" t="s">
        <v>77</v>
      </c>
      <c r="C5" s="18" t="s">
        <v>78</v>
      </c>
      <c r="D5" s="18" t="s">
        <v>79</v>
      </c>
      <c r="E5" s="18" t="s">
        <v>80</v>
      </c>
      <c r="F5" s="18" t="s">
        <v>81</v>
      </c>
      <c r="G5" s="18" t="s">
        <v>82</v>
      </c>
      <c r="H5" s="18" t="s">
        <v>575</v>
      </c>
      <c r="I5" s="18" t="s">
        <v>84</v>
      </c>
      <c r="J5" s="18" t="s">
        <v>101</v>
      </c>
      <c r="K5" s="18" t="s">
        <v>1192</v>
      </c>
      <c r="L5" s="251"/>
    </row>
    <row r="6" spans="1:12">
      <c r="A6" s="249">
        <v>1981</v>
      </c>
      <c r="B6" s="78">
        <f>[1]a1!L8/1000</f>
        <v>575.30200000000002</v>
      </c>
      <c r="C6" s="78">
        <v>401.8</v>
      </c>
      <c r="D6" s="71">
        <f>C6/'[1]a5-1'!C15*100</f>
        <v>2.1355982651586016</v>
      </c>
      <c r="E6" s="78">
        <v>481</v>
      </c>
      <c r="F6" s="74">
        <f>H6/E6</f>
        <v>3.5613305613305615</v>
      </c>
      <c r="G6" s="74">
        <f>F6/J6*$J$37</f>
        <v>8.3097713097713104</v>
      </c>
      <c r="H6" s="78">
        <v>1713</v>
      </c>
      <c r="I6" s="78">
        <f>H6/J6*$J$37</f>
        <v>3997</v>
      </c>
      <c r="J6" s="71">
        <v>53.1</v>
      </c>
      <c r="K6" s="78">
        <f>I6/B6*1000</f>
        <v>6947.655318424062</v>
      </c>
      <c r="L6" s="262"/>
    </row>
    <row r="7" spans="1:12">
      <c r="A7" s="249">
        <v>1982</v>
      </c>
      <c r="B7" s="78">
        <f>[1]a1!L9/1000</f>
        <v>573.79499999999996</v>
      </c>
      <c r="C7" s="80">
        <v>406.5</v>
      </c>
      <c r="D7" s="71">
        <f>C7/'[1]a5-1'!C16*100</f>
        <v>2.127893463990703</v>
      </c>
      <c r="E7" s="78">
        <v>481</v>
      </c>
      <c r="F7" s="73">
        <f>POWER(F$11/F$6,1/5)*F6</f>
        <v>3.931896506144819</v>
      </c>
      <c r="G7" s="74">
        <f t="shared" ref="G7:G17" si="0">F7/J7*$J$37</f>
        <v>8.3275551642964629</v>
      </c>
      <c r="H7" s="76">
        <f>POWER(H11/H6,1/5)*H6</f>
        <v>1891.2422194556577</v>
      </c>
      <c r="I7" s="78">
        <f>H7/J7*$J$37</f>
        <v>4005.5540340265979</v>
      </c>
      <c r="J7" s="71">
        <v>58.5</v>
      </c>
      <c r="K7" s="78">
        <f t="shared" ref="K7:K42" si="1">I7/B7*1000</f>
        <v>6980.8102789787263</v>
      </c>
      <c r="L7" s="262"/>
    </row>
    <row r="8" spans="1:12">
      <c r="A8" s="249">
        <v>1983</v>
      </c>
      <c r="B8" s="78">
        <f>[1]a1!L10/1000</f>
        <v>579.16399999999999</v>
      </c>
      <c r="C8" s="80">
        <v>413.8</v>
      </c>
      <c r="D8" s="71">
        <f>C8/'[1]a5-1'!C17*100</f>
        <v>2.1379488504262465</v>
      </c>
      <c r="E8" s="78">
        <v>481</v>
      </c>
      <c r="F8" s="73">
        <f>POWER(F$11/F$6,1/5)*F7</f>
        <v>4.3410208260077487</v>
      </c>
      <c r="G8" s="74">
        <f t="shared" si="0"/>
        <v>8.6194307747173085</v>
      </c>
      <c r="H8" s="76">
        <f>POWER(H11/H6,1/5)*H7</f>
        <v>2088.0310173097268</v>
      </c>
      <c r="I8" s="78">
        <f t="shared" ref="I8:I16" si="2">H8/J8*$J$37</f>
        <v>4145.9462026390256</v>
      </c>
      <c r="J8" s="71">
        <v>62.4</v>
      </c>
      <c r="K8" s="78">
        <f>I8/B8*1000</f>
        <v>7158.5012235550303</v>
      </c>
      <c r="L8" s="262"/>
    </row>
    <row r="9" spans="1:12">
      <c r="A9" s="249">
        <v>1984</v>
      </c>
      <c r="B9" s="78">
        <f>[1]a1!L11/1000</f>
        <v>580.06500000000005</v>
      </c>
      <c r="C9" s="80">
        <v>418.6</v>
      </c>
      <c r="D9" s="71">
        <f>C9/'[1]a5-1'!C18*100</f>
        <v>2.1359431367646531</v>
      </c>
      <c r="E9" s="78">
        <v>481</v>
      </c>
      <c r="F9" s="73">
        <f>POWER(F$11/F$6,1/5)*F8</f>
        <v>4.7927156226982648</v>
      </c>
      <c r="G9" s="74">
        <f t="shared" si="0"/>
        <v>9.1076298412931749</v>
      </c>
      <c r="H9" s="76">
        <f>POWER(H11/H6,1/5)*H8</f>
        <v>2305.2962145178649</v>
      </c>
      <c r="I9" s="78">
        <f t="shared" si="2"/>
        <v>4380.7699536620157</v>
      </c>
      <c r="J9" s="71">
        <v>65.2</v>
      </c>
      <c r="K9" s="78">
        <f t="shared" si="1"/>
        <v>7552.2052764121527</v>
      </c>
      <c r="L9" s="262"/>
    </row>
    <row r="10" spans="1:12">
      <c r="A10" s="249">
        <v>1985</v>
      </c>
      <c r="B10" s="78">
        <f>[1]a1!L12/1000</f>
        <v>579.27499999999998</v>
      </c>
      <c r="C10" s="80">
        <v>421.9</v>
      </c>
      <c r="D10" s="71">
        <f>C10/'[1]a5-1'!C19*100</f>
        <v>2.1262120265285138</v>
      </c>
      <c r="E10" s="78">
        <v>481</v>
      </c>
      <c r="F10" s="73">
        <f>POWER(F$11/F$6,1/5)*F9</f>
        <v>5.2914104678877241</v>
      </c>
      <c r="G10" s="74">
        <f t="shared" si="0"/>
        <v>9.6554603383105881</v>
      </c>
      <c r="H10" s="76">
        <f>POWER(H11/H6,1/5)*H9</f>
        <v>2545.1684350539949</v>
      </c>
      <c r="I10" s="78">
        <f t="shared" si="2"/>
        <v>4644.2764227273919</v>
      </c>
      <c r="J10" s="71">
        <v>67.900000000000006</v>
      </c>
      <c r="K10" s="78">
        <f t="shared" si="1"/>
        <v>8017.3948862412362</v>
      </c>
      <c r="L10" s="262"/>
    </row>
    <row r="11" spans="1:12">
      <c r="A11" s="249">
        <v>1986</v>
      </c>
      <c r="B11" s="78">
        <f>[1]a1!L13/1000</f>
        <v>576.30600000000004</v>
      </c>
      <c r="C11" s="80">
        <v>424.2</v>
      </c>
      <c r="D11" s="71">
        <f>C11/'[1]a5-1'!C20*100</f>
        <v>2.1111619851492045</v>
      </c>
      <c r="E11" s="78">
        <v>481</v>
      </c>
      <c r="F11" s="74">
        <f>H11/E11</f>
        <v>5.8419958419958418</v>
      </c>
      <c r="G11" s="74">
        <f t="shared" si="0"/>
        <v>10.355125677014088</v>
      </c>
      <c r="H11" s="78">
        <v>2810</v>
      </c>
      <c r="I11" s="78">
        <f t="shared" si="2"/>
        <v>4980.8154506437768</v>
      </c>
      <c r="J11" s="71">
        <v>69.900000000000006</v>
      </c>
      <c r="K11" s="78">
        <f t="shared" si="1"/>
        <v>8642.657634388288</v>
      </c>
      <c r="L11" s="262"/>
    </row>
    <row r="12" spans="1:12">
      <c r="A12" s="249">
        <v>1987</v>
      </c>
      <c r="B12" s="78">
        <f>[1]a1!L14/1000</f>
        <v>575.24199999999996</v>
      </c>
      <c r="C12" s="80">
        <v>427.1</v>
      </c>
      <c r="D12" s="71">
        <f>C12/'[1]a5-1'!C21*100</f>
        <v>2.098967471164384</v>
      </c>
      <c r="E12" s="78">
        <v>490.8184</v>
      </c>
      <c r="F12" s="73">
        <f>POWER(F$17/F$11,1/6)*F11</f>
        <v>5.9763823860858656</v>
      </c>
      <c r="G12" s="74">
        <f t="shared" si="0"/>
        <v>10.298661719555476</v>
      </c>
      <c r="H12" s="76">
        <f>POWER(H17/H11,1/6)*H11</f>
        <v>2933.3186648197507</v>
      </c>
      <c r="I12" s="78">
        <f t="shared" si="2"/>
        <v>5054.7730538409896</v>
      </c>
      <c r="J12" s="71">
        <v>71.900000000000006</v>
      </c>
      <c r="K12" s="78">
        <f t="shared" si="1"/>
        <v>8787.2113890171277</v>
      </c>
      <c r="L12" s="262"/>
    </row>
    <row r="13" spans="1:12">
      <c r="A13" s="249">
        <v>1988</v>
      </c>
      <c r="B13" s="78">
        <f>[1]a1!L15/1000</f>
        <v>574.98199999999997</v>
      </c>
      <c r="C13" s="80">
        <v>430.9</v>
      </c>
      <c r="D13" s="71">
        <f>C13/'[1]a5-1'!C22*100</f>
        <v>2.0905095040801078</v>
      </c>
      <c r="E13" s="78">
        <v>500.83730000000003</v>
      </c>
      <c r="F13" s="73">
        <f>POWER(F$17/F$11,1/6)*F12</f>
        <v>6.1138602954765346</v>
      </c>
      <c r="G13" s="74">
        <f t="shared" si="0"/>
        <v>10.306221640946159</v>
      </c>
      <c r="H13" s="76">
        <f>POWER(H17/H11,1/6)*H12</f>
        <v>3062.049248889653</v>
      </c>
      <c r="I13" s="78">
        <f t="shared" si="2"/>
        <v>5161.7401624139866</v>
      </c>
      <c r="J13" s="71">
        <v>73.5</v>
      </c>
      <c r="K13" s="78">
        <f t="shared" si="1"/>
        <v>8977.2204389250219</v>
      </c>
      <c r="L13" s="262"/>
    </row>
    <row r="14" spans="1:12">
      <c r="A14" s="249">
        <v>1989</v>
      </c>
      <c r="B14" s="78">
        <f>[1]a1!L16/1000</f>
        <v>576.55100000000004</v>
      </c>
      <c r="C14" s="80">
        <v>435.6</v>
      </c>
      <c r="D14" s="71">
        <f>C14/'[1]a5-1'!C23*100</f>
        <v>2.0843601215398233</v>
      </c>
      <c r="E14" s="78">
        <v>511.0607</v>
      </c>
      <c r="F14" s="73">
        <f>POWER(F$17/F$11,1/6)*F13</f>
        <v>6.2545006824915328</v>
      </c>
      <c r="G14" s="74">
        <f t="shared" si="0"/>
        <v>10.169719613657493</v>
      </c>
      <c r="H14" s="76">
        <f>POWER(H17/H11,1/6)*H13</f>
        <v>3196.4292577812516</v>
      </c>
      <c r="I14" s="78">
        <f t="shared" si="2"/>
        <v>5197.3436356836883</v>
      </c>
      <c r="J14" s="71">
        <v>76.2</v>
      </c>
      <c r="K14" s="78">
        <f t="shared" si="1"/>
        <v>9014.5427476210916</v>
      </c>
      <c r="L14" s="262"/>
    </row>
    <row r="15" spans="1:12">
      <c r="A15" s="249">
        <v>1990</v>
      </c>
      <c r="B15" s="78">
        <f>[1]a1!L17/1000</f>
        <v>577.36800000000005</v>
      </c>
      <c r="C15" s="80">
        <v>439.8</v>
      </c>
      <c r="D15" s="71">
        <f>C15/'[1]a5-1'!C24*100</f>
        <v>2.0730908285292742</v>
      </c>
      <c r="E15" s="78">
        <v>521.49270000000001</v>
      </c>
      <c r="F15" s="73">
        <f>POWER(F$17/F$11,1/6)*F14</f>
        <v>6.3983762952892267</v>
      </c>
      <c r="G15" s="74">
        <f t="shared" si="0"/>
        <v>9.9718090941677389</v>
      </c>
      <c r="H15" s="76">
        <f>POWER(H17/H11,1/6)*H14</f>
        <v>3336.7066201514904</v>
      </c>
      <c r="I15" s="78">
        <f t="shared" si="2"/>
        <v>5200.2257891417576</v>
      </c>
      <c r="J15" s="71">
        <v>79.5</v>
      </c>
      <c r="K15" s="78">
        <f t="shared" si="1"/>
        <v>9006.7786734660694</v>
      </c>
      <c r="L15" s="262"/>
    </row>
    <row r="16" spans="1:12">
      <c r="A16" s="249">
        <v>1991</v>
      </c>
      <c r="B16" s="78">
        <f>[1]a1!L18/1000</f>
        <v>579.64400000000001</v>
      </c>
      <c r="C16" s="80">
        <v>444.4</v>
      </c>
      <c r="D16" s="71">
        <f>C16/'[1]a5-1'!C25*100</f>
        <v>2.0637802844896047</v>
      </c>
      <c r="E16" s="78">
        <v>532.1377</v>
      </c>
      <c r="F16" s="73">
        <f>POWER(F$17/F$11,1/6)*F15</f>
        <v>6.5455615554926458</v>
      </c>
      <c r="G16" s="74">
        <f t="shared" si="0"/>
        <v>9.6089464067006958</v>
      </c>
      <c r="H16" s="76">
        <f>POWER(H17/H11,1/6)*H15</f>
        <v>3483.1401451665456</v>
      </c>
      <c r="I16" s="78">
        <f t="shared" si="2"/>
        <v>5113.2827486508886</v>
      </c>
      <c r="J16" s="71">
        <v>84.4</v>
      </c>
      <c r="K16" s="78">
        <f t="shared" si="1"/>
        <v>8821.4192653609607</v>
      </c>
      <c r="L16" s="262"/>
    </row>
    <row r="17" spans="1:12">
      <c r="A17" s="249">
        <v>1992</v>
      </c>
      <c r="B17" s="78">
        <f>[1]a1!L19/1000</f>
        <v>580.10900000000004</v>
      </c>
      <c r="C17" s="80">
        <v>447.9</v>
      </c>
      <c r="D17" s="71">
        <f>C17/'[1]a5-1'!C26*100</f>
        <v>2.0526851266257871</v>
      </c>
      <c r="E17" s="78">
        <v>543</v>
      </c>
      <c r="F17" s="74">
        <f>H17/E17</f>
        <v>6.6961325966850831</v>
      </c>
      <c r="G17" s="74">
        <f t="shared" si="0"/>
        <v>9.7262699733796225</v>
      </c>
      <c r="H17" s="78">
        <v>3636</v>
      </c>
      <c r="I17" s="78">
        <f>E17*G17</f>
        <v>5281.3645955451348</v>
      </c>
      <c r="J17" s="71">
        <v>85.3</v>
      </c>
      <c r="K17" s="78">
        <f t="shared" si="1"/>
        <v>9104.0900857341203</v>
      </c>
      <c r="L17" s="262"/>
    </row>
    <row r="18" spans="1:12">
      <c r="A18" s="249">
        <v>1993</v>
      </c>
      <c r="B18" s="78">
        <f>[1]a1!L20/1000</f>
        <v>579.97699999999998</v>
      </c>
      <c r="C18" s="80">
        <v>450.3</v>
      </c>
      <c r="D18" s="71">
        <f>C18/'[1]a5-1'!C27*100</f>
        <v>2.0382113710739649</v>
      </c>
      <c r="E18" s="76">
        <f>E17*POWER(E$23/E$17, 1/6)</f>
        <v>547.47469439513497</v>
      </c>
      <c r="F18" s="74">
        <f>G18*J18/$J$37</f>
        <v>6.7341982846863173</v>
      </c>
      <c r="G18" s="74">
        <f>G17*('a5-1'!D85/'a5-1'!D84)</f>
        <v>9.6236120815759474</v>
      </c>
      <c r="H18" s="78">
        <f>E18*F18</f>
        <v>3686.8031479048836</v>
      </c>
      <c r="I18" s="78">
        <f>E18*G18</f>
        <v>5268.6840833381202</v>
      </c>
      <c r="J18" s="71">
        <v>86.7</v>
      </c>
      <c r="K18" s="78">
        <f t="shared" si="1"/>
        <v>9084.2983141368022</v>
      </c>
      <c r="L18" s="262"/>
    </row>
    <row r="19" spans="1:12">
      <c r="A19" s="249">
        <v>1994</v>
      </c>
      <c r="B19" s="78">
        <f>[1]a1!L21/1000</f>
        <v>574.46600000000001</v>
      </c>
      <c r="C19" s="80">
        <v>449.1</v>
      </c>
      <c r="D19" s="71">
        <f>C19/'[1]a5-1'!C28*100</f>
        <v>2.0078058986842633</v>
      </c>
      <c r="E19" s="76">
        <f>E18*POWER(E$23/E$17, 1/6)</f>
        <v>551.98626335735992</v>
      </c>
      <c r="F19" s="74">
        <f t="shared" ref="F19:F43" si="3">G19*J19/$J$37</f>
        <v>6.7967424737978588</v>
      </c>
      <c r="G19" s="74">
        <f>G18*('a5-1'!D86/'a5-1'!D85)</f>
        <v>9.5913028758947014</v>
      </c>
      <c r="H19" s="78">
        <f t="shared" ref="H19:H43" si="4">E19*F19</f>
        <v>3751.7084811139389</v>
      </c>
      <c r="I19" s="78">
        <f t="shared" ref="I19:I43" si="5">E19*G19</f>
        <v>5294.2674351938158</v>
      </c>
      <c r="J19" s="71">
        <v>87.8</v>
      </c>
      <c r="K19" s="78">
        <f t="shared" si="1"/>
        <v>9215.9804674146344</v>
      </c>
      <c r="L19" s="262"/>
    </row>
    <row r="20" spans="1:12">
      <c r="A20" s="249">
        <v>1995</v>
      </c>
      <c r="B20" s="78">
        <f>[1]a1!L22/1000</f>
        <v>567.39700000000005</v>
      </c>
      <c r="C20" s="80">
        <v>446.7</v>
      </c>
      <c r="D20" s="71">
        <f>C20/'[1]a5-1'!C29*100</f>
        <v>1.9713150926743159</v>
      </c>
      <c r="E20" s="76">
        <f>E19*POWER(E$23/E$17, 1/6)</f>
        <v>556.53501075853251</v>
      </c>
      <c r="F20" s="74">
        <f t="shared" si="3"/>
        <v>6.8698229959817194</v>
      </c>
      <c r="G20" s="74">
        <f>G19*('a5-1'!D87/'a5-1'!D86)</f>
        <v>9.5637198786756752</v>
      </c>
      <c r="H20" s="78">
        <f t="shared" si="4"/>
        <v>3823.2970149779003</v>
      </c>
      <c r="I20" s="78">
        <f t="shared" si="5"/>
        <v>5322.5449455703583</v>
      </c>
      <c r="J20" s="71">
        <v>89</v>
      </c>
      <c r="K20" s="78">
        <f t="shared" si="1"/>
        <v>9380.6363896361054</v>
      </c>
      <c r="L20" s="262"/>
    </row>
    <row r="21" spans="1:12">
      <c r="A21" s="249">
        <v>1996</v>
      </c>
      <c r="B21" s="78">
        <f>[1]a1!L23/1000</f>
        <v>559.69799999999998</v>
      </c>
      <c r="C21" s="80">
        <v>443.7</v>
      </c>
      <c r="D21" s="71">
        <f>C21/'[1]a5-1'!C30*100</f>
        <v>1.9325333739846251</v>
      </c>
      <c r="E21" s="76">
        <f>E20*POWER(E$23/E$17, 1/6)</f>
        <v>561.1212429746239</v>
      </c>
      <c r="F21" s="74">
        <f t="shared" si="3"/>
        <v>6.964808543955141</v>
      </c>
      <c r="G21" s="74">
        <f>G20*('a5-1'!D88/'a5-1'!D87)</f>
        <v>9.5457940110181632</v>
      </c>
      <c r="H21" s="78">
        <f t="shared" si="4"/>
        <v>3908.1020272643891</v>
      </c>
      <c r="I21" s="78">
        <f t="shared" si="5"/>
        <v>5356.347800642232</v>
      </c>
      <c r="J21" s="71">
        <v>90.4</v>
      </c>
      <c r="K21" s="78">
        <f t="shared" si="1"/>
        <v>9570.0677877037833</v>
      </c>
      <c r="L21" s="262"/>
    </row>
    <row r="22" spans="1:12">
      <c r="A22" s="249">
        <v>1997</v>
      </c>
      <c r="B22" s="78">
        <f>[1]a1!L24/1000</f>
        <v>550.91099999999994</v>
      </c>
      <c r="C22" s="80">
        <v>439.5</v>
      </c>
      <c r="D22" s="71">
        <f>C22/'[1]a5-1'!C31*100</f>
        <v>1.8905909225825599</v>
      </c>
      <c r="E22" s="76">
        <f>E21*POWER(E$23/E$17, 1/6)</f>
        <v>565.74526890635457</v>
      </c>
      <c r="F22" s="74">
        <f t="shared" si="3"/>
        <v>7.2543171745272916</v>
      </c>
      <c r="G22" s="74">
        <f>G21*('a5-1'!D89/'a5-1'!D88)</f>
        <v>9.7379187207359852</v>
      </c>
      <c r="H22" s="78">
        <f t="shared" si="4"/>
        <v>4104.0956206349292</v>
      </c>
      <c r="I22" s="78">
        <f t="shared" si="5"/>
        <v>5509.1814452510043</v>
      </c>
      <c r="J22" s="71">
        <v>92.3</v>
      </c>
      <c r="K22" s="78">
        <f t="shared" si="1"/>
        <v>10000.129685649777</v>
      </c>
      <c r="L22" s="262"/>
    </row>
    <row r="23" spans="1:12">
      <c r="A23" s="249">
        <v>1998</v>
      </c>
      <c r="B23" s="78">
        <f>[1]a1!L25/1000</f>
        <v>539.84299999999996</v>
      </c>
      <c r="C23" s="80">
        <v>434.1</v>
      </c>
      <c r="D23" s="71">
        <f>C23/'[1]a5-1'!C32*100</f>
        <v>1.8460007569411074</v>
      </c>
      <c r="E23" s="76">
        <f>C23*B62*365/1000</f>
        <v>570.40740000000005</v>
      </c>
      <c r="F23" s="74">
        <f t="shared" si="3"/>
        <v>7.4383166730363346</v>
      </c>
      <c r="G23" s="74">
        <f>G22*('a5-1'!D90/'a5-1'!D89)</f>
        <v>9.9633236301535337</v>
      </c>
      <c r="H23" s="78">
        <f t="shared" si="4"/>
        <v>4242.8708738433061</v>
      </c>
      <c r="I23" s="78">
        <f t="shared" si="5"/>
        <v>5683.153527234439</v>
      </c>
      <c r="J23" s="71">
        <v>92.5</v>
      </c>
      <c r="K23" s="78">
        <f t="shared" si="1"/>
        <v>10527.419133404415</v>
      </c>
      <c r="L23" s="262"/>
    </row>
    <row r="24" spans="1:12">
      <c r="A24" s="249">
        <v>1999</v>
      </c>
      <c r="B24" s="78">
        <f>[1]a1!L26/1000</f>
        <v>533.32899999999995</v>
      </c>
      <c r="C24" s="80">
        <v>431.2</v>
      </c>
      <c r="D24" s="71">
        <f>C24/'[1]a5-1'!C33*100</f>
        <v>1.8131817302597826</v>
      </c>
      <c r="E24" s="76">
        <f t="shared" ref="E24:E42" si="6">C24*B63*365/1000</f>
        <v>561.98909847025061</v>
      </c>
      <c r="F24" s="74">
        <f t="shared" si="3"/>
        <v>7.6042477695132913</v>
      </c>
      <c r="G24" s="74">
        <f>G23*('a5-1'!D91/'a5-1'!D90)</f>
        <v>10.044416829879497</v>
      </c>
      <c r="H24" s="78">
        <f t="shared" si="4"/>
        <v>4273.5043485331889</v>
      </c>
      <c r="I24" s="78">
        <f t="shared" si="5"/>
        <v>5644.8527588833913</v>
      </c>
      <c r="J24" s="71">
        <v>93.8</v>
      </c>
      <c r="K24" s="78">
        <f t="shared" si="1"/>
        <v>10584.18491940883</v>
      </c>
      <c r="L24" s="262"/>
    </row>
    <row r="25" spans="1:12">
      <c r="A25" s="249">
        <v>2000</v>
      </c>
      <c r="B25" s="78">
        <f>[1]a1!L27/1000</f>
        <v>527.96600000000001</v>
      </c>
      <c r="C25" s="80">
        <v>429.3</v>
      </c>
      <c r="D25" s="71">
        <f>C25/'[1]a5-1'!C34*100</f>
        <v>1.7820894407153267</v>
      </c>
      <c r="E25" s="76">
        <f t="shared" si="6"/>
        <v>554.96270867371709</v>
      </c>
      <c r="F25" s="74">
        <f t="shared" si="3"/>
        <v>8.0908852435702112</v>
      </c>
      <c r="G25" s="74">
        <f>G24*('a5-1'!D92/'a5-1'!D91)</f>
        <v>10.37743976892701</v>
      </c>
      <c r="H25" s="78">
        <f t="shared" si="4"/>
        <v>4490.1395903399316</v>
      </c>
      <c r="I25" s="78">
        <f t="shared" si="5"/>
        <v>5759.0920832620859</v>
      </c>
      <c r="J25" s="71">
        <v>96.6</v>
      </c>
      <c r="K25" s="78">
        <f t="shared" si="1"/>
        <v>10908.073783656686</v>
      </c>
      <c r="L25" s="262"/>
    </row>
    <row r="26" spans="1:12">
      <c r="A26" s="249">
        <v>2001</v>
      </c>
      <c r="B26" s="78">
        <f>[1]a1!L28/1000</f>
        <v>522.04600000000005</v>
      </c>
      <c r="C26" s="80">
        <v>426.6</v>
      </c>
      <c r="D26" s="71">
        <f>C26/'[1]a5-1'!C35*100</f>
        <v>1.7469716700656037</v>
      </c>
      <c r="E26" s="76">
        <f t="shared" si="6"/>
        <v>546.98767108901654</v>
      </c>
      <c r="F26" s="74">
        <f t="shared" si="3"/>
        <v>8.2588363931647208</v>
      </c>
      <c r="G26" s="74">
        <f>G25*('a5-1'!D93/'a5-1'!D92)</f>
        <v>10.473590881403368</v>
      </c>
      <c r="H26" s="78">
        <f t="shared" si="4"/>
        <v>4517.4816846023841</v>
      </c>
      <c r="I26" s="78">
        <f t="shared" si="5"/>
        <v>5728.9250841579878</v>
      </c>
      <c r="J26" s="71">
        <v>97.7</v>
      </c>
      <c r="K26" s="78">
        <f t="shared" si="1"/>
        <v>10973.985212333755</v>
      </c>
      <c r="L26" s="262"/>
    </row>
    <row r="27" spans="1:12">
      <c r="A27" s="249">
        <v>2002</v>
      </c>
      <c r="B27" s="78">
        <f>[1]a1!L29/1000</f>
        <v>519.48099999999999</v>
      </c>
      <c r="C27" s="80">
        <v>426</v>
      </c>
      <c r="D27" s="71">
        <f>C27/'[1]a5-1'!C36*100</f>
        <v>1.7199195755916767</v>
      </c>
      <c r="E27" s="76">
        <f t="shared" si="6"/>
        <v>541.77637040410173</v>
      </c>
      <c r="F27" s="74">
        <f t="shared" si="3"/>
        <v>8.4603995495425437</v>
      </c>
      <c r="G27" s="74">
        <f>G26*('a5-1'!D94/'a5-1'!D93)</f>
        <v>10.482435041883212</v>
      </c>
      <c r="H27" s="78">
        <f t="shared" si="4"/>
        <v>4583.6445601196565</v>
      </c>
      <c r="I27" s="78">
        <f t="shared" si="5"/>
        <v>5679.1356099882551</v>
      </c>
      <c r="J27" s="71">
        <v>100</v>
      </c>
      <c r="K27" s="78">
        <f t="shared" si="1"/>
        <v>10932.325936825899</v>
      </c>
      <c r="L27" s="262"/>
    </row>
    <row r="28" spans="1:12">
      <c r="A28" s="249">
        <v>2003</v>
      </c>
      <c r="B28" s="78">
        <f>[1]a1!L30/1000</f>
        <v>518.45899999999995</v>
      </c>
      <c r="C28" s="80">
        <v>426.8</v>
      </c>
      <c r="D28" s="71">
        <f>C28/'[1]a5-1'!C37*100</f>
        <v>1.7017611712965361</v>
      </c>
      <c r="E28" s="76">
        <f t="shared" si="6"/>
        <v>538.37966108714534</v>
      </c>
      <c r="F28" s="74">
        <f t="shared" si="3"/>
        <v>8.6911042733815442</v>
      </c>
      <c r="G28" s="74">
        <f>G27*('a5-1'!D95/'a5-1'!D94)</f>
        <v>10.464799023051246</v>
      </c>
      <c r="H28" s="78">
        <f t="shared" si="4"/>
        <v>4679.1137731761964</v>
      </c>
      <c r="I28" s="78">
        <f t="shared" si="5"/>
        <v>5634.034951375419</v>
      </c>
      <c r="J28" s="71">
        <v>102.9</v>
      </c>
      <c r="K28" s="78">
        <f t="shared" si="1"/>
        <v>10866.88619808976</v>
      </c>
      <c r="L28" s="262"/>
    </row>
    <row r="29" spans="1:12">
      <c r="A29" s="249">
        <v>2004</v>
      </c>
      <c r="B29" s="78">
        <f>[1]a1!L31/1000</f>
        <v>517.423</v>
      </c>
      <c r="C29" s="80">
        <v>427.4</v>
      </c>
      <c r="D29" s="71">
        <f>C29/'[1]a5-1'!C38*100</f>
        <v>1.6821407346476123</v>
      </c>
      <c r="E29" s="76">
        <f t="shared" si="6"/>
        <v>534.75213303453165</v>
      </c>
      <c r="F29" s="74">
        <f t="shared" si="3"/>
        <v>8.9681277839710685</v>
      </c>
      <c r="G29" s="74">
        <f>G28*('a5-1'!D96/'a5-1'!D95)</f>
        <v>10.602586187347475</v>
      </c>
      <c r="H29" s="78">
        <f t="shared" si="4"/>
        <v>4795.7254618047764</v>
      </c>
      <c r="I29" s="78">
        <f t="shared" si="5"/>
        <v>5669.7555793665242</v>
      </c>
      <c r="J29" s="71">
        <v>104.8</v>
      </c>
      <c r="K29" s="78">
        <f t="shared" si="1"/>
        <v>10957.679846791743</v>
      </c>
      <c r="L29" s="262"/>
    </row>
    <row r="30" spans="1:12">
      <c r="A30" s="249">
        <v>2005</v>
      </c>
      <c r="B30" s="78">
        <f>[1]a1!L32/1000</f>
        <v>514.33199999999999</v>
      </c>
      <c r="C30" s="80">
        <v>426.9</v>
      </c>
      <c r="D30" s="71">
        <f>C30/'[1]a5-1'!C39*100</f>
        <v>1.657561532458153</v>
      </c>
      <c r="E30" s="76">
        <f t="shared" si="6"/>
        <v>529.78289999999993</v>
      </c>
      <c r="F30" s="74">
        <f t="shared" si="3"/>
        <v>9.4128525571838964</v>
      </c>
      <c r="G30" s="74">
        <f>G29*('a5-1'!D97/'a5-1'!D96)</f>
        <v>10.838777247537964</v>
      </c>
      <c r="H30" s="78">
        <f>E30*F30</f>
        <v>4986.7683250172995</v>
      </c>
      <c r="I30" s="78">
        <f t="shared" si="5"/>
        <v>5742.1988426546795</v>
      </c>
      <c r="J30" s="71">
        <v>107.6</v>
      </c>
      <c r="K30" s="78">
        <f t="shared" si="1"/>
        <v>11164.381844129239</v>
      </c>
      <c r="L30" s="262"/>
    </row>
    <row r="31" spans="1:12">
      <c r="A31" s="249">
        <v>2006</v>
      </c>
      <c r="B31" s="78">
        <f>[1]a1!L33/1000</f>
        <v>510.59199999999998</v>
      </c>
      <c r="C31" s="80">
        <v>425.6</v>
      </c>
      <c r="D31" s="71">
        <f>C31/'[1]a5-1'!C40*100</f>
        <v>1.6296835212804659</v>
      </c>
      <c r="E31" s="76">
        <f t="shared" si="6"/>
        <v>534.24211069160879</v>
      </c>
      <c r="F31" s="74">
        <f t="shared" si="3"/>
        <v>9.8225451774514205</v>
      </c>
      <c r="G31" s="74">
        <f>G30*('a5-1'!D98/'a5-1'!D97)</f>
        <v>11.114277145992979</v>
      </c>
      <c r="H31" s="78">
        <f t="shared" si="4"/>
        <v>5247.61726796533</v>
      </c>
      <c r="I31" s="78">
        <f t="shared" si="5"/>
        <v>5937.714881286799</v>
      </c>
      <c r="J31" s="71">
        <v>109.5</v>
      </c>
      <c r="K31" s="78">
        <f t="shared" si="1"/>
        <v>11629.079345713993</v>
      </c>
      <c r="L31" s="262"/>
    </row>
    <row r="32" spans="1:12">
      <c r="A32" s="249">
        <v>2007</v>
      </c>
      <c r="B32" s="78">
        <f>[1]a1!L34/1000</f>
        <v>509.05500000000001</v>
      </c>
      <c r="C32" s="80">
        <v>425.5</v>
      </c>
      <c r="D32" s="71">
        <f>C32/'[1]a5-1'!C41*100</f>
        <v>1.6079843698628582</v>
      </c>
      <c r="E32" s="76">
        <f t="shared" si="6"/>
        <v>540.2574686755579</v>
      </c>
      <c r="F32" s="74">
        <f t="shared" si="3"/>
        <v>10.147280409736169</v>
      </c>
      <c r="G32" s="74">
        <f>G31*('a5-1'!D99/'a5-1'!D98)</f>
        <v>11.316364021298932</v>
      </c>
      <c r="H32" s="78">
        <f t="shared" si="4"/>
        <v>5482.1440281051409</v>
      </c>
      <c r="I32" s="78">
        <f t="shared" si="5"/>
        <v>6113.7501807581184</v>
      </c>
      <c r="J32" s="71">
        <v>111.1</v>
      </c>
      <c r="K32" s="78">
        <f t="shared" si="1"/>
        <v>12009.999274652284</v>
      </c>
      <c r="L32" s="262"/>
    </row>
    <row r="33" spans="1:12">
      <c r="A33" s="249">
        <v>2008</v>
      </c>
      <c r="B33" s="78">
        <f>[1]a1!L35/1000</f>
        <v>511.58100000000002</v>
      </c>
      <c r="C33" s="80">
        <v>428</v>
      </c>
      <c r="D33" s="71">
        <f>C33/'[1]a5-1'!C42*100</f>
        <v>1.5955622492954176</v>
      </c>
      <c r="E33" s="76">
        <f t="shared" si="6"/>
        <v>549.67970283505554</v>
      </c>
      <c r="F33" s="74">
        <f t="shared" si="3"/>
        <v>10.530162216451776</v>
      </c>
      <c r="G33" s="74">
        <f>G32*('a5-1'!D100/'a5-1'!D99)</f>
        <v>11.414585289749564</v>
      </c>
      <c r="H33" s="78">
        <f t="shared" si="4"/>
        <v>5788.2164379441419</v>
      </c>
      <c r="I33" s="78">
        <f t="shared" si="5"/>
        <v>6274.3658500549363</v>
      </c>
      <c r="J33" s="71">
        <v>114.3</v>
      </c>
      <c r="K33" s="78">
        <f t="shared" si="1"/>
        <v>12264.657698497278</v>
      </c>
      <c r="L33" s="262"/>
    </row>
    <row r="34" spans="1:12">
      <c r="A34" s="249">
        <v>2009</v>
      </c>
      <c r="B34" s="78">
        <f>[1]a1!L36/1000</f>
        <v>516.75099999999998</v>
      </c>
      <c r="C34" s="80">
        <v>432.4</v>
      </c>
      <c r="D34" s="71">
        <f>C34/'[1]a5-1'!C43*100</f>
        <v>1.58955978310817</v>
      </c>
      <c r="E34" s="76">
        <f t="shared" si="6"/>
        <v>561.71540400301421</v>
      </c>
      <c r="F34" s="74">
        <f t="shared" si="3"/>
        <v>10.807510312524473</v>
      </c>
      <c r="G34" s="74">
        <f>G33*('a5-1'!D101/'a5-1'!D100)</f>
        <v>11.684559578724103</v>
      </c>
      <c r="H34" s="78">
        <f t="shared" si="4"/>
        <v>6070.7450214664268</v>
      </c>
      <c r="I34" s="78">
        <f t="shared" si="5"/>
        <v>6563.3971043602996</v>
      </c>
      <c r="J34" s="71">
        <v>114.6</v>
      </c>
      <c r="K34" s="78">
        <f t="shared" si="1"/>
        <v>12701.276058218175</v>
      </c>
      <c r="L34" s="262"/>
    </row>
    <row r="35" spans="1:12">
      <c r="A35" s="249">
        <v>2010</v>
      </c>
      <c r="B35" s="78">
        <f>[1]a1!L37/1000</f>
        <v>522.00900000000001</v>
      </c>
      <c r="C35" s="80">
        <v>437.4</v>
      </c>
      <c r="D35" s="71">
        <f>C35/'[1]a5-1'!C44*100</f>
        <v>1.5862999390721559</v>
      </c>
      <c r="E35" s="76">
        <f t="shared" si="6"/>
        <v>574.74360000000001</v>
      </c>
      <c r="F35" s="74">
        <f t="shared" si="3"/>
        <v>10.985818478564633</v>
      </c>
      <c r="G35" s="74">
        <f>G34*('a5-1'!D102/'a5-1'!D101)</f>
        <v>11.594062261449388</v>
      </c>
      <c r="H35" s="78">
        <f t="shared" si="4"/>
        <v>6314.0288613167604</v>
      </c>
      <c r="I35" s="78">
        <f t="shared" si="5"/>
        <v>6663.6130827695624</v>
      </c>
      <c r="J35" s="71">
        <v>117.4</v>
      </c>
      <c r="K35" s="78">
        <f t="shared" si="1"/>
        <v>12765.322212393967</v>
      </c>
      <c r="L35" s="262"/>
    </row>
    <row r="36" spans="1:12">
      <c r="A36" s="249">
        <v>2011</v>
      </c>
      <c r="B36" s="78">
        <f>[1]a1!L38/1000</f>
        <v>524.99900000000002</v>
      </c>
      <c r="C36" s="80">
        <v>440.5</v>
      </c>
      <c r="D36" s="71">
        <f>C36/'[1]a5-1'!C45*100</f>
        <v>1.5781007620023431</v>
      </c>
      <c r="E36" s="76">
        <f t="shared" si="6"/>
        <v>561.76298083249264</v>
      </c>
      <c r="F36" s="74">
        <f t="shared" si="3"/>
        <v>11.436413658219497</v>
      </c>
      <c r="G36" s="74">
        <f>G35*('a5-1'!D103/'a5-1'!D102)</f>
        <v>11.671924647886289</v>
      </c>
      <c r="H36" s="78">
        <f t="shared" si="4"/>
        <v>6424.5538266748163</v>
      </c>
      <c r="I36" s="78">
        <f t="shared" si="5"/>
        <v>6556.8551822488444</v>
      </c>
      <c r="J36" s="71">
        <v>121.4</v>
      </c>
      <c r="K36" s="78">
        <f t="shared" si="1"/>
        <v>12489.271755277332</v>
      </c>
      <c r="L36" s="262"/>
    </row>
    <row r="37" spans="1:12">
      <c r="A37" s="249">
        <v>2012</v>
      </c>
      <c r="B37" s="78">
        <f>[1]a1!L39/1000</f>
        <v>526.34500000000003</v>
      </c>
      <c r="C37" s="80">
        <v>442.9</v>
      </c>
      <c r="D37" s="71">
        <f>C37/'[1]a5-1'!C46*100</f>
        <v>1.5659417394717026</v>
      </c>
      <c r="E37" s="76">
        <f t="shared" si="6"/>
        <v>548.18193904513703</v>
      </c>
      <c r="F37" s="74">
        <f t="shared" si="3"/>
        <v>11.818304016187531</v>
      </c>
      <c r="G37" s="74">
        <f>G36*('a5-1'!D104/'a5-1'!D103)</f>
        <v>11.818304016187531</v>
      </c>
      <c r="H37" s="78">
        <f t="shared" si="4"/>
        <v>6478.5808118186114</v>
      </c>
      <c r="I37" s="78">
        <f t="shared" si="5"/>
        <v>6478.5808118186114</v>
      </c>
      <c r="J37" s="71">
        <v>123.9</v>
      </c>
      <c r="K37" s="78">
        <f t="shared" si="1"/>
        <v>12308.620414022382</v>
      </c>
      <c r="L37" s="262"/>
    </row>
    <row r="38" spans="1:12">
      <c r="A38" s="249">
        <v>2013</v>
      </c>
      <c r="B38" s="78">
        <f>[1]a1!L40/1000</f>
        <v>527.11400000000003</v>
      </c>
      <c r="C38" s="80">
        <v>444.8</v>
      </c>
      <c r="D38" s="71">
        <f>C38/'[1]a5-1'!C47*100</f>
        <v>1.5526822865760004</v>
      </c>
      <c r="E38" s="76">
        <f t="shared" si="6"/>
        <v>534.31290010925136</v>
      </c>
      <c r="F38" s="74">
        <f t="shared" si="3"/>
        <v>12.262377449782646</v>
      </c>
      <c r="G38" s="74">
        <f>G37*('a5-1'!D105/'a5-1'!D104)</f>
        <v>12.058004492286269</v>
      </c>
      <c r="H38" s="78">
        <f t="shared" si="4"/>
        <v>6551.9464574276508</v>
      </c>
      <c r="I38" s="78">
        <f t="shared" si="5"/>
        <v>6442.7473498038571</v>
      </c>
      <c r="J38" s="71">
        <v>126</v>
      </c>
      <c r="K38" s="78">
        <f t="shared" si="1"/>
        <v>12222.683043523521</v>
      </c>
      <c r="L38" s="262"/>
    </row>
    <row r="39" spans="1:12">
      <c r="A39" s="249">
        <v>2014</v>
      </c>
      <c r="B39" s="78">
        <f>[1]a1!L41/1000</f>
        <v>528.15899999999999</v>
      </c>
      <c r="C39" s="80">
        <v>443.9</v>
      </c>
      <c r="D39" s="71">
        <f>C39/'[1]a5-1'!C48*100</f>
        <v>1.5317143192342464</v>
      </c>
      <c r="E39" s="76">
        <f t="shared" si="6"/>
        <v>517.52086580646107</v>
      </c>
      <c r="F39" s="74">
        <f t="shared" si="3"/>
        <v>12.682392532104794</v>
      </c>
      <c r="G39" s="74">
        <f>G38*('a5-1'!D106/'a5-1'!D105)</f>
        <v>12.237916158316075</v>
      </c>
      <c r="H39" s="78">
        <f t="shared" si="4"/>
        <v>6563.402763712269</v>
      </c>
      <c r="I39" s="78">
        <f t="shared" si="5"/>
        <v>6333.3769659186155</v>
      </c>
      <c r="J39" s="71">
        <v>128.4</v>
      </c>
      <c r="K39" s="78">
        <f t="shared" si="1"/>
        <v>11991.421079482912</v>
      </c>
      <c r="L39" s="262"/>
    </row>
    <row r="40" spans="1:12">
      <c r="A40" s="249">
        <v>2015</v>
      </c>
      <c r="B40" s="78">
        <f>[1]a1!L42/1000</f>
        <v>528.11699999999996</v>
      </c>
      <c r="C40" s="80">
        <v>442.9</v>
      </c>
      <c r="D40" s="71">
        <f>C40/'[1]a5-1'!C49*100</f>
        <v>1.5126469443097288</v>
      </c>
      <c r="E40" s="76">
        <f t="shared" si="6"/>
        <v>501.14134999999999</v>
      </c>
      <c r="F40" s="74">
        <f t="shared" si="3"/>
        <v>12.842075672225587</v>
      </c>
      <c r="G40" s="74">
        <f>G39*('a5-1'!D107/'a5-1'!D106)</f>
        <v>12.334365703788762</v>
      </c>
      <c r="H40" s="78">
        <f t="shared" si="4"/>
        <v>6435.6951391812881</v>
      </c>
      <c r="I40" s="78">
        <f t="shared" si="5"/>
        <v>6181.2606801904003</v>
      </c>
      <c r="J40" s="71">
        <v>129</v>
      </c>
      <c r="K40" s="78">
        <f t="shared" si="1"/>
        <v>11704.339531184189</v>
      </c>
      <c r="L40" s="262"/>
    </row>
    <row r="41" spans="1:12">
      <c r="A41" s="249">
        <v>2016</v>
      </c>
      <c r="B41" s="78">
        <f>[1]a1!L43/1000</f>
        <v>529.42600000000004</v>
      </c>
      <c r="C41" s="80">
        <v>444.3</v>
      </c>
      <c r="D41" s="71">
        <f>C41/'[1]a5-1'!C50*100</f>
        <v>1.5016679566432669</v>
      </c>
      <c r="E41" s="76">
        <f t="shared" si="6"/>
        <v>487.91336006433175</v>
      </c>
      <c r="F41" s="74">
        <f t="shared" si="3"/>
        <v>12.911592276771581</v>
      </c>
      <c r="G41" s="74">
        <f>G40*('a5-1'!D108/'a5-1'!D107)</f>
        <v>12.07355685352452</v>
      </c>
      <c r="H41" s="78">
        <f t="shared" si="4"/>
        <v>6299.7383715402975</v>
      </c>
      <c r="I41" s="78">
        <f t="shared" si="5"/>
        <v>5890.8496923308894</v>
      </c>
      <c r="J41" s="71">
        <v>132.5</v>
      </c>
      <c r="K41" s="78">
        <f t="shared" si="1"/>
        <v>11126.861341020065</v>
      </c>
      <c r="L41" s="262"/>
    </row>
    <row r="42" spans="1:12">
      <c r="A42" s="249">
        <v>2017</v>
      </c>
      <c r="B42" s="78">
        <f>[1]a1!L44/1000</f>
        <v>528.35599999999999</v>
      </c>
      <c r="C42" s="80">
        <v>445.5</v>
      </c>
      <c r="D42" s="71">
        <f>C42/'[1]a5-1'!C51*100</f>
        <v>1.4898818461826586</v>
      </c>
      <c r="E42" s="76">
        <f t="shared" si="6"/>
        <v>474.81665469900821</v>
      </c>
      <c r="F42" s="74">
        <f t="shared" si="3"/>
        <v>13.399773563278799</v>
      </c>
      <c r="G42" s="74">
        <f>G41*('a5-1'!D109/'a5-1'!D108)</f>
        <v>12.234575862124123</v>
      </c>
      <c r="H42" s="78">
        <f t="shared" si="4"/>
        <v>6362.4356570402488</v>
      </c>
      <c r="I42" s="78">
        <f t="shared" si="5"/>
        <v>5809.18038251501</v>
      </c>
      <c r="J42" s="71">
        <v>135.69999999999999</v>
      </c>
      <c r="K42" s="78">
        <f t="shared" si="1"/>
        <v>10994.822397237867</v>
      </c>
      <c r="L42" s="262"/>
    </row>
    <row r="43" spans="1:12">
      <c r="A43" s="249">
        <v>2018</v>
      </c>
      <c r="B43" s="78">
        <f>[1]a1!L45/1000</f>
        <v>525.60400000000004</v>
      </c>
      <c r="C43" s="80">
        <v>443.6</v>
      </c>
      <c r="D43" s="71">
        <f>C43/'[1]a5-1'!C52*100</f>
        <v>1.4644903995985528</v>
      </c>
      <c r="E43" s="76">
        <f>C43*B82*365/1000</f>
        <v>458.86149062889575</v>
      </c>
      <c r="F43" s="74">
        <f t="shared" si="3"/>
        <v>13.612103508146602</v>
      </c>
      <c r="G43" s="74">
        <f>G42*('a5-1'!D110/'a5-1'!D109)</f>
        <v>12.23016406569517</v>
      </c>
      <c r="H43" s="78">
        <f t="shared" si="4"/>
        <v>6246.0701063429706</v>
      </c>
      <c r="I43" s="78">
        <f t="shared" si="5"/>
        <v>5611.9513138208422</v>
      </c>
      <c r="J43" s="71">
        <v>137.9</v>
      </c>
      <c r="K43" s="78">
        <f>I43/B43*1000</f>
        <v>10677.147270227855</v>
      </c>
      <c r="L43" s="262"/>
    </row>
    <row r="44" spans="1:12" s="67" customFormat="1" ht="15">
      <c r="B44" s="18"/>
      <c r="C44" s="300"/>
      <c r="D44" s="18"/>
      <c r="E44" s="18"/>
      <c r="F44" s="18"/>
      <c r="G44" s="18"/>
      <c r="H44" s="18"/>
      <c r="I44" s="18"/>
      <c r="J44" s="18"/>
      <c r="K44" s="18"/>
    </row>
    <row r="45" spans="1:12">
      <c r="A45" s="1" t="s">
        <v>340</v>
      </c>
      <c r="B45" s="18"/>
      <c r="C45" s="18"/>
      <c r="D45" s="18"/>
      <c r="E45" s="18"/>
      <c r="F45" s="18"/>
      <c r="G45" s="18"/>
      <c r="H45" s="18"/>
      <c r="I45" s="18"/>
      <c r="J45" s="18"/>
      <c r="K45" s="18"/>
    </row>
    <row r="46" spans="1:12">
      <c r="A46" s="320" t="s">
        <v>342</v>
      </c>
      <c r="B46" s="70">
        <f>(POWER(B30/B17, 1/13)-1)*100</f>
        <v>-0.92147466380289034</v>
      </c>
      <c r="C46" s="70">
        <f t="shared" ref="C46:K46" si="7">(POWER(C30/C17, 1/13)-1)*100</f>
        <v>-0.36870475821934034</v>
      </c>
      <c r="D46" s="70">
        <f t="shared" si="7"/>
        <v>-1.6311744088494229</v>
      </c>
      <c r="E46" s="70">
        <f t="shared" si="7"/>
        <v>-0.18937445946246578</v>
      </c>
      <c r="F46" s="70">
        <f t="shared" si="7"/>
        <v>2.6541966241609316</v>
      </c>
      <c r="G46" s="70">
        <f>(POWER(G30/G17, 1/13)-1)*100</f>
        <v>0.83655449409436589</v>
      </c>
      <c r="H46" s="70">
        <f t="shared" si="7"/>
        <v>2.4597957941884019</v>
      </c>
      <c r="I46" s="70">
        <f t="shared" si="7"/>
        <v>0.64559581408059064</v>
      </c>
      <c r="J46" s="70">
        <f t="shared" si="7"/>
        <v>1.8025627107013387</v>
      </c>
      <c r="K46" s="70">
        <f t="shared" si="7"/>
        <v>1.5816449352329842</v>
      </c>
    </row>
    <row r="47" spans="1:12" ht="16.5" customHeight="1">
      <c r="A47" s="320" t="s">
        <v>994</v>
      </c>
      <c r="B47" s="70">
        <f>(POWER(B43/B17, 1/(2018-1992))-1)*100</f>
        <v>-0.37877291355133957</v>
      </c>
      <c r="C47" s="70">
        <f t="shared" ref="C47:K47" si="8">(POWER(C43/C17, 1/(2018-1992))-1)*100</f>
        <v>-3.7095955198629404E-2</v>
      </c>
      <c r="D47" s="70">
        <f t="shared" si="8"/>
        <v>-1.2902251556814903</v>
      </c>
      <c r="E47" s="70">
        <f t="shared" si="8"/>
        <v>-0.64544996004789468</v>
      </c>
      <c r="F47" s="70">
        <f t="shared" si="8"/>
        <v>2.7661404208483509</v>
      </c>
      <c r="G47" s="70">
        <f>(POWER(G43/G17, 1/(2018-1992))-1)*100</f>
        <v>0.88495002269293188</v>
      </c>
      <c r="H47" s="70">
        <f t="shared" si="8"/>
        <v>2.1028364085592166</v>
      </c>
      <c r="I47" s="70">
        <f t="shared" si="8"/>
        <v>0.23378815307713019</v>
      </c>
      <c r="J47" s="70">
        <f t="shared" si="8"/>
        <v>1.8646888338966994</v>
      </c>
      <c r="K47" s="70">
        <f t="shared" si="8"/>
        <v>0.61489010378972253</v>
      </c>
    </row>
    <row r="48" spans="1:12" ht="32.25" customHeight="1">
      <c r="A48" s="383" t="s">
        <v>603</v>
      </c>
      <c r="B48" s="383"/>
      <c r="C48" s="383"/>
      <c r="D48" s="383"/>
      <c r="E48" s="383"/>
      <c r="F48" s="383"/>
      <c r="G48" s="383"/>
      <c r="H48" s="383"/>
      <c r="I48" s="383"/>
      <c r="J48" s="383"/>
      <c r="K48" s="383"/>
    </row>
    <row r="49" spans="1:11" ht="25.5" customHeight="1">
      <c r="A49" s="383" t="s">
        <v>591</v>
      </c>
      <c r="B49" s="383"/>
      <c r="C49" s="383"/>
      <c r="D49" s="383"/>
      <c r="E49" s="383"/>
      <c r="F49" s="383"/>
      <c r="G49" s="383"/>
      <c r="H49" s="383"/>
      <c r="I49" s="383"/>
      <c r="J49" s="383"/>
      <c r="K49" s="383"/>
    </row>
    <row r="50" spans="1:11" ht="17.25" customHeight="1">
      <c r="A50" s="1" t="s">
        <v>590</v>
      </c>
    </row>
    <row r="51" spans="1:11">
      <c r="A51" s="89" t="s">
        <v>1058</v>
      </c>
    </row>
    <row r="52" spans="1:11">
      <c r="A52" s="1" t="s">
        <v>939</v>
      </c>
    </row>
    <row r="53" spans="1:11">
      <c r="A53" s="1" t="s">
        <v>881</v>
      </c>
    </row>
    <row r="54" spans="1:11" s="89" customFormat="1" ht="13.5" customHeight="1">
      <c r="A54" s="89" t="s">
        <v>1056</v>
      </c>
    </row>
    <row r="55" spans="1:11" s="89" customFormat="1" ht="13.5" customHeight="1">
      <c r="A55" s="89" t="s">
        <v>1057</v>
      </c>
    </row>
    <row r="56" spans="1:11">
      <c r="A56" s="67" t="s">
        <v>1230</v>
      </c>
    </row>
    <row r="58" spans="1:11">
      <c r="A58" s="1" t="s">
        <v>592</v>
      </c>
    </row>
    <row r="59" spans="1:11">
      <c r="A59" s="1" t="s">
        <v>593</v>
      </c>
    </row>
    <row r="60" spans="1:11">
      <c r="A60" s="1" t="s">
        <v>588</v>
      </c>
    </row>
    <row r="62" spans="1:11">
      <c r="A62" s="1">
        <v>1998</v>
      </c>
      <c r="B62" s="14">
        <v>3.6</v>
      </c>
    </row>
    <row r="63" spans="1:11">
      <c r="A63" s="1">
        <v>1999</v>
      </c>
      <c r="B63" s="1">
        <v>3.5707239336560006</v>
      </c>
    </row>
    <row r="64" spans="1:11">
      <c r="A64" s="1">
        <v>2000</v>
      </c>
      <c r="B64" s="1">
        <v>3.5416859473288285</v>
      </c>
    </row>
    <row r="65" spans="1:2">
      <c r="A65" s="1">
        <v>2001</v>
      </c>
      <c r="B65" s="1">
        <v>3.5128841048944928</v>
      </c>
    </row>
    <row r="66" spans="1:2">
      <c r="A66" s="1">
        <v>2002</v>
      </c>
      <c r="B66" s="1">
        <v>3.4843164859740283</v>
      </c>
    </row>
    <row r="67" spans="1:2">
      <c r="A67" s="1">
        <v>2003</v>
      </c>
      <c r="B67" s="1">
        <v>3.4559811858054541</v>
      </c>
    </row>
    <row r="68" spans="1:2">
      <c r="A68" s="1">
        <v>2004</v>
      </c>
      <c r="B68" s="1">
        <v>3.4278763151167722</v>
      </c>
    </row>
    <row r="69" spans="1:2">
      <c r="A69" s="1">
        <v>2005</v>
      </c>
      <c r="B69" s="14">
        <v>3.4</v>
      </c>
    </row>
    <row r="70" spans="1:2">
      <c r="A70" s="1">
        <v>2006</v>
      </c>
      <c r="B70" s="1">
        <v>3.4390907321274633</v>
      </c>
    </row>
    <row r="71" spans="1:2">
      <c r="A71" s="1">
        <v>2007</v>
      </c>
      <c r="B71" s="1">
        <v>3.478630901119121</v>
      </c>
    </row>
    <row r="72" spans="1:2">
      <c r="A72" s="1">
        <v>2008</v>
      </c>
      <c r="B72" s="1">
        <v>3.518625674273816</v>
      </c>
    </row>
    <row r="73" spans="1:2">
      <c r="A73" s="1">
        <v>2009</v>
      </c>
      <c r="B73" s="1">
        <v>3.5590802783002431</v>
      </c>
    </row>
    <row r="74" spans="1:2">
      <c r="A74" s="1">
        <v>2010</v>
      </c>
      <c r="B74" s="14">
        <v>3.6</v>
      </c>
    </row>
    <row r="75" spans="1:2">
      <c r="A75" s="1">
        <v>2011</v>
      </c>
      <c r="B75" s="1">
        <v>3.4939311233031747</v>
      </c>
    </row>
    <row r="76" spans="1:2">
      <c r="A76" s="1">
        <v>2012</v>
      </c>
      <c r="B76" s="1">
        <v>3.3909874151073844</v>
      </c>
    </row>
    <row r="77" spans="1:2">
      <c r="A77" s="1">
        <v>2013</v>
      </c>
      <c r="B77" s="1">
        <v>3.2910767967702976</v>
      </c>
    </row>
    <row r="78" spans="1:2">
      <c r="A78" s="1">
        <v>2014</v>
      </c>
      <c r="B78" s="1">
        <v>3.1941099026157387</v>
      </c>
    </row>
    <row r="79" spans="1:2">
      <c r="A79" s="1">
        <v>2015</v>
      </c>
      <c r="B79" s="14">
        <v>3.1</v>
      </c>
    </row>
    <row r="80" spans="1:2">
      <c r="A80" s="1">
        <v>2016</v>
      </c>
      <c r="B80" s="1">
        <v>3.0086629117332895</v>
      </c>
    </row>
    <row r="81" spans="1:2">
      <c r="A81" s="1">
        <v>2017</v>
      </c>
      <c r="B81" s="1">
        <v>2.9200169407869145</v>
      </c>
    </row>
    <row r="82" spans="1:2">
      <c r="A82" s="1">
        <v>2018</v>
      </c>
      <c r="B82" s="1">
        <f>B81*(B79/B74)^(1/5)</f>
        <v>2.8339827972188676</v>
      </c>
    </row>
  </sheetData>
  <mergeCells count="2">
    <mergeCell ref="A48:K48"/>
    <mergeCell ref="A49:K49"/>
  </mergeCells>
  <pageMargins left="0.74803149606299213" right="0.74803149606299213" top="0.98425196850393704" bottom="0.98425196850393704" header="0.51181102362204722" footer="0.51181102362204722"/>
  <pageSetup scale="57" orientation="landscape" r:id="rId1"/>
  <headerFooter alignWithMargins="0"/>
</worksheet>
</file>

<file path=xl/worksheets/sheet25.xml><?xml version="1.0" encoding="utf-8"?>
<worksheet xmlns="http://schemas.openxmlformats.org/spreadsheetml/2006/main" xmlns:r="http://schemas.openxmlformats.org/officeDocument/2006/relationships">
  <dimension ref="A1:M89"/>
  <sheetViews>
    <sheetView view="pageBreakPreview" topLeftCell="A16" zoomScale="85" zoomScaleNormal="100" zoomScaleSheetLayoutView="85" workbookViewId="0">
      <selection activeCell="L46" sqref="L46"/>
    </sheetView>
  </sheetViews>
  <sheetFormatPr defaultRowHeight="12.75"/>
  <cols>
    <col min="1" max="1" width="9.375" style="1" customWidth="1"/>
    <col min="2" max="11" width="12" style="1" customWidth="1"/>
    <col min="12" max="19" width="9" style="1"/>
    <col min="20" max="20" width="0" style="1" hidden="1" customWidth="1"/>
    <col min="21" max="16384" width="9" style="1"/>
  </cols>
  <sheetData>
    <row r="1" spans="1:13">
      <c r="A1" s="1" t="s">
        <v>576</v>
      </c>
    </row>
    <row r="2" spans="1:13" s="3" customFormat="1" ht="25.5">
      <c r="B2" s="277" t="s">
        <v>561</v>
      </c>
      <c r="C2" s="277" t="s">
        <v>562</v>
      </c>
      <c r="D2" s="277" t="s">
        <v>563</v>
      </c>
      <c r="E2" s="258" t="s">
        <v>564</v>
      </c>
      <c r="F2" s="258" t="s">
        <v>564</v>
      </c>
      <c r="G2" s="277" t="s">
        <v>565</v>
      </c>
      <c r="H2" s="277" t="s">
        <v>565</v>
      </c>
      <c r="I2" s="277" t="s">
        <v>372</v>
      </c>
      <c r="J2" s="277" t="s">
        <v>566</v>
      </c>
      <c r="K2" s="277" t="s">
        <v>567</v>
      </c>
      <c r="L2" s="252"/>
    </row>
    <row r="3" spans="1:13" s="3" customFormat="1" ht="25.5">
      <c r="B3" s="277" t="s">
        <v>568</v>
      </c>
      <c r="C3" s="277" t="s">
        <v>568</v>
      </c>
      <c r="D3" s="277" t="s">
        <v>569</v>
      </c>
      <c r="E3" s="258" t="s">
        <v>1205</v>
      </c>
      <c r="F3" s="258" t="s">
        <v>1207</v>
      </c>
      <c r="G3" s="277" t="s">
        <v>1204</v>
      </c>
      <c r="H3" s="277" t="s">
        <v>1202</v>
      </c>
      <c r="I3" s="277" t="s">
        <v>1086</v>
      </c>
      <c r="J3" s="277" t="s">
        <v>570</v>
      </c>
      <c r="K3" s="277" t="s">
        <v>1203</v>
      </c>
      <c r="L3" s="252"/>
    </row>
    <row r="4" spans="1:13">
      <c r="B4" s="18" t="s">
        <v>77</v>
      </c>
      <c r="C4" s="18" t="s">
        <v>78</v>
      </c>
      <c r="D4" s="18" t="s">
        <v>79</v>
      </c>
      <c r="E4" s="18" t="s">
        <v>80</v>
      </c>
      <c r="F4" s="18" t="s">
        <v>81</v>
      </c>
      <c r="G4" s="18" t="s">
        <v>82</v>
      </c>
      <c r="H4" s="18" t="s">
        <v>575</v>
      </c>
      <c r="I4" s="18" t="s">
        <v>84</v>
      </c>
      <c r="J4" s="18" t="s">
        <v>101</v>
      </c>
      <c r="K4" s="18" t="s">
        <v>1192</v>
      </c>
      <c r="L4" s="251"/>
    </row>
    <row r="5" spans="1:13">
      <c r="A5" s="1">
        <v>1981</v>
      </c>
      <c r="B5" s="78">
        <f>'a1'!R8/1000</f>
        <v>123.551</v>
      </c>
      <c r="C5" s="78">
        <v>90.5</v>
      </c>
      <c r="D5" s="71">
        <f>C5/'a5-1'!C15*100</f>
        <v>0.48101454205289562</v>
      </c>
      <c r="E5" s="78">
        <v>106</v>
      </c>
      <c r="F5" s="74">
        <f>H5/E5</f>
        <v>4.0849056603773581</v>
      </c>
      <c r="G5" s="74">
        <f>F5/J5*$J$36</f>
        <v>9.727811392359742</v>
      </c>
      <c r="H5" s="78">
        <v>433</v>
      </c>
      <c r="I5" s="78">
        <f>H5/J5*$J$36</f>
        <v>1031.1480075901329</v>
      </c>
      <c r="J5" s="291">
        <v>52.7</v>
      </c>
      <c r="K5" s="78">
        <f>I5/B5*1000</f>
        <v>8345.930082234323</v>
      </c>
      <c r="L5" s="253"/>
      <c r="M5" s="5"/>
    </row>
    <row r="6" spans="1:13">
      <c r="A6" s="1">
        <v>1982</v>
      </c>
      <c r="B6" s="78">
        <f>'a1'!R9/1000</f>
        <v>123.58799999999999</v>
      </c>
      <c r="C6" s="78">
        <v>91.1</v>
      </c>
      <c r="D6" s="71">
        <f>C6/'a5-1'!C16*100</f>
        <v>0.47687846142571477</v>
      </c>
      <c r="E6" s="78">
        <v>105.7992</v>
      </c>
      <c r="F6" s="73">
        <f>POWER(F$10/F$5,1/5)*F5</f>
        <v>4.3420254232270015</v>
      </c>
      <c r="G6" s="74">
        <f t="shared" ref="G6:G16" si="0">F6/J6*$J$36</f>
        <v>9.4277541628890784</v>
      </c>
      <c r="H6" s="76">
        <f>POWER(H10/H5,1/5)*H5</f>
        <v>459.38299410466021</v>
      </c>
      <c r="I6" s="78">
        <f t="shared" ref="I6:I16" si="1">H6/J6*$J$36</f>
        <v>997.44923460440941</v>
      </c>
      <c r="J6" s="291">
        <v>57.8</v>
      </c>
      <c r="K6" s="78">
        <f t="shared" ref="K6:K32" si="2">I6/B6*1000</f>
        <v>8070.7611952973548</v>
      </c>
      <c r="L6" s="253"/>
      <c r="M6" s="5"/>
    </row>
    <row r="7" spans="1:13">
      <c r="A7" s="1">
        <v>1983</v>
      </c>
      <c r="B7" s="78">
        <f>'a1'!R10/1000</f>
        <v>125.102</v>
      </c>
      <c r="C7" s="78">
        <v>92.6</v>
      </c>
      <c r="D7" s="71">
        <f>C7/'a5-1'!C17*100</f>
        <v>0.47842934642211316</v>
      </c>
      <c r="E7" s="78">
        <v>105.5989</v>
      </c>
      <c r="F7" s="73">
        <f>POWER(F$10/F$5,1/5)*F6</f>
        <v>4.6153292985003693</v>
      </c>
      <c r="G7" s="74">
        <f t="shared" si="0"/>
        <v>9.5424024211169094</v>
      </c>
      <c r="H7" s="76">
        <f>POWER(H10/H5,1/5)*H6</f>
        <v>487.37352256942791</v>
      </c>
      <c r="I7" s="78">
        <f t="shared" si="1"/>
        <v>1007.6668382613376</v>
      </c>
      <c r="J7" s="291">
        <v>60.7</v>
      </c>
      <c r="K7" s="78">
        <f t="shared" si="2"/>
        <v>8054.7620202821499</v>
      </c>
      <c r="L7" s="253"/>
      <c r="M7" s="5"/>
    </row>
    <row r="8" spans="1:13">
      <c r="A8" s="1">
        <v>1984</v>
      </c>
      <c r="B8" s="78">
        <f>'a1'!R11/1000</f>
        <v>126.563</v>
      </c>
      <c r="C8" s="78">
        <v>94.1</v>
      </c>
      <c r="D8" s="71">
        <f>C8/'a5-1'!C18*100</f>
        <v>0.48015348583266571</v>
      </c>
      <c r="E8" s="78">
        <v>105.3989</v>
      </c>
      <c r="F8" s="73">
        <f>POWER(F$10/F$5,1/5)*F7</f>
        <v>4.9058359768342328</v>
      </c>
      <c r="G8" s="74">
        <f t="shared" si="0"/>
        <v>9.7264204596002557</v>
      </c>
      <c r="H8" s="76">
        <f>POWER(H10/H5,1/5)*H7</f>
        <v>517.06953359186832</v>
      </c>
      <c r="I8" s="78">
        <f t="shared" si="1"/>
        <v>1025.1536566473851</v>
      </c>
      <c r="J8" s="291">
        <v>63.3</v>
      </c>
      <c r="K8" s="78">
        <f t="shared" si="2"/>
        <v>8099.9475095200423</v>
      </c>
      <c r="L8" s="253"/>
      <c r="M8" s="5"/>
    </row>
    <row r="9" spans="1:13">
      <c r="A9" s="1">
        <v>1985</v>
      </c>
      <c r="B9" s="78">
        <f>'a1'!R12/1000</f>
        <v>127.619</v>
      </c>
      <c r="C9" s="78">
        <v>95.3</v>
      </c>
      <c r="D9" s="71">
        <f>C9/'a5-1'!C19*100</f>
        <v>0.48027496119499269</v>
      </c>
      <c r="E9" s="78">
        <v>105.1992</v>
      </c>
      <c r="F9" s="73">
        <f>POWER(F$10/F$5,1/5)*F8</f>
        <v>5.2146282691943799</v>
      </c>
      <c r="G9" s="74">
        <f t="shared" si="0"/>
        <v>9.9761562162179072</v>
      </c>
      <c r="H9" s="76">
        <f>POWER(H10/H5,1/5)*H8</f>
        <v>548.57494342201539</v>
      </c>
      <c r="I9" s="78">
        <f t="shared" si="1"/>
        <v>1049.4840762113251</v>
      </c>
      <c r="J9" s="291">
        <v>65.599999999999994</v>
      </c>
      <c r="K9" s="78">
        <f t="shared" si="2"/>
        <v>8223.5723223918467</v>
      </c>
      <c r="L9" s="253"/>
      <c r="M9" s="5"/>
    </row>
    <row r="10" spans="1:13">
      <c r="A10" s="1">
        <v>1986</v>
      </c>
      <c r="B10" s="78">
        <f>'a1'!R13/1000</f>
        <v>128.43600000000001</v>
      </c>
      <c r="C10" s="78">
        <v>96</v>
      </c>
      <c r="D10" s="71">
        <f>C10/'a5-1'!C20*100</f>
        <v>0.47777357513984825</v>
      </c>
      <c r="E10" s="78">
        <v>105</v>
      </c>
      <c r="F10" s="74">
        <f>H10/E10</f>
        <v>5.5428571428571427</v>
      </c>
      <c r="G10" s="74">
        <f t="shared" si="0"/>
        <v>10.382515991471216</v>
      </c>
      <c r="H10" s="78">
        <v>582</v>
      </c>
      <c r="I10" s="78">
        <f t="shared" si="1"/>
        <v>1090.1641791044776</v>
      </c>
      <c r="J10" s="291">
        <v>67</v>
      </c>
      <c r="K10" s="78">
        <f t="shared" si="2"/>
        <v>8487.9954148718243</v>
      </c>
      <c r="L10" s="253"/>
      <c r="M10" s="5"/>
    </row>
    <row r="11" spans="1:13">
      <c r="A11" s="1">
        <v>1987</v>
      </c>
      <c r="B11" s="78">
        <f>'a1'!R14/1000</f>
        <v>128.64099999999999</v>
      </c>
      <c r="C11" s="78">
        <v>96.3</v>
      </c>
      <c r="D11" s="71">
        <f>C11/'a5-1'!C21*100</f>
        <v>0.47326285992303951</v>
      </c>
      <c r="E11" s="78">
        <v>106.4491</v>
      </c>
      <c r="F11" s="73">
        <f>POWER(F$16/F$10,1/6)*F10</f>
        <v>5.7908202464559428</v>
      </c>
      <c r="G11" s="74">
        <f t="shared" si="0"/>
        <v>10.471872347697706</v>
      </c>
      <c r="H11" s="76">
        <f>POWER(H16/H10,1/6)*H10</f>
        <v>662.83145113591434</v>
      </c>
      <c r="I11" s="78">
        <f t="shared" si="1"/>
        <v>1198.6361256132168</v>
      </c>
      <c r="J11" s="291">
        <v>69.400000000000006</v>
      </c>
      <c r="K11" s="78">
        <f t="shared" si="2"/>
        <v>9317.6835193539919</v>
      </c>
      <c r="L11" s="253"/>
      <c r="M11" s="5"/>
    </row>
    <row r="12" spans="1:13">
      <c r="A12" s="1">
        <v>1988</v>
      </c>
      <c r="B12" s="78">
        <f>'a1'!R15/1000</f>
        <v>129.28899999999999</v>
      </c>
      <c r="C12" s="78">
        <v>96.9</v>
      </c>
      <c r="D12" s="71">
        <f>C12/'a5-1'!C22*100</f>
        <v>0.47010993489292746</v>
      </c>
      <c r="E12" s="78">
        <v>107.9181</v>
      </c>
      <c r="F12" s="73">
        <f>POWER(F$16/F$10,1/6)*F11</f>
        <v>6.0498761311172284</v>
      </c>
      <c r="G12" s="74">
        <f t="shared" si="0"/>
        <v>10.55993677962743</v>
      </c>
      <c r="H12" s="76">
        <f>POWER(H16/H10,1/6)*H11</f>
        <v>754.88923129715124</v>
      </c>
      <c r="I12" s="78">
        <f t="shared" si="1"/>
        <v>1317.6439294546935</v>
      </c>
      <c r="J12" s="291">
        <v>71.900000000000006</v>
      </c>
      <c r="K12" s="78">
        <f t="shared" si="2"/>
        <v>10191.461991775741</v>
      </c>
      <c r="L12" s="253"/>
      <c r="M12" s="5"/>
    </row>
    <row r="13" spans="1:13">
      <c r="A13" s="1">
        <v>1989</v>
      </c>
      <c r="B13" s="78">
        <f>'a1'!R16/1000</f>
        <v>130.15299999999999</v>
      </c>
      <c r="C13" s="78">
        <v>97.5</v>
      </c>
      <c r="D13" s="71">
        <f>C13/'a5-1'!C23*100</f>
        <v>0.46654066081297701</v>
      </c>
      <c r="E13" s="78">
        <v>109.4075</v>
      </c>
      <c r="F13" s="73">
        <f>POWER(F$16/F$10,1/6)*F12</f>
        <v>6.3205210391847775</v>
      </c>
      <c r="G13" s="74">
        <f t="shared" si="0"/>
        <v>10.633048128923454</v>
      </c>
      <c r="H13" s="76">
        <f>POWER(H16/H10,1/6)*H12</f>
        <v>859.73251654220905</v>
      </c>
      <c r="I13" s="78">
        <f t="shared" si="1"/>
        <v>1446.3328528960756</v>
      </c>
      <c r="J13" s="291">
        <v>74.599999999999994</v>
      </c>
      <c r="K13" s="78">
        <f t="shared" si="2"/>
        <v>11112.558703188368</v>
      </c>
      <c r="L13" s="253"/>
      <c r="M13" s="5"/>
    </row>
    <row r="14" spans="1:13">
      <c r="A14" s="1">
        <v>1990</v>
      </c>
      <c r="B14" s="78">
        <f>'a1'!R17/1000</f>
        <v>130.404</v>
      </c>
      <c r="C14" s="78">
        <v>98.1</v>
      </c>
      <c r="D14" s="71">
        <f>C14/'a5-1'!C24*100</f>
        <v>0.46241521209350112</v>
      </c>
      <c r="E14" s="78">
        <v>110.9174</v>
      </c>
      <c r="F14" s="73">
        <f>POWER(F$16/F$10,1/6)*F13</f>
        <v>6.6032734127070558</v>
      </c>
      <c r="G14" s="74">
        <f t="shared" si="0"/>
        <v>10.570290985902238</v>
      </c>
      <c r="H14" s="76">
        <f>POWER(H16/H10,1/6)*H13</f>
        <v>979.1370301175325</v>
      </c>
      <c r="I14" s="78">
        <f t="shared" si="1"/>
        <v>1567.3685877519172</v>
      </c>
      <c r="J14" s="291">
        <v>78.400000000000006</v>
      </c>
      <c r="K14" s="78">
        <f t="shared" si="2"/>
        <v>12019.329067758023</v>
      </c>
      <c r="L14" s="253"/>
      <c r="M14" s="5"/>
    </row>
    <row r="15" spans="1:13">
      <c r="A15" s="1">
        <v>1991</v>
      </c>
      <c r="B15" s="78">
        <f>'a1'!R18/1000</f>
        <v>130.369</v>
      </c>
      <c r="C15" s="78">
        <v>98.5</v>
      </c>
      <c r="D15" s="71">
        <f>C15/'a5-1'!C25*100</f>
        <v>0.45743104865487411</v>
      </c>
      <c r="E15" s="78">
        <v>112.4481</v>
      </c>
      <c r="F15" s="73">
        <f>POWER(F$16/F$10,1/6)*F14</f>
        <v>6.8986748865545806</v>
      </c>
      <c r="G15" s="74">
        <f t="shared" si="0"/>
        <v>10.270269255784104</v>
      </c>
      <c r="H15" s="76">
        <f>POWER(H16/H10,1/6)*H14</f>
        <v>1115.1251177555216</v>
      </c>
      <c r="I15" s="78">
        <f t="shared" si="1"/>
        <v>1660.1210234675916</v>
      </c>
      <c r="J15" s="291">
        <v>84.3</v>
      </c>
      <c r="K15" s="78">
        <f t="shared" si="2"/>
        <v>12734.016702341749</v>
      </c>
      <c r="L15" s="253"/>
      <c r="M15" s="5"/>
    </row>
    <row r="16" spans="1:13">
      <c r="A16" s="1">
        <v>1992</v>
      </c>
      <c r="B16" s="78">
        <f>'a1'!R19/1000</f>
        <v>130.827</v>
      </c>
      <c r="C16" s="78">
        <v>99.6</v>
      </c>
      <c r="D16" s="71">
        <f>C16/'a5-1'!C26*100</f>
        <v>0.45645777765556683</v>
      </c>
      <c r="E16" s="78">
        <v>114</v>
      </c>
      <c r="F16" s="74">
        <f>'a5-1'!E26*G89/100</f>
        <v>7.2072913259649933</v>
      </c>
      <c r="G16" s="74">
        <f t="shared" si="0"/>
        <v>10.641353663630667</v>
      </c>
      <c r="H16" s="78">
        <v>1270</v>
      </c>
      <c r="I16" s="78">
        <f t="shared" si="1"/>
        <v>1875.1176470588236</v>
      </c>
      <c r="J16" s="291">
        <v>85</v>
      </c>
      <c r="K16" s="78">
        <f t="shared" si="2"/>
        <v>14332.803221497272</v>
      </c>
      <c r="L16" s="253"/>
      <c r="M16" s="5"/>
    </row>
    <row r="17" spans="1:13">
      <c r="A17" s="1">
        <v>1993</v>
      </c>
      <c r="B17" s="78">
        <f>'a1'!R20/1000</f>
        <v>132.17699999999999</v>
      </c>
      <c r="C17" s="78">
        <v>100.8</v>
      </c>
      <c r="D17" s="71">
        <f>C17/'a5-1'!C27*100</f>
        <v>0.45625517700256635</v>
      </c>
      <c r="E17" s="76">
        <f>E16*POWER(E$22/E$16, 1/6)</f>
        <v>117.77741377299871</v>
      </c>
      <c r="F17" s="74">
        <f>G17*J17/$J$36</f>
        <v>7.2654552448251639</v>
      </c>
      <c r="G17" s="74">
        <f>G16*'a5-1'!D85/'a5-1'!D84</f>
        <v>10.529037335168107</v>
      </c>
      <c r="H17" s="78">
        <f>E17*F17</f>
        <v>855.70652861897702</v>
      </c>
      <c r="I17" s="78">
        <f>E17*G17</f>
        <v>1240.0827868554459</v>
      </c>
      <c r="J17" s="291">
        <v>86.6</v>
      </c>
      <c r="K17" s="78">
        <f t="shared" si="2"/>
        <v>9381.9861765318165</v>
      </c>
      <c r="L17" s="253"/>
      <c r="M17" s="5"/>
    </row>
    <row r="18" spans="1:13">
      <c r="A18" s="1">
        <v>1994</v>
      </c>
      <c r="B18" s="78">
        <f>'a1'!R21/1000</f>
        <v>133.43700000000001</v>
      </c>
      <c r="C18" s="78">
        <v>102.1</v>
      </c>
      <c r="D18" s="71">
        <f>C18/'a5-1'!C28*100</f>
        <v>0.45646177300303559</v>
      </c>
      <c r="E18" s="76">
        <f>E17*POWER(E$22/E$16, 1/6)</f>
        <v>121.679992939089</v>
      </c>
      <c r="F18" s="74">
        <f t="shared" ref="F18:F42" si="3">G18*J18/$J$36</f>
        <v>7.2243400336947428</v>
      </c>
      <c r="G18" s="74">
        <f>G17*'a5-1'!D86/'a5-1'!D85</f>
        <v>10.493688359128358</v>
      </c>
      <c r="H18" s="78">
        <f t="shared" ref="H18:H31" si="4">E18*F18</f>
        <v>879.05764428955433</v>
      </c>
      <c r="I18" s="78">
        <f t="shared" ref="I18:I42" si="5">E18*G18</f>
        <v>1276.871925443739</v>
      </c>
      <c r="J18" s="291">
        <v>86.4</v>
      </c>
      <c r="K18" s="78">
        <f t="shared" si="2"/>
        <v>9569.0994659932312</v>
      </c>
      <c r="L18" s="253"/>
      <c r="M18" s="5"/>
    </row>
    <row r="19" spans="1:13">
      <c r="A19" s="1">
        <v>1995</v>
      </c>
      <c r="B19" s="78">
        <f>'a1'!R22/1000</f>
        <v>134.41499999999999</v>
      </c>
      <c r="C19" s="78">
        <v>103.2</v>
      </c>
      <c r="D19" s="71">
        <f>C19/'a5-1'!C29*100</f>
        <v>0.45542806707855255</v>
      </c>
      <c r="E19" s="76">
        <f>E18*POWER(E$22/E$16, 1/6)</f>
        <v>125.71188487967235</v>
      </c>
      <c r="F19" s="74">
        <f t="shared" si="3"/>
        <v>7.3202884464035254</v>
      </c>
      <c r="G19" s="74">
        <f>G18*'a5-1'!D87/'a5-1'!D86</f>
        <v>10.463510250838752</v>
      </c>
      <c r="H19" s="78">
        <f t="shared" si="4"/>
        <v>920.24725846027559</v>
      </c>
      <c r="I19" s="78">
        <f t="shared" si="5"/>
        <v>1315.3875960907128</v>
      </c>
      <c r="J19" s="291">
        <v>87.8</v>
      </c>
      <c r="K19" s="78">
        <f t="shared" si="2"/>
        <v>9786.0179004628408</v>
      </c>
      <c r="L19" s="253"/>
      <c r="M19" s="5"/>
    </row>
    <row r="20" spans="1:13">
      <c r="A20" s="1">
        <v>1996</v>
      </c>
      <c r="B20" s="78">
        <f>'a1'!R23/1000</f>
        <v>135.73699999999999</v>
      </c>
      <c r="C20" s="78">
        <v>104.4</v>
      </c>
      <c r="D20" s="71">
        <f>C20/'a5-1'!C30*100</f>
        <v>0.45471373505520596</v>
      </c>
      <c r="E20" s="76">
        <f>E19*POWER(E$22/E$16, 1/6)</f>
        <v>129.87737440049781</v>
      </c>
      <c r="F20" s="74">
        <f t="shared" si="3"/>
        <v>7.4397168754002507</v>
      </c>
      <c r="G20" s="74">
        <f>G19*'a5-1'!D88/'a5-1'!D87</f>
        <v>10.443897850813551</v>
      </c>
      <c r="H20" s="78">
        <f t="shared" si="4"/>
        <v>966.25089406006009</v>
      </c>
      <c r="I20" s="78">
        <f t="shared" si="5"/>
        <v>1356.4260313706661</v>
      </c>
      <c r="J20" s="291">
        <v>89.4</v>
      </c>
      <c r="K20" s="78">
        <f t="shared" si="2"/>
        <v>9993.0456056245985</v>
      </c>
      <c r="L20" s="253"/>
      <c r="M20" s="5"/>
    </row>
    <row r="21" spans="1:13">
      <c r="A21" s="1">
        <v>1997</v>
      </c>
      <c r="B21" s="78">
        <f>'a1'!R24/1000</f>
        <v>136.095</v>
      </c>
      <c r="C21" s="78">
        <v>105.1</v>
      </c>
      <c r="D21" s="71">
        <f>C21/'a5-1'!C31*100</f>
        <v>0.45210718080415707</v>
      </c>
      <c r="E21" s="76">
        <f>E20*POWER(E$22/E$16, 1/6)</f>
        <v>134.18088828524651</v>
      </c>
      <c r="F21" s="74">
        <f t="shared" si="3"/>
        <v>7.6828358752978074</v>
      </c>
      <c r="G21" s="74">
        <f>G20*'a5-1'!D89/'a5-1'!D88</f>
        <v>10.654098368506904</v>
      </c>
      <c r="H21" s="78">
        <f t="shared" si="4"/>
        <v>1030.8897422972193</v>
      </c>
      <c r="I21" s="78">
        <f t="shared" si="5"/>
        <v>1429.5763829646521</v>
      </c>
      <c r="J21" s="291">
        <v>90.5</v>
      </c>
      <c r="K21" s="78">
        <f t="shared" si="2"/>
        <v>10504.253521177501</v>
      </c>
      <c r="L21" s="253"/>
      <c r="M21" s="5"/>
    </row>
    <row r="22" spans="1:13">
      <c r="A22" s="1">
        <v>1998</v>
      </c>
      <c r="B22" s="78">
        <f>'a1'!R25/1000</f>
        <v>135.804</v>
      </c>
      <c r="C22" s="78">
        <v>105.5</v>
      </c>
      <c r="D22" s="71">
        <f>C22/'a5-1'!C32*100</f>
        <v>0.44863644288709248</v>
      </c>
      <c r="E22" s="78">
        <f t="shared" ref="E22:E42" si="6">C22*B60*365/1000</f>
        <v>138.62700000000001</v>
      </c>
      <c r="F22" s="74">
        <f t="shared" si="3"/>
        <v>7.8259282072531411</v>
      </c>
      <c r="G22" s="74">
        <f>G21*'a5-1'!D90/'a5-1'!D89</f>
        <v>10.900710210990781</v>
      </c>
      <c r="H22" s="78">
        <f t="shared" si="4"/>
        <v>1084.8849495868812</v>
      </c>
      <c r="I22" s="78">
        <f t="shared" si="5"/>
        <v>1511.132754419019</v>
      </c>
      <c r="J22" s="291">
        <v>90.1</v>
      </c>
      <c r="K22" s="78">
        <f t="shared" si="2"/>
        <v>11127.306665628545</v>
      </c>
      <c r="L22" s="253"/>
      <c r="M22" s="5"/>
    </row>
    <row r="23" spans="1:13">
      <c r="A23" s="1">
        <v>1999</v>
      </c>
      <c r="B23" s="78">
        <f>'a1'!R26/1000</f>
        <v>136.28100000000001</v>
      </c>
      <c r="C23" s="78">
        <v>106.3</v>
      </c>
      <c r="D23" s="71">
        <f>C23/'a5-1'!C33*100</f>
        <v>0.44698798220457997</v>
      </c>
      <c r="E23" s="78">
        <f t="shared" si="6"/>
        <v>138.542303263886</v>
      </c>
      <c r="F23" s="74">
        <f t="shared" si="3"/>
        <v>7.9859465022338263</v>
      </c>
      <c r="G23" s="74">
        <f>G22*'a5-1'!D91/'a5-1'!D90</f>
        <v>10.989432960859048</v>
      </c>
      <c r="H23" s="78">
        <f t="shared" si="4"/>
        <v>1106.3914221616485</v>
      </c>
      <c r="I23" s="78">
        <f t="shared" si="5"/>
        <v>1522.5013539614788</v>
      </c>
      <c r="J23" s="291">
        <v>91.2</v>
      </c>
      <c r="K23" s="78">
        <f t="shared" si="2"/>
        <v>11171.780027747658</v>
      </c>
      <c r="L23" s="253"/>
      <c r="M23" s="5"/>
    </row>
    <row r="24" spans="1:13">
      <c r="A24" s="1">
        <v>2000</v>
      </c>
      <c r="B24" s="78">
        <f>'a1'!R27/1000</f>
        <v>136.47</v>
      </c>
      <c r="C24" s="78">
        <v>106.9</v>
      </c>
      <c r="D24" s="71">
        <f>C24/'a5-1'!C34*100</f>
        <v>0.44375812069058562</v>
      </c>
      <c r="E24" s="78">
        <f t="shared" si="6"/>
        <v>138.19127313584988</v>
      </c>
      <c r="F24" s="74">
        <f t="shared" si="3"/>
        <v>8.585453986481328</v>
      </c>
      <c r="G24" s="74">
        <f>G23*'a5-1'!D92/'a5-1'!D91</f>
        <v>11.353787937865192</v>
      </c>
      <c r="H24" s="78">
        <f t="shared" si="4"/>
        <v>1186.4348168411125</v>
      </c>
      <c r="I24" s="78">
        <f t="shared" si="5"/>
        <v>1568.9944100480466</v>
      </c>
      <c r="J24" s="291">
        <v>94.9</v>
      </c>
      <c r="K24" s="78">
        <f t="shared" si="2"/>
        <v>11496.991353763073</v>
      </c>
      <c r="L24" s="253"/>
      <c r="M24" s="5"/>
    </row>
    <row r="25" spans="1:13">
      <c r="A25" s="1">
        <v>2001</v>
      </c>
      <c r="B25" s="78">
        <f>'a1'!R28/1000</f>
        <v>136.66499999999999</v>
      </c>
      <c r="C25" s="78">
        <v>107.8</v>
      </c>
      <c r="D25" s="71">
        <f>C25/'a5-1'!C35*100</f>
        <v>0.44145228793500246</v>
      </c>
      <c r="E25" s="78">
        <f t="shared" si="6"/>
        <v>138.22145087528361</v>
      </c>
      <c r="F25" s="74">
        <f t="shared" si="3"/>
        <v>8.8932682765314937</v>
      </c>
      <c r="G25" s="74">
        <f>G24*'a5-1'!D93/'a5-1'!D92</f>
        <v>11.458985304976411</v>
      </c>
      <c r="H25" s="78">
        <f t="shared" si="4"/>
        <v>1229.240444205316</v>
      </c>
      <c r="I25" s="78">
        <f t="shared" si="5"/>
        <v>1583.8775744123936</v>
      </c>
      <c r="J25" s="291">
        <v>97.4</v>
      </c>
      <c r="K25" s="78">
        <f t="shared" si="2"/>
        <v>11589.48944069362</v>
      </c>
      <c r="L25" s="253"/>
      <c r="M25" s="5"/>
    </row>
    <row r="26" spans="1:13">
      <c r="A26" s="1">
        <v>2002</v>
      </c>
      <c r="B26" s="78">
        <f>'a1'!R29/1000</f>
        <v>136.88</v>
      </c>
      <c r="C26" s="78">
        <v>108.6</v>
      </c>
      <c r="D26" s="71">
        <f>C26/'a5-1'!C36*100</f>
        <v>0.43845837067900484</v>
      </c>
      <c r="E26" s="78">
        <f t="shared" si="6"/>
        <v>138.11482118752451</v>
      </c>
      <c r="F26" s="74">
        <f t="shared" si="3"/>
        <v>9.138375742630469</v>
      </c>
      <c r="G26" s="74">
        <f>G25*'a5-1'!D94/'a5-1'!D93</f>
        <v>11.468661557001239</v>
      </c>
      <c r="H26" s="78">
        <f t="shared" si="4"/>
        <v>1262.1451316378188</v>
      </c>
      <c r="I26" s="78">
        <f t="shared" si="5"/>
        <v>1583.9921402054626</v>
      </c>
      <c r="J26" s="291">
        <v>100</v>
      </c>
      <c r="K26" s="78">
        <f t="shared" si="2"/>
        <v>11572.122590630206</v>
      </c>
      <c r="L26" s="253"/>
      <c r="M26" s="5"/>
    </row>
    <row r="27" spans="1:13">
      <c r="A27" s="1">
        <v>2003</v>
      </c>
      <c r="B27" s="78">
        <f>'a1'!R30/1000</f>
        <v>137.227</v>
      </c>
      <c r="C27" s="78">
        <v>109.5</v>
      </c>
      <c r="D27" s="71">
        <f>C27/'a5-1'!C37*100</f>
        <v>0.43660461166113101</v>
      </c>
      <c r="E27" s="78">
        <f t="shared" si="6"/>
        <v>138.12692804367947</v>
      </c>
      <c r="F27" s="74">
        <f t="shared" si="3"/>
        <v>9.4423060522017881</v>
      </c>
      <c r="G27" s="74">
        <f>G26*'a5-1'!D95/'a5-1'!D94</f>
        <v>11.449366275858205</v>
      </c>
      <c r="H27" s="78">
        <f t="shared" si="4"/>
        <v>1304.2367286388755</v>
      </c>
      <c r="I27" s="78">
        <f t="shared" si="5"/>
        <v>1581.4657917311968</v>
      </c>
      <c r="J27" s="291">
        <v>103.5</v>
      </c>
      <c r="K27" s="78">
        <f t="shared" si="2"/>
        <v>11524.4506673701</v>
      </c>
      <c r="L27" s="253"/>
      <c r="M27" s="5"/>
    </row>
    <row r="28" spans="1:13">
      <c r="A28" s="1">
        <v>2004</v>
      </c>
      <c r="B28" s="78">
        <f>'a1'!R31/1000</f>
        <v>137.68</v>
      </c>
      <c r="C28" s="78">
        <v>110.4</v>
      </c>
      <c r="D28" s="71">
        <f>C28/'a5-1'!C38*100</f>
        <v>0.43450710600162945</v>
      </c>
      <c r="E28" s="78">
        <f t="shared" si="6"/>
        <v>138.12970399394544</v>
      </c>
      <c r="F28" s="74">
        <f t="shared" si="3"/>
        <v>9.77922211457442</v>
      </c>
      <c r="G28" s="74">
        <f>G27*'a5-1'!D96/'a5-1'!D95</f>
        <v>11.600116969556613</v>
      </c>
      <c r="H28" s="78">
        <f t="shared" si="4"/>
        <v>1350.8010559772099</v>
      </c>
      <c r="I28" s="78">
        <f t="shared" si="5"/>
        <v>1602.3207232999982</v>
      </c>
      <c r="J28" s="291">
        <v>105.8</v>
      </c>
      <c r="K28" s="78">
        <f t="shared" si="2"/>
        <v>11638.006415601381</v>
      </c>
      <c r="L28" s="253"/>
      <c r="M28" s="5"/>
    </row>
    <row r="29" spans="1:13">
      <c r="A29" s="1">
        <v>2005</v>
      </c>
      <c r="B29" s="78">
        <f>'a1'!R32/1000</f>
        <v>138.06399999999999</v>
      </c>
      <c r="C29" s="78">
        <v>111.4</v>
      </c>
      <c r="D29" s="71">
        <f>C29/'a5-1'!C39*100</f>
        <v>0.4325424097349222</v>
      </c>
      <c r="E29" s="78">
        <f t="shared" si="6"/>
        <v>138.2474</v>
      </c>
      <c r="F29" s="74">
        <f t="shared" si="3"/>
        <v>10.308889221165321</v>
      </c>
      <c r="G29" s="74">
        <f>G28*'a5-1'!D97/'a5-1'!D96</f>
        <v>11.85852976403527</v>
      </c>
      <c r="H29" s="78">
        <f t="shared" si="4"/>
        <v>1425.1771317141306</v>
      </c>
      <c r="I29" s="78">
        <f t="shared" si="5"/>
        <v>1639.4109077004896</v>
      </c>
      <c r="J29" s="291">
        <v>109.1</v>
      </c>
      <c r="K29" s="78">
        <f t="shared" si="2"/>
        <v>11874.28227271765</v>
      </c>
      <c r="L29" s="253"/>
      <c r="M29" s="5"/>
    </row>
    <row r="30" spans="1:13">
      <c r="A30" s="1">
        <v>2006</v>
      </c>
      <c r="B30" s="78">
        <f>'a1'!R33/1000</f>
        <v>137.86699999999999</v>
      </c>
      <c r="C30" s="78">
        <v>112</v>
      </c>
      <c r="D30" s="71">
        <f>C30/'a5-1'!C40*100</f>
        <v>0.42886408454749098</v>
      </c>
      <c r="E30" s="78">
        <f t="shared" si="6"/>
        <v>140.59002912937069</v>
      </c>
      <c r="F30" s="74">
        <f t="shared" si="3"/>
        <v>10.813150506765981</v>
      </c>
      <c r="G30" s="74">
        <f>G29*'a5-1'!D98/'a5-1'!D97</f>
        <v>12.159949718630203</v>
      </c>
      <c r="H30" s="78">
        <f t="shared" si="4"/>
        <v>1520.2211447264986</v>
      </c>
      <c r="I30" s="78">
        <f t="shared" si="5"/>
        <v>1709.5676851539033</v>
      </c>
      <c r="J30" s="291">
        <v>111.6</v>
      </c>
      <c r="K30" s="78">
        <f t="shared" si="2"/>
        <v>12400.122474224458</v>
      </c>
      <c r="L30" s="253"/>
      <c r="M30" s="5"/>
    </row>
    <row r="31" spans="1:13">
      <c r="A31" s="1">
        <v>2007</v>
      </c>
      <c r="B31" s="78">
        <f>'a1'!R34/1000</f>
        <v>137.71100000000001</v>
      </c>
      <c r="C31" s="78">
        <v>112.4</v>
      </c>
      <c r="D31" s="71">
        <f>C31/'a5-1'!C41*100</f>
        <v>0.42476484881923693</v>
      </c>
      <c r="E31" s="78">
        <f t="shared" si="6"/>
        <v>142.71431134931308</v>
      </c>
      <c r="F31" s="74">
        <f t="shared" si="3"/>
        <v>11.207069670085266</v>
      </c>
      <c r="G31" s="74">
        <f>G30*'a5-1'!D99/'a5-1'!D98</f>
        <v>12.381049679539622</v>
      </c>
      <c r="H31" s="78">
        <f t="shared" si="4"/>
        <v>1599.4092302099921</v>
      </c>
      <c r="I31" s="78">
        <f t="shared" si="5"/>
        <v>1766.9529787971305</v>
      </c>
      <c r="J31" s="291">
        <v>113.6</v>
      </c>
      <c r="K31" s="78">
        <f t="shared" si="2"/>
        <v>12830.87755369673</v>
      </c>
      <c r="L31" s="253"/>
      <c r="M31" s="5"/>
    </row>
    <row r="32" spans="1:13">
      <c r="A32" s="1">
        <v>2008</v>
      </c>
      <c r="B32" s="78">
        <f>'a1'!R35/1000</f>
        <v>138.749</v>
      </c>
      <c r="C32" s="78">
        <v>113.4</v>
      </c>
      <c r="D32" s="71">
        <f>C32/'a5-1'!C42*100</f>
        <v>0.42274943707967372</v>
      </c>
      <c r="E32" s="78">
        <f t="shared" si="6"/>
        <v>145.63943528386753</v>
      </c>
      <c r="F32" s="74">
        <f t="shared" si="3"/>
        <v>11.692431526264974</v>
      </c>
      <c r="G32" s="74">
        <f>G31*'a5-1'!D100/'a5-1'!D99</f>
        <v>12.488511970606419</v>
      </c>
      <c r="H32" s="78">
        <f t="shared" ref="H32:H37" si="7">E32*F32</f>
        <v>1702.8791245805201</v>
      </c>
      <c r="I32" s="78">
        <f t="shared" si="5"/>
        <v>1818.8198309349384</v>
      </c>
      <c r="J32" s="291">
        <v>117.5</v>
      </c>
      <c r="K32" s="78">
        <f t="shared" si="2"/>
        <v>13108.705871285116</v>
      </c>
      <c r="L32" s="253"/>
      <c r="M32" s="5"/>
    </row>
    <row r="33" spans="1:13">
      <c r="A33" s="1">
        <v>2009</v>
      </c>
      <c r="B33" s="78">
        <f>'a1'!R36/1000</f>
        <v>139.89099999999999</v>
      </c>
      <c r="C33" s="78">
        <v>114.5</v>
      </c>
      <c r="D33" s="71">
        <f>C33/'a5-1'!C43*100</f>
        <v>0.42091719511074355</v>
      </c>
      <c r="E33" s="78">
        <f t="shared" si="6"/>
        <v>148.74286253086291</v>
      </c>
      <c r="F33" s="74">
        <f t="shared" si="3"/>
        <v>11.948604622258101</v>
      </c>
      <c r="G33" s="74">
        <f>G32*'a5-1'!D101/'a5-1'!D100</f>
        <v>12.783886445808966</v>
      </c>
      <c r="H33" s="78">
        <f t="shared" si="7"/>
        <v>1777.2696547641697</v>
      </c>
      <c r="I33" s="78">
        <f t="shared" si="5"/>
        <v>1901.5118642191246</v>
      </c>
      <c r="J33" s="291">
        <v>117.3</v>
      </c>
      <c r="K33" s="78">
        <f t="shared" ref="K33:K38" si="8">I33/B33*1000</f>
        <v>13592.810575513255</v>
      </c>
      <c r="L33" s="253"/>
      <c r="M33" s="5"/>
    </row>
    <row r="34" spans="1:13">
      <c r="A34" s="1">
        <v>2010</v>
      </c>
      <c r="B34" s="78">
        <f>'a1'!R37/1000</f>
        <v>141.654</v>
      </c>
      <c r="C34" s="78">
        <v>116.5</v>
      </c>
      <c r="D34" s="71">
        <f>C34/'a5-1'!C44*100</f>
        <v>0.42250558505236896</v>
      </c>
      <c r="E34" s="78">
        <f t="shared" si="6"/>
        <v>153.08099999999999</v>
      </c>
      <c r="F34" s="74">
        <f t="shared" si="3"/>
        <v>12.078426606200329</v>
      </c>
      <c r="G34" s="74">
        <f>G33*'a5-1'!D102/'a5-1'!D101</f>
        <v>12.684874804001183</v>
      </c>
      <c r="H34" s="78">
        <f t="shared" si="7"/>
        <v>1848.9776233037526</v>
      </c>
      <c r="I34" s="78">
        <f t="shared" si="5"/>
        <v>1941.8133198713049</v>
      </c>
      <c r="J34" s="291">
        <v>119.5</v>
      </c>
      <c r="K34" s="78">
        <f t="shared" si="8"/>
        <v>13708.143221308999</v>
      </c>
      <c r="L34" s="253"/>
      <c r="M34" s="5"/>
    </row>
    <row r="35" spans="1:13">
      <c r="A35" s="1">
        <v>2011</v>
      </c>
      <c r="B35" s="78">
        <f>'a1'!R38/1000</f>
        <v>143.96299999999999</v>
      </c>
      <c r="C35" s="78">
        <v>118.6</v>
      </c>
      <c r="D35" s="71">
        <f>C35/'a5-1'!C45*100</f>
        <v>0.42488706100676021</v>
      </c>
      <c r="E35" s="78">
        <f t="shared" si="6"/>
        <v>151.24878439667111</v>
      </c>
      <c r="F35" s="74">
        <f t="shared" si="3"/>
        <v>12.515679053047359</v>
      </c>
      <c r="G35" s="74">
        <f>G34*'a5-1'!D103/'a5-1'!D102</f>
        <v>12.770062773637752</v>
      </c>
      <c r="H35" s="78">
        <f t="shared" si="7"/>
        <v>1892.9812426722929</v>
      </c>
      <c r="I35" s="78">
        <f t="shared" si="5"/>
        <v>1931.4564711818923</v>
      </c>
      <c r="J35" s="291">
        <v>123</v>
      </c>
      <c r="K35" s="78">
        <f t="shared" si="8"/>
        <v>13416.339414862794</v>
      </c>
      <c r="L35" s="253"/>
      <c r="M35" s="5"/>
    </row>
    <row r="36" spans="1:13">
      <c r="A36" s="1">
        <v>2012</v>
      </c>
      <c r="B36" s="78">
        <f>'a1'!R39/1000</f>
        <v>144.53</v>
      </c>
      <c r="C36" s="78">
        <v>119.8</v>
      </c>
      <c r="D36" s="71">
        <f>C36/'a5-1'!C46*100</f>
        <v>0.4235715068609392</v>
      </c>
      <c r="E36" s="78">
        <f t="shared" si="6"/>
        <v>148.27770670040059</v>
      </c>
      <c r="F36" s="74">
        <f t="shared" si="3"/>
        <v>12.93021405788296</v>
      </c>
      <c r="G36" s="74">
        <f>G35*'a5-1'!D104/'a5-1'!D103</f>
        <v>12.93021405788296</v>
      </c>
      <c r="H36" s="78">
        <f t="shared" si="7"/>
        <v>1917.2624876481661</v>
      </c>
      <c r="I36" s="78">
        <f t="shared" si="5"/>
        <v>1917.2624876481661</v>
      </c>
      <c r="J36" s="291">
        <v>125.5</v>
      </c>
      <c r="K36" s="78">
        <f t="shared" si="8"/>
        <v>13265.498426957491</v>
      </c>
      <c r="L36" s="253"/>
      <c r="M36" s="5"/>
    </row>
    <row r="37" spans="1:13">
      <c r="A37" s="1">
        <v>2013</v>
      </c>
      <c r="B37" s="78">
        <f>'a1'!R40/1000</f>
        <v>144.09399999999999</v>
      </c>
      <c r="C37" s="78">
        <v>120.2</v>
      </c>
      <c r="D37" s="71">
        <f>C37/'a5-1'!C47*100</f>
        <v>0.41958725460079871</v>
      </c>
      <c r="E37" s="78">
        <f t="shared" si="6"/>
        <v>144.38941230470326</v>
      </c>
      <c r="F37" s="74">
        <f t="shared" si="3"/>
        <v>13.455264583582249</v>
      </c>
      <c r="G37" s="74">
        <f>G36*'a5-1'!D105/'a5-1'!D104</f>
        <v>13.192466447184158</v>
      </c>
      <c r="H37" s="78">
        <f t="shared" si="7"/>
        <v>1942.7977456277288</v>
      </c>
      <c r="I37" s="78">
        <f t="shared" si="5"/>
        <v>1904.8524771584371</v>
      </c>
      <c r="J37" s="291">
        <v>128</v>
      </c>
      <c r="K37" s="78">
        <f t="shared" si="8"/>
        <v>13219.512798301366</v>
      </c>
      <c r="L37" s="253"/>
      <c r="M37" s="5"/>
    </row>
    <row r="38" spans="1:13">
      <c r="A38" s="1">
        <v>2014</v>
      </c>
      <c r="B38" s="78">
        <f>'a1'!R41/1000</f>
        <v>144.28299999999999</v>
      </c>
      <c r="C38" s="78">
        <v>120.6</v>
      </c>
      <c r="D38" s="71">
        <f>C38/'a5-1'!C48*100</f>
        <v>0.41614045257862153</v>
      </c>
      <c r="E38" s="78">
        <f t="shared" si="6"/>
        <v>140.6015238032422</v>
      </c>
      <c r="F38" s="74">
        <f t="shared" si="3"/>
        <v>13.88006823841703</v>
      </c>
      <c r="G38" s="74">
        <f>G37*'a5-1'!D106/'a5-1'!D105</f>
        <v>13.389304872569848</v>
      </c>
      <c r="H38" s="78">
        <f t="shared" ref="H38" si="9">E38*F38</f>
        <v>1951.5587448144181</v>
      </c>
      <c r="I38" s="78">
        <f t="shared" si="5"/>
        <v>1882.5566677494965</v>
      </c>
      <c r="J38" s="291">
        <v>130.1</v>
      </c>
      <c r="K38" s="78">
        <f t="shared" si="8"/>
        <v>13047.667900927321</v>
      </c>
      <c r="L38" s="253"/>
      <c r="M38" s="5"/>
    </row>
    <row r="39" spans="1:13">
      <c r="A39" s="1">
        <v>2015</v>
      </c>
      <c r="B39" s="78">
        <f>'a1'!R42/1000</f>
        <v>144.54599999999999</v>
      </c>
      <c r="C39" s="78">
        <v>120.9</v>
      </c>
      <c r="D39" s="71">
        <f>C39/'a5-1'!C49*100</f>
        <v>0.41291265650721665</v>
      </c>
      <c r="E39" s="78">
        <f t="shared" si="6"/>
        <v>136.79835</v>
      </c>
      <c r="F39" s="74">
        <f t="shared" si="3"/>
        <v>13.903437110933581</v>
      </c>
      <c r="G39" s="74">
        <f>G38*'a5-1'!D107/'a5-1'!D106</f>
        <v>13.494828750364766</v>
      </c>
      <c r="H39" s="78">
        <f t="shared" ref="H39:H40" si="10">E39*F39</f>
        <v>1901.9672561044808</v>
      </c>
      <c r="I39" s="78">
        <f t="shared" si="5"/>
        <v>1846.0703065824619</v>
      </c>
      <c r="J39" s="291">
        <v>129.30000000000001</v>
      </c>
      <c r="K39" s="78">
        <f t="shared" ref="K39:K40" si="11">I39/B39*1000</f>
        <v>12771.507385762747</v>
      </c>
      <c r="L39" s="253"/>
      <c r="M39" s="5"/>
    </row>
    <row r="40" spans="1:13">
      <c r="A40" s="1">
        <v>2016</v>
      </c>
      <c r="B40" s="78">
        <f>'a1'!R43/1000</f>
        <v>146.96899999999999</v>
      </c>
      <c r="C40" s="78">
        <v>121.8</v>
      </c>
      <c r="D40" s="71">
        <f>C40/'a5-1'!C50*100</f>
        <v>0.41166589493394079</v>
      </c>
      <c r="E40" s="78">
        <f t="shared" si="6"/>
        <v>133.75612706692687</v>
      </c>
      <c r="F40" s="74">
        <f t="shared" si="3"/>
        <v>13.76733266810372</v>
      </c>
      <c r="G40" s="74">
        <f>G39*'a5-1'!D108/'a5-1'!D107</f>
        <v>13.209482032469547</v>
      </c>
      <c r="H40" s="78">
        <f t="shared" si="10"/>
        <v>1841.4650977275344</v>
      </c>
      <c r="I40" s="78">
        <f t="shared" si="5"/>
        <v>1766.849157223284</v>
      </c>
      <c r="J40" s="291">
        <v>130.80000000000001</v>
      </c>
      <c r="K40" s="78">
        <f t="shared" si="11"/>
        <v>12021.917256178405</v>
      </c>
      <c r="L40" s="253"/>
      <c r="M40" s="5"/>
    </row>
    <row r="41" spans="1:13">
      <c r="A41" s="1">
        <v>2017</v>
      </c>
      <c r="B41" s="78">
        <f>'a1'!R44/1000</f>
        <v>150.483</v>
      </c>
      <c r="C41" s="78">
        <v>123.7</v>
      </c>
      <c r="D41" s="71">
        <f>C41/'a5-1'!C51*100</f>
        <v>0.41368885381098736</v>
      </c>
      <c r="E41" s="78">
        <f t="shared" si="6"/>
        <v>131.8402248849996</v>
      </c>
      <c r="F41" s="74">
        <f t="shared" si="3"/>
        <v>14.20692128400241</v>
      </c>
      <c r="G41" s="74">
        <f>G40*'a5-1'!D109/'a5-1'!D108</f>
        <v>13.385650308876146</v>
      </c>
      <c r="H41" s="78">
        <f>E41*F41</f>
        <v>1873.0436970063652</v>
      </c>
      <c r="I41" s="78">
        <f t="shared" si="5"/>
        <v>1764.7671469541954</v>
      </c>
      <c r="J41" s="291">
        <v>133.19999999999999</v>
      </c>
      <c r="K41" s="78">
        <f t="shared" ref="K41:K42" si="12">I41/B41*1000</f>
        <v>11727.352238818972</v>
      </c>
      <c r="L41" s="253"/>
      <c r="M41" s="5"/>
    </row>
    <row r="42" spans="1:13" s="67" customFormat="1">
      <c r="A42" s="67">
        <v>2018</v>
      </c>
      <c r="B42" s="78">
        <f>'a1'!R45/1000</f>
        <v>153.584</v>
      </c>
      <c r="C42" s="78">
        <v>125.6</v>
      </c>
      <c r="D42" s="71">
        <f>C42/'a5-1'!C52*100</f>
        <v>0.41465282729841796</v>
      </c>
      <c r="E42" s="78">
        <f t="shared" si="6"/>
        <v>129.92110735570176</v>
      </c>
      <c r="F42" s="74">
        <f t="shared" si="3"/>
        <v>14.532320590305643</v>
      </c>
      <c r="G42" s="74">
        <f>G41*'a5-1'!D110/'a5-1'!D109</f>
        <v>13.380823434213927</v>
      </c>
      <c r="H42" s="78">
        <f t="shared" ref="H42" si="13">E42*F42</f>
        <v>1888.0551835405747</v>
      </c>
      <c r="I42" s="78">
        <f t="shared" si="5"/>
        <v>1738.4513979041976</v>
      </c>
      <c r="J42" s="291">
        <v>136.30000000000001</v>
      </c>
      <c r="K42" s="78">
        <f t="shared" si="12"/>
        <v>11319.222040734696</v>
      </c>
      <c r="L42" s="253"/>
      <c r="M42" s="5"/>
    </row>
    <row r="43" spans="1:13">
      <c r="B43" s="18"/>
      <c r="C43" s="18"/>
      <c r="D43" s="18"/>
      <c r="E43" s="18"/>
      <c r="F43" s="18"/>
      <c r="G43" s="18"/>
      <c r="H43" s="18"/>
      <c r="I43" s="18"/>
      <c r="J43" s="18"/>
      <c r="K43" s="18"/>
    </row>
    <row r="44" spans="1:13">
      <c r="A44" s="1" t="s">
        <v>340</v>
      </c>
      <c r="B44" s="18"/>
      <c r="C44" s="18"/>
      <c r="D44" s="18"/>
      <c r="E44" s="18"/>
      <c r="F44" s="18"/>
      <c r="G44" s="18"/>
      <c r="H44" s="18"/>
      <c r="I44" s="18"/>
      <c r="J44" s="18"/>
      <c r="K44" s="18"/>
    </row>
    <row r="45" spans="1:13">
      <c r="A45" s="1" t="s">
        <v>342</v>
      </c>
      <c r="B45" s="70">
        <f>(POWER(B29/B16, 1/13)-1)*100</f>
        <v>0.41502428127258018</v>
      </c>
      <c r="C45" s="70">
        <f t="shared" ref="C45:K45" si="14">(POWER(C29/C16, 1/13)-1)*100</f>
        <v>0.86499008905009944</v>
      </c>
      <c r="D45" s="70">
        <f t="shared" si="14"/>
        <v>-0.4131122229745432</v>
      </c>
      <c r="E45" s="70">
        <f t="shared" si="14"/>
        <v>1.4944912206188876</v>
      </c>
      <c r="F45" s="70">
        <f t="shared" si="14"/>
        <v>2.7914298819161854</v>
      </c>
      <c r="G45" s="70">
        <f t="shared" si="14"/>
        <v>0.83655449409436589</v>
      </c>
      <c r="H45" s="70">
        <f t="shared" si="14"/>
        <v>0.89070653408744871</v>
      </c>
      <c r="I45" s="70">
        <f t="shared" si="14"/>
        <v>-1.0280211194728994</v>
      </c>
      <c r="J45" s="70">
        <f t="shared" si="14"/>
        <v>1.9386574617008767</v>
      </c>
      <c r="K45" s="70">
        <f t="shared" si="14"/>
        <v>-1.4370811649692561</v>
      </c>
    </row>
    <row r="46" spans="1:13" ht="16.5" customHeight="1">
      <c r="A46" s="67" t="s">
        <v>994</v>
      </c>
      <c r="B46" s="70">
        <f>(POWER(B42/B16, 1/(2018-1992))-1)*100</f>
        <v>0.61872086836856077</v>
      </c>
      <c r="C46" s="70">
        <f t="shared" ref="C46:K46" si="15">(POWER(C42/C16, 1/(2018-1992))-1)*100</f>
        <v>0.89606813472320468</v>
      </c>
      <c r="D46" s="70">
        <f t="shared" si="15"/>
        <v>-0.36875915697757167</v>
      </c>
      <c r="E46" s="70">
        <f t="shared" si="15"/>
        <v>0.50406983787198989</v>
      </c>
      <c r="F46" s="70">
        <f t="shared" si="15"/>
        <v>2.7339431102861855</v>
      </c>
      <c r="G46" s="70">
        <f t="shared" si="15"/>
        <v>0.88495002269293188</v>
      </c>
      <c r="H46" s="70">
        <f t="shared" si="15"/>
        <v>1.5368061625882889</v>
      </c>
      <c r="I46" s="70">
        <f t="shared" si="15"/>
        <v>-0.29064099895383944</v>
      </c>
      <c r="J46" s="70">
        <f t="shared" si="15"/>
        <v>1.832773954070821</v>
      </c>
      <c r="K46" s="70">
        <f t="shared" si="15"/>
        <v>-0.90377005339995486</v>
      </c>
    </row>
    <row r="47" spans="1:13" ht="32.25" customHeight="1">
      <c r="A47" s="379" t="s">
        <v>603</v>
      </c>
      <c r="B47" s="379"/>
      <c r="C47" s="379"/>
      <c r="D47" s="379"/>
      <c r="E47" s="379"/>
      <c r="F47" s="379"/>
      <c r="G47" s="379"/>
      <c r="H47" s="379"/>
      <c r="I47" s="379"/>
      <c r="J47" s="379"/>
      <c r="K47" s="379"/>
    </row>
    <row r="48" spans="1:13" ht="12.75" customHeight="1">
      <c r="A48" s="379" t="s">
        <v>591</v>
      </c>
      <c r="B48" s="379"/>
      <c r="C48" s="379"/>
      <c r="D48" s="379"/>
      <c r="E48" s="379"/>
      <c r="F48" s="379"/>
      <c r="G48" s="379"/>
      <c r="H48" s="379"/>
      <c r="I48" s="379"/>
      <c r="J48" s="379"/>
      <c r="K48" s="379"/>
    </row>
    <row r="49" spans="1:11">
      <c r="A49" s="1" t="s">
        <v>590</v>
      </c>
    </row>
    <row r="50" spans="1:11">
      <c r="A50" s="89" t="s">
        <v>1058</v>
      </c>
    </row>
    <row r="51" spans="1:11">
      <c r="A51" s="1" t="s">
        <v>882</v>
      </c>
    </row>
    <row r="52" spans="1:11" ht="32.25" customHeight="1">
      <c r="A52" s="383" t="s">
        <v>1191</v>
      </c>
      <c r="B52" s="383"/>
      <c r="C52" s="383"/>
      <c r="D52" s="383"/>
      <c r="E52" s="383"/>
      <c r="F52" s="383"/>
      <c r="G52" s="383"/>
      <c r="H52" s="383"/>
      <c r="I52" s="383"/>
      <c r="J52" s="383"/>
      <c r="K52" s="383"/>
    </row>
    <row r="53" spans="1:11" s="89" customFormat="1" ht="13.5" customHeight="1">
      <c r="A53" s="89" t="s">
        <v>1056</v>
      </c>
    </row>
    <row r="54" spans="1:11" s="89" customFormat="1" ht="13.5" customHeight="1">
      <c r="A54" s="89" t="s">
        <v>1057</v>
      </c>
    </row>
    <row r="55" spans="1:11" ht="12.75" customHeight="1">
      <c r="A55" s="67" t="s">
        <v>1230</v>
      </c>
    </row>
    <row r="57" spans="1:11">
      <c r="A57" s="1" t="s">
        <v>592</v>
      </c>
    </row>
    <row r="58" spans="1:11">
      <c r="A58" s="1" t="s">
        <v>593</v>
      </c>
    </row>
    <row r="60" spans="1:11">
      <c r="A60" s="1">
        <v>1998</v>
      </c>
      <c r="B60" s="1">
        <v>3.6</v>
      </c>
    </row>
    <row r="61" spans="1:11">
      <c r="A61" s="1">
        <v>1999</v>
      </c>
      <c r="B61" s="1">
        <v>3.5707239336560006</v>
      </c>
    </row>
    <row r="62" spans="1:11">
      <c r="A62" s="1">
        <v>2000</v>
      </c>
      <c r="B62" s="1">
        <v>3.5416859473288285</v>
      </c>
    </row>
    <row r="63" spans="1:11">
      <c r="A63" s="1">
        <v>2001</v>
      </c>
      <c r="B63" s="1">
        <v>3.5128841048944928</v>
      </c>
    </row>
    <row r="64" spans="1:11">
      <c r="A64" s="1">
        <v>2002</v>
      </c>
      <c r="B64" s="1">
        <v>3.4843164859740283</v>
      </c>
    </row>
    <row r="65" spans="1:2">
      <c r="A65" s="1">
        <v>2003</v>
      </c>
      <c r="B65" s="1">
        <v>3.4559811858054541</v>
      </c>
    </row>
    <row r="66" spans="1:2">
      <c r="A66" s="1">
        <v>2004</v>
      </c>
      <c r="B66" s="1">
        <v>3.4278763151167722</v>
      </c>
    </row>
    <row r="67" spans="1:2">
      <c r="A67" s="1">
        <v>2005</v>
      </c>
      <c r="B67" s="1">
        <v>3.4</v>
      </c>
    </row>
    <row r="68" spans="1:2">
      <c r="A68" s="1">
        <v>2006</v>
      </c>
      <c r="B68" s="1">
        <v>3.4390907321274633</v>
      </c>
    </row>
    <row r="69" spans="1:2">
      <c r="A69" s="1">
        <v>2007</v>
      </c>
      <c r="B69" s="1">
        <v>3.478630901119121</v>
      </c>
    </row>
    <row r="70" spans="1:2">
      <c r="A70" s="1">
        <v>2008</v>
      </c>
      <c r="B70" s="1">
        <v>3.518625674273816</v>
      </c>
    </row>
    <row r="71" spans="1:2">
      <c r="A71" s="1">
        <v>2009</v>
      </c>
      <c r="B71" s="1">
        <v>3.5590802783002431</v>
      </c>
    </row>
    <row r="72" spans="1:2">
      <c r="A72" s="1">
        <v>2010</v>
      </c>
      <c r="B72" s="1">
        <v>3.6</v>
      </c>
    </row>
    <row r="73" spans="1:2">
      <c r="A73" s="1">
        <v>2011</v>
      </c>
      <c r="B73" s="1">
        <v>3.4939311233031747</v>
      </c>
    </row>
    <row r="74" spans="1:2">
      <c r="A74" s="1">
        <v>2012</v>
      </c>
      <c r="B74" s="1">
        <v>3.3909874151073844</v>
      </c>
    </row>
    <row r="75" spans="1:2">
      <c r="A75" s="1">
        <v>2013</v>
      </c>
      <c r="B75" s="1">
        <v>3.2910767967702976</v>
      </c>
    </row>
    <row r="76" spans="1:2">
      <c r="A76" s="1">
        <v>2014</v>
      </c>
      <c r="B76" s="1">
        <v>3.1941099026157387</v>
      </c>
    </row>
    <row r="77" spans="1:2">
      <c r="A77" s="1">
        <v>2015</v>
      </c>
      <c r="B77" s="1">
        <v>3.1</v>
      </c>
    </row>
    <row r="78" spans="1:2">
      <c r="A78" s="1">
        <v>2016</v>
      </c>
      <c r="B78" s="1">
        <v>3.0086629117332895</v>
      </c>
    </row>
    <row r="79" spans="1:2">
      <c r="A79" s="1">
        <v>2017</v>
      </c>
      <c r="B79" s="1">
        <v>2.9200169407869145</v>
      </c>
    </row>
    <row r="80" spans="1:2" s="67" customFormat="1">
      <c r="A80" s="67">
        <v>2018</v>
      </c>
      <c r="B80" s="67">
        <f>B79*(B77/B72)^(1/5)</f>
        <v>2.8339827972188676</v>
      </c>
    </row>
    <row r="81" spans="1:8" s="67" customFormat="1"/>
    <row r="82" spans="1:8" s="67" customFormat="1"/>
    <row r="83" spans="1:8">
      <c r="B83" s="1" t="s">
        <v>606</v>
      </c>
      <c r="D83" s="1" t="s">
        <v>607</v>
      </c>
      <c r="F83" s="1" t="s">
        <v>604</v>
      </c>
    </row>
    <row r="84" spans="1:8">
      <c r="B84" s="1" t="s">
        <v>264</v>
      </c>
      <c r="C84" s="1" t="s">
        <v>353</v>
      </c>
      <c r="D84" s="1" t="s">
        <v>264</v>
      </c>
      <c r="E84" s="1" t="s">
        <v>353</v>
      </c>
      <c r="F84" s="1" t="s">
        <v>264</v>
      </c>
      <c r="G84" s="1" t="s">
        <v>353</v>
      </c>
      <c r="H84" s="1" t="s">
        <v>483</v>
      </c>
    </row>
    <row r="85" spans="1:8">
      <c r="A85" s="1">
        <v>1961</v>
      </c>
      <c r="B85" s="1">
        <v>13988</v>
      </c>
      <c r="C85" s="1">
        <v>49</v>
      </c>
      <c r="D85" s="1">
        <v>14709</v>
      </c>
      <c r="E85" s="1">
        <v>81</v>
      </c>
      <c r="F85" s="1">
        <f t="shared" ref="F85:G88" si="16">B85/D85</f>
        <v>0.95098239173295263</v>
      </c>
      <c r="G85" s="1">
        <f t="shared" si="16"/>
        <v>0.60493827160493829</v>
      </c>
      <c r="H85" s="1">
        <f>G85/F85*100</f>
        <v>63.611931920482114</v>
      </c>
    </row>
    <row r="86" spans="1:8">
      <c r="A86" s="1">
        <v>1971</v>
      </c>
      <c r="B86" s="1">
        <v>29662</v>
      </c>
      <c r="C86" s="1">
        <v>85</v>
      </c>
      <c r="D86" s="1">
        <v>17519</v>
      </c>
      <c r="E86" s="1">
        <v>86</v>
      </c>
      <c r="F86" s="1">
        <f t="shared" si="16"/>
        <v>1.6931331697014669</v>
      </c>
      <c r="G86" s="1">
        <f t="shared" si="16"/>
        <v>0.98837209302325579</v>
      </c>
      <c r="H86" s="1">
        <f>G86/F86*100</f>
        <v>58.375331055473055</v>
      </c>
    </row>
    <row r="87" spans="1:8">
      <c r="A87" s="1">
        <v>1981</v>
      </c>
      <c r="B87" s="1">
        <v>90985</v>
      </c>
      <c r="C87" s="1">
        <v>433</v>
      </c>
      <c r="D87" s="1">
        <v>21386</v>
      </c>
      <c r="E87" s="1">
        <v>106</v>
      </c>
      <c r="F87" s="1">
        <f t="shared" si="16"/>
        <v>4.2544187786402317</v>
      </c>
      <c r="G87" s="1">
        <f t="shared" si="16"/>
        <v>4.0849056603773581</v>
      </c>
      <c r="H87" s="1">
        <f>G87/F87*100</f>
        <v>96.015598673221064</v>
      </c>
    </row>
    <row r="88" spans="1:8">
      <c r="A88" s="1">
        <v>1986</v>
      </c>
      <c r="B88" s="1">
        <v>132253</v>
      </c>
      <c r="C88" s="1">
        <v>582</v>
      </c>
      <c r="D88" s="1">
        <v>21511</v>
      </c>
      <c r="E88" s="1">
        <v>105</v>
      </c>
      <c r="F88" s="1">
        <f>B88/D88</f>
        <v>6.1481567570080422</v>
      </c>
      <c r="G88" s="1">
        <f t="shared" si="16"/>
        <v>5.5428571428571427</v>
      </c>
      <c r="H88" s="1">
        <f>G88/F88*100</f>
        <v>90.15477909763861</v>
      </c>
    </row>
    <row r="89" spans="1:8">
      <c r="D89" s="1" t="s">
        <v>605</v>
      </c>
      <c r="G89" s="1">
        <f>AVERAGE(H85:H88)</f>
        <v>77.039410186703705</v>
      </c>
    </row>
  </sheetData>
  <mergeCells count="3">
    <mergeCell ref="A47:K47"/>
    <mergeCell ref="A48:K48"/>
    <mergeCell ref="A52:K52"/>
  </mergeCells>
  <pageMargins left="0.74803149606299213" right="0.74803149606299213" top="0.98425196850393704" bottom="0.98425196850393704" header="0.51181102362204722" footer="0.51181102362204722"/>
  <pageSetup scale="63" orientation="landscape" r:id="rId1"/>
  <headerFooter alignWithMargins="0"/>
</worksheet>
</file>

<file path=xl/worksheets/sheet26.xml><?xml version="1.0" encoding="utf-8"?>
<worksheet xmlns="http://schemas.openxmlformats.org/spreadsheetml/2006/main" xmlns:r="http://schemas.openxmlformats.org/officeDocument/2006/relationships">
  <dimension ref="A1:L80"/>
  <sheetViews>
    <sheetView view="pageBreakPreview" zoomScale="90" zoomScaleNormal="100" zoomScaleSheetLayoutView="90" workbookViewId="0">
      <selection activeCell="A45" sqref="A45:A46"/>
    </sheetView>
  </sheetViews>
  <sheetFormatPr defaultRowHeight="12.75"/>
  <cols>
    <col min="1" max="1" width="9.375" style="1" customWidth="1"/>
    <col min="2" max="11" width="12" style="1" customWidth="1"/>
    <col min="12" max="15" width="9" style="1"/>
    <col min="16" max="16" width="9" style="1" customWidth="1"/>
    <col min="17" max="16384" width="9" style="1"/>
  </cols>
  <sheetData>
    <row r="1" spans="1:12">
      <c r="A1" s="1" t="s">
        <v>577</v>
      </c>
    </row>
    <row r="2" spans="1:12" s="3" customFormat="1" ht="25.5">
      <c r="B2" s="277" t="s">
        <v>561</v>
      </c>
      <c r="C2" s="277" t="s">
        <v>562</v>
      </c>
      <c r="D2" s="277" t="s">
        <v>563</v>
      </c>
      <c r="E2" s="258" t="s">
        <v>564</v>
      </c>
      <c r="F2" s="258" t="s">
        <v>564</v>
      </c>
      <c r="G2" s="277" t="s">
        <v>565</v>
      </c>
      <c r="H2" s="277" t="s">
        <v>565</v>
      </c>
      <c r="I2" s="277" t="s">
        <v>372</v>
      </c>
      <c r="J2" s="277" t="s">
        <v>566</v>
      </c>
      <c r="K2" s="277" t="s">
        <v>567</v>
      </c>
      <c r="L2" s="252"/>
    </row>
    <row r="3" spans="1:12" ht="28.5" customHeight="1">
      <c r="B3" s="277" t="s">
        <v>568</v>
      </c>
      <c r="C3" s="277" t="s">
        <v>568</v>
      </c>
      <c r="D3" s="277" t="s">
        <v>569</v>
      </c>
      <c r="E3" s="258" t="s">
        <v>1205</v>
      </c>
      <c r="F3" s="258" t="s">
        <v>1207</v>
      </c>
      <c r="G3" s="277" t="s">
        <v>1204</v>
      </c>
      <c r="H3" s="277" t="s">
        <v>1202</v>
      </c>
      <c r="I3" s="277" t="s">
        <v>1086</v>
      </c>
      <c r="J3" s="277" t="s">
        <v>570</v>
      </c>
      <c r="K3" s="277" t="s">
        <v>1203</v>
      </c>
      <c r="L3" s="251"/>
    </row>
    <row r="4" spans="1:12">
      <c r="B4" s="18" t="s">
        <v>77</v>
      </c>
      <c r="C4" s="18" t="s">
        <v>78</v>
      </c>
      <c r="D4" s="18" t="s">
        <v>79</v>
      </c>
      <c r="E4" s="18" t="s">
        <v>80</v>
      </c>
      <c r="F4" s="18" t="s">
        <v>81</v>
      </c>
      <c r="G4" s="18" t="s">
        <v>82</v>
      </c>
      <c r="H4" s="18" t="s">
        <v>575</v>
      </c>
      <c r="I4" s="18" t="s">
        <v>84</v>
      </c>
      <c r="J4" s="18" t="s">
        <v>101</v>
      </c>
      <c r="K4" s="18" t="s">
        <v>1192</v>
      </c>
      <c r="L4" s="251"/>
    </row>
    <row r="5" spans="1:12">
      <c r="A5" s="1">
        <v>1981</v>
      </c>
      <c r="B5" s="78">
        <f>'a1'!X8/1000</f>
        <v>854.87099999999998</v>
      </c>
      <c r="C5" s="321">
        <v>632.70000000000005</v>
      </c>
      <c r="D5" s="71">
        <f>C5/'a5-1'!C15*100</f>
        <v>3.3628497321200781</v>
      </c>
      <c r="E5" s="78">
        <v>750</v>
      </c>
      <c r="F5" s="74">
        <f>H5/E5</f>
        <v>3.6160000000000001</v>
      </c>
      <c r="G5" s="74">
        <f>F5/J5*$J$36</f>
        <v>8.9047559055118111</v>
      </c>
      <c r="H5" s="78">
        <v>2712</v>
      </c>
      <c r="I5" s="78">
        <f>H5/J5*$J$36</f>
        <v>6678.5669291338581</v>
      </c>
      <c r="J5" s="71">
        <v>50.8</v>
      </c>
      <c r="K5" s="78">
        <f>I5/B5*1000</f>
        <v>7812.368098969152</v>
      </c>
      <c r="L5" s="253"/>
    </row>
    <row r="6" spans="1:12">
      <c r="A6" s="1">
        <v>1982</v>
      </c>
      <c r="B6" s="78">
        <f>'a1'!X9/1000</f>
        <v>859.03800000000001</v>
      </c>
      <c r="C6" s="321">
        <v>639.79999999999995</v>
      </c>
      <c r="D6" s="71">
        <f>C6/'a5-1'!C16*100</f>
        <v>3.349142037543055</v>
      </c>
      <c r="E6" s="78">
        <v>750.39959999999996</v>
      </c>
      <c r="F6" s="73">
        <f>POWER(F$10/F$5,1/5)*F5</f>
        <v>3.9100686271991778</v>
      </c>
      <c r="G6" s="74">
        <f t="shared" ref="G6:G16" si="0">F6/J6*$J$36</f>
        <v>8.7976544111981507</v>
      </c>
      <c r="H6" s="76">
        <f>POWER(H10/H5,1/5)*H5</f>
        <v>2934.1138322186162</v>
      </c>
      <c r="I6" s="78">
        <f t="shared" ref="I6:I16" si="1">H6/J6*$J$36</f>
        <v>6601.7561224918854</v>
      </c>
      <c r="J6" s="71">
        <v>55.6</v>
      </c>
      <c r="K6" s="78">
        <f t="shared" ref="K6:K32" si="2">I6/B6*1000</f>
        <v>7685.0571482191535</v>
      </c>
      <c r="L6" s="253"/>
    </row>
    <row r="7" spans="1:12">
      <c r="A7" s="1">
        <v>1983</v>
      </c>
      <c r="B7" s="78">
        <f>'a1'!X10/1000</f>
        <v>868.28899999999999</v>
      </c>
      <c r="C7" s="321">
        <v>650.1</v>
      </c>
      <c r="D7" s="71">
        <f>C7/'a5-1'!C17*100</f>
        <v>3.3588220098165853</v>
      </c>
      <c r="E7" s="78">
        <v>750.79939999999999</v>
      </c>
      <c r="F7" s="73">
        <f>POWER(F$10/F$5,1/5)*F6</f>
        <v>4.2280521762741321</v>
      </c>
      <c r="G7" s="74">
        <f t="shared" si="0"/>
        <v>8.9497348096767162</v>
      </c>
      <c r="H7" s="76">
        <f>POWER(H10/H5,1/5)*H6</f>
        <v>3174.4188718350347</v>
      </c>
      <c r="I7" s="78">
        <f t="shared" si="1"/>
        <v>6719.4551754071545</v>
      </c>
      <c r="J7" s="71">
        <v>59.1</v>
      </c>
      <c r="K7" s="78">
        <f t="shared" si="2"/>
        <v>7738.7312005647373</v>
      </c>
      <c r="L7" s="253"/>
    </row>
    <row r="8" spans="1:12">
      <c r="A8" s="1">
        <v>1984</v>
      </c>
      <c r="B8" s="78">
        <f>'a1'!X11/1000</f>
        <v>877.471</v>
      </c>
      <c r="C8" s="321">
        <v>659.8</v>
      </c>
      <c r="D8" s="71">
        <f>C8/'a5-1'!C18*100</f>
        <v>3.3666872471030054</v>
      </c>
      <c r="E8" s="78">
        <v>751.19939999999997</v>
      </c>
      <c r="F8" s="73">
        <f>POWER(F$10/F$5,1/5)*F7</f>
        <v>4.5718955112308324</v>
      </c>
      <c r="G8" s="74">
        <f t="shared" si="0"/>
        <v>9.2697589700968734</v>
      </c>
      <c r="H8" s="76">
        <f>POWER(H10/H5,1/5)*H7</f>
        <v>3434.4049856589195</v>
      </c>
      <c r="I8" s="78">
        <f t="shared" si="1"/>
        <v>6963.4370130620873</v>
      </c>
      <c r="J8" s="71">
        <v>61.7</v>
      </c>
      <c r="K8" s="78">
        <f t="shared" si="2"/>
        <v>7935.8030214811506</v>
      </c>
      <c r="L8" s="253"/>
    </row>
    <row r="9" spans="1:12">
      <c r="A9" s="1">
        <v>1985</v>
      </c>
      <c r="B9" s="78">
        <f>'a1'!X12/1000</f>
        <v>885.84799999999996</v>
      </c>
      <c r="C9" s="321">
        <v>668.3</v>
      </c>
      <c r="D9" s="71">
        <f>C9/'a5-1'!C19*100</f>
        <v>3.3679722619791561</v>
      </c>
      <c r="E9" s="78">
        <v>751.59960000000001</v>
      </c>
      <c r="F9" s="73">
        <f>POWER(F$10/F$5,1/5)*F8</f>
        <v>4.9437016607567541</v>
      </c>
      <c r="G9" s="74">
        <f t="shared" si="0"/>
        <v>9.5884818257468201</v>
      </c>
      <c r="H9" s="76">
        <f>POWER(H10/H5,1/5)*H8</f>
        <v>3715.6840611587072</v>
      </c>
      <c r="I9" s="78">
        <f t="shared" si="1"/>
        <v>7206.698853503166</v>
      </c>
      <c r="J9" s="71">
        <v>64.5</v>
      </c>
      <c r="K9" s="78">
        <f t="shared" si="2"/>
        <v>8135.3673017302817</v>
      </c>
      <c r="L9" s="253"/>
    </row>
    <row r="10" spans="1:12">
      <c r="A10" s="1">
        <v>1986</v>
      </c>
      <c r="B10" s="78">
        <f>'a1'!X13/1000</f>
        <v>889.08699999999999</v>
      </c>
      <c r="C10" s="321">
        <v>675</v>
      </c>
      <c r="D10" s="71">
        <f>C10/'a5-1'!C20*100</f>
        <v>3.3593454502020581</v>
      </c>
      <c r="E10" s="78">
        <v>752</v>
      </c>
      <c r="F10" s="74">
        <f>H10/E10</f>
        <v>5.3457446808510642</v>
      </c>
      <c r="G10" s="74">
        <f t="shared" si="0"/>
        <v>10.056430971044634</v>
      </c>
      <c r="H10" s="78">
        <v>4020</v>
      </c>
      <c r="I10" s="78">
        <f t="shared" si="1"/>
        <v>7562.4360902255639</v>
      </c>
      <c r="J10" s="71">
        <v>66.5</v>
      </c>
      <c r="K10" s="78">
        <f t="shared" si="2"/>
        <v>8505.8448613302899</v>
      </c>
      <c r="L10" s="253"/>
    </row>
    <row r="11" spans="1:12">
      <c r="A11" s="1">
        <v>1987</v>
      </c>
      <c r="B11" s="78">
        <f>'a1'!X14/1000</f>
        <v>893.60599999999999</v>
      </c>
      <c r="C11" s="321">
        <v>680.2</v>
      </c>
      <c r="D11" s="71">
        <f>C11/'a5-1'!C21*100</f>
        <v>3.3428182483868278</v>
      </c>
      <c r="E11" s="78">
        <v>767.20989999999995</v>
      </c>
      <c r="F11" s="73">
        <f>POWER(F$16/F$10,1/6)*F10</f>
        <v>5.8108336813942962</v>
      </c>
      <c r="G11" s="74">
        <f t="shared" si="0"/>
        <v>10.565919964279454</v>
      </c>
      <c r="H11" s="76">
        <f>POWER(H16/H10,1/6)*H10</f>
        <v>4458.1288974495556</v>
      </c>
      <c r="I11" s="78">
        <f t="shared" si="1"/>
        <v>8106.2779806822582</v>
      </c>
      <c r="J11" s="71">
        <v>68.8</v>
      </c>
      <c r="K11" s="78">
        <f t="shared" si="2"/>
        <v>9071.4229545037269</v>
      </c>
      <c r="L11" s="253"/>
    </row>
    <row r="12" spans="1:12">
      <c r="A12" s="1">
        <v>1988</v>
      </c>
      <c r="B12" s="78">
        <f>'a1'!X15/1000</f>
        <v>897.21600000000001</v>
      </c>
      <c r="C12" s="321">
        <v>685.1</v>
      </c>
      <c r="D12" s="71">
        <f>C12/'a5-1'!C22*100</f>
        <v>3.3237597151201719</v>
      </c>
      <c r="E12" s="78">
        <v>782.72739999999999</v>
      </c>
      <c r="F12" s="73">
        <f>POWER(F$16/F$10,1/6)*F11</f>
        <v>6.316386226558568</v>
      </c>
      <c r="G12" s="74">
        <f t="shared" si="0"/>
        <v>11.098032541326921</v>
      </c>
      <c r="H12" s="76">
        <f>POWER(H16/H10,1/6)*H11</f>
        <v>4944.0082751927339</v>
      </c>
      <c r="I12" s="78">
        <f t="shared" si="1"/>
        <v>8686.7336408231877</v>
      </c>
      <c r="J12" s="71">
        <v>71.2</v>
      </c>
      <c r="K12" s="78">
        <f t="shared" si="2"/>
        <v>9681.8755359057213</v>
      </c>
      <c r="L12" s="253"/>
    </row>
    <row r="13" spans="1:12">
      <c r="A13" s="1">
        <v>1989</v>
      </c>
      <c r="B13" s="78">
        <f>'a1'!X16/1000</f>
        <v>903.84100000000001</v>
      </c>
      <c r="C13" s="321">
        <v>690.9</v>
      </c>
      <c r="D13" s="71">
        <f>C13/'a5-1'!C23*100</f>
        <v>3.3059788980070337</v>
      </c>
      <c r="E13" s="78">
        <v>798.55870000000004</v>
      </c>
      <c r="F13" s="73">
        <f>POWER(F$16/F$10,1/6)*F12</f>
        <v>6.8659227144642099</v>
      </c>
      <c r="G13" s="74">
        <f t="shared" si="0"/>
        <v>11.544716822304739</v>
      </c>
      <c r="H13" s="76">
        <f>POWER(H16/H10,1/6)*H12</f>
        <v>5482.8423285737472</v>
      </c>
      <c r="I13" s="78">
        <f t="shared" si="1"/>
        <v>9219.1340766744033</v>
      </c>
      <c r="J13" s="71">
        <v>74.400000000000006</v>
      </c>
      <c r="K13" s="78">
        <f t="shared" si="2"/>
        <v>10199.951182425231</v>
      </c>
      <c r="L13" s="253"/>
    </row>
    <row r="14" spans="1:12">
      <c r="A14" s="1">
        <v>1990</v>
      </c>
      <c r="B14" s="78">
        <f>'a1'!X17/1000</f>
        <v>910.45100000000002</v>
      </c>
      <c r="C14" s="321">
        <v>697</v>
      </c>
      <c r="D14" s="71">
        <f>C14/'a5-1'!C24*100</f>
        <v>3.285457725067995</v>
      </c>
      <c r="E14" s="78">
        <v>814.71029999999996</v>
      </c>
      <c r="F14" s="73">
        <f>POWER(F$16/F$10,1/6)*F13</f>
        <v>7.4632698239353736</v>
      </c>
      <c r="G14" s="74">
        <f t="shared" si="0"/>
        <v>11.939322953635743</v>
      </c>
      <c r="H14" s="76">
        <f>POWER(H16/H10,1/6)*H13</f>
        <v>6080.4024440731928</v>
      </c>
      <c r="I14" s="78">
        <f t="shared" si="1"/>
        <v>9727.0888203779596</v>
      </c>
      <c r="J14" s="71">
        <v>78.2</v>
      </c>
      <c r="K14" s="78">
        <f t="shared" si="2"/>
        <v>10683.813648815763</v>
      </c>
      <c r="L14" s="253"/>
    </row>
    <row r="15" spans="1:12">
      <c r="A15" s="1">
        <v>1991</v>
      </c>
      <c r="B15" s="78">
        <f>'a1'!X18/1000</f>
        <v>914.96900000000005</v>
      </c>
      <c r="C15" s="321">
        <v>703.4</v>
      </c>
      <c r="D15" s="71">
        <f>C15/'a5-1'!C25*100</f>
        <v>3.2665685240998825</v>
      </c>
      <c r="E15" s="78">
        <v>831.18849999999998</v>
      </c>
      <c r="F15" s="73">
        <f>POWER(F$16/F$10,1/6)*F14</f>
        <v>8.1125871614491345</v>
      </c>
      <c r="G15" s="74">
        <f t="shared" si="0"/>
        <v>12.242275680305026</v>
      </c>
      <c r="H15" s="76">
        <f>POWER(H16/H10,1/6)*H14</f>
        <v>6743.0890159317432</v>
      </c>
      <c r="I15" s="78">
        <f t="shared" si="1"/>
        <v>10175.638551182883</v>
      </c>
      <c r="J15" s="71">
        <v>82.9</v>
      </c>
      <c r="K15" s="78">
        <f t="shared" si="2"/>
        <v>11121.293236364163</v>
      </c>
      <c r="L15" s="253"/>
    </row>
    <row r="16" spans="1:12">
      <c r="A16" s="1">
        <v>1992</v>
      </c>
      <c r="B16" s="78">
        <f>'a1'!X19/1000</f>
        <v>919.45100000000002</v>
      </c>
      <c r="C16" s="321">
        <v>708</v>
      </c>
      <c r="D16" s="71">
        <f>C16/'a5-1'!C26*100</f>
        <v>3.2446998652624632</v>
      </c>
      <c r="E16" s="78">
        <v>848</v>
      </c>
      <c r="F16" s="74">
        <f>H16/E16</f>
        <v>8.8183962264150946</v>
      </c>
      <c r="G16" s="74">
        <f t="shared" si="0"/>
        <v>13.211752909275788</v>
      </c>
      <c r="H16" s="78">
        <v>7478</v>
      </c>
      <c r="I16" s="78">
        <f t="shared" si="1"/>
        <v>11203.566467065868</v>
      </c>
      <c r="J16" s="71">
        <v>83.5</v>
      </c>
      <c r="K16" s="78">
        <f t="shared" si="2"/>
        <v>12185.060940785172</v>
      </c>
      <c r="L16" s="253"/>
    </row>
    <row r="17" spans="1:12">
      <c r="A17" s="1">
        <v>1993</v>
      </c>
      <c r="B17" s="78">
        <f>'a1'!X20/1000</f>
        <v>923.92499999999995</v>
      </c>
      <c r="C17" s="321">
        <v>712.6</v>
      </c>
      <c r="D17" s="71">
        <f>C17/'a5-1'!C27*100</f>
        <v>3.2254706263098099</v>
      </c>
      <c r="E17" s="76">
        <f>E16*POWER(E$22/E$16, 1/6)</f>
        <v>865.75603485125657</v>
      </c>
      <c r="F17" s="74">
        <f>G17*J17/$J$36</f>
        <v>8.8298155308123825</v>
      </c>
      <c r="G17" s="74">
        <f>G16*('a5-1'!D85/'a5-1'!D84)</f>
        <v>13.072306779936438</v>
      </c>
      <c r="H17" s="78">
        <f>E17*F17</f>
        <v>7644.4660824241719</v>
      </c>
      <c r="I17" s="78">
        <f>E17*G17</f>
        <v>11317.428484156968</v>
      </c>
      <c r="J17" s="71">
        <v>84.5</v>
      </c>
      <c r="K17" s="78">
        <f t="shared" si="2"/>
        <v>12249.293486113016</v>
      </c>
      <c r="L17" s="253"/>
    </row>
    <row r="18" spans="1:12">
      <c r="A18" s="1">
        <v>1994</v>
      </c>
      <c r="B18" s="78">
        <f>'a1'!X21/1000</f>
        <v>926.87099999999998</v>
      </c>
      <c r="C18" s="321">
        <v>716.5</v>
      </c>
      <c r="D18" s="71">
        <f>C18/'a5-1'!C28*100</f>
        <v>3.2032797292524484</v>
      </c>
      <c r="E18" s="76">
        <f>E17*POWER(E$22/E$16, 1/6)</f>
        <v>883.88385835067243</v>
      </c>
      <c r="F18" s="74">
        <f>G18*J18/$J$36</f>
        <v>8.904315365515366</v>
      </c>
      <c r="G18" s="74">
        <f>G17*('a5-1'!D86/'a5-1'!D85)</f>
        <v>13.028419324280375</v>
      </c>
      <c r="H18" s="78">
        <f t="shared" ref="H18:H31" si="3">E18*F18</f>
        <v>7870.3806212428999</v>
      </c>
      <c r="I18" s="78">
        <f t="shared" ref="I18:I42" si="4">E18*G18</f>
        <v>11515.609540555399</v>
      </c>
      <c r="J18" s="71">
        <v>85.5</v>
      </c>
      <c r="K18" s="78">
        <f t="shared" si="2"/>
        <v>12424.177194620825</v>
      </c>
      <c r="L18" s="253"/>
    </row>
    <row r="19" spans="1:12">
      <c r="A19" s="1">
        <v>1995</v>
      </c>
      <c r="B19" s="78">
        <f>'a1'!X22/1000</f>
        <v>928.12</v>
      </c>
      <c r="C19" s="321">
        <v>720.2</v>
      </c>
      <c r="D19" s="71">
        <f>C19/'a5-1'!C29*100</f>
        <v>3.1782877316857903</v>
      </c>
      <c r="E19" s="76">
        <f>E18*POWER(E$22/E$16, 1/6)</f>
        <v>902.39125527677822</v>
      </c>
      <c r="F19" s="74">
        <f t="shared" ref="F19:F42" si="5">G19*J19/$J$36</f>
        <v>8.9929370227065846</v>
      </c>
      <c r="G19" s="74">
        <f>G18*('a5-1'!D87/'a5-1'!D86)</f>
        <v>12.990951749891384</v>
      </c>
      <c r="H19" s="78">
        <f t="shared" si="3"/>
        <v>8115.1477285452074</v>
      </c>
      <c r="I19" s="78">
        <f t="shared" si="4"/>
        <v>11722.921256824544</v>
      </c>
      <c r="J19" s="71">
        <v>86.6</v>
      </c>
      <c r="K19" s="78">
        <f t="shared" si="2"/>
        <v>12630.824954558186</v>
      </c>
      <c r="L19" s="253"/>
    </row>
    <row r="20" spans="1:12">
      <c r="A20" s="1">
        <v>1996</v>
      </c>
      <c r="B20" s="78">
        <f>'a1'!X23/1000</f>
        <v>931.327</v>
      </c>
      <c r="C20" s="321">
        <v>724.4</v>
      </c>
      <c r="D20" s="71">
        <f>C20/'a5-1'!C30*100</f>
        <v>3.155120973888804</v>
      </c>
      <c r="E20" s="76">
        <f>E19*POWER(E$22/E$16, 1/6)</f>
        <v>921.28617341140523</v>
      </c>
      <c r="F20" s="74">
        <f t="shared" si="5"/>
        <v>9.1419208422923717</v>
      </c>
      <c r="G20" s="74">
        <f>G19*('a5-1'!D88/'a5-1'!D87)</f>
        <v>12.966602011006525</v>
      </c>
      <c r="H20" s="78">
        <f t="shared" si="3"/>
        <v>8422.3252704255101</v>
      </c>
      <c r="I20" s="78">
        <f t="shared" si="4"/>
        <v>11945.951148868833</v>
      </c>
      <c r="J20" s="71">
        <v>88.2</v>
      </c>
      <c r="K20" s="78">
        <f t="shared" si="2"/>
        <v>12826.806426602938</v>
      </c>
      <c r="L20" s="253"/>
    </row>
    <row r="21" spans="1:12">
      <c r="A21" s="1">
        <v>1997</v>
      </c>
      <c r="B21" s="78">
        <f>'a1'!X24/1000</f>
        <v>932.40200000000004</v>
      </c>
      <c r="C21" s="321">
        <v>728.1</v>
      </c>
      <c r="D21" s="71">
        <f>C21/'a5-1'!C31*100</f>
        <v>3.1320574533159546</v>
      </c>
      <c r="E21" s="76">
        <f>E20*POWER(E$22/E$16, 1/6)</f>
        <v>940.57672695276585</v>
      </c>
      <c r="F21" s="74">
        <f t="shared" si="5"/>
        <v>9.5162417798438295</v>
      </c>
      <c r="G21" s="74">
        <f>G20*('a5-1'!D89/'a5-1'!D88)</f>
        <v>13.22757607398292</v>
      </c>
      <c r="H21" s="78">
        <f t="shared" si="3"/>
        <v>8950.7555461766715</v>
      </c>
      <c r="I21" s="78">
        <f t="shared" si="4"/>
        <v>12441.550209185572</v>
      </c>
      <c r="J21" s="71">
        <v>90</v>
      </c>
      <c r="K21" s="78">
        <f t="shared" si="2"/>
        <v>13343.547320989843</v>
      </c>
      <c r="L21" s="253"/>
    </row>
    <row r="22" spans="1:12">
      <c r="A22" s="1">
        <v>1998</v>
      </c>
      <c r="B22" s="78">
        <f>'a1'!X25/1000</f>
        <v>931.83600000000001</v>
      </c>
      <c r="C22" s="321">
        <v>730.8</v>
      </c>
      <c r="D22" s="71">
        <f>C22/'a5-1'!C32*100</f>
        <v>3.1077110185960866</v>
      </c>
      <c r="E22" s="76">
        <f t="shared" ref="E22:E42" si="6">C22*B60*365/1000</f>
        <v>960.27120000000002</v>
      </c>
      <c r="F22" s="74">
        <f t="shared" si="5"/>
        <v>9.801425606763992</v>
      </c>
      <c r="G22" s="74">
        <f>G21*('a5-1'!D90/'a5-1'!D89)</f>
        <v>13.533756549737035</v>
      </c>
      <c r="H22" s="78">
        <f t="shared" si="3"/>
        <v>9412.0267291179862</v>
      </c>
      <c r="I22" s="78">
        <f t="shared" si="4"/>
        <v>12996.076642523842</v>
      </c>
      <c r="J22" s="71">
        <v>90.6</v>
      </c>
      <c r="K22" s="78">
        <f t="shared" si="2"/>
        <v>13946.742390854015</v>
      </c>
      <c r="L22" s="253"/>
    </row>
    <row r="23" spans="1:12">
      <c r="A23" s="1">
        <v>1999</v>
      </c>
      <c r="B23" s="78">
        <f>'a1'!X26/1000</f>
        <v>933.78399999999999</v>
      </c>
      <c r="C23" s="321">
        <v>734.9</v>
      </c>
      <c r="D23" s="71">
        <f>C23/'a5-1'!C33*100</f>
        <v>3.0902301798884841</v>
      </c>
      <c r="E23" s="76">
        <f t="shared" si="6"/>
        <v>957.80563187798509</v>
      </c>
      <c r="F23" s="74">
        <f t="shared" si="5"/>
        <v>10.044797135260451</v>
      </c>
      <c r="G23" s="74">
        <f>G22*('a5-1'!D91/'a5-1'!D90)</f>
        <v>13.6439101153212</v>
      </c>
      <c r="H23" s="78">
        <f t="shared" si="3"/>
        <v>9620.9632672243115</v>
      </c>
      <c r="I23" s="78">
        <f t="shared" si="4"/>
        <v>13068.213949291654</v>
      </c>
      <c r="J23" s="71">
        <v>92.1</v>
      </c>
      <c r="K23" s="78">
        <f t="shared" si="2"/>
        <v>13994.900265255834</v>
      </c>
      <c r="L23" s="253"/>
    </row>
    <row r="24" spans="1:12">
      <c r="A24" s="1">
        <v>2000</v>
      </c>
      <c r="B24" s="78">
        <f>'a1'!X27/1000</f>
        <v>933.82100000000003</v>
      </c>
      <c r="C24" s="321">
        <v>739.1</v>
      </c>
      <c r="D24" s="71">
        <f>C24/'a5-1'!C34*100</f>
        <v>3.0681162488532445</v>
      </c>
      <c r="E24" s="76">
        <f t="shared" si="6"/>
        <v>955.44593053981907</v>
      </c>
      <c r="F24" s="74">
        <f t="shared" si="5"/>
        <v>10.73840884606625</v>
      </c>
      <c r="G24" s="74">
        <f>G23*('a5-1'!D92/'a5-1'!D91)</f>
        <v>14.096274361415402</v>
      </c>
      <c r="H24" s="78">
        <f t="shared" si="3"/>
        <v>10259.969032446792</v>
      </c>
      <c r="I24" s="78">
        <f t="shared" si="4"/>
        <v>13468.227974387133</v>
      </c>
      <c r="J24" s="71">
        <v>95.3</v>
      </c>
      <c r="K24" s="78">
        <f t="shared" si="2"/>
        <v>14422.708393136514</v>
      </c>
      <c r="L24" s="253"/>
    </row>
    <row r="25" spans="1:12">
      <c r="A25" s="1">
        <v>2001</v>
      </c>
      <c r="B25" s="78">
        <f>'a1'!X28/1000</f>
        <v>932.49400000000003</v>
      </c>
      <c r="C25" s="321">
        <v>742.1</v>
      </c>
      <c r="D25" s="71">
        <f>C25/'a5-1'!C35*100</f>
        <v>3.0389772066471741</v>
      </c>
      <c r="E25" s="76">
        <f t="shared" si="6"/>
        <v>951.52262239840411</v>
      </c>
      <c r="F25" s="74">
        <f t="shared" si="5"/>
        <v>11.042607818323091</v>
      </c>
      <c r="G25" s="74">
        <f>G24*('a5-1'!D93/'a5-1'!D92)</f>
        <v>14.226881957489379</v>
      </c>
      <c r="H25" s="78">
        <f t="shared" si="3"/>
        <v>10507.291149407907</v>
      </c>
      <c r="I25" s="78">
        <f t="shared" si="4"/>
        <v>13537.200028742835</v>
      </c>
      <c r="J25" s="71">
        <v>97.1</v>
      </c>
      <c r="K25" s="78">
        <f t="shared" si="2"/>
        <v>14517.197996708648</v>
      </c>
      <c r="L25" s="253"/>
    </row>
    <row r="26" spans="1:12">
      <c r="A26" s="1">
        <v>2002</v>
      </c>
      <c r="B26" s="78">
        <f>'a1'!X29/1000</f>
        <v>935.17899999999997</v>
      </c>
      <c r="C26" s="321">
        <v>747.4</v>
      </c>
      <c r="D26" s="71">
        <f>C26/'a5-1'!C36*100</f>
        <v>3.0175302600873688</v>
      </c>
      <c r="E26" s="76">
        <f t="shared" si="6"/>
        <v>950.5250216902009</v>
      </c>
      <c r="F26" s="74">
        <f t="shared" si="5"/>
        <v>11.382010783571978</v>
      </c>
      <c r="G26" s="74">
        <f>G25*('a5-1'!D94/'a5-1'!D93)</f>
        <v>14.238895490248543</v>
      </c>
      <c r="H26" s="78">
        <f t="shared" si="3"/>
        <v>10818.886046932856</v>
      </c>
      <c r="I26" s="78">
        <f t="shared" si="4"/>
        <v>13534.426444713001</v>
      </c>
      <c r="J26" s="71">
        <v>100</v>
      </c>
      <c r="K26" s="78">
        <f t="shared" si="2"/>
        <v>14472.551719738147</v>
      </c>
      <c r="L26" s="253"/>
    </row>
    <row r="27" spans="1:12">
      <c r="A27" s="1">
        <v>2003</v>
      </c>
      <c r="B27" s="78">
        <f>'a1'!X30/1000</f>
        <v>937.71699999999998</v>
      </c>
      <c r="C27" s="321">
        <v>753</v>
      </c>
      <c r="D27" s="71">
        <f>C27/'a5-1'!C37*100</f>
        <v>3.0024043158066815</v>
      </c>
      <c r="E27" s="76">
        <f t="shared" si="6"/>
        <v>949.85914901269996</v>
      </c>
      <c r="F27" s="74">
        <f t="shared" si="5"/>
        <v>11.749198570499148</v>
      </c>
      <c r="G27" s="74">
        <f>G26*('a5-1'!D95/'a5-1'!D94)</f>
        <v>14.214939469723822</v>
      </c>
      <c r="H27" s="78">
        <f t="shared" si="3"/>
        <v>11160.083755755551</v>
      </c>
      <c r="I27" s="78">
        <f t="shared" si="4"/>
        <v>13502.19030797891</v>
      </c>
      <c r="J27" s="71">
        <v>103.4</v>
      </c>
      <c r="K27" s="78">
        <f t="shared" si="2"/>
        <v>14399.00343918145</v>
      </c>
      <c r="L27" s="253"/>
    </row>
    <row r="28" spans="1:12">
      <c r="A28" s="1">
        <v>2004</v>
      </c>
      <c r="B28" s="78">
        <f>'a1'!X31/1000</f>
        <v>939.66399999999999</v>
      </c>
      <c r="C28" s="321">
        <v>758</v>
      </c>
      <c r="D28" s="71">
        <f>C28/'a5-1'!C38*100</f>
        <v>2.9833006009894483</v>
      </c>
      <c r="E28" s="76">
        <f t="shared" si="6"/>
        <v>948.39054010335735</v>
      </c>
      <c r="F28" s="74">
        <f t="shared" si="5"/>
        <v>12.122634061386201</v>
      </c>
      <c r="G28" s="74">
        <f>G27*('a5-1'!D96/'a5-1'!D95)</f>
        <v>14.402103713954546</v>
      </c>
      <c r="H28" s="78">
        <f t="shared" si="3"/>
        <v>11496.991464953415</v>
      </c>
      <c r="I28" s="78">
        <f t="shared" si="4"/>
        <v>13658.81891990192</v>
      </c>
      <c r="J28" s="71">
        <v>105.3</v>
      </c>
      <c r="K28" s="78">
        <f t="shared" si="2"/>
        <v>14535.854220127534</v>
      </c>
      <c r="L28" s="253"/>
    </row>
    <row r="29" spans="1:12">
      <c r="A29" s="1">
        <v>2005</v>
      </c>
      <c r="B29" s="78">
        <f>'a1'!X32/1000</f>
        <v>937.92600000000004</v>
      </c>
      <c r="C29" s="321">
        <v>760.8</v>
      </c>
      <c r="D29" s="71">
        <f>C29/'a5-1'!C39*100</f>
        <v>2.9540239257300609</v>
      </c>
      <c r="E29" s="76">
        <f t="shared" si="6"/>
        <v>944.15279999999996</v>
      </c>
      <c r="F29" s="74">
        <f t="shared" si="5"/>
        <v>12.73398590106906</v>
      </c>
      <c r="G29" s="74">
        <f>G28*('a5-1'!D97/'a5-1'!D96)</f>
        <v>14.722935639775779</v>
      </c>
      <c r="H29" s="78">
        <f t="shared" si="3"/>
        <v>12022.828443654875</v>
      </c>
      <c r="I29" s="78">
        <f t="shared" si="4"/>
        <v>13900.700908514093</v>
      </c>
      <c r="J29" s="71">
        <v>108.2</v>
      </c>
      <c r="K29" s="78">
        <f t="shared" si="2"/>
        <v>14820.679785520491</v>
      </c>
      <c r="L29" s="253"/>
    </row>
    <row r="30" spans="1:12">
      <c r="A30" s="1">
        <v>2006</v>
      </c>
      <c r="B30" s="78">
        <f>'a1'!X33/1000</f>
        <v>937.88199999999995</v>
      </c>
      <c r="C30" s="321">
        <v>763.9</v>
      </c>
      <c r="D30" s="71">
        <f>C30/'a5-1'!C40*100</f>
        <v>2.9250828052306099</v>
      </c>
      <c r="E30" s="76">
        <f t="shared" si="6"/>
        <v>958.89931474934178</v>
      </c>
      <c r="F30" s="74">
        <f t="shared" si="5"/>
        <v>13.323155859427919</v>
      </c>
      <c r="G30" s="74">
        <f>G29*('a5-1'!D98/'a5-1'!D97)</f>
        <v>15.09716302549305</v>
      </c>
      <c r="H30" s="78">
        <f t="shared" si="3"/>
        <v>12775.56502390411</v>
      </c>
      <c r="I30" s="78">
        <f t="shared" si="4"/>
        <v>14476.659279804384</v>
      </c>
      <c r="J30" s="71">
        <v>110.4</v>
      </c>
      <c r="K30" s="78">
        <f t="shared" si="2"/>
        <v>15435.480454688741</v>
      </c>
      <c r="L30" s="253"/>
    </row>
    <row r="31" spans="1:12">
      <c r="A31" s="1">
        <v>2007</v>
      </c>
      <c r="B31" s="78">
        <f>'a1'!X34/1000</f>
        <v>935.11500000000001</v>
      </c>
      <c r="C31" s="321">
        <v>765</v>
      </c>
      <c r="D31" s="71">
        <f>C31/'a5-1'!C41*100</f>
        <v>2.8909707237252329</v>
      </c>
      <c r="E31" s="76">
        <f t="shared" si="6"/>
        <v>971.32071336498655</v>
      </c>
      <c r="F31" s="74">
        <f t="shared" si="5"/>
        <v>13.823443589913651</v>
      </c>
      <c r="G31" s="74">
        <f>G30*('a5-1'!D99/'a5-1'!D98)</f>
        <v>15.371669271983979</v>
      </c>
      <c r="H31" s="78">
        <f t="shared" si="3"/>
        <v>13426.997088915579</v>
      </c>
      <c r="I31" s="78">
        <f t="shared" si="4"/>
        <v>14930.820762874122</v>
      </c>
      <c r="J31" s="71">
        <v>112.5</v>
      </c>
      <c r="K31" s="78">
        <f t="shared" si="2"/>
        <v>15966.828425246224</v>
      </c>
      <c r="L31" s="253"/>
    </row>
    <row r="32" spans="1:12">
      <c r="A32" s="1">
        <v>2008</v>
      </c>
      <c r="B32" s="78">
        <f>'a1'!X35/1000</f>
        <v>935.89700000000005</v>
      </c>
      <c r="C32" s="321">
        <v>767.5</v>
      </c>
      <c r="D32" s="71">
        <f>C32/'a5-1'!C42*100</f>
        <v>2.8612009961080211</v>
      </c>
      <c r="E32" s="76">
        <f t="shared" si="6"/>
        <v>985.69899982688116</v>
      </c>
      <c r="F32" s="74">
        <f t="shared" si="5"/>
        <v>14.364826548478256</v>
      </c>
      <c r="G32" s="74">
        <f>G31*('a5-1'!D100/'a5-1'!D99)</f>
        <v>15.505088880195252</v>
      </c>
      <c r="H32" s="78">
        <f t="shared" ref="H32:H37" si="7">E32*F32</f>
        <v>14159.395161521647</v>
      </c>
      <c r="I32" s="78">
        <f t="shared" si="4"/>
        <v>15283.350601435357</v>
      </c>
      <c r="J32" s="71">
        <v>115.9</v>
      </c>
      <c r="K32" s="78">
        <f t="shared" si="2"/>
        <v>16330.163042979468</v>
      </c>
      <c r="L32" s="253"/>
    </row>
    <row r="33" spans="1:12">
      <c r="A33" s="1">
        <v>2009</v>
      </c>
      <c r="B33" s="78">
        <f>'a1'!X36/1000</f>
        <v>938.20799999999997</v>
      </c>
      <c r="C33" s="321">
        <v>771.4</v>
      </c>
      <c r="D33" s="71">
        <f>C33/'a5-1'!C43*100</f>
        <v>2.8357687712526425</v>
      </c>
      <c r="E33" s="76">
        <f t="shared" si="6"/>
        <v>1002.0982022384947</v>
      </c>
      <c r="F33" s="74">
        <f t="shared" si="5"/>
        <v>14.679204446519163</v>
      </c>
      <c r="G33" s="74">
        <f>G32*('a5-1'!D101/'a5-1'!D100)</f>
        <v>15.871810512182776</v>
      </c>
      <c r="H33" s="78">
        <f t="shared" si="7"/>
        <v>14710.00438614817</v>
      </c>
      <c r="I33" s="78">
        <f t="shared" si="4"/>
        <v>15905.112780528401</v>
      </c>
      <c r="J33" s="71">
        <v>115.7</v>
      </c>
      <c r="K33" s="78">
        <f t="shared" ref="K33:K38" si="8">I33/B33*1000</f>
        <v>16952.650990535578</v>
      </c>
      <c r="L33" s="253"/>
    </row>
    <row r="34" spans="1:12">
      <c r="A34" s="1">
        <v>2010</v>
      </c>
      <c r="B34" s="78">
        <f>'a1'!X37/1000</f>
        <v>942.10699999999997</v>
      </c>
      <c r="C34" s="321">
        <v>775.9</v>
      </c>
      <c r="D34" s="71">
        <f>C34/'a5-1'!C44*100</f>
        <v>2.8139234630226011</v>
      </c>
      <c r="E34" s="76">
        <f t="shared" si="6"/>
        <v>1019.5326</v>
      </c>
      <c r="F34" s="74">
        <f t="shared" si="5"/>
        <v>14.880239376509371</v>
      </c>
      <c r="G34" s="74">
        <f>G33*('a5-1'!D102/'a5-1'!D101)</f>
        <v>15.748882791889358</v>
      </c>
      <c r="H34" s="78">
        <f t="shared" si="7"/>
        <v>15170.889140154977</v>
      </c>
      <c r="I34" s="78">
        <f t="shared" si="4"/>
        <v>16056.499419910217</v>
      </c>
      <c r="J34" s="71">
        <v>118.2</v>
      </c>
      <c r="K34" s="78">
        <f t="shared" si="8"/>
        <v>17043.180254376857</v>
      </c>
      <c r="L34" s="253"/>
    </row>
    <row r="35" spans="1:12">
      <c r="A35" s="1">
        <v>2011</v>
      </c>
      <c r="B35" s="78">
        <f>'a1'!X38/1000</f>
        <v>944.274</v>
      </c>
      <c r="C35" s="321">
        <v>779.4</v>
      </c>
      <c r="D35" s="71">
        <f>C35/'a5-1'!C45*100</f>
        <v>2.7922173300899571</v>
      </c>
      <c r="E35" s="76">
        <f t="shared" si="6"/>
        <v>993.9570198884104</v>
      </c>
      <c r="F35" s="74">
        <f t="shared" si="5"/>
        <v>15.550481853408108</v>
      </c>
      <c r="G35" s="74">
        <f>G34*('a5-1'!D103/'a5-1'!D102)</f>
        <v>15.85464775763125</v>
      </c>
      <c r="H35" s="78">
        <f t="shared" si="7"/>
        <v>15456.510600842328</v>
      </c>
      <c r="I35" s="78">
        <f t="shared" si="4"/>
        <v>15758.838436555627</v>
      </c>
      <c r="J35" s="71">
        <v>122.7</v>
      </c>
      <c r="K35" s="78">
        <f t="shared" si="8"/>
        <v>16688.840777735728</v>
      </c>
      <c r="L35" s="253"/>
    </row>
    <row r="36" spans="1:12">
      <c r="A36" s="1">
        <v>2012</v>
      </c>
      <c r="B36" s="78">
        <f>'a1'!X39/1000</f>
        <v>943.63499999999999</v>
      </c>
      <c r="C36" s="321">
        <v>781.6</v>
      </c>
      <c r="D36" s="71">
        <f>C36/'a5-1'!C46*100</f>
        <v>2.7634681950126048</v>
      </c>
      <c r="E36" s="76">
        <f t="shared" si="6"/>
        <v>967.3944537314951</v>
      </c>
      <c r="F36" s="74">
        <f t="shared" si="5"/>
        <v>16.053483287624243</v>
      </c>
      <c r="G36" s="74">
        <f>G35*('a5-1'!D104/'a5-1'!D103)</f>
        <v>16.053483287624243</v>
      </c>
      <c r="H36" s="78">
        <f t="shared" si="7"/>
        <v>15530.050695518939</v>
      </c>
      <c r="I36" s="78">
        <f t="shared" si="4"/>
        <v>15530.050695518939</v>
      </c>
      <c r="J36" s="71">
        <v>125.1</v>
      </c>
      <c r="K36" s="78">
        <f t="shared" si="8"/>
        <v>16457.688296342272</v>
      </c>
      <c r="L36" s="253"/>
    </row>
    <row r="37" spans="1:12">
      <c r="A37" s="1">
        <v>2013</v>
      </c>
      <c r="B37" s="78">
        <f>'a1'!X40/1000</f>
        <v>940.43399999999997</v>
      </c>
      <c r="C37" s="321">
        <v>781.9</v>
      </c>
      <c r="D37" s="71">
        <f>C37/'a5-1'!C47*100</f>
        <v>2.7294116004356446</v>
      </c>
      <c r="E37" s="76">
        <f t="shared" si="6"/>
        <v>939.25192579906388</v>
      </c>
      <c r="F37" s="74">
        <f t="shared" si="5"/>
        <v>16.575474128842291</v>
      </c>
      <c r="G37" s="74">
        <f>G36*('a5-1'!D105/'a5-1'!D104)</f>
        <v>16.379082255277808</v>
      </c>
      <c r="H37" s="78">
        <f t="shared" si="7"/>
        <v>15568.545996547682</v>
      </c>
      <c r="I37" s="78">
        <f t="shared" si="4"/>
        <v>15384.084551090957</v>
      </c>
      <c r="J37" s="71">
        <v>126.6</v>
      </c>
      <c r="K37" s="78">
        <f t="shared" si="8"/>
        <v>16358.494642995634</v>
      </c>
      <c r="L37" s="253"/>
    </row>
    <row r="38" spans="1:12">
      <c r="A38" s="1">
        <v>2014</v>
      </c>
      <c r="B38" s="78">
        <f>'a1'!X41/1000</f>
        <v>938.54499999999996</v>
      </c>
      <c r="C38" s="321">
        <v>783</v>
      </c>
      <c r="D38" s="71">
        <f>C38/'a5-1'!C48*100</f>
        <v>2.7018074159955283</v>
      </c>
      <c r="E38" s="76">
        <f t="shared" si="6"/>
        <v>912.86063961806508</v>
      </c>
      <c r="F38" s="74">
        <f t="shared" si="5"/>
        <v>17.11512792076449</v>
      </c>
      <c r="G38" s="74">
        <f>G37*('a5-1'!D106/'a5-1'!D105)</f>
        <v>16.623466637326377</v>
      </c>
      <c r="H38" s="78">
        <f t="shared" ref="H38" si="9">E38*F38</f>
        <v>15623.726620894076</v>
      </c>
      <c r="I38" s="78">
        <f t="shared" si="4"/>
        <v>15174.908387219322</v>
      </c>
      <c r="J38" s="71">
        <v>128.80000000000001</v>
      </c>
      <c r="K38" s="78">
        <f t="shared" si="8"/>
        <v>16168.546406639343</v>
      </c>
      <c r="L38" s="253"/>
    </row>
    <row r="39" spans="1:12">
      <c r="A39" s="1">
        <v>2015</v>
      </c>
      <c r="B39" s="78">
        <f>'a1'!X42/1000</f>
        <v>936.52499999999998</v>
      </c>
      <c r="C39" s="321">
        <v>785.5</v>
      </c>
      <c r="D39" s="71">
        <f>C39/'a5-1'!C49*100</f>
        <v>2.6827369039406008</v>
      </c>
      <c r="E39" s="76">
        <f t="shared" si="6"/>
        <v>888.79325000000017</v>
      </c>
      <c r="F39" s="74">
        <f t="shared" si="5"/>
        <v>17.316980126690332</v>
      </c>
      <c r="G39" s="74">
        <f>G38*('a5-1'!D107/'a5-1'!D106)</f>
        <v>16.754479612134265</v>
      </c>
      <c r="H39" s="78">
        <f t="shared" ref="H39:H40" si="10">E39*F39</f>
        <v>15391.215046986516</v>
      </c>
      <c r="I39" s="78">
        <f t="shared" si="4"/>
        <v>14891.268386527556</v>
      </c>
      <c r="J39" s="71">
        <v>129.30000000000001</v>
      </c>
      <c r="K39" s="78">
        <f t="shared" ref="K39:K40" si="11">I39/B39*1000</f>
        <v>15900.556190734424</v>
      </c>
      <c r="L39" s="253"/>
    </row>
    <row r="40" spans="1:12">
      <c r="A40" s="1">
        <v>2016</v>
      </c>
      <c r="B40" s="78">
        <f>'a1'!X43/1000</f>
        <v>942.79</v>
      </c>
      <c r="C40" s="321">
        <v>788.7</v>
      </c>
      <c r="D40" s="71">
        <f>C40/'a5-1'!C50*100</f>
        <v>2.6656887630082031</v>
      </c>
      <c r="E40" s="76">
        <f t="shared" si="6"/>
        <v>866.12034004667669</v>
      </c>
      <c r="F40" s="74">
        <f t="shared" si="5"/>
        <v>17.160569282207543</v>
      </c>
      <c r="G40" s="74">
        <f>G39*('a5-1'!D108/'a5-1'!D107)</f>
        <v>16.400207923637613</v>
      </c>
      <c r="H40" s="78">
        <f t="shared" si="10"/>
        <v>14863.118102100152</v>
      </c>
      <c r="I40" s="78">
        <f t="shared" si="4"/>
        <v>14204.553663657211</v>
      </c>
      <c r="J40" s="71">
        <v>130.9</v>
      </c>
      <c r="K40" s="78">
        <f t="shared" si="11"/>
        <v>15066.508621917088</v>
      </c>
      <c r="L40" s="253"/>
    </row>
    <row r="41" spans="1:12">
      <c r="A41" s="1">
        <v>2017</v>
      </c>
      <c r="B41" s="78">
        <f>'a1'!X44/1000</f>
        <v>950.40099999999995</v>
      </c>
      <c r="C41" s="321">
        <v>792.5</v>
      </c>
      <c r="D41" s="71">
        <f>C41/'a5-1'!C51*100</f>
        <v>2.6503509833889041</v>
      </c>
      <c r="E41" s="76">
        <f t="shared" si="6"/>
        <v>844.6514003343749</v>
      </c>
      <c r="F41" s="74">
        <f t="shared" si="5"/>
        <v>17.588698977143746</v>
      </c>
      <c r="G41" s="74">
        <f>G40*('a5-1'!D109/'a5-1'!D108)</f>
        <v>16.618929320548961</v>
      </c>
      <c r="H41" s="78">
        <f t="shared" ref="H41:H42" si="12">E41*F41</f>
        <v>14856.319221104253</v>
      </c>
      <c r="I41" s="78">
        <f t="shared" si="4"/>
        <v>14037.201922659682</v>
      </c>
      <c r="J41" s="71">
        <v>132.4</v>
      </c>
      <c r="K41" s="78">
        <f t="shared" ref="K41:K42" si="13">I41/B41*1000</f>
        <v>14769.767627201236</v>
      </c>
      <c r="L41" s="253"/>
    </row>
    <row r="42" spans="1:12">
      <c r="A42" s="1">
        <v>2018</v>
      </c>
      <c r="B42" s="78">
        <f>'a1'!X45/1000</f>
        <v>959.5</v>
      </c>
      <c r="C42" s="321">
        <v>798.8</v>
      </c>
      <c r="D42" s="71">
        <f>C42/'a5-1'!C52*100</f>
        <v>2.6371391596017215</v>
      </c>
      <c r="E42" s="76">
        <f t="shared" si="6"/>
        <v>826.28169232272751</v>
      </c>
      <c r="F42" s="74">
        <f t="shared" si="5"/>
        <v>17.967468517964797</v>
      </c>
      <c r="G42" s="74">
        <f>G41*('a5-1'!D110/'a5-1'!D109)</f>
        <v>16.612936523262348</v>
      </c>
      <c r="H42" s="78">
        <f t="shared" si="12"/>
        <v>14846.19029377928</v>
      </c>
      <c r="I42" s="78">
        <f t="shared" si="4"/>
        <v>13726.965304891262</v>
      </c>
      <c r="J42" s="71">
        <v>135.30000000000001</v>
      </c>
      <c r="K42" s="78">
        <f t="shared" si="13"/>
        <v>14306.373428755876</v>
      </c>
      <c r="L42" s="253"/>
    </row>
    <row r="43" spans="1:12" s="67" customFormat="1">
      <c r="B43" s="18"/>
      <c r="C43" s="18"/>
      <c r="D43" s="18"/>
      <c r="E43" s="18"/>
      <c r="F43" s="18"/>
      <c r="G43" s="18"/>
      <c r="H43" s="18"/>
      <c r="I43" s="18"/>
      <c r="J43" s="18"/>
      <c r="K43" s="18"/>
      <c r="L43" s="10"/>
    </row>
    <row r="44" spans="1:12">
      <c r="A44" s="1" t="s">
        <v>340</v>
      </c>
      <c r="B44" s="18"/>
      <c r="C44" s="18"/>
      <c r="D44" s="18"/>
      <c r="E44" s="18"/>
      <c r="F44" s="18"/>
      <c r="G44" s="18"/>
      <c r="H44" s="18"/>
      <c r="I44" s="18"/>
      <c r="J44" s="18"/>
      <c r="K44" s="18"/>
    </row>
    <row r="45" spans="1:12">
      <c r="A45" s="320" t="s">
        <v>342</v>
      </c>
      <c r="B45" s="70">
        <f>(POWER(B29/B16, 1/13)-1)*100</f>
        <v>0.1531502464906298</v>
      </c>
      <c r="C45" s="70">
        <f t="shared" ref="C45:K45" si="14">(POWER(C29/C16, 1/13)-1)*100</f>
        <v>0.55481355617597039</v>
      </c>
      <c r="D45" s="70">
        <f t="shared" si="14"/>
        <v>-0.71935837977414874</v>
      </c>
      <c r="E45" s="70">
        <f t="shared" si="14"/>
        <v>0.82963316747897142</v>
      </c>
      <c r="F45" s="70">
        <f t="shared" si="14"/>
        <v>2.8667410955852013</v>
      </c>
      <c r="G45" s="70">
        <f t="shared" si="14"/>
        <v>0.83655449409436589</v>
      </c>
      <c r="H45" s="70">
        <f t="shared" si="14"/>
        <v>3.7201576980188999</v>
      </c>
      <c r="I45" s="70">
        <f t="shared" si="14"/>
        <v>1.6731279951203826</v>
      </c>
      <c r="J45" s="70">
        <f t="shared" si="14"/>
        <v>2.0133438827580452</v>
      </c>
      <c r="K45" s="70">
        <f t="shared" si="14"/>
        <v>1.5176534586170076</v>
      </c>
    </row>
    <row r="46" spans="1:12" ht="16.5" customHeight="1">
      <c r="A46" s="320" t="s">
        <v>994</v>
      </c>
      <c r="B46" s="70">
        <f>(POWER(B42/B16, 1/(2018-1992))-1)*100</f>
        <v>0.16411745882252138</v>
      </c>
      <c r="C46" s="70">
        <f t="shared" ref="C46:K46" si="15">(POWER(C42/C16, 1/(2018-1992))-1)*100</f>
        <v>0.46518057436473192</v>
      </c>
      <c r="D46" s="70">
        <f t="shared" si="15"/>
        <v>-0.79424513572764477</v>
      </c>
      <c r="E46" s="70">
        <f t="shared" si="15"/>
        <v>-9.9738261150683627E-2</v>
      </c>
      <c r="F46" s="70">
        <f t="shared" si="15"/>
        <v>2.7752062686677403</v>
      </c>
      <c r="G46" s="70">
        <f t="shared" si="15"/>
        <v>0.88495002269293188</v>
      </c>
      <c r="H46" s="70">
        <f t="shared" si="15"/>
        <v>2.6727000650413446</v>
      </c>
      <c r="I46" s="70">
        <f t="shared" si="15"/>
        <v>0.78432912777754993</v>
      </c>
      <c r="J46" s="70">
        <f t="shared" si="15"/>
        <v>1.873675157245569</v>
      </c>
      <c r="K46" s="70">
        <f t="shared" si="15"/>
        <v>0.61919546109914236</v>
      </c>
    </row>
    <row r="47" spans="1:12" ht="27.75" customHeight="1">
      <c r="A47" s="379" t="s">
        <v>603</v>
      </c>
      <c r="B47" s="379"/>
      <c r="C47" s="379"/>
      <c r="D47" s="379"/>
      <c r="E47" s="379"/>
      <c r="F47" s="379"/>
      <c r="G47" s="379"/>
      <c r="H47" s="379"/>
      <c r="I47" s="379"/>
      <c r="J47" s="379"/>
      <c r="K47" s="379"/>
    </row>
    <row r="48" spans="1:12" ht="12.75" customHeight="1">
      <c r="A48" s="379" t="s">
        <v>591</v>
      </c>
      <c r="B48" s="379"/>
      <c r="C48" s="379"/>
      <c r="D48" s="379"/>
      <c r="E48" s="379"/>
      <c r="F48" s="379"/>
      <c r="G48" s="379"/>
      <c r="H48" s="379"/>
      <c r="I48" s="379"/>
      <c r="J48" s="379"/>
      <c r="K48" s="379"/>
    </row>
    <row r="49" spans="1:2">
      <c r="A49" s="1" t="s">
        <v>590</v>
      </c>
    </row>
    <row r="50" spans="1:2">
      <c r="A50" s="89" t="s">
        <v>1058</v>
      </c>
    </row>
    <row r="51" spans="1:2">
      <c r="A51" s="1" t="s">
        <v>939</v>
      </c>
    </row>
    <row r="52" spans="1:2">
      <c r="A52" s="1" t="s">
        <v>881</v>
      </c>
    </row>
    <row r="53" spans="1:2" s="89" customFormat="1" ht="13.5" customHeight="1">
      <c r="A53" s="89" t="s">
        <v>1056</v>
      </c>
    </row>
    <row r="54" spans="1:2" s="89" customFormat="1" ht="13.5" customHeight="1">
      <c r="A54" s="89" t="s">
        <v>1057</v>
      </c>
    </row>
    <row r="55" spans="1:2">
      <c r="A55" s="67" t="s">
        <v>1230</v>
      </c>
    </row>
    <row r="57" spans="1:2">
      <c r="B57" s="1" t="s">
        <v>592</v>
      </c>
    </row>
    <row r="58" spans="1:2">
      <c r="B58" s="1" t="s">
        <v>593</v>
      </c>
    </row>
    <row r="60" spans="1:2">
      <c r="A60" s="1">
        <v>1998</v>
      </c>
      <c r="B60" s="1">
        <v>3.6</v>
      </c>
    </row>
    <row r="61" spans="1:2">
      <c r="A61" s="1">
        <v>1999</v>
      </c>
      <c r="B61" s="1">
        <v>3.5707239336560006</v>
      </c>
    </row>
    <row r="62" spans="1:2">
      <c r="A62" s="1">
        <v>2000</v>
      </c>
      <c r="B62" s="1">
        <v>3.5416859473288285</v>
      </c>
    </row>
    <row r="63" spans="1:2">
      <c r="A63" s="1">
        <v>2001</v>
      </c>
      <c r="B63" s="1">
        <v>3.5128841048944928</v>
      </c>
    </row>
    <row r="64" spans="1:2">
      <c r="A64" s="1">
        <v>2002</v>
      </c>
      <c r="B64" s="1">
        <v>3.4843164859740283</v>
      </c>
    </row>
    <row r="65" spans="1:2">
      <c r="A65" s="1">
        <v>2003</v>
      </c>
      <c r="B65" s="1">
        <v>3.4559811858054541</v>
      </c>
    </row>
    <row r="66" spans="1:2">
      <c r="A66" s="1">
        <v>2004</v>
      </c>
      <c r="B66" s="1">
        <v>3.4278763151167722</v>
      </c>
    </row>
    <row r="67" spans="1:2">
      <c r="A67" s="1">
        <v>2005</v>
      </c>
      <c r="B67" s="1">
        <v>3.4</v>
      </c>
    </row>
    <row r="68" spans="1:2">
      <c r="A68" s="1">
        <v>2006</v>
      </c>
      <c r="B68" s="1">
        <v>3.4390907321274633</v>
      </c>
    </row>
    <row r="69" spans="1:2">
      <c r="A69" s="1">
        <v>2007</v>
      </c>
      <c r="B69" s="1">
        <v>3.478630901119121</v>
      </c>
    </row>
    <row r="70" spans="1:2">
      <c r="A70" s="1">
        <v>2008</v>
      </c>
      <c r="B70" s="1">
        <v>3.518625674273816</v>
      </c>
    </row>
    <row r="71" spans="1:2">
      <c r="A71" s="1">
        <v>2009</v>
      </c>
      <c r="B71" s="1">
        <v>3.5590802783002431</v>
      </c>
    </row>
    <row r="72" spans="1:2">
      <c r="A72" s="1">
        <v>2010</v>
      </c>
      <c r="B72" s="1">
        <v>3.6</v>
      </c>
    </row>
    <row r="73" spans="1:2">
      <c r="A73" s="1">
        <v>2011</v>
      </c>
      <c r="B73" s="1">
        <v>3.4939311233031747</v>
      </c>
    </row>
    <row r="74" spans="1:2">
      <c r="A74" s="1">
        <v>2012</v>
      </c>
      <c r="B74" s="1">
        <v>3.3909874151073844</v>
      </c>
    </row>
    <row r="75" spans="1:2">
      <c r="A75" s="1">
        <v>2013</v>
      </c>
      <c r="B75" s="1">
        <v>3.2910767967702976</v>
      </c>
    </row>
    <row r="76" spans="1:2">
      <c r="A76" s="1">
        <v>2014</v>
      </c>
      <c r="B76" s="1">
        <v>3.1941099026157387</v>
      </c>
    </row>
    <row r="77" spans="1:2">
      <c r="A77" s="1">
        <v>2015</v>
      </c>
      <c r="B77" s="1">
        <v>3.1</v>
      </c>
    </row>
    <row r="78" spans="1:2">
      <c r="A78" s="1">
        <v>2016</v>
      </c>
      <c r="B78" s="1">
        <v>3.0086629117332895</v>
      </c>
    </row>
    <row r="79" spans="1:2">
      <c r="A79" s="1">
        <v>2017</v>
      </c>
      <c r="B79" s="1">
        <v>2.9200169407869145</v>
      </c>
    </row>
    <row r="80" spans="1:2">
      <c r="A80" s="1">
        <v>2018</v>
      </c>
      <c r="B80" s="1">
        <f>B79*(B77/B72)^(1/5)</f>
        <v>2.8339827972188676</v>
      </c>
    </row>
  </sheetData>
  <mergeCells count="2">
    <mergeCell ref="A47:K47"/>
    <mergeCell ref="A48:K48"/>
  </mergeCells>
  <pageMargins left="0.74803149606299213" right="0.74803149606299213" top="0.98425196850393704" bottom="0.98425196850393704" header="0.51181102362204722" footer="0.51181102362204722"/>
  <pageSetup scale="66" orientation="landscape" r:id="rId1"/>
  <headerFooter alignWithMargins="0"/>
</worksheet>
</file>

<file path=xl/worksheets/sheet27.xml><?xml version="1.0" encoding="utf-8"?>
<worksheet xmlns="http://schemas.openxmlformats.org/spreadsheetml/2006/main" xmlns:r="http://schemas.openxmlformats.org/officeDocument/2006/relationships">
  <dimension ref="A1:K81"/>
  <sheetViews>
    <sheetView view="pageBreakPreview" zoomScale="80" zoomScaleSheetLayoutView="80" workbookViewId="0">
      <selection activeCell="Q47" sqref="Q47"/>
    </sheetView>
  </sheetViews>
  <sheetFormatPr defaultRowHeight="12.75"/>
  <cols>
    <col min="1" max="1" width="9.375" style="1" customWidth="1"/>
    <col min="2" max="11" width="12" style="1" customWidth="1"/>
    <col min="12" max="19" width="9" style="1"/>
    <col min="20" max="20" width="0" style="1" hidden="1" customWidth="1"/>
    <col min="21" max="16384" width="9" style="1"/>
  </cols>
  <sheetData>
    <row r="1" spans="1:11">
      <c r="A1" s="1" t="s">
        <v>578</v>
      </c>
    </row>
    <row r="2" spans="1:11" s="3" customFormat="1" ht="25.5">
      <c r="B2" s="277" t="s">
        <v>561</v>
      </c>
      <c r="C2" s="277" t="s">
        <v>562</v>
      </c>
      <c r="D2" s="277" t="s">
        <v>563</v>
      </c>
      <c r="E2" s="258" t="s">
        <v>564</v>
      </c>
      <c r="F2" s="258" t="s">
        <v>564</v>
      </c>
      <c r="G2" s="277" t="s">
        <v>565</v>
      </c>
      <c r="H2" s="277" t="s">
        <v>565</v>
      </c>
      <c r="I2" s="277" t="s">
        <v>372</v>
      </c>
      <c r="J2" s="277" t="s">
        <v>566</v>
      </c>
      <c r="K2" s="277" t="s">
        <v>567</v>
      </c>
    </row>
    <row r="3" spans="1:11" ht="25.5">
      <c r="B3" s="277" t="s">
        <v>568</v>
      </c>
      <c r="C3" s="277" t="s">
        <v>568</v>
      </c>
      <c r="D3" s="277" t="s">
        <v>569</v>
      </c>
      <c r="E3" s="258" t="s">
        <v>1205</v>
      </c>
      <c r="F3" s="258" t="s">
        <v>1207</v>
      </c>
      <c r="G3" s="277" t="s">
        <v>1204</v>
      </c>
      <c r="H3" s="277" t="s">
        <v>1202</v>
      </c>
      <c r="I3" s="277" t="s">
        <v>1086</v>
      </c>
      <c r="J3" s="277" t="s">
        <v>570</v>
      </c>
      <c r="K3" s="277" t="s">
        <v>1203</v>
      </c>
    </row>
    <row r="4" spans="1:11">
      <c r="B4" s="18" t="s">
        <v>77</v>
      </c>
      <c r="C4" s="18" t="s">
        <v>78</v>
      </c>
      <c r="D4" s="18" t="s">
        <v>79</v>
      </c>
      <c r="E4" s="18" t="s">
        <v>80</v>
      </c>
      <c r="F4" s="18" t="s">
        <v>81</v>
      </c>
      <c r="G4" s="18" t="s">
        <v>82</v>
      </c>
      <c r="H4" s="18" t="s">
        <v>575</v>
      </c>
      <c r="I4" s="18" t="s">
        <v>84</v>
      </c>
      <c r="J4" s="18" t="s">
        <v>101</v>
      </c>
      <c r="K4" s="18" t="s">
        <v>1192</v>
      </c>
    </row>
    <row r="5" spans="1:11">
      <c r="A5" s="1">
        <v>1981</v>
      </c>
      <c r="B5" s="78">
        <f>'a1'!AD8/1000</f>
        <v>706.43799999999999</v>
      </c>
      <c r="C5" s="321">
        <v>517</v>
      </c>
      <c r="D5" s="71">
        <f>C5/'a5-1'!C15*100</f>
        <v>2.7478952291861551</v>
      </c>
      <c r="E5" s="78">
        <v>613</v>
      </c>
      <c r="F5" s="74">
        <f>H5/E5</f>
        <v>3.0358890701468191</v>
      </c>
      <c r="G5" s="74">
        <f>F5/J5*$J$36</f>
        <v>7.2765906985837319</v>
      </c>
      <c r="H5" s="78">
        <v>1861</v>
      </c>
      <c r="I5" s="78">
        <f>H5/J5*$J$36</f>
        <v>4460.5500982318272</v>
      </c>
      <c r="J5" s="71">
        <v>50.9</v>
      </c>
      <c r="K5" s="78">
        <f>I5/B5*1000</f>
        <v>6314.1423567699176</v>
      </c>
    </row>
    <row r="6" spans="1:11">
      <c r="A6" s="1">
        <v>1982</v>
      </c>
      <c r="B6" s="78">
        <f>'a1'!AD9/1000</f>
        <v>707.45699999999999</v>
      </c>
      <c r="C6" s="321">
        <v>522.20000000000005</v>
      </c>
      <c r="D6" s="71">
        <f>C6/'a5-1'!C16*100</f>
        <v>2.7335448140121654</v>
      </c>
      <c r="E6" s="78">
        <v>612.39880000000005</v>
      </c>
      <c r="F6" s="73">
        <f>POWER(F$10/F$5,1/5)*F5</f>
        <v>3.5160715781062688</v>
      </c>
      <c r="G6" s="74">
        <f t="shared" ref="G6:G16" si="0">F6/J6*$J$36</f>
        <v>7.715121088650446</v>
      </c>
      <c r="H6" s="76">
        <f>POWER(H10/H5,1/5)*H5</f>
        <v>2153.238092457158</v>
      </c>
      <c r="I6" s="78">
        <f t="shared" ref="I6:I16" si="1">H6/J6*$J$36</f>
        <v>4724.7310661829724</v>
      </c>
      <c r="J6" s="71">
        <v>55.6</v>
      </c>
      <c r="K6" s="78">
        <f t="shared" ref="K6:K32" si="2">I6/B6*1000</f>
        <v>6678.4710112176035</v>
      </c>
    </row>
    <row r="7" spans="1:11">
      <c r="A7" s="1">
        <v>1983</v>
      </c>
      <c r="B7" s="78">
        <f>'a1'!AD10/1000</f>
        <v>714.84199999999998</v>
      </c>
      <c r="C7" s="321">
        <v>530.20000000000005</v>
      </c>
      <c r="D7" s="71">
        <f>C7/'a5-1'!C17*100</f>
        <v>2.7393438388013438</v>
      </c>
      <c r="E7" s="78">
        <v>611.79819999999995</v>
      </c>
      <c r="F7" s="73">
        <f>POWER(F$10/F$5,1/5)*F6</f>
        <v>4.0722039101938696</v>
      </c>
      <c r="G7" s="74">
        <f t="shared" si="0"/>
        <v>8.377890000736123</v>
      </c>
      <c r="H7" s="76">
        <f>POWER(H10/H5,1/5)*H6</f>
        <v>2491.367158951392</v>
      </c>
      <c r="I7" s="78">
        <f t="shared" si="1"/>
        <v>5125.5783034075857</v>
      </c>
      <c r="J7" s="71">
        <v>59.3</v>
      </c>
      <c r="K7" s="78">
        <f t="shared" si="2"/>
        <v>7170.2254531876779</v>
      </c>
    </row>
    <row r="8" spans="1:11">
      <c r="A8" s="1">
        <v>1984</v>
      </c>
      <c r="B8" s="78">
        <f>'a1'!AD11/1000</f>
        <v>720.48800000000006</v>
      </c>
      <c r="C8" s="321">
        <v>537.5</v>
      </c>
      <c r="D8" s="71">
        <f>C8/'a5-1'!C18*100</f>
        <v>2.7426407931462045</v>
      </c>
      <c r="E8" s="78">
        <v>611.19820000000004</v>
      </c>
      <c r="F8" s="73">
        <f>POWER(F$10/F$5,1/5)*F7</f>
        <v>4.7162989483648809</v>
      </c>
      <c r="G8" s="74">
        <f t="shared" si="0"/>
        <v>9.2357700112442291</v>
      </c>
      <c r="H8" s="76">
        <f>POWER(H10/H5,1/5)*H7</f>
        <v>2882.5935889043008</v>
      </c>
      <c r="I8" s="78">
        <f t="shared" si="1"/>
        <v>5644.8863217708622</v>
      </c>
      <c r="J8" s="71">
        <v>62.3</v>
      </c>
      <c r="K8" s="78">
        <f t="shared" si="2"/>
        <v>7834.8096314870772</v>
      </c>
    </row>
    <row r="9" spans="1:11">
      <c r="A9" s="1">
        <v>1985</v>
      </c>
      <c r="B9" s="78">
        <f>'a1'!AD12/1000</f>
        <v>723.28700000000003</v>
      </c>
      <c r="C9" s="321">
        <v>543</v>
      </c>
      <c r="D9" s="71">
        <f>C9/'a5-1'!C19*100</f>
        <v>2.7365089604289716</v>
      </c>
      <c r="E9" s="78">
        <v>610.59879999999998</v>
      </c>
      <c r="F9" s="73">
        <f>POWER(F$10/F$5,1/5)*F8</f>
        <v>5.4622696360233869</v>
      </c>
      <c r="G9" s="74">
        <f t="shared" si="0"/>
        <v>10.220811282129649</v>
      </c>
      <c r="H9" s="76">
        <f>POWER(H10/H5,1/5)*H8</f>
        <v>3335.255411446281</v>
      </c>
      <c r="I9" s="78">
        <f t="shared" si="1"/>
        <v>6240.815340436292</v>
      </c>
      <c r="J9" s="71">
        <v>65.2</v>
      </c>
      <c r="K9" s="78">
        <f t="shared" si="2"/>
        <v>8628.4080046182098</v>
      </c>
    </row>
    <row r="10" spans="1:11">
      <c r="A10" s="1">
        <v>1986</v>
      </c>
      <c r="B10" s="78">
        <f>'a1'!AD13/1000</f>
        <v>725.01900000000001</v>
      </c>
      <c r="C10" s="321">
        <v>547.20000000000005</v>
      </c>
      <c r="D10" s="71">
        <f>C10/'a5-1'!C20*100</f>
        <v>2.7233093782971354</v>
      </c>
      <c r="E10" s="78">
        <v>610</v>
      </c>
      <c r="F10" s="74">
        <f>H10/E10</f>
        <v>6.3262295081967217</v>
      </c>
      <c r="G10" s="74">
        <f t="shared" si="0"/>
        <v>11.434074074074074</v>
      </c>
      <c r="H10" s="78">
        <v>3859</v>
      </c>
      <c r="I10" s="78">
        <f t="shared" si="1"/>
        <v>6974.7851851851856</v>
      </c>
      <c r="J10" s="71">
        <v>67.5</v>
      </c>
      <c r="K10" s="78">
        <f t="shared" si="2"/>
        <v>9620.1412448297015</v>
      </c>
    </row>
    <row r="11" spans="1:11">
      <c r="A11" s="1">
        <v>1987</v>
      </c>
      <c r="B11" s="78">
        <f>'a1'!AD14/1000</f>
        <v>727.76800000000003</v>
      </c>
      <c r="C11" s="321">
        <v>551.9</v>
      </c>
      <c r="D11" s="71">
        <f>C11/'a5-1'!C21*100</f>
        <v>2.7122925481986035</v>
      </c>
      <c r="E11" s="78">
        <v>619.61320000000001</v>
      </c>
      <c r="F11" s="73">
        <f>POWER(F$16/F$10,1/6)*F10</f>
        <v>6.4452244035625581</v>
      </c>
      <c r="G11" s="74">
        <f t="shared" si="0"/>
        <v>11.330221573986051</v>
      </c>
      <c r="H11" s="76">
        <f>POWER(H16/H10,1/6)*H10</f>
        <v>3993.546133333251</v>
      </c>
      <c r="I11" s="78">
        <f t="shared" si="1"/>
        <v>7020.3548741593168</v>
      </c>
      <c r="J11" s="71">
        <v>69.400000000000006</v>
      </c>
      <c r="K11" s="78">
        <f t="shared" si="2"/>
        <v>9646.41874080657</v>
      </c>
    </row>
    <row r="12" spans="1:11">
      <c r="A12" s="1">
        <v>1988</v>
      </c>
      <c r="B12" s="78">
        <f>'a1'!AD15/1000</f>
        <v>730.34900000000005</v>
      </c>
      <c r="C12" s="321">
        <v>556.79999999999995</v>
      </c>
      <c r="D12" s="71">
        <f>C12/'a5-1'!C22*100</f>
        <v>2.7013128147407843</v>
      </c>
      <c r="E12" s="78">
        <v>629.37789999999995</v>
      </c>
      <c r="F12" s="73">
        <f>POWER(F$16/F$10,1/6)*F11</f>
        <v>6.5664575650401096</v>
      </c>
      <c r="G12" s="74">
        <f t="shared" si="0"/>
        <v>11.157490570123864</v>
      </c>
      <c r="H12" s="76">
        <f>POWER(H16/H10,1/6)*H11</f>
        <v>4132.7832907646953</v>
      </c>
      <c r="I12" s="78">
        <f t="shared" si="1"/>
        <v>7022.2780149483679</v>
      </c>
      <c r="J12" s="71">
        <v>71.8</v>
      </c>
      <c r="K12" s="78">
        <f t="shared" si="2"/>
        <v>9614.9621823927573</v>
      </c>
    </row>
    <row r="13" spans="1:11">
      <c r="A13" s="1">
        <v>1989</v>
      </c>
      <c r="B13" s="78">
        <f>'a1'!AD16/1000</f>
        <v>735.12900000000002</v>
      </c>
      <c r="C13" s="321">
        <v>562.6</v>
      </c>
      <c r="D13" s="71">
        <f>C13/'a5-1'!C23*100</f>
        <v>2.6920592387013422</v>
      </c>
      <c r="E13" s="78">
        <v>639.29650000000004</v>
      </c>
      <c r="F13" s="73">
        <f>POWER(F$16/F$10,1/6)*F12</f>
        <v>6.6899710938907067</v>
      </c>
      <c r="G13" s="74">
        <f t="shared" si="0"/>
        <v>10.853410551258859</v>
      </c>
      <c r="H13" s="76">
        <f>POWER(H16/H10,1/6)*H12</f>
        <v>4276.8750274002641</v>
      </c>
      <c r="I13" s="78">
        <f t="shared" si="1"/>
        <v>6938.5472518993647</v>
      </c>
      <c r="J13" s="71">
        <v>75.2</v>
      </c>
      <c r="K13" s="78">
        <f t="shared" si="2"/>
        <v>9438.5437819748167</v>
      </c>
    </row>
    <row r="14" spans="1:11">
      <c r="A14" s="1">
        <v>1990</v>
      </c>
      <c r="B14" s="78">
        <f>'a1'!AD17/1000</f>
        <v>740.15599999999995</v>
      </c>
      <c r="C14" s="321">
        <v>569.1</v>
      </c>
      <c r="D14" s="71">
        <f>C14/'a5-1'!C24*100</f>
        <v>2.6825738756616877</v>
      </c>
      <c r="E14" s="78">
        <v>649.37139999999999</v>
      </c>
      <c r="F14" s="73">
        <f>POWER(F$16/F$10,1/6)*F13</f>
        <v>6.8158078832905451</v>
      </c>
      <c r="G14" s="74">
        <f t="shared" si="0"/>
        <v>10.565801293029816</v>
      </c>
      <c r="H14" s="76">
        <f>POWER(H16/H10,1/6)*H13</f>
        <v>4425.990600783588</v>
      </c>
      <c r="I14" s="78">
        <f t="shared" si="1"/>
        <v>6861.1290126505428</v>
      </c>
      <c r="J14" s="71">
        <v>78.7</v>
      </c>
      <c r="K14" s="78">
        <f t="shared" si="2"/>
        <v>9269.8417801795058</v>
      </c>
    </row>
    <row r="15" spans="1:11">
      <c r="A15" s="1">
        <v>1991</v>
      </c>
      <c r="B15" s="78">
        <f>'a1'!AD18/1000</f>
        <v>745.56700000000001</v>
      </c>
      <c r="C15" s="321">
        <v>575.5</v>
      </c>
      <c r="D15" s="71">
        <f>C15/'a5-1'!C25*100</f>
        <v>2.672604756354112</v>
      </c>
      <c r="E15" s="78">
        <v>659.60509999999999</v>
      </c>
      <c r="F15" s="73">
        <f>POWER(F$16/F$10,1/6)*F14</f>
        <v>6.9440116332264195</v>
      </c>
      <c r="G15" s="74">
        <f t="shared" si="0"/>
        <v>10.109420277489537</v>
      </c>
      <c r="H15" s="76">
        <f>POWER(H16/H10,1/6)*H14</f>
        <v>4580.305169714592</v>
      </c>
      <c r="I15" s="78">
        <f t="shared" si="1"/>
        <v>6668.224710085683</v>
      </c>
      <c r="J15" s="71">
        <v>83.8</v>
      </c>
      <c r="K15" s="78">
        <f t="shared" si="2"/>
        <v>8943.8302796203207</v>
      </c>
    </row>
    <row r="16" spans="1:11">
      <c r="A16" s="1">
        <v>1992</v>
      </c>
      <c r="B16" s="78">
        <f>'a1'!AD19/1000</f>
        <v>748.12099999999998</v>
      </c>
      <c r="C16" s="321">
        <v>579.70000000000005</v>
      </c>
      <c r="D16" s="71">
        <f>C16/'a5-1'!C26*100</f>
        <v>2.6567125874189972</v>
      </c>
      <c r="E16" s="78">
        <v>670</v>
      </c>
      <c r="F16" s="74">
        <f>H16/E16</f>
        <v>7.0746268656716422</v>
      </c>
      <c r="G16" s="74">
        <f t="shared" si="0"/>
        <v>10.238487278907952</v>
      </c>
      <c r="H16" s="78">
        <v>4740</v>
      </c>
      <c r="I16" s="78">
        <f t="shared" si="1"/>
        <v>6859.7864768683276</v>
      </c>
      <c r="J16" s="71">
        <v>84.3</v>
      </c>
      <c r="K16" s="78">
        <f t="shared" si="2"/>
        <v>9169.3542580255435</v>
      </c>
    </row>
    <row r="17" spans="1:11">
      <c r="A17" s="1">
        <v>1993</v>
      </c>
      <c r="B17" s="78">
        <f>'a1'!AD20/1000</f>
        <v>748.81200000000001</v>
      </c>
      <c r="C17" s="321">
        <v>582.20000000000005</v>
      </c>
      <c r="D17" s="71">
        <f>C17/'a5-1'!C27*100</f>
        <v>2.6352357544731566</v>
      </c>
      <c r="E17" s="76">
        <f>E16*POWER(E$22/E$16, 1/6)</f>
        <v>687.20989566464164</v>
      </c>
      <c r="F17" s="74">
        <f>G17*J17/$J$36</f>
        <v>7.0912961598665403</v>
      </c>
      <c r="G17" s="74">
        <f>G16*('a5-1'!D85/'a5-1'!D84)</f>
        <v>10.130423085523628</v>
      </c>
      <c r="H17" s="78">
        <f>E17*F17</f>
        <v>4873.2088941489592</v>
      </c>
      <c r="I17" s="78">
        <f>E17*G17</f>
        <v>6961.7269916413688</v>
      </c>
      <c r="J17" s="71">
        <v>85.4</v>
      </c>
      <c r="K17" s="78">
        <f t="shared" si="2"/>
        <v>9297.0291496949412</v>
      </c>
    </row>
    <row r="18" spans="1:11">
      <c r="A18" s="1">
        <v>1994</v>
      </c>
      <c r="B18" s="78">
        <f>'a1'!AD21/1000</f>
        <v>750.18499999999995</v>
      </c>
      <c r="C18" s="321">
        <v>584.70000000000005</v>
      </c>
      <c r="D18" s="71">
        <f>C18/'a5-1'!C28*100</f>
        <v>2.6140372054346224</v>
      </c>
      <c r="E18" s="76">
        <f>E17*POWER(E$22/E$16, 1/6)</f>
        <v>704.8618517901607</v>
      </c>
      <c r="F18" s="74">
        <f t="shared" ref="F18:F42" si="3">G18*J18/$J$36</f>
        <v>7.1088673989315847</v>
      </c>
      <c r="G18" s="74">
        <f>G17*('a5-1'!D86/'a5-1'!D85)</f>
        <v>10.096412371008769</v>
      </c>
      <c r="H18" s="78">
        <f t="shared" ref="H18:H31" si="4">E18*F18</f>
        <v>5010.7694389416201</v>
      </c>
      <c r="I18" s="78">
        <f t="shared" ref="I18:I42" si="5">E18*G18</f>
        <v>7116.5759202663285</v>
      </c>
      <c r="J18" s="71">
        <v>85.9</v>
      </c>
      <c r="K18" s="78">
        <f t="shared" si="2"/>
        <v>9486.4279081377645</v>
      </c>
    </row>
    <row r="19" spans="1:11">
      <c r="A19" s="1">
        <v>1995</v>
      </c>
      <c r="B19" s="78">
        <f>'a1'!AD22/1000</f>
        <v>750.94299999999998</v>
      </c>
      <c r="C19" s="321">
        <v>587.20000000000005</v>
      </c>
      <c r="D19" s="71">
        <f>C19/'a5-1'!C29*100</f>
        <v>2.5913503971756402</v>
      </c>
      <c r="E19" s="76">
        <f>E18*POWER(E$22/E$16, 1/6)</f>
        <v>722.96722332343654</v>
      </c>
      <c r="F19" s="74">
        <f t="shared" si="3"/>
        <v>7.195698800815344</v>
      </c>
      <c r="G19" s="74">
        <f>G18*('a5-1'!D87/'a5-1'!D86)</f>
        <v>10.067376762608623</v>
      </c>
      <c r="H19" s="78">
        <f t="shared" si="4"/>
        <v>5202.2543818972517</v>
      </c>
      <c r="I19" s="78">
        <f t="shared" si="5"/>
        <v>7278.3834242140438</v>
      </c>
      <c r="J19" s="71">
        <v>87.2</v>
      </c>
      <c r="K19" s="78">
        <f t="shared" si="2"/>
        <v>9692.3247493006056</v>
      </c>
    </row>
    <row r="20" spans="1:11">
      <c r="A20" s="1">
        <v>1996</v>
      </c>
      <c r="B20" s="78">
        <f>'a1'!AD23/1000</f>
        <v>752.26800000000003</v>
      </c>
      <c r="C20" s="321">
        <v>589.9</v>
      </c>
      <c r="D20" s="71">
        <f>C20/'a5-1'!C30*100</f>
        <v>2.5693068228837737</v>
      </c>
      <c r="E20" s="76">
        <f>E19*POWER(E$22/E$16, 1/6)</f>
        <v>741.53765687918587</v>
      </c>
      <c r="F20" s="74">
        <f t="shared" si="3"/>
        <v>7.2892857139543414</v>
      </c>
      <c r="G20" s="74">
        <f>G19*('a5-1'!D88/'a5-1'!D87)</f>
        <v>10.048506859914459</v>
      </c>
      <c r="H20" s="78">
        <f t="shared" si="4"/>
        <v>5405.2798486486263</v>
      </c>
      <c r="I20" s="78">
        <f t="shared" si="5"/>
        <v>7451.3462320353938</v>
      </c>
      <c r="J20" s="71">
        <v>88.5</v>
      </c>
      <c r="K20" s="78">
        <f t="shared" si="2"/>
        <v>9905.1750599990883</v>
      </c>
    </row>
    <row r="21" spans="1:11">
      <c r="A21" s="1">
        <v>1997</v>
      </c>
      <c r="B21" s="78">
        <f>'a1'!AD24/1000</f>
        <v>752.51099999999997</v>
      </c>
      <c r="C21" s="321">
        <v>592.6</v>
      </c>
      <c r="D21" s="71">
        <f>C21/'a5-1'!C31*100</f>
        <v>2.5491790232592155</v>
      </c>
      <c r="E21" s="76">
        <f>E20*POWER(E$22/E$16, 1/6)</f>
        <v>760.58509823186296</v>
      </c>
      <c r="F21" s="74">
        <f t="shared" si="3"/>
        <v>7.5704305641584941</v>
      </c>
      <c r="G21" s="74">
        <f>G20*('a5-1'!D89/'a5-1'!D88)</f>
        <v>10.250749487539805</v>
      </c>
      <c r="H21" s="78">
        <f t="shared" si="4"/>
        <v>5757.956674297986</v>
      </c>
      <c r="I21" s="78">
        <f t="shared" si="5"/>
        <v>7796.567305930681</v>
      </c>
      <c r="J21" s="71">
        <v>90.1</v>
      </c>
      <c r="K21" s="78">
        <f t="shared" si="2"/>
        <v>10360.735332680428</v>
      </c>
    </row>
    <row r="22" spans="1:11">
      <c r="A22" s="1">
        <v>1998</v>
      </c>
      <c r="B22" s="78">
        <f>'a1'!AD25/1000</f>
        <v>750.53</v>
      </c>
      <c r="C22" s="321">
        <v>593.70000000000005</v>
      </c>
      <c r="D22" s="71">
        <f>C22/'a5-1'!C32*100</f>
        <v>2.5246962667494484</v>
      </c>
      <c r="E22" s="76">
        <f t="shared" ref="E22:E42" si="6">C22*B61*365/1000</f>
        <v>780.12180000000001</v>
      </c>
      <c r="F22" s="74">
        <f t="shared" si="3"/>
        <v>7.7886480436430325</v>
      </c>
      <c r="G22" s="74">
        <f>G21*('a5-1'!D90/'a5-1'!D89)</f>
        <v>10.488024959431016</v>
      </c>
      <c r="H22" s="78">
        <f t="shared" si="4"/>
        <v>6076.094131373281</v>
      </c>
      <c r="I22" s="78">
        <f t="shared" si="5"/>
        <v>8181.9369097962508</v>
      </c>
      <c r="J22" s="71">
        <v>90.6</v>
      </c>
      <c r="K22" s="78">
        <f t="shared" si="2"/>
        <v>10901.545454273981</v>
      </c>
    </row>
    <row r="23" spans="1:11">
      <c r="A23" s="1">
        <v>1999</v>
      </c>
      <c r="B23" s="78">
        <f>'a1'!AD26/1000</f>
        <v>750.601</v>
      </c>
      <c r="C23" s="321">
        <v>595.79999999999995</v>
      </c>
      <c r="D23" s="71">
        <f>C23/'a5-1'!C33*100</f>
        <v>2.5053192831372413</v>
      </c>
      <c r="E23" s="76">
        <f t="shared" si="6"/>
        <v>776.51462168036937</v>
      </c>
      <c r="F23" s="74">
        <f t="shared" si="3"/>
        <v>7.9820418677000404</v>
      </c>
      <c r="G23" s="74">
        <f>G22*('a5-1'!D91/'a5-1'!D90)</f>
        <v>10.573388793261726</v>
      </c>
      <c r="H23" s="78">
        <f t="shared" si="4"/>
        <v>6198.1722211339656</v>
      </c>
      <c r="I23" s="78">
        <f t="shared" si="5"/>
        <v>8210.3909986790859</v>
      </c>
      <c r="J23" s="71">
        <v>92.1</v>
      </c>
      <c r="K23" s="78">
        <f t="shared" si="2"/>
        <v>10938.422675534786</v>
      </c>
    </row>
    <row r="24" spans="1:11">
      <c r="A24" s="1">
        <v>2000</v>
      </c>
      <c r="B24" s="78">
        <f>'a1'!AD27/1000</f>
        <v>750.51700000000005</v>
      </c>
      <c r="C24" s="321">
        <v>598.20000000000005</v>
      </c>
      <c r="D24" s="71">
        <f>C24/'a5-1'!C34*100</f>
        <v>2.4832189691029778</v>
      </c>
      <c r="E24" s="76">
        <f t="shared" si="6"/>
        <v>773.30233479761841</v>
      </c>
      <c r="F24" s="74">
        <f t="shared" si="3"/>
        <v>8.5153084201988296</v>
      </c>
      <c r="G24" s="74">
        <f>G23*('a5-1'!D92/'a5-1'!D91)</f>
        <v>10.923949813504283</v>
      </c>
      <c r="H24" s="78">
        <f t="shared" si="4"/>
        <v>6584.9078828615748</v>
      </c>
      <c r="I24" s="78">
        <f t="shared" si="5"/>
        <v>8447.5158959948694</v>
      </c>
      <c r="J24" s="71">
        <v>95.1</v>
      </c>
      <c r="K24" s="78">
        <f t="shared" si="2"/>
        <v>11255.595670710814</v>
      </c>
    </row>
    <row r="25" spans="1:11">
      <c r="A25" s="1">
        <v>2001</v>
      </c>
      <c r="B25" s="78">
        <f>'a1'!AD28/1000</f>
        <v>749.82</v>
      </c>
      <c r="C25" s="321">
        <v>599.70000000000005</v>
      </c>
      <c r="D25" s="71">
        <f>C25/'a5-1'!C35*100</f>
        <v>2.4558342956829406</v>
      </c>
      <c r="E25" s="76">
        <f t="shared" si="6"/>
        <v>768.93695816240802</v>
      </c>
      <c r="F25" s="74">
        <f t="shared" si="3"/>
        <v>8.7478354863175767</v>
      </c>
      <c r="G25" s="74">
        <f>G24*('a5-1'!D93/'a5-1'!D92)</f>
        <v>11.025164559201905</v>
      </c>
      <c r="H25" s="78">
        <f t="shared" si="4"/>
        <v>6726.5340093542063</v>
      </c>
      <c r="I25" s="78">
        <f t="shared" si="5"/>
        <v>8477.6564993926986</v>
      </c>
      <c r="J25" s="71">
        <v>96.8</v>
      </c>
      <c r="K25" s="78">
        <f t="shared" si="2"/>
        <v>11306.255500510388</v>
      </c>
    </row>
    <row r="26" spans="1:11">
      <c r="A26" s="1">
        <v>2002</v>
      </c>
      <c r="B26" s="78">
        <f>'a1'!AD29/1000</f>
        <v>749.37199999999996</v>
      </c>
      <c r="C26" s="321">
        <v>601.29999999999995</v>
      </c>
      <c r="D26" s="71">
        <f>C26/'a5-1'!C36*100</f>
        <v>2.4276705183175471</v>
      </c>
      <c r="E26" s="76">
        <f t="shared" si="6"/>
        <v>764.71861860090678</v>
      </c>
      <c r="F26" s="74">
        <f t="shared" si="3"/>
        <v>9.0446512149226379</v>
      </c>
      <c r="G26" s="74">
        <f>G25*('a5-1'!D94/'a5-1'!D93)</f>
        <v>11.034474482205619</v>
      </c>
      <c r="H26" s="78">
        <f t="shared" si="4"/>
        <v>6916.6131828026528</v>
      </c>
      <c r="I26" s="78">
        <f t="shared" si="5"/>
        <v>8438.2680830192367</v>
      </c>
      <c r="J26" s="71">
        <v>100</v>
      </c>
      <c r="K26" s="78">
        <f t="shared" si="2"/>
        <v>11260.452863223123</v>
      </c>
    </row>
    <row r="27" spans="1:11">
      <c r="A27" s="1">
        <v>2003</v>
      </c>
      <c r="B27" s="78">
        <f>'a1'!AD30/1000</f>
        <v>749.44100000000003</v>
      </c>
      <c r="C27" s="321">
        <v>603.4</v>
      </c>
      <c r="D27" s="71">
        <f>C27/'a5-1'!C37*100</f>
        <v>2.405910709372844</v>
      </c>
      <c r="E27" s="76">
        <f t="shared" si="6"/>
        <v>761.14875234297892</v>
      </c>
      <c r="F27" s="74">
        <f t="shared" si="3"/>
        <v>9.3364349362954044</v>
      </c>
      <c r="G27" s="74">
        <f>G26*('a5-1'!D95/'a5-1'!D94)</f>
        <v>11.015909692727652</v>
      </c>
      <c r="H27" s="78">
        <f t="shared" si="4"/>
        <v>7106.4158030926474</v>
      </c>
      <c r="I27" s="78">
        <f t="shared" si="5"/>
        <v>8384.7459185425814</v>
      </c>
      <c r="J27" s="71">
        <v>103.4</v>
      </c>
      <c r="K27" s="78">
        <f t="shared" si="2"/>
        <v>11188.00001406726</v>
      </c>
    </row>
    <row r="28" spans="1:11">
      <c r="A28" s="1">
        <v>2004</v>
      </c>
      <c r="B28" s="78">
        <f>'a1'!AD31/1000</f>
        <v>749.41899999999998</v>
      </c>
      <c r="C28" s="321">
        <v>605.20000000000005</v>
      </c>
      <c r="D28" s="71">
        <f>C28/'a5-1'!C38*100</f>
        <v>2.3819175774654542</v>
      </c>
      <c r="E28" s="76">
        <f t="shared" si="6"/>
        <v>757.21102225666482</v>
      </c>
      <c r="F28" s="74">
        <f t="shared" si="3"/>
        <v>9.5965900715600263</v>
      </c>
      <c r="G28" s="74">
        <f>G27*('a5-1'!D96/'a5-1'!D95)</f>
        <v>11.160953181413948</v>
      </c>
      <c r="H28" s="78">
        <f t="shared" si="4"/>
        <v>7266.6437782641278</v>
      </c>
      <c r="I28" s="78">
        <f t="shared" si="5"/>
        <v>8451.196767857231</v>
      </c>
      <c r="J28" s="71">
        <v>104.9</v>
      </c>
      <c r="K28" s="78">
        <f t="shared" si="2"/>
        <v>11276.998271804199</v>
      </c>
    </row>
    <row r="29" spans="1:11">
      <c r="A29" s="1">
        <v>2005</v>
      </c>
      <c r="B29" s="78">
        <f>'a1'!AD32/1000</f>
        <v>748.05700000000002</v>
      </c>
      <c r="C29" s="321">
        <v>606.4</v>
      </c>
      <c r="D29" s="71">
        <f>C29/'a5-1'!C39*100</f>
        <v>2.3545216989520359</v>
      </c>
      <c r="E29" s="76">
        <f t="shared" si="6"/>
        <v>752.54239999999993</v>
      </c>
      <c r="F29" s="74">
        <f t="shared" si="3"/>
        <v>10.04417374443573</v>
      </c>
      <c r="G29" s="74">
        <f>G28*('a5-1'!D97/'a5-1'!D96)</f>
        <v>11.409582838185838</v>
      </c>
      <c r="H29" s="78">
        <f t="shared" si="4"/>
        <v>7558.6666156546498</v>
      </c>
      <c r="I29" s="78">
        <f t="shared" si="5"/>
        <v>8586.1948520471815</v>
      </c>
      <c r="J29" s="71">
        <v>107.4</v>
      </c>
      <c r="K29" s="78">
        <f t="shared" si="2"/>
        <v>11477.995462975658</v>
      </c>
    </row>
    <row r="30" spans="1:11">
      <c r="A30" s="1">
        <v>2006</v>
      </c>
      <c r="B30" s="78">
        <f>'a1'!AD33/1000</f>
        <v>745.62099999999998</v>
      </c>
      <c r="C30" s="321">
        <v>606.6</v>
      </c>
      <c r="D30" s="71">
        <f>C30/'a5-1'!C40*100</f>
        <v>2.3227585150581076</v>
      </c>
      <c r="E30" s="76">
        <f t="shared" si="6"/>
        <v>761.44563990960944</v>
      </c>
      <c r="F30" s="74">
        <f t="shared" si="3"/>
        <v>10.472093344695649</v>
      </c>
      <c r="G30" s="74">
        <f>G29*('a5-1'!D98/'a5-1'!D97)</f>
        <v>11.699591465685614</v>
      </c>
      <c r="H30" s="78">
        <f t="shared" si="4"/>
        <v>7973.9298180449405</v>
      </c>
      <c r="I30" s="78">
        <f t="shared" si="5"/>
        <v>8908.6029102699886</v>
      </c>
      <c r="J30" s="71">
        <v>109.2</v>
      </c>
      <c r="K30" s="78">
        <f t="shared" si="2"/>
        <v>11947.89700165364</v>
      </c>
    </row>
    <row r="31" spans="1:11">
      <c r="A31" s="1">
        <v>2007</v>
      </c>
      <c r="B31" s="78">
        <f>'a1'!AD34/1000</f>
        <v>745.43299999999999</v>
      </c>
      <c r="C31" s="321">
        <v>607.79999999999995</v>
      </c>
      <c r="D31" s="71">
        <f>C31/'a5-1'!C41*100</f>
        <v>2.2969045828499302</v>
      </c>
      <c r="E31" s="76">
        <f t="shared" si="6"/>
        <v>771.72382952057353</v>
      </c>
      <c r="F31" s="74">
        <f t="shared" si="3"/>
        <v>10.867551771193796</v>
      </c>
      <c r="G31" s="74">
        <f>G30*('a5-1'!D99/'a5-1'!D98)</f>
        <v>11.912320899242076</v>
      </c>
      <c r="H31" s="78">
        <f t="shared" si="4"/>
        <v>8386.7486703787672</v>
      </c>
      <c r="I31" s="78">
        <f t="shared" si="5"/>
        <v>9193.0219028410575</v>
      </c>
      <c r="J31" s="71">
        <v>111.3</v>
      </c>
      <c r="K31" s="78">
        <f t="shared" si="2"/>
        <v>12332.458990735664</v>
      </c>
    </row>
    <row r="32" spans="1:11">
      <c r="A32" s="1">
        <v>2008</v>
      </c>
      <c r="B32" s="78">
        <f>'a1'!AD35/1000</f>
        <v>746.87699999999995</v>
      </c>
      <c r="C32" s="321">
        <v>610.4</v>
      </c>
      <c r="D32" s="71">
        <f>C32/'a5-1'!C42*100</f>
        <v>2.2755401798362684</v>
      </c>
      <c r="E32" s="76">
        <f t="shared" si="6"/>
        <v>783.93572572550897</v>
      </c>
      <c r="F32" s="74">
        <f t="shared" si="3"/>
        <v>11.14900752347838</v>
      </c>
      <c r="G32" s="74">
        <f>G31*('a5-1'!D100/'a5-1'!D99)</f>
        <v>12.015714822123343</v>
      </c>
      <c r="H32" s="78">
        <f t="shared" ref="H32:H37" si="7">E32*F32</f>
        <v>8740.1053040371826</v>
      </c>
      <c r="I32" s="78">
        <f t="shared" si="5"/>
        <v>9419.5481191920171</v>
      </c>
      <c r="J32" s="71">
        <v>113.2</v>
      </c>
      <c r="K32" s="78">
        <f t="shared" si="2"/>
        <v>12611.913500070317</v>
      </c>
    </row>
    <row r="33" spans="1:11">
      <c r="A33" s="1">
        <v>2009</v>
      </c>
      <c r="B33" s="78">
        <f>'a1'!AD36/1000</f>
        <v>749.95600000000002</v>
      </c>
      <c r="C33" s="321">
        <v>614</v>
      </c>
      <c r="D33" s="71">
        <f>C33/'a5-1'!C43*100</f>
        <v>2.2571454829519348</v>
      </c>
      <c r="E33" s="76">
        <f t="shared" si="6"/>
        <v>797.6254811698675</v>
      </c>
      <c r="F33" s="74">
        <f t="shared" si="3"/>
        <v>11.442946120711829</v>
      </c>
      <c r="G33" s="74">
        <f>G32*('a5-1'!D101/'a5-1'!D100)</f>
        <v>12.29990684340831</v>
      </c>
      <c r="H33" s="78">
        <f t="shared" si="7"/>
        <v>9127.1854055336407</v>
      </c>
      <c r="I33" s="78">
        <f t="shared" si="5"/>
        <v>9810.7191143180989</v>
      </c>
      <c r="J33" s="71">
        <v>113.5</v>
      </c>
      <c r="K33" s="78">
        <f t="shared" ref="K33:K38" si="8">I33/B33*1000</f>
        <v>13081.726280365914</v>
      </c>
    </row>
    <row r="34" spans="1:11">
      <c r="A34" s="1">
        <v>2010</v>
      </c>
      <c r="B34" s="78">
        <f>'a1'!AD37/1000</f>
        <v>753.03499999999997</v>
      </c>
      <c r="C34" s="321">
        <v>617.5</v>
      </c>
      <c r="D34" s="71">
        <f>C34/'a5-1'!C44*100</f>
        <v>2.2394609336466766</v>
      </c>
      <c r="E34" s="76">
        <f t="shared" si="6"/>
        <v>811.39499999999998</v>
      </c>
      <c r="F34" s="74">
        <f t="shared" si="3"/>
        <v>11.594411458311162</v>
      </c>
      <c r="G34" s="74">
        <f>G33*('a5-1'!D102/'a5-1'!D101)</f>
        <v>12.204643640327538</v>
      </c>
      <c r="H34" s="78">
        <f t="shared" si="7"/>
        <v>9407.6474852163847</v>
      </c>
      <c r="I34" s="78">
        <f t="shared" si="5"/>
        <v>9902.7868265435627</v>
      </c>
      <c r="J34" s="71">
        <v>115.9</v>
      </c>
      <c r="K34" s="78">
        <f t="shared" si="8"/>
        <v>13150.500078407464</v>
      </c>
    </row>
    <row r="35" spans="1:11">
      <c r="A35" s="1">
        <v>2011</v>
      </c>
      <c r="B35" s="78">
        <f>'a1'!AD38/1000</f>
        <v>755.70500000000004</v>
      </c>
      <c r="C35" s="321">
        <v>620.70000000000005</v>
      </c>
      <c r="D35" s="71">
        <f>C35/'a5-1'!C45*100</f>
        <v>2.2236711531778761</v>
      </c>
      <c r="E35" s="76">
        <f t="shared" si="6"/>
        <v>791.56931260551244</v>
      </c>
      <c r="F35" s="74">
        <f t="shared" si="3"/>
        <v>12.085186736690648</v>
      </c>
      <c r="G35" s="74">
        <f>G34*('a5-1'!D103/'a5-1'!D102)</f>
        <v>12.286606515635492</v>
      </c>
      <c r="H35" s="78">
        <f t="shared" si="7"/>
        <v>9566.2629578714732</v>
      </c>
      <c r="I35" s="78">
        <f t="shared" si="5"/>
        <v>9725.7006738359978</v>
      </c>
      <c r="J35" s="71">
        <v>120</v>
      </c>
      <c r="K35" s="78">
        <f t="shared" si="8"/>
        <v>12869.705339829692</v>
      </c>
    </row>
    <row r="36" spans="1:11">
      <c r="A36" s="1">
        <v>2012</v>
      </c>
      <c r="B36" s="78">
        <f>'a1'!AD39/1000</f>
        <v>758.37800000000004</v>
      </c>
      <c r="C36" s="321">
        <v>622.4</v>
      </c>
      <c r="D36" s="71">
        <f>C36/'a5-1'!C46*100</f>
        <v>2.2005918686999042</v>
      </c>
      <c r="E36" s="76">
        <f t="shared" si="6"/>
        <v>770.35095701443515</v>
      </c>
      <c r="F36" s="74">
        <f t="shared" si="3"/>
        <v>12.4406947019956</v>
      </c>
      <c r="G36" s="74">
        <f>G35*('a5-1'!D104/'a5-1'!D103)</f>
        <v>12.4406947019956</v>
      </c>
      <c r="H36" s="78">
        <f t="shared" si="7"/>
        <v>9583.7010696067227</v>
      </c>
      <c r="I36" s="78">
        <f t="shared" si="5"/>
        <v>9583.7010696067227</v>
      </c>
      <c r="J36" s="71">
        <v>122</v>
      </c>
      <c r="K36" s="78">
        <f t="shared" si="8"/>
        <v>12637.103225049676</v>
      </c>
    </row>
    <row r="37" spans="1:11">
      <c r="A37" s="1">
        <v>2013</v>
      </c>
      <c r="B37" s="78">
        <f>'a1'!AD40/1000</f>
        <v>758.54399999999998</v>
      </c>
      <c r="C37" s="321">
        <v>622.4</v>
      </c>
      <c r="D37" s="71">
        <f>C37/'a5-1'!C47*100</f>
        <v>2.1726381635901588</v>
      </c>
      <c r="E37" s="76">
        <f t="shared" si="6"/>
        <v>747.65366238308911</v>
      </c>
      <c r="F37" s="74">
        <f t="shared" si="3"/>
        <v>12.797059728038247</v>
      </c>
      <c r="G37" s="74">
        <f>G36*('a5-1'!D105/'a5-1'!D104)</f>
        <v>12.693018592037935</v>
      </c>
      <c r="H37" s="78">
        <f t="shared" si="7"/>
        <v>9567.7685734029346</v>
      </c>
      <c r="I37" s="78">
        <f t="shared" si="5"/>
        <v>9489.9818370338035</v>
      </c>
      <c r="J37" s="71">
        <v>123</v>
      </c>
      <c r="K37" s="78">
        <f t="shared" si="8"/>
        <v>12510.786239208015</v>
      </c>
    </row>
    <row r="38" spans="1:11">
      <c r="A38" s="1">
        <v>2014</v>
      </c>
      <c r="B38" s="78">
        <f>'a1'!AD41/1000</f>
        <v>758.976</v>
      </c>
      <c r="C38" s="321">
        <v>621.70000000000005</v>
      </c>
      <c r="D38" s="71">
        <f>C38/'a5-1'!C48*100</f>
        <v>2.1452281871320817</v>
      </c>
      <c r="E38" s="76">
        <f t="shared" si="6"/>
        <v>724.80901615651476</v>
      </c>
      <c r="F38" s="74">
        <f t="shared" si="3"/>
        <v>13.178066751032082</v>
      </c>
      <c r="G38" s="74">
        <f>G37*('a5-1'!D106/'a5-1'!D105)</f>
        <v>12.882404997002515</v>
      </c>
      <c r="H38" s="78">
        <f t="shared" ref="H38" si="9">E38*F38</f>
        <v>9551.5815966604423</v>
      </c>
      <c r="I38" s="78">
        <f t="shared" si="5"/>
        <v>9337.283291607162</v>
      </c>
      <c r="J38" s="71">
        <v>124.8</v>
      </c>
      <c r="K38" s="78">
        <f t="shared" si="8"/>
        <v>12302.475034266119</v>
      </c>
    </row>
    <row r="39" spans="1:11">
      <c r="A39" s="1">
        <v>2015</v>
      </c>
      <c r="B39" s="78">
        <f>'a1'!AD42/1000</f>
        <v>758.84199999999998</v>
      </c>
      <c r="C39" s="321">
        <v>622</v>
      </c>
      <c r="D39" s="71">
        <f>C39/'a5-1'!C49*100</f>
        <v>2.1243314503514368</v>
      </c>
      <c r="E39" s="76">
        <f t="shared" si="6"/>
        <v>703.79300000000001</v>
      </c>
      <c r="F39" s="74">
        <f t="shared" si="3"/>
        <v>13.345781230135897</v>
      </c>
      <c r="G39" s="74">
        <f>G38*('a5-1'!D107/'a5-1'!D106)</f>
        <v>12.983933892157729</v>
      </c>
      <c r="H39" s="78">
        <f t="shared" ref="H39:H40" si="10">E39*F39</f>
        <v>9392.6674093010333</v>
      </c>
      <c r="I39" s="78">
        <f t="shared" si="5"/>
        <v>9138.0017857633648</v>
      </c>
      <c r="J39" s="71">
        <v>125.4</v>
      </c>
      <c r="K39" s="78">
        <f t="shared" ref="K39:K40" si="11">I39/B39*1000</f>
        <v>12042.034818530556</v>
      </c>
    </row>
    <row r="40" spans="1:11">
      <c r="A40" s="1">
        <v>2016</v>
      </c>
      <c r="B40" s="78">
        <f>'a1'!AD43/1000</f>
        <v>763.35</v>
      </c>
      <c r="C40" s="321">
        <v>623.4</v>
      </c>
      <c r="D40" s="71">
        <f>C40/'a5-1'!C50*100</f>
        <v>2.1069993341692834</v>
      </c>
      <c r="E40" s="76">
        <f t="shared" si="6"/>
        <v>684.5941675987043</v>
      </c>
      <c r="F40" s="74">
        <f t="shared" si="3"/>
        <v>13.355277024036933</v>
      </c>
      <c r="G40" s="74">
        <f>G39*('a5-1'!D108/'a5-1'!D107)</f>
        <v>12.709389991673214</v>
      </c>
      <c r="H40" s="78">
        <f t="shared" si="10"/>
        <v>9142.9447573206653</v>
      </c>
      <c r="I40" s="78">
        <f t="shared" si="5"/>
        <v>8700.7742620368281</v>
      </c>
      <c r="J40" s="71">
        <v>128.19999999999999</v>
      </c>
      <c r="K40" s="78">
        <f t="shared" si="11"/>
        <v>11398.145361939907</v>
      </c>
    </row>
    <row r="41" spans="1:11">
      <c r="A41" s="1">
        <v>2017</v>
      </c>
      <c r="B41" s="78">
        <f>'a1'!AD44/1000</f>
        <v>766.76199999999994</v>
      </c>
      <c r="C41" s="321">
        <v>624.70000000000005</v>
      </c>
      <c r="D41" s="71">
        <f>C41/'a5-1'!C51*100</f>
        <v>2.0891788761174115</v>
      </c>
      <c r="E41" s="76">
        <f t="shared" si="6"/>
        <v>665.80912276199865</v>
      </c>
      <c r="F41" s="74">
        <f t="shared" si="3"/>
        <v>13.850083682196976</v>
      </c>
      <c r="G41" s="74">
        <f>G40*('a5-1'!D109/'a5-1'!D108)</f>
        <v>12.8788887898478</v>
      </c>
      <c r="H41" s="78">
        <f t="shared" ref="H41:H42" si="12">E41*F41</f>
        <v>9221.5120666238399</v>
      </c>
      <c r="I41" s="78">
        <f t="shared" si="5"/>
        <v>8574.8816473179013</v>
      </c>
      <c r="J41" s="71">
        <v>131.19999999999999</v>
      </c>
      <c r="K41" s="78">
        <f t="shared" ref="K41" si="13">I41/B41*1000</f>
        <v>11183.237624344845</v>
      </c>
    </row>
    <row r="42" spans="1:11" s="67" customFormat="1">
      <c r="A42" s="67">
        <v>2018</v>
      </c>
      <c r="B42" s="78">
        <f>'a1'!AD45/1000</f>
        <v>770.92100000000005</v>
      </c>
      <c r="C42" s="321">
        <v>627.4</v>
      </c>
      <c r="D42" s="71">
        <f>C42/'a5-1'!C52*100</f>
        <v>2.0712833108839765</v>
      </c>
      <c r="E42" s="76">
        <f t="shared" si="6"/>
        <v>648.98489454591788</v>
      </c>
      <c r="F42" s="74">
        <f t="shared" si="3"/>
        <v>14.140563800005289</v>
      </c>
      <c r="G42" s="74">
        <f>G41*('a5-1'!D110/'a5-1'!D109)</f>
        <v>12.874244653736158</v>
      </c>
      <c r="H42" s="78">
        <f t="shared" si="12"/>
        <v>9177.0123065662556</v>
      </c>
      <c r="I42" s="78">
        <f t="shared" si="5"/>
        <v>8355.190308963307</v>
      </c>
      <c r="J42" s="71">
        <v>134</v>
      </c>
      <c r="K42" s="78">
        <f>I42/B42*1000</f>
        <v>10837.933211007752</v>
      </c>
    </row>
    <row r="43" spans="1:11">
      <c r="B43" s="18"/>
      <c r="C43" s="18"/>
      <c r="D43" s="18"/>
      <c r="E43" s="18"/>
      <c r="F43" s="18"/>
      <c r="G43" s="18"/>
      <c r="H43" s="18"/>
      <c r="I43" s="18"/>
      <c r="J43" s="18"/>
      <c r="K43" s="18"/>
    </row>
    <row r="44" spans="1:11">
      <c r="A44" s="1" t="s">
        <v>340</v>
      </c>
      <c r="B44" s="18"/>
      <c r="C44" s="18"/>
      <c r="D44" s="18"/>
      <c r="E44" s="18"/>
      <c r="F44" s="18"/>
      <c r="G44" s="18"/>
      <c r="H44" s="18"/>
      <c r="I44" s="18"/>
      <c r="J44" s="18"/>
      <c r="K44" s="18"/>
    </row>
    <row r="45" spans="1:11">
      <c r="A45" s="320" t="s">
        <v>342</v>
      </c>
      <c r="B45" s="70">
        <f>(POWER(B29/B16, 1/13)-1)*100</f>
        <v>-6.5808489725371899E-4</v>
      </c>
      <c r="C45" s="70">
        <f t="shared" ref="C45:K45" si="14">(POWER(C29/C16, 1/13)-1)*100</f>
        <v>0.34697831924075384</v>
      </c>
      <c r="D45" s="70">
        <f t="shared" si="14"/>
        <v>-0.92456004983335616</v>
      </c>
      <c r="E45" s="70">
        <f t="shared" si="14"/>
        <v>0.8976947744069097</v>
      </c>
      <c r="F45" s="70">
        <f t="shared" si="14"/>
        <v>2.7326553760575134</v>
      </c>
      <c r="G45" s="70">
        <f t="shared" si="14"/>
        <v>0.83655449409436589</v>
      </c>
      <c r="H45" s="70">
        <f t="shared" si="14"/>
        <v>3.6548810549778432</v>
      </c>
      <c r="I45" s="70">
        <f t="shared" si="14"/>
        <v>1.7417589744798123</v>
      </c>
      <c r="J45" s="70">
        <f t="shared" si="14"/>
        <v>1.8803705575582752</v>
      </c>
      <c r="K45" s="70">
        <f t="shared" si="14"/>
        <v>1.742428526036055</v>
      </c>
    </row>
    <row r="46" spans="1:11" ht="16.5" customHeight="1">
      <c r="A46" s="320" t="s">
        <v>994</v>
      </c>
      <c r="B46" s="70">
        <f>(POWER(B42/B16, 1/(2018-1992))-1)*100</f>
        <v>0.11553274303597316</v>
      </c>
      <c r="C46" s="70">
        <f t="shared" ref="C46:K46" si="15">(POWER(C42/C16, 1/(2018-1992))-1)*100</f>
        <v>0.30459204718491506</v>
      </c>
      <c r="D46" s="70">
        <f t="shared" si="15"/>
        <v>-0.95282053439149639</v>
      </c>
      <c r="E46" s="70">
        <f t="shared" si="15"/>
        <v>-0.12249518608981047</v>
      </c>
      <c r="F46" s="70">
        <f t="shared" si="15"/>
        <v>2.6993783724656994</v>
      </c>
      <c r="G46" s="70">
        <f t="shared" si="15"/>
        <v>0.88495002269293188</v>
      </c>
      <c r="H46" s="70">
        <f t="shared" si="15"/>
        <v>2.573576577815273</v>
      </c>
      <c r="I46" s="70">
        <f t="shared" si="15"/>
        <v>0.76137081542602125</v>
      </c>
      <c r="J46" s="70">
        <f t="shared" si="15"/>
        <v>1.7985124137590791</v>
      </c>
      <c r="K46" s="70">
        <f t="shared" si="15"/>
        <v>0.64509277900732798</v>
      </c>
    </row>
    <row r="47" spans="1:11" ht="28.5" customHeight="1">
      <c r="A47" s="379" t="s">
        <v>603</v>
      </c>
      <c r="B47" s="379"/>
      <c r="C47" s="379"/>
      <c r="D47" s="379"/>
      <c r="E47" s="379"/>
      <c r="F47" s="379"/>
      <c r="G47" s="379"/>
      <c r="H47" s="379"/>
      <c r="I47" s="379"/>
      <c r="J47" s="379"/>
      <c r="K47" s="379"/>
    </row>
    <row r="48" spans="1:11" ht="12.75" customHeight="1">
      <c r="A48" s="379" t="s">
        <v>591</v>
      </c>
      <c r="B48" s="379"/>
      <c r="C48" s="379"/>
      <c r="D48" s="379"/>
      <c r="E48" s="379"/>
      <c r="F48" s="379"/>
      <c r="G48" s="379"/>
      <c r="H48" s="379"/>
      <c r="I48" s="379"/>
      <c r="J48" s="379"/>
      <c r="K48" s="379"/>
    </row>
    <row r="49" spans="1:2">
      <c r="A49" s="1" t="s">
        <v>590</v>
      </c>
    </row>
    <row r="50" spans="1:2">
      <c r="A50" s="89" t="s">
        <v>1058</v>
      </c>
    </row>
    <row r="51" spans="1:2">
      <c r="A51" s="1" t="s">
        <v>939</v>
      </c>
    </row>
    <row r="52" spans="1:2">
      <c r="A52" s="1" t="s">
        <v>881</v>
      </c>
    </row>
    <row r="53" spans="1:2" s="89" customFormat="1" ht="13.5" customHeight="1">
      <c r="A53" s="89" t="s">
        <v>1056</v>
      </c>
    </row>
    <row r="54" spans="1:2" s="89" customFormat="1" ht="13.5" customHeight="1">
      <c r="A54" s="89" t="s">
        <v>1057</v>
      </c>
    </row>
    <row r="55" spans="1:2">
      <c r="A55" s="67" t="s">
        <v>1230</v>
      </c>
    </row>
    <row r="58" spans="1:2">
      <c r="B58" s="1" t="s">
        <v>592</v>
      </c>
    </row>
    <row r="59" spans="1:2">
      <c r="B59" s="1" t="s">
        <v>593</v>
      </c>
    </row>
    <row r="61" spans="1:2">
      <c r="A61" s="1">
        <v>1998</v>
      </c>
      <c r="B61" s="1">
        <v>3.6</v>
      </c>
    </row>
    <row r="62" spans="1:2">
      <c r="A62" s="1">
        <v>1999</v>
      </c>
      <c r="B62" s="1">
        <v>3.5707239336560006</v>
      </c>
    </row>
    <row r="63" spans="1:2">
      <c r="A63" s="1">
        <v>2000</v>
      </c>
      <c r="B63" s="1">
        <v>3.5416859473288285</v>
      </c>
    </row>
    <row r="64" spans="1:2">
      <c r="A64" s="1">
        <v>2001</v>
      </c>
      <c r="B64" s="1">
        <v>3.5128841048944928</v>
      </c>
    </row>
    <row r="65" spans="1:2">
      <c r="A65" s="1">
        <v>2002</v>
      </c>
      <c r="B65" s="1">
        <v>3.4843164859740283</v>
      </c>
    </row>
    <row r="66" spans="1:2">
      <c r="A66" s="1">
        <v>2003</v>
      </c>
      <c r="B66" s="1">
        <v>3.4559811858054541</v>
      </c>
    </row>
    <row r="67" spans="1:2">
      <c r="A67" s="1">
        <v>2004</v>
      </c>
      <c r="B67" s="1">
        <v>3.4278763151167722</v>
      </c>
    </row>
    <row r="68" spans="1:2">
      <c r="A68" s="1">
        <v>2005</v>
      </c>
      <c r="B68" s="1">
        <v>3.4</v>
      </c>
    </row>
    <row r="69" spans="1:2">
      <c r="A69" s="1">
        <v>2006</v>
      </c>
      <c r="B69" s="1">
        <v>3.4390907321274633</v>
      </c>
    </row>
    <row r="70" spans="1:2">
      <c r="A70" s="1">
        <v>2007</v>
      </c>
      <c r="B70" s="1">
        <v>3.478630901119121</v>
      </c>
    </row>
    <row r="71" spans="1:2">
      <c r="A71" s="1">
        <v>2008</v>
      </c>
      <c r="B71" s="1">
        <v>3.518625674273816</v>
      </c>
    </row>
    <row r="72" spans="1:2">
      <c r="A72" s="1">
        <v>2009</v>
      </c>
      <c r="B72" s="1">
        <v>3.5590802783002431</v>
      </c>
    </row>
    <row r="73" spans="1:2">
      <c r="A73" s="1">
        <v>2010</v>
      </c>
      <c r="B73" s="1">
        <v>3.6</v>
      </c>
    </row>
    <row r="74" spans="1:2">
      <c r="A74" s="1">
        <v>2011</v>
      </c>
      <c r="B74" s="1">
        <v>3.4939311233031747</v>
      </c>
    </row>
    <row r="75" spans="1:2">
      <c r="A75" s="1">
        <v>2012</v>
      </c>
      <c r="B75" s="1">
        <v>3.3909874151073844</v>
      </c>
    </row>
    <row r="76" spans="1:2">
      <c r="A76" s="1">
        <v>2013</v>
      </c>
      <c r="B76" s="1">
        <v>3.2910767967702976</v>
      </c>
    </row>
    <row r="77" spans="1:2">
      <c r="A77" s="1">
        <v>2014</v>
      </c>
      <c r="B77" s="1">
        <v>3.1941099026157387</v>
      </c>
    </row>
    <row r="78" spans="1:2">
      <c r="A78" s="1">
        <v>2015</v>
      </c>
      <c r="B78" s="1">
        <v>3.1</v>
      </c>
    </row>
    <row r="79" spans="1:2">
      <c r="A79" s="1">
        <v>2016</v>
      </c>
      <c r="B79" s="1">
        <v>3.0086629117332895</v>
      </c>
    </row>
    <row r="80" spans="1:2">
      <c r="A80" s="1">
        <v>2017</v>
      </c>
      <c r="B80" s="1">
        <v>2.9200169407869145</v>
      </c>
    </row>
    <row r="81" spans="1:2">
      <c r="A81" s="1">
        <v>2018</v>
      </c>
      <c r="B81" s="1">
        <f>B80*(B78/B73)^(1/5)</f>
        <v>2.8339827972188676</v>
      </c>
    </row>
  </sheetData>
  <mergeCells count="2">
    <mergeCell ref="A47:K47"/>
    <mergeCell ref="A48:K48"/>
  </mergeCells>
  <pageMargins left="0.74803149606299213" right="0.74803149606299213" top="0.98425196850393704" bottom="0.98425196850393704" header="0.51181102362204722" footer="0.51181102362204722"/>
  <pageSetup scale="66" orientation="landscape" r:id="rId1"/>
  <headerFooter alignWithMargins="0"/>
</worksheet>
</file>

<file path=xl/worksheets/sheet28.xml><?xml version="1.0" encoding="utf-8"?>
<worksheet xmlns="http://schemas.openxmlformats.org/spreadsheetml/2006/main" xmlns:r="http://schemas.openxmlformats.org/officeDocument/2006/relationships">
  <dimension ref="A1:K80"/>
  <sheetViews>
    <sheetView view="pageBreakPreview" zoomScaleSheetLayoutView="100" workbookViewId="0">
      <selection activeCell="J59" sqref="J59"/>
    </sheetView>
  </sheetViews>
  <sheetFormatPr defaultRowHeight="12.75"/>
  <cols>
    <col min="1" max="1" width="9.375" style="1" customWidth="1"/>
    <col min="2" max="11" width="12" style="1" customWidth="1"/>
    <col min="12" max="19" width="9" style="1"/>
    <col min="20" max="20" width="0" style="1" hidden="1" customWidth="1"/>
    <col min="21" max="16384" width="9" style="1"/>
  </cols>
  <sheetData>
    <row r="1" spans="1:11">
      <c r="A1" s="1" t="s">
        <v>579</v>
      </c>
    </row>
    <row r="2" spans="1:11" s="3" customFormat="1" ht="25.5">
      <c r="B2" s="277" t="s">
        <v>561</v>
      </c>
      <c r="C2" s="277" t="s">
        <v>562</v>
      </c>
      <c r="D2" s="277" t="s">
        <v>563</v>
      </c>
      <c r="E2" s="258" t="s">
        <v>564</v>
      </c>
      <c r="F2" s="258" t="s">
        <v>564</v>
      </c>
      <c r="G2" s="277" t="s">
        <v>565</v>
      </c>
      <c r="H2" s="277" t="s">
        <v>565</v>
      </c>
      <c r="I2" s="277" t="s">
        <v>372</v>
      </c>
      <c r="J2" s="277" t="s">
        <v>566</v>
      </c>
      <c r="K2" s="277" t="s">
        <v>567</v>
      </c>
    </row>
    <row r="3" spans="1:11" ht="25.5">
      <c r="B3" s="277" t="s">
        <v>568</v>
      </c>
      <c r="C3" s="277" t="s">
        <v>568</v>
      </c>
      <c r="D3" s="277" t="s">
        <v>569</v>
      </c>
      <c r="E3" s="258" t="s">
        <v>1205</v>
      </c>
      <c r="F3" s="258" t="s">
        <v>1207</v>
      </c>
      <c r="G3" s="277" t="s">
        <v>1204</v>
      </c>
      <c r="H3" s="277" t="s">
        <v>1202</v>
      </c>
      <c r="I3" s="277" t="s">
        <v>1086</v>
      </c>
      <c r="J3" s="277" t="s">
        <v>570</v>
      </c>
      <c r="K3" s="277" t="s">
        <v>1203</v>
      </c>
    </row>
    <row r="4" spans="1:11">
      <c r="B4" s="18" t="s">
        <v>77</v>
      </c>
      <c r="C4" s="18" t="s">
        <v>78</v>
      </c>
      <c r="D4" s="18" t="s">
        <v>79</v>
      </c>
      <c r="E4" s="18" t="s">
        <v>80</v>
      </c>
      <c r="F4" s="18" t="s">
        <v>81</v>
      </c>
      <c r="G4" s="18" t="s">
        <v>82</v>
      </c>
      <c r="H4" s="18" t="s">
        <v>575</v>
      </c>
      <c r="I4" s="18" t="s">
        <v>84</v>
      </c>
      <c r="J4" s="18" t="s">
        <v>101</v>
      </c>
      <c r="K4" s="18" t="s">
        <v>1192</v>
      </c>
    </row>
    <row r="5" spans="1:11">
      <c r="A5" s="1">
        <v>1981</v>
      </c>
      <c r="B5" s="78">
        <f>'a1'!AJ8/1000</f>
        <v>6547.2070000000003</v>
      </c>
      <c r="C5" s="295">
        <v>5042.3999999999996</v>
      </c>
      <c r="D5" s="71">
        <f>C5/'a5-1'!C15*100</f>
        <v>26.800748362956028</v>
      </c>
      <c r="E5" s="78">
        <v>5780</v>
      </c>
      <c r="F5" s="74">
        <f>H5/E5</f>
        <v>3.9086505190311418</v>
      </c>
      <c r="G5" s="74">
        <f>F5/J5*$J$36</f>
        <v>9.4056769461944594</v>
      </c>
      <c r="H5" s="78">
        <v>22592</v>
      </c>
      <c r="I5" s="78">
        <f>H5/J5*$J$36</f>
        <v>54364.812749003984</v>
      </c>
      <c r="J5" s="71">
        <v>50.2</v>
      </c>
      <c r="K5" s="78">
        <f t="shared" ref="K5:K32" si="0">I5/B5*1000</f>
        <v>8303.5121310512986</v>
      </c>
    </row>
    <row r="6" spans="1:11">
      <c r="A6" s="1">
        <v>1982</v>
      </c>
      <c r="B6" s="78">
        <f>'a1'!AJ9/1000</f>
        <v>6580.6310000000003</v>
      </c>
      <c r="C6" s="295">
        <v>5085.3</v>
      </c>
      <c r="D6" s="71">
        <f>C6/'a5-1'!C16*100</f>
        <v>26.619868714469675</v>
      </c>
      <c r="E6" s="78">
        <v>5756.0020000000004</v>
      </c>
      <c r="F6" s="73">
        <f>POWER(F$10/F$5,1/5)*F5</f>
        <v>4.3176635760324613</v>
      </c>
      <c r="G6" s="74">
        <f t="shared" ref="G6:G16" si="1">F6/J6*$J$36</f>
        <v>9.313817142584309</v>
      </c>
      <c r="H6" s="76">
        <f>POWER(H10/H5,1/5)*H5</f>
        <v>24852.478207416763</v>
      </c>
      <c r="I6" s="78">
        <f t="shared" ref="I6:I16" si="2">H6/J6*$J$36</f>
        <v>53610.34584742759</v>
      </c>
      <c r="J6" s="71">
        <v>56</v>
      </c>
      <c r="K6" s="78">
        <f t="shared" si="0"/>
        <v>8146.6877336576981</v>
      </c>
    </row>
    <row r="7" spans="1:11">
      <c r="A7" s="1">
        <v>1983</v>
      </c>
      <c r="B7" s="78">
        <f>'a1'!AJ10/1000</f>
        <v>6602.9759999999997</v>
      </c>
      <c r="C7" s="295">
        <v>5119.3</v>
      </c>
      <c r="D7" s="71">
        <f>C7/'a5-1'!C17*100</f>
        <v>26.449496254197886</v>
      </c>
      <c r="E7" s="78">
        <v>5732.1030000000001</v>
      </c>
      <c r="F7" s="73">
        <f>POWER(F$10/F$5,1/5)*F6</f>
        <v>4.7694770010848577</v>
      </c>
      <c r="G7" s="74">
        <f t="shared" si="1"/>
        <v>9.7487787094932461</v>
      </c>
      <c r="H7" s="76">
        <f>POWER(H10/H5,1/5)*H6</f>
        <v>27339.132128635141</v>
      </c>
      <c r="I7" s="78">
        <f t="shared" si="2"/>
        <v>55881.001034502959</v>
      </c>
      <c r="J7" s="71">
        <v>59.1</v>
      </c>
      <c r="K7" s="78">
        <f t="shared" si="0"/>
        <v>8463.0022938903548</v>
      </c>
    </row>
    <row r="8" spans="1:11">
      <c r="A8" s="1">
        <v>1984</v>
      </c>
      <c r="B8" s="78">
        <f>'a1'!AJ11/1000</f>
        <v>6631.22</v>
      </c>
      <c r="C8" s="295">
        <v>5155.2</v>
      </c>
      <c r="D8" s="71">
        <f>C8/'a5-1'!C18*100</f>
        <v>26.304859194097325</v>
      </c>
      <c r="E8" s="78">
        <v>5708.3029999999999</v>
      </c>
      <c r="F8" s="73">
        <f>POWER(F$10/F$5,1/5)*F7</f>
        <v>5.2685695546434079</v>
      </c>
      <c r="G8" s="74">
        <f t="shared" si="1"/>
        <v>10.348669954486564</v>
      </c>
      <c r="H8" s="76">
        <f>POWER(H10/H5,1/5)*H7</f>
        <v>30074.592131577207</v>
      </c>
      <c r="I8" s="78">
        <f t="shared" si="2"/>
        <v>59073.345195032947</v>
      </c>
      <c r="J8" s="71">
        <v>61.5</v>
      </c>
      <c r="K8" s="78">
        <f t="shared" si="0"/>
        <v>8908.3675696226255</v>
      </c>
    </row>
    <row r="9" spans="1:11">
      <c r="A9" s="1">
        <v>1985</v>
      </c>
      <c r="B9" s="78">
        <f>'a1'!AJ12/1000</f>
        <v>6665.8019999999997</v>
      </c>
      <c r="C9" s="295">
        <v>5196</v>
      </c>
      <c r="D9" s="71">
        <f>C9/'a5-1'!C19*100</f>
        <v>26.185820549519224</v>
      </c>
      <c r="E9" s="78">
        <v>5684.6019999999999</v>
      </c>
      <c r="F9" s="73">
        <f>POWER(F$10/F$5,1/5)*F8</f>
        <v>5.8198886682547553</v>
      </c>
      <c r="G9" s="74">
        <f t="shared" si="1"/>
        <v>10.950818553351626</v>
      </c>
      <c r="H9" s="76">
        <f>POWER(H10/H5,1/5)*H8</f>
        <v>33083.752901335436</v>
      </c>
      <c r="I9" s="78">
        <f t="shared" si="2"/>
        <v>62251.049072917755</v>
      </c>
      <c r="J9" s="71">
        <v>64.2</v>
      </c>
      <c r="K9" s="78">
        <f t="shared" si="0"/>
        <v>9338.8686121966657</v>
      </c>
    </row>
    <row r="10" spans="1:11">
      <c r="A10" s="1">
        <v>1986</v>
      </c>
      <c r="B10" s="78">
        <f>'a1'!AJ13/1000</f>
        <v>6708.17</v>
      </c>
      <c r="C10" s="295">
        <v>5240.5</v>
      </c>
      <c r="D10" s="71">
        <f>C10/'a5-1'!C20*100</f>
        <v>26.080962713753909</v>
      </c>
      <c r="E10" s="78">
        <v>5661</v>
      </c>
      <c r="F10" s="74">
        <f>H10/E10</f>
        <v>6.428899487723017</v>
      </c>
      <c r="G10" s="74">
        <f t="shared" si="1"/>
        <v>11.539540239479056</v>
      </c>
      <c r="H10" s="78">
        <v>36394</v>
      </c>
      <c r="I10" s="78">
        <f t="shared" si="2"/>
        <v>65325.337295690937</v>
      </c>
      <c r="J10" s="71">
        <v>67.3</v>
      </c>
      <c r="K10" s="78">
        <f t="shared" si="0"/>
        <v>9738.1755822662417</v>
      </c>
    </row>
    <row r="11" spans="1:11">
      <c r="A11" s="1">
        <v>1987</v>
      </c>
      <c r="B11" s="78">
        <f>'a1'!AJ14/1000</f>
        <v>6781.9840000000004</v>
      </c>
      <c r="C11" s="295">
        <v>5290.9</v>
      </c>
      <c r="D11" s="71">
        <f>C11/'a5-1'!C21*100</f>
        <v>26.001936298720764</v>
      </c>
      <c r="E11" s="78">
        <v>5787.5469999999996</v>
      </c>
      <c r="F11" s="73">
        <f>POWER(F$16/F$10,1/6)*F10</f>
        <v>6.7839332360578819</v>
      </c>
      <c r="G11" s="74">
        <f t="shared" si="1"/>
        <v>11.673776850652308</v>
      </c>
      <c r="H11" s="76">
        <f>POWER(H16/H10,1/6)*H10</f>
        <v>39262.331496521903</v>
      </c>
      <c r="I11" s="78">
        <f t="shared" si="2"/>
        <v>67562.530552419455</v>
      </c>
      <c r="J11" s="71">
        <v>70.2</v>
      </c>
      <c r="K11" s="78">
        <f t="shared" si="0"/>
        <v>9962.0598562927098</v>
      </c>
    </row>
    <row r="12" spans="1:11">
      <c r="A12" s="1">
        <v>1988</v>
      </c>
      <c r="B12" s="78">
        <f>'a1'!AJ15/1000</f>
        <v>6837.0770000000002</v>
      </c>
      <c r="C12" s="295">
        <v>5338.7</v>
      </c>
      <c r="D12" s="71">
        <f>C12/'a5-1'!C22*100</f>
        <v>25.9006801796994</v>
      </c>
      <c r="E12" s="78">
        <v>5916.9229999999998</v>
      </c>
      <c r="F12" s="73">
        <f>POWER(F$16/F$10,1/6)*F11</f>
        <v>7.1585736002213833</v>
      </c>
      <c r="G12" s="74">
        <f t="shared" si="1"/>
        <v>11.878512237729987</v>
      </c>
      <c r="H12" s="76">
        <f>POWER(H16/H10,1/6)*H11</f>
        <v>42356.725683980214</v>
      </c>
      <c r="I12" s="78">
        <f t="shared" si="2"/>
        <v>70284.237123967163</v>
      </c>
      <c r="J12" s="71">
        <v>72.8</v>
      </c>
      <c r="K12" s="78">
        <f t="shared" si="0"/>
        <v>10279.866253366337</v>
      </c>
    </row>
    <row r="13" spans="1:11">
      <c r="A13" s="1">
        <v>1989</v>
      </c>
      <c r="B13" s="78">
        <f>'a1'!AJ16/1000</f>
        <v>6925.1279999999997</v>
      </c>
      <c r="C13" s="295">
        <v>5393.3</v>
      </c>
      <c r="D13" s="71">
        <f>C13/'a5-1'!C23*100</f>
        <v>25.807115343206448</v>
      </c>
      <c r="E13" s="78">
        <v>6049.19</v>
      </c>
      <c r="F13" s="73">
        <f>POWER(F$16/F$10,1/6)*F12</f>
        <v>7.5539033487842691</v>
      </c>
      <c r="G13" s="74">
        <f t="shared" si="1"/>
        <v>12.022549730344396</v>
      </c>
      <c r="H13" s="76">
        <f>POWER(H16/H10,1/6)*H12</f>
        <v>45694.999310646665</v>
      </c>
      <c r="I13" s="78">
        <f t="shared" si="2"/>
        <v>72726.691919975186</v>
      </c>
      <c r="J13" s="71">
        <v>75.900000000000006</v>
      </c>
      <c r="K13" s="78">
        <f t="shared" si="0"/>
        <v>10501.855261011087</v>
      </c>
    </row>
    <row r="14" spans="1:11">
      <c r="A14" s="1">
        <v>1990</v>
      </c>
      <c r="B14" s="78">
        <f>'a1'!AJ17/1000</f>
        <v>6996.9859999999999</v>
      </c>
      <c r="C14" s="295">
        <v>5457</v>
      </c>
      <c r="D14" s="71">
        <f>C14/'a5-1'!C24*100</f>
        <v>25.722729993825034</v>
      </c>
      <c r="E14" s="78">
        <v>6184.415</v>
      </c>
      <c r="F14" s="73">
        <f>POWER(F$16/F$10,1/6)*F13</f>
        <v>7.9710650458367205</v>
      </c>
      <c r="G14" s="74">
        <f t="shared" si="1"/>
        <v>12.157887090114594</v>
      </c>
      <c r="H14" s="76">
        <f>POWER(H16/H10,1/6)*H13</f>
        <v>49296.373321645035</v>
      </c>
      <c r="I14" s="78">
        <f t="shared" si="2"/>
        <v>75189.4178946303</v>
      </c>
      <c r="J14" s="71">
        <v>79.2</v>
      </c>
      <c r="K14" s="78">
        <f t="shared" si="0"/>
        <v>10745.972322172762</v>
      </c>
    </row>
    <row r="15" spans="1:11">
      <c r="A15" s="1">
        <v>1991</v>
      </c>
      <c r="B15" s="78">
        <f>'a1'!AJ18/1000</f>
        <v>7067.3959999999997</v>
      </c>
      <c r="C15" s="295">
        <v>5517</v>
      </c>
      <c r="D15" s="71">
        <f>C15/'a5-1'!C25*100</f>
        <v>25.620782694710055</v>
      </c>
      <c r="E15" s="78">
        <v>6322.6620000000003</v>
      </c>
      <c r="F15" s="73">
        <f>POWER(F$16/F$10,1/6)*F14</f>
        <v>8.4112643531752092</v>
      </c>
      <c r="G15" s="74">
        <f t="shared" si="1"/>
        <v>11.95389098663018</v>
      </c>
      <c r="H15" s="76">
        <f>POWER(H16/H10,1/6)*H14</f>
        <v>53181.583528348798</v>
      </c>
      <c r="I15" s="78">
        <f t="shared" si="2"/>
        <v>75580.415179112169</v>
      </c>
      <c r="J15" s="71">
        <v>85</v>
      </c>
      <c r="K15" s="78">
        <f t="shared" si="0"/>
        <v>10694.238044551654</v>
      </c>
    </row>
    <row r="16" spans="1:11">
      <c r="A16" s="1">
        <v>1992</v>
      </c>
      <c r="B16" s="78">
        <f>'a1'!AJ19/1000</f>
        <v>7110.01</v>
      </c>
      <c r="C16" s="295">
        <v>5564.5</v>
      </c>
      <c r="D16" s="71">
        <f>C16/'a5-1'!C26*100</f>
        <v>25.501599435385558</v>
      </c>
      <c r="E16" s="78">
        <v>6464</v>
      </c>
      <c r="F16" s="74">
        <f>H16/E16</f>
        <v>8.8757735148514847</v>
      </c>
      <c r="G16" s="74">
        <f t="shared" si="1"/>
        <v>12.380986611940639</v>
      </c>
      <c r="H16" s="78">
        <v>57373</v>
      </c>
      <c r="I16" s="78">
        <f t="shared" si="2"/>
        <v>80030.697459584306</v>
      </c>
      <c r="J16" s="71">
        <v>86.6</v>
      </c>
      <c r="K16" s="78">
        <f t="shared" si="0"/>
        <v>11256.059760757622</v>
      </c>
    </row>
    <row r="17" spans="1:11">
      <c r="A17" s="1">
        <v>1993</v>
      </c>
      <c r="B17" s="78">
        <f>'a1'!AJ20/1000</f>
        <v>7156.5370000000003</v>
      </c>
      <c r="C17" s="295">
        <v>5610.9</v>
      </c>
      <c r="D17" s="71">
        <f>C17/'a5-1'!C27*100</f>
        <v>25.396846950830355</v>
      </c>
      <c r="E17" s="76">
        <f>E16*POWER(E$22/E$16, 1/6)</f>
        <v>6645.137968022409</v>
      </c>
      <c r="F17" s="74">
        <f>G17*J17/$J$36</f>
        <v>8.8936431874039776</v>
      </c>
      <c r="G17" s="74">
        <f>G16*('a5-1'!D85/'a5-1'!D84)</f>
        <v>12.250308974212091</v>
      </c>
      <c r="H17" s="78">
        <f>E17*F17</f>
        <v>59099.486018662006</v>
      </c>
      <c r="I17" s="78">
        <f>E17*G17</f>
        <v>81404.993284542419</v>
      </c>
      <c r="J17" s="71">
        <v>87.7</v>
      </c>
      <c r="K17" s="78">
        <f t="shared" si="0"/>
        <v>11374.914051941942</v>
      </c>
    </row>
    <row r="18" spans="1:11">
      <c r="A18" s="1">
        <v>1994</v>
      </c>
      <c r="B18" s="78">
        <f>'a1'!AJ21/1000</f>
        <v>7192.4030000000002</v>
      </c>
      <c r="C18" s="295">
        <v>5651.8</v>
      </c>
      <c r="D18" s="71">
        <f>C18/'a5-1'!C28*100</f>
        <v>25.267685099496152</v>
      </c>
      <c r="E18" s="76">
        <f>E17*POWER(E$22/E$16, 1/6)</f>
        <v>6831.3518895502775</v>
      </c>
      <c r="F18" s="74">
        <f t="shared" ref="F18:F42" si="3">G18*J18/$J$36</f>
        <v>8.7526083762616906</v>
      </c>
      <c r="G18" s="74">
        <f>G17*('a5-1'!D86/'a5-1'!D85)</f>
        <v>12.209181199219541</v>
      </c>
      <c r="H18" s="78">
        <f t="shared" ref="H18:H31" si="4">E18*F18</f>
        <v>59792.147769668889</v>
      </c>
      <c r="I18" s="78">
        <f t="shared" ref="I18:I42" si="5">E18*G18</f>
        <v>83405.213055150132</v>
      </c>
      <c r="J18" s="71">
        <v>86.6</v>
      </c>
      <c r="K18" s="78">
        <f t="shared" si="0"/>
        <v>11596.293068554436</v>
      </c>
    </row>
    <row r="19" spans="1:11">
      <c r="A19" s="1">
        <v>1995</v>
      </c>
      <c r="B19" s="78">
        <f>'a1'!AJ22/1000</f>
        <v>7219.2190000000001</v>
      </c>
      <c r="C19" s="295">
        <v>5693.8</v>
      </c>
      <c r="D19" s="71">
        <f>C19/'a5-1'!C29*100</f>
        <v>25.127096204766108</v>
      </c>
      <c r="E19" s="76">
        <f>E18*POWER(E$22/E$16, 1/6)</f>
        <v>7022.7840059053487</v>
      </c>
      <c r="F19" s="74">
        <f t="shared" si="3"/>
        <v>8.8786054084053063</v>
      </c>
      <c r="G19" s="74">
        <f>G18*('a5-1'!D87/'a5-1'!D86)</f>
        <v>12.174069617881511</v>
      </c>
      <c r="H19" s="78">
        <f t="shared" si="4"/>
        <v>62352.528056893512</v>
      </c>
      <c r="I19" s="78">
        <f t="shared" si="5"/>
        <v>85495.861399236514</v>
      </c>
      <c r="J19" s="71">
        <v>88.1</v>
      </c>
      <c r="K19" s="78">
        <f t="shared" si="0"/>
        <v>11842.813107517102</v>
      </c>
    </row>
    <row r="20" spans="1:11">
      <c r="A20" s="1">
        <v>1996</v>
      </c>
      <c r="B20" s="78">
        <f>'a1'!AJ23/1000</f>
        <v>7246.8969999999999</v>
      </c>
      <c r="C20" s="295">
        <v>5737.4</v>
      </c>
      <c r="D20" s="71">
        <f>C20/'a5-1'!C30*100</f>
        <v>24.989220148522396</v>
      </c>
      <c r="E20" s="76">
        <f>E19*POWER(E$22/E$16, 1/6)</f>
        <v>7219.5805443784257</v>
      </c>
      <c r="F20" s="74">
        <f t="shared" si="3"/>
        <v>9.0027894496393941</v>
      </c>
      <c r="G20" s="74">
        <f>G19*('a5-1'!D88/'a5-1'!D87)</f>
        <v>12.151251011356859</v>
      </c>
      <c r="H20" s="78">
        <f t="shared" si="4"/>
        <v>64996.363555751923</v>
      </c>
      <c r="I20" s="78">
        <f t="shared" si="5"/>
        <v>87726.93539145065</v>
      </c>
      <c r="J20" s="71">
        <v>89.5</v>
      </c>
      <c r="K20" s="78">
        <f t="shared" si="0"/>
        <v>12105.448082324152</v>
      </c>
    </row>
    <row r="21" spans="1:11">
      <c r="A21" s="1">
        <v>1997</v>
      </c>
      <c r="B21" s="78">
        <f>'a1'!AJ24/1000</f>
        <v>7274.6109999999999</v>
      </c>
      <c r="C21" s="295">
        <v>5772.2</v>
      </c>
      <c r="D21" s="71">
        <f>C21/'a5-1'!C31*100</f>
        <v>24.830190951834023</v>
      </c>
      <c r="E21" s="76">
        <f>E20*POWER(E$22/E$16, 1/6)</f>
        <v>7421.8918299265115</v>
      </c>
      <c r="F21" s="74">
        <f t="shared" si="3"/>
        <v>9.3173839741007285</v>
      </c>
      <c r="G21" s="74">
        <f>G20*('a5-1'!D89/'a5-1'!D88)</f>
        <v>12.395814802548108</v>
      </c>
      <c r="H21" s="78">
        <f t="shared" si="4"/>
        <v>69152.615993666404</v>
      </c>
      <c r="I21" s="78">
        <f t="shared" si="5"/>
        <v>92000.396608313909</v>
      </c>
      <c r="J21" s="71">
        <v>90.8</v>
      </c>
      <c r="K21" s="78">
        <f t="shared" si="0"/>
        <v>12646.77885983373</v>
      </c>
    </row>
    <row r="22" spans="1:11">
      <c r="A22" s="1">
        <v>1998</v>
      </c>
      <c r="B22" s="78">
        <f>'a1'!AJ25/1000</f>
        <v>7295.9350000000004</v>
      </c>
      <c r="C22" s="295">
        <v>5806.6</v>
      </c>
      <c r="D22" s="71">
        <f>C22/'a5-1'!C32*100</f>
        <v>24.692439519129774</v>
      </c>
      <c r="E22" s="76">
        <f t="shared" ref="E22:E42" si="6">C22*C60*365/1000</f>
        <v>7629.8724000000002</v>
      </c>
      <c r="F22" s="74">
        <f t="shared" si="3"/>
        <v>9.6695411754938512</v>
      </c>
      <c r="G22" s="74">
        <f>G21*('a5-1'!D90/'a5-1'!D89)</f>
        <v>12.682742388704206</v>
      </c>
      <c r="H22" s="78">
        <f t="shared" si="4"/>
        <v>73777.3653355641</v>
      </c>
      <c r="I22" s="78">
        <f t="shared" si="5"/>
        <v>96767.706107884296</v>
      </c>
      <c r="J22" s="71">
        <v>92.1</v>
      </c>
      <c r="K22" s="78">
        <f t="shared" si="0"/>
        <v>13263.235775522162</v>
      </c>
    </row>
    <row r="23" spans="1:11">
      <c r="A23" s="1">
        <v>1999</v>
      </c>
      <c r="B23" s="78">
        <f>'a1'!AJ26/1000</f>
        <v>7323.25</v>
      </c>
      <c r="C23" s="295">
        <v>5844.6</v>
      </c>
      <c r="D23" s="71">
        <f>C23/'a5-1'!C33*100</f>
        <v>24.576349584128774</v>
      </c>
      <c r="E23" s="76">
        <f t="shared" si="6"/>
        <v>7617.3503824657391</v>
      </c>
      <c r="F23" s="74">
        <f t="shared" si="3"/>
        <v>9.8964249940548026</v>
      </c>
      <c r="G23" s="74">
        <f>G22*('a5-1'!D91/'a5-1'!D90)</f>
        <v>12.785969404083639</v>
      </c>
      <c r="H23" s="78">
        <f t="shared" si="4"/>
        <v>75384.536713506852</v>
      </c>
      <c r="I23" s="78">
        <f t="shared" si="5"/>
        <v>97395.208930391746</v>
      </c>
      <c r="J23" s="71">
        <v>93.5</v>
      </c>
      <c r="K23" s="78">
        <f t="shared" si="0"/>
        <v>13299.451600094459</v>
      </c>
    </row>
    <row r="24" spans="1:11">
      <c r="A24" s="1">
        <v>2000</v>
      </c>
      <c r="B24" s="78">
        <f>'a1'!AJ27/1000</f>
        <v>7356.951</v>
      </c>
      <c r="C24" s="295">
        <v>5888.2</v>
      </c>
      <c r="D24" s="71">
        <f>C24/'a5-1'!C34*100</f>
        <v>24.442811658094538</v>
      </c>
      <c r="E24" s="76">
        <f t="shared" si="6"/>
        <v>7611.7666461974868</v>
      </c>
      <c r="F24" s="74">
        <f t="shared" si="3"/>
        <v>10.476054039021868</v>
      </c>
      <c r="G24" s="74">
        <f>G23*('a5-1'!D92/'a5-1'!D91)</f>
        <v>13.209888600353255</v>
      </c>
      <c r="H24" s="78">
        <f>E24*F24</f>
        <v>79741.278717989117</v>
      </c>
      <c r="I24" s="78">
        <f>E24*G24</f>
        <v>100550.5894481533</v>
      </c>
      <c r="J24" s="71">
        <v>95.8</v>
      </c>
      <c r="K24" s="78">
        <f t="shared" si="0"/>
        <v>13667.42682507377</v>
      </c>
    </row>
    <row r="25" spans="1:11">
      <c r="A25" s="1">
        <v>2001</v>
      </c>
      <c r="B25" s="78">
        <f>'a1'!AJ28/1000</f>
        <v>7396.4560000000001</v>
      </c>
      <c r="C25" s="295">
        <v>5935.9</v>
      </c>
      <c r="D25" s="71">
        <f>C25/'a5-1'!C35*100</f>
        <v>24.308132058936742</v>
      </c>
      <c r="E25" s="76">
        <f t="shared" si="6"/>
        <v>7611.0269967587747</v>
      </c>
      <c r="F25" s="74">
        <f t="shared" si="3"/>
        <v>10.815925339192059</v>
      </c>
      <c r="G25" s="74">
        <f>G24*('a5-1'!D93/'a5-1'!D92)</f>
        <v>13.33228347933062</v>
      </c>
      <c r="H25" s="78">
        <f>E25*F25</f>
        <v>82320.299751518076</v>
      </c>
      <c r="I25" s="78">
        <f t="shared" si="5"/>
        <v>101472.36948962636</v>
      </c>
      <c r="J25" s="71">
        <v>98</v>
      </c>
      <c r="K25" s="78">
        <f t="shared" si="0"/>
        <v>13719.052677339845</v>
      </c>
    </row>
    <row r="26" spans="1:11">
      <c r="A26" s="1">
        <v>2002</v>
      </c>
      <c r="B26" s="78">
        <f>'a1'!AJ29/1000</f>
        <v>7441.6559999999999</v>
      </c>
      <c r="C26" s="295">
        <v>5987.6</v>
      </c>
      <c r="D26" s="71">
        <f>C26/'a5-1'!C36*100</f>
        <v>24.174155987823294</v>
      </c>
      <c r="E26" s="76">
        <f t="shared" si="6"/>
        <v>7614.8830878676035</v>
      </c>
      <c r="F26" s="74">
        <f t="shared" si="3"/>
        <v>11.045978138160599</v>
      </c>
      <c r="G26" s="74">
        <f>G25*('a5-1'!D94/'a5-1'!D93)</f>
        <v>13.343541590898003</v>
      </c>
      <c r="H26" s="78">
        <f t="shared" si="4"/>
        <v>84113.832113234428</v>
      </c>
      <c r="I26" s="78">
        <f t="shared" si="5"/>
        <v>101609.50919278718</v>
      </c>
      <c r="J26" s="71">
        <v>100</v>
      </c>
      <c r="K26" s="78">
        <f t="shared" si="0"/>
        <v>13654.152945632959</v>
      </c>
    </row>
    <row r="27" spans="1:11">
      <c r="A27" s="1">
        <v>2003</v>
      </c>
      <c r="B27" s="78">
        <f>'a1'!AJ30/1000</f>
        <v>7485.7529999999997</v>
      </c>
      <c r="C27" s="295">
        <v>6038.2</v>
      </c>
      <c r="D27" s="71">
        <f>C27/'a5-1'!C37*100</f>
        <v>24.075853571983938</v>
      </c>
      <c r="E27" s="76">
        <f t="shared" si="6"/>
        <v>7616.7855425876296</v>
      </c>
      <c r="F27" s="74">
        <f t="shared" si="3"/>
        <v>11.303078844388818</v>
      </c>
      <c r="G27" s="74">
        <f>G26*('a5-1'!D95/'a5-1'!D94)</f>
        <v>13.321091945387018</v>
      </c>
      <c r="H27" s="78">
        <f t="shared" si="4"/>
        <v>86093.127528668832</v>
      </c>
      <c r="I27" s="78">
        <f t="shared" si="5"/>
        <v>101463.90054110436</v>
      </c>
      <c r="J27" s="71">
        <v>102.5</v>
      </c>
      <c r="K27" s="78">
        <f t="shared" si="0"/>
        <v>13554.267759182592</v>
      </c>
    </row>
    <row r="28" spans="1:11">
      <c r="A28" s="1">
        <v>2004</v>
      </c>
      <c r="B28" s="78">
        <f>'a1'!AJ31/1000</f>
        <v>7535.59</v>
      </c>
      <c r="C28" s="295">
        <v>6096.2</v>
      </c>
      <c r="D28" s="71">
        <f>C28/'a5-1'!C38*100</f>
        <v>23.993136047166061</v>
      </c>
      <c r="E28" s="76">
        <f t="shared" si="6"/>
        <v>7627.4121511584262</v>
      </c>
      <c r="F28" s="74">
        <f t="shared" si="3"/>
        <v>11.675355185117345</v>
      </c>
      <c r="G28" s="74">
        <f>G27*('a5-1'!D96/'a5-1'!D95)</f>
        <v>13.496487142221772</v>
      </c>
      <c r="H28" s="78">
        <f t="shared" si="4"/>
        <v>89052.746008054572</v>
      </c>
      <c r="I28" s="78">
        <f t="shared" si="5"/>
        <v>102943.27002653581</v>
      </c>
      <c r="J28" s="71">
        <v>104.5</v>
      </c>
      <c r="K28" s="78">
        <f t="shared" si="0"/>
        <v>13660.943605813985</v>
      </c>
    </row>
    <row r="29" spans="1:11">
      <c r="A29" s="1">
        <v>2005</v>
      </c>
      <c r="B29" s="78">
        <f>'a1'!AJ32/1000</f>
        <v>7581.4759999999997</v>
      </c>
      <c r="C29" s="295">
        <v>6158.2</v>
      </c>
      <c r="D29" s="71">
        <f>C29/'a5-1'!C39*100</f>
        <v>23.910975472438039</v>
      </c>
      <c r="E29" s="76">
        <f t="shared" si="6"/>
        <v>7642.3261999999995</v>
      </c>
      <c r="F29" s="74">
        <f t="shared" si="3"/>
        <v>12.209559503040026</v>
      </c>
      <c r="G29" s="74">
        <f>G28*('a5-1'!D97/'a5-1'!D96)</f>
        <v>13.797144882761787</v>
      </c>
      <c r="H29" s="78">
        <f t="shared" si="4"/>
        <v>93309.436480541772</v>
      </c>
      <c r="I29" s="78">
        <f t="shared" si="5"/>
        <v>105442.28182272632</v>
      </c>
      <c r="J29" s="71">
        <v>106.9</v>
      </c>
      <c r="K29" s="78">
        <f t="shared" si="0"/>
        <v>13907.88308539476</v>
      </c>
    </row>
    <row r="30" spans="1:11">
      <c r="A30" s="1">
        <v>2006</v>
      </c>
      <c r="B30" s="78">
        <f>'a1'!AJ33/1000</f>
        <v>7631.9660000000003</v>
      </c>
      <c r="C30" s="295">
        <v>6226.7</v>
      </c>
      <c r="D30" s="71">
        <f>C30/'a5-1'!C40*100</f>
        <v>23.842928529034481</v>
      </c>
      <c r="E30" s="76">
        <f t="shared" si="6"/>
        <v>7816.1779855343975</v>
      </c>
      <c r="F30" s="74">
        <f t="shared" si="3"/>
        <v>12.73071412029873</v>
      </c>
      <c r="G30" s="74">
        <f>G29*('a5-1'!D98/'a5-1'!D97)</f>
        <v>14.147840531113951</v>
      </c>
      <c r="H30" s="78">
        <f t="shared" si="4"/>
        <v>99505.527447210843</v>
      </c>
      <c r="I30" s="78">
        <f t="shared" si="5"/>
        <v>110582.03970214415</v>
      </c>
      <c r="J30" s="71">
        <v>108.7</v>
      </c>
      <c r="K30" s="78">
        <f t="shared" si="0"/>
        <v>14489.32551614409</v>
      </c>
    </row>
    <row r="31" spans="1:11">
      <c r="A31" s="1">
        <v>2007</v>
      </c>
      <c r="B31" s="78">
        <f>'a1'!AJ34/1000</f>
        <v>7692.9160000000002</v>
      </c>
      <c r="C31" s="295">
        <v>6302.5</v>
      </c>
      <c r="D31" s="71">
        <f>C31/'a5-1'!C41*100</f>
        <v>23.817441812128472</v>
      </c>
      <c r="E31" s="76">
        <f t="shared" si="6"/>
        <v>8002.2860078206904</v>
      </c>
      <c r="F31" s="74">
        <f t="shared" si="3"/>
        <v>13.164912658933808</v>
      </c>
      <c r="G31" s="74">
        <f>G30*('a5-1'!D99/'a5-1'!D98)</f>
        <v>14.405085590572499</v>
      </c>
      <c r="H31" s="78">
        <f t="shared" si="4"/>
        <v>105349.3963647675</v>
      </c>
      <c r="I31" s="78">
        <f t="shared" si="5"/>
        <v>115273.61486289775</v>
      </c>
      <c r="J31" s="71">
        <v>110.4</v>
      </c>
      <c r="K31" s="78">
        <f t="shared" si="0"/>
        <v>14984.384967013517</v>
      </c>
    </row>
    <row r="32" spans="1:11">
      <c r="A32" s="1">
        <v>2008</v>
      </c>
      <c r="B32" s="78">
        <f>'a1'!AJ35/1000</f>
        <v>7761.7250000000004</v>
      </c>
      <c r="C32" s="295">
        <v>6382.3</v>
      </c>
      <c r="D32" s="71">
        <f>C32/'a5-1'!C42*100</f>
        <v>23.792890055322765</v>
      </c>
      <c r="E32" s="76">
        <f t="shared" si="6"/>
        <v>8196.7774939349874</v>
      </c>
      <c r="F32" s="74">
        <f t="shared" si="3"/>
        <v>13.555828103294512</v>
      </c>
      <c r="G32" s="74">
        <f>G31*('a5-1'!D100/'a5-1'!D99)</f>
        <v>14.530115659964304</v>
      </c>
      <c r="H32" s="78">
        <f t="shared" ref="H32:H37" si="7">E32*F32</f>
        <v>111114.10670873587</v>
      </c>
      <c r="I32" s="78">
        <f t="shared" si="5"/>
        <v>119100.12502586772</v>
      </c>
      <c r="J32" s="71">
        <v>112.7</v>
      </c>
      <c r="K32" s="78">
        <f t="shared" si="0"/>
        <v>15344.543258859045</v>
      </c>
    </row>
    <row r="33" spans="1:11">
      <c r="A33" s="1">
        <v>2009</v>
      </c>
      <c r="B33" s="78">
        <f>'a1'!AJ36/1000</f>
        <v>7843.3829999999998</v>
      </c>
      <c r="C33" s="295">
        <v>6467</v>
      </c>
      <c r="D33" s="71">
        <f>C33/'a5-1'!C43*100</f>
        <v>23.773550225163127</v>
      </c>
      <c r="E33" s="76">
        <f t="shared" si="6"/>
        <v>8401.0488383152006</v>
      </c>
      <c r="F33" s="74">
        <f t="shared" si="3"/>
        <v>13.962635522218331</v>
      </c>
      <c r="G33" s="74">
        <f>G32*('a5-1'!D101/'a5-1'!D100)</f>
        <v>14.873777522786369</v>
      </c>
      <c r="H33" s="78">
        <f t="shared" si="7"/>
        <v>117300.78293375086</v>
      </c>
      <c r="I33" s="78">
        <f t="shared" si="5"/>
        <v>124955.33137916317</v>
      </c>
      <c r="J33" s="71">
        <v>113.4</v>
      </c>
      <c r="K33" s="78">
        <f t="shared" ref="K33:K38" si="8">I33/B33*1000</f>
        <v>15931.305583211119</v>
      </c>
    </row>
    <row r="34" spans="1:11">
      <c r="A34" s="1">
        <v>2010</v>
      </c>
      <c r="B34" s="78">
        <f>'a1'!AJ37/1000</f>
        <v>7929.2219999999998</v>
      </c>
      <c r="C34" s="295">
        <v>6554.4</v>
      </c>
      <c r="D34" s="71">
        <f>C34/'a5-1'!C44*100</f>
        <v>23.770563147358342</v>
      </c>
      <c r="E34" s="76">
        <f t="shared" si="6"/>
        <v>8612.4815999999992</v>
      </c>
      <c r="F34" s="74">
        <f t="shared" si="3"/>
        <v>14.025537569212661</v>
      </c>
      <c r="G34" s="74">
        <f>G33*('a5-1'!D102/'a5-1'!D101)</f>
        <v>14.758579602446771</v>
      </c>
      <c r="H34" s="78">
        <f t="shared" si="7"/>
        <v>120794.68424495276</v>
      </c>
      <c r="I34" s="78">
        <f t="shared" si="5"/>
        <v>127107.99526820812</v>
      </c>
      <c r="J34" s="71">
        <v>114.8</v>
      </c>
      <c r="K34" s="78">
        <f t="shared" si="8"/>
        <v>16030.323689790514</v>
      </c>
    </row>
    <row r="35" spans="1:11">
      <c r="A35" s="1">
        <v>2011</v>
      </c>
      <c r="B35" s="78">
        <f>'a1'!AJ38/1000</f>
        <v>8005.09</v>
      </c>
      <c r="C35" s="295">
        <v>6631.7</v>
      </c>
      <c r="D35" s="71">
        <f>C35/'a5-1'!C45*100</f>
        <v>23.758208452601448</v>
      </c>
      <c r="E35" s="76">
        <f t="shared" si="6"/>
        <v>8457.3066060995279</v>
      </c>
      <c r="F35" s="74">
        <f t="shared" si="3"/>
        <v>14.550208588292556</v>
      </c>
      <c r="G35" s="74">
        <f>G34*('a5-1'!D103/'a5-1'!D102)</f>
        <v>14.857693976887074</v>
      </c>
      <c r="H35" s="78">
        <f t="shared" si="7"/>
        <v>123055.57521389272</v>
      </c>
      <c r="I35" s="78">
        <f t="shared" si="5"/>
        <v>125656.07342213222</v>
      </c>
      <c r="J35" s="71">
        <v>118.3</v>
      </c>
      <c r="K35" s="78">
        <f t="shared" si="8"/>
        <v>15697.021947552397</v>
      </c>
    </row>
    <row r="36" spans="1:11">
      <c r="A36" s="1">
        <v>2012</v>
      </c>
      <c r="B36" s="78">
        <f>'a1'!AJ39/1000</f>
        <v>8061.1009999999997</v>
      </c>
      <c r="C36" s="295">
        <v>6699.4</v>
      </c>
      <c r="D36" s="71">
        <f>C36/'a5-1'!C46*100</f>
        <v>23.686769224241864</v>
      </c>
      <c r="E36" s="76">
        <f t="shared" si="6"/>
        <v>8291.9170974011995</v>
      </c>
      <c r="F36" s="74">
        <f t="shared" si="3"/>
        <v>15.04402655907554</v>
      </c>
      <c r="G36" s="74">
        <f>G35*('a5-1'!D104/'a5-1'!D103)</f>
        <v>15.044026559075542</v>
      </c>
      <c r="H36" s="78">
        <f t="shared" si="7"/>
        <v>124743.82103895622</v>
      </c>
      <c r="I36" s="78">
        <f t="shared" si="5"/>
        <v>124743.82103895623</v>
      </c>
      <c r="J36" s="71">
        <v>120.8</v>
      </c>
      <c r="K36" s="78">
        <f t="shared" si="8"/>
        <v>15474.787009734308</v>
      </c>
    </row>
    <row r="37" spans="1:11">
      <c r="A37" s="1">
        <v>2013</v>
      </c>
      <c r="B37" s="78">
        <f>'a1'!AJ40/1000</f>
        <v>8110.88</v>
      </c>
      <c r="C37" s="295">
        <v>6755.3</v>
      </c>
      <c r="D37" s="71">
        <f>C37/'a5-1'!C47*100</f>
        <v>23.581013153117929</v>
      </c>
      <c r="E37" s="76">
        <f t="shared" si="6"/>
        <v>8114.7570461061723</v>
      </c>
      <c r="F37" s="74">
        <f t="shared" si="3"/>
        <v>15.463507847604118</v>
      </c>
      <c r="G37" s="74">
        <f>G36*('a5-1'!D105/'a5-1'!D104)</f>
        <v>15.349151585789462</v>
      </c>
      <c r="H37" s="78">
        <f t="shared" si="7"/>
        <v>125482.6092638636</v>
      </c>
      <c r="I37" s="78">
        <f t="shared" si="5"/>
        <v>124554.63598253677</v>
      </c>
      <c r="J37" s="71">
        <v>121.7</v>
      </c>
      <c r="K37" s="78">
        <f t="shared" si="8"/>
        <v>15356.488566288339</v>
      </c>
    </row>
    <row r="38" spans="1:11">
      <c r="A38" s="1">
        <v>2014</v>
      </c>
      <c r="B38" s="78">
        <f>'a1'!AJ41/1000</f>
        <v>8150.183</v>
      </c>
      <c r="C38" s="295">
        <v>6802.2</v>
      </c>
      <c r="D38" s="71">
        <f>C38/'a5-1'!C48*100</f>
        <v>23.47156373574046</v>
      </c>
      <c r="E38" s="76">
        <f t="shared" si="6"/>
        <v>7930.3456485440638</v>
      </c>
      <c r="F38" s="74">
        <f t="shared" si="3"/>
        <v>15.913460583421964</v>
      </c>
      <c r="G38" s="74">
        <f>G37*('a5-1'!D106/'a5-1'!D105)</f>
        <v>15.578168869346621</v>
      </c>
      <c r="H38" s="78">
        <f t="shared" ref="H38" si="9">E38*F38</f>
        <v>126199.24289101784</v>
      </c>
      <c r="I38" s="78">
        <f t="shared" si="5"/>
        <v>123540.26370530757</v>
      </c>
      <c r="J38" s="71">
        <v>123.4</v>
      </c>
      <c r="K38" s="78">
        <f t="shared" si="8"/>
        <v>15157.974208101532</v>
      </c>
    </row>
    <row r="39" spans="1:11">
      <c r="A39" s="1">
        <v>2015</v>
      </c>
      <c r="B39" s="78">
        <f>'a1'!AJ42/1000</f>
        <v>8175.2719999999999</v>
      </c>
      <c r="C39" s="295">
        <v>6843.3</v>
      </c>
      <c r="D39" s="71">
        <f>C39/'a5-1'!C49*100</f>
        <v>23.372085874903519</v>
      </c>
      <c r="E39" s="76">
        <f t="shared" si="6"/>
        <v>7743.1939499999999</v>
      </c>
      <c r="F39" s="74">
        <f t="shared" si="3"/>
        <v>16.207844962509917</v>
      </c>
      <c r="G39" s="74">
        <f>G38*('a5-1'!D107/'a5-1'!D106)</f>
        <v>15.700943636497176</v>
      </c>
      <c r="H39" s="78">
        <f t="shared" ref="H39:H40" si="10">E39*F39</f>
        <v>125500.48705624476</v>
      </c>
      <c r="I39" s="78">
        <f t="shared" si="5"/>
        <v>121575.45177541593</v>
      </c>
      <c r="J39" s="71">
        <v>124.7</v>
      </c>
      <c r="K39" s="78">
        <f t="shared" ref="K39:K40" si="11">I39/B39*1000</f>
        <v>14871.120101620587</v>
      </c>
    </row>
    <row r="40" spans="1:11">
      <c r="A40" s="1">
        <v>2016</v>
      </c>
      <c r="B40" s="78">
        <f>'a1'!AJ43/1000</f>
        <v>8225.9500000000007</v>
      </c>
      <c r="C40" s="295">
        <v>6887.9</v>
      </c>
      <c r="D40" s="71">
        <f>C40/'a5-1'!C50*100</f>
        <v>23.280078142163308</v>
      </c>
      <c r="E40" s="76">
        <f t="shared" si="6"/>
        <v>7564.0297834506182</v>
      </c>
      <c r="F40" s="74">
        <f t="shared" si="3"/>
        <v>15.979635563529213</v>
      </c>
      <c r="G40" s="74">
        <f>G39*('a5-1'!D108/'a5-1'!D107)</f>
        <v>15.368948854094976</v>
      </c>
      <c r="H40" s="78">
        <f t="shared" si="10"/>
        <v>120870.43933122167</v>
      </c>
      <c r="I40" s="78">
        <f t="shared" si="5"/>
        <v>116251.18687270365</v>
      </c>
      <c r="J40" s="71">
        <v>125.6</v>
      </c>
      <c r="K40" s="78">
        <f t="shared" si="11"/>
        <v>14132.250606033787</v>
      </c>
    </row>
    <row r="41" spans="1:11">
      <c r="A41" s="1">
        <v>2017</v>
      </c>
      <c r="B41" s="78">
        <f>'a1'!AJ44/1000</f>
        <v>8298.8269999999993</v>
      </c>
      <c r="C41" s="295">
        <v>6931.9</v>
      </c>
      <c r="D41" s="71">
        <f>C41/'a5-1'!C51*100</f>
        <v>23.182293983285231</v>
      </c>
      <c r="E41" s="76">
        <f t="shared" si="6"/>
        <v>7388.0618826218961</v>
      </c>
      <c r="F41" s="74">
        <f t="shared" si="3"/>
        <v>16.360348095236475</v>
      </c>
      <c r="G41" s="74">
        <f>G40*('a5-1'!D109/'a5-1'!D108)</f>
        <v>15.573916862920143</v>
      </c>
      <c r="H41" s="78">
        <f t="shared" ref="H41:H42" si="12">E41*F41</f>
        <v>120871.26414884234</v>
      </c>
      <c r="I41" s="78">
        <f t="shared" si="5"/>
        <v>115061.06153806268</v>
      </c>
      <c r="J41" s="71">
        <v>126.9</v>
      </c>
      <c r="K41" s="78">
        <f t="shared" ref="K41" si="13">I41/B41*1000</f>
        <v>13864.737936826819</v>
      </c>
    </row>
    <row r="42" spans="1:11" s="67" customFormat="1">
      <c r="A42" s="67">
        <v>2018</v>
      </c>
      <c r="B42" s="78">
        <f>'a1'!AJ45/1000</f>
        <v>8387.6319999999996</v>
      </c>
      <c r="C42" s="295">
        <v>6985.9</v>
      </c>
      <c r="D42" s="71">
        <f>C42/'a5-1'!C52*100</f>
        <v>23.063082692866384</v>
      </c>
      <c r="E42" s="76">
        <f t="shared" si="6"/>
        <v>7226.24095442832</v>
      </c>
      <c r="F42" s="74">
        <f t="shared" si="3"/>
        <v>16.625089534946031</v>
      </c>
      <c r="G42" s="74">
        <f>G41*('a5-1'!D110/'a5-1'!D109)</f>
        <v>15.568300897840935</v>
      </c>
      <c r="H42" s="78">
        <f t="shared" si="12"/>
        <v>120136.90286846469</v>
      </c>
      <c r="I42" s="78">
        <f t="shared" si="5"/>
        <v>112500.29353884135</v>
      </c>
      <c r="J42" s="71">
        <v>129</v>
      </c>
      <c r="K42" s="78">
        <f>I42/B42*1000</f>
        <v>13412.640604504508</v>
      </c>
    </row>
    <row r="43" spans="1:11">
      <c r="B43" s="18"/>
      <c r="C43" s="18"/>
      <c r="D43" s="18"/>
      <c r="E43" s="18"/>
      <c r="F43" s="18"/>
      <c r="G43" s="18"/>
      <c r="H43" s="18"/>
      <c r="I43" s="18"/>
      <c r="J43" s="18"/>
      <c r="K43" s="18"/>
    </row>
    <row r="44" spans="1:11">
      <c r="A44" s="1" t="s">
        <v>340</v>
      </c>
      <c r="B44" s="18"/>
      <c r="C44" s="18"/>
      <c r="D44" s="18"/>
      <c r="E44" s="18"/>
      <c r="F44" s="18"/>
      <c r="G44" s="18"/>
      <c r="H44" s="18"/>
      <c r="I44" s="18"/>
      <c r="J44" s="18"/>
      <c r="K44" s="18"/>
    </row>
    <row r="45" spans="1:11">
      <c r="A45" s="320" t="s">
        <v>342</v>
      </c>
      <c r="B45" s="70">
        <f>(POWER(B29/B16, 1/13)-1)*100</f>
        <v>0.49510046400762509</v>
      </c>
      <c r="C45" s="70">
        <f>(POWER(C29/C16, 1/13)-1)*100</f>
        <v>0.7828746678888665</v>
      </c>
      <c r="D45" s="70">
        <f t="shared" ref="D45:K45" si="14">(POWER(D29/D16, 1/13)-1)*100</f>
        <v>-0.49418712542312893</v>
      </c>
      <c r="E45" s="70">
        <f t="shared" si="14"/>
        <v>1.2964372917088518</v>
      </c>
      <c r="F45" s="70">
        <f t="shared" si="14"/>
        <v>2.4833629108598876</v>
      </c>
      <c r="G45" s="70">
        <f t="shared" si="14"/>
        <v>0.83655449409436589</v>
      </c>
      <c r="H45" s="70">
        <f t="shared" si="14"/>
        <v>3.8119954454336025</v>
      </c>
      <c r="I45" s="70">
        <f t="shared" si="14"/>
        <v>2.1438371902301023</v>
      </c>
      <c r="J45" s="70">
        <f t="shared" si="14"/>
        <v>1.6331462583462075</v>
      </c>
      <c r="K45" s="70">
        <f t="shared" si="14"/>
        <v>1.6406140385052614</v>
      </c>
    </row>
    <row r="46" spans="1:11" ht="16.5" customHeight="1">
      <c r="A46" s="320" t="s">
        <v>994</v>
      </c>
      <c r="B46" s="70">
        <f>(POWER(B42/B16, 1/(2018-1992))-1)*100</f>
        <v>0.63761876395824757</v>
      </c>
      <c r="C46" s="70">
        <f t="shared" ref="C46:K46" si="15">(POWER(C42/C16, 1/(2018-1992))-1)*100</f>
        <v>0.87878770564917552</v>
      </c>
      <c r="D46" s="70">
        <f t="shared" si="15"/>
        <v>-0.38582295958924373</v>
      </c>
      <c r="E46" s="70">
        <f t="shared" si="15"/>
        <v>0.42965366999501153</v>
      </c>
      <c r="F46" s="70">
        <f t="shared" si="15"/>
        <v>2.4431659374111181</v>
      </c>
      <c r="G46" s="70">
        <f t="shared" si="15"/>
        <v>0.88495002269293188</v>
      </c>
      <c r="H46" s="70">
        <f t="shared" si="15"/>
        <v>2.8833167595202935</v>
      </c>
      <c r="I46" s="70">
        <f t="shared" si="15"/>
        <v>1.3184059129380588</v>
      </c>
      <c r="J46" s="70">
        <f t="shared" si="15"/>
        <v>1.5445474417816518</v>
      </c>
      <c r="K46" s="70">
        <f t="shared" si="15"/>
        <v>0.6764738249387392</v>
      </c>
    </row>
    <row r="47" spans="1:11" ht="27.75" customHeight="1">
      <c r="A47" s="379" t="s">
        <v>603</v>
      </c>
      <c r="B47" s="379"/>
      <c r="C47" s="379"/>
      <c r="D47" s="379"/>
      <c r="E47" s="379"/>
      <c r="F47" s="379"/>
      <c r="G47" s="379"/>
      <c r="H47" s="379"/>
      <c r="I47" s="379"/>
      <c r="J47" s="379"/>
      <c r="K47" s="379"/>
    </row>
    <row r="48" spans="1:11" ht="12.75" customHeight="1">
      <c r="A48" s="379" t="s">
        <v>591</v>
      </c>
      <c r="B48" s="379"/>
      <c r="C48" s="379"/>
      <c r="D48" s="379"/>
      <c r="E48" s="379"/>
      <c r="F48" s="379"/>
      <c r="G48" s="379"/>
      <c r="H48" s="379"/>
      <c r="I48" s="379"/>
      <c r="J48" s="379"/>
      <c r="K48" s="379"/>
    </row>
    <row r="49" spans="1:3">
      <c r="A49" s="1" t="s">
        <v>590</v>
      </c>
    </row>
    <row r="50" spans="1:3">
      <c r="A50" s="89" t="s">
        <v>1058</v>
      </c>
    </row>
    <row r="51" spans="1:3">
      <c r="A51" s="251" t="s">
        <v>939</v>
      </c>
    </row>
    <row r="52" spans="1:3">
      <c r="A52" s="1" t="s">
        <v>881</v>
      </c>
    </row>
    <row r="53" spans="1:3" s="89" customFormat="1" ht="13.5" customHeight="1">
      <c r="A53" s="89" t="s">
        <v>1056</v>
      </c>
    </row>
    <row r="54" spans="1:3" s="89" customFormat="1" ht="13.5" customHeight="1">
      <c r="A54" s="89" t="s">
        <v>1057</v>
      </c>
    </row>
    <row r="55" spans="1:3">
      <c r="A55" s="67" t="s">
        <v>1230</v>
      </c>
    </row>
    <row r="57" spans="1:3">
      <c r="B57" s="1" t="s">
        <v>592</v>
      </c>
    </row>
    <row r="58" spans="1:3">
      <c r="B58" s="1" t="s">
        <v>593</v>
      </c>
    </row>
    <row r="60" spans="1:3">
      <c r="B60" s="1">
        <v>1998</v>
      </c>
      <c r="C60" s="1">
        <v>3.6</v>
      </c>
    </row>
    <row r="61" spans="1:3">
      <c r="B61" s="1">
        <v>1999</v>
      </c>
      <c r="C61" s="1">
        <v>3.5707239336560006</v>
      </c>
    </row>
    <row r="62" spans="1:3">
      <c r="B62" s="1">
        <v>2000</v>
      </c>
      <c r="C62" s="1">
        <v>3.5416859473288285</v>
      </c>
    </row>
    <row r="63" spans="1:3">
      <c r="B63" s="1">
        <v>2001</v>
      </c>
      <c r="C63" s="1">
        <v>3.5128841048944928</v>
      </c>
    </row>
    <row r="64" spans="1:3">
      <c r="B64" s="1">
        <v>2002</v>
      </c>
      <c r="C64" s="1">
        <v>3.4843164859740283</v>
      </c>
    </row>
    <row r="65" spans="2:3">
      <c r="B65" s="1">
        <v>2003</v>
      </c>
      <c r="C65" s="1">
        <v>3.4559811858054541</v>
      </c>
    </row>
    <row r="66" spans="2:3">
      <c r="B66" s="1">
        <v>2004</v>
      </c>
      <c r="C66" s="1">
        <v>3.4278763151167722</v>
      </c>
    </row>
    <row r="67" spans="2:3">
      <c r="B67" s="1">
        <v>2005</v>
      </c>
      <c r="C67" s="1">
        <v>3.4</v>
      </c>
    </row>
    <row r="68" spans="2:3">
      <c r="B68" s="1">
        <v>2006</v>
      </c>
      <c r="C68" s="1">
        <v>3.4390907321274633</v>
      </c>
    </row>
    <row r="69" spans="2:3">
      <c r="B69" s="1">
        <v>2007</v>
      </c>
      <c r="C69" s="1">
        <v>3.478630901119121</v>
      </c>
    </row>
    <row r="70" spans="2:3">
      <c r="B70" s="1">
        <v>2008</v>
      </c>
      <c r="C70" s="1">
        <v>3.518625674273816</v>
      </c>
    </row>
    <row r="71" spans="2:3">
      <c r="B71" s="1">
        <v>2009</v>
      </c>
      <c r="C71" s="1">
        <v>3.5590802783002431</v>
      </c>
    </row>
    <row r="72" spans="2:3">
      <c r="B72" s="1">
        <v>2010</v>
      </c>
      <c r="C72" s="1">
        <v>3.6</v>
      </c>
    </row>
    <row r="73" spans="2:3">
      <c r="B73" s="1">
        <v>2011</v>
      </c>
      <c r="C73" s="1">
        <v>3.4939311233031747</v>
      </c>
    </row>
    <row r="74" spans="2:3">
      <c r="B74" s="1">
        <v>2012</v>
      </c>
      <c r="C74" s="1">
        <v>3.3909874151073844</v>
      </c>
    </row>
    <row r="75" spans="2:3">
      <c r="B75" s="1">
        <v>2013</v>
      </c>
      <c r="C75" s="1">
        <v>3.2910767967702976</v>
      </c>
    </row>
    <row r="76" spans="2:3">
      <c r="B76" s="1">
        <v>2014</v>
      </c>
      <c r="C76" s="1">
        <v>3.1941099026157387</v>
      </c>
    </row>
    <row r="77" spans="2:3">
      <c r="B77" s="1">
        <v>2015</v>
      </c>
      <c r="C77" s="1">
        <v>3.1</v>
      </c>
    </row>
    <row r="78" spans="2:3">
      <c r="B78" s="1">
        <v>2016</v>
      </c>
      <c r="C78" s="1">
        <v>3.0086629117332895</v>
      </c>
    </row>
    <row r="79" spans="2:3">
      <c r="B79" s="1">
        <v>2017</v>
      </c>
      <c r="C79" s="1">
        <v>2.9200169407869145</v>
      </c>
    </row>
    <row r="80" spans="2:3">
      <c r="B80" s="1">
        <v>2018</v>
      </c>
      <c r="C80" s="1">
        <f>C79*(C77/C72)^(1/5)</f>
        <v>2.8339827972188676</v>
      </c>
    </row>
  </sheetData>
  <mergeCells count="2">
    <mergeCell ref="A47:K47"/>
    <mergeCell ref="A48:K48"/>
  </mergeCells>
  <pageMargins left="0.74803149606299213" right="0.74803149606299213" top="0.98425196850393704" bottom="0.98425196850393704" header="0.51181102362204722" footer="0.51181102362204722"/>
  <pageSetup scale="63" orientation="landscape" r:id="rId1"/>
  <headerFooter alignWithMargins="0"/>
</worksheet>
</file>

<file path=xl/worksheets/sheet29.xml><?xml version="1.0" encoding="utf-8"?>
<worksheet xmlns="http://schemas.openxmlformats.org/spreadsheetml/2006/main" xmlns:r="http://schemas.openxmlformats.org/officeDocument/2006/relationships">
  <dimension ref="A1:K80"/>
  <sheetViews>
    <sheetView view="pageBreakPreview" topLeftCell="A22" zoomScaleNormal="110" zoomScaleSheetLayoutView="100" workbookViewId="0">
      <selection activeCell="N42" sqref="N42"/>
    </sheetView>
  </sheetViews>
  <sheetFormatPr defaultRowHeight="12.75"/>
  <cols>
    <col min="1" max="1" width="9.375" style="1" customWidth="1"/>
    <col min="2" max="11" width="12" style="1" customWidth="1"/>
    <col min="12" max="20" width="9" style="1"/>
    <col min="21" max="21" width="0" style="1" hidden="1" customWidth="1"/>
    <col min="22" max="16384" width="9" style="1"/>
  </cols>
  <sheetData>
    <row r="1" spans="1:11">
      <c r="A1" s="1" t="s">
        <v>580</v>
      </c>
    </row>
    <row r="2" spans="1:11" s="3" customFormat="1" ht="25.5">
      <c r="B2" s="277" t="s">
        <v>561</v>
      </c>
      <c r="C2" s="277" t="s">
        <v>562</v>
      </c>
      <c r="D2" s="277" t="s">
        <v>563</v>
      </c>
      <c r="E2" s="258" t="s">
        <v>564</v>
      </c>
      <c r="F2" s="258" t="s">
        <v>564</v>
      </c>
      <c r="G2" s="277" t="s">
        <v>565</v>
      </c>
      <c r="H2" s="277" t="s">
        <v>565</v>
      </c>
      <c r="I2" s="277" t="s">
        <v>372</v>
      </c>
      <c r="J2" s="277" t="s">
        <v>566</v>
      </c>
      <c r="K2" s="277" t="s">
        <v>567</v>
      </c>
    </row>
    <row r="3" spans="1:11" ht="25.5">
      <c r="B3" s="277" t="s">
        <v>568</v>
      </c>
      <c r="C3" s="277" t="s">
        <v>568</v>
      </c>
      <c r="D3" s="277" t="s">
        <v>569</v>
      </c>
      <c r="E3" s="258" t="s">
        <v>1205</v>
      </c>
      <c r="F3" s="258" t="s">
        <v>1207</v>
      </c>
      <c r="G3" s="277" t="s">
        <v>1204</v>
      </c>
      <c r="H3" s="277" t="s">
        <v>1202</v>
      </c>
      <c r="I3" s="277" t="s">
        <v>1086</v>
      </c>
      <c r="J3" s="277" t="s">
        <v>570</v>
      </c>
      <c r="K3" s="277" t="s">
        <v>1203</v>
      </c>
    </row>
    <row r="4" spans="1:11" ht="15" customHeight="1">
      <c r="B4" s="18" t="s">
        <v>77</v>
      </c>
      <c r="C4" s="18" t="s">
        <v>78</v>
      </c>
      <c r="D4" s="18" t="s">
        <v>79</v>
      </c>
      <c r="E4" s="18" t="s">
        <v>80</v>
      </c>
      <c r="F4" s="18" t="s">
        <v>81</v>
      </c>
      <c r="G4" s="18" t="s">
        <v>82</v>
      </c>
      <c r="H4" s="18" t="s">
        <v>575</v>
      </c>
      <c r="I4" s="18" t="s">
        <v>84</v>
      </c>
      <c r="J4" s="18" t="s">
        <v>101</v>
      </c>
      <c r="K4" s="18" t="s">
        <v>1192</v>
      </c>
    </row>
    <row r="5" spans="1:11">
      <c r="A5" s="1">
        <v>1981</v>
      </c>
      <c r="B5" s="78">
        <f>'a1'!AP8/1000</f>
        <v>8812.2860000000001</v>
      </c>
      <c r="C5" s="295">
        <v>6786.6</v>
      </c>
      <c r="D5" s="71">
        <f>C5/'a5-1'!C15*100</f>
        <v>36.071307083935707</v>
      </c>
      <c r="E5" s="78">
        <v>7560</v>
      </c>
      <c r="F5" s="74">
        <v>4.200793650793651</v>
      </c>
      <c r="G5" s="74">
        <f>F5/J5*$J$36</f>
        <v>10.615283540802212</v>
      </c>
      <c r="H5" s="78">
        <v>31758</v>
      </c>
      <c r="I5" s="78">
        <f>H5/J5*$J$36</f>
        <v>80251.543568464724</v>
      </c>
      <c r="J5" s="71">
        <v>48.2</v>
      </c>
      <c r="K5" s="78">
        <f>I5/B5*1000</f>
        <v>9106.7792816148649</v>
      </c>
    </row>
    <row r="6" spans="1:11">
      <c r="A6" s="1">
        <v>1982</v>
      </c>
      <c r="B6" s="78">
        <f>'a1'!AP9/1000</f>
        <v>8920.2880000000005</v>
      </c>
      <c r="C6" s="295">
        <v>6897.6</v>
      </c>
      <c r="D6" s="71">
        <f>C6/'a5-1'!C16*100</f>
        <v>36.106661641383212</v>
      </c>
      <c r="E6" s="78">
        <v>7582.68</v>
      </c>
      <c r="F6" s="73">
        <f>POWER(F$10/F$5,1/5)*F5</f>
        <v>4.508587675122457</v>
      </c>
      <c r="G6" s="74">
        <f t="shared" ref="G6:G16" si="0">F6/J6*$J$36</f>
        <v>10.302926432080962</v>
      </c>
      <c r="H6" s="78">
        <v>34193.338758455451</v>
      </c>
      <c r="I6" s="78">
        <f t="shared" ref="I6:I16" si="1">H6/J6*$J$36</f>
        <v>78137.873560598018</v>
      </c>
      <c r="J6" s="71">
        <v>53.3</v>
      </c>
      <c r="K6" s="78">
        <f t="shared" ref="K6:K32" si="2">I6/B6*1000</f>
        <v>8759.5684758830685</v>
      </c>
    </row>
    <row r="7" spans="1:11">
      <c r="A7" s="1">
        <v>1983</v>
      </c>
      <c r="B7" s="78">
        <f>'a1'!AP10/1000</f>
        <v>9039.5640000000003</v>
      </c>
      <c r="C7" s="295">
        <v>7016.2</v>
      </c>
      <c r="D7" s="71">
        <f>C7/'a5-1'!C17*100</f>
        <v>36.250064582795147</v>
      </c>
      <c r="E7" s="78">
        <v>7605.4280399999989</v>
      </c>
      <c r="F7" s="73">
        <f>POWER(F$10/F$5,1/5)*F6</f>
        <v>4.8389339048885907</v>
      </c>
      <c r="G7" s="74">
        <f t="shared" si="0"/>
        <v>10.413112184018203</v>
      </c>
      <c r="H7" s="78">
        <v>36815.429669705016</v>
      </c>
      <c r="I7" s="78">
        <f t="shared" si="1"/>
        <v>79224.72321148534</v>
      </c>
      <c r="J7" s="71">
        <v>56.6</v>
      </c>
      <c r="K7" s="78">
        <f t="shared" si="2"/>
        <v>8764.2195145125734</v>
      </c>
    </row>
    <row r="8" spans="1:11">
      <c r="A8" s="1">
        <v>1984</v>
      </c>
      <c r="B8" s="78">
        <f>'a1'!AP11/1000</f>
        <v>9167.4840000000004</v>
      </c>
      <c r="C8" s="295">
        <v>7142.2</v>
      </c>
      <c r="D8" s="71">
        <f>C8/'a5-1'!C18*100</f>
        <v>36.443700600574545</v>
      </c>
      <c r="E8" s="78">
        <v>7628.2443241199981</v>
      </c>
      <c r="F8" s="73">
        <f>POWER(F$10/F$5,1/5)*F7</f>
        <v>5.1934847502426287</v>
      </c>
      <c r="G8" s="74">
        <f t="shared" si="0"/>
        <v>10.649266710093471</v>
      </c>
      <c r="H8" s="78">
        <v>39638.593684561856</v>
      </c>
      <c r="I8" s="78">
        <f t="shared" si="1"/>
        <v>81279.136545111687</v>
      </c>
      <c r="J8" s="71">
        <v>59.4</v>
      </c>
      <c r="K8" s="78">
        <f t="shared" si="2"/>
        <v>8866.0243688575501</v>
      </c>
    </row>
    <row r="9" spans="1:11">
      <c r="A9" s="1">
        <v>1985</v>
      </c>
      <c r="B9" s="78">
        <f>'a1'!AP12/1000</f>
        <v>9294.6569999999992</v>
      </c>
      <c r="C9" s="295">
        <v>7268.4</v>
      </c>
      <c r="D9" s="71">
        <f>C9/'a5-1'!C19*100</f>
        <v>36.629911101255871</v>
      </c>
      <c r="E9" s="78">
        <v>7651.1290570923575</v>
      </c>
      <c r="F9" s="73">
        <f>POWER(F$10/F$5,1/5)*F8</f>
        <v>5.5740136941638463</v>
      </c>
      <c r="G9" s="74">
        <f t="shared" si="0"/>
        <v>10.985677474905444</v>
      </c>
      <c r="H9" s="78">
        <v>42678.249945367985</v>
      </c>
      <c r="I9" s="78">
        <f t="shared" si="1"/>
        <v>84113.444067084478</v>
      </c>
      <c r="J9" s="71">
        <v>61.8</v>
      </c>
      <c r="K9" s="78">
        <f t="shared" si="2"/>
        <v>9049.6555243603379</v>
      </c>
    </row>
    <row r="10" spans="1:11">
      <c r="A10" s="1">
        <v>1986</v>
      </c>
      <c r="B10" s="78">
        <f>'a1'!AP13/1000</f>
        <v>9437.3590000000004</v>
      </c>
      <c r="C10" s="295">
        <v>7399.6</v>
      </c>
      <c r="D10" s="71">
        <f>C10/'a5-1'!C20*100</f>
        <v>36.826389027133558</v>
      </c>
      <c r="E10" s="78">
        <v>7681</v>
      </c>
      <c r="F10" s="74">
        <v>5.982424163520375</v>
      </c>
      <c r="G10" s="74">
        <f t="shared" si="0"/>
        <v>11.279555156606529</v>
      </c>
      <c r="H10" s="78">
        <v>45951</v>
      </c>
      <c r="I10" s="78">
        <f t="shared" si="1"/>
        <v>86638.263157894748</v>
      </c>
      <c r="J10" s="71">
        <v>64.599999999999994</v>
      </c>
      <c r="K10" s="78">
        <f t="shared" si="2"/>
        <v>9180.3504728277003</v>
      </c>
    </row>
    <row r="11" spans="1:11">
      <c r="A11" s="1">
        <v>1987</v>
      </c>
      <c r="B11" s="78">
        <f>'a1'!AP14/1000</f>
        <v>9637.9449999999997</v>
      </c>
      <c r="C11" s="295">
        <v>7544.8</v>
      </c>
      <c r="D11" s="71">
        <f>C11/'a5-1'!C21*100</f>
        <v>37.078646163523871</v>
      </c>
      <c r="E11" s="78">
        <v>7919.110999999999</v>
      </c>
      <c r="F11" s="73">
        <f>POWER(F$16/F$10,1/6)*F10</f>
        <v>6.5174607577546526</v>
      </c>
      <c r="G11" s="74">
        <f t="shared" si="0"/>
        <v>11.708358706408802</v>
      </c>
      <c r="H11" s="78">
        <v>51631.991595065207</v>
      </c>
      <c r="I11" s="78">
        <f t="shared" si="1"/>
        <v>92754.816759276437</v>
      </c>
      <c r="J11" s="71">
        <v>67.8</v>
      </c>
      <c r="K11" s="78">
        <f t="shared" si="2"/>
        <v>9623.9205307019747</v>
      </c>
    </row>
    <row r="12" spans="1:11">
      <c r="A12" s="1">
        <v>1988</v>
      </c>
      <c r="B12" s="78">
        <f>'a1'!AP15/1000</f>
        <v>9838.6200000000008</v>
      </c>
      <c r="C12" s="295">
        <v>7687.2</v>
      </c>
      <c r="D12" s="71">
        <f>C12/'a5-1'!C22*100</f>
        <v>37.294417869029019</v>
      </c>
      <c r="E12" s="78">
        <v>8164.6034409999984</v>
      </c>
      <c r="F12" s="73">
        <f>POWER(F$16/F$10,1/6)*F11</f>
        <v>7.1003482146735584</v>
      </c>
      <c r="G12" s="74">
        <f t="shared" si="0"/>
        <v>12.180597359820274</v>
      </c>
      <c r="H12" s="78">
        <v>58015.332769099346</v>
      </c>
      <c r="I12" s="78">
        <f t="shared" si="1"/>
        <v>99524.894806708457</v>
      </c>
      <c r="J12" s="71">
        <v>71</v>
      </c>
      <c r="K12" s="78">
        <f t="shared" si="2"/>
        <v>10115.737248385287</v>
      </c>
    </row>
    <row r="13" spans="1:11">
      <c r="A13" s="1">
        <v>1989</v>
      </c>
      <c r="B13" s="78">
        <f>'a1'!AP16/1000</f>
        <v>10103.305</v>
      </c>
      <c r="C13" s="295">
        <v>7823.8</v>
      </c>
      <c r="D13" s="71">
        <f>C13/'a5-1'!C23*100</f>
        <v>37.437136636600712</v>
      </c>
      <c r="E13" s="78">
        <v>8417.7061476709969</v>
      </c>
      <c r="F13" s="73">
        <f>POWER(F$16/F$10,1/6)*F12</f>
        <v>7.7353660640968052</v>
      </c>
      <c r="G13" s="74">
        <f t="shared" si="0"/>
        <v>12.545507145232902</v>
      </c>
      <c r="H13" s="78">
        <v>65187.856062306557</v>
      </c>
      <c r="I13" s="78">
        <f t="shared" si="1"/>
        <v>105724.11276150386</v>
      </c>
      <c r="J13" s="71">
        <v>75.099999999999994</v>
      </c>
      <c r="K13" s="78">
        <f t="shared" si="2"/>
        <v>10464.309724541014</v>
      </c>
    </row>
    <row r="14" spans="1:11">
      <c r="A14" s="1">
        <v>1990</v>
      </c>
      <c r="B14" s="78">
        <f>'a1'!AP17/1000</f>
        <v>10295.832</v>
      </c>
      <c r="C14" s="295">
        <v>7960</v>
      </c>
      <c r="D14" s="71">
        <f>C14/'a5-1'!C24*100</f>
        <v>37.521152785568496</v>
      </c>
      <c r="E14" s="78">
        <v>8678.6550382487967</v>
      </c>
      <c r="F14" s="73">
        <f>POWER(F$16/F$10,1/6)*F13</f>
        <v>8.4271765745127585</v>
      </c>
      <c r="G14" s="74">
        <f t="shared" si="0"/>
        <v>13.042313936158246</v>
      </c>
      <c r="H14" s="78">
        <v>73247.129253102932</v>
      </c>
      <c r="I14" s="78">
        <f t="shared" si="1"/>
        <v>113360.86839933846</v>
      </c>
      <c r="J14" s="71">
        <v>78.7</v>
      </c>
      <c r="K14" s="78">
        <f t="shared" si="2"/>
        <v>11010.365009776622</v>
      </c>
    </row>
    <row r="15" spans="1:11">
      <c r="A15" s="1">
        <v>1991</v>
      </c>
      <c r="B15" s="78">
        <f>'a1'!AP18/1000</f>
        <v>10431.316000000001</v>
      </c>
      <c r="C15" s="295">
        <v>8091.5</v>
      </c>
      <c r="D15" s="71">
        <f>C15/'a5-1'!C25*100</f>
        <v>37.576683555237707</v>
      </c>
      <c r="E15" s="78">
        <v>8947.6933444345086</v>
      </c>
      <c r="F15" s="73">
        <f>POWER(F$16/F$10,1/6)*F14</f>
        <v>9.180858983214609</v>
      </c>
      <c r="G15" s="74">
        <f t="shared" si="0"/>
        <v>13.570735730042951</v>
      </c>
      <c r="H15" s="78">
        <v>82302.782571845339</v>
      </c>
      <c r="I15" s="78">
        <f t="shared" si="1"/>
        <v>121656.297539451</v>
      </c>
      <c r="J15" s="71">
        <v>82.4</v>
      </c>
      <c r="K15" s="78">
        <f t="shared" si="2"/>
        <v>11662.603025299108</v>
      </c>
    </row>
    <row r="16" spans="1:11">
      <c r="A16" s="1">
        <v>1992</v>
      </c>
      <c r="B16" s="78">
        <f>'a1'!AP19/1000</f>
        <v>10572.205</v>
      </c>
      <c r="C16" s="295">
        <v>8210.9</v>
      </c>
      <c r="D16" s="71">
        <f>C16/'a5-1'!C26*100</f>
        <v>37.62981090915757</v>
      </c>
      <c r="E16" s="78">
        <v>9246</v>
      </c>
      <c r="F16" s="74">
        <f>H16/E16</f>
        <v>10.001946787800129</v>
      </c>
      <c r="G16" s="74">
        <f t="shared" si="0"/>
        <v>14.642273061947785</v>
      </c>
      <c r="H16" s="78">
        <v>92478</v>
      </c>
      <c r="I16" s="78">
        <f t="shared" si="1"/>
        <v>135382.45673076922</v>
      </c>
      <c r="J16" s="71">
        <v>83.2</v>
      </c>
      <c r="K16" s="78">
        <f t="shared" si="2"/>
        <v>12805.508097011856</v>
      </c>
    </row>
    <row r="17" spans="1:11">
      <c r="A17" s="1">
        <v>1993</v>
      </c>
      <c r="B17" s="78">
        <f>'a1'!AP20/1000</f>
        <v>10690.038</v>
      </c>
      <c r="C17" s="295">
        <v>8312.1</v>
      </c>
      <c r="D17" s="71">
        <f>C17/'a5-1'!C27*100</f>
        <v>37.623399372649132</v>
      </c>
      <c r="E17" s="76">
        <f>E16*POWER(E$22/E$16, 1/6)</f>
        <v>9617.377533476887</v>
      </c>
      <c r="F17" s="74">
        <f>G17*J17/$J$36</f>
        <v>10.074799507310146</v>
      </c>
      <c r="G17" s="74">
        <f>G16*('a5-1'!D85/'a5-1'!D84)</f>
        <v>14.48772821712368</v>
      </c>
      <c r="H17" s="78">
        <f>E17*F17</f>
        <v>96893.150435888616</v>
      </c>
      <c r="I17" s="78">
        <f>E17*G17</f>
        <v>139333.95186648442</v>
      </c>
      <c r="J17" s="71">
        <v>84.7</v>
      </c>
      <c r="K17" s="78">
        <f t="shared" si="2"/>
        <v>13033.999679560018</v>
      </c>
    </row>
    <row r="18" spans="1:11">
      <c r="A18" s="1">
        <v>1994</v>
      </c>
      <c r="B18" s="78">
        <f>'a1'!AP21/1000</f>
        <v>10819.146000000001</v>
      </c>
      <c r="C18" s="295">
        <v>8416.1</v>
      </c>
      <c r="D18" s="71">
        <f>C18/'a5-1'!C28*100</f>
        <v>37.626130536443178</v>
      </c>
      <c r="E18" s="76">
        <f>E17*POWER(E$22/E$16, 1/6)</f>
        <v>10003.67192531105</v>
      </c>
      <c r="F18" s="74">
        <f t="shared" ref="F18:F42" si="3">G18*J18/$J$36</f>
        <v>10.040975536983849</v>
      </c>
      <c r="G18" s="74">
        <f>G17*('a5-1'!D86/'a5-1'!D85)</f>
        <v>14.439088788720577</v>
      </c>
      <c r="H18" s="78">
        <f t="shared" ref="H18:H31" si="4">E18*F18</f>
        <v>100446.62508206037</v>
      </c>
      <c r="I18" s="78">
        <f t="shared" ref="I18:I42" si="5">E18*G18</f>
        <v>144443.90714279757</v>
      </c>
      <c r="J18" s="71">
        <v>84.7</v>
      </c>
      <c r="K18" s="78">
        <f t="shared" si="2"/>
        <v>13350.767901902567</v>
      </c>
    </row>
    <row r="19" spans="1:11">
      <c r="A19" s="1">
        <v>1995</v>
      </c>
      <c r="B19" s="78">
        <f>'a1'!AP22/1000</f>
        <v>10950.119000000001</v>
      </c>
      <c r="C19" s="295">
        <v>8535.6</v>
      </c>
      <c r="D19" s="71">
        <f>C19/'a5-1'!C29*100</f>
        <v>37.668137687555166</v>
      </c>
      <c r="E19" s="76">
        <f>E18*POWER(E$22/E$16, 1/6)</f>
        <v>10405.482330387189</v>
      </c>
      <c r="F19" s="74">
        <f t="shared" si="3"/>
        <v>10.260333224053024</v>
      </c>
      <c r="G19" s="74">
        <f>G18*('a5-1'!D87/'a5-1'!D86)</f>
        <v>14.397564362784085</v>
      </c>
      <c r="H19" s="78">
        <f t="shared" si="4"/>
        <v>106763.71606676836</v>
      </c>
      <c r="I19" s="78">
        <f t="shared" si="5"/>
        <v>149813.60157756208</v>
      </c>
      <c r="J19" s="71">
        <v>86.8</v>
      </c>
      <c r="K19" s="78">
        <f t="shared" si="2"/>
        <v>13681.458765659265</v>
      </c>
    </row>
    <row r="20" spans="1:11">
      <c r="A20" s="1">
        <v>1996</v>
      </c>
      <c r="B20" s="78">
        <f>'a1'!AP23/1000</f>
        <v>11082.903</v>
      </c>
      <c r="C20" s="295">
        <v>8661.7000000000007</v>
      </c>
      <c r="D20" s="71">
        <f>C20/'a5-1'!C30*100</f>
        <v>37.725995775169324</v>
      </c>
      <c r="E20" s="76">
        <f>E19*POWER(E$22/E$16, 1/6)</f>
        <v>10823.431969419908</v>
      </c>
      <c r="F20" s="74">
        <f t="shared" si="3"/>
        <v>10.406280710100557</v>
      </c>
      <c r="G20" s="74">
        <f>G19*('a5-1'!D88/'a5-1'!D87)</f>
        <v>14.370578123472198</v>
      </c>
      <c r="H20" s="78">
        <f t="shared" si="4"/>
        <v>112631.67132046007</v>
      </c>
      <c r="I20" s="78">
        <f t="shared" si="5"/>
        <v>155538.97468063532</v>
      </c>
      <c r="J20" s="71">
        <v>88.2</v>
      </c>
      <c r="K20" s="78">
        <f t="shared" si="2"/>
        <v>14034.136604880086</v>
      </c>
    </row>
    <row r="21" spans="1:11">
      <c r="A21" s="1">
        <v>1997</v>
      </c>
      <c r="B21" s="78">
        <f>'a1'!AP24/1000</f>
        <v>11227.651</v>
      </c>
      <c r="C21" s="295">
        <v>8784.2999999999993</v>
      </c>
      <c r="D21" s="71">
        <f>C21/'a5-1'!C31*100</f>
        <v>37.787298842416341</v>
      </c>
      <c r="E21" s="76">
        <f>E20*POWER(E$22/E$16, 1/6)</f>
        <v>11258.16909558885</v>
      </c>
      <c r="F21" s="74">
        <f t="shared" si="3"/>
        <v>10.808299615606115</v>
      </c>
      <c r="G21" s="74">
        <f>G20*('a5-1'!D89/'a5-1'!D88)</f>
        <v>14.659809500900055</v>
      </c>
      <c r="H21" s="78">
        <f t="shared" si="4"/>
        <v>121681.66470828161</v>
      </c>
      <c r="I21" s="78">
        <f t="shared" si="5"/>
        <v>165042.61427025279</v>
      </c>
      <c r="J21" s="71">
        <v>89.8</v>
      </c>
      <c r="K21" s="78">
        <f t="shared" si="2"/>
        <v>14699.656612968536</v>
      </c>
    </row>
    <row r="22" spans="1:11">
      <c r="A22" s="1">
        <v>1998</v>
      </c>
      <c r="B22" s="78">
        <f>'a1'!AP25/1000</f>
        <v>11365.901</v>
      </c>
      <c r="C22" s="295">
        <v>8912</v>
      </c>
      <c r="D22" s="71">
        <f>C22/'a5-1'!C32*100</f>
        <v>37.898085109097323</v>
      </c>
      <c r="E22" s="76">
        <f t="shared" ref="E22:E42" si="6">C22*D60*365/1000</f>
        <v>11710.368</v>
      </c>
      <c r="F22" s="74">
        <f t="shared" si="3"/>
        <v>11.156997307534967</v>
      </c>
      <c r="G22" s="74">
        <f>G21*('a5-1'!D90/'a5-1'!D89)</f>
        <v>14.999142075692705</v>
      </c>
      <c r="H22" s="78">
        <f t="shared" si="4"/>
        <v>130652.54424624363</v>
      </c>
      <c r="I22" s="78">
        <f t="shared" si="5"/>
        <v>175645.47339064543</v>
      </c>
      <c r="J22" s="71">
        <v>90.6</v>
      </c>
      <c r="K22" s="78">
        <f t="shared" si="2"/>
        <v>15453.721917043395</v>
      </c>
    </row>
    <row r="23" spans="1:11">
      <c r="A23" s="1">
        <v>1999</v>
      </c>
      <c r="B23" s="78">
        <f>'a1'!AP26/1000</f>
        <v>11504.759</v>
      </c>
      <c r="C23" s="295">
        <v>9042.2999999999993</v>
      </c>
      <c r="D23" s="71">
        <f>C23/'a5-1'!C33*100</f>
        <v>38.022572262356292</v>
      </c>
      <c r="E23" s="76">
        <f t="shared" si="6"/>
        <v>11784.958314233641</v>
      </c>
      <c r="F23" s="74">
        <f t="shared" si="3"/>
        <v>11.471272366843634</v>
      </c>
      <c r="G23" s="74">
        <f>G22*('a5-1'!D91/'a5-1'!D90)</f>
        <v>15.12122266538479</v>
      </c>
      <c r="H23" s="78">
        <f t="shared" si="4"/>
        <v>135188.46665447249</v>
      </c>
      <c r="I23" s="78">
        <f t="shared" si="5"/>
        <v>178202.97877180466</v>
      </c>
      <c r="J23" s="71">
        <v>92.4</v>
      </c>
      <c r="K23" s="78">
        <f t="shared" si="2"/>
        <v>15489.501237862058</v>
      </c>
    </row>
    <row r="24" spans="1:11">
      <c r="A24" s="1">
        <v>2000</v>
      </c>
      <c r="B24" s="78">
        <f>'a1'!AP27/1000</f>
        <v>11683.29</v>
      </c>
      <c r="C24" s="295">
        <v>9207.7999999999993</v>
      </c>
      <c r="D24" s="71">
        <f>C24/'a5-1'!C34*100</f>
        <v>38.222974964403875</v>
      </c>
      <c r="E24" s="76">
        <f t="shared" si="6"/>
        <v>11903.06459102225</v>
      </c>
      <c r="F24" s="74">
        <f t="shared" si="3"/>
        <v>12.197915810887093</v>
      </c>
      <c r="G24" s="74">
        <f>G23*('a5-1'!D92/'a5-1'!D91)</f>
        <v>15.622567253060442</v>
      </c>
      <c r="H24" s="78">
        <f t="shared" si="4"/>
        <v>145192.5797728406</v>
      </c>
      <c r="I24" s="78">
        <f t="shared" si="5"/>
        <v>185956.42709076748</v>
      </c>
      <c r="J24" s="71">
        <v>95.1</v>
      </c>
      <c r="K24" s="78">
        <f t="shared" si="2"/>
        <v>15916.443663622786</v>
      </c>
    </row>
    <row r="25" spans="1:11">
      <c r="A25" s="1">
        <v>2001</v>
      </c>
      <c r="B25" s="78">
        <f>'a1'!AP28/1000</f>
        <v>11897.534</v>
      </c>
      <c r="C25" s="295">
        <v>9397.5</v>
      </c>
      <c r="D25" s="71">
        <f>C25/'a5-1'!C35*100</f>
        <v>38.483746529398758</v>
      </c>
      <c r="E25" s="76">
        <f t="shared" si="6"/>
        <v>12049.499857147288</v>
      </c>
      <c r="F25" s="74">
        <f t="shared" si="3"/>
        <v>12.686346657995335</v>
      </c>
      <c r="G25" s="74">
        <f>G24*('a5-1'!D93/'a5-1'!D92)</f>
        <v>15.767316560651345</v>
      </c>
      <c r="H25" s="78">
        <f t="shared" si="4"/>
        <v>152864.13224323577</v>
      </c>
      <c r="I25" s="78">
        <f t="shared" si="5"/>
        <v>189988.27864516445</v>
      </c>
      <c r="J25" s="71">
        <v>98</v>
      </c>
      <c r="K25" s="78">
        <f t="shared" si="2"/>
        <v>15968.710713091003</v>
      </c>
    </row>
    <row r="26" spans="1:11">
      <c r="A26" s="1">
        <v>2002</v>
      </c>
      <c r="B26" s="78">
        <f>'a1'!AP29/1000</f>
        <v>12094.174000000001</v>
      </c>
      <c r="C26" s="295">
        <v>9587</v>
      </c>
      <c r="D26" s="71">
        <f>C26/'a5-1'!C36*100</f>
        <v>38.706265190604235</v>
      </c>
      <c r="E26" s="76">
        <f t="shared" si="6"/>
        <v>12192.511885127049</v>
      </c>
      <c r="F26" s="74">
        <f t="shared" si="3"/>
        <v>12.956182984137637</v>
      </c>
      <c r="G26" s="74">
        <f>G25*('a5-1'!D94/'a5-1'!D93)</f>
        <v>15.780630874679641</v>
      </c>
      <c r="H26" s="78">
        <f t="shared" si="4"/>
        <v>157968.41501997897</v>
      </c>
      <c r="I26" s="78">
        <f t="shared" si="5"/>
        <v>192405.52949433439</v>
      </c>
      <c r="J26" s="71">
        <v>100</v>
      </c>
      <c r="K26" s="78">
        <f t="shared" si="2"/>
        <v>15908.943388306996</v>
      </c>
    </row>
    <row r="27" spans="1:11">
      <c r="A27" s="1">
        <v>2003</v>
      </c>
      <c r="B27" s="78">
        <f>'a1'!AP30/1000</f>
        <v>12245.039000000001</v>
      </c>
      <c r="C27" s="295">
        <v>9746.1</v>
      </c>
      <c r="D27" s="71">
        <f>C27/'a5-1'!C37*100</f>
        <v>38.860202791877157</v>
      </c>
      <c r="E27" s="76">
        <f t="shared" si="6"/>
        <v>12294.053455767165</v>
      </c>
      <c r="F27" s="74">
        <f t="shared" si="3"/>
        <v>13.2836134406231</v>
      </c>
      <c r="G27" s="74">
        <f>G26*('a5-1'!D95/'a5-1'!D94)</f>
        <v>15.754080984108018</v>
      </c>
      <c r="H27" s="78">
        <f t="shared" si="4"/>
        <v>163309.45372476758</v>
      </c>
      <c r="I27" s="78">
        <f t="shared" si="5"/>
        <v>193681.51376510898</v>
      </c>
      <c r="J27" s="71">
        <v>102.7</v>
      </c>
      <c r="K27" s="78">
        <f t="shared" si="2"/>
        <v>15817.141437043112</v>
      </c>
    </row>
    <row r="28" spans="1:11">
      <c r="A28" s="1">
        <v>2004</v>
      </c>
      <c r="B28" s="78">
        <f>'a1'!AP31/1000</f>
        <v>12391.421</v>
      </c>
      <c r="C28" s="295">
        <v>9902.9</v>
      </c>
      <c r="D28" s="71">
        <f>C28/'a5-1'!C38*100</f>
        <v>38.975366123401592</v>
      </c>
      <c r="E28" s="76">
        <f t="shared" si="6"/>
        <v>12390.259471754007</v>
      </c>
      <c r="F28" s="74">
        <f t="shared" si="3"/>
        <v>13.707504251128153</v>
      </c>
      <c r="G28" s="74">
        <f>G27*('a5-1'!D96/'a5-1'!D95)</f>
        <v>15.961510686304102</v>
      </c>
      <c r="H28" s="78">
        <f t="shared" si="4"/>
        <v>169839.5343816489</v>
      </c>
      <c r="I28" s="78">
        <f t="shared" si="5"/>
        <v>197767.2589644822</v>
      </c>
      <c r="J28" s="71">
        <v>104.6</v>
      </c>
      <c r="K28" s="78">
        <f t="shared" si="2"/>
        <v>15960.014510400559</v>
      </c>
    </row>
    <row r="29" spans="1:11">
      <c r="A29" s="1">
        <v>2005</v>
      </c>
      <c r="B29" s="78">
        <f>'a1'!AP32/1000</f>
        <v>12528.663</v>
      </c>
      <c r="C29" s="295">
        <v>10056.4</v>
      </c>
      <c r="D29" s="71">
        <f>C29/'a5-1'!C39*100</f>
        <v>39.046853584006023</v>
      </c>
      <c r="E29" s="76">
        <f t="shared" si="6"/>
        <v>12479.992399999999</v>
      </c>
      <c r="F29" s="74">
        <f t="shared" si="3"/>
        <v>14.32098498643645</v>
      </c>
      <c r="G29" s="74">
        <f>G28*('a5-1'!D97/'a5-1'!D96)</f>
        <v>16.317081116444896</v>
      </c>
      <c r="H29" s="78">
        <f t="shared" si="4"/>
        <v>178725.78379124097</v>
      </c>
      <c r="I29" s="78">
        <f t="shared" si="5"/>
        <v>203637.0483234158</v>
      </c>
      <c r="J29" s="71">
        <v>106.9</v>
      </c>
      <c r="K29" s="78">
        <f t="shared" si="2"/>
        <v>16253.693496537962</v>
      </c>
    </row>
    <row r="30" spans="1:11">
      <c r="A30" s="1">
        <v>2006</v>
      </c>
      <c r="B30" s="78">
        <f>'a1'!AP33/1000</f>
        <v>12661.878000000001</v>
      </c>
      <c r="C30" s="295">
        <v>10200</v>
      </c>
      <c r="D30" s="71">
        <f>C30/'a5-1'!C40*100</f>
        <v>39.057264842717927</v>
      </c>
      <c r="E30" s="76">
        <f t="shared" si="6"/>
        <v>12803.734795710545</v>
      </c>
      <c r="F30" s="74">
        <f t="shared" si="3"/>
        <v>14.946001130140953</v>
      </c>
      <c r="G30" s="74">
        <f>G29*('a5-1'!D98/'a5-1'!D97)</f>
        <v>16.731828471058531</v>
      </c>
      <c r="H30" s="78">
        <f t="shared" si="4"/>
        <v>191364.63472671484</v>
      </c>
      <c r="I30" s="78">
        <f t="shared" si="5"/>
        <v>214229.89439075248</v>
      </c>
      <c r="J30" s="71">
        <v>108.8</v>
      </c>
      <c r="K30" s="78">
        <f t="shared" si="2"/>
        <v>16919.282778648827</v>
      </c>
    </row>
    <row r="31" spans="1:11">
      <c r="A31" s="1">
        <v>2007</v>
      </c>
      <c r="B31" s="78">
        <f>'a1'!AP34/1000</f>
        <v>12764.806</v>
      </c>
      <c r="C31" s="295">
        <v>10321.1</v>
      </c>
      <c r="D31" s="71">
        <f>C31/'a5-1'!C41*100</f>
        <v>39.003918871425498</v>
      </c>
      <c r="E31" s="76">
        <f t="shared" si="6"/>
        <v>13104.703548642305</v>
      </c>
      <c r="F31" s="74">
        <f t="shared" si="3"/>
        <v>15.497497068885444</v>
      </c>
      <c r="G31" s="74">
        <f>G30*('a5-1'!D99/'a5-1'!D98)</f>
        <v>17.036057247204397</v>
      </c>
      <c r="H31" s="78">
        <f t="shared" si="4"/>
        <v>203090.10483369679</v>
      </c>
      <c r="I31" s="78">
        <f t="shared" si="5"/>
        <v>223252.4798623129</v>
      </c>
      <c r="J31" s="71">
        <v>110.8</v>
      </c>
      <c r="K31" s="78">
        <f t="shared" si="2"/>
        <v>17489.688434145643</v>
      </c>
    </row>
    <row r="32" spans="1:11">
      <c r="A32" s="1">
        <v>2008</v>
      </c>
      <c r="B32" s="78">
        <f>'a1'!AP35/1000</f>
        <v>12883.583000000001</v>
      </c>
      <c r="C32" s="295">
        <v>10445.799999999999</v>
      </c>
      <c r="D32" s="71">
        <f>C32/'a5-1'!C42*100</f>
        <v>38.941411550677735</v>
      </c>
      <c r="E32" s="76">
        <f t="shared" si="6"/>
        <v>13415.523924940242</v>
      </c>
      <c r="F32" s="74">
        <f t="shared" si="3"/>
        <v>15.984716589315484</v>
      </c>
      <c r="G32" s="74">
        <f>G31*('a5-1'!D100/'a5-1'!D99)</f>
        <v>17.18392304129414</v>
      </c>
      <c r="H32" s="78">
        <f t="shared" ref="H32:H37" si="7">E32*F32</f>
        <v>214443.34783735106</v>
      </c>
      <c r="I32" s="78">
        <f t="shared" si="5"/>
        <v>230531.33068481341</v>
      </c>
      <c r="J32" s="71">
        <v>113.3</v>
      </c>
      <c r="K32" s="78">
        <f t="shared" si="2"/>
        <v>17893.41759080633</v>
      </c>
    </row>
    <row r="33" spans="1:11">
      <c r="A33" s="1">
        <v>2009</v>
      </c>
      <c r="B33" s="78">
        <f>'a1'!AP36/1000</f>
        <v>12998.344999999999</v>
      </c>
      <c r="C33" s="295">
        <v>10571</v>
      </c>
      <c r="D33" s="71">
        <f>C33/'a5-1'!C43*100</f>
        <v>38.86039886039886</v>
      </c>
      <c r="E33" s="76">
        <f t="shared" si="6"/>
        <v>13732.408731997833</v>
      </c>
      <c r="F33" s="74">
        <f t="shared" si="3"/>
        <v>16.420550216245591</v>
      </c>
      <c r="G33" s="74">
        <f>G32*('a5-1'!D101/'a5-1'!D100)</f>
        <v>17.590351946690525</v>
      </c>
      <c r="H33" s="78">
        <f t="shared" si="7"/>
        <v>225493.70717377987</v>
      </c>
      <c r="I33" s="78">
        <f t="shared" si="5"/>
        <v>241557.90267164804</v>
      </c>
      <c r="J33" s="71">
        <v>113.7</v>
      </c>
      <c r="K33" s="78">
        <f t="shared" ref="K33:K38" si="8">I33/B33*1000</f>
        <v>18583.742982021791</v>
      </c>
    </row>
    <row r="34" spans="1:11">
      <c r="A34" s="1">
        <v>2010</v>
      </c>
      <c r="B34" s="78">
        <f>'a1'!AP37/1000</f>
        <v>13135.778</v>
      </c>
      <c r="C34" s="295">
        <v>10712.3</v>
      </c>
      <c r="D34" s="71">
        <f>C34/'a5-1'!C44*100</f>
        <v>38.849841877738129</v>
      </c>
      <c r="E34" s="76">
        <f t="shared" si="6"/>
        <v>14075.9622</v>
      </c>
      <c r="F34" s="74">
        <f t="shared" si="3"/>
        <v>16.694616489465901</v>
      </c>
      <c r="G34" s="74">
        <f>G33*('a5-1'!D102/'a5-1'!D101)</f>
        <v>17.454114063664779</v>
      </c>
      <c r="H34" s="78">
        <f t="shared" si="7"/>
        <v>234992.79064921872</v>
      </c>
      <c r="I34" s="78">
        <f t="shared" si="5"/>
        <v>245683.44979463381</v>
      </c>
      <c r="J34" s="71">
        <v>116.5</v>
      </c>
      <c r="K34" s="78">
        <f t="shared" si="8"/>
        <v>18703.380172429363</v>
      </c>
    </row>
    <row r="35" spans="1:11">
      <c r="A35" s="1">
        <v>2011</v>
      </c>
      <c r="B35" s="78">
        <f>'a1'!AP38/1000</f>
        <v>13261.380999999999</v>
      </c>
      <c r="C35" s="295">
        <v>10850</v>
      </c>
      <c r="D35" s="71">
        <f>C35/'a5-1'!C45*100</f>
        <v>38.870359291090629</v>
      </c>
      <c r="E35" s="76">
        <f t="shared" si="6"/>
        <v>13836.840731061397</v>
      </c>
      <c r="F35" s="74">
        <f t="shared" si="3"/>
        <v>17.326082411571388</v>
      </c>
      <c r="G35" s="74">
        <f>G34*('a5-1'!D103/'a5-1'!D102)</f>
        <v>17.571330872018276</v>
      </c>
      <c r="H35" s="78">
        <f t="shared" si="7"/>
        <v>239738.24282215745</v>
      </c>
      <c r="I35" s="78">
        <f t="shared" si="5"/>
        <v>243131.70670889906</v>
      </c>
      <c r="J35" s="71">
        <v>120.1</v>
      </c>
      <c r="K35" s="78">
        <f t="shared" si="8"/>
        <v>18333.815061108573</v>
      </c>
    </row>
    <row r="36" spans="1:11">
      <c r="A36" s="1">
        <v>2012</v>
      </c>
      <c r="B36" s="78">
        <f>'a1'!AP39/1000</f>
        <v>13390.632</v>
      </c>
      <c r="C36" s="295">
        <v>10998.4</v>
      </c>
      <c r="D36" s="71">
        <f>C36/'a5-1'!C46*100</f>
        <v>38.886551427874402</v>
      </c>
      <c r="E36" s="76">
        <f t="shared" si="6"/>
        <v>13612.834135005725</v>
      </c>
      <c r="F36" s="74">
        <f t="shared" si="3"/>
        <v>17.791695583996084</v>
      </c>
      <c r="G36" s="74">
        <f>G35*('a5-1'!D104/'a5-1'!D103)</f>
        <v>17.791695583996084</v>
      </c>
      <c r="H36" s="78">
        <f t="shared" si="7"/>
        <v>242195.40096545251</v>
      </c>
      <c r="I36" s="78">
        <f t="shared" si="5"/>
        <v>242195.40096545251</v>
      </c>
      <c r="J36" s="71">
        <v>121.8</v>
      </c>
      <c r="K36" s="78">
        <f t="shared" si="8"/>
        <v>18086.92830670371</v>
      </c>
    </row>
    <row r="37" spans="1:11">
      <c r="A37" s="1">
        <v>2013</v>
      </c>
      <c r="B37" s="78">
        <f>'a1'!AP40/1000</f>
        <v>13510.781000000001</v>
      </c>
      <c r="C37" s="295">
        <v>11142.1</v>
      </c>
      <c r="D37" s="71">
        <f>C37/'a5-1'!C47*100</f>
        <v>38.894202574771711</v>
      </c>
      <c r="E37" s="76">
        <f t="shared" si="6"/>
        <v>13384.369973712433</v>
      </c>
      <c r="F37" s="74">
        <f t="shared" si="3"/>
        <v>18.331392063173134</v>
      </c>
      <c r="G37" s="74">
        <f>G36*('a5-1'!D105/'a5-1'!D104)</f>
        <v>18.152549213776325</v>
      </c>
      <c r="H37" s="78">
        <f t="shared" si="7"/>
        <v>245354.13350668491</v>
      </c>
      <c r="I37" s="78">
        <f t="shared" si="5"/>
        <v>242960.43464320508</v>
      </c>
      <c r="J37" s="71">
        <v>123</v>
      </c>
      <c r="K37" s="78">
        <f t="shared" si="8"/>
        <v>17982.708375126876</v>
      </c>
    </row>
    <row r="38" spans="1:11">
      <c r="A38" s="1">
        <v>2014</v>
      </c>
      <c r="B38" s="78">
        <f>'a1'!AP41/1000</f>
        <v>13617.553</v>
      </c>
      <c r="C38" s="295">
        <v>11269.3</v>
      </c>
      <c r="D38" s="71">
        <f>C38/'a5-1'!C48*100</f>
        <v>38.885668343650579</v>
      </c>
      <c r="E38" s="76">
        <f t="shared" si="6"/>
        <v>13138.314694824852</v>
      </c>
      <c r="F38" s="74">
        <f t="shared" si="3"/>
        <v>19.043558171056336</v>
      </c>
      <c r="G38" s="74">
        <f>G37*('a5-1'!D106/'a5-1'!D105)</f>
        <v>18.42339464046594</v>
      </c>
      <c r="H38" s="78">
        <f t="shared" ref="H38" si="9">E38*F38</f>
        <v>250200.26016054134</v>
      </c>
      <c r="I38" s="78">
        <f t="shared" si="5"/>
        <v>242052.35653339108</v>
      </c>
      <c r="J38" s="71">
        <v>125.9</v>
      </c>
      <c r="K38" s="78">
        <f t="shared" si="8"/>
        <v>17775.025845935103</v>
      </c>
    </row>
    <row r="39" spans="1:11">
      <c r="A39" s="1">
        <v>2015</v>
      </c>
      <c r="B39" s="78">
        <f>'a1'!AP42/1000</f>
        <v>13707.118</v>
      </c>
      <c r="C39" s="295">
        <v>11385.6</v>
      </c>
      <c r="D39" s="71">
        <f>C39/'a5-1'!C49*100</f>
        <v>38.885511513056784</v>
      </c>
      <c r="E39" s="76">
        <f t="shared" si="6"/>
        <v>12882.806399999999</v>
      </c>
      <c r="F39" s="74">
        <f t="shared" si="3"/>
        <v>19.422321643608257</v>
      </c>
      <c r="G39" s="74">
        <f>G38*('a5-1'!D107/'a5-1'!D106)</f>
        <v>18.568593219713389</v>
      </c>
      <c r="H39" s="78">
        <f t="shared" ref="H39:H40" si="10">E39*F39</f>
        <v>250214.00957313497</v>
      </c>
      <c r="I39" s="78">
        <f t="shared" si="5"/>
        <v>239215.59156992025</v>
      </c>
      <c r="J39" s="71">
        <v>127.4</v>
      </c>
      <c r="K39" s="78">
        <f t="shared" ref="K39:K40" si="11">I39/B39*1000</f>
        <v>17451.924727715937</v>
      </c>
    </row>
    <row r="40" spans="1:11">
      <c r="A40" s="1">
        <v>2016</v>
      </c>
      <c r="B40" s="78">
        <f>'a1'!AP43/1000</f>
        <v>13875.394</v>
      </c>
      <c r="C40" s="295">
        <v>11523.4</v>
      </c>
      <c r="D40" s="71">
        <f>C40/'a5-1'!C50*100</f>
        <v>38.94737909426744</v>
      </c>
      <c r="E40" s="76">
        <f t="shared" si="6"/>
        <v>12654.559561929596</v>
      </c>
      <c r="F40" s="74">
        <f t="shared" si="3"/>
        <v>19.354862966144196</v>
      </c>
      <c r="G40" s="74">
        <f>G39*('a5-1'!D108/'a5-1'!D107)</f>
        <v>18.175962292030558</v>
      </c>
      <c r="H40" s="78">
        <f t="shared" si="10"/>
        <v>244927.26621805708</v>
      </c>
      <c r="I40" s="78">
        <f t="shared" si="5"/>
        <v>230008.79741988709</v>
      </c>
      <c r="J40" s="71">
        <v>129.69999999999999</v>
      </c>
      <c r="K40" s="78">
        <f t="shared" si="11"/>
        <v>16576.73990517942</v>
      </c>
    </row>
    <row r="41" spans="1:11">
      <c r="A41" s="1">
        <v>2017</v>
      </c>
      <c r="B41" s="78">
        <f>'a1'!AP44/1000</f>
        <v>14072.615</v>
      </c>
      <c r="C41" s="295">
        <v>11684.8</v>
      </c>
      <c r="D41" s="71">
        <f>C41/'a5-1'!C51*100</f>
        <v>39.077376871549106</v>
      </c>
      <c r="E41" s="76">
        <f t="shared" si="6"/>
        <v>12453.732091643031</v>
      </c>
      <c r="F41" s="74">
        <f t="shared" si="3"/>
        <v>19.945668970707658</v>
      </c>
      <c r="G41" s="74">
        <f>G40*('a5-1'!D109/'a5-1'!D108)</f>
        <v>18.418366039667873</v>
      </c>
      <c r="H41" s="78">
        <f t="shared" ref="H41:H42" si="12">E41*F41</f>
        <v>248398.01774979057</v>
      </c>
      <c r="I41" s="78">
        <f t="shared" si="5"/>
        <v>229377.39622383995</v>
      </c>
      <c r="J41" s="71">
        <v>131.9</v>
      </c>
      <c r="K41" s="78">
        <f t="shared" ref="K41:K42" si="13">I41/B41*1000</f>
        <v>16299.557418705759</v>
      </c>
    </row>
    <row r="42" spans="1:11" s="67" customFormat="1">
      <c r="A42" s="67">
        <v>2018</v>
      </c>
      <c r="B42" s="78">
        <f>'a1'!AP45/1000</f>
        <v>14318.545</v>
      </c>
      <c r="C42" s="295">
        <v>11897.6</v>
      </c>
      <c r="D42" s="71">
        <f>C42/'a5-1'!C52*100</f>
        <v>39.278451258484537</v>
      </c>
      <c r="E42" s="76">
        <f t="shared" si="6"/>
        <v>12306.921710789788</v>
      </c>
      <c r="F42" s="74">
        <f t="shared" si="3"/>
        <v>20.407083654977793</v>
      </c>
      <c r="G42" s="74">
        <f>G41*('a5-1'!D110/'a5-1'!D109)</f>
        <v>18.411724364268853</v>
      </c>
      <c r="H42" s="78">
        <f t="shared" si="12"/>
        <v>251148.3808873496</v>
      </c>
      <c r="I42" s="78">
        <f t="shared" si="5"/>
        <v>226591.65031169765</v>
      </c>
      <c r="J42" s="71">
        <v>135</v>
      </c>
      <c r="K42" s="78">
        <f t="shared" si="13"/>
        <v>15825.047189620011</v>
      </c>
    </row>
    <row r="43" spans="1:11">
      <c r="B43" s="18"/>
      <c r="C43" s="18"/>
      <c r="D43" s="18"/>
      <c r="E43" s="18"/>
      <c r="F43" s="18"/>
      <c r="G43" s="18"/>
      <c r="H43" s="18"/>
      <c r="I43" s="18"/>
      <c r="J43" s="18"/>
      <c r="K43" s="18"/>
    </row>
    <row r="44" spans="1:11">
      <c r="A44" s="1" t="s">
        <v>340</v>
      </c>
      <c r="B44" s="18"/>
      <c r="C44" s="18"/>
      <c r="D44" s="18"/>
      <c r="E44" s="18"/>
      <c r="F44" s="18"/>
      <c r="G44" s="18"/>
      <c r="H44" s="18"/>
      <c r="I44" s="18"/>
      <c r="J44" s="18"/>
      <c r="K44" s="18"/>
    </row>
    <row r="45" spans="1:11">
      <c r="A45" s="1" t="s">
        <v>342</v>
      </c>
      <c r="B45" s="70">
        <f>(POWER(B29/B16, 1/13)-1)*100</f>
        <v>1.3146485983127842</v>
      </c>
      <c r="C45" s="70">
        <f t="shared" ref="C45:K45" si="14">(POWER(C29/C16, 1/13)-1)*100</f>
        <v>1.571815137382937</v>
      </c>
      <c r="D45" s="70">
        <f t="shared" si="14"/>
        <v>0.28475635069178384</v>
      </c>
      <c r="E45" s="70">
        <f t="shared" si="14"/>
        <v>2.3340196010552372</v>
      </c>
      <c r="F45" s="70">
        <f t="shared" si="14"/>
        <v>2.7995968577860353</v>
      </c>
      <c r="G45" s="70">
        <f t="shared" si="14"/>
        <v>0.83655449409436589</v>
      </c>
      <c r="H45" s="70">
        <f t="shared" si="14"/>
        <v>5.1989595982525172</v>
      </c>
      <c r="I45" s="70">
        <f t="shared" si="14"/>
        <v>3.1900994410152705</v>
      </c>
      <c r="J45" s="70">
        <f t="shared" si="14"/>
        <v>1.946756683169526</v>
      </c>
      <c r="K45" s="70">
        <f t="shared" si="14"/>
        <v>1.851115182897356</v>
      </c>
    </row>
    <row r="46" spans="1:11" ht="16.5" customHeight="1">
      <c r="A46" s="67" t="s">
        <v>994</v>
      </c>
      <c r="B46" s="70">
        <f>(POWER(B42/B16, 1/(2018-1992))-1)*100</f>
        <v>1.1734747544285939</v>
      </c>
      <c r="C46" s="70">
        <f t="shared" ref="C46:K46" si="15">(POWER(C42/C16, 1/(2018-1992))-1)*100</f>
        <v>1.4366612627481068</v>
      </c>
      <c r="D46" s="70">
        <f t="shared" si="15"/>
        <v>0.16505712676913031</v>
      </c>
      <c r="E46" s="70">
        <f t="shared" si="15"/>
        <v>1.105958769487847</v>
      </c>
      <c r="F46" s="70">
        <f t="shared" si="15"/>
        <v>2.780659536488983</v>
      </c>
      <c r="G46" s="70">
        <f t="shared" si="15"/>
        <v>0.88495002269293188</v>
      </c>
      <c r="H46" s="70">
        <f t="shared" si="15"/>
        <v>3.9173712539702477</v>
      </c>
      <c r="I46" s="70">
        <f t="shared" si="15"/>
        <v>2.0006959745623387</v>
      </c>
      <c r="J46" s="70">
        <f t="shared" si="15"/>
        <v>1.8790805896911733</v>
      </c>
      <c r="K46" s="70">
        <f t="shared" si="15"/>
        <v>0.81762657864781207</v>
      </c>
    </row>
    <row r="47" spans="1:11" ht="29.25" customHeight="1">
      <c r="A47" s="379" t="s">
        <v>603</v>
      </c>
      <c r="B47" s="379"/>
      <c r="C47" s="379"/>
      <c r="D47" s="379"/>
      <c r="E47" s="379"/>
      <c r="F47" s="379"/>
      <c r="G47" s="379"/>
      <c r="H47" s="379"/>
      <c r="I47" s="379"/>
      <c r="J47" s="379"/>
      <c r="K47" s="379"/>
    </row>
    <row r="48" spans="1:11" ht="12.75" customHeight="1">
      <c r="A48" s="379" t="s">
        <v>591</v>
      </c>
      <c r="B48" s="379"/>
      <c r="C48" s="379"/>
      <c r="D48" s="379"/>
      <c r="E48" s="379"/>
      <c r="F48" s="379"/>
      <c r="G48" s="379"/>
      <c r="H48" s="379"/>
      <c r="I48" s="379"/>
      <c r="J48" s="379"/>
      <c r="K48" s="379"/>
    </row>
    <row r="49" spans="1:5">
      <c r="A49" s="1" t="s">
        <v>590</v>
      </c>
    </row>
    <row r="50" spans="1:5">
      <c r="A50" s="89" t="s">
        <v>1058</v>
      </c>
    </row>
    <row r="51" spans="1:5">
      <c r="A51" s="1" t="s">
        <v>939</v>
      </c>
    </row>
    <row r="52" spans="1:5">
      <c r="A52" s="1" t="s">
        <v>881</v>
      </c>
    </row>
    <row r="53" spans="1:5" s="89" customFormat="1" ht="13.5" customHeight="1">
      <c r="A53" s="89" t="s">
        <v>1056</v>
      </c>
    </row>
    <row r="54" spans="1:5" s="89" customFormat="1" ht="13.5" customHeight="1">
      <c r="A54" s="89" t="s">
        <v>1057</v>
      </c>
    </row>
    <row r="55" spans="1:5">
      <c r="A55" s="67" t="s">
        <v>1235</v>
      </c>
    </row>
    <row r="57" spans="1:5">
      <c r="D57" s="1" t="s">
        <v>592</v>
      </c>
    </row>
    <row r="58" spans="1:5">
      <c r="A58" s="3"/>
      <c r="B58" s="3"/>
      <c r="C58" s="3"/>
      <c r="D58" s="1" t="s">
        <v>593</v>
      </c>
      <c r="E58" s="3"/>
    </row>
    <row r="60" spans="1:5">
      <c r="C60" s="1">
        <v>1998</v>
      </c>
      <c r="D60" s="1">
        <v>3.6</v>
      </c>
    </row>
    <row r="61" spans="1:5">
      <c r="C61" s="1">
        <v>1999</v>
      </c>
      <c r="D61" s="1">
        <v>3.5707239336560006</v>
      </c>
    </row>
    <row r="62" spans="1:5">
      <c r="C62" s="1">
        <v>2000</v>
      </c>
      <c r="D62" s="1">
        <v>3.5416859473288285</v>
      </c>
    </row>
    <row r="63" spans="1:5">
      <c r="C63" s="1">
        <v>2001</v>
      </c>
      <c r="D63" s="1">
        <v>3.5128841048944928</v>
      </c>
    </row>
    <row r="64" spans="1:5">
      <c r="C64" s="1">
        <v>2002</v>
      </c>
      <c r="D64" s="1">
        <v>3.4843164859740283</v>
      </c>
    </row>
    <row r="65" spans="3:4">
      <c r="C65" s="1">
        <v>2003</v>
      </c>
      <c r="D65" s="1">
        <v>3.4559811858054541</v>
      </c>
    </row>
    <row r="66" spans="3:4">
      <c r="C66" s="1">
        <v>2004</v>
      </c>
      <c r="D66" s="1">
        <v>3.4278763151167722</v>
      </c>
    </row>
    <row r="67" spans="3:4">
      <c r="C67" s="1">
        <v>2005</v>
      </c>
      <c r="D67" s="1">
        <v>3.4</v>
      </c>
    </row>
    <row r="68" spans="3:4">
      <c r="C68" s="1">
        <v>2006</v>
      </c>
      <c r="D68" s="1">
        <v>3.4390907321274633</v>
      </c>
    </row>
    <row r="69" spans="3:4">
      <c r="C69" s="1">
        <v>2007</v>
      </c>
      <c r="D69" s="1">
        <v>3.478630901119121</v>
      </c>
    </row>
    <row r="70" spans="3:4">
      <c r="C70" s="1">
        <v>2008</v>
      </c>
      <c r="D70" s="1">
        <v>3.518625674273816</v>
      </c>
    </row>
    <row r="71" spans="3:4">
      <c r="C71" s="1">
        <v>2009</v>
      </c>
      <c r="D71" s="1">
        <v>3.5590802783002431</v>
      </c>
    </row>
    <row r="72" spans="3:4">
      <c r="C72" s="1">
        <v>2010</v>
      </c>
      <c r="D72" s="1">
        <v>3.6</v>
      </c>
    </row>
    <row r="73" spans="3:4">
      <c r="C73" s="1">
        <v>2011</v>
      </c>
      <c r="D73" s="1">
        <v>3.4939311233031747</v>
      </c>
    </row>
    <row r="74" spans="3:4">
      <c r="C74" s="1">
        <v>2012</v>
      </c>
      <c r="D74" s="1">
        <v>3.3909874151073844</v>
      </c>
    </row>
    <row r="75" spans="3:4">
      <c r="C75" s="1">
        <v>2013</v>
      </c>
      <c r="D75" s="1">
        <v>3.2910767967702976</v>
      </c>
    </row>
    <row r="76" spans="3:4">
      <c r="C76" s="1">
        <v>2014</v>
      </c>
      <c r="D76" s="1">
        <v>3.1941099026157387</v>
      </c>
    </row>
    <row r="77" spans="3:4">
      <c r="C77" s="1">
        <v>2015</v>
      </c>
      <c r="D77" s="1">
        <v>3.1</v>
      </c>
    </row>
    <row r="78" spans="3:4">
      <c r="C78" s="1">
        <v>2016</v>
      </c>
      <c r="D78" s="1">
        <v>3.0086629117332895</v>
      </c>
    </row>
    <row r="79" spans="3:4">
      <c r="C79" s="1">
        <v>2017</v>
      </c>
      <c r="D79" s="1">
        <v>2.9200169407869145</v>
      </c>
    </row>
    <row r="80" spans="3:4">
      <c r="C80" s="1">
        <v>2018</v>
      </c>
      <c r="D80" s="1">
        <f>D79*(D77/D72)^(1/5)</f>
        <v>2.8339827972188676</v>
      </c>
    </row>
  </sheetData>
  <mergeCells count="2">
    <mergeCell ref="A47:K47"/>
    <mergeCell ref="A48:K48"/>
  </mergeCells>
  <pageMargins left="0.74803149606299213" right="0.74803149606299213" top="0.98425196850393704" bottom="0.98425196850393704" header="0.51181102362204722" footer="0.51181102362204722"/>
  <pageSetup scale="66" orientation="landscape"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V46"/>
  <sheetViews>
    <sheetView zoomScale="90" zoomScaleNormal="90" workbookViewId="0">
      <selection activeCell="E35" sqref="E35"/>
    </sheetView>
  </sheetViews>
  <sheetFormatPr defaultRowHeight="12.75"/>
  <cols>
    <col min="1" max="1" width="3.875" customWidth="1"/>
    <col min="2" max="2" width="17.625" customWidth="1"/>
    <col min="3" max="3" width="15.625" customWidth="1"/>
    <col min="4" max="4" width="15.25" customWidth="1"/>
    <col min="5" max="5" width="15.125" customWidth="1"/>
    <col min="6" max="6" width="20" customWidth="1"/>
    <col min="8" max="8" width="15.375" customWidth="1"/>
    <col min="9" max="10" width="9" customWidth="1"/>
    <col min="11" max="11" width="16.625" customWidth="1"/>
    <col min="12" max="12" width="9" customWidth="1"/>
    <col min="14" max="14" width="17.625" customWidth="1"/>
    <col min="17" max="17" width="17" customWidth="1"/>
    <col min="20" max="20" width="16.875" customWidth="1"/>
  </cols>
  <sheetData>
    <row r="1" spans="1:22" s="28" customFormat="1">
      <c r="A1" s="34" t="s">
        <v>979</v>
      </c>
      <c r="B1" s="29"/>
      <c r="C1" s="29"/>
      <c r="D1" s="29"/>
      <c r="E1" s="29"/>
      <c r="F1" s="29"/>
    </row>
    <row r="2" spans="1:22" s="28" customFormat="1">
      <c r="A2" s="29"/>
      <c r="B2" s="29"/>
      <c r="C2" s="29"/>
      <c r="D2" s="29"/>
      <c r="E2" s="29"/>
      <c r="F2" s="29"/>
    </row>
    <row r="3" spans="1:22" s="28" customFormat="1">
      <c r="A3" s="29"/>
      <c r="B3" s="27" t="s">
        <v>969</v>
      </c>
      <c r="C3" s="27" t="s">
        <v>26</v>
      </c>
      <c r="D3" s="27" t="s">
        <v>30</v>
      </c>
      <c r="E3" s="27" t="s">
        <v>29</v>
      </c>
      <c r="F3" s="27" t="s">
        <v>34</v>
      </c>
      <c r="H3" s="366" t="s">
        <v>26</v>
      </c>
      <c r="I3" s="366"/>
      <c r="J3" s="366"/>
      <c r="K3" s="366" t="s">
        <v>30</v>
      </c>
      <c r="L3" s="366"/>
      <c r="M3" s="366"/>
      <c r="N3" s="366" t="s">
        <v>29</v>
      </c>
      <c r="O3" s="366"/>
      <c r="P3" s="366"/>
      <c r="Q3" s="366" t="s">
        <v>34</v>
      </c>
      <c r="R3" s="366"/>
      <c r="S3" s="366"/>
      <c r="T3" s="366" t="s">
        <v>969</v>
      </c>
      <c r="U3" s="366"/>
      <c r="V3" s="366"/>
    </row>
    <row r="4" spans="1:22" s="28" customFormat="1">
      <c r="A4" s="23">
        <v>1</v>
      </c>
      <c r="B4" s="32" t="str">
        <f>INDEX($T$4:$T$14,MATCH(A4,$V$4:$V$14,0))</f>
        <v>Alberta</v>
      </c>
      <c r="C4" s="32" t="str">
        <f>INDEX($H$4:$H$14,MATCH($A4,$J$4:$J$14,0))</f>
        <v>Alberta</v>
      </c>
      <c r="D4" s="32" t="str">
        <f>INDEX($K$4:$K$14,MATCH($A4,$M$4:$M$14,0))</f>
        <v>Newfoundland</v>
      </c>
      <c r="E4" s="32" t="str">
        <f>INDEX($N$4:$N$14,MATCH($A4,$P$4:$P$14,0))</f>
        <v>Alberta</v>
      </c>
      <c r="F4" s="18" t="str">
        <f>INDEX($Q$4:$Q$14,MATCH($A4,$S$4:$S$14,0))</f>
        <v>Alberta</v>
      </c>
      <c r="H4" s="20" t="s">
        <v>264</v>
      </c>
      <c r="I4" s="25">
        <f>'9'!B41</f>
        <v>0.7617917653155315</v>
      </c>
      <c r="J4" s="21">
        <f>RANK(I4,$I$4:$I$14)</f>
        <v>4</v>
      </c>
      <c r="K4" s="20" t="s">
        <v>264</v>
      </c>
      <c r="L4" s="25">
        <f>'9'!D41</f>
        <v>0.4771426112389654</v>
      </c>
      <c r="M4" s="21">
        <f>RANK(L4,$L$4:$L$14)</f>
        <v>5</v>
      </c>
      <c r="N4" s="20" t="s">
        <v>264</v>
      </c>
      <c r="O4" s="25">
        <f>'9'!F41</f>
        <v>0.54817151473391246</v>
      </c>
      <c r="P4" s="21">
        <f>RANK(O4,$O$4:$O$14)</f>
        <v>6</v>
      </c>
      <c r="Q4" s="20" t="s">
        <v>264</v>
      </c>
      <c r="R4" s="25">
        <f>'9'!G41</f>
        <v>0.53721515741804893</v>
      </c>
      <c r="S4" s="21">
        <f>RANK(R4,$R$4:$R$14)</f>
        <v>5</v>
      </c>
      <c r="T4" s="20" t="s">
        <v>264</v>
      </c>
      <c r="U4" s="25">
        <f>'9'!H41</f>
        <v>0.58108026217661457</v>
      </c>
      <c r="V4" s="22">
        <f>RANK(U4,$U$4:$U$14)</f>
        <v>3</v>
      </c>
    </row>
    <row r="5" spans="1:22" s="28" customFormat="1">
      <c r="A5" s="23">
        <f>A4+1</f>
        <v>2</v>
      </c>
      <c r="B5" s="18" t="str">
        <f t="shared" ref="B5:B14" si="0">INDEX($T$4:$T$14,MATCH(A5,$V$4:$V$14,0))</f>
        <v>British Columbia</v>
      </c>
      <c r="C5" s="18" t="str">
        <f t="shared" ref="C5:C14" si="1">INDEX($H$4:$H$14,MATCH($A5,$J$4:$J$14,0))</f>
        <v>Ontario</v>
      </c>
      <c r="D5" s="18" t="str">
        <f t="shared" ref="D5:D14" si="2">INDEX($K$4:$K$14,MATCH($A5,$M$4:$M$14,0))</f>
        <v>British Columbia</v>
      </c>
      <c r="E5" s="18" t="str">
        <f t="shared" ref="E5:E14" si="3">INDEX($N$4:$N$14,MATCH($A5,$P$4:$P$14,0))</f>
        <v>Prince Edward Island</v>
      </c>
      <c r="F5" s="18" t="str">
        <f>INDEX($Q$4:$Q$14,MATCH($A5,$S$4:$S$14,0))</f>
        <v>Saskatchewan</v>
      </c>
      <c r="H5" s="20" t="s">
        <v>280</v>
      </c>
      <c r="I5" s="25">
        <f>'9'!J41</f>
        <v>0.64165542828914002</v>
      </c>
      <c r="J5" s="21">
        <f>RANK(I5,$I$4:$I$14)</f>
        <v>10</v>
      </c>
      <c r="K5" s="20" t="s">
        <v>280</v>
      </c>
      <c r="L5" s="25">
        <f>'9'!L41</f>
        <v>0.58432928548393448</v>
      </c>
      <c r="M5" s="21">
        <f t="shared" ref="M5:M14" si="4">RANK(L5,$L$4:$L$14)</f>
        <v>1</v>
      </c>
      <c r="N5" s="20" t="s">
        <v>280</v>
      </c>
      <c r="O5" s="25">
        <f>'9'!N41</f>
        <v>0.53838353316580456</v>
      </c>
      <c r="P5" s="21">
        <f t="shared" ref="P5:P14" si="5">RANK(O5,$O$4:$O$14)</f>
        <v>7</v>
      </c>
      <c r="Q5" s="20" t="s">
        <v>280</v>
      </c>
      <c r="R5" s="25">
        <f>'9'!O41</f>
        <v>0.50331067486490366</v>
      </c>
      <c r="S5" s="21">
        <f t="shared" ref="S5:S14" si="6">RANK(R5,$R$4:$R$14)</f>
        <v>7</v>
      </c>
      <c r="T5" s="20" t="s">
        <v>280</v>
      </c>
      <c r="U5" s="25">
        <f>'9'!P41</f>
        <v>0.56691973045094568</v>
      </c>
      <c r="V5" s="22">
        <f t="shared" ref="V5:V14" si="7">RANK(U5,$U$4:$U$14)</f>
        <v>5</v>
      </c>
    </row>
    <row r="6" spans="1:22" s="28" customFormat="1">
      <c r="A6" s="23">
        <f t="shared" ref="A6:A14" si="8">A5+1</f>
        <v>3</v>
      </c>
      <c r="B6" s="18" t="str">
        <f t="shared" si="0"/>
        <v>Canada</v>
      </c>
      <c r="C6" s="18" t="str">
        <f t="shared" si="1"/>
        <v>British Columbia</v>
      </c>
      <c r="D6" s="18" t="str">
        <f t="shared" si="2"/>
        <v>Quebec</v>
      </c>
      <c r="E6" s="18" t="str">
        <f t="shared" si="3"/>
        <v>British Columbia</v>
      </c>
      <c r="F6" s="32" t="str">
        <f t="shared" ref="F6:F14" si="9">INDEX($Q$4:$Q$14,MATCH($A6,$S$4:$S$14,0))</f>
        <v>British Columbia</v>
      </c>
      <c r="H6" s="20" t="s">
        <v>281</v>
      </c>
      <c r="I6" s="25">
        <f>'9'!R41</f>
        <v>0.64226592201650146</v>
      </c>
      <c r="J6" s="21">
        <f t="shared" ref="J6:J14" si="10">RANK(I6,$I$4:$I$14)</f>
        <v>9</v>
      </c>
      <c r="K6" s="20" t="s">
        <v>281</v>
      </c>
      <c r="L6" s="25">
        <f>'9'!T41</f>
        <v>8.3333333333333315E-2</v>
      </c>
      <c r="M6" s="21">
        <f>RANK(L6,$L$4:$L$14)</f>
        <v>11</v>
      </c>
      <c r="N6" s="20" t="s">
        <v>281</v>
      </c>
      <c r="O6" s="25">
        <f>'9'!V41</f>
        <v>0.67528275215882261</v>
      </c>
      <c r="P6" s="21">
        <f t="shared" si="5"/>
        <v>2</v>
      </c>
      <c r="Q6" s="20" t="s">
        <v>281</v>
      </c>
      <c r="R6" s="25">
        <f>'9'!W41</f>
        <v>0.44683916236457877</v>
      </c>
      <c r="S6" s="21">
        <f t="shared" si="6"/>
        <v>11</v>
      </c>
      <c r="T6" s="20" t="s">
        <v>281</v>
      </c>
      <c r="U6" s="25">
        <f>'9'!X41</f>
        <v>0.46193029246830908</v>
      </c>
      <c r="V6" s="22">
        <f t="shared" si="7"/>
        <v>11</v>
      </c>
    </row>
    <row r="7" spans="1:22" s="28" customFormat="1">
      <c r="A7" s="23">
        <f t="shared" si="8"/>
        <v>4</v>
      </c>
      <c r="B7" s="18" t="str">
        <f t="shared" si="0"/>
        <v>Ontario</v>
      </c>
      <c r="C7" s="18" t="str">
        <f t="shared" si="1"/>
        <v>Canada</v>
      </c>
      <c r="D7" s="18" t="str">
        <f t="shared" si="2"/>
        <v>Ontario</v>
      </c>
      <c r="E7" s="18" t="str">
        <f t="shared" si="3"/>
        <v>New Brunswick</v>
      </c>
      <c r="F7" s="18" t="str">
        <f t="shared" si="9"/>
        <v>Manitoba</v>
      </c>
      <c r="H7" s="20" t="s">
        <v>282</v>
      </c>
      <c r="I7" s="25">
        <f>'9'!Z41</f>
        <v>0.76075626876867486</v>
      </c>
      <c r="J7" s="21">
        <f t="shared" si="10"/>
        <v>5</v>
      </c>
      <c r="K7" s="20" t="s">
        <v>282</v>
      </c>
      <c r="L7" s="25">
        <f>'9'!AB41</f>
        <v>0.32682763262724052</v>
      </c>
      <c r="M7" s="21">
        <f t="shared" si="4"/>
        <v>10</v>
      </c>
      <c r="N7" s="20" t="s">
        <v>282</v>
      </c>
      <c r="O7" s="25">
        <f>'9'!AD41</f>
        <v>0.39603478098669648</v>
      </c>
      <c r="P7" s="21">
        <f t="shared" si="5"/>
        <v>11</v>
      </c>
      <c r="Q7" s="20" t="s">
        <v>282</v>
      </c>
      <c r="R7" s="25">
        <f>'9'!AE41</f>
        <v>0.47915479165684055</v>
      </c>
      <c r="S7" s="21">
        <f t="shared" si="6"/>
        <v>10</v>
      </c>
      <c r="T7" s="20" t="s">
        <v>282</v>
      </c>
      <c r="U7" s="25">
        <f>'9'!AF41</f>
        <v>0.49069336850986311</v>
      </c>
      <c r="V7" s="22">
        <f t="shared" si="7"/>
        <v>10</v>
      </c>
    </row>
    <row r="8" spans="1:22" s="28" customFormat="1">
      <c r="A8" s="23">
        <f t="shared" si="8"/>
        <v>5</v>
      </c>
      <c r="B8" s="18" t="str">
        <f t="shared" si="0"/>
        <v>Newfoundland</v>
      </c>
      <c r="C8" s="18" t="str">
        <f t="shared" si="1"/>
        <v>Nova Scotia</v>
      </c>
      <c r="D8" s="18" t="str">
        <f t="shared" si="2"/>
        <v>Canada</v>
      </c>
      <c r="E8" s="18" t="str">
        <f t="shared" si="3"/>
        <v>Saskatchewan</v>
      </c>
      <c r="F8" s="18" t="str">
        <f t="shared" si="9"/>
        <v>Canada</v>
      </c>
      <c r="H8" s="20" t="s">
        <v>283</v>
      </c>
      <c r="I8" s="25">
        <f>'9'!AH41</f>
        <v>0.63833752843804559</v>
      </c>
      <c r="J8" s="21">
        <f t="shared" si="10"/>
        <v>11</v>
      </c>
      <c r="K8" s="20" t="s">
        <v>283</v>
      </c>
      <c r="L8" s="25">
        <f>'9'!AJ41</f>
        <v>0.36765388050274028</v>
      </c>
      <c r="M8" s="21">
        <f t="shared" si="4"/>
        <v>9</v>
      </c>
      <c r="N8" s="20" t="s">
        <v>283</v>
      </c>
      <c r="O8" s="25">
        <f>'9'!AL41</f>
        <v>0.58022271599434583</v>
      </c>
      <c r="P8" s="21">
        <f t="shared" si="5"/>
        <v>4</v>
      </c>
      <c r="Q8" s="20" t="s">
        <v>283</v>
      </c>
      <c r="R8" s="25">
        <f>'9'!AM41</f>
        <v>0.48968124858552631</v>
      </c>
      <c r="S8" s="21">
        <f t="shared" si="6"/>
        <v>9</v>
      </c>
      <c r="T8" s="20" t="s">
        <v>283</v>
      </c>
      <c r="U8" s="25">
        <f>'9'!AN41</f>
        <v>0.5189738433801645</v>
      </c>
      <c r="V8" s="22">
        <f t="shared" si="7"/>
        <v>9</v>
      </c>
    </row>
    <row r="9" spans="1:22" s="28" customFormat="1">
      <c r="A9" s="23">
        <f t="shared" si="8"/>
        <v>6</v>
      </c>
      <c r="B9" s="18" t="str">
        <f t="shared" si="0"/>
        <v>Manitoba</v>
      </c>
      <c r="C9" s="18" t="str">
        <f t="shared" si="1"/>
        <v>Manitoba</v>
      </c>
      <c r="D9" s="18" t="str">
        <f t="shared" si="2"/>
        <v>Manitoba</v>
      </c>
      <c r="E9" s="18" t="str">
        <f t="shared" si="3"/>
        <v>Canada</v>
      </c>
      <c r="F9" s="18" t="str">
        <f t="shared" si="9"/>
        <v>Quebec</v>
      </c>
      <c r="H9" s="20" t="s">
        <v>284</v>
      </c>
      <c r="I9" s="25">
        <f>'9'!AP41</f>
        <v>0.64723135411426747</v>
      </c>
      <c r="J9" s="21">
        <f t="shared" si="10"/>
        <v>8</v>
      </c>
      <c r="K9" s="20" t="s">
        <v>284</v>
      </c>
      <c r="L9" s="25">
        <f>'9'!AR41</f>
        <v>0.49274373626788426</v>
      </c>
      <c r="M9" s="21">
        <f t="shared" si="4"/>
        <v>3</v>
      </c>
      <c r="N9" s="20" t="s">
        <v>284</v>
      </c>
      <c r="O9" s="25">
        <f>'9'!AT41</f>
        <v>0.53529641961596086</v>
      </c>
      <c r="P9" s="21">
        <f t="shared" si="5"/>
        <v>8</v>
      </c>
      <c r="Q9" s="20" t="s">
        <v>284</v>
      </c>
      <c r="R9" s="25">
        <f>'9'!AU41</f>
        <v>0.50940646913482257</v>
      </c>
      <c r="S9" s="21">
        <f t="shared" si="6"/>
        <v>6</v>
      </c>
      <c r="T9" s="20" t="s">
        <v>284</v>
      </c>
      <c r="U9" s="25">
        <f>'9'!AV41</f>
        <v>0.54616949478323384</v>
      </c>
      <c r="V9" s="22">
        <f t="shared" si="7"/>
        <v>8</v>
      </c>
    </row>
    <row r="10" spans="1:22" s="28" customFormat="1">
      <c r="A10" s="23">
        <f t="shared" si="8"/>
        <v>7</v>
      </c>
      <c r="B10" s="18" t="str">
        <f t="shared" si="0"/>
        <v>Saskatchewan</v>
      </c>
      <c r="C10" s="18" t="str">
        <f t="shared" si="1"/>
        <v>Saskatchewan</v>
      </c>
      <c r="D10" s="18" t="str">
        <f t="shared" si="2"/>
        <v>Saskatchewan</v>
      </c>
      <c r="E10" s="18" t="str">
        <f t="shared" si="3"/>
        <v>Newfoundland</v>
      </c>
      <c r="F10" s="18" t="str">
        <f t="shared" si="9"/>
        <v>Newfoundland</v>
      </c>
      <c r="H10" s="20" t="s">
        <v>285</v>
      </c>
      <c r="I10" s="25">
        <f>'9'!AX41</f>
        <v>0.82206590807585311</v>
      </c>
      <c r="J10" s="21">
        <f t="shared" si="10"/>
        <v>2</v>
      </c>
      <c r="K10" s="20" t="s">
        <v>285</v>
      </c>
      <c r="L10" s="25">
        <f>'9'!AZ41</f>
        <v>0.48658651030793443</v>
      </c>
      <c r="M10" s="21">
        <f t="shared" si="4"/>
        <v>4</v>
      </c>
      <c r="N10" s="20" t="s">
        <v>285</v>
      </c>
      <c r="O10" s="25">
        <f>'9'!BB41</f>
        <v>0.51298132354255366</v>
      </c>
      <c r="P10" s="21">
        <f t="shared" si="5"/>
        <v>10</v>
      </c>
      <c r="Q10" s="20" t="s">
        <v>285</v>
      </c>
      <c r="R10" s="25">
        <f>'9'!BC41</f>
        <v>0.49825392797805451</v>
      </c>
      <c r="S10" s="21">
        <f t="shared" si="6"/>
        <v>8</v>
      </c>
      <c r="T10" s="20" t="s">
        <v>285</v>
      </c>
      <c r="U10" s="25">
        <f>'9'!BD41</f>
        <v>0.57997191747609889</v>
      </c>
      <c r="V10" s="22">
        <f t="shared" si="7"/>
        <v>4</v>
      </c>
    </row>
    <row r="11" spans="1:22" s="28" customFormat="1">
      <c r="A11" s="23">
        <f t="shared" si="8"/>
        <v>8</v>
      </c>
      <c r="B11" s="18" t="str">
        <f t="shared" si="0"/>
        <v>Quebec</v>
      </c>
      <c r="C11" s="18" t="str">
        <f t="shared" si="1"/>
        <v>Quebec</v>
      </c>
      <c r="D11" s="18" t="str">
        <f t="shared" si="2"/>
        <v>Alberta</v>
      </c>
      <c r="E11" s="18" t="str">
        <f t="shared" si="3"/>
        <v>Quebec</v>
      </c>
      <c r="F11" s="18" t="str">
        <f t="shared" si="9"/>
        <v>Ontario</v>
      </c>
      <c r="H11" s="20" t="s">
        <v>286</v>
      </c>
      <c r="I11" s="25">
        <f>'9'!BF41</f>
        <v>0.70670378585374505</v>
      </c>
      <c r="J11" s="21">
        <f t="shared" si="10"/>
        <v>6</v>
      </c>
      <c r="K11" s="20" t="s">
        <v>286</v>
      </c>
      <c r="L11" s="25">
        <f>'9'!BH41</f>
        <v>0.47145670915613475</v>
      </c>
      <c r="M11" s="21">
        <f t="shared" si="4"/>
        <v>6</v>
      </c>
      <c r="N11" s="20" t="s">
        <v>286</v>
      </c>
      <c r="O11" s="25">
        <f>'9'!BJ41</f>
        <v>0.51657039640667057</v>
      </c>
      <c r="P11" s="21">
        <f t="shared" si="5"/>
        <v>9</v>
      </c>
      <c r="Q11" s="20" t="s">
        <v>286</v>
      </c>
      <c r="R11" s="25">
        <f>'9'!BK41</f>
        <v>0.55740059247220497</v>
      </c>
      <c r="S11" s="21">
        <f t="shared" si="6"/>
        <v>4</v>
      </c>
      <c r="T11" s="20" t="s">
        <v>286</v>
      </c>
      <c r="U11" s="25">
        <f>'9'!BL41</f>
        <v>0.56303287097218879</v>
      </c>
      <c r="V11" s="22">
        <f t="shared" si="7"/>
        <v>6</v>
      </c>
    </row>
    <row r="12" spans="1:22" s="28" customFormat="1">
      <c r="A12" s="23">
        <f t="shared" si="8"/>
        <v>9</v>
      </c>
      <c r="B12" s="18" t="str">
        <f t="shared" si="0"/>
        <v>New Brunswick</v>
      </c>
      <c r="C12" s="18" t="str">
        <f t="shared" si="1"/>
        <v>Prince Edward Island</v>
      </c>
      <c r="D12" s="18" t="str">
        <f t="shared" si="2"/>
        <v>New Brunswick</v>
      </c>
      <c r="E12" s="18" t="str">
        <f t="shared" si="3"/>
        <v>Manitoba</v>
      </c>
      <c r="F12" s="18" t="str">
        <f t="shared" si="9"/>
        <v>New Brunswick</v>
      </c>
      <c r="H12" s="20" t="s">
        <v>287</v>
      </c>
      <c r="I12" s="25">
        <f>'9'!BN41</f>
        <v>0.65568876828212941</v>
      </c>
      <c r="J12" s="21">
        <f t="shared" si="10"/>
        <v>7</v>
      </c>
      <c r="K12" s="20" t="s">
        <v>287</v>
      </c>
      <c r="L12" s="25">
        <f>'9'!BP41</f>
        <v>0.37554333200007456</v>
      </c>
      <c r="M12" s="21">
        <f t="shared" si="4"/>
        <v>7</v>
      </c>
      <c r="N12" s="20" t="s">
        <v>287</v>
      </c>
      <c r="O12" s="25">
        <f>'9'!BR41</f>
        <v>0.56114196036575481</v>
      </c>
      <c r="P12" s="21">
        <f t="shared" si="5"/>
        <v>5</v>
      </c>
      <c r="Q12" s="20" t="s">
        <v>287</v>
      </c>
      <c r="R12" s="25">
        <f>'9'!BS41</f>
        <v>0.61870219115936487</v>
      </c>
      <c r="S12" s="21">
        <f t="shared" si="6"/>
        <v>2</v>
      </c>
      <c r="T12" s="20" t="s">
        <v>287</v>
      </c>
      <c r="U12" s="25">
        <f>'9'!BT41</f>
        <v>0.55276906295183093</v>
      </c>
      <c r="V12" s="22">
        <f t="shared" si="7"/>
        <v>7</v>
      </c>
    </row>
    <row r="13" spans="1:22" s="28" customFormat="1">
      <c r="A13" s="23">
        <f t="shared" si="8"/>
        <v>10</v>
      </c>
      <c r="B13" s="18" t="str">
        <f t="shared" si="0"/>
        <v>Nova Scotia</v>
      </c>
      <c r="C13" s="18" t="str">
        <f t="shared" si="1"/>
        <v>Newfoundland</v>
      </c>
      <c r="D13" s="18" t="str">
        <f t="shared" si="2"/>
        <v>Nova Scotia</v>
      </c>
      <c r="E13" s="18" t="str">
        <f t="shared" si="3"/>
        <v>Ontario</v>
      </c>
      <c r="F13" s="18" t="str">
        <f t="shared" si="9"/>
        <v>Nova Scotia</v>
      </c>
      <c r="H13" s="20" t="s">
        <v>288</v>
      </c>
      <c r="I13" s="25">
        <f>'9'!BV41</f>
        <v>0.84740496617962913</v>
      </c>
      <c r="J13" s="21">
        <f t="shared" si="10"/>
        <v>1</v>
      </c>
      <c r="K13" s="20" t="s">
        <v>288</v>
      </c>
      <c r="L13" s="25">
        <f>'9'!BX41</f>
        <v>0.3733965551204938</v>
      </c>
      <c r="M13" s="21">
        <f t="shared" si="4"/>
        <v>8</v>
      </c>
      <c r="N13" s="20" t="s">
        <v>288</v>
      </c>
      <c r="O13" s="25">
        <f>'9'!BZ41</f>
        <v>0.76696861046078713</v>
      </c>
      <c r="P13" s="21">
        <f t="shared" si="5"/>
        <v>1</v>
      </c>
      <c r="Q13" s="20" t="s">
        <v>288</v>
      </c>
      <c r="R13" s="25">
        <f>'9'!CA41</f>
        <v>0.62118200210994678</v>
      </c>
      <c r="S13" s="21">
        <f t="shared" si="6"/>
        <v>1</v>
      </c>
      <c r="T13" s="20" t="s">
        <v>288</v>
      </c>
      <c r="U13" s="25">
        <f>'9'!CB41</f>
        <v>0.65223803346771425</v>
      </c>
      <c r="V13" s="22">
        <f t="shared" si="7"/>
        <v>1</v>
      </c>
    </row>
    <row r="14" spans="1:22" s="28" customFormat="1">
      <c r="A14" s="23">
        <f t="shared" si="8"/>
        <v>11</v>
      </c>
      <c r="B14" s="18" t="str">
        <f t="shared" si="0"/>
        <v>Prince Edward Island</v>
      </c>
      <c r="C14" s="18" t="str">
        <f t="shared" si="1"/>
        <v>New Brunswick</v>
      </c>
      <c r="D14" s="18" t="str">
        <f t="shared" si="2"/>
        <v>Prince Edward Island</v>
      </c>
      <c r="E14" s="18" t="str">
        <f t="shared" si="3"/>
        <v>Nova Scotia</v>
      </c>
      <c r="F14" s="18" t="str">
        <f t="shared" si="9"/>
        <v>Prince Edward Island</v>
      </c>
      <c r="H14" s="20" t="s">
        <v>289</v>
      </c>
      <c r="I14" s="25">
        <f>'9'!CD41</f>
        <v>0.78654863165528377</v>
      </c>
      <c r="J14" s="21">
        <f t="shared" si="10"/>
        <v>3</v>
      </c>
      <c r="K14" s="20" t="s">
        <v>289</v>
      </c>
      <c r="L14" s="25">
        <f>'9'!CF41</f>
        <v>0.51090442887730836</v>
      </c>
      <c r="M14" s="21">
        <f t="shared" si="4"/>
        <v>2</v>
      </c>
      <c r="N14" s="20" t="s">
        <v>289</v>
      </c>
      <c r="O14" s="25">
        <f>'9'!CH41</f>
        <v>0.58417267292382113</v>
      </c>
      <c r="P14" s="21">
        <f t="shared" si="5"/>
        <v>3</v>
      </c>
      <c r="Q14" s="20" t="s">
        <v>289</v>
      </c>
      <c r="R14" s="25">
        <f>'9'!CI41</f>
        <v>0.60194437845108539</v>
      </c>
      <c r="S14" s="21">
        <f t="shared" si="6"/>
        <v>3</v>
      </c>
      <c r="T14" s="20" t="s">
        <v>289</v>
      </c>
      <c r="U14" s="25">
        <f>'9'!CJ41</f>
        <v>0.62089252797687466</v>
      </c>
      <c r="V14" s="22">
        <f t="shared" si="7"/>
        <v>2</v>
      </c>
    </row>
    <row r="15" spans="1:22" s="28" customFormat="1">
      <c r="A15" s="23"/>
      <c r="B15" s="18"/>
      <c r="C15" s="18"/>
      <c r="D15" s="18"/>
      <c r="E15" s="18"/>
      <c r="F15" s="18"/>
      <c r="H15" s="20"/>
      <c r="I15" s="25"/>
      <c r="J15" s="21"/>
      <c r="K15" s="20"/>
      <c r="L15" s="25"/>
      <c r="M15" s="21"/>
      <c r="N15" s="20"/>
      <c r="O15" s="25"/>
      <c r="P15" s="21"/>
      <c r="Q15" s="20"/>
      <c r="R15" s="25"/>
      <c r="S15" s="21"/>
      <c r="T15" s="20"/>
      <c r="U15" s="25"/>
      <c r="V15" s="22"/>
    </row>
    <row r="16" spans="1:22">
      <c r="A16" s="29" t="s">
        <v>983</v>
      </c>
      <c r="B16" s="1"/>
      <c r="C16" s="1"/>
      <c r="D16" s="1"/>
      <c r="E16" s="1"/>
      <c r="F16" s="1"/>
    </row>
    <row r="17" spans="1:22">
      <c r="A17" s="1"/>
      <c r="B17" s="1"/>
      <c r="C17" s="1"/>
      <c r="D17" s="1"/>
      <c r="E17" s="1"/>
      <c r="F17" s="1"/>
    </row>
    <row r="18" spans="1:22">
      <c r="A18" s="1"/>
      <c r="B18" s="17" t="s">
        <v>969</v>
      </c>
      <c r="C18" s="17" t="s">
        <v>26</v>
      </c>
      <c r="D18" s="17" t="s">
        <v>30</v>
      </c>
      <c r="E18" s="17" t="s">
        <v>29</v>
      </c>
      <c r="F18" s="17" t="s">
        <v>34</v>
      </c>
      <c r="H18" s="366" t="s">
        <v>26</v>
      </c>
      <c r="I18" s="366"/>
      <c r="J18" s="366"/>
      <c r="K18" s="366" t="s">
        <v>30</v>
      </c>
      <c r="L18" s="366"/>
      <c r="M18" s="366"/>
      <c r="N18" s="366" t="s">
        <v>29</v>
      </c>
      <c r="O18" s="366"/>
      <c r="P18" s="366"/>
      <c r="Q18" s="366" t="s">
        <v>34</v>
      </c>
      <c r="R18" s="366"/>
      <c r="S18" s="366"/>
      <c r="T18" s="366" t="s">
        <v>969</v>
      </c>
      <c r="U18" s="366"/>
      <c r="V18" s="366"/>
    </row>
    <row r="19" spans="1:22">
      <c r="A19" s="23">
        <v>1</v>
      </c>
      <c r="B19" s="32" t="str">
        <f>INDEX($T$19:$T$29,MATCH(A19,$V$19:$V$29,0))</f>
        <v>Alberta</v>
      </c>
      <c r="C19" s="32" t="str">
        <f>INDEX($H$19:$H$29,MATCH($A19,$J$19:$J$29,0))</f>
        <v>Alberta</v>
      </c>
      <c r="D19" s="32" t="str">
        <f>INDEX($K$19:$K$29,MATCH($A19,$M$19:$M$29,0))</f>
        <v>Newfoundland</v>
      </c>
      <c r="E19" s="32" t="str">
        <f>INDEX($N$19:$N$29,MATCH($A19,$P$19:$P$29,0))</f>
        <v>Alberta</v>
      </c>
      <c r="F19" s="32" t="str">
        <f>INDEX($Q$19:$Q$29,MATCH($A19,$S$19:$S$29,0))</f>
        <v>Saskatchewan</v>
      </c>
      <c r="H19" s="20" t="s">
        <v>264</v>
      </c>
      <c r="I19" s="25">
        <f>'9'!B40</f>
        <v>0.74427023930373781</v>
      </c>
      <c r="J19" s="21">
        <f>RANK(I19,$I$19:$I$29)</f>
        <v>5</v>
      </c>
      <c r="K19" s="20" t="s">
        <v>264</v>
      </c>
      <c r="L19" s="25">
        <f>'9'!D40</f>
        <v>0.46143429972955374</v>
      </c>
      <c r="M19" s="21">
        <f>RANK(L19,$L$19:$L$29)</f>
        <v>6</v>
      </c>
      <c r="N19" s="20" t="s">
        <v>264</v>
      </c>
      <c r="O19" s="25">
        <f>'9'!F40</f>
        <v>0.54202887108532516</v>
      </c>
      <c r="P19" s="21">
        <f>RANK(O19,$O$19:$O$29)</f>
        <v>7</v>
      </c>
      <c r="Q19" s="20" t="s">
        <v>264</v>
      </c>
      <c r="R19" s="25">
        <f>'9'!G40</f>
        <v>0.51047975372396681</v>
      </c>
      <c r="S19" s="21">
        <f>RANK(R19,$R$19:$R$29)</f>
        <v>5</v>
      </c>
      <c r="T19" s="20" t="s">
        <v>264</v>
      </c>
      <c r="U19" s="25">
        <f>'9'!H40</f>
        <v>0.56455329096064588</v>
      </c>
      <c r="V19" s="22">
        <f>RANK(U19,$U$19:$U$29)</f>
        <v>4</v>
      </c>
    </row>
    <row r="20" spans="1:22">
      <c r="A20" s="23">
        <f>A19+1</f>
        <v>2</v>
      </c>
      <c r="B20" s="18" t="str">
        <f t="shared" ref="B20:B29" si="11">INDEX($T$19:$T$29,MATCH(A20,$V$19:$V$29,0))</f>
        <v>British Columbia</v>
      </c>
      <c r="C20" s="18" t="str">
        <f t="shared" ref="C20:C29" si="12">INDEX($H$19:$H$29,MATCH($A20,$J$19:$J$29,0))</f>
        <v>Ontario</v>
      </c>
      <c r="D20" s="18" t="str">
        <f t="shared" ref="D20:D29" si="13">INDEX($K$19:$K$29,MATCH($A20,$M$19:$M$29,0))</f>
        <v>British Columbia</v>
      </c>
      <c r="E20" s="18" t="str">
        <f t="shared" ref="E20:E29" si="14">INDEX($N$19:$N$29,MATCH($A20,$P$19:$P$29,0))</f>
        <v>Prince Edward Island</v>
      </c>
      <c r="F20" s="18" t="str">
        <f t="shared" ref="F20:F29" si="15">INDEX($Q$19:$Q$29,MATCH($A20,$S$19:$S$29,0))</f>
        <v>Alberta</v>
      </c>
      <c r="H20" s="20" t="s">
        <v>280</v>
      </c>
      <c r="I20" s="25">
        <f>'9'!J40</f>
        <v>0.6353513766208444</v>
      </c>
      <c r="J20" s="21">
        <f t="shared" ref="J20:J29" si="16">RANK(I20,$I$19:$I$29)</f>
        <v>9</v>
      </c>
      <c r="K20" s="20" t="s">
        <v>280</v>
      </c>
      <c r="L20" s="25">
        <f>'9'!L40</f>
        <v>0.57086131853777322</v>
      </c>
      <c r="M20" s="21">
        <f t="shared" ref="M20:M29" si="17">RANK(L20,$L$19:$L$29)</f>
        <v>1</v>
      </c>
      <c r="N20" s="20" t="s">
        <v>280</v>
      </c>
      <c r="O20" s="25">
        <f>'9'!N40</f>
        <v>0.53737571349341673</v>
      </c>
      <c r="P20" s="21">
        <f t="shared" ref="P20:P29" si="18">RANK(O20,$O$19:$O$29)</f>
        <v>8</v>
      </c>
      <c r="Q20" s="20" t="s">
        <v>280</v>
      </c>
      <c r="R20" s="25">
        <f>'9'!O40</f>
        <v>0.51202386990686721</v>
      </c>
      <c r="S20" s="21">
        <f t="shared" ref="S20:S29" si="19">RANK(R20,$R$19:$R$29)</f>
        <v>4</v>
      </c>
      <c r="T20" s="20" t="s">
        <v>280</v>
      </c>
      <c r="U20" s="25">
        <f>'9'!P40</f>
        <v>0.56390306963972536</v>
      </c>
      <c r="V20" s="22">
        <f t="shared" ref="V20:V29" si="20">RANK(U20,$U$19:$U$29)</f>
        <v>5</v>
      </c>
    </row>
    <row r="21" spans="1:22">
      <c r="A21" s="23">
        <f t="shared" ref="A21:A29" si="21">A20+1</f>
        <v>3</v>
      </c>
      <c r="B21" s="18" t="str">
        <f t="shared" si="11"/>
        <v>Saskatchewan</v>
      </c>
      <c r="C21" s="18" t="str">
        <f t="shared" si="12"/>
        <v>British Columbia</v>
      </c>
      <c r="D21" s="18" t="str">
        <f t="shared" si="13"/>
        <v>Quebec</v>
      </c>
      <c r="E21" s="18" t="str">
        <f t="shared" si="14"/>
        <v>Saskatchewan</v>
      </c>
      <c r="F21" s="18" t="str">
        <f t="shared" si="15"/>
        <v>British Columbia</v>
      </c>
      <c r="H21" s="20" t="s">
        <v>281</v>
      </c>
      <c r="I21" s="25">
        <f>'9'!R40</f>
        <v>0.6369303768893132</v>
      </c>
      <c r="J21" s="21">
        <f t="shared" si="16"/>
        <v>8</v>
      </c>
      <c r="K21" s="20" t="s">
        <v>281</v>
      </c>
      <c r="L21" s="25">
        <f>'9'!T40</f>
        <v>8.3333333333333315E-2</v>
      </c>
      <c r="M21" s="21">
        <f>RANK(L21,$L$19:$L$29)</f>
        <v>11</v>
      </c>
      <c r="N21" s="20" t="s">
        <v>281</v>
      </c>
      <c r="O21" s="25">
        <f>'9'!V40</f>
        <v>0.69550928937565104</v>
      </c>
      <c r="P21" s="21">
        <f t="shared" si="18"/>
        <v>2</v>
      </c>
      <c r="Q21" s="20" t="s">
        <v>281</v>
      </c>
      <c r="R21" s="25">
        <f>'9'!W40</f>
        <v>0.45543281215404385</v>
      </c>
      <c r="S21" s="21">
        <f t="shared" si="19"/>
        <v>11</v>
      </c>
      <c r="T21" s="20" t="s">
        <v>281</v>
      </c>
      <c r="U21" s="25">
        <f>'9'!X40</f>
        <v>0.46780145293808534</v>
      </c>
      <c r="V21" s="22">
        <f t="shared" si="20"/>
        <v>11</v>
      </c>
    </row>
    <row r="22" spans="1:22">
      <c r="A22" s="23">
        <f t="shared" si="21"/>
        <v>4</v>
      </c>
      <c r="B22" s="18" t="str">
        <f t="shared" si="11"/>
        <v>Canada</v>
      </c>
      <c r="C22" s="18" t="str">
        <f t="shared" si="12"/>
        <v>Nova Scotia</v>
      </c>
      <c r="D22" s="18" t="str">
        <f t="shared" si="13"/>
        <v>Ontario</v>
      </c>
      <c r="E22" s="18" t="str">
        <f t="shared" si="14"/>
        <v>New Brunswick</v>
      </c>
      <c r="F22" s="18" t="str">
        <f t="shared" si="15"/>
        <v>Newfoundland</v>
      </c>
      <c r="H22" s="20" t="s">
        <v>282</v>
      </c>
      <c r="I22" s="25">
        <f>'9'!Z40</f>
        <v>0.74978670629112376</v>
      </c>
      <c r="J22" s="21">
        <f t="shared" si="16"/>
        <v>4</v>
      </c>
      <c r="K22" s="20" t="s">
        <v>282</v>
      </c>
      <c r="L22" s="25">
        <f>'9'!AB40</f>
        <v>0.32533166546414882</v>
      </c>
      <c r="M22" s="21">
        <f t="shared" si="17"/>
        <v>10</v>
      </c>
      <c r="N22" s="20" t="s">
        <v>282</v>
      </c>
      <c r="O22" s="25">
        <f>'9'!AD40</f>
        <v>0.44059456679418291</v>
      </c>
      <c r="P22" s="21">
        <f t="shared" si="18"/>
        <v>11</v>
      </c>
      <c r="Q22" s="20" t="s">
        <v>282</v>
      </c>
      <c r="R22" s="25">
        <f>'9'!AE40</f>
        <v>0.45747342127676044</v>
      </c>
      <c r="S22" s="21">
        <f t="shared" si="19"/>
        <v>10</v>
      </c>
      <c r="T22" s="20" t="s">
        <v>282</v>
      </c>
      <c r="U22" s="25">
        <f>'9'!AF40</f>
        <v>0.49329658995655395</v>
      </c>
      <c r="V22" s="22">
        <f t="shared" si="20"/>
        <v>10</v>
      </c>
    </row>
    <row r="23" spans="1:22">
      <c r="A23" s="23">
        <f t="shared" si="21"/>
        <v>5</v>
      </c>
      <c r="B23" s="18" t="str">
        <f t="shared" si="11"/>
        <v>Newfoundland</v>
      </c>
      <c r="C23" s="18" t="str">
        <f t="shared" si="12"/>
        <v>Canada</v>
      </c>
      <c r="D23" s="18" t="str">
        <f t="shared" si="13"/>
        <v>Manitoba</v>
      </c>
      <c r="E23" s="18" t="str">
        <f t="shared" si="14"/>
        <v>Quebec</v>
      </c>
      <c r="F23" s="18" t="str">
        <f t="shared" si="15"/>
        <v>Canada</v>
      </c>
      <c r="H23" s="20" t="s">
        <v>283</v>
      </c>
      <c r="I23" s="25">
        <f>'9'!AH40</f>
        <v>0.62309511320324551</v>
      </c>
      <c r="J23" s="21">
        <f t="shared" si="16"/>
        <v>11</v>
      </c>
      <c r="K23" s="20" t="s">
        <v>283</v>
      </c>
      <c r="L23" s="25">
        <f>'9'!AJ40</f>
        <v>0.36698385619146623</v>
      </c>
      <c r="M23" s="21">
        <f t="shared" si="17"/>
        <v>9</v>
      </c>
      <c r="N23" s="20" t="s">
        <v>283</v>
      </c>
      <c r="O23" s="25">
        <f>'9'!AL40</f>
        <v>0.62506656531154614</v>
      </c>
      <c r="P23" s="21">
        <f t="shared" si="18"/>
        <v>4</v>
      </c>
      <c r="Q23" s="20" t="s">
        <v>283</v>
      </c>
      <c r="R23" s="25">
        <f>'9'!AM40</f>
        <v>0.47437574780720226</v>
      </c>
      <c r="S23" s="21">
        <f t="shared" si="19"/>
        <v>8</v>
      </c>
      <c r="T23" s="20" t="s">
        <v>283</v>
      </c>
      <c r="U23" s="25">
        <f>'9'!AN40</f>
        <v>0.52238032062836504</v>
      </c>
      <c r="V23" s="22">
        <f t="shared" si="20"/>
        <v>9</v>
      </c>
    </row>
    <row r="24" spans="1:22">
      <c r="A24" s="23">
        <f t="shared" si="21"/>
        <v>6</v>
      </c>
      <c r="B24" s="18" t="str">
        <f t="shared" si="11"/>
        <v>Ontario</v>
      </c>
      <c r="C24" s="18" t="str">
        <f t="shared" si="12"/>
        <v>Manitoba</v>
      </c>
      <c r="D24" s="18" t="str">
        <f t="shared" si="13"/>
        <v>Canada</v>
      </c>
      <c r="E24" s="18" t="str">
        <f t="shared" si="14"/>
        <v>Manitoba</v>
      </c>
      <c r="F24" s="18" t="str">
        <f t="shared" si="15"/>
        <v>Manitoba</v>
      </c>
      <c r="H24" s="20" t="s">
        <v>284</v>
      </c>
      <c r="I24" s="25">
        <f>'9'!AP40</f>
        <v>0.62771248689580283</v>
      </c>
      <c r="J24" s="21">
        <f t="shared" si="16"/>
        <v>10</v>
      </c>
      <c r="K24" s="20" t="s">
        <v>284</v>
      </c>
      <c r="L24" s="25">
        <f>'9'!AR40</f>
        <v>0.48622743131590335</v>
      </c>
      <c r="M24" s="21">
        <f t="shared" si="17"/>
        <v>3</v>
      </c>
      <c r="N24" s="20" t="s">
        <v>284</v>
      </c>
      <c r="O24" s="25">
        <f>'9'!AT40</f>
        <v>0.57852973798729068</v>
      </c>
      <c r="P24" s="21">
        <f t="shared" si="18"/>
        <v>5</v>
      </c>
      <c r="Q24" s="20" t="s">
        <v>284</v>
      </c>
      <c r="R24" s="25">
        <f>'9'!AU40</f>
        <v>0.48679541614532063</v>
      </c>
      <c r="S24" s="21">
        <f t="shared" si="19"/>
        <v>7</v>
      </c>
      <c r="T24" s="20" t="s">
        <v>284</v>
      </c>
      <c r="U24" s="25">
        <f>'9'!AV40</f>
        <v>0.54481626808607941</v>
      </c>
      <c r="V24" s="22">
        <f t="shared" si="20"/>
        <v>8</v>
      </c>
    </row>
    <row r="25" spans="1:22">
      <c r="A25" s="23">
        <f t="shared" si="21"/>
        <v>7</v>
      </c>
      <c r="B25" s="18" t="str">
        <f t="shared" si="11"/>
        <v>Manitoba</v>
      </c>
      <c r="C25" s="18" t="str">
        <f t="shared" si="12"/>
        <v>Saskatchewan</v>
      </c>
      <c r="D25" s="18" t="str">
        <f t="shared" si="13"/>
        <v>Alberta</v>
      </c>
      <c r="E25" s="18" t="str">
        <f t="shared" si="14"/>
        <v>Canada</v>
      </c>
      <c r="F25" s="18" t="str">
        <f t="shared" si="15"/>
        <v>Quebec</v>
      </c>
      <c r="H25" s="20" t="s">
        <v>285</v>
      </c>
      <c r="I25" s="25">
        <f>'9'!AX40</f>
        <v>0.80239270779722327</v>
      </c>
      <c r="J25" s="21">
        <f t="shared" si="16"/>
        <v>2</v>
      </c>
      <c r="K25" s="20" t="s">
        <v>285</v>
      </c>
      <c r="L25" s="25">
        <f>'9'!AZ40</f>
        <v>0.48369206463441528</v>
      </c>
      <c r="M25" s="21">
        <f t="shared" si="17"/>
        <v>4</v>
      </c>
      <c r="N25" s="20" t="s">
        <v>285</v>
      </c>
      <c r="O25" s="25">
        <f>'9'!BB40</f>
        <v>0.50309472808734168</v>
      </c>
      <c r="P25" s="21">
        <f t="shared" si="18"/>
        <v>9</v>
      </c>
      <c r="Q25" s="20" t="s">
        <v>285</v>
      </c>
      <c r="R25" s="25">
        <f>'9'!BC40</f>
        <v>0.45890870015261093</v>
      </c>
      <c r="S25" s="21">
        <f t="shared" si="19"/>
        <v>9</v>
      </c>
      <c r="T25" s="20" t="s">
        <v>285</v>
      </c>
      <c r="U25" s="25">
        <f>'9'!BD40</f>
        <v>0.56202205016789775</v>
      </c>
      <c r="V25" s="22">
        <f t="shared" si="20"/>
        <v>6</v>
      </c>
    </row>
    <row r="26" spans="1:22">
      <c r="A26" s="23">
        <f t="shared" si="21"/>
        <v>8</v>
      </c>
      <c r="B26" s="18" t="str">
        <f t="shared" si="11"/>
        <v>Quebec</v>
      </c>
      <c r="C26" s="18" t="str">
        <f t="shared" si="12"/>
        <v>Prince Edward Island</v>
      </c>
      <c r="D26" s="18" t="str">
        <f t="shared" si="13"/>
        <v>Saskatchewan</v>
      </c>
      <c r="E26" s="18" t="str">
        <f t="shared" si="14"/>
        <v>Newfoundland</v>
      </c>
      <c r="F26" s="18" t="str">
        <f t="shared" si="15"/>
        <v>New Brunswick</v>
      </c>
      <c r="H26" s="20" t="s">
        <v>286</v>
      </c>
      <c r="I26" s="25">
        <f>'9'!BF40</f>
        <v>0.70068365592331694</v>
      </c>
      <c r="J26" s="21">
        <f t="shared" si="16"/>
        <v>6</v>
      </c>
      <c r="K26" s="20" t="s">
        <v>286</v>
      </c>
      <c r="L26" s="25">
        <f>'9'!BH40</f>
        <v>0.46741842428213959</v>
      </c>
      <c r="M26" s="21">
        <f t="shared" si="17"/>
        <v>5</v>
      </c>
      <c r="N26" s="20" t="s">
        <v>286</v>
      </c>
      <c r="O26" s="25">
        <f>'9'!BJ40</f>
        <v>0.55909173676692414</v>
      </c>
      <c r="P26" s="21">
        <f t="shared" si="18"/>
        <v>6</v>
      </c>
      <c r="Q26" s="20" t="s">
        <v>286</v>
      </c>
      <c r="R26" s="25">
        <f>'9'!BK40</f>
        <v>0.50237315777836256</v>
      </c>
      <c r="S26" s="21">
        <f t="shared" si="19"/>
        <v>6</v>
      </c>
      <c r="T26" s="20" t="s">
        <v>286</v>
      </c>
      <c r="U26" s="25">
        <f>'9'!BL40</f>
        <v>0.55739174368768585</v>
      </c>
      <c r="V26" s="22">
        <f t="shared" si="20"/>
        <v>7</v>
      </c>
    </row>
    <row r="27" spans="1:22">
      <c r="A27" s="23">
        <f t="shared" si="21"/>
        <v>9</v>
      </c>
      <c r="B27" s="18" t="str">
        <f t="shared" si="11"/>
        <v>New Brunswick</v>
      </c>
      <c r="C27" s="18" t="str">
        <f t="shared" si="12"/>
        <v>Newfoundland</v>
      </c>
      <c r="D27" s="18" t="str">
        <f t="shared" si="13"/>
        <v>New Brunswick</v>
      </c>
      <c r="E27" s="18" t="str">
        <f t="shared" si="14"/>
        <v>Ontario</v>
      </c>
      <c r="F27" s="18" t="str">
        <f t="shared" si="15"/>
        <v>Ontario</v>
      </c>
      <c r="H27" s="20" t="s">
        <v>287</v>
      </c>
      <c r="I27" s="25">
        <f>'9'!BN40</f>
        <v>0.65401889228329235</v>
      </c>
      <c r="J27" s="21">
        <f t="shared" si="16"/>
        <v>7</v>
      </c>
      <c r="K27" s="20" t="s">
        <v>287</v>
      </c>
      <c r="L27" s="25">
        <f>'9'!BP40</f>
        <v>0.3708734648042199</v>
      </c>
      <c r="M27" s="21">
        <f t="shared" si="17"/>
        <v>8</v>
      </c>
      <c r="N27" s="20" t="s">
        <v>287</v>
      </c>
      <c r="O27" s="25">
        <f>'9'!BR40</f>
        <v>0.6605094991317777</v>
      </c>
      <c r="P27" s="21">
        <f t="shared" si="18"/>
        <v>3</v>
      </c>
      <c r="Q27" s="20" t="s">
        <v>287</v>
      </c>
      <c r="R27" s="25">
        <f>'9'!BS40</f>
        <v>0.60980060249924517</v>
      </c>
      <c r="S27" s="21">
        <f t="shared" si="19"/>
        <v>1</v>
      </c>
      <c r="T27" s="20" t="s">
        <v>287</v>
      </c>
      <c r="U27" s="25">
        <f>'9'!BT40</f>
        <v>0.57380061467963384</v>
      </c>
      <c r="V27" s="22">
        <f t="shared" si="20"/>
        <v>3</v>
      </c>
    </row>
    <row r="28" spans="1:22">
      <c r="A28" s="23">
        <f t="shared" si="21"/>
        <v>10</v>
      </c>
      <c r="B28" s="18" t="str">
        <f t="shared" si="11"/>
        <v>Nova Scotia</v>
      </c>
      <c r="C28" s="18" t="str">
        <f t="shared" si="12"/>
        <v>Quebec</v>
      </c>
      <c r="D28" s="18" t="str">
        <f t="shared" si="13"/>
        <v>Nova Scotia</v>
      </c>
      <c r="E28" s="18" t="str">
        <f t="shared" si="14"/>
        <v>British Columbia</v>
      </c>
      <c r="F28" s="18" t="str">
        <f t="shared" si="15"/>
        <v>Nova Scotia</v>
      </c>
      <c r="H28" s="20" t="s">
        <v>288</v>
      </c>
      <c r="I28" s="25">
        <f>'9'!BV40</f>
        <v>0.84023963760886555</v>
      </c>
      <c r="J28" s="21">
        <f t="shared" si="16"/>
        <v>1</v>
      </c>
      <c r="K28" s="20" t="s">
        <v>288</v>
      </c>
      <c r="L28" s="25">
        <f>'9'!BX40</f>
        <v>0.38475830894350499</v>
      </c>
      <c r="M28" s="21">
        <f t="shared" si="17"/>
        <v>7</v>
      </c>
      <c r="N28" s="20" t="s">
        <v>288</v>
      </c>
      <c r="O28" s="25">
        <f>'9'!BZ40</f>
        <v>0.71393571991993632</v>
      </c>
      <c r="P28" s="21">
        <f t="shared" si="18"/>
        <v>1</v>
      </c>
      <c r="Q28" s="20" t="s">
        <v>288</v>
      </c>
      <c r="R28" s="25">
        <f>'9'!CA40</f>
        <v>0.60877487355811921</v>
      </c>
      <c r="S28" s="21">
        <f t="shared" si="19"/>
        <v>2</v>
      </c>
      <c r="T28" s="20" t="s">
        <v>288</v>
      </c>
      <c r="U28" s="25">
        <f>'9'!CB40</f>
        <v>0.63692713500760656</v>
      </c>
      <c r="V28" s="22">
        <f t="shared" si="20"/>
        <v>1</v>
      </c>
    </row>
    <row r="29" spans="1:22">
      <c r="A29" s="23">
        <f t="shared" si="21"/>
        <v>11</v>
      </c>
      <c r="B29" s="18" t="str">
        <f t="shared" si="11"/>
        <v>Prince Edward Island</v>
      </c>
      <c r="C29" s="18" t="str">
        <f t="shared" si="12"/>
        <v>New Brunswick</v>
      </c>
      <c r="D29" s="18" t="str">
        <f t="shared" si="13"/>
        <v>Prince Edward Island</v>
      </c>
      <c r="E29" s="18" t="str">
        <f t="shared" si="14"/>
        <v>Nova Scotia</v>
      </c>
      <c r="F29" s="18" t="str">
        <f t="shared" si="15"/>
        <v>Prince Edward Island</v>
      </c>
      <c r="H29" s="20" t="s">
        <v>289</v>
      </c>
      <c r="I29" s="25">
        <f>'9'!CD40</f>
        <v>0.76173729123984113</v>
      </c>
      <c r="J29" s="21">
        <f t="shared" si="16"/>
        <v>3</v>
      </c>
      <c r="K29" s="20" t="s">
        <v>289</v>
      </c>
      <c r="L29" s="25">
        <f>'9'!CF40</f>
        <v>0.50267935060316316</v>
      </c>
      <c r="M29" s="21">
        <f t="shared" si="17"/>
        <v>2</v>
      </c>
      <c r="N29" s="20" t="s">
        <v>289</v>
      </c>
      <c r="O29" s="25">
        <f>'9'!CH40</f>
        <v>0.46563615492233412</v>
      </c>
      <c r="P29" s="21">
        <f t="shared" si="18"/>
        <v>10</v>
      </c>
      <c r="Q29" s="20" t="s">
        <v>289</v>
      </c>
      <c r="R29" s="25">
        <f>'9'!CI40</f>
        <v>0.58206863073328341</v>
      </c>
      <c r="S29" s="21">
        <f t="shared" si="19"/>
        <v>3</v>
      </c>
      <c r="T29" s="20" t="s">
        <v>289</v>
      </c>
      <c r="U29" s="25">
        <f>'9'!CJ40</f>
        <v>0.57803035687465543</v>
      </c>
      <c r="V29" s="22">
        <f t="shared" si="20"/>
        <v>2</v>
      </c>
    </row>
    <row r="30" spans="1:22">
      <c r="A30" s="1"/>
      <c r="B30" s="18"/>
      <c r="C30" s="18"/>
      <c r="D30" s="18"/>
      <c r="E30" s="18"/>
      <c r="F30" s="18"/>
    </row>
    <row r="31" spans="1:22">
      <c r="A31" s="34" t="s">
        <v>984</v>
      </c>
      <c r="B31" s="1"/>
      <c r="C31" s="1"/>
      <c r="D31" s="1"/>
      <c r="E31" s="1"/>
      <c r="F31" s="1"/>
    </row>
    <row r="32" spans="1:22">
      <c r="A32" s="1"/>
      <c r="B32" s="1"/>
      <c r="C32" s="1"/>
      <c r="D32" s="1"/>
      <c r="E32" s="1"/>
      <c r="F32" s="1"/>
    </row>
    <row r="33" spans="1:22">
      <c r="A33" s="1"/>
      <c r="B33" s="17" t="s">
        <v>969</v>
      </c>
      <c r="C33" s="17" t="s">
        <v>26</v>
      </c>
      <c r="D33" s="17" t="s">
        <v>30</v>
      </c>
      <c r="E33" s="17" t="s">
        <v>29</v>
      </c>
      <c r="F33" s="17" t="s">
        <v>34</v>
      </c>
      <c r="H33" s="366" t="s">
        <v>26</v>
      </c>
      <c r="I33" s="366"/>
      <c r="J33" s="366"/>
      <c r="K33" s="366" t="s">
        <v>30</v>
      </c>
      <c r="L33" s="366"/>
      <c r="M33" s="366"/>
      <c r="N33" s="366" t="s">
        <v>29</v>
      </c>
      <c r="O33" s="366"/>
      <c r="P33" s="366"/>
      <c r="Q33" s="366" t="s">
        <v>34</v>
      </c>
      <c r="R33" s="366"/>
      <c r="S33" s="366"/>
      <c r="T33" s="366" t="s">
        <v>969</v>
      </c>
      <c r="U33" s="366"/>
      <c r="V33" s="366"/>
    </row>
    <row r="34" spans="1:22">
      <c r="A34" s="1">
        <v>1</v>
      </c>
      <c r="B34" s="32" t="str">
        <f>INDEX($T$34:$T$44,MATCH($A34,$V$34:$V$44,0))</f>
        <v>Alberta</v>
      </c>
      <c r="C34" s="32" t="str">
        <f>INDEX($H$34:$H$44,MATCH($A34,$J$34:$J$44,0))</f>
        <v>Alberta</v>
      </c>
      <c r="D34" s="32" t="str">
        <f>INDEX($K$34:$K$44,MATCH($A34,$M$34:$M$44,0))</f>
        <v>Alberta</v>
      </c>
      <c r="E34" s="18" t="str">
        <f>INDEX($N$34:$N$44,MATCH($A34,$P$34:$P$44,0))</f>
        <v>Ontario</v>
      </c>
      <c r="F34" s="18" t="str">
        <f>INDEX($Q$34:$Q$44,MATCH($A34,$S$34:$S$44,0))</f>
        <v>Saskatchewan</v>
      </c>
      <c r="H34" s="1" t="s">
        <v>264</v>
      </c>
      <c r="I34" s="25">
        <f>'9'!B5</f>
        <v>0.25226719979436601</v>
      </c>
      <c r="J34" s="18">
        <f>RANK(I34,$I$34:$I$44)</f>
        <v>6</v>
      </c>
      <c r="K34" s="1" t="s">
        <v>264</v>
      </c>
      <c r="L34" s="25">
        <f>'9'!D5</f>
        <v>0.43317905562780556</v>
      </c>
      <c r="M34" s="18">
        <f>RANK(L34,$L$34:$L$44)</f>
        <v>4</v>
      </c>
      <c r="N34" s="1" t="s">
        <v>264</v>
      </c>
      <c r="O34" s="25">
        <f>'9'!F5</f>
        <v>0.62147861774853719</v>
      </c>
      <c r="P34" s="18">
        <f>RANK(O34,$O$34:$O$44)</f>
        <v>4</v>
      </c>
      <c r="Q34" s="1" t="s">
        <v>264</v>
      </c>
      <c r="R34" s="25">
        <f>'9'!G5</f>
        <v>0.62488106627047169</v>
      </c>
      <c r="S34" s="18">
        <f>RANK(R34,$R$34:$R$44)</f>
        <v>4</v>
      </c>
      <c r="T34" s="1" t="s">
        <v>264</v>
      </c>
      <c r="U34" s="25">
        <f>'9'!H5</f>
        <v>0.48295148486029515</v>
      </c>
      <c r="V34" s="18">
        <f>RANK(U34,$U$34:$U$44)</f>
        <v>4</v>
      </c>
    </row>
    <row r="35" spans="1:22">
      <c r="A35" s="1">
        <f>A34+1</f>
        <v>2</v>
      </c>
      <c r="B35" s="18" t="str">
        <f t="shared" ref="B35:B44" si="22">INDEX($T$34:$T$44,MATCH(A35,$V$34:$V$44,0))</f>
        <v>Ontario</v>
      </c>
      <c r="C35" s="18" t="str">
        <f t="shared" ref="C35:C44" si="23">INDEX($H$34:$H$44,MATCH($A35,$J$34:$J$44,0))</f>
        <v>British Columbia</v>
      </c>
      <c r="D35" s="18" t="str">
        <f t="shared" ref="D35:D44" si="24">INDEX($K$34:$K$44,MATCH($A35,$M$34:$M$44,0))</f>
        <v>Saskatchewan</v>
      </c>
      <c r="E35" s="18" t="str">
        <f t="shared" ref="E35:E44" si="25">INDEX($N$34:$N$44,MATCH($A35,$P$34:$P$44,0))</f>
        <v>Alberta</v>
      </c>
      <c r="F35" s="32" t="str">
        <f t="shared" ref="F35:F44" si="26">INDEX($Q$34:$Q$44,MATCH($A35,$S$34:$S$44,0))</f>
        <v>Alberta</v>
      </c>
      <c r="H35" s="1" t="s">
        <v>280</v>
      </c>
      <c r="I35" s="25">
        <f>'9'!J5</f>
        <v>8.3333333333333301E-2</v>
      </c>
      <c r="J35" s="18">
        <f t="shared" ref="J35:J44" si="27">RANK(I35,$I$34:$I$44)</f>
        <v>11</v>
      </c>
      <c r="K35" s="1" t="s">
        <v>280</v>
      </c>
      <c r="L35" s="25">
        <f>'9'!L5</f>
        <v>0.36608188956851417</v>
      </c>
      <c r="M35" s="18">
        <f t="shared" ref="M35:M44" si="28">RANK(L35,$L$34:$L$44)</f>
        <v>9</v>
      </c>
      <c r="N35" s="1" t="s">
        <v>280</v>
      </c>
      <c r="O35" s="25">
        <f>'9'!N5</f>
        <v>0.37790801812749059</v>
      </c>
      <c r="P35" s="18">
        <f t="shared" ref="P35:P44" si="29">RANK(O35,$O$34:$O$44)</f>
        <v>9</v>
      </c>
      <c r="Q35" s="1" t="s">
        <v>280</v>
      </c>
      <c r="R35" s="25">
        <f>'9'!O5</f>
        <v>0.37538373609896852</v>
      </c>
      <c r="S35" s="18">
        <f t="shared" ref="S35:S44" si="30">RANK(R35,$R$34:$R$44)</f>
        <v>11</v>
      </c>
      <c r="T35" s="1" t="s">
        <v>280</v>
      </c>
      <c r="U35" s="25">
        <f>'9'!P5</f>
        <v>0.30067674428207664</v>
      </c>
      <c r="V35" s="18">
        <f t="shared" ref="V35:V44" si="31">RANK(U35,$U$34:$U$44)</f>
        <v>11</v>
      </c>
    </row>
    <row r="36" spans="1:22">
      <c r="A36" s="1">
        <f t="shared" ref="A36:A44" si="32">A35+1</f>
        <v>3</v>
      </c>
      <c r="B36" s="18" t="str">
        <f t="shared" si="22"/>
        <v>British Columbia</v>
      </c>
      <c r="C36" s="18" t="str">
        <f t="shared" si="23"/>
        <v>Saskatchewan</v>
      </c>
      <c r="D36" s="18" t="str">
        <f t="shared" si="24"/>
        <v>British Columbia</v>
      </c>
      <c r="E36" s="18" t="str">
        <f t="shared" si="25"/>
        <v>British Columbia</v>
      </c>
      <c r="F36" s="18" t="str">
        <f t="shared" si="26"/>
        <v>Ontario</v>
      </c>
      <c r="H36" s="1" t="s">
        <v>281</v>
      </c>
      <c r="I36" s="25">
        <f>'9'!R5</f>
        <v>0.19567147946863875</v>
      </c>
      <c r="J36" s="18">
        <f t="shared" si="27"/>
        <v>8</v>
      </c>
      <c r="K36" s="1" t="s">
        <v>281</v>
      </c>
      <c r="L36" s="25">
        <f>'9'!T5</f>
        <v>0.30408284588227685</v>
      </c>
      <c r="M36" s="18">
        <f t="shared" si="28"/>
        <v>11</v>
      </c>
      <c r="N36" s="1" t="s">
        <v>281</v>
      </c>
      <c r="O36" s="25">
        <f>'9'!V5</f>
        <v>0.41824976277152237</v>
      </c>
      <c r="P36" s="18">
        <f t="shared" si="29"/>
        <v>8</v>
      </c>
      <c r="Q36" s="1" t="s">
        <v>281</v>
      </c>
      <c r="R36" s="25">
        <f>'9'!W5</f>
        <v>0.39255053272244722</v>
      </c>
      <c r="S36" s="18">
        <f t="shared" si="30"/>
        <v>10</v>
      </c>
      <c r="T36" s="1" t="s">
        <v>281</v>
      </c>
      <c r="U36" s="25">
        <f>'9'!X5</f>
        <v>0.32763865521122126</v>
      </c>
      <c r="V36" s="18">
        <f t="shared" si="31"/>
        <v>10</v>
      </c>
    </row>
    <row r="37" spans="1:22">
      <c r="A37" s="1">
        <f t="shared" si="32"/>
        <v>4</v>
      </c>
      <c r="B37" s="18" t="str">
        <f t="shared" si="22"/>
        <v>Canada</v>
      </c>
      <c r="C37" s="18" t="str">
        <f t="shared" si="23"/>
        <v>Nova Scotia</v>
      </c>
      <c r="D37" s="18" t="str">
        <f t="shared" si="24"/>
        <v>Canada</v>
      </c>
      <c r="E37" s="18" t="str">
        <f t="shared" si="25"/>
        <v>Canada</v>
      </c>
      <c r="F37" s="18" t="str">
        <f t="shared" si="26"/>
        <v>Canada</v>
      </c>
      <c r="H37" s="1" t="s">
        <v>282</v>
      </c>
      <c r="I37" s="25">
        <f>'9'!Z5</f>
        <v>0.26393547181489929</v>
      </c>
      <c r="J37" s="18">
        <f t="shared" si="27"/>
        <v>4</v>
      </c>
      <c r="K37" s="1" t="s">
        <v>282</v>
      </c>
      <c r="L37" s="25">
        <f>'9'!AB5</f>
        <v>0.33031435702035156</v>
      </c>
      <c r="M37" s="18">
        <f t="shared" si="28"/>
        <v>10</v>
      </c>
      <c r="N37" s="1" t="s">
        <v>282</v>
      </c>
      <c r="O37" s="25">
        <f>'9'!AD5</f>
        <v>0.51758748105818153</v>
      </c>
      <c r="P37" s="18">
        <f t="shared" si="29"/>
        <v>6</v>
      </c>
      <c r="Q37" s="1" t="s">
        <v>282</v>
      </c>
      <c r="R37" s="25">
        <f>'9'!AE5</f>
        <v>0.55783167058712757</v>
      </c>
      <c r="S37" s="18">
        <f t="shared" si="30"/>
        <v>8</v>
      </c>
      <c r="T37" s="1" t="s">
        <v>282</v>
      </c>
      <c r="U37" s="25">
        <f>'9'!AF5</f>
        <v>0.41741724512014</v>
      </c>
      <c r="V37" s="18">
        <f t="shared" si="31"/>
        <v>8</v>
      </c>
    </row>
    <row r="38" spans="1:22">
      <c r="A38" s="1">
        <f t="shared" si="32"/>
        <v>5</v>
      </c>
      <c r="B38" s="18" t="str">
        <f t="shared" si="22"/>
        <v>Saskatchewan</v>
      </c>
      <c r="C38" s="18" t="str">
        <f t="shared" si="23"/>
        <v>Ontario</v>
      </c>
      <c r="D38" s="18" t="str">
        <f t="shared" si="24"/>
        <v>Manitoba</v>
      </c>
      <c r="E38" s="18" t="str">
        <f t="shared" si="25"/>
        <v>Quebec</v>
      </c>
      <c r="F38" s="18" t="str">
        <f t="shared" si="26"/>
        <v>Manitoba</v>
      </c>
      <c r="H38" s="65" t="s">
        <v>283</v>
      </c>
      <c r="I38" s="25">
        <f>'9'!AH5</f>
        <v>0.12669758564399911</v>
      </c>
      <c r="J38" s="18">
        <f t="shared" si="27"/>
        <v>10</v>
      </c>
      <c r="K38" s="65" t="s">
        <v>283</v>
      </c>
      <c r="L38" s="25">
        <f>'9'!AJ5</f>
        <v>0.38095690969891871</v>
      </c>
      <c r="M38" s="18">
        <f t="shared" si="28"/>
        <v>8</v>
      </c>
      <c r="N38" s="65" t="s">
        <v>283</v>
      </c>
      <c r="O38" s="25">
        <f>'9'!AL5</f>
        <v>0.32890239270223937</v>
      </c>
      <c r="P38" s="18">
        <f t="shared" si="29"/>
        <v>11</v>
      </c>
      <c r="Q38" s="65" t="s">
        <v>283</v>
      </c>
      <c r="R38" s="25">
        <f>'9'!AM5</f>
        <v>0.49741921996629446</v>
      </c>
      <c r="S38" s="18">
        <f t="shared" si="30"/>
        <v>9</v>
      </c>
      <c r="T38" s="65" t="s">
        <v>283</v>
      </c>
      <c r="U38" s="25">
        <f>'9'!AN5</f>
        <v>0.3334940270028629</v>
      </c>
      <c r="V38" s="18">
        <f t="shared" si="31"/>
        <v>9</v>
      </c>
    </row>
    <row r="39" spans="1:22">
      <c r="A39" s="1">
        <f t="shared" si="32"/>
        <v>6</v>
      </c>
      <c r="B39" s="18" t="str">
        <f t="shared" si="22"/>
        <v>Manitoba</v>
      </c>
      <c r="C39" s="18" t="str">
        <f t="shared" si="23"/>
        <v>Canada</v>
      </c>
      <c r="D39" s="18" t="str">
        <f t="shared" si="24"/>
        <v>Ontario</v>
      </c>
      <c r="E39" s="18" t="str">
        <f t="shared" si="25"/>
        <v>Nova Scotia</v>
      </c>
      <c r="F39" s="18" t="str">
        <f t="shared" si="26"/>
        <v>British Columbia</v>
      </c>
      <c r="H39" s="1" t="s">
        <v>284</v>
      </c>
      <c r="I39" s="25">
        <f>'9'!AP5</f>
        <v>0.16850992140474236</v>
      </c>
      <c r="J39" s="18">
        <f t="shared" si="27"/>
        <v>9</v>
      </c>
      <c r="K39" s="1" t="s">
        <v>284</v>
      </c>
      <c r="L39" s="25">
        <f>'9'!AR5</f>
        <v>0.38462408807685838</v>
      </c>
      <c r="M39" s="18">
        <f t="shared" si="28"/>
        <v>7</v>
      </c>
      <c r="N39" s="1" t="s">
        <v>284</v>
      </c>
      <c r="O39" s="25">
        <f>'9'!AT5</f>
        <v>0.57989780405440894</v>
      </c>
      <c r="P39" s="18">
        <f t="shared" si="29"/>
        <v>5</v>
      </c>
      <c r="Q39" s="1" t="s">
        <v>284</v>
      </c>
      <c r="R39" s="25">
        <f>'9'!AU5</f>
        <v>0.565256533772034</v>
      </c>
      <c r="S39" s="18">
        <f t="shared" si="30"/>
        <v>7</v>
      </c>
      <c r="T39" s="1" t="s">
        <v>284</v>
      </c>
      <c r="U39" s="25">
        <f>'9'!AV5</f>
        <v>0.42457208682701086</v>
      </c>
      <c r="V39" s="18">
        <f t="shared" si="31"/>
        <v>7</v>
      </c>
    </row>
    <row r="40" spans="1:22">
      <c r="A40" s="1">
        <f t="shared" si="32"/>
        <v>7</v>
      </c>
      <c r="B40" s="18" t="str">
        <f t="shared" si="22"/>
        <v>Quebec</v>
      </c>
      <c r="C40" s="18" t="str">
        <f t="shared" si="23"/>
        <v>Manitoba</v>
      </c>
      <c r="D40" s="18" t="str">
        <f t="shared" si="24"/>
        <v>Quebec</v>
      </c>
      <c r="E40" s="18" t="str">
        <f t="shared" si="25"/>
        <v>Manitoba</v>
      </c>
      <c r="F40" s="18" t="str">
        <f t="shared" si="26"/>
        <v>Quebec</v>
      </c>
      <c r="H40" s="1" t="s">
        <v>285</v>
      </c>
      <c r="I40" s="25">
        <f>'9'!AX5</f>
        <v>0.2568669684373322</v>
      </c>
      <c r="J40" s="18">
        <f t="shared" si="27"/>
        <v>5</v>
      </c>
      <c r="K40" s="1" t="s">
        <v>285</v>
      </c>
      <c r="L40" s="25">
        <f>'9'!AZ5</f>
        <v>0.41729610214991747</v>
      </c>
      <c r="M40" s="18">
        <f t="shared" si="28"/>
        <v>6</v>
      </c>
      <c r="N40" s="1" t="s">
        <v>285</v>
      </c>
      <c r="O40" s="25">
        <f>'9'!BB5</f>
        <v>0.74543552363741483</v>
      </c>
      <c r="P40" s="18">
        <f t="shared" si="29"/>
        <v>1</v>
      </c>
      <c r="Q40" s="1" t="s">
        <v>285</v>
      </c>
      <c r="R40" s="25">
        <f>'9'!BC5</f>
        <v>0.67325921051008364</v>
      </c>
      <c r="S40" s="18">
        <f t="shared" si="30"/>
        <v>3</v>
      </c>
      <c r="T40" s="1" t="s">
        <v>285</v>
      </c>
      <c r="U40" s="25">
        <f>'9'!BD5</f>
        <v>0.52321445118368703</v>
      </c>
      <c r="V40" s="18">
        <f t="shared" si="31"/>
        <v>2</v>
      </c>
    </row>
    <row r="41" spans="1:22">
      <c r="A41" s="1">
        <f t="shared" si="32"/>
        <v>8</v>
      </c>
      <c r="B41" s="18" t="str">
        <f t="shared" si="22"/>
        <v>Nova Scotia</v>
      </c>
      <c r="C41" s="18" t="str">
        <f t="shared" si="23"/>
        <v>Prince Edward Island</v>
      </c>
      <c r="D41" s="18" t="str">
        <f t="shared" si="24"/>
        <v>New Brunswick</v>
      </c>
      <c r="E41" s="18" t="str">
        <f t="shared" si="25"/>
        <v>Prince Edward Island</v>
      </c>
      <c r="F41" s="18" t="str">
        <f t="shared" si="26"/>
        <v>Nova Scotia</v>
      </c>
      <c r="H41" s="1" t="s">
        <v>286</v>
      </c>
      <c r="I41" s="25">
        <f>'9'!BF5</f>
        <v>0.2178587739207882</v>
      </c>
      <c r="J41" s="18">
        <f t="shared" si="27"/>
        <v>7</v>
      </c>
      <c r="K41" s="1" t="s">
        <v>286</v>
      </c>
      <c r="L41" s="25">
        <f>'9'!BH5</f>
        <v>0.4320960262532309</v>
      </c>
      <c r="M41" s="18">
        <f t="shared" si="28"/>
        <v>5</v>
      </c>
      <c r="N41" s="1" t="s">
        <v>286</v>
      </c>
      <c r="O41" s="25">
        <f>'9'!BJ5</f>
        <v>0.47766206031409897</v>
      </c>
      <c r="P41" s="18">
        <f t="shared" si="29"/>
        <v>7</v>
      </c>
      <c r="Q41" s="1" t="s">
        <v>286</v>
      </c>
      <c r="R41" s="25">
        <f>'9'!BK5</f>
        <v>0.60145340521158519</v>
      </c>
      <c r="S41" s="18">
        <f t="shared" si="30"/>
        <v>5</v>
      </c>
      <c r="T41" s="1" t="s">
        <v>286</v>
      </c>
      <c r="U41" s="25">
        <f>'9'!BL5</f>
        <v>0.43226756642492581</v>
      </c>
      <c r="V41" s="18">
        <f t="shared" si="31"/>
        <v>6</v>
      </c>
    </row>
    <row r="42" spans="1:22">
      <c r="A42" s="1">
        <f t="shared" si="32"/>
        <v>9</v>
      </c>
      <c r="B42" s="18" t="str">
        <f t="shared" si="22"/>
        <v>New Brunswick</v>
      </c>
      <c r="C42" s="18" t="str">
        <f t="shared" si="23"/>
        <v>Quebec</v>
      </c>
      <c r="D42" s="18" t="str">
        <f t="shared" si="24"/>
        <v>Newfoundland</v>
      </c>
      <c r="E42" s="18" t="str">
        <f t="shared" si="25"/>
        <v>Newfoundland</v>
      </c>
      <c r="F42" s="18" t="str">
        <f t="shared" si="26"/>
        <v>New Brunswick</v>
      </c>
      <c r="H42" s="1" t="s">
        <v>287</v>
      </c>
      <c r="I42" s="25">
        <f>'9'!BN5</f>
        <v>0.28030602800162385</v>
      </c>
      <c r="J42" s="18">
        <f t="shared" si="27"/>
        <v>3</v>
      </c>
      <c r="K42" s="1" t="s">
        <v>287</v>
      </c>
      <c r="L42" s="25">
        <f>'9'!BP5</f>
        <v>0.54168637672904196</v>
      </c>
      <c r="M42" s="18">
        <f t="shared" si="28"/>
        <v>2</v>
      </c>
      <c r="N42" s="1" t="s">
        <v>287</v>
      </c>
      <c r="O42" s="25">
        <f>'9'!BR5</f>
        <v>0.3491890209982389</v>
      </c>
      <c r="P42" s="18">
        <f t="shared" si="29"/>
        <v>10</v>
      </c>
      <c r="Q42" s="1" t="s">
        <v>287</v>
      </c>
      <c r="R42" s="25">
        <f>'9'!BS5</f>
        <v>0.7097382420088425</v>
      </c>
      <c r="S42" s="18">
        <f t="shared" si="30"/>
        <v>1</v>
      </c>
      <c r="T42" s="1" t="s">
        <v>287</v>
      </c>
      <c r="U42" s="25">
        <f>'9'!BT5</f>
        <v>0.47022991693443683</v>
      </c>
      <c r="V42" s="18">
        <f t="shared" si="31"/>
        <v>5</v>
      </c>
    </row>
    <row r="43" spans="1:22">
      <c r="A43" s="1">
        <f t="shared" si="32"/>
        <v>10</v>
      </c>
      <c r="B43" s="18" t="str">
        <f t="shared" si="22"/>
        <v>Prince Edward Island</v>
      </c>
      <c r="C43" s="18" t="str">
        <f t="shared" si="23"/>
        <v>New Brunswick</v>
      </c>
      <c r="D43" s="18" t="str">
        <f t="shared" si="24"/>
        <v>Nova Scotia</v>
      </c>
      <c r="E43" s="18" t="str">
        <f t="shared" si="25"/>
        <v>Saskatchewan</v>
      </c>
      <c r="F43" s="18" t="str">
        <f t="shared" si="26"/>
        <v>Prince Edward Island</v>
      </c>
      <c r="H43" s="1" t="s">
        <v>288</v>
      </c>
      <c r="I43" s="25">
        <f>'9'!BV5</f>
        <v>0.4076478342334327</v>
      </c>
      <c r="J43" s="18">
        <f t="shared" si="27"/>
        <v>1</v>
      </c>
      <c r="K43" s="1" t="s">
        <v>288</v>
      </c>
      <c r="L43" s="25">
        <f>'9'!BX5</f>
        <v>0.7098416538751765</v>
      </c>
      <c r="M43" s="18">
        <f t="shared" si="28"/>
        <v>1</v>
      </c>
      <c r="N43" s="1" t="s">
        <v>288</v>
      </c>
      <c r="O43" s="25">
        <f>'9'!BZ5</f>
        <v>0.6911324307158111</v>
      </c>
      <c r="P43" s="18">
        <f t="shared" si="29"/>
        <v>2</v>
      </c>
      <c r="Q43" s="1" t="s">
        <v>288</v>
      </c>
      <c r="R43" s="25">
        <f>'9'!CA5</f>
        <v>0.70472058708477769</v>
      </c>
      <c r="S43" s="18">
        <f t="shared" si="30"/>
        <v>2</v>
      </c>
      <c r="T43" s="1" t="s">
        <v>288</v>
      </c>
      <c r="U43" s="25">
        <f>'9'!CB5</f>
        <v>0.62833562647729946</v>
      </c>
      <c r="V43" s="18">
        <f t="shared" si="31"/>
        <v>1</v>
      </c>
    </row>
    <row r="44" spans="1:22">
      <c r="A44" s="1">
        <f t="shared" si="32"/>
        <v>11</v>
      </c>
      <c r="B44" s="18" t="str">
        <f t="shared" si="22"/>
        <v>Newfoundland</v>
      </c>
      <c r="C44" s="18" t="str">
        <f t="shared" si="23"/>
        <v>Newfoundland</v>
      </c>
      <c r="D44" s="18" t="str">
        <f t="shared" si="24"/>
        <v>Prince Edward Island</v>
      </c>
      <c r="E44" s="18" t="str">
        <f t="shared" si="25"/>
        <v>New Brunswick</v>
      </c>
      <c r="F44" s="18" t="str">
        <f t="shared" si="26"/>
        <v>Newfoundland</v>
      </c>
      <c r="H44" s="1" t="s">
        <v>289</v>
      </c>
      <c r="I44" s="25">
        <f>'9'!CD5</f>
        <v>0.31781649213223989</v>
      </c>
      <c r="J44" s="18">
        <f t="shared" si="27"/>
        <v>2</v>
      </c>
      <c r="K44" s="1" t="s">
        <v>289</v>
      </c>
      <c r="L44" s="25">
        <f>'9'!CF5</f>
        <v>0.44550356309696837</v>
      </c>
      <c r="M44" s="18">
        <f t="shared" si="28"/>
        <v>3</v>
      </c>
      <c r="N44" s="1" t="s">
        <v>289</v>
      </c>
      <c r="O44" s="25">
        <f>'9'!CH5</f>
        <v>0.66351240264870082</v>
      </c>
      <c r="P44" s="18">
        <f t="shared" si="29"/>
        <v>3</v>
      </c>
      <c r="Q44" s="1" t="s">
        <v>289</v>
      </c>
      <c r="R44" s="25">
        <f>'9'!CI5</f>
        <v>0.59187476002105999</v>
      </c>
      <c r="S44" s="18">
        <f t="shared" si="30"/>
        <v>6</v>
      </c>
      <c r="T44" s="1" t="s">
        <v>289</v>
      </c>
      <c r="U44" s="25">
        <f>'9'!CJ5</f>
        <v>0.50467680447474228</v>
      </c>
      <c r="V44" s="18">
        <f t="shared" si="31"/>
        <v>3</v>
      </c>
    </row>
    <row r="45" spans="1:22">
      <c r="V45" s="24"/>
    </row>
    <row r="46" spans="1:22">
      <c r="A46" s="19" t="s">
        <v>980</v>
      </c>
    </row>
  </sheetData>
  <mergeCells count="15">
    <mergeCell ref="H18:J18"/>
    <mergeCell ref="K18:M18"/>
    <mergeCell ref="N18:P18"/>
    <mergeCell ref="Q18:S18"/>
    <mergeCell ref="T18:V18"/>
    <mergeCell ref="H33:J33"/>
    <mergeCell ref="K33:M33"/>
    <mergeCell ref="N33:P33"/>
    <mergeCell ref="Q33:S33"/>
    <mergeCell ref="T33:V33"/>
    <mergeCell ref="H3:J3"/>
    <mergeCell ref="K3:M3"/>
    <mergeCell ref="N3:P3"/>
    <mergeCell ref="Q3:S3"/>
    <mergeCell ref="T3:V3"/>
  </mergeCells>
  <pageMargins left="0.70866141732283472" right="0.70866141732283472" top="0.74803149606299213" bottom="0.74803149606299213" header="0.31496062992125984" footer="0.31496062992125984"/>
  <pageSetup scale="48" orientation="landscape" r:id="rId1"/>
</worksheet>
</file>

<file path=xl/worksheets/sheet30.xml><?xml version="1.0" encoding="utf-8"?>
<worksheet xmlns="http://schemas.openxmlformats.org/spreadsheetml/2006/main" xmlns:r="http://schemas.openxmlformats.org/officeDocument/2006/relationships">
  <dimension ref="A1:K80"/>
  <sheetViews>
    <sheetView view="pageBreakPreview" topLeftCell="A22" zoomScaleSheetLayoutView="100" workbookViewId="0">
      <selection activeCell="M44" sqref="M44"/>
    </sheetView>
  </sheetViews>
  <sheetFormatPr defaultRowHeight="12.75"/>
  <cols>
    <col min="1" max="1" width="9.375" style="1" customWidth="1"/>
    <col min="2" max="10" width="12" style="1" customWidth="1"/>
    <col min="11" max="11" width="11.875" style="1" customWidth="1"/>
    <col min="12" max="19" width="9" style="1"/>
    <col min="20" max="20" width="0" style="1" hidden="1" customWidth="1"/>
    <col min="21" max="16384" width="9" style="1"/>
  </cols>
  <sheetData>
    <row r="1" spans="1:11">
      <c r="A1" s="1" t="s">
        <v>581</v>
      </c>
    </row>
    <row r="2" spans="1:11" s="3" customFormat="1" ht="25.5">
      <c r="B2" s="277" t="s">
        <v>561</v>
      </c>
      <c r="C2" s="277" t="s">
        <v>562</v>
      </c>
      <c r="D2" s="277" t="s">
        <v>563</v>
      </c>
      <c r="E2" s="258" t="s">
        <v>564</v>
      </c>
      <c r="F2" s="258" t="s">
        <v>564</v>
      </c>
      <c r="G2" s="277" t="s">
        <v>565</v>
      </c>
      <c r="H2" s="277" t="s">
        <v>565</v>
      </c>
      <c r="I2" s="277" t="s">
        <v>372</v>
      </c>
      <c r="J2" s="277" t="s">
        <v>566</v>
      </c>
      <c r="K2" s="277" t="s">
        <v>567</v>
      </c>
    </row>
    <row r="3" spans="1:11" ht="25.5">
      <c r="B3" s="277" t="s">
        <v>568</v>
      </c>
      <c r="C3" s="277" t="s">
        <v>568</v>
      </c>
      <c r="D3" s="277" t="s">
        <v>569</v>
      </c>
      <c r="E3" s="258" t="s">
        <v>1205</v>
      </c>
      <c r="F3" s="258" t="s">
        <v>1207</v>
      </c>
      <c r="G3" s="277" t="s">
        <v>1204</v>
      </c>
      <c r="H3" s="277" t="s">
        <v>1202</v>
      </c>
      <c r="I3" s="277" t="s">
        <v>1086</v>
      </c>
      <c r="J3" s="277" t="s">
        <v>570</v>
      </c>
      <c r="K3" s="277" t="s">
        <v>1203</v>
      </c>
    </row>
    <row r="4" spans="1:11">
      <c r="B4" s="18" t="s">
        <v>77</v>
      </c>
      <c r="C4" s="18" t="s">
        <v>78</v>
      </c>
      <c r="D4" s="18" t="s">
        <v>79</v>
      </c>
      <c r="E4" s="18" t="s">
        <v>80</v>
      </c>
      <c r="F4" s="18" t="s">
        <v>81</v>
      </c>
      <c r="G4" s="18" t="s">
        <v>82</v>
      </c>
      <c r="H4" s="18" t="s">
        <v>575</v>
      </c>
      <c r="I4" s="18" t="s">
        <v>84</v>
      </c>
      <c r="J4" s="18" t="s">
        <v>101</v>
      </c>
      <c r="K4" s="18" t="s">
        <v>1192</v>
      </c>
    </row>
    <row r="5" spans="1:11">
      <c r="A5" s="1">
        <v>1981</v>
      </c>
      <c r="B5" s="78">
        <f>'a1'!AV8/1000</f>
        <v>1035.5450000000001</v>
      </c>
      <c r="C5" s="80">
        <v>765.5</v>
      </c>
      <c r="D5" s="71">
        <f>C5/'a5-1'!C15*100</f>
        <v>4.0686920656518408</v>
      </c>
      <c r="E5" s="78">
        <v>886</v>
      </c>
      <c r="F5" s="74">
        <v>3.724604966139955</v>
      </c>
      <c r="G5" s="74">
        <f>F5/J5*$J$36</f>
        <v>9.1442852536048278</v>
      </c>
      <c r="H5" s="78">
        <v>3300</v>
      </c>
      <c r="I5" s="78">
        <f>H5/J5*$J$36</f>
        <v>8101.8367346938785</v>
      </c>
      <c r="J5" s="71">
        <v>49</v>
      </c>
      <c r="K5" s="78">
        <f t="shared" ref="K5:K32" si="0">I5/B5*1000</f>
        <v>7823.7418313003091</v>
      </c>
    </row>
    <row r="6" spans="1:11">
      <c r="A6" s="1">
        <v>1982</v>
      </c>
      <c r="B6" s="78">
        <f>'a1'!AV9/1000</f>
        <v>1045.2239999999999</v>
      </c>
      <c r="C6" s="80">
        <v>774.4</v>
      </c>
      <c r="D6" s="71">
        <f>C6/'a5-1'!C16*100</f>
        <v>4.0537286556319811</v>
      </c>
      <c r="E6" s="78">
        <v>885.11400000000003</v>
      </c>
      <c r="F6" s="73">
        <f>POWER(F$10/F$5,1/5)*F5</f>
        <v>4.2091579208287992</v>
      </c>
      <c r="G6" s="74">
        <f t="shared" ref="G6:G16" si="1">F6/J6*$J$36</f>
        <v>9.5002194723396727</v>
      </c>
      <c r="H6" s="78">
        <v>3726.7849956014848</v>
      </c>
      <c r="I6" s="78">
        <f t="shared" ref="I6:I16" si="2">H6/J6*$J$36</f>
        <v>8411.4865848191112</v>
      </c>
      <c r="J6" s="71">
        <v>53.3</v>
      </c>
      <c r="K6" s="78">
        <f t="shared" si="0"/>
        <v>8047.5444352780951</v>
      </c>
    </row>
    <row r="7" spans="1:11">
      <c r="A7" s="1">
        <v>1983</v>
      </c>
      <c r="B7" s="78">
        <f>'a1'!AV10/1000</f>
        <v>1059.752</v>
      </c>
      <c r="C7" s="80">
        <v>785.8</v>
      </c>
      <c r="D7" s="71">
        <f>C7/'a5-1'!C17*100</f>
        <v>4.0599328338930505</v>
      </c>
      <c r="E7" s="78">
        <v>884.22888599999999</v>
      </c>
      <c r="F7" s="73">
        <f>POWER(F$10/F$5,1/5)*F6</f>
        <v>4.756748853513205</v>
      </c>
      <c r="G7" s="74">
        <f t="shared" si="1"/>
        <v>10.074593082352791</v>
      </c>
      <c r="H7" s="78">
        <v>4208.7655768001086</v>
      </c>
      <c r="I7" s="78">
        <f t="shared" si="2"/>
        <v>8913.9876564974129</v>
      </c>
      <c r="J7" s="71">
        <v>56.8</v>
      </c>
      <c r="K7" s="78">
        <f t="shared" si="0"/>
        <v>8411.3902653615314</v>
      </c>
    </row>
    <row r="8" spans="1:11">
      <c r="A8" s="1">
        <v>1984</v>
      </c>
      <c r="B8" s="78">
        <f>'a1'!AV11/1000</f>
        <v>1071.81</v>
      </c>
      <c r="C8" s="80">
        <v>795.6</v>
      </c>
      <c r="D8" s="71">
        <f>C8/'a5-1'!C18*100</f>
        <v>4.0596186326085952</v>
      </c>
      <c r="E8" s="78">
        <v>883.34465711400003</v>
      </c>
      <c r="F8" s="73">
        <f>POWER(F$10/F$5,1/5)*F7</f>
        <v>5.3755786979225331</v>
      </c>
      <c r="G8" s="74">
        <f t="shared" si="1"/>
        <v>10.979322875383373</v>
      </c>
      <c r="H8" s="78">
        <v>4753.0801217038406</v>
      </c>
      <c r="I8" s="78">
        <f t="shared" si="2"/>
        <v>9707.9038818501194</v>
      </c>
      <c r="J8" s="71">
        <v>58.9</v>
      </c>
      <c r="K8" s="78">
        <f t="shared" si="0"/>
        <v>9057.485824773159</v>
      </c>
    </row>
    <row r="9" spans="1:11">
      <c r="A9" s="1">
        <v>1985</v>
      </c>
      <c r="B9" s="78">
        <f>'a1'!AV12/1000</f>
        <v>1082.4949999999999</v>
      </c>
      <c r="C9" s="80">
        <v>805.1</v>
      </c>
      <c r="D9" s="71">
        <f>C9/'a5-1'!C19*100</f>
        <v>4.0573910939988318</v>
      </c>
      <c r="E9" s="78">
        <v>882.46131245688605</v>
      </c>
      <c r="F9" s="73">
        <f>POWER(F$10/F$5,1/5)*F8</f>
        <v>6.0749152892980867</v>
      </c>
      <c r="G9" s="74">
        <f t="shared" si="1"/>
        <v>11.902480607533548</v>
      </c>
      <c r="H9" s="78">
        <v>5367.7902061992581</v>
      </c>
      <c r="I9" s="78">
        <f t="shared" si="2"/>
        <v>10517.02217924708</v>
      </c>
      <c r="J9" s="71">
        <v>61.4</v>
      </c>
      <c r="K9" s="78">
        <f t="shared" si="0"/>
        <v>9715.5388054883224</v>
      </c>
    </row>
    <row r="10" spans="1:11">
      <c r="A10" s="1">
        <v>1986</v>
      </c>
      <c r="B10" s="78">
        <f>'a1'!AV13/1000</f>
        <v>1091.5519999999999</v>
      </c>
      <c r="C10" s="80">
        <v>813.1</v>
      </c>
      <c r="D10" s="71">
        <f>C10/'a5-1'!C20*100</f>
        <v>4.0466426452730273</v>
      </c>
      <c r="E10" s="78">
        <v>883</v>
      </c>
      <c r="F10" s="74">
        <v>6.8652321630804076</v>
      </c>
      <c r="G10" s="74">
        <f t="shared" si="1"/>
        <v>12.884359270180548</v>
      </c>
      <c r="H10" s="78">
        <v>6062</v>
      </c>
      <c r="I10" s="78">
        <f t="shared" si="2"/>
        <v>11376.889235569424</v>
      </c>
      <c r="J10" s="71">
        <v>64.099999999999994</v>
      </c>
      <c r="K10" s="78">
        <f t="shared" si="0"/>
        <v>10422.672704158324</v>
      </c>
    </row>
    <row r="11" spans="1:11">
      <c r="A11" s="1">
        <v>1987</v>
      </c>
      <c r="B11" s="78">
        <f>'a1'!AV14/1000</f>
        <v>1098.373</v>
      </c>
      <c r="C11" s="80">
        <v>818.4</v>
      </c>
      <c r="D11" s="71">
        <f>C11/'a5-1'!C21*100</f>
        <v>4.0219971397820933</v>
      </c>
      <c r="E11" s="78">
        <v>897.12800000000004</v>
      </c>
      <c r="F11" s="73">
        <f>POWER(F$16/F$10,1/6)*F10</f>
        <v>7.1654915679093261</v>
      </c>
      <c r="G11" s="74">
        <f t="shared" si="1"/>
        <v>12.904320892507364</v>
      </c>
      <c r="H11" s="78">
        <v>6430.3120515424553</v>
      </c>
      <c r="I11" s="78">
        <f t="shared" si="2"/>
        <v>11580.337422164033</v>
      </c>
      <c r="J11" s="71">
        <v>66.8</v>
      </c>
      <c r="K11" s="78">
        <f t="shared" si="0"/>
        <v>10543.173787196183</v>
      </c>
    </row>
    <row r="12" spans="1:11">
      <c r="A12" s="1">
        <v>1988</v>
      </c>
      <c r="B12" s="78">
        <f>'a1'!AV15/1000</f>
        <v>1102.152</v>
      </c>
      <c r="C12" s="80">
        <v>821.4</v>
      </c>
      <c r="D12" s="71">
        <f>C12/'a5-1'!C22*100</f>
        <v>3.9850185812285921</v>
      </c>
      <c r="E12" s="78">
        <v>911.48204800000008</v>
      </c>
      <c r="F12" s="73">
        <f>POWER(F$16/F$10,1/6)*F11</f>
        <v>7.4788831885244855</v>
      </c>
      <c r="G12" s="74">
        <f t="shared" si="1"/>
        <v>12.926862752578961</v>
      </c>
      <c r="H12" s="78">
        <v>6821.0018278146053</v>
      </c>
      <c r="I12" s="78">
        <f t="shared" si="2"/>
        <v>11789.748848938176</v>
      </c>
      <c r="J12" s="71">
        <v>69.599999999999994</v>
      </c>
      <c r="K12" s="78">
        <f t="shared" si="0"/>
        <v>10697.026225909107</v>
      </c>
    </row>
    <row r="13" spans="1:11">
      <c r="A13" s="1">
        <v>1989</v>
      </c>
      <c r="B13" s="78">
        <f>'a1'!AV16/1000</f>
        <v>1103.7919999999999</v>
      </c>
      <c r="C13" s="80">
        <v>822.5</v>
      </c>
      <c r="D13" s="71">
        <f>C13/'a5-1'!C23*100</f>
        <v>3.9356891642940881</v>
      </c>
      <c r="E13" s="78">
        <v>926.06576076800013</v>
      </c>
      <c r="F13" s="73">
        <f>POWER(F$16/F$10,1/6)*F12</f>
        <v>7.8059813785970213</v>
      </c>
      <c r="G13" s="74">
        <f t="shared" si="1"/>
        <v>12.881475443693027</v>
      </c>
      <c r="H13" s="78">
        <v>7235.4289437461848</v>
      </c>
      <c r="I13" s="78">
        <f t="shared" si="2"/>
        <v>11939.946528568806</v>
      </c>
      <c r="J13" s="71">
        <v>72.900000000000006</v>
      </c>
      <c r="K13" s="78">
        <f t="shared" si="0"/>
        <v>10817.20698154073</v>
      </c>
    </row>
    <row r="14" spans="1:11">
      <c r="A14" s="1">
        <v>1990</v>
      </c>
      <c r="B14" s="78">
        <f>'a1'!AV17/1000</f>
        <v>1105.421</v>
      </c>
      <c r="C14" s="80">
        <v>824.2</v>
      </c>
      <c r="D14" s="71">
        <f>C14/'a5-1'!C24*100</f>
        <v>3.8850419756112511</v>
      </c>
      <c r="E14" s="78">
        <v>940.8828129402882</v>
      </c>
      <c r="F14" s="73">
        <f>POWER(F$16/F$10,1/6)*F13</f>
        <v>8.1473856118650048</v>
      </c>
      <c r="G14" s="74">
        <f t="shared" si="1"/>
        <v>12.86260484392861</v>
      </c>
      <c r="H14" s="78">
        <v>7675.0356210904301</v>
      </c>
      <c r="I14" s="78">
        <f t="shared" si="2"/>
        <v>12116.886945107331</v>
      </c>
      <c r="J14" s="71">
        <v>76.2</v>
      </c>
      <c r="K14" s="78">
        <f t="shared" si="0"/>
        <v>10961.332329589659</v>
      </c>
    </row>
    <row r="15" spans="1:11">
      <c r="A15" s="1">
        <v>1991</v>
      </c>
      <c r="B15" s="78">
        <f>'a1'!AV18/1000</f>
        <v>1109.604</v>
      </c>
      <c r="C15" s="80">
        <v>827.3</v>
      </c>
      <c r="D15" s="71">
        <f>C15/'a5-1'!C25*100</f>
        <v>3.8419564116972316</v>
      </c>
      <c r="E15" s="78">
        <v>955.93693794733281</v>
      </c>
      <c r="F15" s="73">
        <f>POWER(F$16/F$10,1/6)*F14</f>
        <v>8.5037215807905788</v>
      </c>
      <c r="G15" s="74">
        <f t="shared" si="1"/>
        <v>12.77150694343454</v>
      </c>
      <c r="H15" s="78">
        <v>8141.3517074093406</v>
      </c>
      <c r="I15" s="78">
        <f t="shared" si="2"/>
        <v>12227.273538094179</v>
      </c>
      <c r="J15" s="71">
        <v>80.099999999999994</v>
      </c>
      <c r="K15" s="78">
        <f t="shared" si="0"/>
        <v>11019.49302462336</v>
      </c>
    </row>
    <row r="16" spans="1:11">
      <c r="A16" s="1">
        <v>1992</v>
      </c>
      <c r="B16" s="78">
        <f>'a1'!AV19/1000</f>
        <v>1112.6890000000001</v>
      </c>
      <c r="C16" s="80">
        <v>828.6</v>
      </c>
      <c r="D16" s="71">
        <f>C16/'a5-1'!C26*100</f>
        <v>3.7973987406164929</v>
      </c>
      <c r="E16" s="78">
        <v>973</v>
      </c>
      <c r="F16" s="74">
        <v>8.8756423432682432</v>
      </c>
      <c r="G16" s="74">
        <f t="shared" si="1"/>
        <v>13.149504604620315</v>
      </c>
      <c r="H16" s="78">
        <v>8636</v>
      </c>
      <c r="I16" s="78">
        <f t="shared" si="2"/>
        <v>12794.467980295565</v>
      </c>
      <c r="J16" s="71">
        <v>81.2</v>
      </c>
      <c r="K16" s="78">
        <f t="shared" si="0"/>
        <v>11498.691889913141</v>
      </c>
    </row>
    <row r="17" spans="1:11">
      <c r="A17" s="1">
        <v>1993</v>
      </c>
      <c r="B17" s="78">
        <f>'a1'!AV20/1000</f>
        <v>1117.6179999999999</v>
      </c>
      <c r="C17" s="80">
        <v>831</v>
      </c>
      <c r="D17" s="71">
        <f>C17/'a5-1'!C27*100</f>
        <v>3.7613894056461574</v>
      </c>
      <c r="E17" s="76">
        <f>E16*POWER(E$22/E$16, 1/6)</f>
        <v>994.7067672948931</v>
      </c>
      <c r="F17" s="74">
        <f>G17*J17/$J$36</f>
        <v>9.019897520119823</v>
      </c>
      <c r="G17" s="74">
        <f>G16*('a5-1'!D85/'a5-1'!D84)</f>
        <v>13.010715487654853</v>
      </c>
      <c r="H17" s="78">
        <f>E17*F17</f>
        <v>8972.1531035696116</v>
      </c>
      <c r="I17" s="78">
        <f>E17*G17</f>
        <v>12941.846742918757</v>
      </c>
      <c r="J17" s="71">
        <v>83.4</v>
      </c>
      <c r="K17" s="78">
        <f t="shared" si="0"/>
        <v>11579.848161821621</v>
      </c>
    </row>
    <row r="18" spans="1:11">
      <c r="A18" s="1">
        <v>1994</v>
      </c>
      <c r="B18" s="78">
        <f>'a1'!AV21/1000</f>
        <v>1123.23</v>
      </c>
      <c r="C18" s="80">
        <v>833.5</v>
      </c>
      <c r="D18" s="71">
        <f>C18/'a5-1'!C28*100</f>
        <v>3.7263554142804134</v>
      </c>
      <c r="E18" s="76">
        <f>E17*POWER(E$22/E$16, 1/6)</f>
        <v>1016.8977933219493</v>
      </c>
      <c r="F18" s="74">
        <f t="shared" ref="F18:F42" si="3">G18*J18/$J$36</f>
        <v>9.1189621367673706</v>
      </c>
      <c r="G18" s="74">
        <f>G17*('a5-1'!D86/'a5-1'!D85)</f>
        <v>12.967034811502538</v>
      </c>
      <c r="H18" s="78">
        <f t="shared" ref="H18:H31" si="4">E18*F18</f>
        <v>9273.0524742651469</v>
      </c>
      <c r="I18" s="78">
        <f t="shared" ref="I18:I42" si="5">E18*G18</f>
        <v>13186.14908574583</v>
      </c>
      <c r="J18" s="71">
        <v>84.6</v>
      </c>
      <c r="K18" s="78">
        <f t="shared" si="0"/>
        <v>11739.4915429127</v>
      </c>
    </row>
    <row r="19" spans="1:11">
      <c r="A19" s="1">
        <v>1995</v>
      </c>
      <c r="B19" s="78">
        <f>'a1'!AV22/1000</f>
        <v>1129.1500000000001</v>
      </c>
      <c r="C19" s="80">
        <v>836.4</v>
      </c>
      <c r="D19" s="71">
        <f>C19/'a5-1'!C29*100</f>
        <v>3.69108561341571</v>
      </c>
      <c r="E19" s="76">
        <f>E18*POWER(E$22/E$16, 1/6)</f>
        <v>1039.5838814641177</v>
      </c>
      <c r="F19" s="74">
        <f t="shared" si="3"/>
        <v>9.3399395969117034</v>
      </c>
      <c r="G19" s="74">
        <f>G18*('a5-1'!D87/'a5-1'!D86)</f>
        <v>12.929743768797215</v>
      </c>
      <c r="H19" s="78">
        <f t="shared" si="4"/>
        <v>9709.6506587978747</v>
      </c>
      <c r="I19" s="78">
        <f t="shared" si="5"/>
        <v>13441.553213502697</v>
      </c>
      <c r="J19" s="71">
        <v>86.9</v>
      </c>
      <c r="K19" s="78">
        <f t="shared" si="0"/>
        <v>11904.134272242569</v>
      </c>
    </row>
    <row r="20" spans="1:11">
      <c r="A20" s="1">
        <v>1996</v>
      </c>
      <c r="B20" s="78">
        <f>'a1'!AV23/1000</f>
        <v>1134.1959999999999</v>
      </c>
      <c r="C20" s="80">
        <v>840</v>
      </c>
      <c r="D20" s="71">
        <f>C20/'a5-1'!C30*100</f>
        <v>3.6586162590648752</v>
      </c>
      <c r="E20" s="76">
        <f>E19*POWER(E$22/E$16, 1/6)</f>
        <v>1062.7760761182424</v>
      </c>
      <c r="F20" s="74">
        <f t="shared" si="3"/>
        <v>9.5262608272174898</v>
      </c>
      <c r="G20" s="74">
        <f>G19*('a5-1'!D88/'a5-1'!D87)</f>
        <v>12.90550875579126</v>
      </c>
      <c r="H20" s="78">
        <f t="shared" si="4"/>
        <v>10124.282102029125</v>
      </c>
      <c r="I20" s="78">
        <f t="shared" si="5"/>
        <v>13715.665955789456</v>
      </c>
      <c r="J20" s="71">
        <v>88.8</v>
      </c>
      <c r="K20" s="78">
        <f t="shared" si="0"/>
        <v>12092.853400813843</v>
      </c>
    </row>
    <row r="21" spans="1:11">
      <c r="A21" s="1">
        <v>1997</v>
      </c>
      <c r="B21" s="78">
        <f>'a1'!AV24/1000</f>
        <v>1136.1279999999999</v>
      </c>
      <c r="C21" s="80">
        <v>842.8</v>
      </c>
      <c r="D21" s="71">
        <f>C21/'a5-1'!C31*100</f>
        <v>3.6254608180946111</v>
      </c>
      <c r="E21" s="76">
        <f>E20*POWER(E$22/E$16, 1/6)</f>
        <v>1086.4856680718685</v>
      </c>
      <c r="F21" s="74">
        <f t="shared" si="3"/>
        <v>9.9149787321048422</v>
      </c>
      <c r="G21" s="74">
        <f>G20*('a5-1'!D89/'a5-1'!D88)</f>
        <v>13.165253217132589</v>
      </c>
      <c r="H21" s="78">
        <f t="shared" si="4"/>
        <v>10772.482291669297</v>
      </c>
      <c r="I21" s="78">
        <f t="shared" si="5"/>
        <v>14303.858936951618</v>
      </c>
      <c r="J21" s="71">
        <v>90.6</v>
      </c>
      <c r="K21" s="78">
        <f t="shared" si="0"/>
        <v>12590.006528271128</v>
      </c>
    </row>
    <row r="22" spans="1:11">
      <c r="A22" s="1">
        <v>1998</v>
      </c>
      <c r="B22" s="78">
        <f>'a1'!AV25/1000</f>
        <v>1137.489</v>
      </c>
      <c r="C22" s="80">
        <v>845.3</v>
      </c>
      <c r="D22" s="71">
        <f>C22/'a5-1'!C32*100</f>
        <v>3.5946197646678599</v>
      </c>
      <c r="E22" s="76">
        <f t="shared" ref="E22:E42" si="6">C22*B60*365/1000</f>
        <v>1110.7241999999999</v>
      </c>
      <c r="F22" s="74">
        <f t="shared" si="3"/>
        <v>10.278846074301164</v>
      </c>
      <c r="G22" s="74">
        <f>G21*('a5-1'!D90/'a5-1'!D89)</f>
        <v>13.469991097368519</v>
      </c>
      <c r="H22" s="78">
        <f t="shared" si="4"/>
        <v>11416.9630828013</v>
      </c>
      <c r="I22" s="78">
        <f t="shared" si="5"/>
        <v>14961.445085631769</v>
      </c>
      <c r="J22" s="71">
        <v>91.8</v>
      </c>
      <c r="K22" s="78">
        <f t="shared" si="0"/>
        <v>13153.045950889871</v>
      </c>
    </row>
    <row r="23" spans="1:11">
      <c r="A23" s="1">
        <v>1999</v>
      </c>
      <c r="B23" s="78">
        <f>'a1'!AV26/1000</f>
        <v>1142.4480000000001</v>
      </c>
      <c r="C23" s="80">
        <v>850.3</v>
      </c>
      <c r="D23" s="71">
        <f>C23/'a5-1'!C33*100</f>
        <v>3.5754833609459489</v>
      </c>
      <c r="E23" s="76">
        <f t="shared" si="6"/>
        <v>1108.2080946875094</v>
      </c>
      <c r="F23" s="74">
        <f t="shared" si="3"/>
        <v>10.565693784239514</v>
      </c>
      <c r="G23" s="74">
        <f>G22*('a5-1'!D91/'a5-1'!D90)</f>
        <v>13.579625665000146</v>
      </c>
      <c r="H23" s="78">
        <f t="shared" si="4"/>
        <v>11708.987377683732</v>
      </c>
      <c r="I23" s="78">
        <f t="shared" si="5"/>
        <v>15049.051084779414</v>
      </c>
      <c r="J23" s="71">
        <v>93.6</v>
      </c>
      <c r="K23" s="78">
        <f t="shared" si="0"/>
        <v>13172.63550269195</v>
      </c>
    </row>
    <row r="24" spans="1:11">
      <c r="A24" s="1">
        <v>2000</v>
      </c>
      <c r="B24" s="78">
        <f>'a1'!AV27/1000</f>
        <v>1147.3130000000001</v>
      </c>
      <c r="C24" s="80">
        <v>855.9</v>
      </c>
      <c r="D24" s="71">
        <f>C24/'a5-1'!C34*100</f>
        <v>3.5529707717406191</v>
      </c>
      <c r="E24" s="76">
        <f t="shared" si="6"/>
        <v>1106.4350858463417</v>
      </c>
      <c r="F24" s="74">
        <f t="shared" si="3"/>
        <v>11.184234711007965</v>
      </c>
      <c r="G24" s="74">
        <f>G23*('a5-1'!D92/'a5-1'!D91)</f>
        <v>14.029858558230011</v>
      </c>
      <c r="H24" s="78">
        <f t="shared" si="4"/>
        <v>12374.629692599734</v>
      </c>
      <c r="I24" s="78">
        <f t="shared" si="5"/>
        <v>15523.127758287254</v>
      </c>
      <c r="J24" s="71">
        <v>95.9</v>
      </c>
      <c r="K24" s="78">
        <f t="shared" si="0"/>
        <v>13529.985067969466</v>
      </c>
    </row>
    <row r="25" spans="1:11">
      <c r="A25" s="1">
        <v>2001</v>
      </c>
      <c r="B25" s="78">
        <f>'a1'!AV28/1000</f>
        <v>1151.454</v>
      </c>
      <c r="C25" s="80">
        <v>855</v>
      </c>
      <c r="D25" s="71">
        <f>C25/'a5-1'!C35*100</f>
        <v>3.5013145286124967</v>
      </c>
      <c r="E25" s="76">
        <f t="shared" si="6"/>
        <v>1096.2833070349488</v>
      </c>
      <c r="F25" s="74">
        <f t="shared" si="3"/>
        <v>11.593892787742767</v>
      </c>
      <c r="G25" s="74">
        <f>G24*('a5-1'!D93/'a5-1'!D92)</f>
        <v>14.15985078543609</v>
      </c>
      <c r="H25" s="78">
        <f t="shared" si="4"/>
        <v>12710.191126755284</v>
      </c>
      <c r="I25" s="78">
        <f t="shared" si="5"/>
        <v>15523.208046179294</v>
      </c>
      <c r="J25" s="71">
        <v>98.5</v>
      </c>
      <c r="K25" s="78">
        <f t="shared" si="0"/>
        <v>13481.396604796453</v>
      </c>
    </row>
    <row r="26" spans="1:11">
      <c r="A26" s="1">
        <v>2002</v>
      </c>
      <c r="B26" s="78">
        <f>'a1'!AV29/1000</f>
        <v>1156.68</v>
      </c>
      <c r="C26" s="80">
        <v>861.1</v>
      </c>
      <c r="D26" s="71">
        <f>C26/'a5-1'!C36*100</f>
        <v>3.476579217234725</v>
      </c>
      <c r="E26" s="76">
        <f t="shared" si="6"/>
        <v>1095.1258980163661</v>
      </c>
      <c r="F26" s="74">
        <f t="shared" si="3"/>
        <v>11.780388790862339</v>
      </c>
      <c r="G26" s="74">
        <f>G25*('a5-1'!D94/'a5-1'!D93)</f>
        <v>14.171807715407395</v>
      </c>
      <c r="H26" s="78">
        <f t="shared" si="4"/>
        <v>12901.008853575053</v>
      </c>
      <c r="I26" s="78">
        <f t="shared" si="5"/>
        <v>15519.913650850789</v>
      </c>
      <c r="J26" s="71">
        <v>100</v>
      </c>
      <c r="K26" s="78">
        <f t="shared" si="0"/>
        <v>13417.63811153542</v>
      </c>
    </row>
    <row r="27" spans="1:11">
      <c r="A27" s="1">
        <v>2003</v>
      </c>
      <c r="B27" s="78">
        <f>'a1'!AV30/1000</f>
        <v>1163.596</v>
      </c>
      <c r="C27" s="80">
        <v>868.7</v>
      </c>
      <c r="D27" s="71">
        <f>C27/'a5-1'!C37*100</f>
        <v>3.4637299191783057</v>
      </c>
      <c r="E27" s="76">
        <f t="shared" si="6"/>
        <v>1095.8069624798572</v>
      </c>
      <c r="F27" s="74">
        <f t="shared" si="3"/>
        <v>11.972259291693145</v>
      </c>
      <c r="G27" s="74">
        <f>G26*('a5-1'!D95/'a5-1'!D94)</f>
        <v>14.147964565723825</v>
      </c>
      <c r="H27" s="78">
        <f t="shared" si="4"/>
        <v>13119.285088451514</v>
      </c>
      <c r="I27" s="78">
        <f t="shared" si="5"/>
        <v>15503.438076038477</v>
      </c>
      <c r="J27" s="71">
        <v>101.8</v>
      </c>
      <c r="K27" s="78">
        <f t="shared" si="0"/>
        <v>13323.729263454392</v>
      </c>
    </row>
    <row r="28" spans="1:11">
      <c r="A28" s="1">
        <v>2004</v>
      </c>
      <c r="B28" s="78">
        <f>'a1'!AV31/1000</f>
        <v>1173.2380000000001</v>
      </c>
      <c r="C28" s="80">
        <v>878.2</v>
      </c>
      <c r="D28" s="71">
        <f>C28/'a5-1'!C38*100</f>
        <v>3.4563780841542666</v>
      </c>
      <c r="E28" s="76">
        <f t="shared" si="6"/>
        <v>1098.7817576764758</v>
      </c>
      <c r="F28" s="74">
        <f t="shared" si="3"/>
        <v>12.368203120900063</v>
      </c>
      <c r="G28" s="74">
        <f>G27*('a5-1'!D96/'a5-1'!D95)</f>
        <v>14.33424696959805</v>
      </c>
      <c r="H28" s="78">
        <f t="shared" si="4"/>
        <v>13589.955964482244</v>
      </c>
      <c r="I28" s="78">
        <f t="shared" si="5"/>
        <v>15750.209080223642</v>
      </c>
      <c r="J28" s="71">
        <v>103.8</v>
      </c>
      <c r="K28" s="78">
        <f t="shared" si="0"/>
        <v>13424.56439377487</v>
      </c>
    </row>
    <row r="29" spans="1:11">
      <c r="A29" s="1">
        <v>2005</v>
      </c>
      <c r="B29" s="78">
        <f>'a1'!AV32/1000</f>
        <v>1178.2639999999999</v>
      </c>
      <c r="C29" s="80">
        <v>885.2</v>
      </c>
      <c r="D29" s="71">
        <f>C29/'a5-1'!C39*100</f>
        <v>3.4370425592222005</v>
      </c>
      <c r="E29" s="76">
        <f t="shared" si="6"/>
        <v>1098.5332000000001</v>
      </c>
      <c r="F29" s="74">
        <f t="shared" si="3"/>
        <v>12.984790281006234</v>
      </c>
      <c r="G29" s="74">
        <f>G28*('a5-1'!D97/'a5-1'!D96)</f>
        <v>14.653567268340057</v>
      </c>
      <c r="H29" s="78">
        <f t="shared" si="4"/>
        <v>14264.223218722678</v>
      </c>
      <c r="I29" s="78">
        <f t="shared" si="5"/>
        <v>16097.430142704863</v>
      </c>
      <c r="J29" s="71">
        <v>106.6</v>
      </c>
      <c r="K29" s="78">
        <f t="shared" si="0"/>
        <v>13661.989284833337</v>
      </c>
    </row>
    <row r="30" spans="1:11">
      <c r="A30" s="1">
        <v>2006</v>
      </c>
      <c r="B30" s="78">
        <f>'a1'!AV33/1000</f>
        <v>1183.5619999999999</v>
      </c>
      <c r="C30" s="80">
        <v>891.9</v>
      </c>
      <c r="D30" s="71">
        <f>C30/'a5-1'!C40*100</f>
        <v>3.4152131875705996</v>
      </c>
      <c r="E30" s="76">
        <f t="shared" si="6"/>
        <v>1119.5736337543367</v>
      </c>
      <c r="F30" s="74">
        <f t="shared" si="3"/>
        <v>13.577137311573015</v>
      </c>
      <c r="G30" s="74">
        <f>G29*('a5-1'!D98/'a5-1'!D97)</f>
        <v>15.026031449698563</v>
      </c>
      <c r="H30" s="78">
        <f t="shared" si="4"/>
        <v>15200.604955899385</v>
      </c>
      <c r="I30" s="78">
        <f t="shared" si="5"/>
        <v>16822.748631045964</v>
      </c>
      <c r="J30" s="71">
        <v>108.7</v>
      </c>
      <c r="K30" s="78">
        <f t="shared" si="0"/>
        <v>14213.660654064564</v>
      </c>
    </row>
    <row r="31" spans="1:11">
      <c r="A31" s="1">
        <v>2007</v>
      </c>
      <c r="B31" s="78">
        <f>'a1'!AV34/1000</f>
        <v>1189.451</v>
      </c>
      <c r="C31" s="80">
        <v>898.9</v>
      </c>
      <c r="D31" s="71">
        <f>C31/'a5-1'!C41*100</f>
        <v>3.3969850765445906</v>
      </c>
      <c r="E31" s="76">
        <f t="shared" si="6"/>
        <v>1141.3335807108317</v>
      </c>
      <c r="F31" s="74">
        <f t="shared" si="3"/>
        <v>14.103792160593123</v>
      </c>
      <c r="G31" s="74">
        <f>G30*('a5-1'!D99/'a5-1'!D98)</f>
        <v>15.299244336513549</v>
      </c>
      <c r="H31" s="78">
        <f t="shared" si="4"/>
        <v>16097.131608251108</v>
      </c>
      <c r="I31" s="78">
        <f t="shared" si="5"/>
        <v>17461.541320762921</v>
      </c>
      <c r="J31" s="71">
        <v>110.9</v>
      </c>
      <c r="K31" s="78">
        <f t="shared" si="0"/>
        <v>14680.336828303914</v>
      </c>
    </row>
    <row r="32" spans="1:11">
      <c r="A32" s="1">
        <v>2008</v>
      </c>
      <c r="B32" s="78">
        <f>'a1'!AV35/1000</f>
        <v>1197.7750000000001</v>
      </c>
      <c r="C32" s="80">
        <v>907</v>
      </c>
      <c r="D32" s="71">
        <f>C32/'a5-1'!C42*100</f>
        <v>3.38124990680127</v>
      </c>
      <c r="E32" s="76">
        <f t="shared" si="6"/>
        <v>1164.8586225967181</v>
      </c>
      <c r="F32" s="74">
        <f t="shared" si="3"/>
        <v>14.546906118549522</v>
      </c>
      <c r="G32" s="74">
        <f>G31*('a5-1'!D100/'a5-1'!D99)</f>
        <v>15.432035326821053</v>
      </c>
      <c r="H32" s="78">
        <f t="shared" ref="H32:H37" si="7">E32*F32</f>
        <v>16945.089024297366</v>
      </c>
      <c r="I32" s="78">
        <f t="shared" si="5"/>
        <v>17976.139414664667</v>
      </c>
      <c r="J32" s="71">
        <v>113.4</v>
      </c>
      <c r="K32" s="78">
        <f t="shared" si="0"/>
        <v>15007.943407288234</v>
      </c>
    </row>
    <row r="33" spans="1:11">
      <c r="A33" s="1">
        <v>2009</v>
      </c>
      <c r="B33" s="78">
        <f>'a1'!AV36/1000</f>
        <v>1208.556</v>
      </c>
      <c r="C33" s="80">
        <v>917</v>
      </c>
      <c r="D33" s="71">
        <f>C33/'a5-1'!C43*100</f>
        <v>3.3710136935943389</v>
      </c>
      <c r="E33" s="76">
        <f t="shared" si="6"/>
        <v>1191.2419645484829</v>
      </c>
      <c r="F33" s="74">
        <f t="shared" si="3"/>
        <v>14.982884641855801</v>
      </c>
      <c r="G33" s="74">
        <f>G32*('a5-1'!D101/'a5-1'!D100)</f>
        <v>15.797029118450945</v>
      </c>
      <c r="H33" s="78">
        <f t="shared" si="7"/>
        <v>17848.240935367598</v>
      </c>
      <c r="I33" s="78">
        <f t="shared" si="5"/>
        <v>18818.084001093092</v>
      </c>
      <c r="J33" s="71">
        <v>114.1</v>
      </c>
      <c r="K33" s="78">
        <f t="shared" ref="K33:K38" si="8">I33/B33*1000</f>
        <v>15570.717452143792</v>
      </c>
    </row>
    <row r="34" spans="1:11">
      <c r="A34" s="1">
        <v>2010</v>
      </c>
      <c r="B34" s="78">
        <f>'a1'!AV37/1000</f>
        <v>1220.78</v>
      </c>
      <c r="C34" s="80">
        <v>928.4</v>
      </c>
      <c r="D34" s="71">
        <f>C34/'a5-1'!C44*100</f>
        <v>3.3669887138422263</v>
      </c>
      <c r="E34" s="76">
        <f t="shared" si="6"/>
        <v>1219.9175999999998</v>
      </c>
      <c r="F34" s="74">
        <f t="shared" si="3"/>
        <v>14.98410862013994</v>
      </c>
      <c r="G34" s="74">
        <f>G33*('a5-1'!D102/'a5-1'!D101)</f>
        <v>15.674680582633346</v>
      </c>
      <c r="H34" s="78">
        <f t="shared" si="7"/>
        <v>18279.377826020424</v>
      </c>
      <c r="I34" s="78">
        <f t="shared" si="5"/>
        <v>19121.818717132672</v>
      </c>
      <c r="J34" s="71">
        <v>115</v>
      </c>
      <c r="K34" s="78">
        <f t="shared" si="8"/>
        <v>15663.607461731575</v>
      </c>
    </row>
    <row r="35" spans="1:11">
      <c r="A35" s="1">
        <v>2011</v>
      </c>
      <c r="B35" s="78">
        <f>'a1'!AV38/1000</f>
        <v>1233.6489999999999</v>
      </c>
      <c r="C35" s="80">
        <v>939.6</v>
      </c>
      <c r="D35" s="71">
        <f>C35/'a5-1'!C45*100</f>
        <v>3.3661372893925114</v>
      </c>
      <c r="E35" s="76">
        <f t="shared" si="6"/>
        <v>1198.2576544613171</v>
      </c>
      <c r="F35" s="74">
        <f t="shared" si="3"/>
        <v>15.530721128496092</v>
      </c>
      <c r="G35" s="74">
        <f>G34*('a5-1'!D103/'a5-1'!D102)</f>
        <v>15.779947227686485</v>
      </c>
      <c r="H35" s="78">
        <f t="shared" si="7"/>
        <v>18609.805471524545</v>
      </c>
      <c r="I35" s="78">
        <f t="shared" si="5"/>
        <v>18908.44255257097</v>
      </c>
      <c r="J35" s="71">
        <v>118.4</v>
      </c>
      <c r="K35" s="78">
        <f t="shared" si="8"/>
        <v>15327.246690566744</v>
      </c>
    </row>
    <row r="36" spans="1:11">
      <c r="A36" s="1">
        <v>2012</v>
      </c>
      <c r="B36" s="78">
        <f>'a1'!AV39/1000</f>
        <v>1249.9749999999999</v>
      </c>
      <c r="C36" s="80">
        <v>952.5</v>
      </c>
      <c r="D36" s="71">
        <f>C36/'a5-1'!C46*100</f>
        <v>3.3677116885229093</v>
      </c>
      <c r="E36" s="76">
        <f t="shared" si="6"/>
        <v>1178.9191622047711</v>
      </c>
      <c r="F36" s="74">
        <f t="shared" si="3"/>
        <v>15.977845927061139</v>
      </c>
      <c r="G36" s="74">
        <f>G35*('a5-1'!D104/'a5-1'!D103)</f>
        <v>15.977845927061139</v>
      </c>
      <c r="H36" s="78">
        <f t="shared" si="7"/>
        <v>18836.588734167832</v>
      </c>
      <c r="I36" s="78">
        <f t="shared" si="5"/>
        <v>18836.588734167832</v>
      </c>
      <c r="J36" s="71">
        <v>120.3</v>
      </c>
      <c r="K36" s="78">
        <f t="shared" si="8"/>
        <v>15069.572378781842</v>
      </c>
    </row>
    <row r="37" spans="1:11">
      <c r="A37" s="1">
        <v>2013</v>
      </c>
      <c r="B37" s="78">
        <f>'a1'!AV40/1000</f>
        <v>1264.6199999999999</v>
      </c>
      <c r="C37" s="80">
        <v>964.3</v>
      </c>
      <c r="D37" s="71">
        <f>C37/'a5-1'!C47*100</f>
        <v>3.3661230416934287</v>
      </c>
      <c r="E37" s="76">
        <f t="shared" si="6"/>
        <v>1158.3586546208433</v>
      </c>
      <c r="F37" s="74">
        <f t="shared" si="3"/>
        <v>16.667789104730783</v>
      </c>
      <c r="G37" s="74">
        <f>G36*('a5-1'!D105/'a5-1'!D104)</f>
        <v>16.301910807309863</v>
      </c>
      <c r="H37" s="78">
        <f t="shared" si="7"/>
        <v>19307.2777628599</v>
      </c>
      <c r="I37" s="78">
        <f t="shared" si="5"/>
        <v>18883.459470504436</v>
      </c>
      <c r="J37" s="71">
        <v>123</v>
      </c>
      <c r="K37" s="78">
        <f t="shared" si="8"/>
        <v>14932.121483532159</v>
      </c>
    </row>
    <row r="38" spans="1:11">
      <c r="A38" s="1">
        <v>2014</v>
      </c>
      <c r="B38" s="78">
        <f>'a1'!AV41/1000</f>
        <v>1279.0139999999999</v>
      </c>
      <c r="C38" s="80">
        <v>976.4</v>
      </c>
      <c r="D38" s="71">
        <f>C38/'a5-1'!C48*100</f>
        <v>3.3691503971622399</v>
      </c>
      <c r="E38" s="76">
        <f t="shared" si="6"/>
        <v>1138.3360517536128</v>
      </c>
      <c r="F38" s="74">
        <f t="shared" si="3"/>
        <v>17.232805586480076</v>
      </c>
      <c r="G38" s="74">
        <f>G37*('a5-1'!D106/'a5-1'!D105)</f>
        <v>16.545143751425005</v>
      </c>
      <c r="H38" s="78">
        <f t="shared" ref="H38" si="9">E38*F38</f>
        <v>19616.72387195133</v>
      </c>
      <c r="I38" s="78">
        <f t="shared" si="5"/>
        <v>18833.933613693098</v>
      </c>
      <c r="J38" s="71">
        <v>125.3</v>
      </c>
      <c r="K38" s="78">
        <f t="shared" si="8"/>
        <v>14725.353759765805</v>
      </c>
    </row>
    <row r="39" spans="1:11">
      <c r="A39" s="1">
        <v>2015</v>
      </c>
      <c r="B39" s="78">
        <f>'a1'!AV42/1000</f>
        <v>1292.2270000000001</v>
      </c>
      <c r="C39" s="80">
        <v>987.2</v>
      </c>
      <c r="D39" s="71">
        <f>C39/'a5-1'!C49*100</f>
        <v>3.3716077295609943</v>
      </c>
      <c r="E39" s="76">
        <f t="shared" si="6"/>
        <v>1117.0168000000001</v>
      </c>
      <c r="F39" s="74">
        <f t="shared" si="3"/>
        <v>17.576545319441802</v>
      </c>
      <c r="G39" s="74">
        <f>G38*('a5-1'!D107/'a5-1'!D106)</f>
        <v>16.675539447388395</v>
      </c>
      <c r="H39" s="78">
        <f t="shared" ref="H39:H40" si="10">E39*F39</f>
        <v>19633.29640777786</v>
      </c>
      <c r="I39" s="78">
        <f t="shared" si="5"/>
        <v>18626.857711795554</v>
      </c>
      <c r="J39" s="71">
        <v>126.8</v>
      </c>
      <c r="K39" s="78">
        <f t="shared" ref="K39:K40" si="11">I39/B39*1000</f>
        <v>14414.539946770616</v>
      </c>
    </row>
    <row r="40" spans="1:11">
      <c r="A40" s="1">
        <v>2016</v>
      </c>
      <c r="B40" s="78">
        <f>'a1'!AV43/1000</f>
        <v>1314.1389999999999</v>
      </c>
      <c r="C40" s="80">
        <v>999</v>
      </c>
      <c r="D40" s="71">
        <f>C40/'a5-1'!C50*100</f>
        <v>3.3764715027833079</v>
      </c>
      <c r="E40" s="76">
        <f t="shared" si="6"/>
        <v>1097.063800819868</v>
      </c>
      <c r="F40" s="74">
        <f t="shared" si="3"/>
        <v>17.421987557201248</v>
      </c>
      <c r="G40" s="74">
        <f>G39*('a5-1'!D108/'a5-1'!D107)</f>
        <v>16.322936940275</v>
      </c>
      <c r="H40" s="78">
        <f t="shared" si="10"/>
        <v>19113.03188733965</v>
      </c>
      <c r="I40" s="78">
        <f t="shared" si="5"/>
        <v>17907.303240241119</v>
      </c>
      <c r="J40" s="71">
        <v>128.4</v>
      </c>
      <c r="K40" s="78">
        <f t="shared" si="11"/>
        <v>13626.643178720911</v>
      </c>
    </row>
    <row r="41" spans="1:11">
      <c r="A41" s="1">
        <v>2017</v>
      </c>
      <c r="B41" s="78">
        <f>'a1'!AV44/1000</f>
        <v>1335.018</v>
      </c>
      <c r="C41" s="80">
        <v>1013.3</v>
      </c>
      <c r="D41" s="71">
        <f>C41/'a5-1'!C51*100</f>
        <v>3.3887705381299393</v>
      </c>
      <c r="E41" s="76">
        <f t="shared" si="6"/>
        <v>1079.981405626274</v>
      </c>
      <c r="F41" s="74">
        <f t="shared" si="3"/>
        <v>17.943075058560392</v>
      </c>
      <c r="G41" s="74">
        <f>G40*('a5-1'!D109/'a5-1'!D108)</f>
        <v>16.540627812603947</v>
      </c>
      <c r="H41" s="78">
        <f t="shared" ref="H41:H42" si="12">E41*F41</f>
        <v>19378.187423001789</v>
      </c>
      <c r="I41" s="78">
        <f t="shared" si="5"/>
        <v>17863.570474997054</v>
      </c>
      <c r="J41" s="71">
        <v>130.5</v>
      </c>
      <c r="K41" s="78">
        <f t="shared" ref="K41:K42" si="13">I41/B41*1000</f>
        <v>13380.771251771177</v>
      </c>
    </row>
    <row r="42" spans="1:11" s="67" customFormat="1">
      <c r="A42" s="67">
        <v>2018</v>
      </c>
      <c r="B42" s="78">
        <f>'a1'!AV45/1000</f>
        <v>1353.403</v>
      </c>
      <c r="C42" s="80">
        <v>1024.9000000000001</v>
      </c>
      <c r="D42" s="71">
        <f>C42/'a5-1'!C52*100</f>
        <v>3.3835802762591447</v>
      </c>
      <c r="E42" s="76">
        <f t="shared" si="6"/>
        <v>1060.1603736374104</v>
      </c>
      <c r="F42" s="74">
        <f t="shared" si="3"/>
        <v>18.390174089523768</v>
      </c>
      <c r="G42" s="74">
        <f>G41*('a5-1'!D110/'a5-1'!D109)</f>
        <v>16.534663250894688</v>
      </c>
      <c r="H42" s="78">
        <f t="shared" si="12"/>
        <v>19496.533834006543</v>
      </c>
      <c r="I42" s="78">
        <f t="shared" si="5"/>
        <v>17529.394770037274</v>
      </c>
      <c r="J42" s="71">
        <v>133.80000000000001</v>
      </c>
      <c r="K42" s="78">
        <f t="shared" si="13"/>
        <v>12952.088010767873</v>
      </c>
    </row>
    <row r="43" spans="1:11">
      <c r="B43" s="18"/>
      <c r="C43" s="74"/>
      <c r="D43" s="18"/>
      <c r="E43" s="18"/>
      <c r="F43" s="18"/>
      <c r="G43" s="18"/>
      <c r="H43" s="18"/>
      <c r="I43" s="18"/>
      <c r="J43" s="18"/>
      <c r="K43" s="18"/>
    </row>
    <row r="44" spans="1:11">
      <c r="A44" s="1" t="s">
        <v>340</v>
      </c>
      <c r="B44" s="18"/>
      <c r="C44" s="18"/>
      <c r="D44" s="18"/>
      <c r="E44" s="18"/>
      <c r="F44" s="18"/>
      <c r="G44" s="18"/>
      <c r="H44" s="18"/>
      <c r="I44" s="18"/>
      <c r="J44" s="18"/>
      <c r="K44" s="18"/>
    </row>
    <row r="45" spans="1:11">
      <c r="A45" s="1" t="s">
        <v>342</v>
      </c>
      <c r="B45" s="70">
        <f>(POWER(B29/B16, 1/13)-1)*100</f>
        <v>0.44145277925042858</v>
      </c>
      <c r="C45" s="70">
        <f t="shared" ref="C45:K45" si="14">(POWER(C29/C16, 1/13)-1)*100</f>
        <v>0.5095714487132641</v>
      </c>
      <c r="D45" s="70">
        <f t="shared" si="14"/>
        <v>-0.76402720564432425</v>
      </c>
      <c r="E45" s="70">
        <f t="shared" si="14"/>
        <v>0.93780883535299342</v>
      </c>
      <c r="F45" s="70">
        <f t="shared" si="14"/>
        <v>2.9699248701237524</v>
      </c>
      <c r="G45" s="70">
        <f t="shared" si="14"/>
        <v>0.83655449409436589</v>
      </c>
      <c r="H45" s="70">
        <f t="shared" si="14"/>
        <v>3.9355859233121127</v>
      </c>
      <c r="I45" s="70">
        <f t="shared" si="14"/>
        <v>1.7822086114055224</v>
      </c>
      <c r="J45" s="70">
        <f t="shared" si="14"/>
        <v>2.1156716299289391</v>
      </c>
      <c r="K45" s="70">
        <f t="shared" si="14"/>
        <v>1.334863042156309</v>
      </c>
    </row>
    <row r="46" spans="1:11" ht="16.5" customHeight="1">
      <c r="A46" s="67" t="s">
        <v>994</v>
      </c>
      <c r="B46" s="70">
        <f>(POWER(B42/B16, 1/(2018-1992))-1)*100</f>
        <v>0.75608458231291031</v>
      </c>
      <c r="C46" s="70">
        <f t="shared" ref="C46:K46" si="15">(POWER(C42/C16, 1/(2018-1992))-1)*100</f>
        <v>0.82109416223070664</v>
      </c>
      <c r="D46" s="70">
        <f t="shared" si="15"/>
        <v>-0.44279326007446995</v>
      </c>
      <c r="E46" s="70">
        <f t="shared" si="15"/>
        <v>0.33051187213588573</v>
      </c>
      <c r="F46" s="70">
        <f t="shared" si="15"/>
        <v>2.8415690695581475</v>
      </c>
      <c r="G46" s="70">
        <f t="shared" si="15"/>
        <v>0.88495002269293188</v>
      </c>
      <c r="H46" s="70">
        <f t="shared" si="15"/>
        <v>3.18147266482387</v>
      </c>
      <c r="I46" s="70">
        <f t="shared" si="15"/>
        <v>1.2183867597162834</v>
      </c>
      <c r="J46" s="70">
        <f t="shared" si="15"/>
        <v>1.9394558320394717</v>
      </c>
      <c r="K46" s="70">
        <f t="shared" si="15"/>
        <v>0.4588330117430317</v>
      </c>
    </row>
    <row r="47" spans="1:11" ht="26.25" customHeight="1">
      <c r="A47" s="379" t="s">
        <v>603</v>
      </c>
      <c r="B47" s="379"/>
      <c r="C47" s="379"/>
      <c r="D47" s="379"/>
      <c r="E47" s="379"/>
      <c r="F47" s="379"/>
      <c r="G47" s="379"/>
      <c r="H47" s="379"/>
      <c r="I47" s="379"/>
      <c r="J47" s="379"/>
      <c r="K47" s="379"/>
    </row>
    <row r="48" spans="1:11" ht="12.75" customHeight="1">
      <c r="A48" s="379" t="s">
        <v>591</v>
      </c>
      <c r="B48" s="379"/>
      <c r="C48" s="379"/>
      <c r="D48" s="379"/>
      <c r="E48" s="379"/>
      <c r="F48" s="379"/>
      <c r="G48" s="379"/>
      <c r="H48" s="379"/>
      <c r="I48" s="379"/>
      <c r="J48" s="379"/>
      <c r="K48" s="379"/>
    </row>
    <row r="49" spans="1:2">
      <c r="A49" s="1" t="s">
        <v>590</v>
      </c>
    </row>
    <row r="50" spans="1:2">
      <c r="A50" s="89" t="s">
        <v>1058</v>
      </c>
    </row>
    <row r="51" spans="1:2">
      <c r="A51" s="1" t="s">
        <v>882</v>
      </c>
    </row>
    <row r="52" spans="1:2">
      <c r="A52" s="1" t="s">
        <v>881</v>
      </c>
    </row>
    <row r="53" spans="1:2" s="89" customFormat="1" ht="13.5" customHeight="1">
      <c r="A53" s="89" t="s">
        <v>1056</v>
      </c>
    </row>
    <row r="54" spans="1:2" s="89" customFormat="1" ht="13.5" customHeight="1">
      <c r="A54" s="89" t="s">
        <v>1057</v>
      </c>
    </row>
    <row r="55" spans="1:2">
      <c r="A55" s="67" t="s">
        <v>1230</v>
      </c>
    </row>
    <row r="57" spans="1:2">
      <c r="B57" s="1" t="s">
        <v>592</v>
      </c>
    </row>
    <row r="58" spans="1:2">
      <c r="B58" s="1" t="s">
        <v>593</v>
      </c>
    </row>
    <row r="60" spans="1:2">
      <c r="A60" s="1">
        <v>1998</v>
      </c>
      <c r="B60" s="1">
        <v>3.6</v>
      </c>
    </row>
    <row r="61" spans="1:2">
      <c r="A61" s="1">
        <v>1999</v>
      </c>
      <c r="B61" s="1">
        <v>3.5707239336560006</v>
      </c>
    </row>
    <row r="62" spans="1:2">
      <c r="A62" s="1">
        <v>2000</v>
      </c>
      <c r="B62" s="1">
        <v>3.5416859473288285</v>
      </c>
    </row>
    <row r="63" spans="1:2">
      <c r="A63" s="1">
        <v>2001</v>
      </c>
      <c r="B63" s="1">
        <v>3.5128841048944928</v>
      </c>
    </row>
    <row r="64" spans="1:2">
      <c r="A64" s="1">
        <v>2002</v>
      </c>
      <c r="B64" s="1">
        <v>3.4843164859740283</v>
      </c>
    </row>
    <row r="65" spans="1:2">
      <c r="A65" s="1">
        <v>2003</v>
      </c>
      <c r="B65" s="1">
        <v>3.4559811858054541</v>
      </c>
    </row>
    <row r="66" spans="1:2">
      <c r="A66" s="1">
        <v>2004</v>
      </c>
      <c r="B66" s="1">
        <v>3.4278763151167722</v>
      </c>
    </row>
    <row r="67" spans="1:2">
      <c r="A67" s="1">
        <v>2005</v>
      </c>
      <c r="B67" s="1">
        <v>3.4</v>
      </c>
    </row>
    <row r="68" spans="1:2">
      <c r="A68" s="1">
        <v>2006</v>
      </c>
      <c r="B68" s="1">
        <v>3.4390907321274633</v>
      </c>
    </row>
    <row r="69" spans="1:2">
      <c r="A69" s="1">
        <v>2007</v>
      </c>
      <c r="B69" s="1">
        <v>3.478630901119121</v>
      </c>
    </row>
    <row r="70" spans="1:2">
      <c r="A70" s="1">
        <v>2008</v>
      </c>
      <c r="B70" s="1">
        <v>3.518625674273816</v>
      </c>
    </row>
    <row r="71" spans="1:2">
      <c r="A71" s="1">
        <v>2009</v>
      </c>
      <c r="B71" s="1">
        <v>3.5590802783002431</v>
      </c>
    </row>
    <row r="72" spans="1:2">
      <c r="A72" s="1">
        <v>2010</v>
      </c>
      <c r="B72" s="1">
        <v>3.6</v>
      </c>
    </row>
    <row r="73" spans="1:2">
      <c r="A73" s="1">
        <v>2011</v>
      </c>
      <c r="B73" s="1">
        <v>3.4939311233031747</v>
      </c>
    </row>
    <row r="74" spans="1:2">
      <c r="A74" s="1">
        <v>2012</v>
      </c>
      <c r="B74" s="1">
        <v>3.3909874151073844</v>
      </c>
    </row>
    <row r="75" spans="1:2">
      <c r="A75" s="1">
        <v>2013</v>
      </c>
      <c r="B75" s="1">
        <v>3.2910767967702976</v>
      </c>
    </row>
    <row r="76" spans="1:2">
      <c r="A76" s="1">
        <v>2014</v>
      </c>
      <c r="B76" s="1">
        <v>3.1941099026157387</v>
      </c>
    </row>
    <row r="77" spans="1:2">
      <c r="A77" s="1">
        <v>2015</v>
      </c>
      <c r="B77" s="1">
        <v>3.1</v>
      </c>
    </row>
    <row r="78" spans="1:2">
      <c r="A78" s="1">
        <v>2016</v>
      </c>
      <c r="B78" s="1">
        <v>3.0086629117332895</v>
      </c>
    </row>
    <row r="79" spans="1:2">
      <c r="A79" s="1">
        <v>2017</v>
      </c>
      <c r="B79" s="1">
        <v>2.9200169407869145</v>
      </c>
    </row>
    <row r="80" spans="1:2">
      <c r="A80" s="1">
        <v>2018</v>
      </c>
      <c r="B80" s="1">
        <f>B79*(B77/B72)^(1/5)</f>
        <v>2.8339827972188676</v>
      </c>
    </row>
  </sheetData>
  <mergeCells count="2">
    <mergeCell ref="A47:K47"/>
    <mergeCell ref="A48:K48"/>
  </mergeCells>
  <pageMargins left="0.74803149606299213" right="0.74803149606299213" top="0.98425196850393704" bottom="0.98425196850393704" header="0.51181102362204722" footer="0.51181102362204722"/>
  <pageSetup scale="63" orientation="landscape" r:id="rId1"/>
  <headerFooter alignWithMargins="0"/>
</worksheet>
</file>

<file path=xl/worksheets/sheet31.xml><?xml version="1.0" encoding="utf-8"?>
<worksheet xmlns="http://schemas.openxmlformats.org/spreadsheetml/2006/main" xmlns:r="http://schemas.openxmlformats.org/officeDocument/2006/relationships">
  <dimension ref="A1:K80"/>
  <sheetViews>
    <sheetView view="pageBreakPreview" zoomScale="120" zoomScaleNormal="100" zoomScaleSheetLayoutView="120" workbookViewId="0">
      <selection activeCell="F59" sqref="F59"/>
    </sheetView>
  </sheetViews>
  <sheetFormatPr defaultRowHeight="12.75"/>
  <cols>
    <col min="1" max="1" width="9.375" style="1" customWidth="1"/>
    <col min="2" max="11" width="12" style="1" customWidth="1"/>
    <col min="12" max="16" width="9" style="1"/>
    <col min="17" max="17" width="9" style="1" customWidth="1"/>
    <col min="18" max="16384" width="9" style="1"/>
  </cols>
  <sheetData>
    <row r="1" spans="1:11">
      <c r="A1" s="1" t="s">
        <v>582</v>
      </c>
    </row>
    <row r="2" spans="1:11" s="3" customFormat="1" ht="25.5">
      <c r="B2" s="277" t="s">
        <v>561</v>
      </c>
      <c r="C2" s="277" t="s">
        <v>562</v>
      </c>
      <c r="D2" s="277" t="s">
        <v>563</v>
      </c>
      <c r="E2" s="258" t="s">
        <v>564</v>
      </c>
      <c r="F2" s="258" t="s">
        <v>564</v>
      </c>
      <c r="G2" s="277" t="s">
        <v>565</v>
      </c>
      <c r="H2" s="277" t="s">
        <v>565</v>
      </c>
      <c r="I2" s="277" t="s">
        <v>372</v>
      </c>
      <c r="J2" s="277" t="s">
        <v>566</v>
      </c>
      <c r="K2" s="277" t="s">
        <v>567</v>
      </c>
    </row>
    <row r="3" spans="1:11" ht="25.5">
      <c r="B3" s="277" t="s">
        <v>568</v>
      </c>
      <c r="C3" s="277" t="s">
        <v>568</v>
      </c>
      <c r="D3" s="277" t="s">
        <v>569</v>
      </c>
      <c r="E3" s="258" t="s">
        <v>1205</v>
      </c>
      <c r="F3" s="258" t="s">
        <v>1207</v>
      </c>
      <c r="G3" s="277" t="s">
        <v>1204</v>
      </c>
      <c r="H3" s="277" t="s">
        <v>1202</v>
      </c>
      <c r="I3" s="277" t="s">
        <v>1086</v>
      </c>
      <c r="J3" s="277" t="s">
        <v>570</v>
      </c>
      <c r="K3" s="277" t="s">
        <v>1203</v>
      </c>
    </row>
    <row r="4" spans="1:11" ht="13.5" customHeight="1">
      <c r="B4" s="18" t="s">
        <v>77</v>
      </c>
      <c r="C4" s="18" t="s">
        <v>78</v>
      </c>
      <c r="D4" s="18" t="s">
        <v>79</v>
      </c>
      <c r="E4" s="18" t="s">
        <v>80</v>
      </c>
      <c r="F4" s="18" t="s">
        <v>81</v>
      </c>
      <c r="G4" s="18" t="s">
        <v>82</v>
      </c>
      <c r="H4" s="18" t="s">
        <v>575</v>
      </c>
      <c r="I4" s="18" t="s">
        <v>84</v>
      </c>
      <c r="J4" s="18" t="s">
        <v>101</v>
      </c>
      <c r="K4" s="18" t="s">
        <v>1192</v>
      </c>
    </row>
    <row r="5" spans="1:11">
      <c r="A5" s="1">
        <v>1981</v>
      </c>
      <c r="B5" s="78">
        <f>'a1'!BB8/1000</f>
        <v>975.75900000000001</v>
      </c>
      <c r="C5" s="321">
        <v>709.1</v>
      </c>
      <c r="D5" s="71">
        <f>C5/'a5-1'!C15*100</f>
        <v>3.7689216770133509</v>
      </c>
      <c r="E5" s="78">
        <v>833</v>
      </c>
      <c r="F5" s="74">
        <v>4.2533013205282115</v>
      </c>
      <c r="G5" s="74">
        <f>F5/J5*$J$36</f>
        <v>10.646142093200918</v>
      </c>
      <c r="H5" s="78">
        <v>3543</v>
      </c>
      <c r="I5" s="78">
        <f>H5/J5*$J$36</f>
        <v>8868.2363636363643</v>
      </c>
      <c r="J5" s="71">
        <v>49.5</v>
      </c>
      <c r="K5" s="78">
        <f>I5/B5*1000</f>
        <v>9088.5519514924945</v>
      </c>
    </row>
    <row r="6" spans="1:11">
      <c r="A6" s="1">
        <v>1982</v>
      </c>
      <c r="B6" s="78">
        <f>'a1'!BB9/1000</f>
        <v>986.58199999999999</v>
      </c>
      <c r="C6" s="321">
        <v>718.6</v>
      </c>
      <c r="D6" s="71">
        <f>C6/'a5-1'!C16*100</f>
        <v>3.7616340546708962</v>
      </c>
      <c r="E6" s="78">
        <v>832.16700000000003</v>
      </c>
      <c r="F6" s="73">
        <f>POWER(F$10/F$5,1/5)*F5</f>
        <v>4.4260920441733393</v>
      </c>
      <c r="G6" s="74">
        <f t="shared" ref="G6:G16" si="0">F6/J6*$J$36</f>
        <v>10.155422301353275</v>
      </c>
      <c r="H6" s="78">
        <v>3684.2751836084321</v>
      </c>
      <c r="I6" s="78">
        <f>H6/J6*$J$36</f>
        <v>8453.3647268349032</v>
      </c>
      <c r="J6" s="71">
        <v>54</v>
      </c>
      <c r="K6" s="78">
        <f t="shared" ref="K6:K32" si="1">I6/B6*1000</f>
        <v>8568.3346410484919</v>
      </c>
    </row>
    <row r="7" spans="1:11">
      <c r="A7" s="1">
        <v>1983</v>
      </c>
      <c r="B7" s="78">
        <f>'a1'!BB10/1000</f>
        <v>1001.249</v>
      </c>
      <c r="C7" s="321">
        <v>729.2</v>
      </c>
      <c r="D7" s="71">
        <f>C7/'a5-1'!C17*100</f>
        <v>3.7675019374838548</v>
      </c>
      <c r="E7" s="78">
        <v>831.334833</v>
      </c>
      <c r="F7" s="73">
        <f>POWER(F$10/F$5,1/5)*F6</f>
        <v>4.6059024054899638</v>
      </c>
      <c r="G7" s="74">
        <f t="shared" si="0"/>
        <v>9.9420088508746787</v>
      </c>
      <c r="H7" s="78">
        <v>3831.1836377513259</v>
      </c>
      <c r="I7" s="78">
        <f t="shared" ref="I7:I16" si="2">H7/J7*$J$36</f>
        <v>8269.7500473412765</v>
      </c>
      <c r="J7" s="71">
        <v>57.4</v>
      </c>
      <c r="K7" s="78">
        <f t="shared" si="1"/>
        <v>8259.4340142574692</v>
      </c>
    </row>
    <row r="8" spans="1:11">
      <c r="A8" s="1">
        <v>1984</v>
      </c>
      <c r="B8" s="78">
        <f>'a1'!BB11/1000</f>
        <v>1014.615</v>
      </c>
      <c r="C8" s="321">
        <v>739.8</v>
      </c>
      <c r="D8" s="71">
        <f>C8/'a5-1'!C18*100</f>
        <v>3.7748942488736033</v>
      </c>
      <c r="E8" s="78">
        <v>830.50349816699998</v>
      </c>
      <c r="F8" s="73">
        <f>POWER(F$10/F$5,1/5)*F7</f>
        <v>4.7930175778485049</v>
      </c>
      <c r="G8" s="74">
        <f t="shared" si="0"/>
        <v>9.9306835768466524</v>
      </c>
      <c r="H8" s="78">
        <v>3983.9499860044843</v>
      </c>
      <c r="I8" s="78">
        <f t="shared" si="2"/>
        <v>8254.3712920728376</v>
      </c>
      <c r="J8" s="71">
        <v>59.8</v>
      </c>
      <c r="K8" s="78">
        <f t="shared" si="1"/>
        <v>8135.4713778850464</v>
      </c>
    </row>
    <row r="9" spans="1:11">
      <c r="A9" s="1">
        <v>1985</v>
      </c>
      <c r="B9" s="78">
        <f>'a1'!BB12/1000</f>
        <v>1024.9280000000001</v>
      </c>
      <c r="C9" s="321">
        <v>747.2</v>
      </c>
      <c r="D9" s="71">
        <f>C9/'a5-1'!C19*100</f>
        <v>3.7655975971133113</v>
      </c>
      <c r="E9" s="78">
        <v>829.67299466883298</v>
      </c>
      <c r="F9" s="73">
        <f>POWER(F$10/F$5,1/5)*F8</f>
        <v>4.9877343198115245</v>
      </c>
      <c r="G9" s="74">
        <f t="shared" si="0"/>
        <v>9.9674239068491595</v>
      </c>
      <c r="H9" s="78">
        <v>4142.8078086857131</v>
      </c>
      <c r="I9" s="78">
        <f t="shared" si="2"/>
        <v>8278.933669292901</v>
      </c>
      <c r="J9" s="71">
        <v>62</v>
      </c>
      <c r="K9" s="78">
        <f t="shared" si="1"/>
        <v>8077.5758582972658</v>
      </c>
    </row>
    <row r="10" spans="1:11">
      <c r="A10" s="1">
        <v>1986</v>
      </c>
      <c r="B10" s="78">
        <f>'a1'!BB13/1000</f>
        <v>1028.7170000000001</v>
      </c>
      <c r="C10" s="321">
        <v>750.5</v>
      </c>
      <c r="D10" s="71">
        <f>C10/'a5-1'!C20*100</f>
        <v>3.7350944598172515</v>
      </c>
      <c r="E10" s="78">
        <v>830</v>
      </c>
      <c r="F10" s="74">
        <v>5.1903614457831324</v>
      </c>
      <c r="G10" s="74">
        <f t="shared" si="0"/>
        <v>10.095538196743014</v>
      </c>
      <c r="H10" s="78">
        <v>4308</v>
      </c>
      <c r="I10" s="78">
        <f t="shared" si="2"/>
        <v>8379.2967032967044</v>
      </c>
      <c r="J10" s="71">
        <v>63.7</v>
      </c>
      <c r="K10" s="78">
        <f t="shared" si="1"/>
        <v>8145.3856632064044</v>
      </c>
    </row>
    <row r="11" spans="1:11">
      <c r="A11" s="1">
        <v>1987</v>
      </c>
      <c r="B11" s="78">
        <f>'a1'!BB14/1000</f>
        <v>1032.799</v>
      </c>
      <c r="C11" s="321">
        <v>752.3</v>
      </c>
      <c r="D11" s="71">
        <f>C11/'a5-1'!C21*100</f>
        <v>3.6971510853593208</v>
      </c>
      <c r="E11" s="78">
        <v>835.81</v>
      </c>
      <c r="F11" s="73">
        <f>POWER(F$16/F$10,1/6)*F10</f>
        <v>5.488649978080363</v>
      </c>
      <c r="G11" s="74">
        <f t="shared" si="0"/>
        <v>10.180295393475404</v>
      </c>
      <c r="H11" s="78">
        <v>4587.0481340901488</v>
      </c>
      <c r="I11" s="78">
        <f t="shared" si="2"/>
        <v>8508.0129313438538</v>
      </c>
      <c r="J11" s="71">
        <v>66.8</v>
      </c>
      <c r="K11" s="78">
        <f t="shared" si="1"/>
        <v>8237.8206517859271</v>
      </c>
    </row>
    <row r="12" spans="1:11">
      <c r="A12" s="1">
        <v>1988</v>
      </c>
      <c r="B12" s="78">
        <f>'a1'!BB15/1000</f>
        <v>1028.2249999999999</v>
      </c>
      <c r="C12" s="321">
        <v>748.9</v>
      </c>
      <c r="D12" s="71">
        <f>C12/'a5-1'!C22*100</f>
        <v>3.6332851418092194</v>
      </c>
      <c r="E12" s="78">
        <v>841.66066999999987</v>
      </c>
      <c r="F12" s="73">
        <f>POWER(F$16/F$10,1/6)*F11</f>
        <v>5.8040810638258362</v>
      </c>
      <c r="G12" s="74">
        <f t="shared" si="0"/>
        <v>10.302659653410046</v>
      </c>
      <c r="H12" s="78">
        <v>4884.1714448607045</v>
      </c>
      <c r="I12" s="78">
        <f t="shared" si="2"/>
        <v>8669.7541836424261</v>
      </c>
      <c r="J12" s="71">
        <v>69.8</v>
      </c>
      <c r="K12" s="78">
        <f t="shared" si="1"/>
        <v>8431.7675446934536</v>
      </c>
    </row>
    <row r="13" spans="1:11">
      <c r="A13" s="1">
        <v>1989</v>
      </c>
      <c r="B13" s="78">
        <f>'a1'!BB16/1000</f>
        <v>1019.439</v>
      </c>
      <c r="C13" s="321">
        <v>741.9</v>
      </c>
      <c r="D13" s="71">
        <f>C13/'a5-1'!C23*100</f>
        <v>3.5500155513553602</v>
      </c>
      <c r="E13" s="78">
        <v>847.55229468999983</v>
      </c>
      <c r="F13" s="73">
        <f>POWER(F$16/F$10,1/6)*F12</f>
        <v>6.1376398804799885</v>
      </c>
      <c r="G13" s="74">
        <f t="shared" si="0"/>
        <v>10.431462019087387</v>
      </c>
      <c r="H13" s="78">
        <v>5200.5407411152928</v>
      </c>
      <c r="I13" s="78">
        <f t="shared" si="2"/>
        <v>8838.779119673316</v>
      </c>
      <c r="J13" s="71">
        <v>72.900000000000006</v>
      </c>
      <c r="K13" s="78">
        <f t="shared" si="1"/>
        <v>8670.2383562658651</v>
      </c>
    </row>
    <row r="14" spans="1:11">
      <c r="A14" s="1">
        <v>1990</v>
      </c>
      <c r="B14" s="78">
        <f>'a1'!BB17/1000</f>
        <v>1007.727</v>
      </c>
      <c r="C14" s="321">
        <v>733.8</v>
      </c>
      <c r="D14" s="71">
        <f>C14/'a5-1'!C24*100</f>
        <v>3.4589223510113265</v>
      </c>
      <c r="E14" s="78">
        <v>853.48516075282976</v>
      </c>
      <c r="F14" s="73">
        <f>POWER(F$16/F$10,1/6)*F13</f>
        <v>6.490368223359603</v>
      </c>
      <c r="G14" s="74">
        <f t="shared" si="0"/>
        <v>10.58100819571388</v>
      </c>
      <c r="H14" s="78">
        <v>5537.4026701004414</v>
      </c>
      <c r="I14" s="78">
        <f t="shared" si="2"/>
        <v>9027.4235634926936</v>
      </c>
      <c r="J14" s="71">
        <v>76</v>
      </c>
      <c r="K14" s="78">
        <f t="shared" si="1"/>
        <v>8958.2035248561315</v>
      </c>
    </row>
    <row r="15" spans="1:11">
      <c r="A15" s="1">
        <v>1991</v>
      </c>
      <c r="B15" s="78">
        <f>'a1'!BB18/1000</f>
        <v>1002.713</v>
      </c>
      <c r="C15" s="321">
        <v>731.5</v>
      </c>
      <c r="D15" s="71">
        <f>C15/'a5-1'!C25*100</f>
        <v>3.3970640821425424</v>
      </c>
      <c r="E15" s="78">
        <v>859.45955687809942</v>
      </c>
      <c r="F15" s="73">
        <f>POWER(F$16/F$10,1/6)*F14</f>
        <v>6.8633677594492157</v>
      </c>
      <c r="G15" s="74">
        <f t="shared" si="0"/>
        <v>10.629640817446974</v>
      </c>
      <c r="H15" s="78">
        <v>5896.0846298955521</v>
      </c>
      <c r="I15" s="78">
        <f t="shared" si="2"/>
        <v>9131.5610705507352</v>
      </c>
      <c r="J15" s="71">
        <v>80</v>
      </c>
      <c r="K15" s="78">
        <f t="shared" si="1"/>
        <v>9106.8541751734901</v>
      </c>
    </row>
    <row r="16" spans="1:11">
      <c r="A16" s="1">
        <v>1992</v>
      </c>
      <c r="B16" s="78">
        <f>'a1'!BB19/1000</f>
        <v>1003.995</v>
      </c>
      <c r="C16" s="321">
        <v>732.5</v>
      </c>
      <c r="D16" s="71">
        <f>C16/'a5-1'!C26*100</f>
        <v>3.3569811459106695</v>
      </c>
      <c r="E16" s="78">
        <v>865</v>
      </c>
      <c r="F16" s="74">
        <v>7.2578034682080927</v>
      </c>
      <c r="G16" s="74">
        <f t="shared" si="0"/>
        <v>11.129230813254736</v>
      </c>
      <c r="H16" s="78">
        <v>6278</v>
      </c>
      <c r="I16" s="78">
        <f t="shared" si="2"/>
        <v>9626.7846534653472</v>
      </c>
      <c r="J16" s="71">
        <v>80.8</v>
      </c>
      <c r="K16" s="78">
        <f t="shared" si="1"/>
        <v>9588.4786811342165</v>
      </c>
    </row>
    <row r="17" spans="1:11">
      <c r="A17" s="1">
        <v>1993</v>
      </c>
      <c r="B17" s="78">
        <f>'a1'!BB20/1000</f>
        <v>1006.9</v>
      </c>
      <c r="C17" s="321">
        <v>735.2</v>
      </c>
      <c r="D17" s="71">
        <f>C17/'a5-1'!C27*100</f>
        <v>3.327765933852052</v>
      </c>
      <c r="E17" s="78">
        <f>E16*POWER(E$22/E$16, 1/6)</f>
        <v>883.67372366901532</v>
      </c>
      <c r="F17" s="74">
        <f>G17*J17/$J$36</f>
        <v>7.4033900862899396</v>
      </c>
      <c r="G17" s="74">
        <f>G16*('a5-1'!D85/'a5-1'!D84)</f>
        <v>11.011765086330415</v>
      </c>
      <c r="H17" s="78">
        <f>E17*F17</f>
        <v>6542.1812853261035</v>
      </c>
      <c r="I17" s="78">
        <f>E17*G17</f>
        <v>9730.8074580060547</v>
      </c>
      <c r="J17" s="71">
        <v>83.3</v>
      </c>
      <c r="K17" s="78">
        <f t="shared" si="1"/>
        <v>9664.1249955368512</v>
      </c>
    </row>
    <row r="18" spans="1:11">
      <c r="A18" s="1">
        <v>1994</v>
      </c>
      <c r="B18" s="78">
        <f>'a1'!BB21/1000</f>
        <v>1009.575</v>
      </c>
      <c r="C18" s="321">
        <v>738.7</v>
      </c>
      <c r="D18" s="71">
        <f>C18/'a5-1'!C28*100</f>
        <v>3.3025299874372425</v>
      </c>
      <c r="E18" s="76">
        <f>E17*POWER(E$22/E$16, 1/6)</f>
        <v>902.75057792261646</v>
      </c>
      <c r="F18" s="74">
        <f t="shared" ref="F18:F42" si="3">G18*J18/$J$36</f>
        <v>7.511401571035325</v>
      </c>
      <c r="G18" s="74">
        <f>G17*('a5-1'!D86/'a5-1'!D85)</f>
        <v>10.974795455793359</v>
      </c>
      <c r="H18" s="78">
        <f t="shared" ref="H18:H31" si="4">E18*F18</f>
        <v>6780.9221092609887</v>
      </c>
      <c r="I18" s="78">
        <f t="shared" ref="I18:I42" si="5">E18*G18</f>
        <v>9907.5029402999589</v>
      </c>
      <c r="J18" s="71">
        <v>84.8</v>
      </c>
      <c r="K18" s="78">
        <f t="shared" si="1"/>
        <v>9813.5383109723971</v>
      </c>
    </row>
    <row r="19" spans="1:11">
      <c r="A19" s="1">
        <v>1995</v>
      </c>
      <c r="B19" s="78">
        <f>'a1'!BB22/1000</f>
        <v>1014.187</v>
      </c>
      <c r="C19" s="321">
        <v>743.6</v>
      </c>
      <c r="D19" s="71">
        <f>C19/'a5-1'!C29*100</f>
        <v>3.2815533980582527</v>
      </c>
      <c r="E19" s="76">
        <f>E18*POWER(E$22/E$16, 1/6)</f>
        <v>922.23926559217807</v>
      </c>
      <c r="F19" s="74">
        <f t="shared" si="3"/>
        <v>7.6311170068127812</v>
      </c>
      <c r="G19" s="74">
        <f>G18*('a5-1'!D87/'a5-1'!D86)</f>
        <v>10.94323376324194</v>
      </c>
      <c r="H19" s="78">
        <f t="shared" si="4"/>
        <v>7037.7157440109995</v>
      </c>
      <c r="I19" s="78">
        <f t="shared" si="5"/>
        <v>10092.279869015774</v>
      </c>
      <c r="J19" s="71">
        <v>86.4</v>
      </c>
      <c r="K19" s="78">
        <f t="shared" si="1"/>
        <v>9951.1035627707461</v>
      </c>
    </row>
    <row r="20" spans="1:11">
      <c r="A20" s="1">
        <v>1996</v>
      </c>
      <c r="B20" s="78">
        <f>'a1'!BB23/1000</f>
        <v>1018.9450000000001</v>
      </c>
      <c r="C20" s="321">
        <v>744.9</v>
      </c>
      <c r="D20" s="71">
        <f>C20/'a5-1'!C30*100</f>
        <v>3.2444086325921733</v>
      </c>
      <c r="E20" s="76">
        <f>E19*POWER(E$22/E$16, 1/6)</f>
        <v>942.14867738684154</v>
      </c>
      <c r="F20" s="74">
        <f t="shared" si="3"/>
        <v>7.766681394350516</v>
      </c>
      <c r="G20" s="74">
        <f>G19*('a5-1'!D88/'a5-1'!D87)</f>
        <v>10.922722187968548</v>
      </c>
      <c r="H20" s="78">
        <f t="shared" si="4"/>
        <v>7317.3686033723288</v>
      </c>
      <c r="I20" s="78">
        <f t="shared" si="5"/>
        <v>10290.828262858475</v>
      </c>
      <c r="J20" s="71">
        <v>88.1</v>
      </c>
      <c r="K20" s="78">
        <f t="shared" si="1"/>
        <v>10099.49336113183</v>
      </c>
    </row>
    <row r="21" spans="1:11">
      <c r="A21" s="1">
        <v>1997</v>
      </c>
      <c r="B21" s="78">
        <f>'a1'!BB24/1000</f>
        <v>1017.902</v>
      </c>
      <c r="C21" s="321">
        <v>746.3</v>
      </c>
      <c r="D21" s="71">
        <f>C21/'a5-1'!C31*100</f>
        <v>3.2103481354342769</v>
      </c>
      <c r="E21" s="76">
        <f>E20*POWER(E$22/E$16, 1/6)</f>
        <v>962.48789594944276</v>
      </c>
      <c r="F21" s="74">
        <f t="shared" si="3"/>
        <v>8.0219236212838325</v>
      </c>
      <c r="G21" s="74">
        <f>G20*('a5-1'!D89/'a5-1'!D88)</f>
        <v>11.142559828218239</v>
      </c>
      <c r="H21" s="78">
        <f t="shared" si="4"/>
        <v>7721.0043877166108</v>
      </c>
      <c r="I21" s="78">
        <f t="shared" si="5"/>
        <v>10724.578964552556</v>
      </c>
      <c r="J21" s="71">
        <v>89.2</v>
      </c>
      <c r="K21" s="78">
        <f t="shared" si="1"/>
        <v>10535.964134614684</v>
      </c>
    </row>
    <row r="22" spans="1:11">
      <c r="A22" s="1">
        <v>1998</v>
      </c>
      <c r="B22" s="78">
        <f>'a1'!BB25/1000</f>
        <v>1017.332</v>
      </c>
      <c r="C22" s="321">
        <v>748.3</v>
      </c>
      <c r="D22" s="71">
        <f>C22/'a5-1'!C32*100</f>
        <v>3.1821293858996325</v>
      </c>
      <c r="E22" s="76">
        <f t="shared" ref="E22:E42" si="6">C22*C60*365/1000</f>
        <v>983.26620000000003</v>
      </c>
      <c r="F22" s="74">
        <f t="shared" si="3"/>
        <v>8.3180244155105445</v>
      </c>
      <c r="G22" s="74">
        <f>G21*('a5-1'!D90/'a5-1'!D89)</f>
        <v>11.400478153559254</v>
      </c>
      <c r="H22" s="78">
        <f t="shared" si="4"/>
        <v>8178.8322585462747</v>
      </c>
      <c r="I22" s="78">
        <f t="shared" si="5"/>
        <v>11209.704832233225</v>
      </c>
      <c r="J22" s="71">
        <v>90.4</v>
      </c>
      <c r="K22" s="78">
        <f t="shared" si="1"/>
        <v>11018.728234473332</v>
      </c>
    </row>
    <row r="23" spans="1:11">
      <c r="A23" s="1">
        <v>1999</v>
      </c>
      <c r="B23" s="78">
        <f>'a1'!BB26/1000</f>
        <v>1014.524</v>
      </c>
      <c r="C23" s="321">
        <v>748.6</v>
      </c>
      <c r="D23" s="71">
        <f>C23/'a5-1'!C33*100</f>
        <v>3.1478382265131577</v>
      </c>
      <c r="E23" s="76">
        <f t="shared" si="6"/>
        <v>975.66103690823206</v>
      </c>
      <c r="F23" s="74">
        <f t="shared" si="3"/>
        <v>8.534146176261542</v>
      </c>
      <c r="G23" s="74">
        <f>G22*('a5-1'!D91/'a5-1'!D90)</f>
        <v>11.493268600421795</v>
      </c>
      <c r="H23" s="78">
        <f t="shared" si="4"/>
        <v>8326.4339074577601</v>
      </c>
      <c r="I23" s="78">
        <f t="shared" si="5"/>
        <v>11213.534360152353</v>
      </c>
      <c r="J23" s="71">
        <v>92</v>
      </c>
      <c r="K23" s="78">
        <f t="shared" si="1"/>
        <v>11053.000579732319</v>
      </c>
    </row>
    <row r="24" spans="1:11">
      <c r="A24" s="1">
        <v>2000</v>
      </c>
      <c r="B24" s="78">
        <f>'a1'!BB27/1000</f>
        <v>1007.5650000000001</v>
      </c>
      <c r="C24" s="321">
        <v>746.7</v>
      </c>
      <c r="D24" s="71">
        <f>C24/'a5-1'!C34*100</f>
        <v>3.0996650020548202</v>
      </c>
      <c r="E24" s="76">
        <f t="shared" si="6"/>
        <v>965.2705673577093</v>
      </c>
      <c r="F24" s="74">
        <f t="shared" si="3"/>
        <v>9.047107248044469</v>
      </c>
      <c r="G24" s="74">
        <f>G23*('a5-1'!D92/'a5-1'!D91)</f>
        <v>11.874328263058365</v>
      </c>
      <c r="H24" s="78">
        <f t="shared" si="4"/>
        <v>8732.9063462659287</v>
      </c>
      <c r="I24" s="78">
        <f t="shared" si="5"/>
        <v>11461.93957947403</v>
      </c>
      <c r="J24" s="71">
        <v>94.4</v>
      </c>
      <c r="K24" s="78">
        <f t="shared" si="1"/>
        <v>11375.881039410886</v>
      </c>
    </row>
    <row r="25" spans="1:11">
      <c r="A25" s="1">
        <v>2001</v>
      </c>
      <c r="B25" s="78">
        <f>'a1'!BB28/1000</f>
        <v>1000.239</v>
      </c>
      <c r="C25" s="321">
        <v>741.8</v>
      </c>
      <c r="D25" s="71">
        <f>C25/'a5-1'!C35*100</f>
        <v>3.0377486752336256</v>
      </c>
      <c r="E25" s="76">
        <f t="shared" si="6"/>
        <v>951.13796158891807</v>
      </c>
      <c r="F25" s="74">
        <f t="shared" si="3"/>
        <v>9.4017650375924724</v>
      </c>
      <c r="G25" s="74">
        <f>G24*('a5-1'!D93/'a5-1'!D92)</f>
        <v>11.98434864359781</v>
      </c>
      <c r="H25" s="78">
        <f t="shared" si="4"/>
        <v>8942.375633193662</v>
      </c>
      <c r="I25" s="78">
        <f t="shared" si="5"/>
        <v>11398.768939842537</v>
      </c>
      <c r="J25" s="71">
        <v>97.2</v>
      </c>
      <c r="K25" s="78">
        <f t="shared" si="1"/>
        <v>11396.045285019416</v>
      </c>
    </row>
    <row r="26" spans="1:11">
      <c r="A26" s="1">
        <v>2002</v>
      </c>
      <c r="B26" s="78">
        <f>'a1'!BB29/1000</f>
        <v>996.80700000000002</v>
      </c>
      <c r="C26" s="321">
        <v>741.5</v>
      </c>
      <c r="D26" s="71">
        <f>C26/'a5-1'!C36*100</f>
        <v>2.993709777702414</v>
      </c>
      <c r="E26" s="76">
        <f t="shared" si="6"/>
        <v>943.02154613765572</v>
      </c>
      <c r="F26" s="74">
        <f t="shared" si="3"/>
        <v>9.6807655572918492</v>
      </c>
      <c r="G26" s="74">
        <f>G25*('a5-1'!D94/'a5-1'!D93)</f>
        <v>11.994468525484601</v>
      </c>
      <c r="H26" s="78">
        <f t="shared" si="4"/>
        <v>9129.1705036335243</v>
      </c>
      <c r="I26" s="78">
        <f t="shared" si="5"/>
        <v>11311.042254001935</v>
      </c>
      <c r="J26" s="71">
        <v>100</v>
      </c>
      <c r="K26" s="78">
        <f t="shared" si="1"/>
        <v>11347.274100203887</v>
      </c>
    </row>
    <row r="27" spans="1:11">
      <c r="A27" s="1">
        <v>2003</v>
      </c>
      <c r="B27" s="78">
        <f>'a1'!BB30/1000</f>
        <v>996.38599999999997</v>
      </c>
      <c r="C27" s="321">
        <v>743.5</v>
      </c>
      <c r="D27" s="71">
        <f>C27/'a5-1'!C37*100</f>
        <v>2.964525376895442</v>
      </c>
      <c r="E27" s="76">
        <f t="shared" si="6"/>
        <v>937.8755342509196</v>
      </c>
      <c r="F27" s="74">
        <f t="shared" si="3"/>
        <v>9.8867612963030354</v>
      </c>
      <c r="G27" s="74">
        <f>G26*('a5-1'!D95/'a5-1'!D94)</f>
        <v>11.974288608132415</v>
      </c>
      <c r="H27" s="78">
        <f t="shared" si="4"/>
        <v>9272.5515327815228</v>
      </c>
      <c r="I27" s="78">
        <f t="shared" si="5"/>
        <v>11230.39232562689</v>
      </c>
      <c r="J27" s="71">
        <v>102.3</v>
      </c>
      <c r="K27" s="78">
        <f t="shared" si="1"/>
        <v>11271.126175625603</v>
      </c>
    </row>
    <row r="28" spans="1:11">
      <c r="A28" s="1">
        <v>2004</v>
      </c>
      <c r="B28" s="78">
        <f>'a1'!BB31/1000</f>
        <v>997.28300000000002</v>
      </c>
      <c r="C28" s="321">
        <v>747</v>
      </c>
      <c r="D28" s="71">
        <f>C28/'a5-1'!C38*100</f>
        <v>2.9400073205001558</v>
      </c>
      <c r="E28" s="76">
        <f t="shared" si="6"/>
        <v>934.62761669816348</v>
      </c>
      <c r="F28" s="74">
        <f t="shared" si="3"/>
        <v>10.242147335617108</v>
      </c>
      <c r="G28" s="74">
        <f>G27*('a5-1'!D96/'a5-1'!D95)</f>
        <v>12.131950811500573</v>
      </c>
      <c r="H28" s="78">
        <f t="shared" si="4"/>
        <v>9572.593754159263</v>
      </c>
      <c r="I28" s="78">
        <f t="shared" si="5"/>
        <v>11338.856272852132</v>
      </c>
      <c r="J28" s="71">
        <v>104.6</v>
      </c>
      <c r="K28" s="78">
        <f t="shared" si="1"/>
        <v>11369.747877836213</v>
      </c>
    </row>
    <row r="29" spans="1:11">
      <c r="A29" s="1">
        <v>2005</v>
      </c>
      <c r="B29" s="78">
        <f>'a1'!BB32/1000</f>
        <v>993.5</v>
      </c>
      <c r="C29" s="321">
        <v>747.8</v>
      </c>
      <c r="D29" s="71">
        <f>C29/'a5-1'!C39*100</f>
        <v>2.9035477019728435</v>
      </c>
      <c r="E29" s="76">
        <f t="shared" si="6"/>
        <v>928.01980000000003</v>
      </c>
      <c r="F29" s="74">
        <f t="shared" si="3"/>
        <v>10.700535672653237</v>
      </c>
      <c r="G29" s="74">
        <f>G28*('a5-1'!D97/'a5-1'!D96)</f>
        <v>12.402211130418486</v>
      </c>
      <c r="H29" s="78">
        <f t="shared" si="4"/>
        <v>9930.308974828522</v>
      </c>
      <c r="I29" s="78">
        <f t="shared" si="5"/>
        <v>11509.497492808738</v>
      </c>
      <c r="J29" s="71">
        <v>106.9</v>
      </c>
      <c r="K29" s="78">
        <f t="shared" si="1"/>
        <v>11584.798684256404</v>
      </c>
    </row>
    <row r="30" spans="1:11">
      <c r="A30" s="1">
        <v>2006</v>
      </c>
      <c r="B30" s="78">
        <f>'a1'!BB33/1000</f>
        <v>992.31399999999996</v>
      </c>
      <c r="C30" s="321">
        <v>749.2</v>
      </c>
      <c r="D30" s="71">
        <f>C30/'a5-1'!C40*100</f>
        <v>2.8687943941337521</v>
      </c>
      <c r="E30" s="76">
        <f t="shared" si="6"/>
        <v>940.44687342611189</v>
      </c>
      <c r="F30" s="74">
        <f t="shared" si="3"/>
        <v>11.198336040863872</v>
      </c>
      <c r="G30" s="74">
        <f>G29*('a5-1'!D98/'a5-1'!D97)</f>
        <v>12.717450370880236</v>
      </c>
      <c r="H30" s="78">
        <f t="shared" si="4"/>
        <v>10531.440117205373</v>
      </c>
      <c r="I30" s="78">
        <f t="shared" si="5"/>
        <v>11960.086439246064</v>
      </c>
      <c r="J30" s="71">
        <v>109.1</v>
      </c>
      <c r="K30" s="78">
        <f t="shared" si="1"/>
        <v>12052.723673399816</v>
      </c>
    </row>
    <row r="31" spans="1:11">
      <c r="A31" s="1">
        <v>2007</v>
      </c>
      <c r="B31" s="78">
        <f>'a1'!BB34/1000</f>
        <v>1002.086</v>
      </c>
      <c r="C31" s="321">
        <v>758.3</v>
      </c>
      <c r="D31" s="71">
        <f>C31/'a5-1'!C41*100</f>
        <v>2.8656511108507763</v>
      </c>
      <c r="E31" s="76">
        <f t="shared" si="6"/>
        <v>962.81372149629965</v>
      </c>
      <c r="F31" s="74">
        <f t="shared" si="3"/>
        <v>11.725929780655948</v>
      </c>
      <c r="G31" s="74">
        <f>G30*('a5-1'!D99/'a5-1'!D98)</f>
        <v>12.948687164200285</v>
      </c>
      <c r="H31" s="78">
        <f t="shared" si="4"/>
        <v>11289.886090117641</v>
      </c>
      <c r="I31" s="78">
        <f t="shared" si="5"/>
        <v>12467.173677055043</v>
      </c>
      <c r="J31" s="71">
        <v>112.2</v>
      </c>
      <c r="K31" s="78">
        <f t="shared" si="1"/>
        <v>12441.22128944526</v>
      </c>
    </row>
    <row r="32" spans="1:11">
      <c r="A32" s="1">
        <v>2008</v>
      </c>
      <c r="B32" s="78">
        <f>'a1'!BB35/1000</f>
        <v>1017.404</v>
      </c>
      <c r="C32" s="321">
        <v>771.5</v>
      </c>
      <c r="D32" s="71">
        <f>C32/'a5-1'!C42*100</f>
        <v>2.876112792830408</v>
      </c>
      <c r="E32" s="76">
        <f t="shared" si="6"/>
        <v>990.83619331132081</v>
      </c>
      <c r="F32" s="74">
        <f t="shared" si="3"/>
        <v>12.217746119841431</v>
      </c>
      <c r="G32" s="74">
        <f>G31*('a5-1'!D100/'a5-1'!D99)</f>
        <v>13.06107630930417</v>
      </c>
      <c r="H32" s="78">
        <f t="shared" ref="H32:H37" si="7">E32*F32</f>
        <v>12105.785056227844</v>
      </c>
      <c r="I32" s="78">
        <f t="shared" si="5"/>
        <v>12941.387130859619</v>
      </c>
      <c r="J32" s="71">
        <v>115.9</v>
      </c>
      <c r="K32" s="78">
        <f t="shared" si="1"/>
        <v>12720.008109718085</v>
      </c>
    </row>
    <row r="33" spans="1:11">
      <c r="A33" s="1">
        <v>2009</v>
      </c>
      <c r="B33" s="78">
        <f>'a1'!BB36/1000</f>
        <v>1034.819</v>
      </c>
      <c r="C33" s="321">
        <v>785.8</v>
      </c>
      <c r="D33" s="71">
        <f>C33/'a5-1'!C43*100</f>
        <v>2.8887050822534692</v>
      </c>
      <c r="E33" s="76">
        <f t="shared" si="6"/>
        <v>1020.8047281812409</v>
      </c>
      <c r="F33" s="74">
        <f t="shared" si="3"/>
        <v>12.636207980419242</v>
      </c>
      <c r="G33" s="74">
        <f>G32*('a5-1'!D101/'a5-1'!D100)</f>
        <v>13.36999290157083</v>
      </c>
      <c r="H33" s="78">
        <f t="shared" si="7"/>
        <v>12899.100852693491</v>
      </c>
      <c r="I33" s="78">
        <f t="shared" si="5"/>
        <v>13648.151969673132</v>
      </c>
      <c r="J33" s="71">
        <v>117.1</v>
      </c>
      <c r="K33" s="78">
        <f t="shared" ref="K33:K38" si="8">I33/B33*1000</f>
        <v>13188.926729865931</v>
      </c>
    </row>
    <row r="34" spans="1:11">
      <c r="A34" s="1">
        <v>2010</v>
      </c>
      <c r="B34" s="78">
        <f>'a1'!BB37/1000</f>
        <v>1051.443</v>
      </c>
      <c r="C34" s="321">
        <v>799.9</v>
      </c>
      <c r="D34" s="71">
        <f>C34/'a5-1'!C44*100</f>
        <v>2.9009632402007721</v>
      </c>
      <c r="E34" s="76">
        <f t="shared" si="6"/>
        <v>1051.0685999999998</v>
      </c>
      <c r="F34" s="74">
        <f t="shared" si="3"/>
        <v>12.70965816791956</v>
      </c>
      <c r="G34" s="74">
        <f>G33*('a5-1'!D102/'a5-1'!D101)</f>
        <v>13.266441845031455</v>
      </c>
      <c r="H34" s="78">
        <f t="shared" si="7"/>
        <v>13358.722617033774</v>
      </c>
      <c r="I34" s="78">
        <f t="shared" si="5"/>
        <v>13943.940457038627</v>
      </c>
      <c r="J34" s="71">
        <v>118.7</v>
      </c>
      <c r="K34" s="78">
        <f t="shared" si="8"/>
        <v>13261.71790295682</v>
      </c>
    </row>
    <row r="35" spans="1:11">
      <c r="A35" s="1">
        <v>2011</v>
      </c>
      <c r="B35" s="78">
        <f>'a1'!BB38/1000</f>
        <v>1066.0260000000001</v>
      </c>
      <c r="C35" s="321">
        <v>812</v>
      </c>
      <c r="D35" s="71">
        <f>C35/'a5-1'!C45*100</f>
        <v>2.9090075340429116</v>
      </c>
      <c r="E35" s="76">
        <f t="shared" si="6"/>
        <v>1035.5313063245949</v>
      </c>
      <c r="F35" s="74">
        <f t="shared" si="3"/>
        <v>13.150729016097172</v>
      </c>
      <c r="G35" s="74">
        <f>G34*('a5-1'!D103/'a5-1'!D102)</f>
        <v>13.355535451593767</v>
      </c>
      <c r="H35" s="78">
        <f t="shared" si="7"/>
        <v>13617.991597159858</v>
      </c>
      <c r="I35" s="78">
        <f t="shared" si="5"/>
        <v>13830.075072853331</v>
      </c>
      <c r="J35" s="71">
        <v>122</v>
      </c>
      <c r="K35" s="78">
        <f t="shared" si="8"/>
        <v>12973.487581778803</v>
      </c>
    </row>
    <row r="36" spans="1:11">
      <c r="A36" s="1">
        <v>2012</v>
      </c>
      <c r="B36" s="78">
        <f>'a1'!BB39/1000</f>
        <v>1083.7550000000001</v>
      </c>
      <c r="C36" s="321">
        <v>826.3</v>
      </c>
      <c r="D36" s="71">
        <f>C36/'a5-1'!C46*100</f>
        <v>2.9215119876393492</v>
      </c>
      <c r="E36" s="76">
        <f t="shared" si="6"/>
        <v>1022.7201089026796</v>
      </c>
      <c r="F36" s="74">
        <f t="shared" si="3"/>
        <v>13.523029237040982</v>
      </c>
      <c r="G36" s="74">
        <f>G35*('a5-1'!D104/'a5-1'!D103)</f>
        <v>13.523029237040982</v>
      </c>
      <c r="H36" s="78">
        <f t="shared" si="7"/>
        <v>13830.273934000674</v>
      </c>
      <c r="I36" s="78">
        <f t="shared" si="5"/>
        <v>13830.273934000674</v>
      </c>
      <c r="J36" s="71">
        <v>123.9</v>
      </c>
      <c r="K36" s="78">
        <f t="shared" si="8"/>
        <v>12761.439563370572</v>
      </c>
    </row>
    <row r="37" spans="1:11">
      <c r="A37" s="1">
        <v>2013</v>
      </c>
      <c r="B37" s="78">
        <f>'a1'!BB40/1000</f>
        <v>1099.7360000000001</v>
      </c>
      <c r="C37" s="321">
        <v>839.5</v>
      </c>
      <c r="D37" s="71">
        <f>C37/'a5-1'!C47*100</f>
        <v>2.9304783713591553</v>
      </c>
      <c r="E37" s="76">
        <f t="shared" si="6"/>
        <v>1008.4435243743627</v>
      </c>
      <c r="F37" s="74">
        <f t="shared" si="3"/>
        <v>13.997750297428368</v>
      </c>
      <c r="G37" s="74">
        <f>G36*('a5-1'!D105/'a5-1'!D104)</f>
        <v>13.797305185770682</v>
      </c>
      <c r="H37" s="78">
        <f t="shared" si="7"/>
        <v>14115.940643250948</v>
      </c>
      <c r="I37" s="78">
        <f t="shared" si="5"/>
        <v>13913.803068407258</v>
      </c>
      <c r="J37" s="71">
        <v>125.7</v>
      </c>
      <c r="K37" s="78">
        <f t="shared" si="8"/>
        <v>12651.948347973746</v>
      </c>
    </row>
    <row r="38" spans="1:11">
      <c r="A38" s="1">
        <v>2014</v>
      </c>
      <c r="B38" s="78">
        <f>'a1'!BB41/1000</f>
        <v>1112.979</v>
      </c>
      <c r="C38" s="321">
        <v>852.2</v>
      </c>
      <c r="D38" s="71">
        <f>C38/'a5-1'!C48*100</f>
        <v>2.94058784152157</v>
      </c>
      <c r="E38" s="76">
        <f t="shared" si="6"/>
        <v>993.53746753833343</v>
      </c>
      <c r="F38" s="74">
        <f t="shared" si="3"/>
        <v>14.545663735255033</v>
      </c>
      <c r="G38" s="74">
        <f>G37*('a5-1'!D106/'a5-1'!D105)</f>
        <v>14.003168118089347</v>
      </c>
      <c r="H38" s="78">
        <f t="shared" ref="H38" si="9">E38*F38</f>
        <v>14451.661911189462</v>
      </c>
      <c r="I38" s="78">
        <f t="shared" si="5"/>
        <v>13912.67218956002</v>
      </c>
      <c r="J38" s="71">
        <v>128.69999999999999</v>
      </c>
      <c r="K38" s="78">
        <f t="shared" si="8"/>
        <v>12500.390564026831</v>
      </c>
    </row>
    <row r="39" spans="1:11">
      <c r="A39" s="1">
        <v>2015</v>
      </c>
      <c r="B39" s="78">
        <f>'a1'!BB42/1000</f>
        <v>1120.9670000000001</v>
      </c>
      <c r="C39" s="321">
        <v>861.5</v>
      </c>
      <c r="D39" s="71">
        <f>C39/'a5-1'!C49*100</f>
        <v>2.9423015184529953</v>
      </c>
      <c r="E39" s="76">
        <f t="shared" si="6"/>
        <v>974.78724999999997</v>
      </c>
      <c r="F39" s="74">
        <f t="shared" si="3"/>
        <v>14.899513488663166</v>
      </c>
      <c r="G39" s="74">
        <f>G38*('a5-1'!D107/'a5-1'!D106)</f>
        <v>14.113529978940107</v>
      </c>
      <c r="H39" s="78">
        <f t="shared" ref="H39:H40" si="10">E39*F39</f>
        <v>14523.855779951873</v>
      </c>
      <c r="I39" s="78">
        <f t="shared" si="5"/>
        <v>13757.689075963584</v>
      </c>
      <c r="J39" s="71">
        <v>130.80000000000001</v>
      </c>
      <c r="K39" s="78">
        <f t="shared" ref="K39:K40" si="11">I39/B39*1000</f>
        <v>12273.054493097106</v>
      </c>
    </row>
    <row r="40" spans="1:11">
      <c r="A40" s="1">
        <v>2016</v>
      </c>
      <c r="B40" s="78">
        <f>'a1'!BB43/1000</f>
        <v>1135.9870000000001</v>
      </c>
      <c r="C40" s="321">
        <v>869</v>
      </c>
      <c r="D40" s="71">
        <f>C40/'a5-1'!C50*100</f>
        <v>2.9370908267454401</v>
      </c>
      <c r="E40" s="76">
        <f t="shared" si="6"/>
        <v>954.3027456581234</v>
      </c>
      <c r="F40" s="74">
        <f t="shared" si="3"/>
        <v>14.740567696362497</v>
      </c>
      <c r="G40" s="74">
        <f>G39*('a5-1'!D108/'a5-1'!D107)</f>
        <v>13.815100889404793</v>
      </c>
      <c r="H40" s="78">
        <f t="shared" si="10"/>
        <v>14066.96422519817</v>
      </c>
      <c r="I40" s="78">
        <f t="shared" si="5"/>
        <v>13183.788710302977</v>
      </c>
      <c r="J40" s="71">
        <v>132.19999999999999</v>
      </c>
      <c r="K40" s="78">
        <f t="shared" si="11"/>
        <v>11605.580618706883</v>
      </c>
    </row>
    <row r="41" spans="1:11">
      <c r="A41" s="1">
        <v>2017</v>
      </c>
      <c r="B41" s="78">
        <f>'a1'!BB44/1000</f>
        <v>1150.9259999999999</v>
      </c>
      <c r="C41" s="321">
        <v>876.8</v>
      </c>
      <c r="D41" s="71">
        <f>C41/'a5-1'!C51*100</f>
        <v>2.9322747536093265</v>
      </c>
      <c r="E41" s="76">
        <f t="shared" si="6"/>
        <v>934.4988615939177</v>
      </c>
      <c r="F41" s="74">
        <f t="shared" si="3"/>
        <v>15.185731257036878</v>
      </c>
      <c r="G41" s="74">
        <f>G40*('a5-1'!D109/'a5-1'!D108)</f>
        <v>13.999346002580872</v>
      </c>
      <c r="H41" s="78">
        <f t="shared" ref="H41:H42" si="12">E41*F41</f>
        <v>14191.048572172134</v>
      </c>
      <c r="I41" s="78">
        <f t="shared" si="5"/>
        <v>13082.372902471187</v>
      </c>
      <c r="J41" s="71">
        <v>134.4</v>
      </c>
      <c r="K41" s="78">
        <f t="shared" ref="K41:K42" si="13">I41/B41*1000</f>
        <v>11366.823672826218</v>
      </c>
    </row>
    <row r="42" spans="1:11" s="67" customFormat="1">
      <c r="A42" s="67">
        <v>2018</v>
      </c>
      <c r="B42" s="78">
        <f>'a1'!BB45/1000</f>
        <v>1162.9780000000001</v>
      </c>
      <c r="C42" s="321">
        <v>884.4</v>
      </c>
      <c r="D42" s="71">
        <f>C42/'a5-1'!C52*100</f>
        <v>2.9197369463592424</v>
      </c>
      <c r="E42" s="76">
        <f t="shared" si="6"/>
        <v>914.82665083903373</v>
      </c>
      <c r="F42" s="74">
        <f t="shared" si="3"/>
        <v>15.530395088493393</v>
      </c>
      <c r="G42" s="74">
        <f>G41*('a5-1'!D110/'a5-1'!D109)</f>
        <v>13.994297828831503</v>
      </c>
      <c r="H42" s="78">
        <f t="shared" si="12"/>
        <v>14207.619325013389</v>
      </c>
      <c r="I42" s="78">
        <f t="shared" si="5"/>
        <v>12802.356613593885</v>
      </c>
      <c r="J42" s="71">
        <v>137.5</v>
      </c>
      <c r="K42" s="78">
        <f t="shared" si="13"/>
        <v>11008.253478220469</v>
      </c>
    </row>
    <row r="43" spans="1:11">
      <c r="B43" s="18"/>
      <c r="C43" s="18"/>
      <c r="D43" s="18"/>
      <c r="E43" s="18"/>
      <c r="F43" s="18"/>
      <c r="G43" s="18"/>
      <c r="H43" s="18"/>
      <c r="I43" s="18"/>
      <c r="J43" s="18"/>
      <c r="K43" s="18"/>
    </row>
    <row r="44" spans="1:11">
      <c r="A44" s="1" t="s">
        <v>340</v>
      </c>
      <c r="B44" s="18"/>
      <c r="C44" s="18"/>
      <c r="D44" s="18"/>
      <c r="E44" s="18"/>
      <c r="F44" s="18"/>
      <c r="G44" s="18"/>
      <c r="H44" s="18"/>
      <c r="I44" s="18"/>
      <c r="J44" s="18"/>
      <c r="K44" s="18"/>
    </row>
    <row r="45" spans="1:11">
      <c r="A45" s="1" t="s">
        <v>342</v>
      </c>
      <c r="B45" s="70">
        <f>(POWER(B29/B16, 1/13)-1)*100</f>
        <v>-8.0800094265620626E-2</v>
      </c>
      <c r="C45" s="70">
        <f t="shared" ref="C45:K45" si="14">(POWER(C29/C16, 1/13)-1)*100</f>
        <v>0.15914358884603352</v>
      </c>
      <c r="D45" s="70">
        <f t="shared" si="14"/>
        <v>-1.1100146481031081</v>
      </c>
      <c r="E45" s="70">
        <f t="shared" si="14"/>
        <v>0.542416254582756</v>
      </c>
      <c r="F45" s="70">
        <f t="shared" si="14"/>
        <v>3.0313178969714194</v>
      </c>
      <c r="G45" s="70">
        <f t="shared" si="14"/>
        <v>0.83655449409436589</v>
      </c>
      <c r="H45" s="70">
        <f t="shared" si="14"/>
        <v>3.5901765125554208</v>
      </c>
      <c r="I45" s="70">
        <f t="shared" si="14"/>
        <v>1.3835083562315331</v>
      </c>
      <c r="J45" s="70">
        <f t="shared" si="14"/>
        <v>2.1765553314354813</v>
      </c>
      <c r="K45" s="70">
        <f t="shared" si="14"/>
        <v>1.4654925698750709</v>
      </c>
    </row>
    <row r="46" spans="1:11" ht="16.5" customHeight="1">
      <c r="A46" s="67" t="s">
        <v>994</v>
      </c>
      <c r="B46" s="70">
        <f>(POWER(B42/B16, 1/(2018-1992))-1)*100</f>
        <v>0.56697400024645628</v>
      </c>
      <c r="C46" s="70">
        <f t="shared" ref="C46:K46" si="15">(POWER(C42/C16, 1/(2018-1992))-1)*100</f>
        <v>0.72742570326214118</v>
      </c>
      <c r="D46" s="70">
        <f t="shared" si="15"/>
        <v>-0.53528749664304431</v>
      </c>
      <c r="E46" s="70">
        <f t="shared" si="15"/>
        <v>0.21563634517043351</v>
      </c>
      <c r="F46" s="70">
        <f t="shared" si="15"/>
        <v>2.9690768662585576</v>
      </c>
      <c r="G46" s="70">
        <f t="shared" si="15"/>
        <v>0.88495002269293188</v>
      </c>
      <c r="H46" s="70">
        <f t="shared" si="15"/>
        <v>3.1911156202686808</v>
      </c>
      <c r="I46" s="70">
        <f t="shared" si="15"/>
        <v>1.1024946417488746</v>
      </c>
      <c r="J46" s="70">
        <f t="shared" si="15"/>
        <v>2.065845146473122</v>
      </c>
      <c r="K46" s="70">
        <f t="shared" si="15"/>
        <v>0.53250149646653089</v>
      </c>
    </row>
    <row r="47" spans="1:11" ht="27" customHeight="1">
      <c r="A47" s="379" t="s">
        <v>603</v>
      </c>
      <c r="B47" s="379"/>
      <c r="C47" s="379"/>
      <c r="D47" s="379"/>
      <c r="E47" s="379"/>
      <c r="F47" s="379"/>
      <c r="G47" s="379"/>
      <c r="H47" s="379"/>
      <c r="I47" s="379"/>
      <c r="J47" s="379"/>
      <c r="K47" s="379"/>
    </row>
    <row r="48" spans="1:11" ht="12.75" customHeight="1">
      <c r="A48" s="379" t="s">
        <v>591</v>
      </c>
      <c r="B48" s="379"/>
      <c r="C48" s="379"/>
      <c r="D48" s="379"/>
      <c r="E48" s="379"/>
      <c r="F48" s="379"/>
      <c r="G48" s="379"/>
      <c r="H48" s="379"/>
      <c r="I48" s="379"/>
      <c r="J48" s="379"/>
      <c r="K48" s="379"/>
    </row>
    <row r="49" spans="1:3">
      <c r="A49" s="1" t="s">
        <v>590</v>
      </c>
    </row>
    <row r="50" spans="1:3">
      <c r="A50" s="89" t="s">
        <v>1058</v>
      </c>
    </row>
    <row r="51" spans="1:3">
      <c r="A51" s="1" t="s">
        <v>882</v>
      </c>
    </row>
    <row r="52" spans="1:3">
      <c r="A52" s="1" t="s">
        <v>881</v>
      </c>
    </row>
    <row r="53" spans="1:3" s="89" customFormat="1" ht="13.5" customHeight="1">
      <c r="A53" s="89" t="s">
        <v>1056</v>
      </c>
    </row>
    <row r="54" spans="1:3" s="89" customFormat="1" ht="13.5" customHeight="1">
      <c r="A54" s="89" t="s">
        <v>1057</v>
      </c>
    </row>
    <row r="55" spans="1:3">
      <c r="A55" s="67" t="s">
        <v>1230</v>
      </c>
    </row>
    <row r="57" spans="1:3">
      <c r="C57" s="1" t="s">
        <v>592</v>
      </c>
    </row>
    <row r="58" spans="1:3">
      <c r="C58" s="1" t="s">
        <v>593</v>
      </c>
    </row>
    <row r="60" spans="1:3">
      <c r="B60" s="1">
        <v>1998</v>
      </c>
      <c r="C60" s="1">
        <v>3.6</v>
      </c>
    </row>
    <row r="61" spans="1:3">
      <c r="B61" s="1">
        <v>1999</v>
      </c>
      <c r="C61" s="1">
        <v>3.5707239336560006</v>
      </c>
    </row>
    <row r="62" spans="1:3">
      <c r="B62" s="1">
        <v>2000</v>
      </c>
      <c r="C62" s="1">
        <v>3.5416859473288285</v>
      </c>
    </row>
    <row r="63" spans="1:3">
      <c r="B63" s="1">
        <v>2001</v>
      </c>
      <c r="C63" s="1">
        <v>3.5128841048944928</v>
      </c>
    </row>
    <row r="64" spans="1:3">
      <c r="B64" s="1">
        <v>2002</v>
      </c>
      <c r="C64" s="1">
        <v>3.4843164859740283</v>
      </c>
    </row>
    <row r="65" spans="2:3">
      <c r="B65" s="1">
        <v>2003</v>
      </c>
      <c r="C65" s="1">
        <v>3.4559811858054541</v>
      </c>
    </row>
    <row r="66" spans="2:3">
      <c r="B66" s="1">
        <v>2004</v>
      </c>
      <c r="C66" s="1">
        <v>3.4278763151167722</v>
      </c>
    </row>
    <row r="67" spans="2:3">
      <c r="B67" s="1">
        <v>2005</v>
      </c>
      <c r="C67" s="1">
        <v>3.4</v>
      </c>
    </row>
    <row r="68" spans="2:3">
      <c r="B68" s="1">
        <v>2006</v>
      </c>
      <c r="C68" s="1">
        <v>3.4390907321274633</v>
      </c>
    </row>
    <row r="69" spans="2:3">
      <c r="B69" s="1">
        <v>2007</v>
      </c>
      <c r="C69" s="1">
        <v>3.478630901119121</v>
      </c>
    </row>
    <row r="70" spans="2:3">
      <c r="B70" s="1">
        <v>2008</v>
      </c>
      <c r="C70" s="1">
        <v>3.518625674273816</v>
      </c>
    </row>
    <row r="71" spans="2:3">
      <c r="B71" s="1">
        <v>2009</v>
      </c>
      <c r="C71" s="1">
        <v>3.5590802783002431</v>
      </c>
    </row>
    <row r="72" spans="2:3">
      <c r="B72" s="1">
        <v>2010</v>
      </c>
      <c r="C72" s="1">
        <v>3.6</v>
      </c>
    </row>
    <row r="73" spans="2:3">
      <c r="B73" s="1">
        <v>2011</v>
      </c>
      <c r="C73" s="1">
        <v>3.4939311233031747</v>
      </c>
    </row>
    <row r="74" spans="2:3">
      <c r="B74" s="1">
        <v>2012</v>
      </c>
      <c r="C74" s="1">
        <v>3.3909874151073844</v>
      </c>
    </row>
    <row r="75" spans="2:3">
      <c r="B75" s="1">
        <v>2013</v>
      </c>
      <c r="C75" s="1">
        <v>3.2910767967702976</v>
      </c>
    </row>
    <row r="76" spans="2:3">
      <c r="B76" s="1">
        <v>2014</v>
      </c>
      <c r="C76" s="1">
        <v>3.1941099026157387</v>
      </c>
    </row>
    <row r="77" spans="2:3">
      <c r="B77" s="1">
        <v>2015</v>
      </c>
      <c r="C77" s="1">
        <v>3.1</v>
      </c>
    </row>
    <row r="78" spans="2:3">
      <c r="B78" s="1">
        <v>2016</v>
      </c>
      <c r="C78" s="1">
        <v>3.0086629117332895</v>
      </c>
    </row>
    <row r="79" spans="2:3">
      <c r="B79" s="1">
        <v>2017</v>
      </c>
      <c r="C79" s="1">
        <v>2.9200169407869145</v>
      </c>
    </row>
    <row r="80" spans="2:3">
      <c r="B80" s="1">
        <v>2018</v>
      </c>
      <c r="C80" s="1">
        <f>C79*(C77/C72)^(1/5)</f>
        <v>2.8339827972188676</v>
      </c>
    </row>
  </sheetData>
  <mergeCells count="2">
    <mergeCell ref="A47:K47"/>
    <mergeCell ref="A48:K48"/>
  </mergeCells>
  <pageMargins left="0.74803149606299213" right="0.74803149606299213" top="0.98425196850393704" bottom="0.98425196850393704" header="0.51181102362204722" footer="0.51181102362204722"/>
  <pageSetup scale="63" orientation="landscape" r:id="rId1"/>
  <headerFooter alignWithMargins="0"/>
</worksheet>
</file>

<file path=xl/worksheets/sheet32.xml><?xml version="1.0" encoding="utf-8"?>
<worksheet xmlns="http://schemas.openxmlformats.org/spreadsheetml/2006/main" xmlns:r="http://schemas.openxmlformats.org/officeDocument/2006/relationships">
  <dimension ref="A1:K80"/>
  <sheetViews>
    <sheetView view="pageBreakPreview" zoomScaleSheetLayoutView="100" workbookViewId="0">
      <selection activeCell="N23" sqref="N23"/>
    </sheetView>
  </sheetViews>
  <sheetFormatPr defaultRowHeight="12.75"/>
  <cols>
    <col min="1" max="1" width="9.375" style="1" customWidth="1"/>
    <col min="2" max="11" width="12" style="1" customWidth="1"/>
    <col min="12" max="16" width="9" style="1"/>
    <col min="17" max="17" width="0" style="1" hidden="1" customWidth="1"/>
    <col min="18" max="16384" width="9" style="1"/>
  </cols>
  <sheetData>
    <row r="1" spans="1:11">
      <c r="A1" s="1" t="s">
        <v>583</v>
      </c>
    </row>
    <row r="2" spans="1:11" s="3" customFormat="1" ht="25.5">
      <c r="B2" s="277" t="s">
        <v>561</v>
      </c>
      <c r="C2" s="277" t="s">
        <v>562</v>
      </c>
      <c r="D2" s="277" t="s">
        <v>563</v>
      </c>
      <c r="E2" s="258" t="s">
        <v>564</v>
      </c>
      <c r="F2" s="258" t="s">
        <v>564</v>
      </c>
      <c r="G2" s="277" t="s">
        <v>565</v>
      </c>
      <c r="H2" s="277" t="s">
        <v>565</v>
      </c>
      <c r="I2" s="277" t="s">
        <v>372</v>
      </c>
      <c r="J2" s="277" t="s">
        <v>566</v>
      </c>
      <c r="K2" s="277" t="s">
        <v>567</v>
      </c>
    </row>
    <row r="3" spans="1:11" ht="25.5">
      <c r="B3" s="277" t="s">
        <v>568</v>
      </c>
      <c r="C3" s="277" t="s">
        <v>568</v>
      </c>
      <c r="D3" s="277" t="s">
        <v>569</v>
      </c>
      <c r="E3" s="258" t="s">
        <v>1205</v>
      </c>
      <c r="F3" s="258" t="s">
        <v>1207</v>
      </c>
      <c r="G3" s="277" t="s">
        <v>1204</v>
      </c>
      <c r="H3" s="277" t="s">
        <v>1202</v>
      </c>
      <c r="I3" s="277" t="s">
        <v>1086</v>
      </c>
      <c r="J3" s="277" t="s">
        <v>570</v>
      </c>
      <c r="K3" s="277" t="s">
        <v>1203</v>
      </c>
    </row>
    <row r="4" spans="1:11" ht="17.25" customHeight="1">
      <c r="B4" s="18" t="s">
        <v>77</v>
      </c>
      <c r="C4" s="18" t="s">
        <v>78</v>
      </c>
      <c r="D4" s="18" t="s">
        <v>79</v>
      </c>
      <c r="E4" s="18" t="s">
        <v>80</v>
      </c>
      <c r="F4" s="18" t="s">
        <v>81</v>
      </c>
      <c r="G4" s="18" t="s">
        <v>82</v>
      </c>
      <c r="H4" s="18" t="s">
        <v>575</v>
      </c>
      <c r="I4" s="18" t="s">
        <v>84</v>
      </c>
      <c r="J4" s="18" t="s">
        <v>101</v>
      </c>
      <c r="K4" s="18" t="s">
        <v>1192</v>
      </c>
    </row>
    <row r="5" spans="1:11">
      <c r="A5" s="1">
        <v>1981</v>
      </c>
      <c r="B5" s="78">
        <f>'a1'!BH8/1000</f>
        <v>2291.1039999999998</v>
      </c>
      <c r="C5" s="295">
        <v>1702.3</v>
      </c>
      <c r="D5" s="71">
        <f>C5/'a5-1'!C15*100</f>
        <v>9.0478569606259018</v>
      </c>
      <c r="E5" s="78">
        <v>1879</v>
      </c>
      <c r="F5" s="74">
        <v>5.4747205960617347</v>
      </c>
      <c r="G5" s="74">
        <f>F5/J5*$J$36</f>
        <v>13.972630276294106</v>
      </c>
      <c r="H5" s="78">
        <v>10287</v>
      </c>
      <c r="I5" s="78">
        <f>H5/J5*$J$36</f>
        <v>26254.572289156626</v>
      </c>
      <c r="J5" s="71">
        <v>49.8</v>
      </c>
      <c r="K5" s="78">
        <f t="shared" ref="K5:K32" si="0">I5/B5*1000</f>
        <v>11459.354219257017</v>
      </c>
    </row>
    <row r="6" spans="1:11">
      <c r="A6" s="1">
        <v>1982</v>
      </c>
      <c r="B6" s="78">
        <f>'a1'!BH9/1000</f>
        <v>2369.8270000000002</v>
      </c>
      <c r="C6" s="295">
        <v>1759.2</v>
      </c>
      <c r="D6" s="71">
        <f>C6/'a5-1'!C16*100</f>
        <v>9.2088319356763719</v>
      </c>
      <c r="E6" s="78">
        <v>1890.2740000000001</v>
      </c>
      <c r="F6" s="73">
        <f>POWER(F$10/F$5,1/5)*F5</f>
        <v>5.7262152216244457</v>
      </c>
      <c r="G6" s="74">
        <f t="shared" ref="G6:G16" si="1">F6/J6*$J$36</f>
        <v>13.137219398347781</v>
      </c>
      <c r="H6" s="78">
        <v>10821.82197125066</v>
      </c>
      <c r="I6" s="78">
        <f t="shared" ref="I6:I16" si="2">H6/J6*$J$36</f>
        <v>24827.681814909007</v>
      </c>
      <c r="J6" s="71">
        <v>55.4</v>
      </c>
      <c r="K6" s="78">
        <f t="shared" si="0"/>
        <v>10476.579857900599</v>
      </c>
    </row>
    <row r="7" spans="1:11">
      <c r="A7" s="1">
        <v>1983</v>
      </c>
      <c r="B7" s="78">
        <f>'a1'!BH10/1000</f>
        <v>2393.587</v>
      </c>
      <c r="C7" s="295">
        <v>1777.4</v>
      </c>
      <c r="D7" s="71">
        <f>C7/'a5-1'!C17*100</f>
        <v>9.1831568070266094</v>
      </c>
      <c r="E7" s="78">
        <v>1901.6156440000002</v>
      </c>
      <c r="F7" s="73">
        <f>POWER(F$10/F$5,1/5)*F6</f>
        <v>5.9892628653872864</v>
      </c>
      <c r="G7" s="74">
        <f t="shared" si="1"/>
        <v>13.05720943723369</v>
      </c>
      <c r="H7" s="78">
        <v>11384.449380523332</v>
      </c>
      <c r="I7" s="78">
        <f t="shared" si="2"/>
        <v>24819.271290986544</v>
      </c>
      <c r="J7" s="71">
        <v>58.3</v>
      </c>
      <c r="K7" s="78">
        <f t="shared" si="0"/>
        <v>10369.07005719305</v>
      </c>
    </row>
    <row r="8" spans="1:11">
      <c r="A8" s="1">
        <v>1984</v>
      </c>
      <c r="B8" s="78">
        <f>'a1'!BH11/1000</f>
        <v>2393.9070000000002</v>
      </c>
      <c r="C8" s="295">
        <v>1778.8</v>
      </c>
      <c r="D8" s="71">
        <f>C8/'a5-1'!C18*100</f>
        <v>9.0764826843692425</v>
      </c>
      <c r="E8" s="78">
        <v>1913.0253378640002</v>
      </c>
      <c r="F8" s="73">
        <f>POWER(F$10/F$5,1/5)*F7</f>
        <v>6.2643942433814006</v>
      </c>
      <c r="G8" s="74">
        <f t="shared" si="1"/>
        <v>13.314456661099934</v>
      </c>
      <c r="H8" s="78">
        <v>11976.327834814656</v>
      </c>
      <c r="I8" s="78">
        <f t="shared" si="2"/>
        <v>25454.703474999042</v>
      </c>
      <c r="J8" s="71">
        <v>59.8</v>
      </c>
      <c r="K8" s="78">
        <f t="shared" si="0"/>
        <v>10633.121284577488</v>
      </c>
    </row>
    <row r="9" spans="1:11">
      <c r="A9" s="1">
        <v>1985</v>
      </c>
      <c r="B9" s="78">
        <f>'a1'!BH12/1000</f>
        <v>2404.4899999999998</v>
      </c>
      <c r="C9" s="295">
        <v>1791.1</v>
      </c>
      <c r="D9" s="71">
        <f>C9/'a5-1'!C19*100</f>
        <v>9.0264478803394681</v>
      </c>
      <c r="E9" s="78">
        <v>1924.5034898911842</v>
      </c>
      <c r="F9" s="73">
        <f>POWER(F$10/F$5,1/5)*F8</f>
        <v>6.5521644513715076</v>
      </c>
      <c r="G9" s="74">
        <f t="shared" si="1"/>
        <v>13.519157496255172</v>
      </c>
      <c r="H9" s="78">
        <v>12598.978098347243</v>
      </c>
      <c r="I9" s="78">
        <f t="shared" si="2"/>
        <v>25995.618771102832</v>
      </c>
      <c r="J9" s="71">
        <v>61.6</v>
      </c>
      <c r="K9" s="78">
        <f t="shared" si="0"/>
        <v>10811.281715084211</v>
      </c>
    </row>
    <row r="10" spans="1:11">
      <c r="A10" s="1">
        <v>1986</v>
      </c>
      <c r="B10" s="78">
        <f>'a1'!BH13/1000</f>
        <v>2432.9299999999998</v>
      </c>
      <c r="C10" s="295">
        <v>1811.9</v>
      </c>
      <c r="D10" s="71">
        <f>C10/'a5-1'!C20*100</f>
        <v>9.0174785499572003</v>
      </c>
      <c r="E10" s="78">
        <v>1934</v>
      </c>
      <c r="F10" s="74">
        <v>6.8531540847983452</v>
      </c>
      <c r="G10" s="74">
        <f t="shared" si="1"/>
        <v>13.674032718647874</v>
      </c>
      <c r="H10" s="78">
        <v>13254</v>
      </c>
      <c r="I10" s="78">
        <f t="shared" si="2"/>
        <v>26445.579277864992</v>
      </c>
      <c r="J10" s="71">
        <v>63.7</v>
      </c>
      <c r="K10" s="78">
        <f t="shared" si="0"/>
        <v>10869.847993105019</v>
      </c>
    </row>
    <row r="11" spans="1:11">
      <c r="A11" s="1">
        <v>1987</v>
      </c>
      <c r="B11" s="78">
        <f>'a1'!BH14/1000</f>
        <v>2440.877</v>
      </c>
      <c r="C11" s="295">
        <v>1815</v>
      </c>
      <c r="D11" s="71">
        <f>C11/'a5-1'!C21*100</f>
        <v>8.9197517212909325</v>
      </c>
      <c r="E11" s="78">
        <v>1982.35</v>
      </c>
      <c r="F11" s="73">
        <f>POWER(F$16/F$10,1/6)*F10</f>
        <v>7.1987399892947135</v>
      </c>
      <c r="G11" s="74">
        <f t="shared" si="1"/>
        <v>13.800299436491073</v>
      </c>
      <c r="H11" s="78">
        <v>14271.644567672512</v>
      </c>
      <c r="I11" s="78">
        <f t="shared" si="2"/>
        <v>27359.366886141426</v>
      </c>
      <c r="J11" s="71">
        <v>66.3</v>
      </c>
      <c r="K11" s="78">
        <f t="shared" si="0"/>
        <v>11208.826534946835</v>
      </c>
    </row>
    <row r="12" spans="1:11">
      <c r="A12" s="1">
        <v>1988</v>
      </c>
      <c r="B12" s="78">
        <f>'a1'!BH15/1000</f>
        <v>2456.614</v>
      </c>
      <c r="C12" s="295">
        <v>1827.1</v>
      </c>
      <c r="D12" s="71">
        <f>C12/'a5-1'!C22*100</f>
        <v>8.8641678229398106</v>
      </c>
      <c r="E12" s="78">
        <v>2031.9087499999998</v>
      </c>
      <c r="F12" s="73">
        <f>POWER(F$16/F$10,1/6)*F11</f>
        <v>7.5617528501835389</v>
      </c>
      <c r="G12" s="74">
        <f t="shared" si="1"/>
        <v>14.113051207904961</v>
      </c>
      <c r="H12" s="78">
        <v>15367.424073183667</v>
      </c>
      <c r="I12" s="78">
        <f t="shared" si="2"/>
        <v>28681.34507638244</v>
      </c>
      <c r="J12" s="71">
        <v>68.099999999999994</v>
      </c>
      <c r="K12" s="78">
        <f t="shared" si="0"/>
        <v>11675.153311176457</v>
      </c>
    </row>
    <row r="13" spans="1:11">
      <c r="A13" s="1">
        <v>1989</v>
      </c>
      <c r="B13" s="78">
        <f>'a1'!BH16/1000</f>
        <v>2498.3249999999998</v>
      </c>
      <c r="C13" s="295">
        <v>1853.1</v>
      </c>
      <c r="D13" s="71">
        <f>C13/'a5-1'!C23*100</f>
        <v>8.8671435748977192</v>
      </c>
      <c r="E13" s="78">
        <v>2082.7064687499997</v>
      </c>
      <c r="F13" s="73">
        <f>POWER(F$16/F$10,1/6)*F12</f>
        <v>7.9430714614351583</v>
      </c>
      <c r="G13" s="74">
        <f t="shared" si="1"/>
        <v>14.239271971063591</v>
      </c>
      <c r="H13" s="78">
        <v>16547.337731490228</v>
      </c>
      <c r="I13" s="78">
        <f t="shared" si="2"/>
        <v>29663.845213997287</v>
      </c>
      <c r="J13" s="71">
        <v>70.900000000000006</v>
      </c>
      <c r="K13" s="78">
        <f t="shared" si="0"/>
        <v>11873.493326127422</v>
      </c>
    </row>
    <row r="14" spans="1:11">
      <c r="A14" s="1">
        <v>1990</v>
      </c>
      <c r="B14" s="78">
        <f>'a1'!BH17/1000</f>
        <v>2547.788</v>
      </c>
      <c r="C14" s="295">
        <v>1889.8</v>
      </c>
      <c r="D14" s="71">
        <f>C14/'a5-1'!C24*100</f>
        <v>8.9079741877094651</v>
      </c>
      <c r="E14" s="78">
        <v>2134.7741304687493</v>
      </c>
      <c r="F14" s="73">
        <f>POWER(F$16/F$10,1/6)*F13</f>
        <v>8.3436189322075354</v>
      </c>
      <c r="G14" s="74">
        <f t="shared" si="1"/>
        <v>14.139652883781036</v>
      </c>
      <c r="H14" s="78">
        <v>17817.845378381237</v>
      </c>
      <c r="I14" s="78">
        <f t="shared" si="2"/>
        <v>30195.308634563404</v>
      </c>
      <c r="J14" s="71">
        <v>75</v>
      </c>
      <c r="K14" s="78">
        <f t="shared" si="0"/>
        <v>11851.578166850382</v>
      </c>
    </row>
    <row r="15" spans="1:11">
      <c r="A15" s="1">
        <v>1991</v>
      </c>
      <c r="B15" s="78">
        <f>'a1'!BH18/1000</f>
        <v>2592.306</v>
      </c>
      <c r="C15" s="295">
        <v>1927.8</v>
      </c>
      <c r="D15" s="71">
        <f>C15/'a5-1'!C25*100</f>
        <v>8.9526454375316362</v>
      </c>
      <c r="E15" s="78">
        <v>2188.1434837304678</v>
      </c>
      <c r="F15" s="73">
        <f>POWER(F$16/F$10,1/6)*F14</f>
        <v>8.764364921540535</v>
      </c>
      <c r="G15" s="74">
        <f t="shared" si="1"/>
        <v>14.029606820249393</v>
      </c>
      <c r="H15" s="78">
        <v>19185.902837030582</v>
      </c>
      <c r="I15" s="78">
        <f t="shared" si="2"/>
        <v>30711.942702601846</v>
      </c>
      <c r="J15" s="71">
        <v>79.400000000000006</v>
      </c>
      <c r="K15" s="78">
        <f t="shared" si="0"/>
        <v>11847.344681762819</v>
      </c>
    </row>
    <row r="16" spans="1:11">
      <c r="A16" s="1">
        <v>1992</v>
      </c>
      <c r="B16" s="78">
        <f>'a1'!BH19/1000</f>
        <v>2632.672</v>
      </c>
      <c r="C16" s="295">
        <v>1958.1</v>
      </c>
      <c r="D16" s="71">
        <f>C16/'a5-1'!C26*100</f>
        <v>8.9737949239695318</v>
      </c>
      <c r="E16" s="78">
        <v>2244</v>
      </c>
      <c r="F16" s="74">
        <v>9.2063279857397511</v>
      </c>
      <c r="G16" s="74">
        <f t="shared" si="1"/>
        <v>14.517671054435761</v>
      </c>
      <c r="H16" s="78">
        <v>20659</v>
      </c>
      <c r="I16" s="78">
        <f t="shared" si="2"/>
        <v>32577.653846153844</v>
      </c>
      <c r="J16" s="71">
        <v>80.599999999999994</v>
      </c>
      <c r="K16" s="78">
        <f t="shared" si="0"/>
        <v>12374.368643778582</v>
      </c>
    </row>
    <row r="17" spans="1:11">
      <c r="A17" s="1">
        <v>1993</v>
      </c>
      <c r="B17" s="78">
        <f>'a1'!BH20/1000</f>
        <v>2667.2919999999999</v>
      </c>
      <c r="C17" s="295">
        <v>1987.2</v>
      </c>
      <c r="D17" s="71">
        <f>C17/'a5-1'!C27*100</f>
        <v>8.9947449180505963</v>
      </c>
      <c r="E17" s="76">
        <f>E16*POWER(E$22/E$16, 1/6)</f>
        <v>2340.9291974696703</v>
      </c>
      <c r="F17" s="74">
        <f>G17*J17/$J$36</f>
        <v>9.1995714054289603</v>
      </c>
      <c r="G17" s="74">
        <f>G16*('a5-1'!D85/'a5-1'!D84)</f>
        <v>14.364441346806151</v>
      </c>
      <c r="H17" s="78">
        <f>E17*F17</f>
        <v>21535.545307175744</v>
      </c>
      <c r="I17" s="78">
        <f>E17*G17</f>
        <v>33626.140154079076</v>
      </c>
      <c r="J17" s="71">
        <v>81.400000000000006</v>
      </c>
      <c r="K17" s="78">
        <f t="shared" si="0"/>
        <v>12606.846252333482</v>
      </c>
    </row>
    <row r="18" spans="1:11">
      <c r="A18" s="1">
        <v>1994</v>
      </c>
      <c r="B18" s="78">
        <f>'a1'!BH21/1000</f>
        <v>2700.6060000000002</v>
      </c>
      <c r="C18" s="295">
        <v>2016.3</v>
      </c>
      <c r="D18" s="71">
        <f>C18/'a5-1'!C28*100</f>
        <v>9.0143376386485876</v>
      </c>
      <c r="E18" s="76">
        <f>E17*POWER(E$22/E$16, 1/6)</f>
        <v>2442.0452351007107</v>
      </c>
      <c r="F18" s="74">
        <f t="shared" ref="F18:F42" si="3">G18*J18/$J$36</f>
        <v>9.3038507266229171</v>
      </c>
      <c r="G18" s="74">
        <f>G17*('a5-1'!D86/'a5-1'!D85)</f>
        <v>14.316215827527515</v>
      </c>
      <c r="H18" s="78">
        <f t="shared" ref="H18:H31" si="4">E18*F18</f>
        <v>22720.42433503778</v>
      </c>
      <c r="I18" s="78">
        <f t="shared" ref="I18:I42" si="5">E18*G18</f>
        <v>34960.846646286947</v>
      </c>
      <c r="J18" s="71">
        <v>82.6</v>
      </c>
      <c r="K18" s="78">
        <f t="shared" si="0"/>
        <v>12945.556162686058</v>
      </c>
    </row>
    <row r="19" spans="1:11">
      <c r="A19" s="1">
        <v>1995</v>
      </c>
      <c r="B19" s="78">
        <f>'a1'!BH22/1000</f>
        <v>2734.5189999999998</v>
      </c>
      <c r="C19" s="295">
        <v>2048.9</v>
      </c>
      <c r="D19" s="71">
        <f>C19/'a5-1'!C29*100</f>
        <v>9.0419240953221536</v>
      </c>
      <c r="E19" s="76">
        <f>E18*POWER(E$22/E$16, 1/6)</f>
        <v>2547.5289627401689</v>
      </c>
      <c r="F19" s="74">
        <f t="shared" si="3"/>
        <v>9.490490027900643</v>
      </c>
      <c r="G19" s="74">
        <f>G18*('a5-1'!D87/'a5-1'!D86)</f>
        <v>14.275044763860022</v>
      </c>
      <c r="H19" s="78">
        <f t="shared" si="4"/>
        <v>24177.298216673644</v>
      </c>
      <c r="I19" s="78">
        <f t="shared" si="5"/>
        <v>36366.089980345801</v>
      </c>
      <c r="J19" s="71">
        <v>84.5</v>
      </c>
      <c r="K19" s="78">
        <f t="shared" si="0"/>
        <v>13298.898263404204</v>
      </c>
    </row>
    <row r="20" spans="1:11">
      <c r="A20" s="1">
        <v>1996</v>
      </c>
      <c r="B20" s="78">
        <f>'a1'!BH23/1000</f>
        <v>2775.1329999999998</v>
      </c>
      <c r="C20" s="295">
        <v>2086.9</v>
      </c>
      <c r="D20" s="71">
        <f>C20/'a5-1'!C30*100</f>
        <v>9.0894836560029635</v>
      </c>
      <c r="E20" s="76">
        <f>E19*POWER(E$22/E$16, 1/6)</f>
        <v>2657.5690420134069</v>
      </c>
      <c r="F20" s="74">
        <f t="shared" si="3"/>
        <v>9.6856970726692921</v>
      </c>
      <c r="G20" s="74">
        <f>G19*('a5-1'!D88/'a5-1'!D87)</f>
        <v>14.248288170558645</v>
      </c>
      <c r="H20" s="78">
        <f t="shared" si="4"/>
        <v>25740.408690645792</v>
      </c>
      <c r="I20" s="78">
        <f t="shared" si="5"/>
        <v>37865.809543762494</v>
      </c>
      <c r="J20" s="71">
        <v>86.4</v>
      </c>
      <c r="K20" s="78">
        <f t="shared" si="0"/>
        <v>13644.682811152654</v>
      </c>
    </row>
    <row r="21" spans="1:11">
      <c r="A21" s="1">
        <v>1997</v>
      </c>
      <c r="B21" s="78">
        <f>'a1'!BH24/1000</f>
        <v>2829.848</v>
      </c>
      <c r="C21" s="295">
        <v>2139</v>
      </c>
      <c r="D21" s="71">
        <f>C21/'a5-1'!C31*100</f>
        <v>9.2013059918181934</v>
      </c>
      <c r="E21" s="76">
        <f>E20*POWER(E$22/E$16, 1/6)</f>
        <v>2772.3622837525336</v>
      </c>
      <c r="F21" s="74">
        <f t="shared" si="3"/>
        <v>10.075048252948848</v>
      </c>
      <c r="G21" s="74">
        <f>G20*('a5-1'!D89/'a5-1'!D88)</f>
        <v>14.535058262767294</v>
      </c>
      <c r="H21" s="78">
        <f t="shared" si="4"/>
        <v>27931.683783462242</v>
      </c>
      <c r="I21" s="78">
        <f t="shared" si="5"/>
        <v>40296.447319841667</v>
      </c>
      <c r="J21" s="71">
        <v>88.1</v>
      </c>
      <c r="K21" s="78">
        <f t="shared" si="0"/>
        <v>14239.792144257101</v>
      </c>
    </row>
    <row r="22" spans="1:11">
      <c r="A22" s="1">
        <v>1998</v>
      </c>
      <c r="B22" s="78">
        <f>'a1'!BH25/1000</f>
        <v>2899.0659999999998</v>
      </c>
      <c r="C22" s="295">
        <v>2201</v>
      </c>
      <c r="D22" s="71">
        <f>C22/'a5-1'!C32*100</f>
        <v>9.3597043677202887</v>
      </c>
      <c r="E22" s="76">
        <f t="shared" ref="E22:E42" si="6">C22*C60*365/1000</f>
        <v>2892.114</v>
      </c>
      <c r="F22" s="74">
        <f t="shared" si="3"/>
        <v>10.436963696231613</v>
      </c>
      <c r="G22" s="74">
        <f>G21*('a5-1'!D90/'a5-1'!D89)</f>
        <v>14.871503203935402</v>
      </c>
      <c r="H22" s="78">
        <f t="shared" si="4"/>
        <v>30184.888823363195</v>
      </c>
      <c r="I22" s="78">
        <f t="shared" si="5"/>
        <v>43010.082617146436</v>
      </c>
      <c r="J22" s="71">
        <v>89.2</v>
      </c>
      <c r="K22" s="78">
        <f t="shared" si="0"/>
        <v>14835.841135436875</v>
      </c>
    </row>
    <row r="23" spans="1:11">
      <c r="A23" s="1">
        <v>1999</v>
      </c>
      <c r="B23" s="78">
        <f>'a1'!BH26/1000</f>
        <v>2952.692</v>
      </c>
      <c r="C23" s="295">
        <v>2254.6</v>
      </c>
      <c r="D23" s="71">
        <f>C23/'a5-1'!C33*100</f>
        <v>9.4805183883202826</v>
      </c>
      <c r="E23" s="76">
        <f t="shared" si="6"/>
        <v>2938.4522759995994</v>
      </c>
      <c r="F23" s="74">
        <f t="shared" si="3"/>
        <v>10.781420972407341</v>
      </c>
      <c r="G23" s="74">
        <f>G22*('a5-1'!D91/'a5-1'!D90)</f>
        <v>14.992544918960316</v>
      </c>
      <c r="H23" s="78">
        <f t="shared" si="4"/>
        <v>31680.690994880166</v>
      </c>
      <c r="I23" s="78">
        <f t="shared" si="5"/>
        <v>44054.877740145173</v>
      </c>
      <c r="J23" s="71">
        <v>91.4</v>
      </c>
      <c r="K23" s="78">
        <f t="shared" si="0"/>
        <v>14920.241508476052</v>
      </c>
    </row>
    <row r="24" spans="1:11">
      <c r="A24" s="1">
        <v>2000</v>
      </c>
      <c r="B24" s="78">
        <f>'a1'!BH27/1000</f>
        <v>3004.1979999999999</v>
      </c>
      <c r="C24" s="295">
        <v>2306.9</v>
      </c>
      <c r="D24" s="71">
        <f>C24/'a5-1'!C34*100</f>
        <v>9.5762919421993633</v>
      </c>
      <c r="E24" s="76">
        <f t="shared" si="6"/>
        <v>2982.1650888408994</v>
      </c>
      <c r="F24" s="74">
        <f t="shared" si="3"/>
        <v>11.516674993355956</v>
      </c>
      <c r="G24" s="74">
        <f>G23*('a5-1'!D92/'a5-1'!D91)</f>
        <v>15.489623192122137</v>
      </c>
      <c r="H24" s="78">
        <f t="shared" si="4"/>
        <v>34344.626104713127</v>
      </c>
      <c r="I24" s="78">
        <f t="shared" si="5"/>
        <v>46192.613522846972</v>
      </c>
      <c r="J24" s="71">
        <v>94.5</v>
      </c>
      <c r="K24" s="78">
        <f t="shared" si="0"/>
        <v>15376.021661304274</v>
      </c>
    </row>
    <row r="25" spans="1:11">
      <c r="A25" s="1">
        <v>2001</v>
      </c>
      <c r="B25" s="78">
        <f>'a1'!BH28/1000</f>
        <v>3058.1080000000002</v>
      </c>
      <c r="C25" s="295">
        <v>2360.3000000000002</v>
      </c>
      <c r="D25" s="71">
        <f>C25/'a5-1'!C35*100</f>
        <v>9.6656756513264046</v>
      </c>
      <c r="E25" s="76">
        <f t="shared" si="6"/>
        <v>3026.3830287656019</v>
      </c>
      <c r="F25" s="74">
        <f t="shared" si="3"/>
        <v>11.893978816899716</v>
      </c>
      <c r="G25" s="74">
        <f>G24*('a5-1'!D93/'a5-1'!D92)</f>
        <v>15.633140720040888</v>
      </c>
      <c r="H25" s="78">
        <f t="shared" si="4"/>
        <v>35995.735635962876</v>
      </c>
      <c r="I25" s="78">
        <f t="shared" si="5"/>
        <v>47311.871761436203</v>
      </c>
      <c r="J25" s="71">
        <v>96.7</v>
      </c>
      <c r="K25" s="78">
        <f t="shared" si="0"/>
        <v>15470.961706204032</v>
      </c>
    </row>
    <row r="26" spans="1:11">
      <c r="A26" s="1">
        <v>2002</v>
      </c>
      <c r="B26" s="78">
        <f>'a1'!BH29/1000</f>
        <v>3128.4290000000001</v>
      </c>
      <c r="C26" s="295">
        <v>2423.9</v>
      </c>
      <c r="D26" s="71">
        <f>C26/'a5-1'!C36*100</f>
        <v>9.7861808903208107</v>
      </c>
      <c r="E26" s="76">
        <f t="shared" si="6"/>
        <v>3082.6566765786433</v>
      </c>
      <c r="F26" s="74">
        <f t="shared" si="3"/>
        <v>12.310261001301493</v>
      </c>
      <c r="G26" s="74">
        <f>G25*('a5-1'!D94/'a5-1'!D93)</f>
        <v>15.646341732654195</v>
      </c>
      <c r="H26" s="78">
        <f t="shared" si="4"/>
        <v>37948.308266087741</v>
      </c>
      <c r="I26" s="78">
        <f t="shared" si="5"/>
        <v>48232.299806197509</v>
      </c>
      <c r="J26" s="71">
        <v>100</v>
      </c>
      <c r="K26" s="78">
        <f t="shared" si="0"/>
        <v>15417.418712778046</v>
      </c>
    </row>
    <row r="27" spans="1:11">
      <c r="A27" s="1">
        <v>2003</v>
      </c>
      <c r="B27" s="78">
        <f>'a1'!BH30/1000</f>
        <v>3183.0650000000001</v>
      </c>
      <c r="C27" s="295">
        <v>2477.1999999999998</v>
      </c>
      <c r="D27" s="71">
        <f>C27/'a5-1'!C37*100</f>
        <v>9.8772323653603067</v>
      </c>
      <c r="E27" s="76">
        <f t="shared" si="6"/>
        <v>3124.8221566192033</v>
      </c>
      <c r="F27" s="74">
        <f t="shared" si="3"/>
        <v>12.830289974013546</v>
      </c>
      <c r="G27" s="74">
        <f>G26*('a5-1'!D95/'a5-1'!D94)</f>
        <v>15.620017774876644</v>
      </c>
      <c r="H27" s="78">
        <f t="shared" si="4"/>
        <v>40092.374386646748</v>
      </c>
      <c r="I27" s="78">
        <f t="shared" si="5"/>
        <v>48809.777629720324</v>
      </c>
      <c r="J27" s="71">
        <v>104.4</v>
      </c>
      <c r="K27" s="78">
        <f t="shared" si="0"/>
        <v>15334.207007937419</v>
      </c>
    </row>
    <row r="28" spans="1:11">
      <c r="A28" s="1">
        <v>2004</v>
      </c>
      <c r="B28" s="78">
        <f>'a1'!BH31/1000</f>
        <v>3238.6680000000001</v>
      </c>
      <c r="C28" s="295">
        <v>2532.9</v>
      </c>
      <c r="D28" s="71">
        <f>C28/'a5-1'!C38*100</f>
        <v>9.9688681955754284</v>
      </c>
      <c r="E28" s="76">
        <f t="shared" si="6"/>
        <v>3169.1007902741344</v>
      </c>
      <c r="F28" s="74">
        <f t="shared" si="3"/>
        <v>13.185993358872935</v>
      </c>
      <c r="G28" s="74">
        <f>G27*('a5-1'!D96/'a5-1'!D95)</f>
        <v>15.825682303236542</v>
      </c>
      <c r="H28" s="78">
        <f t="shared" si="4"/>
        <v>41787.741974153709</v>
      </c>
      <c r="I28" s="78">
        <f t="shared" si="5"/>
        <v>50153.182293814309</v>
      </c>
      <c r="J28" s="71">
        <v>105.9</v>
      </c>
      <c r="K28" s="78">
        <f t="shared" si="0"/>
        <v>15485.743612440148</v>
      </c>
    </row>
    <row r="29" spans="1:11">
      <c r="A29" s="1">
        <v>2005</v>
      </c>
      <c r="B29" s="78">
        <f>'a1'!BH32/1000</f>
        <v>3321.768</v>
      </c>
      <c r="C29" s="295">
        <v>2608.1</v>
      </c>
      <c r="D29" s="71">
        <f>C29/'a5-1'!C39*100</f>
        <v>10.126695321630615</v>
      </c>
      <c r="E29" s="76">
        <f t="shared" si="6"/>
        <v>3236.6520999999998</v>
      </c>
      <c r="F29" s="74">
        <f t="shared" si="3"/>
        <v>13.759766561956486</v>
      </c>
      <c r="G29" s="74">
        <f>G28*('a5-1'!D97/'a5-1'!D96)</f>
        <v>16.178226919747171</v>
      </c>
      <c r="H29" s="78">
        <f t="shared" si="4"/>
        <v>44535.577338266237</v>
      </c>
      <c r="I29" s="78">
        <f t="shared" si="5"/>
        <v>52363.292134076211</v>
      </c>
      <c r="J29" s="71">
        <v>108.1</v>
      </c>
      <c r="K29" s="78">
        <f t="shared" si="0"/>
        <v>15763.681308892195</v>
      </c>
    </row>
    <row r="30" spans="1:11">
      <c r="A30" s="1">
        <v>2006</v>
      </c>
      <c r="B30" s="78">
        <f>'a1'!BH33/1000</f>
        <v>3421.4340000000002</v>
      </c>
      <c r="C30" s="295">
        <v>2697.9</v>
      </c>
      <c r="D30" s="71">
        <f>C30/'a5-1'!C40*100</f>
        <v>10.330646550898892</v>
      </c>
      <c r="E30" s="76">
        <f t="shared" si="6"/>
        <v>3386.5878534654398</v>
      </c>
      <c r="F30" s="74">
        <f t="shared" si="3"/>
        <v>14.657707789510999</v>
      </c>
      <c r="G30" s="74">
        <f>G29*('a5-1'!D98/'a5-1'!D97)</f>
        <v>16.589444880203455</v>
      </c>
      <c r="H30" s="78">
        <f t="shared" si="4"/>
        <v>49639.615159603709</v>
      </c>
      <c r="I30" s="78">
        <f t="shared" si="5"/>
        <v>56181.612527031451</v>
      </c>
      <c r="J30" s="71">
        <v>112.3</v>
      </c>
      <c r="K30" s="78">
        <f t="shared" si="0"/>
        <v>16420.487002535032</v>
      </c>
    </row>
    <row r="31" spans="1:11">
      <c r="A31" s="1">
        <v>2007</v>
      </c>
      <c r="B31" s="78">
        <f>'a1'!BH34/1000</f>
        <v>3514.1469999999999</v>
      </c>
      <c r="C31" s="295">
        <v>2777.6</v>
      </c>
      <c r="D31" s="71">
        <f>C31/'a5-1'!C41*100</f>
        <v>10.496680107476088</v>
      </c>
      <c r="E31" s="76">
        <f t="shared" si="6"/>
        <v>3526.7194946961913</v>
      </c>
      <c r="F31" s="74">
        <f t="shared" si="3"/>
        <v>15.6684413192948</v>
      </c>
      <c r="G31" s="74">
        <f>G30*('a5-1'!D99/'a5-1'!D98)</f>
        <v>16.891084747093885</v>
      </c>
      <c r="H31" s="78">
        <f t="shared" si="4"/>
        <v>55258.197452260283</v>
      </c>
      <c r="I31" s="78">
        <f t="shared" si="5"/>
        <v>59570.117864141488</v>
      </c>
      <c r="J31" s="71">
        <v>117.9</v>
      </c>
      <c r="K31" s="78">
        <f t="shared" si="0"/>
        <v>16951.515649214871</v>
      </c>
    </row>
    <row r="32" spans="1:11">
      <c r="A32" s="1">
        <v>2008</v>
      </c>
      <c r="B32" s="78">
        <f>'a1'!BH35/1000</f>
        <v>3595.8560000000002</v>
      </c>
      <c r="C32" s="295">
        <v>2850.4</v>
      </c>
      <c r="D32" s="71">
        <f>C32/'a5-1'!C42*100</f>
        <v>10.626146344373034</v>
      </c>
      <c r="E32" s="76">
        <f t="shared" si="6"/>
        <v>3660.7640770117814</v>
      </c>
      <c r="F32" s="74">
        <f t="shared" si="3"/>
        <v>16.300419956777361</v>
      </c>
      <c r="G32" s="74">
        <f>G31*('a5-1'!D100/'a5-1'!D99)</f>
        <v>17.037692241006599</v>
      </c>
      <c r="H32" s="78">
        <f t="shared" ref="H32:H37" si="7">E32*F32</f>
        <v>59671.991817976501</v>
      </c>
      <c r="I32" s="78">
        <f t="shared" si="5"/>
        <v>62370.971711059312</v>
      </c>
      <c r="J32" s="71">
        <v>121.6</v>
      </c>
      <c r="K32" s="78">
        <f t="shared" si="0"/>
        <v>17345.236213869328</v>
      </c>
    </row>
    <row r="33" spans="1:11">
      <c r="A33" s="1">
        <v>2009</v>
      </c>
      <c r="B33" s="78">
        <f>'a1'!BH36/1000</f>
        <v>3678.9960000000001</v>
      </c>
      <c r="C33" s="295">
        <v>2920.8</v>
      </c>
      <c r="D33" s="71">
        <f>C33/'a5-1'!C43*100</f>
        <v>10.73724841466777</v>
      </c>
      <c r="E33" s="76">
        <f t="shared" si="6"/>
        <v>3794.3070120536631</v>
      </c>
      <c r="F33" s="74">
        <f t="shared" si="3"/>
        <v>16.672230516328032</v>
      </c>
      <c r="G33" s="74">
        <f>G32*('a5-1'!D101/'a5-1'!D100)</f>
        <v>17.440662540125867</v>
      </c>
      <c r="H33" s="78">
        <f t="shared" si="7"/>
        <v>63259.561154678515</v>
      </c>
      <c r="I33" s="78">
        <f t="shared" si="5"/>
        <v>66175.228170861228</v>
      </c>
      <c r="J33" s="71">
        <v>121.5</v>
      </c>
      <c r="K33" s="78">
        <f t="shared" ref="K33:K38" si="8">I33/B33*1000</f>
        <v>17987.306365883855</v>
      </c>
    </row>
    <row r="34" spans="1:11">
      <c r="A34" s="1">
        <v>2010</v>
      </c>
      <c r="B34" s="78">
        <f>'a1'!BH37/1000</f>
        <v>3732.0819999999999</v>
      </c>
      <c r="C34" s="295">
        <v>2967.9</v>
      </c>
      <c r="D34" s="71">
        <f>C34/'a5-1'!C44*100</f>
        <v>10.763556445295501</v>
      </c>
      <c r="E34" s="76">
        <f t="shared" si="6"/>
        <v>3899.8206</v>
      </c>
      <c r="F34" s="74">
        <f t="shared" si="3"/>
        <v>16.706492192168966</v>
      </c>
      <c r="G34" s="74">
        <f>G33*('a5-1'!D102/'a5-1'!D101)</f>
        <v>17.30558400672107</v>
      </c>
      <c r="H34" s="78">
        <f t="shared" si="7"/>
        <v>65152.322404759696</v>
      </c>
      <c r="I34" s="78">
        <f t="shared" si="5"/>
        <v>67488.673004441371</v>
      </c>
      <c r="J34" s="71">
        <v>122.7</v>
      </c>
      <c r="K34" s="78">
        <f t="shared" si="8"/>
        <v>18083.384289102269</v>
      </c>
    </row>
    <row r="35" spans="1:11">
      <c r="A35" s="1">
        <v>2011</v>
      </c>
      <c r="B35" s="78">
        <f>'a1'!BH38/1000</f>
        <v>3789.03</v>
      </c>
      <c r="C35" s="295">
        <v>3017.8</v>
      </c>
      <c r="D35" s="71">
        <f>C35/'a5-1'!C45*100</f>
        <v>10.811333665313668</v>
      </c>
      <c r="E35" s="76">
        <f t="shared" si="6"/>
        <v>3848.5546505250772</v>
      </c>
      <c r="F35" s="74">
        <f t="shared" si="3"/>
        <v>17.229903057231702</v>
      </c>
      <c r="G35" s="74">
        <f>G34*('a5-1'!D103/'a5-1'!D102)</f>
        <v>17.421803329945501</v>
      </c>
      <c r="H35" s="78">
        <f t="shared" si="7"/>
        <v>66310.22353900531</v>
      </c>
      <c r="I35" s="78">
        <f t="shared" si="5"/>
        <v>67048.762225995029</v>
      </c>
      <c r="J35" s="71">
        <v>125.7</v>
      </c>
      <c r="K35" s="78">
        <f t="shared" si="8"/>
        <v>17695.495212757625</v>
      </c>
    </row>
    <row r="36" spans="1:11">
      <c r="A36" s="1">
        <v>2012</v>
      </c>
      <c r="B36" s="78">
        <f>'a1'!BH39/1000</f>
        <v>3874.5479999999998</v>
      </c>
      <c r="C36" s="295">
        <v>3095.1</v>
      </c>
      <c r="D36" s="71">
        <f>C36/'a5-1'!C46*100</f>
        <v>10.943206768658536</v>
      </c>
      <c r="E36" s="76">
        <f t="shared" si="6"/>
        <v>3830.8374792020859</v>
      </c>
      <c r="F36" s="74">
        <f t="shared" si="3"/>
        <v>17.640292794454485</v>
      </c>
      <c r="G36" s="74">
        <f>G35*('a5-1'!D104/'a5-1'!D103)</f>
        <v>17.640292794454485</v>
      </c>
      <c r="H36" s="78">
        <f t="shared" si="7"/>
        <v>67577.09478109474</v>
      </c>
      <c r="I36" s="78">
        <f t="shared" si="5"/>
        <v>67577.09478109474</v>
      </c>
      <c r="J36" s="71">
        <v>127.1</v>
      </c>
      <c r="K36" s="78">
        <f t="shared" si="8"/>
        <v>17441.284707556788</v>
      </c>
    </row>
    <row r="37" spans="1:11">
      <c r="A37" s="1">
        <v>2013</v>
      </c>
      <c r="B37" s="78">
        <f>'a1'!BH40/1000</f>
        <v>3981.011</v>
      </c>
      <c r="C37" s="295">
        <v>3189.9</v>
      </c>
      <c r="D37" s="71">
        <f>C37/'a5-1'!C47*100</f>
        <v>11.13511966265464</v>
      </c>
      <c r="E37" s="76">
        <f t="shared" si="6"/>
        <v>3831.845144016414</v>
      </c>
      <c r="F37" s="74">
        <f t="shared" si="3"/>
        <v>18.252965787041457</v>
      </c>
      <c r="G37" s="74">
        <f>G36*('a5-1'!D105/'a5-1'!D104)</f>
        <v>17.998075651923735</v>
      </c>
      <c r="H37" s="78">
        <f t="shared" si="7"/>
        <v>69942.538314972553</v>
      </c>
      <c r="I37" s="78">
        <f t="shared" si="5"/>
        <v>68965.838788464011</v>
      </c>
      <c r="J37" s="71">
        <v>128.9</v>
      </c>
      <c r="K37" s="78">
        <f t="shared" si="8"/>
        <v>17323.699630185401</v>
      </c>
    </row>
    <row r="38" spans="1:11">
      <c r="A38" s="1">
        <v>2014</v>
      </c>
      <c r="B38" s="78">
        <f>'a1'!BH41/1000</f>
        <v>4083.6480000000001</v>
      </c>
      <c r="C38" s="295">
        <v>3281.8</v>
      </c>
      <c r="D38" s="71">
        <f>C38/'a5-1'!C48*100</f>
        <v>11.324127174730684</v>
      </c>
      <c r="E38" s="76">
        <f t="shared" si="6"/>
        <v>3826.0869056175807</v>
      </c>
      <c r="F38" s="74">
        <f t="shared" si="3"/>
        <v>18.999580398627526</v>
      </c>
      <c r="G38" s="74">
        <f>G37*('a5-1'!D106/'a5-1'!D105)</f>
        <v>18.266616253143408</v>
      </c>
      <c r="H38" s="78">
        <f t="shared" ref="H38" si="9">E38*F38</f>
        <v>72694.045775417224</v>
      </c>
      <c r="I38" s="78">
        <f t="shared" si="5"/>
        <v>69889.66125609327</v>
      </c>
      <c r="J38" s="71">
        <v>132.19999999999999</v>
      </c>
      <c r="K38" s="78">
        <f t="shared" si="8"/>
        <v>17114.516544054059</v>
      </c>
    </row>
    <row r="39" spans="1:11">
      <c r="A39" s="1">
        <v>2015</v>
      </c>
      <c r="B39" s="78">
        <f>'a1'!BH42/1000</f>
        <v>4144.491</v>
      </c>
      <c r="C39" s="295">
        <v>3353.8</v>
      </c>
      <c r="D39" s="71">
        <f>C39/'a5-1'!C49*100</f>
        <v>11.454313212521944</v>
      </c>
      <c r="E39" s="76">
        <f t="shared" si="6"/>
        <v>3794.8247000000001</v>
      </c>
      <c r="F39" s="74">
        <f t="shared" si="3"/>
        <v>19.366596719027282</v>
      </c>
      <c r="G39" s="74">
        <f>G38*('a5-1'!D107/'a5-1'!D106)</f>
        <v>18.410579229531546</v>
      </c>
      <c r="H39" s="78">
        <f t="shared" ref="H39:H40" si="10">E39*F39</f>
        <v>73492.839584303685</v>
      </c>
      <c r="I39" s="78">
        <f t="shared" si="5"/>
        <v>69864.920801533284</v>
      </c>
      <c r="J39" s="71">
        <v>133.69999999999999</v>
      </c>
      <c r="K39" s="78">
        <f t="shared" ref="K39:K40" si="11">I39/B39*1000</f>
        <v>16857.298230719596</v>
      </c>
    </row>
    <row r="40" spans="1:11">
      <c r="A40" s="1">
        <v>2016</v>
      </c>
      <c r="B40" s="78">
        <f>'a1'!BH43/1000</f>
        <v>4196.0609999999997</v>
      </c>
      <c r="C40" s="295">
        <v>3398.8</v>
      </c>
      <c r="D40" s="71">
        <f>C40/'a5-1'!C50*100</f>
        <v>11.48743878244235</v>
      </c>
      <c r="E40" s="76">
        <f t="shared" si="6"/>
        <v>3732.4328791056732</v>
      </c>
      <c r="F40" s="74">
        <f t="shared" si="3"/>
        <v>19.169774501681914</v>
      </c>
      <c r="G40" s="74">
        <f>G39*('a5-1'!D108/'a5-1'!D107)</f>
        <v>18.021289490856297</v>
      </c>
      <c r="H40" s="78">
        <f t="shared" si="10"/>
        <v>71549.896635119148</v>
      </c>
      <c r="I40" s="78">
        <f t="shared" si="5"/>
        <v>67263.253419553585</v>
      </c>
      <c r="J40" s="71">
        <v>135.19999999999999</v>
      </c>
      <c r="K40" s="78">
        <f t="shared" si="11"/>
        <v>16030.094276406749</v>
      </c>
    </row>
    <row r="41" spans="1:11">
      <c r="A41" s="1">
        <v>2017</v>
      </c>
      <c r="B41" s="78">
        <f>'a1'!BH44/1000</f>
        <v>4243.5429999999997</v>
      </c>
      <c r="C41" s="295">
        <v>3428.8</v>
      </c>
      <c r="D41" s="71">
        <f>C41/'a5-1'!C51*100</f>
        <v>11.466906563840853</v>
      </c>
      <c r="E41" s="76">
        <f t="shared" si="6"/>
        <v>3654.4362415981136</v>
      </c>
      <c r="F41" s="74">
        <f t="shared" si="3"/>
        <v>19.72715861544981</v>
      </c>
      <c r="G41" s="74">
        <f>G40*('a5-1'!D109/'a5-1'!D108)</f>
        <v>18.26163044445499</v>
      </c>
      <c r="H41" s="78">
        <f t="shared" ref="H41:H42" si="12">E41*F41</f>
        <v>72091.643388054246</v>
      </c>
      <c r="I41" s="78">
        <f t="shared" si="5"/>
        <v>66735.964126887789</v>
      </c>
      <c r="J41" s="71">
        <v>137.30000000000001</v>
      </c>
      <c r="K41" s="78">
        <f t="shared" ref="K41:K42" si="13">I41/B41*1000</f>
        <v>15726.472932379334</v>
      </c>
    </row>
    <row r="42" spans="1:11" s="67" customFormat="1">
      <c r="A42" s="67">
        <v>2018</v>
      </c>
      <c r="B42" s="78">
        <f>'a1'!BH45/1000</f>
        <v>4300.7209999999995</v>
      </c>
      <c r="C42" s="295">
        <v>3470.4</v>
      </c>
      <c r="D42" s="71">
        <f>C42/'a5-1'!C52*100</f>
        <v>11.457095317328262</v>
      </c>
      <c r="E42" s="76">
        <f t="shared" si="6"/>
        <v>3589.7946733059507</v>
      </c>
      <c r="F42" s="74">
        <f t="shared" si="3"/>
        <v>20.194015479901282</v>
      </c>
      <c r="G42" s="74">
        <f>G41*('a5-1'!D110/'a5-1'!D109)</f>
        <v>18.25504528801887</v>
      </c>
      <c r="H42" s="78">
        <f t="shared" si="12"/>
        <v>72492.369202407528</v>
      </c>
      <c r="I42" s="78">
        <f t="shared" si="5"/>
        <v>65531.864335889033</v>
      </c>
      <c r="J42" s="71">
        <v>140.6</v>
      </c>
      <c r="K42" s="78">
        <f t="shared" si="13"/>
        <v>15237.413525752783</v>
      </c>
    </row>
    <row r="43" spans="1:11">
      <c r="B43" s="18"/>
      <c r="C43" s="18"/>
      <c r="D43" s="18"/>
      <c r="E43" s="18"/>
      <c r="F43" s="18"/>
      <c r="G43" s="18"/>
      <c r="H43" s="18"/>
      <c r="I43" s="18"/>
      <c r="J43" s="18"/>
      <c r="K43" s="18"/>
    </row>
    <row r="44" spans="1:11">
      <c r="A44" s="1" t="s">
        <v>340</v>
      </c>
      <c r="B44" s="18"/>
      <c r="C44" s="18"/>
      <c r="D44" s="18"/>
      <c r="E44" s="18"/>
      <c r="F44" s="18"/>
      <c r="G44" s="18"/>
      <c r="H44" s="18"/>
      <c r="I44" s="18"/>
      <c r="J44" s="18"/>
      <c r="K44" s="18"/>
    </row>
    <row r="45" spans="1:11">
      <c r="A45" s="1" t="s">
        <v>342</v>
      </c>
      <c r="B45" s="70">
        <f>(POWER(B29/B16, 1/13)-1)*100</f>
        <v>1.8045336121338185</v>
      </c>
      <c r="C45" s="70">
        <f t="shared" ref="C45:K45" si="14">(POWER(C29/C16, 1/13)-1)*100</f>
        <v>2.2294691242097819</v>
      </c>
      <c r="D45" s="70">
        <f t="shared" si="14"/>
        <v>0.93407692985820745</v>
      </c>
      <c r="E45" s="70">
        <f t="shared" si="14"/>
        <v>2.8576025891092094</v>
      </c>
      <c r="F45" s="70">
        <f t="shared" si="14"/>
        <v>3.1394879586691848</v>
      </c>
      <c r="G45" s="70">
        <f t="shared" si="14"/>
        <v>0.83655449409436589</v>
      </c>
      <c r="H45" s="70">
        <f t="shared" si="14"/>
        <v>6.0868046369701112</v>
      </c>
      <c r="I45" s="70">
        <f t="shared" si="14"/>
        <v>3.7180624860861267</v>
      </c>
      <c r="J45" s="70">
        <f t="shared" si="14"/>
        <v>2.2838279988133703</v>
      </c>
      <c r="K45" s="70">
        <f t="shared" si="14"/>
        <v>1.8796106676768121</v>
      </c>
    </row>
    <row r="46" spans="1:11" ht="16.5" customHeight="1">
      <c r="A46" s="67" t="s">
        <v>994</v>
      </c>
      <c r="B46" s="70">
        <f>(POWER(B42/B16, 1/(2018-1992))-1)*100</f>
        <v>1.9055567302187271</v>
      </c>
      <c r="C46" s="70">
        <f t="shared" ref="C46:K46" si="15">(POWER(C42/C16, 1/(2018-1992))-1)*100</f>
        <v>2.2255392734288115</v>
      </c>
      <c r="D46" s="70">
        <f t="shared" si="15"/>
        <v>0.94404580820066641</v>
      </c>
      <c r="E46" s="70">
        <f t="shared" si="15"/>
        <v>1.8234838485239102</v>
      </c>
      <c r="F46" s="70">
        <f t="shared" si="15"/>
        <v>3.067234849033218</v>
      </c>
      <c r="G46" s="70">
        <f t="shared" si="15"/>
        <v>0.88495002269293188</v>
      </c>
      <c r="H46" s="70">
        <f t="shared" si="15"/>
        <v>4.9466492296255549</v>
      </c>
      <c r="I46" s="70">
        <f t="shared" si="15"/>
        <v>2.7245707919481443</v>
      </c>
      <c r="J46" s="70">
        <f t="shared" si="15"/>
        <v>2.1631420998369233</v>
      </c>
      <c r="K46" s="70">
        <f t="shared" si="15"/>
        <v>0.80369911907518521</v>
      </c>
    </row>
    <row r="47" spans="1:11" ht="26.25" customHeight="1">
      <c r="A47" s="379" t="s">
        <v>603</v>
      </c>
      <c r="B47" s="379"/>
      <c r="C47" s="379"/>
      <c r="D47" s="379"/>
      <c r="E47" s="379"/>
      <c r="F47" s="379"/>
      <c r="G47" s="379"/>
      <c r="H47" s="379"/>
      <c r="I47" s="379"/>
      <c r="J47" s="379"/>
      <c r="K47" s="379"/>
    </row>
    <row r="48" spans="1:11" ht="12.75" customHeight="1">
      <c r="A48" s="379" t="s">
        <v>591</v>
      </c>
      <c r="B48" s="379"/>
      <c r="C48" s="379"/>
      <c r="D48" s="379"/>
      <c r="E48" s="379"/>
      <c r="F48" s="379"/>
      <c r="G48" s="379"/>
      <c r="H48" s="379"/>
      <c r="I48" s="379"/>
      <c r="J48" s="379"/>
      <c r="K48" s="379"/>
    </row>
    <row r="49" spans="1:3">
      <c r="A49" s="1" t="s">
        <v>590</v>
      </c>
    </row>
    <row r="50" spans="1:3">
      <c r="A50" s="89" t="s">
        <v>1058</v>
      </c>
    </row>
    <row r="51" spans="1:3">
      <c r="A51" s="1" t="s">
        <v>882</v>
      </c>
    </row>
    <row r="52" spans="1:3">
      <c r="A52" s="1" t="s">
        <v>881</v>
      </c>
    </row>
    <row r="53" spans="1:3" s="89" customFormat="1" ht="13.5" customHeight="1">
      <c r="A53" s="89" t="s">
        <v>1056</v>
      </c>
    </row>
    <row r="54" spans="1:3" s="89" customFormat="1" ht="13.5" customHeight="1">
      <c r="A54" s="89" t="s">
        <v>1057</v>
      </c>
    </row>
    <row r="55" spans="1:3">
      <c r="A55" s="67" t="s">
        <v>1230</v>
      </c>
    </row>
    <row r="57" spans="1:3">
      <c r="C57" s="1" t="s">
        <v>592</v>
      </c>
    </row>
    <row r="58" spans="1:3">
      <c r="C58" s="1" t="s">
        <v>593</v>
      </c>
    </row>
    <row r="60" spans="1:3">
      <c r="A60" s="1">
        <v>1998</v>
      </c>
      <c r="C60" s="1">
        <v>3.6</v>
      </c>
    </row>
    <row r="61" spans="1:3">
      <c r="A61" s="1">
        <v>1999</v>
      </c>
      <c r="C61" s="1">
        <v>3.5707239336560006</v>
      </c>
    </row>
    <row r="62" spans="1:3">
      <c r="A62" s="1">
        <v>2000</v>
      </c>
      <c r="C62" s="1">
        <v>3.5416859473288285</v>
      </c>
    </row>
    <row r="63" spans="1:3">
      <c r="A63" s="1">
        <v>2001</v>
      </c>
      <c r="C63" s="1">
        <v>3.5128841048944928</v>
      </c>
    </row>
    <row r="64" spans="1:3">
      <c r="A64" s="1">
        <v>2002</v>
      </c>
      <c r="C64" s="1">
        <v>3.4843164859740283</v>
      </c>
    </row>
    <row r="65" spans="1:3">
      <c r="A65" s="1">
        <v>2003</v>
      </c>
      <c r="C65" s="1">
        <v>3.4559811858054541</v>
      </c>
    </row>
    <row r="66" spans="1:3">
      <c r="A66" s="1">
        <v>2004</v>
      </c>
      <c r="C66" s="1">
        <v>3.4278763151167722</v>
      </c>
    </row>
    <row r="67" spans="1:3">
      <c r="A67" s="1">
        <v>2005</v>
      </c>
      <c r="C67" s="1">
        <v>3.4</v>
      </c>
    </row>
    <row r="68" spans="1:3">
      <c r="A68" s="1">
        <v>2006</v>
      </c>
      <c r="C68" s="1">
        <v>3.4390907321274633</v>
      </c>
    </row>
    <row r="69" spans="1:3">
      <c r="A69" s="1">
        <v>2007</v>
      </c>
      <c r="C69" s="1">
        <v>3.478630901119121</v>
      </c>
    </row>
    <row r="70" spans="1:3">
      <c r="A70" s="1">
        <v>2008</v>
      </c>
      <c r="C70" s="1">
        <v>3.518625674273816</v>
      </c>
    </row>
    <row r="71" spans="1:3">
      <c r="A71" s="1">
        <v>2009</v>
      </c>
      <c r="C71" s="1">
        <v>3.5590802783002431</v>
      </c>
    </row>
    <row r="72" spans="1:3">
      <c r="A72" s="1">
        <v>2010</v>
      </c>
      <c r="C72" s="1">
        <v>3.6</v>
      </c>
    </row>
    <row r="73" spans="1:3">
      <c r="A73" s="1">
        <v>2011</v>
      </c>
      <c r="C73" s="1">
        <v>3.4939311233031747</v>
      </c>
    </row>
    <row r="74" spans="1:3">
      <c r="A74" s="1">
        <v>2012</v>
      </c>
      <c r="C74" s="1">
        <v>3.3909874151073844</v>
      </c>
    </row>
    <row r="75" spans="1:3">
      <c r="A75" s="1">
        <v>2013</v>
      </c>
      <c r="C75" s="1">
        <v>3.2910767967702976</v>
      </c>
    </row>
    <row r="76" spans="1:3">
      <c r="A76" s="1">
        <v>2014</v>
      </c>
      <c r="C76" s="1">
        <v>3.1941099026157387</v>
      </c>
    </row>
    <row r="77" spans="1:3">
      <c r="A77" s="1">
        <v>2015</v>
      </c>
      <c r="C77" s="1">
        <v>3.1</v>
      </c>
    </row>
    <row r="78" spans="1:3">
      <c r="A78" s="1">
        <v>2016</v>
      </c>
      <c r="C78" s="1">
        <v>3.0086629117332895</v>
      </c>
    </row>
    <row r="79" spans="1:3">
      <c r="A79" s="1">
        <v>2017</v>
      </c>
      <c r="C79" s="1">
        <v>2.9200169407869145</v>
      </c>
    </row>
    <row r="80" spans="1:3">
      <c r="A80" s="1">
        <v>2018</v>
      </c>
      <c r="C80" s="1">
        <f>C79*(C77/C72)^(1/5)</f>
        <v>2.8339827972188676</v>
      </c>
    </row>
  </sheetData>
  <mergeCells count="2">
    <mergeCell ref="A47:K47"/>
    <mergeCell ref="A48:K48"/>
  </mergeCells>
  <pageMargins left="0.74803149606299213" right="0.74803149606299213" top="0.98425196850393704" bottom="0.98425196850393704" header="0.51181102362204722" footer="0.51181102362204722"/>
  <pageSetup scale="66" orientation="landscape" r:id="rId1"/>
  <headerFooter alignWithMargins="0"/>
</worksheet>
</file>

<file path=xl/worksheets/sheet33.xml><?xml version="1.0" encoding="utf-8"?>
<worksheet xmlns="http://schemas.openxmlformats.org/spreadsheetml/2006/main" xmlns:r="http://schemas.openxmlformats.org/officeDocument/2006/relationships">
  <dimension ref="A1:K80"/>
  <sheetViews>
    <sheetView view="pageBreakPreview" topLeftCell="A19" zoomScaleSheetLayoutView="100" workbookViewId="0">
      <selection activeCell="N46" sqref="N46"/>
    </sheetView>
  </sheetViews>
  <sheetFormatPr defaultRowHeight="12.75"/>
  <cols>
    <col min="1" max="1" width="9.375" style="1" customWidth="1"/>
    <col min="2" max="11" width="12" style="1" customWidth="1"/>
    <col min="12" max="16" width="9" style="1"/>
    <col min="17" max="17" width="0" style="1" hidden="1" customWidth="1"/>
    <col min="18" max="16384" width="9" style="1"/>
  </cols>
  <sheetData>
    <row r="1" spans="1:11">
      <c r="A1" s="1" t="s">
        <v>584</v>
      </c>
    </row>
    <row r="2" spans="1:11" s="3" customFormat="1" ht="25.5">
      <c r="B2" s="277" t="s">
        <v>561</v>
      </c>
      <c r="C2" s="277" t="s">
        <v>562</v>
      </c>
      <c r="D2" s="277" t="s">
        <v>563</v>
      </c>
      <c r="E2" s="258" t="s">
        <v>564</v>
      </c>
      <c r="F2" s="258" t="s">
        <v>564</v>
      </c>
      <c r="G2" s="277" t="s">
        <v>565</v>
      </c>
      <c r="H2" s="277" t="s">
        <v>565</v>
      </c>
      <c r="I2" s="277" t="s">
        <v>372</v>
      </c>
      <c r="J2" s="277" t="s">
        <v>566</v>
      </c>
      <c r="K2" s="277" t="s">
        <v>567</v>
      </c>
    </row>
    <row r="3" spans="1:11" ht="25.5">
      <c r="B3" s="277" t="s">
        <v>568</v>
      </c>
      <c r="C3" s="277" t="s">
        <v>568</v>
      </c>
      <c r="D3" s="277" t="s">
        <v>569</v>
      </c>
      <c r="E3" s="258" t="s">
        <v>1205</v>
      </c>
      <c r="F3" s="258" t="s">
        <v>1207</v>
      </c>
      <c r="G3" s="277" t="s">
        <v>1204</v>
      </c>
      <c r="H3" s="277" t="s">
        <v>1202</v>
      </c>
      <c r="I3" s="277" t="s">
        <v>1086</v>
      </c>
      <c r="J3" s="277" t="s">
        <v>570</v>
      </c>
      <c r="K3" s="277" t="s">
        <v>1203</v>
      </c>
    </row>
    <row r="4" spans="1:11" ht="13.5" customHeight="1">
      <c r="B4" s="18" t="s">
        <v>77</v>
      </c>
      <c r="C4" s="18" t="s">
        <v>78</v>
      </c>
      <c r="D4" s="18" t="s">
        <v>79</v>
      </c>
      <c r="E4" s="18" t="s">
        <v>80</v>
      </c>
      <c r="F4" s="18" t="s">
        <v>81</v>
      </c>
      <c r="G4" s="18" t="s">
        <v>82</v>
      </c>
      <c r="H4" s="18" t="s">
        <v>575</v>
      </c>
      <c r="I4" s="18" t="s">
        <v>84</v>
      </c>
      <c r="J4" s="18" t="s">
        <v>101</v>
      </c>
      <c r="K4" s="18" t="s">
        <v>1192</v>
      </c>
    </row>
    <row r="5" spans="1:11">
      <c r="A5" s="1">
        <v>1981</v>
      </c>
      <c r="B5" s="78">
        <f>'a1'!BN8/1000</f>
        <v>2826.558</v>
      </c>
      <c r="C5" s="295">
        <v>2166.5</v>
      </c>
      <c r="D5" s="71">
        <f>C5/'a5-1'!C15*100</f>
        <v>11.51511608129943</v>
      </c>
      <c r="E5" s="78">
        <v>2446</v>
      </c>
      <c r="F5" s="74">
        <v>5.1148814390842192</v>
      </c>
      <c r="G5" s="74">
        <f>F5/J5*$J$36</f>
        <v>11.631911844095001</v>
      </c>
      <c r="H5" s="78">
        <v>12511</v>
      </c>
      <c r="I5" s="78">
        <f>H5/J5*$J$36</f>
        <v>28451.656370656372</v>
      </c>
      <c r="J5" s="71">
        <v>51.8</v>
      </c>
      <c r="K5" s="78">
        <f>I5/B5*1000</f>
        <v>10065.831435497297</v>
      </c>
    </row>
    <row r="6" spans="1:11">
      <c r="A6" s="1">
        <v>1982</v>
      </c>
      <c r="B6" s="78">
        <f>'a1'!BN9/1000</f>
        <v>2876.5129999999999</v>
      </c>
      <c r="C6" s="295">
        <v>2208.9</v>
      </c>
      <c r="D6" s="71">
        <f>C6/'a5-1'!C16*100</f>
        <v>11.56286315524985</v>
      </c>
      <c r="E6" s="78">
        <v>2460.6759999999999</v>
      </c>
      <c r="F6" s="73">
        <f>POWER(F$10/F$5,1/5)*F5</f>
        <v>5.2486742235956498</v>
      </c>
      <c r="G6" s="74">
        <f t="shared" ref="G6:G16" si="0">F6/J6*$J$36</f>
        <v>10.790468124599784</v>
      </c>
      <c r="H6" s="78">
        <v>12913.98903544574</v>
      </c>
      <c r="I6" s="78">
        <f>H6/J6*$J$36</f>
        <v>26549.178156640635</v>
      </c>
      <c r="J6" s="71">
        <v>57.3</v>
      </c>
      <c r="K6" s="78">
        <f t="shared" ref="K6:K31" si="1">I6/B6*1000</f>
        <v>9229.6395519994658</v>
      </c>
    </row>
    <row r="7" spans="1:11">
      <c r="A7" s="1">
        <v>1983</v>
      </c>
      <c r="B7" s="78">
        <f>'a1'!BN10/1000</f>
        <v>2907.502</v>
      </c>
      <c r="C7" s="295">
        <v>2240.4</v>
      </c>
      <c r="D7" s="71">
        <f>C7/'a5-1'!C17*100</f>
        <v>11.575303539137174</v>
      </c>
      <c r="E7" s="78">
        <v>2475.4400559999999</v>
      </c>
      <c r="F7" s="73">
        <f>POWER(F$10/F$5,1/5)*F6</f>
        <v>5.3859667000159757</v>
      </c>
      <c r="G7" s="74">
        <f t="shared" si="0"/>
        <v>10.504418497713276</v>
      </c>
      <c r="H7" s="78">
        <v>13329.958660987355</v>
      </c>
      <c r="I7" s="78">
        <f t="shared" ref="I7:I16" si="2">H7/J7*$J$36</f>
        <v>25997.833282521697</v>
      </c>
      <c r="J7" s="71">
        <v>60.4</v>
      </c>
      <c r="K7" s="78">
        <f t="shared" si="1"/>
        <v>8941.6390023194126</v>
      </c>
    </row>
    <row r="8" spans="1:11">
      <c r="A8" s="1">
        <v>1984</v>
      </c>
      <c r="B8" s="78">
        <f>'a1'!BN11/1000</f>
        <v>2947.181</v>
      </c>
      <c r="C8" s="295">
        <v>2276.5</v>
      </c>
      <c r="D8" s="71">
        <f>C8/'a5-1'!C18*100</f>
        <v>11.616040494134575</v>
      </c>
      <c r="E8" s="78">
        <v>2490.2926963360001</v>
      </c>
      <c r="F8" s="73">
        <f>POWER(F$10/F$5,1/5)*F7</f>
        <v>5.5268504117232791</v>
      </c>
      <c r="G8" s="74">
        <f t="shared" si="0"/>
        <v>10.367244880589208</v>
      </c>
      <c r="H8" s="78">
        <v>13759.326991522315</v>
      </c>
      <c r="I8" s="78">
        <f t="shared" si="2"/>
        <v>25809.692987282306</v>
      </c>
      <c r="J8" s="71">
        <v>62.8</v>
      </c>
      <c r="K8" s="78">
        <f t="shared" si="1"/>
        <v>8757.4169985767112</v>
      </c>
    </row>
    <row r="9" spans="1:11">
      <c r="A9" s="1">
        <v>1985</v>
      </c>
      <c r="B9" s="78">
        <f>'a1'!BN12/1000</f>
        <v>2975.1309999999999</v>
      </c>
      <c r="C9" s="295">
        <v>2306.6</v>
      </c>
      <c r="D9" s="71">
        <f>C9/'a5-1'!C19*100</f>
        <v>11.62436752877618</v>
      </c>
      <c r="E9" s="78">
        <v>2505.2344525140161</v>
      </c>
      <c r="F9" s="73">
        <f>POWER(F$10/F$5,1/5)*F8</f>
        <v>5.6714192966464454</v>
      </c>
      <c r="G9" s="74">
        <f t="shared" si="0"/>
        <v>10.310080141125791</v>
      </c>
      <c r="H9" s="78">
        <v>14202.52560975396</v>
      </c>
      <c r="I9" s="78">
        <f t="shared" si="2"/>
        <v>25818.788839953959</v>
      </c>
      <c r="J9" s="71">
        <v>64.8</v>
      </c>
      <c r="K9" s="78">
        <f t="shared" si="1"/>
        <v>8678.2023514103948</v>
      </c>
    </row>
    <row r="10" spans="1:11">
      <c r="A10" s="1">
        <v>1986</v>
      </c>
      <c r="B10" s="78">
        <f>'a1'!BN13/1000</f>
        <v>3003.6210000000001</v>
      </c>
      <c r="C10" s="295">
        <v>2335.1</v>
      </c>
      <c r="D10" s="71">
        <f>C10/'a5-1'!C20*100</f>
        <v>11.621344534469372</v>
      </c>
      <c r="E10" s="78">
        <v>2519</v>
      </c>
      <c r="F10" s="74">
        <v>5.8197697499007539</v>
      </c>
      <c r="G10" s="74">
        <f t="shared" si="0"/>
        <v>10.278393951099083</v>
      </c>
      <c r="H10" s="78">
        <v>14660</v>
      </c>
      <c r="I10" s="78">
        <f t="shared" si="2"/>
        <v>25891.274362818589</v>
      </c>
      <c r="J10" s="71">
        <v>66.7</v>
      </c>
      <c r="K10" s="78">
        <f t="shared" si="1"/>
        <v>8620.0204229556894</v>
      </c>
    </row>
    <row r="11" spans="1:11">
      <c r="A11" s="1">
        <v>1987</v>
      </c>
      <c r="B11" s="78">
        <f>'a1'!BN14/1000</f>
        <v>3048.6509999999998</v>
      </c>
      <c r="C11" s="295">
        <v>2371.1999999999998</v>
      </c>
      <c r="D11" s="71">
        <f>C11/'a5-1'!C21*100</f>
        <v>11.653176463650167</v>
      </c>
      <c r="E11" s="78">
        <v>2597.0889999999999</v>
      </c>
      <c r="F11" s="73">
        <f>POWER(F$16/F$10,1/6)*F10</f>
        <v>6.400176592526754</v>
      </c>
      <c r="G11" s="74">
        <f t="shared" si="0"/>
        <v>10.974393050941071</v>
      </c>
      <c r="H11" s="78">
        <v>16624.225012044993</v>
      </c>
      <c r="I11" s="78">
        <f t="shared" si="2"/>
        <v>28505.5852462722</v>
      </c>
      <c r="J11" s="71">
        <v>68.7</v>
      </c>
      <c r="K11" s="78">
        <f t="shared" si="1"/>
        <v>9350.2290837069249</v>
      </c>
    </row>
    <row r="12" spans="1:11">
      <c r="A12" s="1">
        <v>1988</v>
      </c>
      <c r="B12" s="78">
        <f>'a1'!BN15/1000</f>
        <v>3114.761</v>
      </c>
      <c r="C12" s="295">
        <v>2419</v>
      </c>
      <c r="D12" s="71">
        <f>C12/'a5-1'!C22*100</f>
        <v>11.735768137316734</v>
      </c>
      <c r="E12" s="78">
        <v>2677.5987589999995</v>
      </c>
      <c r="F12" s="73">
        <f>POWER(F$16/F$10,1/6)*F11</f>
        <v>7.0384675297894574</v>
      </c>
      <c r="G12" s="74">
        <f t="shared" si="0"/>
        <v>11.645104986084242</v>
      </c>
      <c r="H12" s="78">
        <v>18851.627370470829</v>
      </c>
      <c r="I12" s="78">
        <f t="shared" si="2"/>
        <v>31189.911576425049</v>
      </c>
      <c r="J12" s="71">
        <v>71.2</v>
      </c>
      <c r="K12" s="78">
        <f t="shared" si="1"/>
        <v>10013.581002338558</v>
      </c>
    </row>
    <row r="13" spans="1:11">
      <c r="A13" s="1">
        <v>1989</v>
      </c>
      <c r="B13" s="78">
        <f>'a1'!BN16/1000</f>
        <v>3196.7249999999999</v>
      </c>
      <c r="C13" s="295">
        <v>2477.1999999999998</v>
      </c>
      <c r="D13" s="71">
        <f>C13/'a5-1'!C23*100</f>
        <v>11.853482307342631</v>
      </c>
      <c r="E13" s="78">
        <v>2760.6043205289993</v>
      </c>
      <c r="F13" s="73">
        <f>POWER(F$16/F$10,1/6)*F12</f>
        <v>7.7404153544367098</v>
      </c>
      <c r="G13" s="74">
        <f t="shared" si="0"/>
        <v>12.255657644524788</v>
      </c>
      <c r="H13" s="78">
        <v>21377.468980213722</v>
      </c>
      <c r="I13" s="78">
        <f t="shared" si="2"/>
        <v>33847.659218671724</v>
      </c>
      <c r="J13" s="71">
        <v>74.400000000000006</v>
      </c>
      <c r="K13" s="78">
        <f t="shared" si="1"/>
        <v>10588.229897370506</v>
      </c>
    </row>
    <row r="14" spans="1:11">
      <c r="A14" s="1">
        <v>1990</v>
      </c>
      <c r="B14" s="78">
        <f>'a1'!BN17/1000</f>
        <v>3292.1109999999999</v>
      </c>
      <c r="C14" s="295">
        <v>2545.9</v>
      </c>
      <c r="D14" s="71">
        <f>C14/'a5-1'!C24*100</f>
        <v>12.000641064921965</v>
      </c>
      <c r="E14" s="78">
        <v>2846.1830544653981</v>
      </c>
      <c r="F14" s="73">
        <f>POWER(F$16/F$10,1/6)*F13</f>
        <v>8.5123685810328364</v>
      </c>
      <c r="G14" s="74">
        <f t="shared" si="0"/>
        <v>12.790268097521276</v>
      </c>
      <c r="H14" s="78">
        <v>24241.736324357771</v>
      </c>
      <c r="I14" s="78">
        <f t="shared" si="2"/>
        <v>36424.445650629401</v>
      </c>
      <c r="J14" s="71">
        <v>78.400000000000006</v>
      </c>
      <c r="K14" s="78">
        <f>I14/B14*1000</f>
        <v>11064.160853212239</v>
      </c>
    </row>
    <row r="15" spans="1:11">
      <c r="A15" s="1">
        <v>1991</v>
      </c>
      <c r="B15" s="78">
        <f>'a1'!BN18/1000</f>
        <v>3373.7869999999998</v>
      </c>
      <c r="C15" s="295">
        <v>2616.1999999999998</v>
      </c>
      <c r="D15" s="71">
        <f>C15/'a5-1'!C25*100</f>
        <v>12.14955441107494</v>
      </c>
      <c r="E15" s="78">
        <v>2934.4147291538252</v>
      </c>
      <c r="F15" s="73">
        <f>POWER(F$16/F$10,1/6)*F14</f>
        <v>9.361308862814651</v>
      </c>
      <c r="G15" s="74">
        <f t="shared" si="0"/>
        <v>13.350631768033486</v>
      </c>
      <c r="H15" s="78">
        <v>27489.773488321152</v>
      </c>
      <c r="I15" s="78">
        <f t="shared" si="2"/>
        <v>39204.543788428957</v>
      </c>
      <c r="J15" s="71">
        <v>82.6</v>
      </c>
      <c r="K15" s="78">
        <f t="shared" si="1"/>
        <v>11620.33755789235</v>
      </c>
    </row>
    <row r="16" spans="1:11">
      <c r="A16" s="1">
        <v>1992</v>
      </c>
      <c r="B16" s="78">
        <f>'a1'!BN19/1000</f>
        <v>3468.8020000000001</v>
      </c>
      <c r="C16" s="295">
        <v>2690.4</v>
      </c>
      <c r="D16" s="71">
        <f>C16/'a5-1'!C26*100</f>
        <v>12.329859487997361</v>
      </c>
      <c r="E16" s="78">
        <v>3028</v>
      </c>
      <c r="F16" s="74">
        <v>10.294914134742404</v>
      </c>
      <c r="G16" s="74">
        <f t="shared" si="0"/>
        <v>14.301189682460556</v>
      </c>
      <c r="H16" s="78">
        <v>31173</v>
      </c>
      <c r="I16" s="78">
        <f t="shared" si="2"/>
        <v>43304.002358490565</v>
      </c>
      <c r="J16" s="71">
        <v>84.8</v>
      </c>
      <c r="K16" s="78">
        <f t="shared" si="1"/>
        <v>12483.849570684797</v>
      </c>
    </row>
    <row r="17" spans="1:11">
      <c r="A17" s="1">
        <v>1993</v>
      </c>
      <c r="B17" s="78">
        <f>'a1'!BN20/1000</f>
        <v>3567.7719999999999</v>
      </c>
      <c r="C17" s="295">
        <v>2770.5</v>
      </c>
      <c r="D17" s="71">
        <f>C17/'a5-1'!C27*100</f>
        <v>12.540227856008038</v>
      </c>
      <c r="E17" s="76">
        <f>E16*POWER(E$22/E$16, 1/6)</f>
        <v>3187.9840659620982</v>
      </c>
      <c r="F17" s="74">
        <f>G17*J17/$J$36</f>
        <v>10.546617145265355</v>
      </c>
      <c r="G17" s="74">
        <f>G16*('a5-1'!D85/'a5-1'!D84)</f>
        <v>14.150244871438028</v>
      </c>
      <c r="H17" s="78">
        <f>E17*F17</f>
        <v>33622.447408908622</v>
      </c>
      <c r="I17" s="78">
        <f>E17*G17</f>
        <v>45110.755179606334</v>
      </c>
      <c r="J17" s="71">
        <v>87.8</v>
      </c>
      <c r="K17" s="78">
        <f t="shared" si="1"/>
        <v>12643.956839059876</v>
      </c>
    </row>
    <row r="18" spans="1:11">
      <c r="A18" s="1">
        <v>1994</v>
      </c>
      <c r="B18" s="78">
        <f>'a1'!BN21/1000</f>
        <v>3676.0749999999998</v>
      </c>
      <c r="C18" s="295">
        <v>2858.9</v>
      </c>
      <c r="D18" s="71">
        <f>C18/'a5-1'!C28*100</f>
        <v>12.781376717320065</v>
      </c>
      <c r="E18" s="76">
        <f>E17*POWER(E$22/E$16, 1/6)</f>
        <v>3356.4208734571439</v>
      </c>
      <c r="F18" s="74">
        <f t="shared" ref="F18:F42" si="3">G18*J18/$J$36</f>
        <v>10.714729143706379</v>
      </c>
      <c r="G18" s="74">
        <f>G17*('a5-1'!D86/'a5-1'!D85)</f>
        <v>14.102738470710744</v>
      </c>
      <c r="H18" s="78">
        <f t="shared" ref="H18:H31" si="4">E18*F18</f>
        <v>35963.140551375676</v>
      </c>
      <c r="I18" s="78">
        <f t="shared" ref="I18:I42" si="5">E18*G18</f>
        <v>47334.725776000618</v>
      </c>
      <c r="J18" s="71">
        <v>89.5</v>
      </c>
      <c r="K18" s="78">
        <f>I18/B18*1000</f>
        <v>12876.430915038627</v>
      </c>
    </row>
    <row r="19" spans="1:11">
      <c r="A19" s="1">
        <v>1995</v>
      </c>
      <c r="B19" s="78">
        <f>'a1'!BN22/1000</f>
        <v>3777.39</v>
      </c>
      <c r="C19" s="295">
        <v>2944.5</v>
      </c>
      <c r="D19" s="71">
        <f>C19/'a5-1'!C29*100</f>
        <v>12.994263018534863</v>
      </c>
      <c r="E19" s="76">
        <f>E18*POWER(E$22/E$16, 1/6)</f>
        <v>3533.757022207385</v>
      </c>
      <c r="F19" s="74">
        <f t="shared" si="3"/>
        <v>10.93459940628397</v>
      </c>
      <c r="G19" s="74">
        <f>G18*('a5-1'!D87/'a5-1'!D86)</f>
        <v>14.0621813325355</v>
      </c>
      <c r="H19" s="78">
        <f t="shared" si="4"/>
        <v>38640.217436980682</v>
      </c>
      <c r="I19" s="78">
        <f t="shared" si="5"/>
        <v>49692.332031400925</v>
      </c>
      <c r="J19" s="71">
        <v>91.6</v>
      </c>
      <c r="K19" s="78">
        <f t="shared" si="1"/>
        <v>13155.202939437266</v>
      </c>
    </row>
    <row r="20" spans="1:11">
      <c r="A20" s="1">
        <v>1996</v>
      </c>
      <c r="B20" s="78">
        <f>'a1'!BN23/1000</f>
        <v>3874.317</v>
      </c>
      <c r="C20" s="295">
        <v>3026.1</v>
      </c>
      <c r="D20" s="71">
        <f>C20/'a5-1'!C30*100</f>
        <v>13.180165073281211</v>
      </c>
      <c r="E20" s="76">
        <f>E19*POWER(E$22/E$16, 1/6)</f>
        <v>3720.4627079850779</v>
      </c>
      <c r="F20" s="74">
        <f t="shared" si="3"/>
        <v>11.009423700636018</v>
      </c>
      <c r="G20" s="74">
        <f>G19*('a5-1'!D88/'a5-1'!D87)</f>
        <v>14.035823722239424</v>
      </c>
      <c r="H20" s="78">
        <f t="shared" si="4"/>
        <v>40960.150314623381</v>
      </c>
      <c r="I20" s="78">
        <f t="shared" si="5"/>
        <v>52219.758734444084</v>
      </c>
      <c r="J20" s="71">
        <v>92.4</v>
      </c>
      <c r="K20" s="78">
        <f t="shared" si="1"/>
        <v>13478.442454358816</v>
      </c>
    </row>
    <row r="21" spans="1:11">
      <c r="A21" s="1">
        <v>1997</v>
      </c>
      <c r="B21" s="78">
        <f>'a1'!BN24/1000</f>
        <v>3948.5830000000001</v>
      </c>
      <c r="C21" s="295">
        <v>3096.8</v>
      </c>
      <c r="D21" s="71">
        <f>C21/'a5-1'!C31*100</f>
        <v>13.321460680440664</v>
      </c>
      <c r="E21" s="76">
        <f>E20*POWER(E$22/E$16, 1/6)</f>
        <v>3917.0329693073404</v>
      </c>
      <c r="F21" s="74">
        <f t="shared" si="3"/>
        <v>11.316089732009473</v>
      </c>
      <c r="G21" s="74">
        <f>G20*('a5-1'!D89/'a5-1'!D88)</f>
        <v>14.31831762009362</v>
      </c>
      <c r="H21" s="78">
        <f t="shared" si="4"/>
        <v>44325.49656392137</v>
      </c>
      <c r="I21" s="78">
        <f t="shared" si="5"/>
        <v>56085.322182920921</v>
      </c>
      <c r="J21" s="71">
        <v>93.1</v>
      </c>
      <c r="K21" s="78">
        <f t="shared" si="1"/>
        <v>14203.911170898757</v>
      </c>
    </row>
    <row r="22" spans="1:11">
      <c r="A22" s="1">
        <v>1998</v>
      </c>
      <c r="B22" s="78">
        <f>'a1'!BN25/1000</f>
        <v>3983.1129999999998</v>
      </c>
      <c r="C22" s="295">
        <v>3138.5</v>
      </c>
      <c r="D22" s="71">
        <f>C22/'a5-1'!C32*100</f>
        <v>13.346402616124548</v>
      </c>
      <c r="E22" s="76">
        <f t="shared" ref="E22:E42" si="6">C22*C60*365/1000</f>
        <v>4123.9889999999996</v>
      </c>
      <c r="F22" s="74">
        <f t="shared" si="3"/>
        <v>11.615333127802472</v>
      </c>
      <c r="G22" s="74">
        <f>G21*('a5-1'!D90/'a5-1'!D89)</f>
        <v>14.649745636564573</v>
      </c>
      <c r="H22" s="78">
        <f t="shared" si="4"/>
        <v>47901.506050392985</v>
      </c>
      <c r="I22" s="78">
        <f t="shared" si="5"/>
        <v>60415.389857990289</v>
      </c>
      <c r="J22" s="71">
        <v>93.4</v>
      </c>
      <c r="K22" s="78">
        <f t="shared" si="1"/>
        <v>15167.882472325111</v>
      </c>
    </row>
    <row r="23" spans="1:11">
      <c r="A23" s="1">
        <v>1999</v>
      </c>
      <c r="B23" s="78">
        <f>'a1'!BN26/1000</f>
        <v>4011.375</v>
      </c>
      <c r="C23" s="295">
        <v>3172.8</v>
      </c>
      <c r="D23" s="71">
        <f>C23/'a5-1'!C33*100</f>
        <v>13.341519002245454</v>
      </c>
      <c r="E23" s="76">
        <f t="shared" si="6"/>
        <v>4135.1554072968729</v>
      </c>
      <c r="F23" s="74">
        <f t="shared" si="3"/>
        <v>11.835245681417042</v>
      </c>
      <c r="G23" s="74">
        <f>G22*('a5-1'!D91/'a5-1'!D90)</f>
        <v>14.768982428717452</v>
      </c>
      <c r="H23" s="78">
        <f t="shared" si="4"/>
        <v>48940.580176198644</v>
      </c>
      <c r="I23" s="78">
        <f t="shared" si="5"/>
        <v>61072.037550383473</v>
      </c>
      <c r="J23" s="71">
        <v>94.4</v>
      </c>
      <c r="K23" s="78">
        <f t="shared" si="1"/>
        <v>15224.714106854501</v>
      </c>
    </row>
    <row r="24" spans="1:11">
      <c r="A24" s="1">
        <v>2000</v>
      </c>
      <c r="B24" s="78">
        <f>'a1'!BN27/1000</f>
        <v>4039.23</v>
      </c>
      <c r="C24" s="295">
        <v>3210.6</v>
      </c>
      <c r="D24" s="71">
        <f>C24/'a5-1'!C34*100</f>
        <v>13.327687766970945</v>
      </c>
      <c r="E24" s="76">
        <f t="shared" si="6"/>
        <v>4150.3919694102869</v>
      </c>
      <c r="F24" s="74">
        <f t="shared" si="3"/>
        <v>12.44784481333245</v>
      </c>
      <c r="G24" s="74">
        <f>G23*('a5-1'!D92/'a5-1'!D91)</f>
        <v>15.258648480859135</v>
      </c>
      <c r="H24" s="78">
        <f t="shared" si="4"/>
        <v>51663.435149720492</v>
      </c>
      <c r="I24" s="78">
        <f t="shared" si="5"/>
        <v>63329.372119012231</v>
      </c>
      <c r="J24" s="71">
        <v>96.1</v>
      </c>
      <c r="K24" s="78">
        <f t="shared" si="1"/>
        <v>15678.57540150282</v>
      </c>
    </row>
    <row r="25" spans="1:11">
      <c r="A25" s="1">
        <v>2001</v>
      </c>
      <c r="B25" s="78">
        <f>'a1'!BN28/1000</f>
        <v>4076.95</v>
      </c>
      <c r="C25" s="295">
        <v>3252.7</v>
      </c>
      <c r="D25" s="71">
        <f>C25/'a5-1'!C35*100</f>
        <v>13.320147096161246</v>
      </c>
      <c r="E25" s="76">
        <f t="shared" si="6"/>
        <v>4170.6207167164648</v>
      </c>
      <c r="F25" s="74">
        <f t="shared" si="3"/>
        <v>12.772347486891206</v>
      </c>
      <c r="G25" s="74">
        <f>G24*('a5-1'!D93/'a5-1'!D92)</f>
        <v>15.400025936087863</v>
      </c>
      <c r="H25" s="78">
        <f t="shared" si="4"/>
        <v>53268.617029929941</v>
      </c>
      <c r="I25" s="78">
        <f t="shared" si="5"/>
        <v>64227.667207018909</v>
      </c>
      <c r="J25" s="71">
        <v>97.7</v>
      </c>
      <c r="K25" s="78">
        <f t="shared" si="1"/>
        <v>15753.852072509821</v>
      </c>
    </row>
    <row r="26" spans="1:11">
      <c r="A26" s="1">
        <v>2002</v>
      </c>
      <c r="B26" s="78">
        <f>'a1'!BN29/1000</f>
        <v>4100.5640000000003</v>
      </c>
      <c r="C26" s="295">
        <v>3284.1</v>
      </c>
      <c r="D26" s="71">
        <f>C26/'a5-1'!C36*100</f>
        <v>13.259126474649355</v>
      </c>
      <c r="E26" s="76">
        <f t="shared" si="6"/>
        <v>4176.6379766293667</v>
      </c>
      <c r="F26" s="74">
        <f t="shared" si="3"/>
        <v>13.084066299476332</v>
      </c>
      <c r="G26" s="74">
        <f>G25*('a5-1'!D94/'a5-1'!D93)</f>
        <v>15.41303010078312</v>
      </c>
      <c r="H26" s="78">
        <f t="shared" si="4"/>
        <v>54647.408195129312</v>
      </c>
      <c r="I26" s="78">
        <f t="shared" si="5"/>
        <v>64374.64685386233</v>
      </c>
      <c r="J26" s="71">
        <v>100</v>
      </c>
      <c r="K26" s="78">
        <f t="shared" si="1"/>
        <v>15698.973812837045</v>
      </c>
    </row>
    <row r="27" spans="1:11">
      <c r="A27" s="1">
        <v>2003</v>
      </c>
      <c r="B27" s="78">
        <f>'a1'!BN30/1000</f>
        <v>4124.482</v>
      </c>
      <c r="C27" s="295">
        <v>3313.6</v>
      </c>
      <c r="D27" s="71">
        <f>C27/'a5-1'!C37*100</f>
        <v>13.212173892240397</v>
      </c>
      <c r="E27" s="76">
        <f t="shared" si="6"/>
        <v>4179.8848289090074</v>
      </c>
      <c r="F27" s="74">
        <f t="shared" si="3"/>
        <v>13.349418374853142</v>
      </c>
      <c r="G27" s="74">
        <f>G26*('a5-1'!D95/'a5-1'!D94)</f>
        <v>15.387098674732878</v>
      </c>
      <c r="H27" s="78">
        <f t="shared" si="4"/>
        <v>55799.031339807785</v>
      </c>
      <c r="I27" s="78">
        <f t="shared" si="5"/>
        <v>64316.300311441846</v>
      </c>
      <c r="J27" s="71">
        <v>102.2</v>
      </c>
      <c r="K27" s="78">
        <f t="shared" si="1"/>
        <v>15593.78858034581</v>
      </c>
    </row>
    <row r="28" spans="1:11">
      <c r="A28" s="1">
        <v>2004</v>
      </c>
      <c r="B28" s="78">
        <f>'a1'!BN31/1000</f>
        <v>4155.6509999999998</v>
      </c>
      <c r="C28" s="295">
        <v>3349.9</v>
      </c>
      <c r="D28" s="71">
        <f>C28/'a5-1'!C38*100</f>
        <v>13.184378210098355</v>
      </c>
      <c r="E28" s="76">
        <f t="shared" si="6"/>
        <v>4191.3106468235319</v>
      </c>
      <c r="F28" s="74">
        <f t="shared" si="3"/>
        <v>13.789867292255227</v>
      </c>
      <c r="G28" s="74">
        <f>G27*('a5-1'!D96/'a5-1'!D95)</f>
        <v>15.589696420610995</v>
      </c>
      <c r="H28" s="78">
        <f t="shared" si="4"/>
        <v>57797.617600312922</v>
      </c>
      <c r="I28" s="78">
        <f t="shared" si="5"/>
        <v>65341.260588453566</v>
      </c>
      <c r="J28" s="71">
        <v>104.2</v>
      </c>
      <c r="K28" s="78">
        <f t="shared" si="1"/>
        <v>15723.471626576335</v>
      </c>
    </row>
    <row r="29" spans="1:11">
      <c r="A29" s="1">
        <v>2005</v>
      </c>
      <c r="B29" s="78">
        <f>'a1'!BN32/1000</f>
        <v>4196.0619999999999</v>
      </c>
      <c r="C29" s="295">
        <v>3393.4</v>
      </c>
      <c r="D29" s="71">
        <f>C29/'a5-1'!C39*100</f>
        <v>13.175847515210815</v>
      </c>
      <c r="E29" s="76">
        <f t="shared" si="6"/>
        <v>4211.2093999999997</v>
      </c>
      <c r="F29" s="74">
        <f t="shared" si="3"/>
        <v>14.381166413793316</v>
      </c>
      <c r="G29" s="74">
        <f>G28*('a5-1'!D97/'a5-1'!D96)</f>
        <v>15.936984040873497</v>
      </c>
      <c r="H29" s="78">
        <f t="shared" si="4"/>
        <v>60562.103184730702</v>
      </c>
      <c r="I29" s="78">
        <f t="shared" si="5"/>
        <v>67113.977000576459</v>
      </c>
      <c r="J29" s="71">
        <v>106.3</v>
      </c>
      <c r="K29" s="78">
        <f t="shared" si="1"/>
        <v>15994.515095481538</v>
      </c>
    </row>
    <row r="30" spans="1:11">
      <c r="A30" s="1">
        <v>2006</v>
      </c>
      <c r="B30" s="78">
        <f>'a1'!BN33/1000</f>
        <v>4241.7939999999999</v>
      </c>
      <c r="C30" s="295">
        <v>3441.7</v>
      </c>
      <c r="D30" s="71">
        <f>C30/'a5-1'!C40*100</f>
        <v>13.178763569527675</v>
      </c>
      <c r="E30" s="76">
        <f t="shared" si="6"/>
        <v>4320.256279058528</v>
      </c>
      <c r="F30" s="74">
        <f t="shared" si="3"/>
        <v>14.996415764447072</v>
      </c>
      <c r="G30" s="74">
        <f>G29*('a5-1'!D98/'a5-1'!D97)</f>
        <v>16.342070092986727</v>
      </c>
      <c r="H30" s="78">
        <f t="shared" si="4"/>
        <v>64788.359369724756</v>
      </c>
      <c r="I30" s="78">
        <f t="shared" si="5"/>
        <v>70601.930932040486</v>
      </c>
      <c r="J30" s="71">
        <v>108.1</v>
      </c>
      <c r="K30" s="78">
        <f t="shared" si="1"/>
        <v>16644.356357720459</v>
      </c>
    </row>
    <row r="31" spans="1:11">
      <c r="A31" s="1">
        <v>2007</v>
      </c>
      <c r="B31" s="78">
        <f>'a1'!BN34/1000</f>
        <v>4290.9840000000004</v>
      </c>
      <c r="C31" s="295">
        <v>3492.5</v>
      </c>
      <c r="D31" s="71">
        <f>C31/'a5-1'!C41*100</f>
        <v>13.198320591647549</v>
      </c>
      <c r="E31" s="76">
        <f t="shared" si="6"/>
        <v>4434.4282240878629</v>
      </c>
      <c r="F31" s="74">
        <f t="shared" si="3"/>
        <v>15.537464547625939</v>
      </c>
      <c r="G31" s="74">
        <f>G30*('a5-1'!D99/'a5-1'!D98)</f>
        <v>16.639212033730324</v>
      </c>
      <c r="H31" s="78">
        <f t="shared" si="4"/>
        <v>68899.77132075702</v>
      </c>
      <c r="I31" s="78">
        <f t="shared" si="5"/>
        <v>73785.391468956164</v>
      </c>
      <c r="J31" s="71">
        <v>110</v>
      </c>
      <c r="K31" s="78">
        <f t="shared" si="1"/>
        <v>17195.44782011682</v>
      </c>
    </row>
    <row r="32" spans="1:11">
      <c r="A32" s="1">
        <v>2008</v>
      </c>
      <c r="B32" s="78">
        <f>'a1'!BN35/1000</f>
        <v>4349.3360000000002</v>
      </c>
      <c r="C32" s="295">
        <v>3548.1</v>
      </c>
      <c r="D32" s="71">
        <f>C32/'a5-1'!C42*100</f>
        <v>13.227136487675399</v>
      </c>
      <c r="E32" s="76">
        <f t="shared" si="6"/>
        <v>4556.8190505351877</v>
      </c>
      <c r="F32" s="74">
        <f t="shared" si="3"/>
        <v>16.00001721924038</v>
      </c>
      <c r="G32" s="74">
        <f>G31*('a5-1'!D100/'a5-1'!D99)</f>
        <v>16.783633378686705</v>
      </c>
      <c r="H32" s="78">
        <f t="shared" ref="H32:H37" si="7">E32*F32</f>
        <v>72909.183273525603</v>
      </c>
      <c r="I32" s="78">
        <f t="shared" si="5"/>
        <v>76479.980317197842</v>
      </c>
      <c r="J32" s="71">
        <v>112.3</v>
      </c>
      <c r="K32" s="78">
        <f t="shared" ref="K32:K37" si="8">I32/B32*1000</f>
        <v>17584.288801140639</v>
      </c>
    </row>
    <row r="33" spans="1:11">
      <c r="A33" s="1">
        <v>2009</v>
      </c>
      <c r="B33" s="78">
        <f>'a1'!BN36/1000</f>
        <v>4410.5060000000003</v>
      </c>
      <c r="C33" s="295">
        <v>3608.6</v>
      </c>
      <c r="D33" s="71">
        <f>C33/'a5-1'!C43*100</f>
        <v>13.265692491498942</v>
      </c>
      <c r="E33" s="76">
        <f t="shared" si="6"/>
        <v>4687.8034386801037</v>
      </c>
      <c r="F33" s="74">
        <f t="shared" si="3"/>
        <v>16.378444745312997</v>
      </c>
      <c r="G33" s="74">
        <f>G32*('a5-1'!D101/'a5-1'!D100)</f>
        <v>17.180594755101257</v>
      </c>
      <c r="H33" s="78">
        <f t="shared" si="7"/>
        <v>76778.929597310344</v>
      </c>
      <c r="I33" s="78">
        <f t="shared" si="5"/>
        <v>80539.251171533033</v>
      </c>
      <c r="J33" s="71">
        <v>112.3</v>
      </c>
      <c r="K33" s="78">
        <f t="shared" si="8"/>
        <v>18260.77351930437</v>
      </c>
    </row>
    <row r="34" spans="1:11">
      <c r="A34" s="1">
        <v>2010</v>
      </c>
      <c r="B34" s="78">
        <f>'a1'!BN37/1000</f>
        <v>4465.5460000000003</v>
      </c>
      <c r="C34" s="295">
        <v>3663.5</v>
      </c>
      <c r="D34" s="71">
        <f>C34/'a5-1'!C44*100</f>
        <v>13.286259320509474</v>
      </c>
      <c r="E34" s="76">
        <f t="shared" si="6"/>
        <v>4813.8389999999999</v>
      </c>
      <c r="F34" s="74">
        <f t="shared" si="3"/>
        <v>16.468666942742782</v>
      </c>
      <c r="G34" s="74">
        <f>G33*('a5-1'!D102/'a5-1'!D101)</f>
        <v>17.047530455668714</v>
      </c>
      <c r="H34" s="78">
        <f t="shared" si="7"/>
        <v>79277.511206985975</v>
      </c>
      <c r="I34" s="78">
        <f t="shared" si="5"/>
        <v>82064.066961185817</v>
      </c>
      <c r="J34" s="71">
        <v>113.8</v>
      </c>
      <c r="K34" s="78">
        <f t="shared" si="8"/>
        <v>18377.163052667205</v>
      </c>
    </row>
    <row r="35" spans="1:11">
      <c r="A35" s="1">
        <v>2011</v>
      </c>
      <c r="B35" s="78">
        <f>'a1'!BN38/1000</f>
        <v>4502.1040000000003</v>
      </c>
      <c r="C35" s="295">
        <v>3702.7</v>
      </c>
      <c r="D35" s="71">
        <f>C35/'a5-1'!C45*100</f>
        <v>13.265002704803802</v>
      </c>
      <c r="E35" s="76">
        <f t="shared" si="6"/>
        <v>4721.9972511429523</v>
      </c>
      <c r="F35" s="74">
        <f t="shared" si="3"/>
        <v>16.972622692524702</v>
      </c>
      <c r="G35" s="74">
        <f>G34*('a5-1'!D103/'a5-1'!D102)</f>
        <v>17.162016765488495</v>
      </c>
      <c r="H35" s="78">
        <f t="shared" si="7"/>
        <v>80144.677698788131</v>
      </c>
      <c r="I35" s="78">
        <f t="shared" si="5"/>
        <v>81038.995990705938</v>
      </c>
      <c r="J35" s="71">
        <v>116.5</v>
      </c>
      <c r="K35" s="78">
        <f t="shared" si="8"/>
        <v>18000.249658982983</v>
      </c>
    </row>
    <row r="36" spans="1:11">
      <c r="A36" s="1">
        <v>2012</v>
      </c>
      <c r="B36" s="78">
        <f>'a1'!BN39/1000</f>
        <v>4566.7690000000002</v>
      </c>
      <c r="C36" s="295">
        <v>3745</v>
      </c>
      <c r="D36" s="71">
        <f>C36/'a5-1'!C46*100</f>
        <v>13.241029158549392</v>
      </c>
      <c r="E36" s="76">
        <f t="shared" si="6"/>
        <v>4635.2254723956612</v>
      </c>
      <c r="F36" s="74">
        <f t="shared" si="3"/>
        <v>17.377248207490862</v>
      </c>
      <c r="G36" s="74">
        <f>G35*('a5-1'!D104/'a5-1'!D103)</f>
        <v>17.377248207490862</v>
      </c>
      <c r="H36" s="78">
        <f t="shared" si="7"/>
        <v>80547.463531503483</v>
      </c>
      <c r="I36" s="78">
        <f t="shared" si="5"/>
        <v>80547.463531503483</v>
      </c>
      <c r="J36" s="71">
        <v>117.8</v>
      </c>
      <c r="K36" s="78">
        <f t="shared" si="8"/>
        <v>17637.735460563799</v>
      </c>
    </row>
    <row r="37" spans="1:11">
      <c r="A37" s="1">
        <v>2013</v>
      </c>
      <c r="B37" s="78">
        <f>'a1'!BN40/1000</f>
        <v>4630.0770000000002</v>
      </c>
      <c r="C37" s="295">
        <v>3786.8</v>
      </c>
      <c r="D37" s="71">
        <f>C37/'a5-1'!C47*100</f>
        <v>13.218743891200537</v>
      </c>
      <c r="E37" s="76">
        <f t="shared" si="6"/>
        <v>4548.8671091135639</v>
      </c>
      <c r="F37" s="74">
        <f t="shared" si="3"/>
        <v>17.714645282591658</v>
      </c>
      <c r="G37" s="74">
        <f>G36*('a5-1'!D105/'a5-1'!D104)</f>
        <v>17.729695958277798</v>
      </c>
      <c r="H37" s="78">
        <f t="shared" si="7"/>
        <v>80581.567275594949</v>
      </c>
      <c r="I37" s="78">
        <f t="shared" si="5"/>
        <v>80650.03079919357</v>
      </c>
      <c r="J37" s="71">
        <v>117.7</v>
      </c>
      <c r="K37" s="78">
        <f t="shared" si="8"/>
        <v>17418.723446541724</v>
      </c>
    </row>
    <row r="38" spans="1:11">
      <c r="A38" s="1">
        <v>2014</v>
      </c>
      <c r="B38" s="78">
        <f>'a1'!BN41/1000</f>
        <v>4707.1030000000001</v>
      </c>
      <c r="C38" s="295">
        <v>3829.6</v>
      </c>
      <c r="D38" s="71">
        <f>C38/'a5-1'!C48*100</f>
        <v>13.214357190672382</v>
      </c>
      <c r="E38" s="76">
        <f t="shared" si="6"/>
        <v>4464.7395983158904</v>
      </c>
      <c r="F38" s="74">
        <f t="shared" si="3"/>
        <v>18.162259830707587</v>
      </c>
      <c r="G38" s="74">
        <f>G37*('a5-1'!D106/'a5-1'!D105)</f>
        <v>17.994232195604319</v>
      </c>
      <c r="H38" s="78">
        <f t="shared" ref="H38" si="9">E38*F38</f>
        <v>81089.760661062217</v>
      </c>
      <c r="I38" s="78">
        <f t="shared" si="5"/>
        <v>80339.561025005285</v>
      </c>
      <c r="J38" s="71">
        <v>118.9</v>
      </c>
      <c r="K38" s="78">
        <f t="shared" ref="K38" si="10">I38/B38*1000</f>
        <v>17067.729562111828</v>
      </c>
    </row>
    <row r="39" spans="1:11">
      <c r="A39" s="1">
        <v>2015</v>
      </c>
      <c r="B39" s="78">
        <f>'a1'!BN42/1000</f>
        <v>4776.3879999999999</v>
      </c>
      <c r="C39" s="295">
        <v>3877.1</v>
      </c>
      <c r="D39" s="71">
        <f>C39/'a5-1'!C49*100</f>
        <v>13.241552196394785</v>
      </c>
      <c r="E39" s="76">
        <f t="shared" si="6"/>
        <v>4386.9386500000001</v>
      </c>
      <c r="F39" s="74">
        <f t="shared" si="3"/>
        <v>18.505543501926816</v>
      </c>
      <c r="G39" s="74">
        <f>G38*('a5-1'!D107/'a5-1'!D106)</f>
        <v>18.136048456963216</v>
      </c>
      <c r="H39" s="78">
        <f t="shared" ref="H39:H40" si="11">E39*F39</f>
        <v>81182.684027859097</v>
      </c>
      <c r="I39" s="78">
        <f t="shared" si="5"/>
        <v>79561.731934124793</v>
      </c>
      <c r="J39" s="71">
        <v>120.2</v>
      </c>
      <c r="K39" s="78">
        <f t="shared" ref="K39:K40" si="12">I39/B39*1000</f>
        <v>16657.300858750335</v>
      </c>
    </row>
    <row r="40" spans="1:11">
      <c r="A40" s="1">
        <v>2016</v>
      </c>
      <c r="B40" s="78">
        <f>'a1'!BN43/1000</f>
        <v>4859.25</v>
      </c>
      <c r="C40" s="295">
        <v>3930.7</v>
      </c>
      <c r="D40" s="71">
        <f>C40/'a5-1'!C50*100</f>
        <v>13.285181717708056</v>
      </c>
      <c r="E40" s="76">
        <f t="shared" si="6"/>
        <v>4316.5452271097647</v>
      </c>
      <c r="F40" s="74">
        <f t="shared" si="3"/>
        <v>18.445787689411237</v>
      </c>
      <c r="G40" s="74">
        <f>G39*('a5-1'!D108/'a5-1'!D107)</f>
        <v>17.75256364226016</v>
      </c>
      <c r="H40" s="78">
        <f t="shared" si="11"/>
        <v>79622.076811008126</v>
      </c>
      <c r="I40" s="78">
        <f t="shared" si="5"/>
        <v>76629.743858960428</v>
      </c>
      <c r="J40" s="71">
        <v>122.4</v>
      </c>
      <c r="K40" s="78">
        <f t="shared" si="12"/>
        <v>15769.870630027355</v>
      </c>
    </row>
    <row r="41" spans="1:11">
      <c r="A41" s="1">
        <v>2017</v>
      </c>
      <c r="B41" s="78">
        <f>'a1'!BN44/1000</f>
        <v>4924.2330000000002</v>
      </c>
      <c r="C41" s="295">
        <v>3979.7</v>
      </c>
      <c r="D41" s="71">
        <f>C41/'a5-1'!C51*100</f>
        <v>13.309276730085578</v>
      </c>
      <c r="E41" s="76">
        <f t="shared" si="6"/>
        <v>4241.5888680261342</v>
      </c>
      <c r="F41" s="74">
        <f t="shared" si="3"/>
        <v>19.088837789884145</v>
      </c>
      <c r="G41" s="74">
        <f>G40*('a5-1'!D109/'a5-1'!D108)</f>
        <v>17.989320733186819</v>
      </c>
      <c r="H41" s="78">
        <f t="shared" ref="H41:H42" si="13">E41*F41</f>
        <v>80967.001873129178</v>
      </c>
      <c r="I41" s="78">
        <f t="shared" si="5"/>
        <v>76303.30256523694</v>
      </c>
      <c r="J41" s="71">
        <v>125</v>
      </c>
      <c r="K41" s="78">
        <f t="shared" ref="K41:K42" si="14">I41/B41*1000</f>
        <v>15495.469561500631</v>
      </c>
    </row>
    <row r="42" spans="1:11" s="67" customFormat="1">
      <c r="A42" s="67">
        <v>2018</v>
      </c>
      <c r="B42" s="78">
        <f>'a1'!BN45/1000</f>
        <v>5001.17</v>
      </c>
      <c r="C42" s="295">
        <v>4031.8</v>
      </c>
      <c r="D42" s="71">
        <f>C42/'a5-1'!C52*100</f>
        <v>13.310487811319756</v>
      </c>
      <c r="E42" s="76">
        <f t="shared" si="6"/>
        <v>4170.5089222668666</v>
      </c>
      <c r="F42" s="74">
        <f t="shared" si="3"/>
        <v>19.600983500013179</v>
      </c>
      <c r="G42" s="74">
        <f>G41*('a5-1'!D110/'a5-1'!D109)</f>
        <v>17.982833771818942</v>
      </c>
      <c r="H42" s="78">
        <f t="shared" si="13"/>
        <v>81746.076572010599</v>
      </c>
      <c r="I42" s="78">
        <f t="shared" si="5"/>
        <v>74997.568693012829</v>
      </c>
      <c r="J42" s="71">
        <v>128.4</v>
      </c>
      <c r="K42" s="78">
        <f t="shared" si="14"/>
        <v>14996.004673508965</v>
      </c>
    </row>
    <row r="43" spans="1:11">
      <c r="B43" s="18"/>
      <c r="C43" s="18"/>
      <c r="D43" s="18"/>
      <c r="E43" s="18"/>
      <c r="F43" s="18"/>
      <c r="G43" s="18"/>
      <c r="H43" s="18"/>
      <c r="I43" s="18"/>
      <c r="J43" s="18"/>
      <c r="K43" s="18"/>
    </row>
    <row r="44" spans="1:11">
      <c r="A44" s="1" t="s">
        <v>340</v>
      </c>
      <c r="B44" s="18"/>
      <c r="C44" s="18"/>
      <c r="D44" s="18"/>
      <c r="E44" s="18"/>
      <c r="F44" s="18"/>
      <c r="G44" s="18"/>
      <c r="H44" s="18"/>
      <c r="I44" s="18"/>
      <c r="J44" s="18"/>
      <c r="K44" s="18"/>
    </row>
    <row r="45" spans="1:11">
      <c r="A45" s="1" t="s">
        <v>342</v>
      </c>
      <c r="B45" s="70">
        <f>(POWER(B29/B16, 1/13)-1)*100</f>
        <v>1.4749030479545899</v>
      </c>
      <c r="C45" s="70">
        <f t="shared" ref="C45:K45" si="15">(POWER(C29/C16, 1/13)-1)*100</f>
        <v>1.8017505953728641</v>
      </c>
      <c r="D45" s="70">
        <f t="shared" si="15"/>
        <v>0.51177820069727709</v>
      </c>
      <c r="E45" s="70">
        <f t="shared" si="15"/>
        <v>2.5697519147775738</v>
      </c>
      <c r="F45" s="70">
        <f t="shared" si="15"/>
        <v>2.60464674023837</v>
      </c>
      <c r="G45" s="70">
        <f t="shared" si="15"/>
        <v>0.83655449409436589</v>
      </c>
      <c r="H45" s="70">
        <f t="shared" si="15"/>
        <v>5.2413316144964028</v>
      </c>
      <c r="I45" s="70">
        <f t="shared" si="15"/>
        <v>3.4278037840020703</v>
      </c>
      <c r="J45" s="70">
        <f t="shared" si="15"/>
        <v>1.7534238997104712</v>
      </c>
      <c r="K45" s="70">
        <f t="shared" si="15"/>
        <v>1.92451599103729</v>
      </c>
    </row>
    <row r="46" spans="1:11" ht="16.5" customHeight="1">
      <c r="A46" s="67" t="s">
        <v>994</v>
      </c>
      <c r="B46" s="70">
        <f>(POWER(B42/B16, 1/(2018-1992))-1)*100</f>
        <v>1.4171109825280803</v>
      </c>
      <c r="C46" s="70">
        <f t="shared" ref="C46:K46" si="16">(POWER(C42/C16, 1/(2018-1992))-1)*100</f>
        <v>1.5680243493999768</v>
      </c>
      <c r="D46" s="70">
        <f t="shared" si="16"/>
        <v>0.29477345334212313</v>
      </c>
      <c r="E46" s="70">
        <f t="shared" si="16"/>
        <v>1.2389028937181079</v>
      </c>
      <c r="F46" s="70">
        <f t="shared" si="16"/>
        <v>2.5075766709479197</v>
      </c>
      <c r="G46" s="70">
        <f t="shared" si="16"/>
        <v>0.88495002269293188</v>
      </c>
      <c r="H46" s="70">
        <f t="shared" si="16"/>
        <v>3.7775460046045817</v>
      </c>
      <c r="I46" s="70">
        <f t="shared" si="16"/>
        <v>2.1348165878501302</v>
      </c>
      <c r="J46" s="70">
        <f t="shared" si="16"/>
        <v>1.6083931725098699</v>
      </c>
      <c r="K46" s="70">
        <f t="shared" si="16"/>
        <v>0.70767703631953172</v>
      </c>
    </row>
    <row r="47" spans="1:11" ht="27.75" customHeight="1">
      <c r="A47" s="379" t="s">
        <v>603</v>
      </c>
      <c r="B47" s="379"/>
      <c r="C47" s="379"/>
      <c r="D47" s="379"/>
      <c r="E47" s="379"/>
      <c r="F47" s="379"/>
      <c r="G47" s="379"/>
      <c r="H47" s="379"/>
      <c r="I47" s="379"/>
      <c r="J47" s="379"/>
      <c r="K47" s="379"/>
    </row>
    <row r="48" spans="1:11" ht="12.75" customHeight="1">
      <c r="A48" s="379" t="s">
        <v>591</v>
      </c>
      <c r="B48" s="379"/>
      <c r="C48" s="379"/>
      <c r="D48" s="379"/>
      <c r="E48" s="379"/>
      <c r="F48" s="379"/>
      <c r="G48" s="379"/>
      <c r="H48" s="379"/>
      <c r="I48" s="379"/>
      <c r="J48" s="379"/>
      <c r="K48" s="379"/>
    </row>
    <row r="49" spans="1:3">
      <c r="A49" s="1" t="s">
        <v>590</v>
      </c>
    </row>
    <row r="50" spans="1:3">
      <c r="A50" s="89" t="s">
        <v>1058</v>
      </c>
    </row>
    <row r="51" spans="1:3">
      <c r="A51" s="1" t="s">
        <v>882</v>
      </c>
    </row>
    <row r="52" spans="1:3">
      <c r="A52" s="1" t="s">
        <v>881</v>
      </c>
    </row>
    <row r="53" spans="1:3" s="89" customFormat="1" ht="13.5" customHeight="1">
      <c r="A53" s="89" t="s">
        <v>1056</v>
      </c>
    </row>
    <row r="54" spans="1:3" s="89" customFormat="1" ht="13.5" customHeight="1">
      <c r="A54" s="89" t="s">
        <v>1057</v>
      </c>
    </row>
    <row r="55" spans="1:3">
      <c r="A55" s="67" t="s">
        <v>1230</v>
      </c>
    </row>
    <row r="57" spans="1:3">
      <c r="C57" s="1" t="s">
        <v>592</v>
      </c>
    </row>
    <row r="58" spans="1:3">
      <c r="C58" s="1" t="s">
        <v>593</v>
      </c>
    </row>
    <row r="60" spans="1:3">
      <c r="A60" s="1">
        <v>1998</v>
      </c>
      <c r="C60" s="1">
        <v>3.6</v>
      </c>
    </row>
    <row r="61" spans="1:3">
      <c r="A61" s="1">
        <v>1999</v>
      </c>
      <c r="C61" s="1">
        <v>3.5707239336560006</v>
      </c>
    </row>
    <row r="62" spans="1:3">
      <c r="A62" s="1">
        <v>2000</v>
      </c>
      <c r="C62" s="1">
        <v>3.5416859473288285</v>
      </c>
    </row>
    <row r="63" spans="1:3">
      <c r="A63" s="1">
        <v>2001</v>
      </c>
      <c r="C63" s="1">
        <v>3.5128841048944928</v>
      </c>
    </row>
    <row r="64" spans="1:3">
      <c r="A64" s="1">
        <v>2002</v>
      </c>
      <c r="C64" s="1">
        <v>3.4843164859740283</v>
      </c>
    </row>
    <row r="65" spans="1:3">
      <c r="A65" s="1">
        <v>2003</v>
      </c>
      <c r="C65" s="1">
        <v>3.4559811858054541</v>
      </c>
    </row>
    <row r="66" spans="1:3">
      <c r="A66" s="1">
        <v>2004</v>
      </c>
      <c r="C66" s="1">
        <v>3.4278763151167722</v>
      </c>
    </row>
    <row r="67" spans="1:3">
      <c r="A67" s="1">
        <v>2005</v>
      </c>
      <c r="C67" s="1">
        <v>3.4</v>
      </c>
    </row>
    <row r="68" spans="1:3">
      <c r="A68" s="1">
        <v>2006</v>
      </c>
      <c r="C68" s="1">
        <v>3.4390907321274633</v>
      </c>
    </row>
    <row r="69" spans="1:3">
      <c r="A69" s="1">
        <v>2007</v>
      </c>
      <c r="C69" s="1">
        <v>3.478630901119121</v>
      </c>
    </row>
    <row r="70" spans="1:3">
      <c r="A70" s="1">
        <v>2008</v>
      </c>
      <c r="C70" s="1">
        <v>3.518625674273816</v>
      </c>
    </row>
    <row r="71" spans="1:3">
      <c r="A71" s="1">
        <v>2009</v>
      </c>
      <c r="C71" s="1">
        <v>3.5590802783002431</v>
      </c>
    </row>
    <row r="72" spans="1:3">
      <c r="A72" s="1">
        <v>2010</v>
      </c>
      <c r="C72" s="1">
        <v>3.6</v>
      </c>
    </row>
    <row r="73" spans="1:3">
      <c r="A73" s="1">
        <v>2011</v>
      </c>
      <c r="C73" s="1">
        <v>3.4939311233031747</v>
      </c>
    </row>
    <row r="74" spans="1:3">
      <c r="A74" s="1">
        <v>2012</v>
      </c>
      <c r="C74" s="1">
        <v>3.3909874151073844</v>
      </c>
    </row>
    <row r="75" spans="1:3">
      <c r="A75" s="1">
        <v>2013</v>
      </c>
      <c r="C75" s="1">
        <v>3.2910767967702976</v>
      </c>
    </row>
    <row r="76" spans="1:3">
      <c r="A76" s="1">
        <v>2014</v>
      </c>
      <c r="C76" s="1">
        <v>3.1941099026157387</v>
      </c>
    </row>
    <row r="77" spans="1:3">
      <c r="A77" s="1">
        <v>2015</v>
      </c>
      <c r="C77" s="1">
        <v>3.1</v>
      </c>
    </row>
    <row r="78" spans="1:3">
      <c r="A78" s="1">
        <v>2016</v>
      </c>
      <c r="C78" s="1">
        <v>3.0086629117332895</v>
      </c>
    </row>
    <row r="79" spans="1:3">
      <c r="A79" s="1">
        <v>2017</v>
      </c>
      <c r="C79" s="1">
        <v>2.9200169407869145</v>
      </c>
    </row>
    <row r="80" spans="1:3">
      <c r="A80" s="1">
        <v>2018</v>
      </c>
      <c r="C80" s="1">
        <f>C79*(C77/C72)^(1/5)</f>
        <v>2.8339827972188676</v>
      </c>
    </row>
  </sheetData>
  <mergeCells count="2">
    <mergeCell ref="A47:K47"/>
    <mergeCell ref="A48:K48"/>
  </mergeCells>
  <pageMargins left="0.74803149606299213" right="0.74803149606299213" top="0.98425196850393704" bottom="0.98425196850393704" header="0.51181102362204722" footer="0.51181102362204722"/>
  <pageSetup scale="65" orientation="landscape" r:id="rId1"/>
  <headerFooter alignWithMargins="0"/>
</worksheet>
</file>

<file path=xl/worksheets/sheet34.xml><?xml version="1.0" encoding="utf-8"?>
<worksheet xmlns="http://schemas.openxmlformats.org/spreadsheetml/2006/main" xmlns:r="http://schemas.openxmlformats.org/officeDocument/2006/relationships">
  <dimension ref="A1:W55"/>
  <sheetViews>
    <sheetView view="pageBreakPreview" zoomScale="70" zoomScaleSheetLayoutView="70" zoomScalePageLayoutView="42" workbookViewId="0">
      <selection activeCell="A3" sqref="A3:XFD3"/>
    </sheetView>
  </sheetViews>
  <sheetFormatPr defaultColWidth="8.875" defaultRowHeight="12.75"/>
  <cols>
    <col min="1" max="1" width="9" style="1" bestFit="1" customWidth="1"/>
    <col min="2" max="2" width="11.375" style="1" customWidth="1"/>
    <col min="3" max="3" width="21" style="1" bestFit="1" customWidth="1"/>
    <col min="4" max="4" width="11.375" style="1" customWidth="1"/>
    <col min="5" max="5" width="21" style="1" bestFit="1" customWidth="1"/>
    <col min="6" max="6" width="11.375" style="1" customWidth="1"/>
    <col min="7" max="7" width="21" style="1" bestFit="1" customWidth="1"/>
    <col min="8" max="8" width="11.375" style="1" customWidth="1"/>
    <col min="9" max="9" width="21" style="1" bestFit="1" customWidth="1"/>
    <col min="10" max="10" width="11.375" style="1" customWidth="1"/>
    <col min="11" max="11" width="21" style="1" bestFit="1" customWidth="1"/>
    <col min="12" max="12" width="11.375" style="1" customWidth="1"/>
    <col min="13" max="13" width="21" style="1" bestFit="1" customWidth="1"/>
    <col min="14" max="14" width="11.375" style="1" customWidth="1"/>
    <col min="15" max="15" width="21" style="1" bestFit="1" customWidth="1"/>
    <col min="16" max="16" width="11.375" style="1" customWidth="1"/>
    <col min="17" max="17" width="21" style="1" bestFit="1" customWidth="1"/>
    <col min="18" max="18" width="11.375" style="1" customWidth="1"/>
    <col min="19" max="19" width="21" style="1" bestFit="1" customWidth="1"/>
    <col min="20" max="20" width="11.375" style="1" customWidth="1"/>
    <col min="21" max="21" width="21" style="1" bestFit="1" customWidth="1"/>
    <col min="22" max="22" width="11.375" style="1" customWidth="1"/>
    <col min="23" max="23" width="21" style="1" bestFit="1" customWidth="1"/>
    <col min="24" max="16384" width="8.875" style="1"/>
  </cols>
  <sheetData>
    <row r="1" spans="1:23">
      <c r="B1" s="1" t="s">
        <v>148</v>
      </c>
      <c r="P1" s="1" t="s">
        <v>149</v>
      </c>
    </row>
    <row r="3" spans="1:23">
      <c r="B3" s="367" t="s">
        <v>264</v>
      </c>
      <c r="C3" s="367"/>
      <c r="D3" s="367" t="s">
        <v>785</v>
      </c>
      <c r="E3" s="367"/>
      <c r="F3" s="367" t="s">
        <v>281</v>
      </c>
      <c r="G3" s="367"/>
      <c r="H3" s="367" t="s">
        <v>282</v>
      </c>
      <c r="I3" s="367"/>
      <c r="J3" s="367" t="s">
        <v>283</v>
      </c>
      <c r="K3" s="367"/>
      <c r="L3" s="367" t="s">
        <v>284</v>
      </c>
      <c r="M3" s="367"/>
      <c r="N3" s="367" t="s">
        <v>285</v>
      </c>
      <c r="O3" s="367"/>
      <c r="P3" s="367" t="s">
        <v>286</v>
      </c>
      <c r="Q3" s="367"/>
      <c r="R3" s="367" t="s">
        <v>287</v>
      </c>
      <c r="S3" s="367"/>
      <c r="T3" s="367" t="s">
        <v>288</v>
      </c>
      <c r="U3" s="367"/>
      <c r="V3" s="367" t="s">
        <v>289</v>
      </c>
      <c r="W3" s="367"/>
    </row>
    <row r="4" spans="1:23" s="3" customFormat="1" ht="25.5">
      <c r="B4" s="277" t="s">
        <v>1201</v>
      </c>
      <c r="C4" s="277" t="s">
        <v>1200</v>
      </c>
      <c r="D4" s="277" t="s">
        <v>1201</v>
      </c>
      <c r="E4" s="277" t="s">
        <v>1200</v>
      </c>
      <c r="F4" s="277" t="s">
        <v>1201</v>
      </c>
      <c r="G4" s="277" t="s">
        <v>1200</v>
      </c>
      <c r="H4" s="277" t="s">
        <v>1201</v>
      </c>
      <c r="I4" s="277" t="s">
        <v>1200</v>
      </c>
      <c r="J4" s="277" t="s">
        <v>1201</v>
      </c>
      <c r="K4" s="277" t="s">
        <v>1200</v>
      </c>
      <c r="L4" s="277" t="s">
        <v>1201</v>
      </c>
      <c r="M4" s="277" t="s">
        <v>1200</v>
      </c>
      <c r="N4" s="277" t="s">
        <v>1201</v>
      </c>
      <c r="O4" s="277" t="s">
        <v>1200</v>
      </c>
      <c r="P4" s="277" t="s">
        <v>1201</v>
      </c>
      <c r="Q4" s="277" t="s">
        <v>1200</v>
      </c>
      <c r="R4" s="277" t="s">
        <v>1201</v>
      </c>
      <c r="S4" s="277" t="s">
        <v>1200</v>
      </c>
      <c r="T4" s="277" t="s">
        <v>1201</v>
      </c>
      <c r="U4" s="277" t="s">
        <v>1200</v>
      </c>
      <c r="V4" s="277" t="s">
        <v>1201</v>
      </c>
      <c r="W4" s="277" t="s">
        <v>1200</v>
      </c>
    </row>
    <row r="6" spans="1:23">
      <c r="B6" s="18" t="s">
        <v>77</v>
      </c>
      <c r="C6" s="18" t="s">
        <v>510</v>
      </c>
      <c r="D6" s="18" t="s">
        <v>77</v>
      </c>
      <c r="E6" s="18" t="s">
        <v>510</v>
      </c>
      <c r="F6" s="18" t="s">
        <v>77</v>
      </c>
      <c r="G6" s="18" t="s">
        <v>510</v>
      </c>
      <c r="H6" s="18" t="s">
        <v>77</v>
      </c>
      <c r="I6" s="18" t="s">
        <v>510</v>
      </c>
      <c r="J6" s="18" t="s">
        <v>77</v>
      </c>
      <c r="K6" s="18" t="s">
        <v>510</v>
      </c>
      <c r="L6" s="18" t="s">
        <v>77</v>
      </c>
      <c r="M6" s="18" t="s">
        <v>510</v>
      </c>
      <c r="N6" s="18" t="s">
        <v>77</v>
      </c>
      <c r="O6" s="18" t="s">
        <v>510</v>
      </c>
      <c r="P6" s="18" t="s">
        <v>77</v>
      </c>
      <c r="Q6" s="18" t="s">
        <v>510</v>
      </c>
      <c r="R6" s="18" t="s">
        <v>77</v>
      </c>
      <c r="S6" s="18" t="s">
        <v>510</v>
      </c>
      <c r="T6" s="18" t="s">
        <v>77</v>
      </c>
      <c r="U6" s="18" t="s">
        <v>510</v>
      </c>
      <c r="V6" s="18" t="s">
        <v>77</v>
      </c>
      <c r="W6" s="18" t="s">
        <v>510</v>
      </c>
    </row>
    <row r="7" spans="1:23">
      <c r="B7" s="18"/>
      <c r="C7" s="18"/>
      <c r="D7" s="18"/>
      <c r="E7" s="18"/>
      <c r="F7" s="18"/>
      <c r="G7" s="18"/>
      <c r="H7" s="18"/>
      <c r="I7" s="18"/>
      <c r="J7" s="18"/>
      <c r="K7" s="18"/>
      <c r="L7" s="18"/>
      <c r="M7" s="18"/>
      <c r="N7" s="18"/>
      <c r="O7" s="18"/>
      <c r="P7" s="18"/>
      <c r="Q7" s="18"/>
      <c r="R7" s="18"/>
      <c r="S7" s="18"/>
      <c r="T7" s="18"/>
      <c r="U7" s="18"/>
      <c r="V7" s="18"/>
      <c r="W7" s="18"/>
    </row>
    <row r="8" spans="1:23" ht="18.75" customHeight="1">
      <c r="A8" s="1">
        <v>1981</v>
      </c>
      <c r="B8" s="78">
        <f>'a5-1'!H15</f>
        <v>223694.43434343435</v>
      </c>
      <c r="C8" s="78">
        <f>B8*1000000/'a1'!F8</f>
        <v>9012.699452976949</v>
      </c>
      <c r="D8" s="78">
        <f>'a5-2'!I6</f>
        <v>3997</v>
      </c>
      <c r="E8" s="78">
        <f>D8*1000000/'a1'!L8</f>
        <v>6947.6553184240629</v>
      </c>
      <c r="F8" s="78">
        <f>'a5-3'!I5</f>
        <v>1031.1480075901329</v>
      </c>
      <c r="G8" s="78">
        <f>F8*1000000/'a1'!R8</f>
        <v>8345.9300822343248</v>
      </c>
      <c r="H8" s="78">
        <f>'a5-4'!I5</f>
        <v>6678.5669291338581</v>
      </c>
      <c r="I8" s="78">
        <f>H8*1000000/'a1'!X8</f>
        <v>7812.368098969152</v>
      </c>
      <c r="J8" s="78">
        <f>'a5-5'!I5</f>
        <v>4460.5500982318272</v>
      </c>
      <c r="K8" s="78">
        <f>J8*1000000/'a1'!AD8</f>
        <v>6314.1423567699176</v>
      </c>
      <c r="L8" s="78">
        <f>'a5-6'!I5</f>
        <v>54364.812749003984</v>
      </c>
      <c r="M8" s="78">
        <f>L8*1000000/'a1'!AJ8</f>
        <v>8303.5121310512986</v>
      </c>
      <c r="N8" s="78">
        <f>'a5-7'!I5</f>
        <v>80251.543568464724</v>
      </c>
      <c r="O8" s="78">
        <f>N8*1000000/'a1'!AP8</f>
        <v>9106.7792816148631</v>
      </c>
      <c r="P8" s="78">
        <f>'a5-8'!I5</f>
        <v>8101.8367346938785</v>
      </c>
      <c r="Q8" s="78">
        <f>P8*1000000/'a1'!AV8</f>
        <v>7823.7418313003091</v>
      </c>
      <c r="R8" s="78">
        <f>'a5-9'!I5</f>
        <v>8868.2363636363643</v>
      </c>
      <c r="S8" s="78">
        <f>R8*1000000/'a1'!BB8</f>
        <v>9088.5519514924927</v>
      </c>
      <c r="T8" s="78">
        <f>'a5-10'!I5</f>
        <v>26254.572289156626</v>
      </c>
      <c r="U8" s="78">
        <f>T8*1000000/'a1'!BH8</f>
        <v>11459.354219257015</v>
      </c>
      <c r="V8" s="78">
        <f>'a5-11'!I5</f>
        <v>28451.656370656372</v>
      </c>
      <c r="W8" s="78">
        <f>V8*1000000/'a1'!BN8</f>
        <v>10065.831435497299</v>
      </c>
    </row>
    <row r="9" spans="1:23" ht="18.75" customHeight="1">
      <c r="A9" s="1">
        <v>1982</v>
      </c>
      <c r="B9" s="78">
        <f>'a5-1'!H16</f>
        <v>217357.53005464483</v>
      </c>
      <c r="C9" s="78">
        <f>B9*1000000/'a1'!F9</f>
        <v>8653.8213949231886</v>
      </c>
      <c r="D9" s="78">
        <f>'a5-2'!I7</f>
        <v>4005.5540340265979</v>
      </c>
      <c r="E9" s="78">
        <f>D9*1000000/'a1'!L9</f>
        <v>6980.8102789787254</v>
      </c>
      <c r="F9" s="78">
        <f>'a5-3'!I6</f>
        <v>997.44923460440941</v>
      </c>
      <c r="G9" s="78">
        <f>F9*1000000/'a1'!R9</f>
        <v>8070.7611952973548</v>
      </c>
      <c r="H9" s="78">
        <f>'a5-4'!I6</f>
        <v>6601.7561224918854</v>
      </c>
      <c r="I9" s="78">
        <f>H9*1000000/'a1'!X9</f>
        <v>7685.0571482191535</v>
      </c>
      <c r="J9" s="78">
        <f>'a5-5'!I6</f>
        <v>4724.7310661829724</v>
      </c>
      <c r="K9" s="78">
        <f>J9*1000000/'a1'!AD9</f>
        <v>6678.4710112176035</v>
      </c>
      <c r="L9" s="78">
        <f>'a5-6'!I6</f>
        <v>53610.34584742759</v>
      </c>
      <c r="M9" s="78">
        <f>L9*1000000/'a1'!AJ9</f>
        <v>8146.6877336576981</v>
      </c>
      <c r="N9" s="78">
        <f>'a5-7'!I6</f>
        <v>78137.873560598018</v>
      </c>
      <c r="O9" s="78">
        <f>N9*1000000/'a1'!AP9</f>
        <v>8759.5684758830685</v>
      </c>
      <c r="P9" s="78">
        <f>'a5-8'!I6</f>
        <v>8411.4865848191112</v>
      </c>
      <c r="Q9" s="78">
        <f>P9*1000000/'a1'!AV9</f>
        <v>8047.5444352780942</v>
      </c>
      <c r="R9" s="78">
        <f>'a5-9'!I6</f>
        <v>8453.3647268349032</v>
      </c>
      <c r="S9" s="78">
        <f>R9*1000000/'a1'!BB9</f>
        <v>8568.3346410484919</v>
      </c>
      <c r="T9" s="78">
        <f>'a5-10'!I6</f>
        <v>24827.681814909007</v>
      </c>
      <c r="U9" s="78">
        <f>T9*1000000/'a1'!BH9</f>
        <v>10476.5798579006</v>
      </c>
      <c r="V9" s="78">
        <f>'a5-11'!I6</f>
        <v>26549.178156640635</v>
      </c>
      <c r="W9" s="78">
        <f>V9*1000000/'a1'!BN9</f>
        <v>9229.6395519994639</v>
      </c>
    </row>
    <row r="10" spans="1:23" ht="18.75" customHeight="1">
      <c r="A10" s="1">
        <v>1983</v>
      </c>
      <c r="B10" s="78">
        <f>'a5-1'!H17</f>
        <v>221338.9948364888</v>
      </c>
      <c r="C10" s="78">
        <f>B10*1000000/'a1'!F10</f>
        <v>8725.6587386421852</v>
      </c>
      <c r="D10" s="78">
        <f>'a5-2'!I8</f>
        <v>4145.9462026390256</v>
      </c>
      <c r="E10" s="78">
        <f>D10*1000000/'a1'!L10</f>
        <v>7158.5012235550303</v>
      </c>
      <c r="F10" s="78">
        <f>'a5-3'!I7</f>
        <v>1007.6668382613376</v>
      </c>
      <c r="G10" s="78">
        <f>F10*1000000/'a1'!R10</f>
        <v>8054.7620202821508</v>
      </c>
      <c r="H10" s="78">
        <f>'a5-4'!I7</f>
        <v>6719.4551754071545</v>
      </c>
      <c r="I10" s="78">
        <f>H10*1000000/'a1'!X10</f>
        <v>7738.7312005647364</v>
      </c>
      <c r="J10" s="78">
        <f>'a5-5'!I7</f>
        <v>5125.5783034075857</v>
      </c>
      <c r="K10" s="78">
        <f>J10*1000000/'a1'!AD10</f>
        <v>7170.2254531876779</v>
      </c>
      <c r="L10" s="78">
        <f>'a5-6'!I7</f>
        <v>55881.001034502959</v>
      </c>
      <c r="M10" s="78">
        <f>L10*1000000/'a1'!AJ10</f>
        <v>8463.0022938903548</v>
      </c>
      <c r="N10" s="78">
        <f>'a5-7'!I7</f>
        <v>79224.72321148534</v>
      </c>
      <c r="O10" s="78">
        <f>N10*1000000/'a1'!AP10</f>
        <v>8764.2195145125734</v>
      </c>
      <c r="P10" s="78">
        <f>'a5-8'!I7</f>
        <v>8913.9876564974129</v>
      </c>
      <c r="Q10" s="78">
        <f>P10*1000000/'a1'!AV10</f>
        <v>8411.3902653615314</v>
      </c>
      <c r="R10" s="78">
        <f>'a5-9'!I7</f>
        <v>8269.7500473412765</v>
      </c>
      <c r="S10" s="78">
        <f>R10*1000000/'a1'!BB10</f>
        <v>8259.4340142574692</v>
      </c>
      <c r="T10" s="78">
        <f>'a5-10'!I7</f>
        <v>24819.271290986544</v>
      </c>
      <c r="U10" s="78">
        <f>T10*1000000/'a1'!BH10</f>
        <v>10369.070057193052</v>
      </c>
      <c r="V10" s="78">
        <f>'a5-11'!I7</f>
        <v>25997.833282521697</v>
      </c>
      <c r="W10" s="78">
        <f>V10*1000000/'a1'!BN10</f>
        <v>8941.6390023194126</v>
      </c>
    </row>
    <row r="11" spans="1:23" ht="18.75" customHeight="1">
      <c r="A11" s="1">
        <v>1984</v>
      </c>
      <c r="B11" s="78">
        <f>'a5-1'!H18</f>
        <v>228691.57095709571</v>
      </c>
      <c r="C11" s="78">
        <f>B11*1000000/'a1'!F11</f>
        <v>8930.8039842419857</v>
      </c>
      <c r="D11" s="78">
        <f>'a5-2'!I9</f>
        <v>4380.7699536620157</v>
      </c>
      <c r="E11" s="78">
        <f>D11*1000000/'a1'!L11</f>
        <v>7552.2052764121536</v>
      </c>
      <c r="F11" s="78">
        <f>'a5-3'!I8</f>
        <v>1025.1536566473851</v>
      </c>
      <c r="G11" s="78">
        <f>F11*1000000/'a1'!R11</f>
        <v>8099.9475095200423</v>
      </c>
      <c r="H11" s="78">
        <f>'a5-4'!I8</f>
        <v>6963.4370130620873</v>
      </c>
      <c r="I11" s="78">
        <f>H11*1000000/'a1'!X11</f>
        <v>7935.8030214811506</v>
      </c>
      <c r="J11" s="78">
        <f>'a5-5'!I8</f>
        <v>5644.8863217708622</v>
      </c>
      <c r="K11" s="78">
        <f>J11*1000000/'a1'!AD11</f>
        <v>7834.8096314870791</v>
      </c>
      <c r="L11" s="78">
        <f>'a5-6'!I8</f>
        <v>59073.345195032947</v>
      </c>
      <c r="M11" s="78">
        <f>L11*1000000/'a1'!AJ11</f>
        <v>8908.3675696226255</v>
      </c>
      <c r="N11" s="78">
        <f>'a5-7'!I8</f>
        <v>81279.136545111687</v>
      </c>
      <c r="O11" s="78">
        <f>N11*1000000/'a1'!AP11</f>
        <v>8866.0243688575501</v>
      </c>
      <c r="P11" s="78">
        <f>'a5-8'!I8</f>
        <v>9707.9038818501194</v>
      </c>
      <c r="Q11" s="78">
        <f>P11*1000000/'a1'!AV11</f>
        <v>9057.485824773159</v>
      </c>
      <c r="R11" s="78">
        <f>'a5-9'!I8</f>
        <v>8254.3712920728376</v>
      </c>
      <c r="S11" s="78">
        <f>R11*1000000/'a1'!BB11</f>
        <v>8135.4713778850482</v>
      </c>
      <c r="T11" s="78">
        <f>'a5-10'!I8</f>
        <v>25454.703474999042</v>
      </c>
      <c r="U11" s="78">
        <f>T11*1000000/'a1'!BH11</f>
        <v>10633.121284577488</v>
      </c>
      <c r="V11" s="78">
        <f>'a5-11'!I8</f>
        <v>25809.692987282306</v>
      </c>
      <c r="W11" s="78">
        <f>V11*1000000/'a1'!BN11</f>
        <v>8757.4169985767094</v>
      </c>
    </row>
    <row r="12" spans="1:23" ht="18.75" customHeight="1">
      <c r="A12" s="1">
        <v>1985</v>
      </c>
      <c r="B12" s="78">
        <f>'a5-1'!H19</f>
        <v>237065.80476190479</v>
      </c>
      <c r="C12" s="78">
        <f>B12*1000000/'a1'!F12</f>
        <v>9173.6220347399103</v>
      </c>
      <c r="D12" s="78">
        <f>'a5-2'!I10</f>
        <v>4644.2764227273919</v>
      </c>
      <c r="E12" s="78">
        <f>D12*1000000/'a1'!L12</f>
        <v>8017.3948862412362</v>
      </c>
      <c r="F12" s="78">
        <f>'a5-3'!I9</f>
        <v>1049.4840762113251</v>
      </c>
      <c r="G12" s="78">
        <f>F12*1000000/'a1'!R12</f>
        <v>8223.5723223918467</v>
      </c>
      <c r="H12" s="78">
        <f>'a5-4'!I9</f>
        <v>7206.698853503166</v>
      </c>
      <c r="I12" s="78">
        <f>H12*1000000/'a1'!X12</f>
        <v>8135.3673017302808</v>
      </c>
      <c r="J12" s="78">
        <f>'a5-5'!I9</f>
        <v>6240.815340436292</v>
      </c>
      <c r="K12" s="78">
        <f>J12*1000000/'a1'!AD12</f>
        <v>8628.4080046182098</v>
      </c>
      <c r="L12" s="78">
        <f>'a5-6'!I9</f>
        <v>62251.049072917755</v>
      </c>
      <c r="M12" s="78">
        <f>L12*1000000/'a1'!AJ12</f>
        <v>9338.8686121966657</v>
      </c>
      <c r="N12" s="78">
        <f>'a5-7'!I9</f>
        <v>84113.444067084478</v>
      </c>
      <c r="O12" s="78">
        <f>N12*1000000/'a1'!AP12</f>
        <v>9049.6555243603361</v>
      </c>
      <c r="P12" s="78">
        <f>'a5-8'!I9</f>
        <v>10517.02217924708</v>
      </c>
      <c r="Q12" s="78">
        <f>P12*1000000/'a1'!AV12</f>
        <v>9715.5388054883206</v>
      </c>
      <c r="R12" s="78">
        <f>'a5-9'!I9</f>
        <v>8278.933669292901</v>
      </c>
      <c r="S12" s="78">
        <f>R12*1000000/'a1'!BB12</f>
        <v>8077.5758582972667</v>
      </c>
      <c r="T12" s="78">
        <f>'a5-10'!I9</f>
        <v>25995.618771102832</v>
      </c>
      <c r="U12" s="78">
        <f>T12*1000000/'a1'!BH12</f>
        <v>10811.281715084211</v>
      </c>
      <c r="V12" s="78">
        <f>'a5-11'!I9</f>
        <v>25818.788839953959</v>
      </c>
      <c r="W12" s="78">
        <f>V12*1000000/'a1'!BN12</f>
        <v>8678.2023514103948</v>
      </c>
    </row>
    <row r="13" spans="1:23" ht="18.75" customHeight="1">
      <c r="A13" s="1">
        <v>1986</v>
      </c>
      <c r="B13" s="78">
        <f>'a5-1'!H20</f>
        <v>245353.50762195123</v>
      </c>
      <c r="C13" s="78">
        <f>B13*1000000/'a1'!F13</f>
        <v>9400.4174063567916</v>
      </c>
      <c r="D13" s="78">
        <f>'a5-2'!I11</f>
        <v>4980.8154506437768</v>
      </c>
      <c r="E13" s="78">
        <f>D13*1000000/'a1'!L13</f>
        <v>8642.657634388288</v>
      </c>
      <c r="F13" s="78">
        <f>'a5-3'!I10</f>
        <v>1090.1641791044776</v>
      </c>
      <c r="G13" s="78">
        <f>F13*1000000/'a1'!R13</f>
        <v>8487.9954148718243</v>
      </c>
      <c r="H13" s="78">
        <f>'a5-4'!I10</f>
        <v>7562.4360902255639</v>
      </c>
      <c r="I13" s="78">
        <f>H13*1000000/'a1'!X13</f>
        <v>8505.8448613302899</v>
      </c>
      <c r="J13" s="78">
        <f>'a5-5'!I10</f>
        <v>6974.7851851851856</v>
      </c>
      <c r="K13" s="78">
        <f>J13*1000000/'a1'!AD13</f>
        <v>9620.1412448297015</v>
      </c>
      <c r="L13" s="78">
        <f>'a5-6'!I10</f>
        <v>65325.337295690937</v>
      </c>
      <c r="M13" s="78">
        <f>L13*1000000/'a1'!AJ13</f>
        <v>9738.1755822662417</v>
      </c>
      <c r="N13" s="78">
        <f>'a5-7'!I10</f>
        <v>86638.263157894748</v>
      </c>
      <c r="O13" s="78">
        <f>N13*1000000/'a1'!AP13</f>
        <v>9180.3504728277003</v>
      </c>
      <c r="P13" s="78">
        <f>'a5-8'!I10</f>
        <v>11376.889235569424</v>
      </c>
      <c r="Q13" s="78">
        <f>P13*1000000/'a1'!AV13</f>
        <v>10422.672704158322</v>
      </c>
      <c r="R13" s="78">
        <f>'a5-9'!I10</f>
        <v>8379.2967032967044</v>
      </c>
      <c r="S13" s="78">
        <f>R13*1000000/'a1'!BB13</f>
        <v>8145.3856632064062</v>
      </c>
      <c r="T13" s="78">
        <f>'a5-10'!I10</f>
        <v>26445.579277864992</v>
      </c>
      <c r="U13" s="78">
        <f>T13*1000000/'a1'!BH13</f>
        <v>10869.847993105017</v>
      </c>
      <c r="V13" s="78">
        <f>'a5-11'!I10</f>
        <v>25891.274362818589</v>
      </c>
      <c r="W13" s="78">
        <f>V13*1000000/'a1'!BN13</f>
        <v>8620.0204229556894</v>
      </c>
    </row>
    <row r="14" spans="1:23" ht="18.75" customHeight="1">
      <c r="A14" s="1">
        <v>1987</v>
      </c>
      <c r="B14" s="78">
        <f>'a5-1'!H21</f>
        <v>258497.90656934309</v>
      </c>
      <c r="C14" s="78">
        <f>B14*1000000/'a1'!F14</f>
        <v>9774.3338196595887</v>
      </c>
      <c r="D14" s="78">
        <f>'a5-2'!I12</f>
        <v>5054.7730538409896</v>
      </c>
      <c r="E14" s="78">
        <f>D14*1000000/'a1'!L14</f>
        <v>8787.2113890171277</v>
      </c>
      <c r="F14" s="78">
        <f>'a5-3'!I11</f>
        <v>1198.6361256132168</v>
      </c>
      <c r="G14" s="78">
        <f>F14*1000000/'a1'!R14</f>
        <v>9317.6835193539919</v>
      </c>
      <c r="H14" s="78">
        <f>'a5-4'!I11</f>
        <v>8106.2779806822582</v>
      </c>
      <c r="I14" s="78">
        <f>H14*1000000/'a1'!X14</f>
        <v>9071.4229545037288</v>
      </c>
      <c r="J14" s="78">
        <f>'a5-5'!I11</f>
        <v>7020.3548741593168</v>
      </c>
      <c r="K14" s="78">
        <f>J14*1000000/'a1'!AD14</f>
        <v>9646.4187408065718</v>
      </c>
      <c r="L14" s="78">
        <f>'a5-6'!I11</f>
        <v>67562.530552419455</v>
      </c>
      <c r="M14" s="78">
        <f>L14*1000000/'a1'!AJ14</f>
        <v>9962.0598562927098</v>
      </c>
      <c r="N14" s="78">
        <f>'a5-7'!I11</f>
        <v>92754.816759276437</v>
      </c>
      <c r="O14" s="78">
        <f>N14*1000000/'a1'!AP14</f>
        <v>9623.9205307019747</v>
      </c>
      <c r="P14" s="78">
        <f>'a5-8'!I11</f>
        <v>11580.337422164033</v>
      </c>
      <c r="Q14" s="78">
        <f>P14*1000000/'a1'!AV14</f>
        <v>10543.173787196183</v>
      </c>
      <c r="R14" s="78">
        <f>'a5-9'!I11</f>
        <v>8508.0129313438538</v>
      </c>
      <c r="S14" s="78">
        <f>R14*1000000/'a1'!BB14</f>
        <v>8237.8206517859271</v>
      </c>
      <c r="T14" s="78">
        <f>'a5-10'!I11</f>
        <v>27359.366886141426</v>
      </c>
      <c r="U14" s="78">
        <f>T14*1000000/'a1'!BH14</f>
        <v>11208.826534946835</v>
      </c>
      <c r="V14" s="78">
        <f>'a5-11'!I11</f>
        <v>28505.5852462722</v>
      </c>
      <c r="W14" s="78">
        <f>V14*1000000/'a1'!BN14</f>
        <v>9350.2290837069249</v>
      </c>
    </row>
    <row r="15" spans="1:23" ht="18.75" customHeight="1">
      <c r="A15" s="1">
        <v>1988</v>
      </c>
      <c r="B15" s="78">
        <f>'a5-1'!H22</f>
        <v>273601.08567415731</v>
      </c>
      <c r="C15" s="78">
        <f>B15*1000000/'a1'!F15</f>
        <v>10212.140539926617</v>
      </c>
      <c r="D15" s="78">
        <f>'a5-2'!I13</f>
        <v>5161.7401624139866</v>
      </c>
      <c r="E15" s="78">
        <f>D15*1000000/'a1'!L15</f>
        <v>8977.2204389250201</v>
      </c>
      <c r="F15" s="78">
        <f>'a5-3'!I12</f>
        <v>1317.6439294546935</v>
      </c>
      <c r="G15" s="78">
        <f>F15*1000000/'a1'!R15</f>
        <v>10191.461991775739</v>
      </c>
      <c r="H15" s="78">
        <f>'a5-4'!I12</f>
        <v>8686.7336408231877</v>
      </c>
      <c r="I15" s="78">
        <f>H15*1000000/'a1'!X15</f>
        <v>9681.8755359057213</v>
      </c>
      <c r="J15" s="78">
        <f>'a5-5'!I12</f>
        <v>7022.2780149483679</v>
      </c>
      <c r="K15" s="78">
        <f>J15*1000000/'a1'!AD15</f>
        <v>9614.9621823927573</v>
      </c>
      <c r="L15" s="78">
        <f>'a5-6'!I12</f>
        <v>70284.237123967163</v>
      </c>
      <c r="M15" s="78">
        <f>L15*1000000/'a1'!AJ15</f>
        <v>10279.866253366337</v>
      </c>
      <c r="N15" s="78">
        <f>'a5-7'!I12</f>
        <v>99524.894806708457</v>
      </c>
      <c r="O15" s="78">
        <f>N15*1000000/'a1'!AP15</f>
        <v>10115.737248385287</v>
      </c>
      <c r="P15" s="78">
        <f>'a5-8'!I12</f>
        <v>11789.748848938176</v>
      </c>
      <c r="Q15" s="78">
        <f>P15*1000000/'a1'!AV15</f>
        <v>10697.026225909109</v>
      </c>
      <c r="R15" s="78">
        <f>'a5-9'!I12</f>
        <v>8669.7541836424261</v>
      </c>
      <c r="S15" s="78">
        <f>R15*1000000/'a1'!BB15</f>
        <v>8431.7675446934536</v>
      </c>
      <c r="T15" s="78">
        <f>'a5-10'!I12</f>
        <v>28681.34507638244</v>
      </c>
      <c r="U15" s="78">
        <f>T15*1000000/'a1'!BH15</f>
        <v>11675.153311176457</v>
      </c>
      <c r="V15" s="78">
        <f>'a5-11'!I12</f>
        <v>31189.911576425049</v>
      </c>
      <c r="W15" s="78">
        <f>V15*1000000/'a1'!BN15</f>
        <v>10013.581002338558</v>
      </c>
    </row>
    <row r="16" spans="1:23" ht="18.75" customHeight="1">
      <c r="A16" s="1">
        <v>1989</v>
      </c>
      <c r="B16" s="78">
        <f>'a5-1'!H23</f>
        <v>286514.01470588235</v>
      </c>
      <c r="C16" s="78">
        <f>B16*1000000/'a1'!F16</f>
        <v>10503.952600047724</v>
      </c>
      <c r="D16" s="78">
        <f>'a5-2'!I14</f>
        <v>5197.3436356836883</v>
      </c>
      <c r="E16" s="78">
        <f>D16*1000000/'a1'!L16</f>
        <v>9014.5427476210916</v>
      </c>
      <c r="F16" s="78">
        <f>'a5-3'!I13</f>
        <v>1446.3328528960756</v>
      </c>
      <c r="G16" s="78">
        <f>F16*1000000/'a1'!R16</f>
        <v>11112.558703188366</v>
      </c>
      <c r="H16" s="78">
        <f>'a5-4'!I13</f>
        <v>9219.1340766744033</v>
      </c>
      <c r="I16" s="78">
        <f>H16*1000000/'a1'!X16</f>
        <v>10199.951182425231</v>
      </c>
      <c r="J16" s="78">
        <f>'a5-5'!I13</f>
        <v>6938.5472518993647</v>
      </c>
      <c r="K16" s="78">
        <f>J16*1000000/'a1'!AD16</f>
        <v>9438.5437819748167</v>
      </c>
      <c r="L16" s="78">
        <f>'a5-6'!I13</f>
        <v>72726.691919975186</v>
      </c>
      <c r="M16" s="78">
        <f>L16*1000000/'a1'!AJ16</f>
        <v>10501.855261011087</v>
      </c>
      <c r="N16" s="78">
        <f>'a5-7'!I13</f>
        <v>105724.11276150386</v>
      </c>
      <c r="O16" s="78">
        <f>N16*1000000/'a1'!AP16</f>
        <v>10464.309724541015</v>
      </c>
      <c r="P16" s="78">
        <f>'a5-8'!I13</f>
        <v>11939.946528568806</v>
      </c>
      <c r="Q16" s="78">
        <f>P16*1000000/'a1'!AV16</f>
        <v>10817.20698154073</v>
      </c>
      <c r="R16" s="78">
        <f>'a5-9'!I13</f>
        <v>8838.779119673316</v>
      </c>
      <c r="S16" s="78">
        <f>R16*1000000/'a1'!BB16</f>
        <v>8670.2383562658651</v>
      </c>
      <c r="T16" s="78">
        <f>'a5-10'!I13</f>
        <v>29663.845213997287</v>
      </c>
      <c r="U16" s="78">
        <f>T16*1000000/'a1'!BH16</f>
        <v>11873.49332612742</v>
      </c>
      <c r="V16" s="78">
        <f>'a5-11'!I13</f>
        <v>33847.659218671724</v>
      </c>
      <c r="W16" s="78">
        <f>V16*1000000/'a1'!BN16</f>
        <v>10588.229897370504</v>
      </c>
    </row>
    <row r="17" spans="1:23" ht="18.75" customHeight="1">
      <c r="A17" s="1">
        <v>1990</v>
      </c>
      <c r="B17" s="78">
        <f>'a5-1'!H24</f>
        <v>300734.04974489793</v>
      </c>
      <c r="C17" s="78">
        <f>B17*1000000/'a1'!F17</f>
        <v>10860.299412212598</v>
      </c>
      <c r="D17" s="78">
        <f>'a5-2'!I15</f>
        <v>5200.2257891417576</v>
      </c>
      <c r="E17" s="78">
        <f>D17*1000000/'a1'!L17</f>
        <v>9006.7786734660694</v>
      </c>
      <c r="F17" s="78">
        <f>'a5-3'!I14</f>
        <v>1567.3685877519172</v>
      </c>
      <c r="G17" s="78">
        <f>F17*1000000/'a1'!R17</f>
        <v>12019.329067758023</v>
      </c>
      <c r="H17" s="78">
        <f>'a5-4'!I14</f>
        <v>9727.0888203779596</v>
      </c>
      <c r="I17" s="78">
        <f>H17*1000000/'a1'!X17</f>
        <v>10683.813648815763</v>
      </c>
      <c r="J17" s="78">
        <f>'a5-5'!I14</f>
        <v>6861.1290126505428</v>
      </c>
      <c r="K17" s="78">
        <f>J17*1000000/'a1'!AD17</f>
        <v>9269.8417801795076</v>
      </c>
      <c r="L17" s="78">
        <f>'a5-6'!I14</f>
        <v>75189.4178946303</v>
      </c>
      <c r="M17" s="78">
        <f>L17*1000000/'a1'!AJ17</f>
        <v>10745.97232217276</v>
      </c>
      <c r="N17" s="78">
        <f>'a5-7'!I14</f>
        <v>113360.86839933846</v>
      </c>
      <c r="O17" s="78">
        <f>N17*1000000/'a1'!AP17</f>
        <v>11010.365009776622</v>
      </c>
      <c r="P17" s="78">
        <f>'a5-8'!I14</f>
        <v>12116.886945107331</v>
      </c>
      <c r="Q17" s="78">
        <f>P17*1000000/'a1'!AV17</f>
        <v>10961.332329589661</v>
      </c>
      <c r="R17" s="78">
        <f>'a5-9'!I14</f>
        <v>9027.4235634926936</v>
      </c>
      <c r="S17" s="78">
        <f>R17*1000000/'a1'!BB17</f>
        <v>8958.2035248561297</v>
      </c>
      <c r="T17" s="78">
        <f>'a5-10'!I14</f>
        <v>30195.308634563404</v>
      </c>
      <c r="U17" s="78">
        <f>T17*1000000/'a1'!BH17</f>
        <v>11851.578166850382</v>
      </c>
      <c r="V17" s="78">
        <f>'a5-11'!I14</f>
        <v>36424.445650629401</v>
      </c>
      <c r="W17" s="78">
        <f>V17*1000000/'a1'!BN17</f>
        <v>11064.160853212241</v>
      </c>
    </row>
    <row r="18" spans="1:23" ht="18.75" customHeight="1">
      <c r="A18" s="1">
        <v>1991</v>
      </c>
      <c r="B18" s="78">
        <f>'a5-1'!H25</f>
        <v>313270.20410628023</v>
      </c>
      <c r="C18" s="78">
        <f>B18*1000000/'a1'!F18</f>
        <v>11173.289272204083</v>
      </c>
      <c r="D18" s="78">
        <f>'a5-2'!I16</f>
        <v>5113.2827486508886</v>
      </c>
      <c r="E18" s="78">
        <f>D18*1000000/'a1'!L18</f>
        <v>8821.4192653609607</v>
      </c>
      <c r="F18" s="78">
        <f>'a5-3'!I15</f>
        <v>1660.1210234675916</v>
      </c>
      <c r="G18" s="78">
        <f>F18*1000000/'a1'!R18</f>
        <v>12734.016702341749</v>
      </c>
      <c r="H18" s="78">
        <f>'a5-4'!I15</f>
        <v>10175.638551182883</v>
      </c>
      <c r="I18" s="78">
        <f>H18*1000000/'a1'!X18</f>
        <v>11121.293236364163</v>
      </c>
      <c r="J18" s="78">
        <f>'a5-5'!I15</f>
        <v>6668.224710085683</v>
      </c>
      <c r="K18" s="78">
        <f>J18*1000000/'a1'!AD18</f>
        <v>8943.8302796203188</v>
      </c>
      <c r="L18" s="78">
        <f>'a5-6'!I15</f>
        <v>75580.415179112169</v>
      </c>
      <c r="M18" s="78">
        <f>L18*1000000/'a1'!AJ18</f>
        <v>10694.238044551652</v>
      </c>
      <c r="N18" s="78">
        <f>'a5-7'!I15</f>
        <v>121656.297539451</v>
      </c>
      <c r="O18" s="78">
        <f>N18*1000000/'a1'!AP18</f>
        <v>11662.60302529911</v>
      </c>
      <c r="P18" s="78">
        <f>'a5-8'!I15</f>
        <v>12227.273538094179</v>
      </c>
      <c r="Q18" s="78">
        <f>P18*1000000/'a1'!AV18</f>
        <v>11019.49302462336</v>
      </c>
      <c r="R18" s="78">
        <f>'a5-9'!I15</f>
        <v>9131.5610705507352</v>
      </c>
      <c r="S18" s="78">
        <f>R18*1000000/'a1'!BB18</f>
        <v>9106.8541751734901</v>
      </c>
      <c r="T18" s="78">
        <f>'a5-10'!I15</f>
        <v>30711.942702601846</v>
      </c>
      <c r="U18" s="78">
        <f>T18*1000000/'a1'!BH18</f>
        <v>11847.344681762819</v>
      </c>
      <c r="V18" s="78">
        <f>'a5-11'!I15</f>
        <v>39204.543788428957</v>
      </c>
      <c r="W18" s="78">
        <f>V18*1000000/'a1'!BN18</f>
        <v>11620.33755789235</v>
      </c>
    </row>
    <row r="19" spans="1:23" ht="18.75" customHeight="1">
      <c r="A19" s="1">
        <v>1992</v>
      </c>
      <c r="B19" s="78">
        <f>'a5-1'!H26</f>
        <v>339719.75476190477</v>
      </c>
      <c r="C19" s="78">
        <f>B19*1000000/'a1'!F19</f>
        <v>11974.078939940948</v>
      </c>
      <c r="D19" s="78">
        <f>'a5-2'!I17</f>
        <v>5281.3645955451348</v>
      </c>
      <c r="E19" s="78">
        <f>D19*1000000/'a1'!L19</f>
        <v>9104.0900857341203</v>
      </c>
      <c r="F19" s="78">
        <f>'a5-3'!I16</f>
        <v>1875.1176470588236</v>
      </c>
      <c r="G19" s="78">
        <f>F19*1000000/'a1'!R19</f>
        <v>14332.803221497272</v>
      </c>
      <c r="H19" s="78">
        <f>'a5-4'!I16</f>
        <v>11203.566467065868</v>
      </c>
      <c r="I19" s="78">
        <f>H19*1000000/'a1'!X19</f>
        <v>12185.060940785173</v>
      </c>
      <c r="J19" s="78">
        <f>'a5-5'!I16</f>
        <v>6859.7864768683276</v>
      </c>
      <c r="K19" s="78">
        <f>J19*1000000/'a1'!AD19</f>
        <v>9169.3542580255435</v>
      </c>
      <c r="L19" s="78">
        <f>'a5-6'!I16</f>
        <v>80030.697459584306</v>
      </c>
      <c r="M19" s="78">
        <f>L19*1000000/'a1'!AJ19</f>
        <v>11256.059760757622</v>
      </c>
      <c r="N19" s="78">
        <f>'a5-7'!I16</f>
        <v>135382.45673076922</v>
      </c>
      <c r="O19" s="78">
        <f>N19*1000000/'a1'!AP19</f>
        <v>12805.508097011856</v>
      </c>
      <c r="P19" s="78">
        <f>'a5-8'!I16</f>
        <v>12794.467980295565</v>
      </c>
      <c r="Q19" s="78">
        <f>P19*1000000/'a1'!AV19</f>
        <v>11498.691889913143</v>
      </c>
      <c r="R19" s="78">
        <f>'a5-9'!I16</f>
        <v>9626.7846534653472</v>
      </c>
      <c r="S19" s="78">
        <f>R19*1000000/'a1'!BB19</f>
        <v>9588.4786811342165</v>
      </c>
      <c r="T19" s="78">
        <f>'a5-10'!I16</f>
        <v>32577.653846153844</v>
      </c>
      <c r="U19" s="78">
        <f>T19*1000000/'a1'!BH19</f>
        <v>12374.36864377858</v>
      </c>
      <c r="V19" s="78">
        <f>'a5-11'!I16</f>
        <v>43304.002358490565</v>
      </c>
      <c r="W19" s="78">
        <f>V19*1000000/'a1'!BN19</f>
        <v>12483.849570684797</v>
      </c>
    </row>
    <row r="20" spans="1:23" ht="18.75" customHeight="1">
      <c r="A20" s="1">
        <v>1993</v>
      </c>
      <c r="B20" s="78">
        <f>'a5-1'!H27</f>
        <v>348067.17853802373</v>
      </c>
      <c r="C20" s="78">
        <f>B20*1000000/'a1'!F20</f>
        <v>12134.217961075912</v>
      </c>
      <c r="D20" s="78">
        <f>'a5-2'!I18</f>
        <v>5268.6840833381202</v>
      </c>
      <c r="E20" s="78">
        <f>D20*1000000/'a1'!L20</f>
        <v>9084.2983141368022</v>
      </c>
      <c r="F20" s="78">
        <f>'a5-3'!I17</f>
        <v>1240.0827868554459</v>
      </c>
      <c r="G20" s="78">
        <f>F20*1000000/'a1'!R20</f>
        <v>9381.9861765318165</v>
      </c>
      <c r="H20" s="78">
        <f>'a5-4'!I17</f>
        <v>11317.428484156968</v>
      </c>
      <c r="I20" s="78">
        <f>H20*1000000/'a1'!X20</f>
        <v>12249.293486113014</v>
      </c>
      <c r="J20" s="78">
        <f>'a5-5'!I17</f>
        <v>6961.7269916413688</v>
      </c>
      <c r="K20" s="78">
        <f>J20*1000000/'a1'!AD20</f>
        <v>9297.0291496949412</v>
      </c>
      <c r="L20" s="78">
        <f>'a5-6'!I17</f>
        <v>81404.993284542419</v>
      </c>
      <c r="M20" s="78">
        <f>L20*1000000/'a1'!AJ20</f>
        <v>11374.91405194194</v>
      </c>
      <c r="N20" s="78">
        <f>'a5-7'!I17</f>
        <v>139333.95186648442</v>
      </c>
      <c r="O20" s="78">
        <f>N20*1000000/'a1'!AP20</f>
        <v>13033.99967956002</v>
      </c>
      <c r="P20" s="78">
        <f>'a5-8'!I17</f>
        <v>12941.846742918757</v>
      </c>
      <c r="Q20" s="78">
        <f>P20*1000000/'a1'!AV20</f>
        <v>11579.848161821621</v>
      </c>
      <c r="R20" s="78">
        <f>'a5-9'!I17</f>
        <v>9730.8074580060547</v>
      </c>
      <c r="S20" s="78">
        <f>R20*1000000/'a1'!BB20</f>
        <v>9664.1249955368494</v>
      </c>
      <c r="T20" s="78">
        <f>'a5-10'!I17</f>
        <v>33626.140154079076</v>
      </c>
      <c r="U20" s="78">
        <f>T20*1000000/'a1'!BH20</f>
        <v>12606.84625233348</v>
      </c>
      <c r="V20" s="78">
        <f>'a5-11'!I17</f>
        <v>45110.755179606334</v>
      </c>
      <c r="W20" s="78">
        <f>V20*1000000/'a1'!BN20</f>
        <v>12643.956839059876</v>
      </c>
    </row>
    <row r="21" spans="1:23" ht="18.75" customHeight="1">
      <c r="A21" s="1">
        <v>1994</v>
      </c>
      <c r="B21" s="78">
        <f>'a5-1'!H28</f>
        <v>359213.83248043299</v>
      </c>
      <c r="C21" s="78">
        <f>B21*1000000/'a1'!F21</f>
        <v>12386.400699888585</v>
      </c>
      <c r="D21" s="78">
        <f>'a5-2'!I19</f>
        <v>5294.2674351938158</v>
      </c>
      <c r="E21" s="78">
        <f>D21*1000000/'a1'!L21</f>
        <v>9215.9804674146362</v>
      </c>
      <c r="F21" s="78">
        <f>'a5-3'!I18</f>
        <v>1276.871925443739</v>
      </c>
      <c r="G21" s="78">
        <f>F21*1000000/'a1'!R21</f>
        <v>9569.099465993233</v>
      </c>
      <c r="H21" s="78">
        <f>'a5-4'!I18</f>
        <v>11515.609540555399</v>
      </c>
      <c r="I21" s="78">
        <f>H21*1000000/'a1'!X21</f>
        <v>12424.177194620825</v>
      </c>
      <c r="J21" s="78">
        <f>'a5-5'!I18</f>
        <v>7116.5759202663285</v>
      </c>
      <c r="K21" s="78">
        <f>J21*1000000/'a1'!AD21</f>
        <v>9486.4279081377645</v>
      </c>
      <c r="L21" s="78">
        <f>'a5-6'!I18</f>
        <v>83405.213055150132</v>
      </c>
      <c r="M21" s="78">
        <f>L21*1000000/'a1'!AJ21</f>
        <v>11596.293068554436</v>
      </c>
      <c r="N21" s="78">
        <f>'a5-7'!I18</f>
        <v>144443.90714279757</v>
      </c>
      <c r="O21" s="78">
        <f>N21*1000000/'a1'!AP21</f>
        <v>13350.767901902569</v>
      </c>
      <c r="P21" s="78">
        <f>'a5-8'!I18</f>
        <v>13186.14908574583</v>
      </c>
      <c r="Q21" s="78">
        <f>P21*1000000/'a1'!AV21</f>
        <v>11739.4915429127</v>
      </c>
      <c r="R21" s="78">
        <f>'a5-9'!I18</f>
        <v>9907.5029402999589</v>
      </c>
      <c r="S21" s="78">
        <f>R21*1000000/'a1'!BB21</f>
        <v>9813.5383109723989</v>
      </c>
      <c r="T21" s="78">
        <f>'a5-10'!I18</f>
        <v>34960.846646286947</v>
      </c>
      <c r="U21" s="78">
        <f>T21*1000000/'a1'!BH21</f>
        <v>12945.55616268606</v>
      </c>
      <c r="V21" s="78">
        <f>'a5-11'!I18</f>
        <v>47334.725776000618</v>
      </c>
      <c r="W21" s="78">
        <f>V21*1000000/'a1'!BN21</f>
        <v>12876.430915038627</v>
      </c>
    </row>
    <row r="22" spans="1:23" ht="18.75" customHeight="1">
      <c r="A22" s="1">
        <v>1995</v>
      </c>
      <c r="B22" s="78">
        <f>'a5-1'!H29</f>
        <v>370896.5350165008</v>
      </c>
      <c r="C22" s="78">
        <f>B22*1000000/'a1'!F22</f>
        <v>12657.586461917655</v>
      </c>
      <c r="D22" s="78">
        <f>'a5-2'!I20</f>
        <v>5322.5449455703583</v>
      </c>
      <c r="E22" s="78">
        <f>D22*1000000/'a1'!L22</f>
        <v>9380.6363896361072</v>
      </c>
      <c r="F22" s="78">
        <f>'a5-3'!I19</f>
        <v>1315.3875960907128</v>
      </c>
      <c r="G22" s="78">
        <f>F22*1000000/'a1'!R22</f>
        <v>9786.0179004628408</v>
      </c>
      <c r="H22" s="78">
        <f>'a5-4'!I19</f>
        <v>11722.921256824544</v>
      </c>
      <c r="I22" s="78">
        <f>H22*1000000/'a1'!X22</f>
        <v>12630.824954558186</v>
      </c>
      <c r="J22" s="78">
        <f>'a5-5'!I19</f>
        <v>7278.3834242140438</v>
      </c>
      <c r="K22" s="78">
        <f>J22*1000000/'a1'!AD22</f>
        <v>9692.3247493006038</v>
      </c>
      <c r="L22" s="78">
        <f>'a5-6'!I19</f>
        <v>85495.861399236514</v>
      </c>
      <c r="M22" s="78">
        <f>L22*1000000/'a1'!AJ22</f>
        <v>11842.813107517102</v>
      </c>
      <c r="N22" s="78">
        <f>'a5-7'!I19</f>
        <v>149813.60157756208</v>
      </c>
      <c r="O22" s="78">
        <f>N22*1000000/'a1'!AP22</f>
        <v>13681.458765659265</v>
      </c>
      <c r="P22" s="78">
        <f>'a5-8'!I19</f>
        <v>13441.553213502697</v>
      </c>
      <c r="Q22" s="78">
        <f>P22*1000000/'a1'!AV22</f>
        <v>11904.134272242569</v>
      </c>
      <c r="R22" s="78">
        <f>'a5-9'!I19</f>
        <v>10092.279869015774</v>
      </c>
      <c r="S22" s="78">
        <f>R22*1000000/'a1'!BB22</f>
        <v>9951.1035627707461</v>
      </c>
      <c r="T22" s="78">
        <f>'a5-10'!I19</f>
        <v>36366.089980345801</v>
      </c>
      <c r="U22" s="78">
        <f>T22*1000000/'a1'!BH22</f>
        <v>13298.898263404204</v>
      </c>
      <c r="V22" s="78">
        <f>'a5-11'!I19</f>
        <v>49692.332031400925</v>
      </c>
      <c r="W22" s="78">
        <f>V22*1000000/'a1'!BN22</f>
        <v>13155.202939437264</v>
      </c>
    </row>
    <row r="23" spans="1:23" ht="18.75" customHeight="1">
      <c r="A23" s="1">
        <v>1996</v>
      </c>
      <c r="B23" s="78">
        <f>'a5-1'!H30</f>
        <v>383343.82314716093</v>
      </c>
      <c r="C23" s="78">
        <f>B23*1000000/'a1'!F23</f>
        <v>12946.335725970033</v>
      </c>
      <c r="D23" s="78">
        <f>'a5-2'!I21</f>
        <v>5356.347800642232</v>
      </c>
      <c r="E23" s="78">
        <f>D23*1000000/'a1'!L23</f>
        <v>9570.0677877037833</v>
      </c>
      <c r="F23" s="78">
        <f>'a5-3'!I20</f>
        <v>1356.4260313706661</v>
      </c>
      <c r="G23" s="78">
        <f>F23*1000000/'a1'!R23</f>
        <v>9993.0456056245985</v>
      </c>
      <c r="H23" s="78">
        <f>'a5-4'!I20</f>
        <v>11945.951148868833</v>
      </c>
      <c r="I23" s="78">
        <f>H23*1000000/'a1'!X23</f>
        <v>12826.806426602938</v>
      </c>
      <c r="J23" s="78">
        <f>'a5-5'!I20</f>
        <v>7451.3462320353938</v>
      </c>
      <c r="K23" s="78">
        <f>J23*1000000/'a1'!AD23</f>
        <v>9905.1750599990883</v>
      </c>
      <c r="L23" s="78">
        <f>'a5-6'!I20</f>
        <v>87726.93539145065</v>
      </c>
      <c r="M23" s="78">
        <f>L23*1000000/'a1'!AJ23</f>
        <v>12105.448082324152</v>
      </c>
      <c r="N23" s="78">
        <f>'a5-7'!I20</f>
        <v>155538.97468063532</v>
      </c>
      <c r="O23" s="78">
        <f>N23*1000000/'a1'!AP23</f>
        <v>14034.136604880086</v>
      </c>
      <c r="P23" s="78">
        <f>'a5-8'!I20</f>
        <v>13715.665955789456</v>
      </c>
      <c r="Q23" s="78">
        <f>P23*1000000/'a1'!AV23</f>
        <v>12092.853400813841</v>
      </c>
      <c r="R23" s="78">
        <f>'a5-9'!I20</f>
        <v>10290.828262858475</v>
      </c>
      <c r="S23" s="78">
        <f>R23*1000000/'a1'!BB23</f>
        <v>10099.493361131832</v>
      </c>
      <c r="T23" s="78">
        <f>'a5-10'!I20</f>
        <v>37865.809543762494</v>
      </c>
      <c r="U23" s="78">
        <f>T23*1000000/'a1'!BH23</f>
        <v>13644.682811152654</v>
      </c>
      <c r="V23" s="78">
        <f>'a5-11'!I20</f>
        <v>52219.758734444084</v>
      </c>
      <c r="W23" s="78">
        <f>V23*1000000/'a1'!BN23</f>
        <v>13478.442454358816</v>
      </c>
    </row>
    <row r="24" spans="1:23" ht="18.75" customHeight="1">
      <c r="A24" s="1">
        <v>1997</v>
      </c>
      <c r="B24" s="78">
        <f>'a5-1'!H31</f>
        <v>404942.20098798344</v>
      </c>
      <c r="C24" s="78">
        <f>B24*1000000/'a1'!F24</f>
        <v>13540.52381111555</v>
      </c>
      <c r="D24" s="78">
        <f>'a5-2'!I22</f>
        <v>5509.1814452510043</v>
      </c>
      <c r="E24" s="78">
        <f>D24*1000000/'a1'!L24</f>
        <v>10000.129685649777</v>
      </c>
      <c r="F24" s="78">
        <f>'a5-3'!I21</f>
        <v>1429.5763829646521</v>
      </c>
      <c r="G24" s="78">
        <f>F24*1000000/'a1'!R24</f>
        <v>10504.253521177501</v>
      </c>
      <c r="H24" s="78">
        <f>'a5-4'!I21</f>
        <v>12441.550209185572</v>
      </c>
      <c r="I24" s="78">
        <f>H24*1000000/'a1'!X24</f>
        <v>13343.547320989843</v>
      </c>
      <c r="J24" s="78">
        <f>'a5-5'!I21</f>
        <v>7796.567305930681</v>
      </c>
      <c r="K24" s="78">
        <f>J24*1000000/'a1'!AD24</f>
        <v>10360.735332680428</v>
      </c>
      <c r="L24" s="78">
        <f>'a5-6'!I21</f>
        <v>92000.396608313909</v>
      </c>
      <c r="M24" s="78">
        <f>L24*1000000/'a1'!AJ24</f>
        <v>12646.778859833728</v>
      </c>
      <c r="N24" s="78">
        <f>'a5-7'!I21</f>
        <v>165042.61427025279</v>
      </c>
      <c r="O24" s="78">
        <f>N24*1000000/'a1'!AP24</f>
        <v>14699.656612968534</v>
      </c>
      <c r="P24" s="78">
        <f>'a5-8'!I21</f>
        <v>14303.858936951618</v>
      </c>
      <c r="Q24" s="78">
        <f>P24*1000000/'a1'!AV24</f>
        <v>12590.006528271126</v>
      </c>
      <c r="R24" s="78">
        <f>'a5-9'!I21</f>
        <v>10724.578964552556</v>
      </c>
      <c r="S24" s="78">
        <f>R24*1000000/'a1'!BB24</f>
        <v>10535.964134614685</v>
      </c>
      <c r="T24" s="78">
        <f>'a5-10'!I21</f>
        <v>40296.447319841667</v>
      </c>
      <c r="U24" s="78">
        <f>T24*1000000/'a1'!BH24</f>
        <v>14239.792144257101</v>
      </c>
      <c r="V24" s="78">
        <f>'a5-11'!I21</f>
        <v>56085.322182920921</v>
      </c>
      <c r="W24" s="78">
        <f>V24*1000000/'a1'!BN24</f>
        <v>14203.911170898755</v>
      </c>
    </row>
    <row r="25" spans="1:23" ht="18.75" customHeight="1">
      <c r="A25" s="1">
        <v>1998</v>
      </c>
      <c r="B25" s="78">
        <f>'a5-1'!H32</f>
        <v>429024.02550391864</v>
      </c>
      <c r="C25" s="78">
        <f>B25*1000000/'a1'!F25</f>
        <v>14227.211546885128</v>
      </c>
      <c r="D25" s="78">
        <f>'a5-2'!I23</f>
        <v>5683.153527234439</v>
      </c>
      <c r="E25" s="78">
        <f>D25*1000000/'a1'!L25</f>
        <v>10527.419133404414</v>
      </c>
      <c r="F25" s="78">
        <f>'a5-3'!I22</f>
        <v>1511.132754419019</v>
      </c>
      <c r="G25" s="78">
        <f>F25*1000000/'a1'!R25</f>
        <v>11127.306665628545</v>
      </c>
      <c r="H25" s="78">
        <f>'a5-4'!I22</f>
        <v>12996.076642523842</v>
      </c>
      <c r="I25" s="78">
        <f>H25*1000000/'a1'!X25</f>
        <v>13946.742390854015</v>
      </c>
      <c r="J25" s="78">
        <f>'a5-5'!I22</f>
        <v>8181.9369097962508</v>
      </c>
      <c r="K25" s="78">
        <f>J25*1000000/'a1'!AD25</f>
        <v>10901.545454273981</v>
      </c>
      <c r="L25" s="78">
        <f>'a5-6'!I22</f>
        <v>96767.706107884296</v>
      </c>
      <c r="M25" s="78">
        <f>L25*1000000/'a1'!AJ25</f>
        <v>13263.235775522164</v>
      </c>
      <c r="N25" s="78">
        <f>'a5-7'!I22</f>
        <v>175645.47339064543</v>
      </c>
      <c r="O25" s="78">
        <f>N25*1000000/'a1'!AP25</f>
        <v>15453.721917043396</v>
      </c>
      <c r="P25" s="78">
        <f>'a5-8'!I22</f>
        <v>14961.445085631769</v>
      </c>
      <c r="Q25" s="78">
        <f>P25*1000000/'a1'!AV25</f>
        <v>13153.045950889871</v>
      </c>
      <c r="R25" s="78">
        <f>'a5-9'!I22</f>
        <v>11209.704832233225</v>
      </c>
      <c r="S25" s="78">
        <f>R25*1000000/'a1'!BB25</f>
        <v>11018.728234473334</v>
      </c>
      <c r="T25" s="78">
        <f>'a5-10'!I22</f>
        <v>43010.082617146436</v>
      </c>
      <c r="U25" s="78">
        <f>T25*1000000/'a1'!BH25</f>
        <v>14835.841135436875</v>
      </c>
      <c r="V25" s="78">
        <f>'a5-11'!I22</f>
        <v>60415.389857990289</v>
      </c>
      <c r="W25" s="78">
        <f>V25*1000000/'a1'!BN25</f>
        <v>15167.882472325111</v>
      </c>
    </row>
    <row r="26" spans="1:23" ht="18.75" customHeight="1">
      <c r="A26" s="1">
        <v>1999</v>
      </c>
      <c r="B26" s="78">
        <f>'a5-1'!H33</f>
        <v>433845.78619243897</v>
      </c>
      <c r="C26" s="78">
        <f>B26*1000000/'a1'!F26</f>
        <v>14270.639281260634</v>
      </c>
      <c r="D26" s="78">
        <f>'a5-2'!I24</f>
        <v>5644.8527588833913</v>
      </c>
      <c r="E26" s="78">
        <f>D26*1000000/'a1'!L26</f>
        <v>10584.184919408828</v>
      </c>
      <c r="F26" s="78">
        <f>'a5-3'!I23</f>
        <v>1522.5013539614788</v>
      </c>
      <c r="G26" s="78">
        <f>F26*1000000/'a1'!R26</f>
        <v>11171.780027747658</v>
      </c>
      <c r="H26" s="78">
        <f>'a5-4'!I23</f>
        <v>13068.213949291654</v>
      </c>
      <c r="I26" s="78">
        <f>H26*1000000/'a1'!X26</f>
        <v>13994.900265255836</v>
      </c>
      <c r="J26" s="78">
        <f>'a5-5'!I23</f>
        <v>8210.3909986790859</v>
      </c>
      <c r="K26" s="78">
        <f>J26*1000000/'a1'!AD26</f>
        <v>10938.422675534786</v>
      </c>
      <c r="L26" s="78">
        <f>'a5-6'!I23</f>
        <v>97395.208930391746</v>
      </c>
      <c r="M26" s="78">
        <f>L26*1000000/'a1'!AJ26</f>
        <v>13299.451600094459</v>
      </c>
      <c r="N26" s="78">
        <f>'a5-7'!I23</f>
        <v>178202.97877180466</v>
      </c>
      <c r="O26" s="78">
        <f>N26*1000000/'a1'!AP26</f>
        <v>15489.501237862058</v>
      </c>
      <c r="P26" s="78">
        <f>'a5-8'!I23</f>
        <v>15049.051084779414</v>
      </c>
      <c r="Q26" s="78">
        <f>P26*1000000/'a1'!AV26</f>
        <v>13172.63550269195</v>
      </c>
      <c r="R26" s="78">
        <f>'a5-9'!I23</f>
        <v>11213.534360152353</v>
      </c>
      <c r="S26" s="78">
        <f>R26*1000000/'a1'!BB26</f>
        <v>11053.000579732321</v>
      </c>
      <c r="T26" s="78">
        <f>'a5-10'!I23</f>
        <v>44054.877740145173</v>
      </c>
      <c r="U26" s="78">
        <f>T26*1000000/'a1'!BH26</f>
        <v>14920.241508476052</v>
      </c>
      <c r="V26" s="78">
        <f>'a5-11'!I23</f>
        <v>61072.037550383473</v>
      </c>
      <c r="W26" s="78">
        <f>V26*1000000/'a1'!BN26</f>
        <v>15224.714106854502</v>
      </c>
    </row>
    <row r="27" spans="1:23" ht="18.75" customHeight="1">
      <c r="A27" s="1">
        <v>2000</v>
      </c>
      <c r="B27" s="78">
        <f>'a5-1'!H34</f>
        <v>450348.40148498642</v>
      </c>
      <c r="C27" s="78">
        <f>B27*1000000/'a1'!F27</f>
        <v>14676.150819452116</v>
      </c>
      <c r="D27" s="78">
        <f>'a5-2'!I25</f>
        <v>5759.0920832620859</v>
      </c>
      <c r="E27" s="78">
        <f>D27*1000000/'a1'!L27</f>
        <v>10908.073783656686</v>
      </c>
      <c r="F27" s="78">
        <f>'a5-3'!I24</f>
        <v>1568.9944100480466</v>
      </c>
      <c r="G27" s="78">
        <f>F27*1000000/'a1'!R27</f>
        <v>11496.991353763073</v>
      </c>
      <c r="H27" s="78">
        <f>'a5-4'!I24</f>
        <v>13468.227974387133</v>
      </c>
      <c r="I27" s="78">
        <f>H27*1000000/'a1'!X27</f>
        <v>14422.708393136514</v>
      </c>
      <c r="J27" s="78">
        <f>'a5-5'!I24</f>
        <v>8447.5158959948694</v>
      </c>
      <c r="K27" s="78">
        <f>J27*1000000/'a1'!AD27</f>
        <v>11255.595670710816</v>
      </c>
      <c r="L27" s="78">
        <f>'a5-6'!I24</f>
        <v>100550.5894481533</v>
      </c>
      <c r="M27" s="78">
        <f>L27*1000000/'a1'!AJ27</f>
        <v>13667.426825073771</v>
      </c>
      <c r="N27" s="78">
        <f>'a5-7'!I24</f>
        <v>185956.42709076748</v>
      </c>
      <c r="O27" s="78">
        <f>N27*1000000/'a1'!AP27</f>
        <v>15916.443663622787</v>
      </c>
      <c r="P27" s="78">
        <f>'a5-8'!I24</f>
        <v>15523.127758287254</v>
      </c>
      <c r="Q27" s="78">
        <f>P27*1000000/'a1'!AV27</f>
        <v>13529.985067969468</v>
      </c>
      <c r="R27" s="78">
        <f>'a5-9'!I24</f>
        <v>11461.93957947403</v>
      </c>
      <c r="S27" s="78">
        <f>R27*1000000/'a1'!BB27</f>
        <v>11375.881039410886</v>
      </c>
      <c r="T27" s="78">
        <f>'a5-10'!I24</f>
        <v>46192.613522846972</v>
      </c>
      <c r="U27" s="78">
        <f>T27*1000000/'a1'!BH27</f>
        <v>15376.021661304272</v>
      </c>
      <c r="V27" s="78">
        <f>'a5-11'!I24</f>
        <v>63329.372119012231</v>
      </c>
      <c r="W27" s="78">
        <f>V27*1000000/'a1'!BN27</f>
        <v>15678.575401502818</v>
      </c>
    </row>
    <row r="28" spans="1:23" ht="18.75" customHeight="1">
      <c r="A28" s="1">
        <v>2001</v>
      </c>
      <c r="B28" s="78">
        <f>'a5-1'!H35</f>
        <v>456994.92871075036</v>
      </c>
      <c r="C28" s="78">
        <f>B28*1000000/'a1'!F28</f>
        <v>14731.838832757036</v>
      </c>
      <c r="D28" s="78">
        <f>'a5-2'!I26</f>
        <v>5728.9250841579878</v>
      </c>
      <c r="E28" s="78">
        <f>D28*1000000/'a1'!L28</f>
        <v>10973.985212333755</v>
      </c>
      <c r="F28" s="78">
        <f>'a5-3'!I25</f>
        <v>1583.8775744123936</v>
      </c>
      <c r="G28" s="78">
        <f>F28*1000000/'a1'!R28</f>
        <v>11589.48944069362</v>
      </c>
      <c r="H28" s="78">
        <f>'a5-4'!I25</f>
        <v>13537.200028742835</v>
      </c>
      <c r="I28" s="78">
        <f>H28*1000000/'a1'!X28</f>
        <v>14517.197996708648</v>
      </c>
      <c r="J28" s="78">
        <f>'a5-5'!I25</f>
        <v>8477.6564993926986</v>
      </c>
      <c r="K28" s="78">
        <f>J28*1000000/'a1'!AD28</f>
        <v>11306.255500510388</v>
      </c>
      <c r="L28" s="78">
        <f>'a5-6'!I25</f>
        <v>101472.36948962636</v>
      </c>
      <c r="M28" s="78">
        <f>L28*1000000/'a1'!AJ28</f>
        <v>13719.052677339845</v>
      </c>
      <c r="N28" s="78">
        <f>'a5-7'!I25</f>
        <v>189988.27864516445</v>
      </c>
      <c r="O28" s="78">
        <f>N28*1000000/'a1'!AP28</f>
        <v>15968.710713091003</v>
      </c>
      <c r="P28" s="78">
        <f>'a5-8'!I25</f>
        <v>15523.208046179294</v>
      </c>
      <c r="Q28" s="78">
        <f>P28*1000000/'a1'!AV28</f>
        <v>13481.396604796453</v>
      </c>
      <c r="R28" s="78">
        <f>'a5-9'!I25</f>
        <v>11398.768939842537</v>
      </c>
      <c r="S28" s="78">
        <f>R28*1000000/'a1'!BB28</f>
        <v>11396.045285019418</v>
      </c>
      <c r="T28" s="78">
        <f>'a5-10'!I25</f>
        <v>47311.871761436203</v>
      </c>
      <c r="U28" s="78">
        <f>T28*1000000/'a1'!BH28</f>
        <v>15470.961706204032</v>
      </c>
      <c r="V28" s="78">
        <f>'a5-11'!I25</f>
        <v>64227.667207018909</v>
      </c>
      <c r="W28" s="78">
        <f>V28*1000000/'a1'!BN28</f>
        <v>15753.852072509819</v>
      </c>
    </row>
    <row r="29" spans="1:23" ht="18.75" customHeight="1">
      <c r="A29" s="1">
        <v>2002</v>
      </c>
      <c r="B29" s="78">
        <f>'a5-1'!H36</f>
        <v>460148.70009555534</v>
      </c>
      <c r="C29" s="78">
        <f>B29*1000000/'a1'!F29</f>
        <v>14673.072095754458</v>
      </c>
      <c r="D29" s="78">
        <f>'a5-2'!I27</f>
        <v>5679.1356099882551</v>
      </c>
      <c r="E29" s="78">
        <f>D29*1000000/'a1'!L29</f>
        <v>10932.3259368259</v>
      </c>
      <c r="F29" s="78">
        <f>'a5-3'!I26</f>
        <v>1583.9921402054626</v>
      </c>
      <c r="G29" s="78">
        <f>F29*1000000/'a1'!R29</f>
        <v>11572.122590630206</v>
      </c>
      <c r="H29" s="78">
        <f>'a5-4'!I26</f>
        <v>13534.426444713001</v>
      </c>
      <c r="I29" s="78">
        <f>H29*1000000/'a1'!X29</f>
        <v>14472.551719738147</v>
      </c>
      <c r="J29" s="78">
        <f>'a5-5'!I26</f>
        <v>8438.2680830192367</v>
      </c>
      <c r="K29" s="78">
        <f>J29*1000000/'a1'!AD29</f>
        <v>11260.452863223121</v>
      </c>
      <c r="L29" s="78">
        <f>'a5-6'!I26</f>
        <v>101609.50919278718</v>
      </c>
      <c r="M29" s="78">
        <f>L29*1000000/'a1'!AJ29</f>
        <v>13654.152945632959</v>
      </c>
      <c r="N29" s="78">
        <f>'a5-7'!I26</f>
        <v>192405.52949433439</v>
      </c>
      <c r="O29" s="78">
        <f>N29*1000000/'a1'!AP29</f>
        <v>15908.943388306996</v>
      </c>
      <c r="P29" s="78">
        <f>'a5-8'!I26</f>
        <v>15519.913650850789</v>
      </c>
      <c r="Q29" s="78">
        <f>P29*1000000/'a1'!AV29</f>
        <v>13417.638111535418</v>
      </c>
      <c r="R29" s="78">
        <f>'a5-9'!I26</f>
        <v>11311.042254001935</v>
      </c>
      <c r="S29" s="78">
        <f>R29*1000000/'a1'!BB29</f>
        <v>11347.274100203887</v>
      </c>
      <c r="T29" s="78">
        <f>'a5-10'!I26</f>
        <v>48232.299806197509</v>
      </c>
      <c r="U29" s="78">
        <f>T29*1000000/'a1'!BH29</f>
        <v>15417.418712778046</v>
      </c>
      <c r="V29" s="78">
        <f>'a5-11'!I26</f>
        <v>64374.64685386233</v>
      </c>
      <c r="W29" s="78">
        <f>V29*1000000/'a1'!BN29</f>
        <v>15698.973812837046</v>
      </c>
    </row>
    <row r="30" spans="1:23" ht="18.75" customHeight="1">
      <c r="A30" s="1">
        <v>2003</v>
      </c>
      <c r="B30" s="78">
        <f>'a5-1'!H37</f>
        <v>461365.40519994346</v>
      </c>
      <c r="C30" s="78">
        <f>B30*1000000/'a1'!F30</f>
        <v>14579.857064971106</v>
      </c>
      <c r="D30" s="78">
        <f>'a5-2'!I28</f>
        <v>5634.034951375419</v>
      </c>
      <c r="E30" s="78">
        <f>D30*1000000/'a1'!L30</f>
        <v>10866.88619808976</v>
      </c>
      <c r="F30" s="78">
        <f>'a5-3'!I27</f>
        <v>1581.4657917311968</v>
      </c>
      <c r="G30" s="78">
        <f>F30*1000000/'a1'!R30</f>
        <v>11524.4506673701</v>
      </c>
      <c r="H30" s="78">
        <f>'a5-4'!I27</f>
        <v>13502.19030797891</v>
      </c>
      <c r="I30" s="78">
        <f>H30*1000000/'a1'!X30</f>
        <v>14399.003439181448</v>
      </c>
      <c r="J30" s="78">
        <f>'a5-5'!I27</f>
        <v>8384.7459185425814</v>
      </c>
      <c r="K30" s="78">
        <f>J30*1000000/'a1'!AD30</f>
        <v>11188.00001406726</v>
      </c>
      <c r="L30" s="78">
        <f>'a5-6'!I27</f>
        <v>101463.90054110436</v>
      </c>
      <c r="M30" s="78">
        <f>L30*1000000/'a1'!AJ30</f>
        <v>13554.26775918259</v>
      </c>
      <c r="N30" s="78">
        <f>'a5-7'!I27</f>
        <v>193681.51376510898</v>
      </c>
      <c r="O30" s="78">
        <f>N30*1000000/'a1'!AP30</f>
        <v>15817.141437043114</v>
      </c>
      <c r="P30" s="78">
        <f>'a5-8'!I27</f>
        <v>15503.438076038477</v>
      </c>
      <c r="Q30" s="78">
        <f>P30*1000000/'a1'!AV30</f>
        <v>13323.729263454392</v>
      </c>
      <c r="R30" s="78">
        <f>'a5-9'!I27</f>
        <v>11230.39232562689</v>
      </c>
      <c r="S30" s="78">
        <f>R30*1000000/'a1'!BB30</f>
        <v>11271.126175625601</v>
      </c>
      <c r="T30" s="78">
        <f>'a5-10'!I27</f>
        <v>48809.777629720324</v>
      </c>
      <c r="U30" s="78">
        <f>T30*1000000/'a1'!BH30</f>
        <v>15334.207007937419</v>
      </c>
      <c r="V30" s="78">
        <f>'a5-11'!I27</f>
        <v>64316.300311441846</v>
      </c>
      <c r="W30" s="78">
        <f>V30*1000000/'a1'!BN30</f>
        <v>15593.78858034581</v>
      </c>
    </row>
    <row r="31" spans="1:23" ht="18.75" customHeight="1">
      <c r="A31" s="1">
        <v>2004</v>
      </c>
      <c r="B31" s="78">
        <f>'a5-1'!H38</f>
        <v>469706.00133987737</v>
      </c>
      <c r="C31" s="78">
        <f>B31*1000000/'a1'!F31</f>
        <v>14705.584507890568</v>
      </c>
      <c r="D31" s="78">
        <f>'a5-2'!I29</f>
        <v>5669.7555793665242</v>
      </c>
      <c r="E31" s="78">
        <f>D31*1000000/'a1'!L31</f>
        <v>10957.679846791743</v>
      </c>
      <c r="F31" s="78">
        <f>'a5-3'!I28</f>
        <v>1602.3207232999982</v>
      </c>
      <c r="G31" s="78">
        <f>F31*1000000/'a1'!R31</f>
        <v>11638.006415601381</v>
      </c>
      <c r="H31" s="78">
        <f>'a5-4'!I28</f>
        <v>13658.81891990192</v>
      </c>
      <c r="I31" s="78">
        <f>H31*1000000/'a1'!X31</f>
        <v>14535.854220127536</v>
      </c>
      <c r="J31" s="78">
        <f>'a5-5'!I28</f>
        <v>8451.196767857231</v>
      </c>
      <c r="K31" s="78">
        <f>J31*1000000/'a1'!AD31</f>
        <v>11276.998271804199</v>
      </c>
      <c r="L31" s="78">
        <f>'a5-6'!I28</f>
        <v>102943.27002653581</v>
      </c>
      <c r="M31" s="78">
        <f>L31*1000000/'a1'!AJ31</f>
        <v>13660.943605813985</v>
      </c>
      <c r="N31" s="78">
        <f>'a5-7'!I28</f>
        <v>197767.2589644822</v>
      </c>
      <c r="O31" s="78">
        <f>N31*1000000/'a1'!AP31</f>
        <v>15960.014510400559</v>
      </c>
      <c r="P31" s="78">
        <f>'a5-8'!I28</f>
        <v>15750.209080223642</v>
      </c>
      <c r="Q31" s="78">
        <f>P31*1000000/'a1'!AV31</f>
        <v>13424.564393774872</v>
      </c>
      <c r="R31" s="78">
        <f>'a5-9'!I28</f>
        <v>11338.856272852132</v>
      </c>
      <c r="S31" s="78">
        <f>R31*1000000/'a1'!BB31</f>
        <v>11369.747877836215</v>
      </c>
      <c r="T31" s="78">
        <f>'a5-10'!I28</f>
        <v>50153.182293814309</v>
      </c>
      <c r="U31" s="78">
        <f>T31*1000000/'a1'!BH31</f>
        <v>15485.743612440148</v>
      </c>
      <c r="V31" s="78">
        <f>'a5-11'!I28</f>
        <v>65341.260588453566</v>
      </c>
      <c r="W31" s="78">
        <f>V31*1000000/'a1'!BN31</f>
        <v>15723.471626576335</v>
      </c>
    </row>
    <row r="32" spans="1:23" ht="18.75" customHeight="1">
      <c r="A32" s="1">
        <v>2005</v>
      </c>
      <c r="B32" s="78">
        <f>'a5-1'!H39</f>
        <v>482761.54419870407</v>
      </c>
      <c r="C32" s="78">
        <f>B32*1000000/'a1'!F32</f>
        <v>14972.250413861688</v>
      </c>
      <c r="D32" s="78">
        <f>'a5-2'!I30</f>
        <v>5742.1988426546795</v>
      </c>
      <c r="E32" s="78">
        <f>D32*1000000/'a1'!L32</f>
        <v>11164.381844129239</v>
      </c>
      <c r="F32" s="78">
        <f>'a5-3'!I29</f>
        <v>1639.4109077004896</v>
      </c>
      <c r="G32" s="78">
        <f>F32*1000000/'a1'!R32</f>
        <v>11874.28227271765</v>
      </c>
      <c r="H32" s="78">
        <f>'a5-4'!I29</f>
        <v>13900.700908514093</v>
      </c>
      <c r="I32" s="78">
        <f>H32*1000000/'a1'!X32</f>
        <v>14820.679785520493</v>
      </c>
      <c r="J32" s="78">
        <f>'a5-5'!I29</f>
        <v>8586.1948520471815</v>
      </c>
      <c r="K32" s="78">
        <f>J32*1000000/'a1'!AD32</f>
        <v>11477.995462975658</v>
      </c>
      <c r="L32" s="78">
        <f>'a5-6'!I29</f>
        <v>105442.28182272632</v>
      </c>
      <c r="M32" s="78">
        <f>L32*1000000/'a1'!AJ32</f>
        <v>13907.88308539476</v>
      </c>
      <c r="N32" s="78">
        <f>'a5-7'!I29</f>
        <v>203637.0483234158</v>
      </c>
      <c r="O32" s="78">
        <f>N32*1000000/'a1'!AP32</f>
        <v>16253.693496537962</v>
      </c>
      <c r="P32" s="78">
        <f>'a5-8'!I29</f>
        <v>16097.430142704863</v>
      </c>
      <c r="Q32" s="78">
        <f>P32*1000000/'a1'!AV32</f>
        <v>13661.989284833333</v>
      </c>
      <c r="R32" s="78">
        <f>'a5-9'!I29</f>
        <v>11509.497492808738</v>
      </c>
      <c r="S32" s="78">
        <f>R32*1000000/'a1'!BB32</f>
        <v>11584.798684256404</v>
      </c>
      <c r="T32" s="78">
        <f>'a5-10'!I29</f>
        <v>52363.292134076211</v>
      </c>
      <c r="U32" s="78">
        <f>T32*1000000/'a1'!BH32</f>
        <v>15763.681308892195</v>
      </c>
      <c r="V32" s="78">
        <f>'a5-11'!I29</f>
        <v>67113.977000576459</v>
      </c>
      <c r="W32" s="78">
        <f>V32*1000000/'a1'!BN32</f>
        <v>15994.51509548154</v>
      </c>
    </row>
    <row r="33" spans="1:23" ht="18.75" customHeight="1">
      <c r="A33" s="1">
        <v>2006</v>
      </c>
      <c r="B33" s="78">
        <f>'a5-1'!H40</f>
        <v>507738.58154173096</v>
      </c>
      <c r="C33" s="78">
        <f>B33*1000000/'a1'!F33</f>
        <v>15588.587059887093</v>
      </c>
      <c r="D33" s="78">
        <f>'a5-2'!I31</f>
        <v>5937.714881286799</v>
      </c>
      <c r="E33" s="78">
        <f>D33*1000000/'a1'!L33</f>
        <v>11629.079345713993</v>
      </c>
      <c r="F33" s="78">
        <f>'a5-3'!I30</f>
        <v>1709.5676851539033</v>
      </c>
      <c r="G33" s="78">
        <f>F33*1000000/'a1'!R33</f>
        <v>12400.122474224458</v>
      </c>
      <c r="H33" s="78">
        <f>'a5-4'!I30</f>
        <v>14476.659279804384</v>
      </c>
      <c r="I33" s="78">
        <f>H33*1000000/'a1'!X33</f>
        <v>15435.480454688739</v>
      </c>
      <c r="J33" s="78">
        <f>'a5-5'!I30</f>
        <v>8908.6029102699886</v>
      </c>
      <c r="K33" s="78">
        <f>J33*1000000/'a1'!AD33</f>
        <v>11947.89700165364</v>
      </c>
      <c r="L33" s="78">
        <f>'a5-6'!I30</f>
        <v>110582.03970214415</v>
      </c>
      <c r="M33" s="78">
        <f>L33*1000000/'a1'!AJ33</f>
        <v>14489.32551614409</v>
      </c>
      <c r="N33" s="78">
        <f>'a5-7'!I30</f>
        <v>214229.89439075248</v>
      </c>
      <c r="O33" s="78">
        <f>N33*1000000/'a1'!AP33</f>
        <v>16919.282778648827</v>
      </c>
      <c r="P33" s="78">
        <f>'a5-8'!I30</f>
        <v>16822.748631045964</v>
      </c>
      <c r="Q33" s="78">
        <f>P33*1000000/'a1'!AV33</f>
        <v>14213.660654064566</v>
      </c>
      <c r="R33" s="78">
        <f>'a5-9'!I30</f>
        <v>11960.086439246064</v>
      </c>
      <c r="S33" s="78">
        <f>R33*1000000/'a1'!BB33</f>
        <v>12052.723673399816</v>
      </c>
      <c r="T33" s="78">
        <f>'a5-10'!I30</f>
        <v>56181.612527031451</v>
      </c>
      <c r="U33" s="78">
        <f>T33*1000000/'a1'!BH33</f>
        <v>16420.487002535032</v>
      </c>
      <c r="V33" s="78">
        <f>'a5-11'!I30</f>
        <v>70601.930932040486</v>
      </c>
      <c r="W33" s="78">
        <f>V33*1000000/'a1'!BN33</f>
        <v>16644.356357720455</v>
      </c>
    </row>
    <row r="34" spans="1:23" ht="18.75" customHeight="1">
      <c r="A34" s="1">
        <v>2007</v>
      </c>
      <c r="B34" s="78">
        <f>'a5-1'!H41</f>
        <v>529846.37276913784</v>
      </c>
      <c r="C34" s="78">
        <f>B34*1000000/'a1'!F34</f>
        <v>16110.127094650505</v>
      </c>
      <c r="D34" s="78">
        <f>'a5-2'!I32</f>
        <v>6113.7501807581184</v>
      </c>
      <c r="E34" s="78">
        <f>D34*1000000/'a1'!L34</f>
        <v>12009.999274652284</v>
      </c>
      <c r="F34" s="78">
        <f>'a5-3'!I31</f>
        <v>1766.9529787971305</v>
      </c>
      <c r="G34" s="78">
        <f>F34*1000000/'a1'!R34</f>
        <v>12830.877553696731</v>
      </c>
      <c r="H34" s="78">
        <f>'a5-4'!I31</f>
        <v>14930.820762874122</v>
      </c>
      <c r="I34" s="78">
        <f>H34*1000000/'a1'!X34</f>
        <v>15966.828425246224</v>
      </c>
      <c r="J34" s="78">
        <f>'a5-5'!I31</f>
        <v>9193.0219028410575</v>
      </c>
      <c r="K34" s="78">
        <f>J34*1000000/'a1'!AD34</f>
        <v>12332.458990735662</v>
      </c>
      <c r="L34" s="78">
        <f>'a5-6'!I31</f>
        <v>115273.61486289775</v>
      </c>
      <c r="M34" s="78">
        <f>L34*1000000/'a1'!AJ34</f>
        <v>14984.384967013517</v>
      </c>
      <c r="N34" s="78">
        <f>'a5-7'!I31</f>
        <v>223252.4798623129</v>
      </c>
      <c r="O34" s="78">
        <f>N34*1000000/'a1'!AP34</f>
        <v>17489.688434145643</v>
      </c>
      <c r="P34" s="78">
        <f>'a5-8'!I31</f>
        <v>17461.541320762921</v>
      </c>
      <c r="Q34" s="78">
        <f>P34*1000000/'a1'!AV34</f>
        <v>14680.336828303914</v>
      </c>
      <c r="R34" s="78">
        <f>'a5-9'!I31</f>
        <v>12467.173677055043</v>
      </c>
      <c r="S34" s="78">
        <f>R34*1000000/'a1'!BB34</f>
        <v>12441.22128944526</v>
      </c>
      <c r="T34" s="78">
        <f>'a5-10'!I31</f>
        <v>59570.117864141488</v>
      </c>
      <c r="U34" s="78">
        <f>T34*1000000/'a1'!BH34</f>
        <v>16951.515649214871</v>
      </c>
      <c r="V34" s="78">
        <f>'a5-11'!I31</f>
        <v>73785.391468956164</v>
      </c>
      <c r="W34" s="78">
        <f>V34*1000000/'a1'!BN34</f>
        <v>17195.44782011682</v>
      </c>
    </row>
    <row r="35" spans="1:23" ht="18.75" customHeight="1">
      <c r="A35" s="1">
        <v>2008</v>
      </c>
      <c r="B35" s="78">
        <f>'a5-1'!H42</f>
        <v>547999.52957545151</v>
      </c>
      <c r="C35" s="78">
        <f>B35*1000000/'a1'!F35</f>
        <v>16482.617518169591</v>
      </c>
      <c r="D35" s="78">
        <f>'a5-2'!I33</f>
        <v>6274.3658500549363</v>
      </c>
      <c r="E35" s="78">
        <f>D35*1000000/'a1'!L35</f>
        <v>12264.657698497278</v>
      </c>
      <c r="F35" s="78">
        <f>'a5-3'!I32</f>
        <v>1818.8198309349384</v>
      </c>
      <c r="G35" s="78">
        <f>F35*1000000/'a1'!R35</f>
        <v>13108.705871285116</v>
      </c>
      <c r="H35" s="78">
        <f>'a5-4'!I32</f>
        <v>15283.350601435357</v>
      </c>
      <c r="I35" s="78">
        <f>H35*1000000/'a1'!X35</f>
        <v>16330.16304297947</v>
      </c>
      <c r="J35" s="78">
        <f>'a5-5'!I32</f>
        <v>9419.5481191920171</v>
      </c>
      <c r="K35" s="78">
        <f>J35*1000000/'a1'!AD35</f>
        <v>12611.913500070315</v>
      </c>
      <c r="L35" s="78">
        <f>'a5-6'!I32</f>
        <v>119100.12502586772</v>
      </c>
      <c r="M35" s="78">
        <f>L35*1000000/'a1'!AJ35</f>
        <v>15344.543258859045</v>
      </c>
      <c r="N35" s="78">
        <f>'a5-7'!I32</f>
        <v>230531.33068481341</v>
      </c>
      <c r="O35" s="78">
        <f>N35*1000000/'a1'!AP35</f>
        <v>17893.417590806333</v>
      </c>
      <c r="P35" s="78">
        <f>'a5-8'!I32</f>
        <v>17976.139414664667</v>
      </c>
      <c r="Q35" s="78">
        <f>P35*1000000/'a1'!AV35</f>
        <v>15007.943407288234</v>
      </c>
      <c r="R35" s="78">
        <f>'a5-9'!I32</f>
        <v>12941.387130859619</v>
      </c>
      <c r="S35" s="78">
        <f>R35*1000000/'a1'!BB35</f>
        <v>12720.008109718086</v>
      </c>
      <c r="T35" s="78">
        <f>'a5-10'!I32</f>
        <v>62370.971711059312</v>
      </c>
      <c r="U35" s="78">
        <f>T35*1000000/'a1'!BH35</f>
        <v>17345.236213869328</v>
      </c>
      <c r="V35" s="78">
        <f>'a5-11'!I32</f>
        <v>76479.980317197842</v>
      </c>
      <c r="W35" s="78">
        <f>V35*1000000/'a1'!BN35</f>
        <v>17584.288801140643</v>
      </c>
    </row>
    <row r="36" spans="1:23" ht="18.75" customHeight="1">
      <c r="A36" s="1">
        <v>2009</v>
      </c>
      <c r="B36" s="78">
        <f>'a5-1'!H43</f>
        <v>575408.02516675659</v>
      </c>
      <c r="C36" s="78">
        <f>B36*1000000/'a1'!F36</f>
        <v>17110.524302590275</v>
      </c>
      <c r="D36" s="78">
        <f>'a5-2'!I34</f>
        <v>6563.3971043602996</v>
      </c>
      <c r="E36" s="78">
        <f>D36*1000000/'a1'!L36</f>
        <v>12701.276058218175</v>
      </c>
      <c r="F36" s="78">
        <f>'a5-3'!I33</f>
        <v>1901.5118642191246</v>
      </c>
      <c r="G36" s="78">
        <f>F36*1000000/'a1'!R36</f>
        <v>13592.810575513253</v>
      </c>
      <c r="H36" s="78">
        <f>'a5-4'!I33</f>
        <v>15905.112780528401</v>
      </c>
      <c r="I36" s="78">
        <f>H36*1000000/'a1'!X36</f>
        <v>16952.650990535574</v>
      </c>
      <c r="J36" s="78">
        <f>'a5-5'!I33</f>
        <v>9810.7191143180989</v>
      </c>
      <c r="K36" s="78">
        <f>J36*1000000/'a1'!AD36</f>
        <v>13081.726280365912</v>
      </c>
      <c r="L36" s="78">
        <f>'a5-6'!I33</f>
        <v>124955.33137916317</v>
      </c>
      <c r="M36" s="78">
        <f>L36*1000000/'a1'!AJ36</f>
        <v>15931.305583211117</v>
      </c>
      <c r="N36" s="78">
        <f>'a5-7'!I33</f>
        <v>241557.90267164804</v>
      </c>
      <c r="O36" s="78">
        <f>N36*1000000/'a1'!AP36</f>
        <v>18583.742982021791</v>
      </c>
      <c r="P36" s="78">
        <f>'a5-8'!I33</f>
        <v>18818.084001093092</v>
      </c>
      <c r="Q36" s="78">
        <f>P36*1000000/'a1'!AV36</f>
        <v>15570.71745214379</v>
      </c>
      <c r="R36" s="78">
        <f>'a5-9'!I33</f>
        <v>13648.151969673132</v>
      </c>
      <c r="S36" s="78">
        <f>R36*1000000/'a1'!BB36</f>
        <v>13188.926729865931</v>
      </c>
      <c r="T36" s="78">
        <f>'a5-10'!I33</f>
        <v>66175.228170861228</v>
      </c>
      <c r="U36" s="78">
        <f>T36*1000000/'a1'!BH36</f>
        <v>17987.306365883851</v>
      </c>
      <c r="V36" s="78">
        <f>'a5-11'!I33</f>
        <v>80539.251171533033</v>
      </c>
      <c r="W36" s="78">
        <f>V36*1000000/'a1'!BN36</f>
        <v>18260.77351930437</v>
      </c>
    </row>
    <row r="37" spans="1:23" ht="18.75" customHeight="1">
      <c r="A37" s="1">
        <v>2010</v>
      </c>
      <c r="B37" s="78">
        <f>'a5-1'!H44</f>
        <v>585394.40123460942</v>
      </c>
      <c r="C37" s="78">
        <f>B37*1000000/'a1'!F37</f>
        <v>17215.006972515315</v>
      </c>
      <c r="D37" s="78">
        <f>'a5-2'!I35</f>
        <v>6663.6130827695624</v>
      </c>
      <c r="E37" s="78">
        <f>D37*1000000/'a1'!L37</f>
        <v>12765.322212393969</v>
      </c>
      <c r="F37" s="78">
        <f>'a5-3'!I34</f>
        <v>1941.8133198713049</v>
      </c>
      <c r="G37" s="78">
        <f>F37*1000000/'a1'!R37</f>
        <v>13708.143221308999</v>
      </c>
      <c r="H37" s="78">
        <f>'a5-4'!I34</f>
        <v>16056.499419910217</v>
      </c>
      <c r="I37" s="78">
        <f>H37*1000000/'a1'!X37</f>
        <v>17043.180254376857</v>
      </c>
      <c r="J37" s="78">
        <f>'a5-5'!I34</f>
        <v>9902.7868265435627</v>
      </c>
      <c r="K37" s="78">
        <f>J37*1000000/'a1'!AD37</f>
        <v>13150.50007840746</v>
      </c>
      <c r="L37" s="78">
        <f>'a5-6'!I34</f>
        <v>127107.99526820812</v>
      </c>
      <c r="M37" s="78">
        <f>L37*1000000/'a1'!AJ37</f>
        <v>16030.323689790514</v>
      </c>
      <c r="N37" s="78">
        <f>'a5-7'!I34</f>
        <v>245683.44979463381</v>
      </c>
      <c r="O37" s="78">
        <f>N37*1000000/'a1'!AP37</f>
        <v>18703.380172429363</v>
      </c>
      <c r="P37" s="78">
        <f>'a5-8'!I34</f>
        <v>19121.818717132672</v>
      </c>
      <c r="Q37" s="78">
        <f>P37*1000000/'a1'!AV37</f>
        <v>15663.607461731573</v>
      </c>
      <c r="R37" s="78">
        <f>'a5-9'!I34</f>
        <v>13943.940457038627</v>
      </c>
      <c r="S37" s="78">
        <f>R37*1000000/'a1'!BB37</f>
        <v>13261.71790295682</v>
      </c>
      <c r="T37" s="78">
        <f>'a5-10'!I34</f>
        <v>67488.673004441371</v>
      </c>
      <c r="U37" s="78">
        <f>T37*1000000/'a1'!BH37</f>
        <v>18083.384289102269</v>
      </c>
      <c r="V37" s="78">
        <f>'a5-11'!I34</f>
        <v>82064.066961185817</v>
      </c>
      <c r="W37" s="78">
        <f>V37*1000000/'a1'!BN37</f>
        <v>18377.163052667205</v>
      </c>
    </row>
    <row r="38" spans="1:23" ht="18.75" customHeight="1">
      <c r="A38" s="1">
        <v>2011</v>
      </c>
      <c r="B38" s="78">
        <f>'a5-1'!H45</f>
        <v>579008.53030828724</v>
      </c>
      <c r="C38" s="78">
        <f>B38*1000000/'a1'!F38</f>
        <v>16861.382095429683</v>
      </c>
      <c r="D38" s="78">
        <f>'a5-2'!I36</f>
        <v>6556.8551822488444</v>
      </c>
      <c r="E38" s="78">
        <f>D38*1000000/'a1'!L38</f>
        <v>12489.271755277332</v>
      </c>
      <c r="F38" s="78">
        <f>'a5-3'!I35</f>
        <v>1931.4564711818923</v>
      </c>
      <c r="G38" s="78">
        <f>F38*1000000/'a1'!R38</f>
        <v>13416.339414862794</v>
      </c>
      <c r="H38" s="78">
        <f>'a5-4'!I35</f>
        <v>15758.838436555627</v>
      </c>
      <c r="I38" s="78">
        <f>H38*1000000/'a1'!X38</f>
        <v>16688.840777735728</v>
      </c>
      <c r="J38" s="78">
        <f>'a5-5'!I35</f>
        <v>9725.7006738359978</v>
      </c>
      <c r="K38" s="78">
        <f>J38*1000000/'a1'!AD38</f>
        <v>12869.705339829694</v>
      </c>
      <c r="L38" s="78">
        <f>'a5-6'!I35</f>
        <v>125656.07342213222</v>
      </c>
      <c r="M38" s="78">
        <f>L38*1000000/'a1'!AJ38</f>
        <v>15697.021947552397</v>
      </c>
      <c r="N38" s="78">
        <f>'a5-7'!I35</f>
        <v>243131.70670889906</v>
      </c>
      <c r="O38" s="78">
        <f>N38*1000000/'a1'!AP38</f>
        <v>18333.815061108573</v>
      </c>
      <c r="P38" s="78">
        <f>'a5-8'!I35</f>
        <v>18908.44255257097</v>
      </c>
      <c r="Q38" s="78">
        <f>P38*1000000/'a1'!AV38</f>
        <v>15327.246690566741</v>
      </c>
      <c r="R38" s="78">
        <f>'a5-9'!I35</f>
        <v>13830.075072853331</v>
      </c>
      <c r="S38" s="78">
        <f>R38*1000000/'a1'!BB38</f>
        <v>12973.487581778803</v>
      </c>
      <c r="T38" s="78">
        <f>'a5-10'!I35</f>
        <v>67048.762225995029</v>
      </c>
      <c r="U38" s="78">
        <f>T38*1000000/'a1'!BH38</f>
        <v>17695.495212757625</v>
      </c>
      <c r="V38" s="78">
        <f>'a5-11'!I35</f>
        <v>81038.995990705938</v>
      </c>
      <c r="W38" s="78">
        <f>V38*1000000/'a1'!BN38</f>
        <v>18000.249658982986</v>
      </c>
    </row>
    <row r="39" spans="1:23" ht="18.75" customHeight="1">
      <c r="A39" s="1">
        <v>2012</v>
      </c>
      <c r="B39" s="78">
        <f>'a5-1'!H46</f>
        <v>576538.5878999558</v>
      </c>
      <c r="C39" s="78">
        <f>B39*1000000/'a1'!F39</f>
        <v>16608.137952795136</v>
      </c>
      <c r="D39" s="78">
        <f>'a5-2'!I37</f>
        <v>6478.5808118186114</v>
      </c>
      <c r="E39" s="78">
        <f>D39*1000000/'a1'!L39</f>
        <v>12308.620414022384</v>
      </c>
      <c r="F39" s="78">
        <f>'a5-3'!I36</f>
        <v>1917.2624876481661</v>
      </c>
      <c r="G39" s="78">
        <f>F39*1000000/'a1'!R39</f>
        <v>13265.498426957491</v>
      </c>
      <c r="H39" s="78">
        <f>'a5-4'!I36</f>
        <v>15530.050695518939</v>
      </c>
      <c r="I39" s="78">
        <f>H39*1000000/'a1'!X39</f>
        <v>16457.688296342272</v>
      </c>
      <c r="J39" s="78">
        <f>'a5-5'!I36</f>
        <v>9583.7010696067227</v>
      </c>
      <c r="K39" s="78">
        <f>J39*1000000/'a1'!AD39</f>
        <v>12637.103225049674</v>
      </c>
      <c r="L39" s="78">
        <f>'a5-6'!I36</f>
        <v>124743.82103895623</v>
      </c>
      <c r="M39" s="78">
        <f>L39*1000000/'a1'!AJ39</f>
        <v>15474.787009734306</v>
      </c>
      <c r="N39" s="78">
        <f>'a5-7'!I36</f>
        <v>242195.40096545251</v>
      </c>
      <c r="O39" s="78">
        <f>N39*1000000/'a1'!AP39</f>
        <v>18086.92830670371</v>
      </c>
      <c r="P39" s="78">
        <f>'a5-8'!I36</f>
        <v>18836.588734167832</v>
      </c>
      <c r="Q39" s="78">
        <f>P39*1000000/'a1'!AV39</f>
        <v>15069.572378781841</v>
      </c>
      <c r="R39" s="78">
        <f>'a5-9'!I36</f>
        <v>13830.273934000674</v>
      </c>
      <c r="S39" s="78">
        <f>R39*1000000/'a1'!BB39</f>
        <v>12761.439563370572</v>
      </c>
      <c r="T39" s="78">
        <f>'a5-10'!I36</f>
        <v>67577.09478109474</v>
      </c>
      <c r="U39" s="78">
        <f>T39*1000000/'a1'!BH39</f>
        <v>17441.284707556788</v>
      </c>
      <c r="V39" s="78">
        <f>'a5-11'!I36</f>
        <v>80547.463531503483</v>
      </c>
      <c r="W39" s="78">
        <f>V39*1000000/'a1'!BN39</f>
        <v>17637.735460563799</v>
      </c>
    </row>
    <row r="40" spans="1:23" ht="18.75" customHeight="1">
      <c r="A40" s="1">
        <v>2013</v>
      </c>
      <c r="B40" s="78">
        <f>'a5-1'!H47</f>
        <v>578245.95354517596</v>
      </c>
      <c r="C40" s="78">
        <f>B40*1000000/'a1'!F40</f>
        <v>16482.248146640555</v>
      </c>
      <c r="D40" s="78">
        <f>'a5-2'!I38</f>
        <v>6442.7473498038571</v>
      </c>
      <c r="E40" s="78">
        <f>D40*1000000/'a1'!L40</f>
        <v>12222.683043523521</v>
      </c>
      <c r="F40" s="78">
        <f>'a5-3'!I37</f>
        <v>1904.8524771584371</v>
      </c>
      <c r="G40" s="78">
        <f>F40*1000000/'a1'!R40</f>
        <v>13219.512798301366</v>
      </c>
      <c r="H40" s="78">
        <f>'a5-4'!I37</f>
        <v>15384.084551090957</v>
      </c>
      <c r="I40" s="78">
        <f>H40*1000000/'a1'!X40</f>
        <v>16358.494642995634</v>
      </c>
      <c r="J40" s="78">
        <f>'a5-5'!I37</f>
        <v>9489.9818370338035</v>
      </c>
      <c r="K40" s="78">
        <f>J40*1000000/'a1'!AD40</f>
        <v>12510.786239208015</v>
      </c>
      <c r="L40" s="78">
        <f>'a5-6'!I37</f>
        <v>124554.63598253677</v>
      </c>
      <c r="M40" s="78">
        <f>L40*1000000/'a1'!AJ40</f>
        <v>15356.488566288341</v>
      </c>
      <c r="N40" s="78">
        <f>'a5-7'!I37</f>
        <v>242960.43464320508</v>
      </c>
      <c r="O40" s="78">
        <f>N40*1000000/'a1'!AP40</f>
        <v>17982.708375126876</v>
      </c>
      <c r="P40" s="78">
        <f>'a5-8'!I37</f>
        <v>18883.459470504436</v>
      </c>
      <c r="Q40" s="78">
        <f>P40*1000000/'a1'!AV40</f>
        <v>14932.121483532157</v>
      </c>
      <c r="R40" s="78">
        <f>'a5-9'!I37</f>
        <v>13913.803068407258</v>
      </c>
      <c r="S40" s="78">
        <f>R40*1000000/'a1'!BB40</f>
        <v>12651.948347973748</v>
      </c>
      <c r="T40" s="78">
        <f>'a5-10'!I37</f>
        <v>68965.838788464011</v>
      </c>
      <c r="U40" s="78">
        <f>T40*1000000/'a1'!BH40</f>
        <v>17323.699630185398</v>
      </c>
      <c r="V40" s="78">
        <f>'a5-11'!I37</f>
        <v>80650.03079919357</v>
      </c>
      <c r="W40" s="78">
        <f>V40*1000000/'a1'!BN40</f>
        <v>17418.723446541724</v>
      </c>
    </row>
    <row r="41" spans="1:23" ht="18.75" customHeight="1">
      <c r="A41" s="1">
        <v>2014</v>
      </c>
      <c r="B41" s="78">
        <f>'a5-1'!H48</f>
        <v>576211.16041732684</v>
      </c>
      <c r="C41" s="78">
        <f>B41*1000000/'a1'!F41</f>
        <v>16259.956749615958</v>
      </c>
      <c r="D41" s="78">
        <f>'a5-2'!I39</f>
        <v>6333.3769659186155</v>
      </c>
      <c r="E41" s="78">
        <f>D41*1000000/'a1'!L41</f>
        <v>11991.421079482912</v>
      </c>
      <c r="F41" s="78">
        <f>'a5-3'!I38</f>
        <v>1882.5566677494965</v>
      </c>
      <c r="G41" s="78">
        <f>F41*1000000/'a1'!R41</f>
        <v>13047.667900927319</v>
      </c>
      <c r="H41" s="78">
        <f>'a5-4'!I38</f>
        <v>15174.908387219322</v>
      </c>
      <c r="I41" s="78">
        <f>H41*1000000/'a1'!X41</f>
        <v>16168.546406639343</v>
      </c>
      <c r="J41" s="78">
        <f>'a5-5'!I38</f>
        <v>9337.283291607162</v>
      </c>
      <c r="K41" s="78">
        <f>J41*1000000/'a1'!AD41</f>
        <v>12302.475034266119</v>
      </c>
      <c r="L41" s="78">
        <f>'a5-6'!I38</f>
        <v>123540.26370530757</v>
      </c>
      <c r="M41" s="78">
        <f>L41*1000000/'a1'!AJ41</f>
        <v>15157.974208101532</v>
      </c>
      <c r="N41" s="78">
        <f>'a5-7'!I38</f>
        <v>242052.35653339108</v>
      </c>
      <c r="O41" s="78">
        <f>N41*1000000/'a1'!AP41</f>
        <v>17775.025845935103</v>
      </c>
      <c r="P41" s="78">
        <f>'a5-8'!I38</f>
        <v>18833.933613693098</v>
      </c>
      <c r="Q41" s="78">
        <f>P41*1000000/'a1'!AV41</f>
        <v>14725.353759765801</v>
      </c>
      <c r="R41" s="78">
        <f>'a5-9'!I38</f>
        <v>13912.67218956002</v>
      </c>
      <c r="S41" s="78">
        <f>R41*1000000/'a1'!BB41</f>
        <v>12500.390564026833</v>
      </c>
      <c r="T41" s="78">
        <f>'a5-10'!I38</f>
        <v>69889.66125609327</v>
      </c>
      <c r="U41" s="78">
        <f>T41*1000000/'a1'!BH41</f>
        <v>17114.516544054062</v>
      </c>
      <c r="V41" s="78">
        <f>'a5-11'!I38</f>
        <v>80339.561025005285</v>
      </c>
      <c r="W41" s="78">
        <f>V41*1000000/'a1'!BN41</f>
        <v>17067.729562111828</v>
      </c>
    </row>
    <row r="42" spans="1:23" ht="18.75" customHeight="1">
      <c r="A42" s="1">
        <v>2015</v>
      </c>
      <c r="B42" s="78">
        <f>'a5-1'!H49</f>
        <v>569460.47336554737</v>
      </c>
      <c r="C42" s="78">
        <f>B42*1000000/'a1'!F42</f>
        <v>15949.974533322255</v>
      </c>
      <c r="D42" s="78">
        <f>'a5-2'!I40</f>
        <v>6181.2606801904003</v>
      </c>
      <c r="E42" s="78">
        <f>D42*1000000/'a1'!L42</f>
        <v>11704.339531184189</v>
      </c>
      <c r="F42" s="78">
        <f>'a5-3'!I39</f>
        <v>1846.0703065824619</v>
      </c>
      <c r="G42" s="78">
        <f>F42*1000000/'a1'!R42</f>
        <v>12771.507385762745</v>
      </c>
      <c r="H42" s="78">
        <f>'a5-4'!I39</f>
        <v>14891.268386527556</v>
      </c>
      <c r="I42" s="78">
        <f>H42*1000000/'a1'!X42</f>
        <v>15900.556190734424</v>
      </c>
      <c r="J42" s="78">
        <f>'a5-5'!I39</f>
        <v>9138.0017857633648</v>
      </c>
      <c r="K42" s="78">
        <f>J42*1000000/'a1'!AD42</f>
        <v>12042.034818530557</v>
      </c>
      <c r="L42" s="78">
        <f>'a5-6'!I39</f>
        <v>121575.45177541593</v>
      </c>
      <c r="M42" s="78">
        <f>L42*1000000/'a1'!AJ42</f>
        <v>14871.120101620585</v>
      </c>
      <c r="N42" s="78">
        <f>'a5-7'!I39</f>
        <v>239215.59156992025</v>
      </c>
      <c r="O42" s="78">
        <f>N42*1000000/'a1'!AP42</f>
        <v>17451.924727715941</v>
      </c>
      <c r="P42" s="78">
        <f>'a5-8'!I39</f>
        <v>18626.857711795554</v>
      </c>
      <c r="Q42" s="78">
        <f>P42*1000000/'a1'!AV42</f>
        <v>14414.539946770617</v>
      </c>
      <c r="R42" s="78">
        <f>'a5-9'!I39</f>
        <v>13757.689075963584</v>
      </c>
      <c r="S42" s="78">
        <f>R42*1000000/'a1'!BB42</f>
        <v>12273.054493097106</v>
      </c>
      <c r="T42" s="78">
        <f>'a5-10'!I39</f>
        <v>69864.920801533284</v>
      </c>
      <c r="U42" s="78">
        <f>T42*1000000/'a1'!BH42</f>
        <v>16857.298230719593</v>
      </c>
      <c r="V42" s="78">
        <f>'a5-11'!I39</f>
        <v>79561.731934124793</v>
      </c>
      <c r="W42" s="78">
        <f>V42*1000000/'a1'!BN42</f>
        <v>16657.300858750332</v>
      </c>
    </row>
    <row r="43" spans="1:23" ht="18.75" customHeight="1">
      <c r="A43" s="1">
        <v>2016</v>
      </c>
      <c r="B43" s="78">
        <f>'a5-1'!H50</f>
        <v>546673.63327307522</v>
      </c>
      <c r="C43" s="78">
        <f>B43*1000000/'a1'!F43</f>
        <v>15139.33535730029</v>
      </c>
      <c r="D43" s="78">
        <f>'a5-2'!I41</f>
        <v>5890.8496923308894</v>
      </c>
      <c r="E43" s="78">
        <f>D43*1000000/'a1'!L43</f>
        <v>11126.861341020067</v>
      </c>
      <c r="F43" s="78">
        <f>'a5-3'!I40</f>
        <v>1766.849157223284</v>
      </c>
      <c r="G43" s="78">
        <f>F43*1000000/'a1'!R43</f>
        <v>12021.917256178405</v>
      </c>
      <c r="H43" s="78">
        <f>'a5-4'!I40</f>
        <v>14204.553663657211</v>
      </c>
      <c r="I43" s="78">
        <f>H43*1000000/'a1'!X43</f>
        <v>15066.508621917088</v>
      </c>
      <c r="J43" s="78">
        <f>'a5-5'!I40</f>
        <v>8700.7742620368281</v>
      </c>
      <c r="K43" s="78">
        <f>J43*1000000/'a1'!AD43</f>
        <v>11398.145361939909</v>
      </c>
      <c r="L43" s="78">
        <f>'a5-6'!I40</f>
        <v>116251.18687270365</v>
      </c>
      <c r="M43" s="78">
        <f>L43*1000000/'a1'!AJ43</f>
        <v>14132.250606033789</v>
      </c>
      <c r="N43" s="78">
        <f>'a5-7'!I40</f>
        <v>230008.79741988709</v>
      </c>
      <c r="O43" s="78">
        <f>N43*1000000/'a1'!AP43</f>
        <v>16576.73990517942</v>
      </c>
      <c r="P43" s="78">
        <f>'a5-8'!I40</f>
        <v>17907.303240241119</v>
      </c>
      <c r="Q43" s="78">
        <f>P43*1000000/'a1'!AV43</f>
        <v>13626.643178720911</v>
      </c>
      <c r="R43" s="78">
        <f>'a5-9'!I40</f>
        <v>13183.788710302977</v>
      </c>
      <c r="S43" s="78">
        <f>R43*1000000/'a1'!BB43</f>
        <v>11605.580618706883</v>
      </c>
      <c r="T43" s="78">
        <f>'a5-10'!I40</f>
        <v>67263.253419553585</v>
      </c>
      <c r="U43" s="78">
        <f>T43*1000000/'a1'!BH43</f>
        <v>16030.094276406749</v>
      </c>
      <c r="V43" s="78">
        <f>'a5-11'!I40</f>
        <v>76629.743858960428</v>
      </c>
      <c r="W43" s="78">
        <f>V43*1000000/'a1'!BN43</f>
        <v>15769.870630027357</v>
      </c>
    </row>
    <row r="44" spans="1:23" ht="18.75" customHeight="1">
      <c r="A44" s="1">
        <v>2017</v>
      </c>
      <c r="B44" s="78">
        <f>'a5-1'!H51</f>
        <v>543359.33602054953</v>
      </c>
      <c r="C44" s="78">
        <f>B44*1000000/'a1'!F44</f>
        <v>14868.909588719358</v>
      </c>
      <c r="D44" s="78">
        <f>'a5-2'!I42</f>
        <v>5809.18038251501</v>
      </c>
      <c r="E44" s="78">
        <f>D44*1000000/'a1'!L44</f>
        <v>10994.822397237866</v>
      </c>
      <c r="F44" s="78">
        <f>'a5-3'!I41</f>
        <v>1764.7671469541954</v>
      </c>
      <c r="G44" s="78">
        <f>F44*1000000/'a1'!R44</f>
        <v>11727.352238818972</v>
      </c>
      <c r="H44" s="78">
        <f>'a5-4'!I41</f>
        <v>14037.201922659682</v>
      </c>
      <c r="I44" s="78">
        <f>H44*1000000/'a1'!X44</f>
        <v>14769.767627201236</v>
      </c>
      <c r="J44" s="78">
        <f>'a5-5'!I41</f>
        <v>8574.8816473179013</v>
      </c>
      <c r="K44" s="78">
        <f>J44*1000000/'a1'!AD44</f>
        <v>11183.237624344845</v>
      </c>
      <c r="L44" s="78">
        <f>'a5-6'!I41</f>
        <v>115061.06153806268</v>
      </c>
      <c r="M44" s="78">
        <f>L44*1000000/'a1'!AJ44</f>
        <v>13864.737936826818</v>
      </c>
      <c r="N44" s="78">
        <f>'a5-7'!I41</f>
        <v>229377.39622383995</v>
      </c>
      <c r="O44" s="78">
        <f>N44*1000000/'a1'!AP44</f>
        <v>16299.557418705761</v>
      </c>
      <c r="P44" s="78">
        <f>'a5-8'!I41</f>
        <v>17863.570474997054</v>
      </c>
      <c r="Q44" s="78">
        <f>P44*1000000/'a1'!AV44</f>
        <v>13380.771251771179</v>
      </c>
      <c r="R44" s="78">
        <f>'a5-9'!I41</f>
        <v>13082.372902471187</v>
      </c>
      <c r="S44" s="78">
        <f>R44*1000000/'a1'!BB44</f>
        <v>11366.823672826216</v>
      </c>
      <c r="T44" s="78">
        <f>'a5-10'!I41</f>
        <v>66735.964126887789</v>
      </c>
      <c r="U44" s="78">
        <f>T44*1000000/'a1'!BH44</f>
        <v>15726.472932379333</v>
      </c>
      <c r="V44" s="78">
        <f>'a5-11'!I41</f>
        <v>76303.30256523694</v>
      </c>
      <c r="W44" s="78">
        <f>V44*1000000/'a1'!BN44</f>
        <v>15495.469561500631</v>
      </c>
    </row>
    <row r="45" spans="1:23" ht="18.75" customHeight="1">
      <c r="A45" s="1">
        <v>2018</v>
      </c>
      <c r="B45" s="78">
        <f>'a5-1'!H52</f>
        <v>534012.55229063646</v>
      </c>
      <c r="C45" s="78">
        <f>B45*1000000/'a1'!F45</f>
        <v>14410.274129879028</v>
      </c>
      <c r="D45" s="78">
        <f>'a5-2'!I43</f>
        <v>5611.9513138208422</v>
      </c>
      <c r="E45" s="78">
        <f>D45*1000000/'a1'!L45</f>
        <v>10677.147270227855</v>
      </c>
      <c r="F45" s="78">
        <f>'a5-3'!I42</f>
        <v>1738.4513979041976</v>
      </c>
      <c r="G45" s="78">
        <f>F45*1000000/'a1'!R45</f>
        <v>11319.222040734698</v>
      </c>
      <c r="H45" s="78">
        <f>'a5-4'!I42</f>
        <v>13726.965304891262</v>
      </c>
      <c r="I45" s="78">
        <f>H45*1000000/'a1'!X45</f>
        <v>14306.373428755875</v>
      </c>
      <c r="J45" s="78">
        <f>'a5-5'!I42</f>
        <v>8355.190308963307</v>
      </c>
      <c r="K45" s="78">
        <f>J45*1000000/'a1'!AD45</f>
        <v>10837.933211007752</v>
      </c>
      <c r="L45" s="78">
        <f>'a5-6'!I42</f>
        <v>112500.29353884135</v>
      </c>
      <c r="M45" s="78">
        <f>L45*1000000/'a1'!AJ45</f>
        <v>13412.640604504506</v>
      </c>
      <c r="N45" s="78">
        <f>'a5-7'!I42</f>
        <v>226591.65031169765</v>
      </c>
      <c r="O45" s="78">
        <f>N45*1000000/'a1'!AP45</f>
        <v>15825.047189620011</v>
      </c>
      <c r="P45" s="78">
        <f>'a5-8'!I42</f>
        <v>17529.394770037274</v>
      </c>
      <c r="Q45" s="78">
        <f>P45*1000000/'a1'!AV45</f>
        <v>12952.088010767875</v>
      </c>
      <c r="R45" s="78">
        <f>'a5-9'!I42</f>
        <v>12802.356613593885</v>
      </c>
      <c r="S45" s="78">
        <f>R45*1000000/'a1'!BB45</f>
        <v>11008.253478220469</v>
      </c>
      <c r="T45" s="78">
        <f>'a5-10'!I42</f>
        <v>65531.864335889033</v>
      </c>
      <c r="U45" s="78">
        <f>T45*1000000/'a1'!BH45</f>
        <v>15237.413525752781</v>
      </c>
      <c r="V45" s="78">
        <f>'a5-11'!I42</f>
        <v>74997.568693012829</v>
      </c>
      <c r="W45" s="78">
        <f>V45*1000000/'a1'!BN45</f>
        <v>14996.004673508965</v>
      </c>
    </row>
    <row r="46" spans="1:23" s="89" customFormat="1" ht="18.75" customHeight="1">
      <c r="B46" s="78"/>
      <c r="C46" s="78"/>
      <c r="D46" s="78"/>
      <c r="E46" s="78"/>
      <c r="F46" s="78"/>
      <c r="G46" s="78"/>
      <c r="H46" s="78"/>
      <c r="I46" s="78"/>
      <c r="J46" s="78"/>
      <c r="K46" s="78"/>
      <c r="L46" s="78"/>
      <c r="M46" s="78"/>
      <c r="N46" s="78"/>
      <c r="O46" s="78"/>
      <c r="P46" s="78"/>
      <c r="Q46" s="78"/>
      <c r="R46" s="78"/>
      <c r="S46" s="78"/>
      <c r="T46" s="78"/>
      <c r="U46" s="78"/>
      <c r="V46" s="78"/>
      <c r="W46" s="78"/>
    </row>
    <row r="47" spans="1:23" ht="18.75" customHeight="1">
      <c r="B47" s="18" t="s">
        <v>340</v>
      </c>
      <c r="C47" s="18"/>
      <c r="D47" s="18"/>
      <c r="E47" s="18"/>
      <c r="F47" s="18"/>
      <c r="G47" s="18"/>
      <c r="H47" s="18"/>
      <c r="I47" s="18"/>
      <c r="J47" s="18"/>
      <c r="K47" s="18"/>
      <c r="L47" s="18"/>
      <c r="M47" s="18"/>
      <c r="N47" s="18"/>
      <c r="O47" s="18"/>
      <c r="P47" s="18" t="s">
        <v>340</v>
      </c>
      <c r="Q47" s="18"/>
      <c r="R47" s="18"/>
      <c r="S47" s="18"/>
      <c r="T47" s="18"/>
      <c r="U47" s="18"/>
      <c r="V47" s="18"/>
      <c r="W47" s="18"/>
    </row>
    <row r="48" spans="1:23" ht="18.75" customHeight="1">
      <c r="A48" s="89" t="s">
        <v>989</v>
      </c>
      <c r="B48" s="70">
        <f>(POWER(B45/B8, 1/(2018-1981))-1)*100</f>
        <v>2.3795964025995264</v>
      </c>
      <c r="C48" s="70">
        <f t="shared" ref="C48:O48" si="0">(POWER(C45/C8, 1/(2018-1981))-1)*100</f>
        <v>1.2764750280738646</v>
      </c>
      <c r="D48" s="70">
        <f t="shared" si="0"/>
        <v>0.92139300310023486</v>
      </c>
      <c r="E48" s="70">
        <f t="shared" si="0"/>
        <v>1.1681251825703898</v>
      </c>
      <c r="F48" s="70">
        <f t="shared" si="0"/>
        <v>1.4216922525280618</v>
      </c>
      <c r="G48" s="70">
        <f t="shared" si="0"/>
        <v>0.82699094504425918</v>
      </c>
      <c r="H48" s="70">
        <f t="shared" si="0"/>
        <v>1.9662670828655582</v>
      </c>
      <c r="I48" s="70">
        <f t="shared" si="0"/>
        <v>1.6485683921201089</v>
      </c>
      <c r="J48" s="70">
        <f t="shared" si="0"/>
        <v>1.7107134480557562</v>
      </c>
      <c r="K48" s="70">
        <f t="shared" si="0"/>
        <v>1.4708756441971227</v>
      </c>
      <c r="L48" s="70">
        <f t="shared" si="0"/>
        <v>1.9849533553766063</v>
      </c>
      <c r="M48" s="70">
        <f t="shared" si="0"/>
        <v>1.3044317871752531</v>
      </c>
      <c r="N48" s="70">
        <f t="shared" si="0"/>
        <v>2.8450816354438357</v>
      </c>
      <c r="O48" s="70">
        <f t="shared" si="0"/>
        <v>1.5046531287881804</v>
      </c>
      <c r="P48" s="70">
        <f t="shared" ref="P48:W48" si="1">(POWER(P45/P8, 1/(2018-1981))-1)*100</f>
        <v>2.1078217938795829</v>
      </c>
      <c r="Q48" s="70">
        <f t="shared" si="1"/>
        <v>1.3717396071537546</v>
      </c>
      <c r="R48" s="70">
        <f t="shared" si="1"/>
        <v>0.99724595291230678</v>
      </c>
      <c r="S48" s="70">
        <f t="shared" si="1"/>
        <v>0.5192616588336918</v>
      </c>
      <c r="T48" s="70">
        <f t="shared" si="1"/>
        <v>2.5029633472058777</v>
      </c>
      <c r="U48" s="70">
        <f t="shared" si="1"/>
        <v>0.77310138771053971</v>
      </c>
      <c r="V48" s="70">
        <f t="shared" si="1"/>
        <v>2.6542056556910998</v>
      </c>
      <c r="W48" s="70">
        <f t="shared" si="1"/>
        <v>1.0832225269989282</v>
      </c>
    </row>
    <row r="49" spans="2:16">
      <c r="B49" s="1" t="s">
        <v>883</v>
      </c>
      <c r="P49" s="1" t="s">
        <v>290</v>
      </c>
    </row>
    <row r="50" spans="2:16">
      <c r="B50" s="1" t="s">
        <v>915</v>
      </c>
    </row>
    <row r="51" spans="2:16">
      <c r="B51" s="89" t="s">
        <v>1230</v>
      </c>
    </row>
    <row r="52" spans="2:16">
      <c r="B52" s="89" t="s">
        <v>1059</v>
      </c>
    </row>
    <row r="55" spans="2:16">
      <c r="B55" s="379"/>
      <c r="C55" s="379"/>
      <c r="D55" s="379"/>
      <c r="E55" s="379"/>
      <c r="F55" s="379"/>
      <c r="G55" s="379"/>
      <c r="H55" s="379"/>
      <c r="I55" s="379"/>
      <c r="J55" s="379"/>
      <c r="K55" s="379"/>
      <c r="L55" s="379"/>
    </row>
  </sheetData>
  <mergeCells count="12">
    <mergeCell ref="B55:L55"/>
    <mergeCell ref="B3:C3"/>
    <mergeCell ref="D3:E3"/>
    <mergeCell ref="F3:G3"/>
    <mergeCell ref="H3:I3"/>
    <mergeCell ref="J3:K3"/>
    <mergeCell ref="L3:M3"/>
    <mergeCell ref="N3:O3"/>
    <mergeCell ref="P3:Q3"/>
    <mergeCell ref="R3:S3"/>
    <mergeCell ref="T3:U3"/>
    <mergeCell ref="V3:W3"/>
  </mergeCells>
  <phoneticPr fontId="16" type="noConversion"/>
  <pageMargins left="0.74803149606299213" right="0.74803149606299213" top="0.98425196850393704" bottom="0.98425196850393704" header="0.51181102362204722" footer="0.51181102362204722"/>
  <pageSetup scale="58" orientation="landscape" r:id="rId1"/>
  <headerFooter alignWithMargins="0"/>
  <rowBreaks count="1" manualBreakCount="1">
    <brk id="61" max="16383" man="1"/>
  </rowBreaks>
  <colBreaks count="1" manualBreakCount="1">
    <brk id="15" max="1048575" man="1"/>
  </colBreaks>
</worksheet>
</file>

<file path=xl/worksheets/sheet35.xml><?xml version="1.0" encoding="utf-8"?>
<worksheet xmlns="http://schemas.openxmlformats.org/spreadsheetml/2006/main" xmlns:r="http://schemas.openxmlformats.org/officeDocument/2006/relationships">
  <dimension ref="A1:BZ195"/>
  <sheetViews>
    <sheetView zoomScale="75" zoomScaleNormal="75" zoomScaleSheetLayoutView="130" workbookViewId="0">
      <pane xSplit="1" ySplit="6" topLeftCell="B7" activePane="bottomRight" state="frozen"/>
      <selection activeCell="B23" sqref="B23"/>
      <selection pane="topRight" activeCell="B23" sqref="B23"/>
      <selection pane="bottomLeft" activeCell="B23" sqref="B23"/>
      <selection pane="bottomRight" activeCell="A3" sqref="A3:XFD3"/>
    </sheetView>
  </sheetViews>
  <sheetFormatPr defaultRowHeight="12.75"/>
  <cols>
    <col min="1" max="1" width="8.875" style="1" customWidth="1"/>
    <col min="2" max="7" width="14.875" style="1" customWidth="1"/>
    <col min="8" max="8" width="21.5" style="1" customWidth="1"/>
    <col min="9" max="14" width="14.875" style="1" customWidth="1"/>
    <col min="15" max="15" width="22.5" style="1" customWidth="1"/>
    <col min="16" max="21" width="14.875" style="1" customWidth="1"/>
    <col min="22" max="22" width="21.25" style="1" customWidth="1"/>
    <col min="23" max="28" width="14.875" style="1" customWidth="1"/>
    <col min="29" max="29" width="22.625" style="1" customWidth="1"/>
    <col min="30" max="35" width="14.875" style="1" customWidth="1"/>
    <col min="36" max="36" width="21.625" style="1" customWidth="1"/>
    <col min="37" max="42" width="14.875" style="1" customWidth="1"/>
    <col min="43" max="43" width="22.5" style="1" customWidth="1"/>
    <col min="44" max="49" width="14.875" style="1" customWidth="1"/>
    <col min="50" max="50" width="21.375" style="1" customWidth="1"/>
    <col min="51" max="56" width="14.875" style="1" customWidth="1"/>
    <col min="57" max="57" width="21.125" style="1" customWidth="1"/>
    <col min="58" max="70" width="14.875" style="1" customWidth="1"/>
    <col min="71" max="71" width="22.125" style="1" customWidth="1"/>
    <col min="72" max="77" width="14.875" style="1" customWidth="1"/>
    <col min="78" max="78" width="21.25" style="1" customWidth="1"/>
    <col min="79" max="84" width="11.375" style="1" customWidth="1"/>
    <col min="85" max="16384" width="9" style="1"/>
  </cols>
  <sheetData>
    <row r="1" spans="1:78">
      <c r="B1" s="1" t="s">
        <v>1087</v>
      </c>
      <c r="W1" s="1" t="s">
        <v>1237</v>
      </c>
      <c r="AR1" s="1" t="s">
        <v>1238</v>
      </c>
      <c r="BM1" s="1" t="s">
        <v>1236</v>
      </c>
    </row>
    <row r="3" spans="1:78">
      <c r="B3" s="366" t="s">
        <v>264</v>
      </c>
      <c r="C3" s="366"/>
      <c r="D3" s="366"/>
      <c r="E3" s="366"/>
      <c r="F3" s="366"/>
      <c r="G3" s="366"/>
      <c r="H3" s="386"/>
      <c r="I3" s="385" t="s">
        <v>280</v>
      </c>
      <c r="J3" s="366"/>
      <c r="K3" s="366"/>
      <c r="L3" s="366"/>
      <c r="M3" s="366"/>
      <c r="N3" s="366"/>
      <c r="O3" s="386"/>
      <c r="P3" s="385" t="s">
        <v>281</v>
      </c>
      <c r="Q3" s="366"/>
      <c r="R3" s="366"/>
      <c r="S3" s="366"/>
      <c r="T3" s="366"/>
      <c r="U3" s="366"/>
      <c r="V3" s="386"/>
      <c r="W3" s="385" t="s">
        <v>282</v>
      </c>
      <c r="X3" s="366"/>
      <c r="Y3" s="366"/>
      <c r="Z3" s="366"/>
      <c r="AA3" s="366"/>
      <c r="AB3" s="366"/>
      <c r="AC3" s="386"/>
      <c r="AD3" s="385" t="s">
        <v>283</v>
      </c>
      <c r="AE3" s="366"/>
      <c r="AF3" s="366"/>
      <c r="AG3" s="366"/>
      <c r="AH3" s="366"/>
      <c r="AI3" s="366"/>
      <c r="AJ3" s="386"/>
      <c r="AK3" s="385" t="s">
        <v>284</v>
      </c>
      <c r="AL3" s="366"/>
      <c r="AM3" s="366"/>
      <c r="AN3" s="366"/>
      <c r="AO3" s="366"/>
      <c r="AP3" s="366"/>
      <c r="AQ3" s="386"/>
      <c r="AR3" s="385" t="s">
        <v>285</v>
      </c>
      <c r="AS3" s="366"/>
      <c r="AT3" s="366"/>
      <c r="AU3" s="366"/>
      <c r="AV3" s="366"/>
      <c r="AW3" s="366"/>
      <c r="AX3" s="386"/>
      <c r="AY3" s="385" t="s">
        <v>286</v>
      </c>
      <c r="AZ3" s="366"/>
      <c r="BA3" s="366"/>
      <c r="BB3" s="366"/>
      <c r="BC3" s="366"/>
      <c r="BD3" s="366"/>
      <c r="BE3" s="386"/>
      <c r="BF3" s="385" t="s">
        <v>287</v>
      </c>
      <c r="BG3" s="366"/>
      <c r="BH3" s="366"/>
      <c r="BI3" s="366"/>
      <c r="BJ3" s="366"/>
      <c r="BK3" s="366"/>
      <c r="BL3" s="386"/>
      <c r="BM3" s="385" t="s">
        <v>288</v>
      </c>
      <c r="BN3" s="366"/>
      <c r="BO3" s="366"/>
      <c r="BP3" s="366"/>
      <c r="BQ3" s="366"/>
      <c r="BR3" s="366"/>
      <c r="BS3" s="386"/>
      <c r="BT3" s="385" t="s">
        <v>289</v>
      </c>
      <c r="BU3" s="366"/>
      <c r="BV3" s="366"/>
      <c r="BW3" s="366"/>
      <c r="BX3" s="366"/>
      <c r="BY3" s="366"/>
      <c r="BZ3" s="366"/>
    </row>
    <row r="4" spans="1:78" s="277" customFormat="1" ht="51" customHeight="1">
      <c r="B4" s="277" t="s">
        <v>329</v>
      </c>
      <c r="C4" s="277" t="s">
        <v>330</v>
      </c>
      <c r="D4" s="277" t="s">
        <v>331</v>
      </c>
      <c r="E4" s="277" t="s">
        <v>332</v>
      </c>
      <c r="F4" s="277" t="s">
        <v>333</v>
      </c>
      <c r="G4" s="277" t="s">
        <v>334</v>
      </c>
      <c r="H4" s="323" t="s">
        <v>1088</v>
      </c>
      <c r="I4" s="277" t="s">
        <v>329</v>
      </c>
      <c r="J4" s="277" t="s">
        <v>330</v>
      </c>
      <c r="K4" s="277" t="s">
        <v>331</v>
      </c>
      <c r="L4" s="277" t="s">
        <v>332</v>
      </c>
      <c r="M4" s="277" t="s">
        <v>333</v>
      </c>
      <c r="N4" s="277" t="s">
        <v>334</v>
      </c>
      <c r="O4" s="323" t="s">
        <v>1088</v>
      </c>
      <c r="P4" s="277" t="s">
        <v>329</v>
      </c>
      <c r="Q4" s="277" t="s">
        <v>330</v>
      </c>
      <c r="R4" s="277" t="s">
        <v>331</v>
      </c>
      <c r="S4" s="277" t="s">
        <v>332</v>
      </c>
      <c r="T4" s="277" t="s">
        <v>333</v>
      </c>
      <c r="U4" s="277" t="s">
        <v>334</v>
      </c>
      <c r="V4" s="323" t="s">
        <v>1088</v>
      </c>
      <c r="W4" s="277" t="s">
        <v>329</v>
      </c>
      <c r="X4" s="277" t="s">
        <v>330</v>
      </c>
      <c r="Y4" s="277" t="s">
        <v>331</v>
      </c>
      <c r="Z4" s="277" t="s">
        <v>332</v>
      </c>
      <c r="AA4" s="277" t="s">
        <v>333</v>
      </c>
      <c r="AB4" s="277" t="s">
        <v>334</v>
      </c>
      <c r="AC4" s="323" t="s">
        <v>1088</v>
      </c>
      <c r="AD4" s="277" t="s">
        <v>329</v>
      </c>
      <c r="AE4" s="277" t="s">
        <v>330</v>
      </c>
      <c r="AF4" s="277" t="s">
        <v>331</v>
      </c>
      <c r="AG4" s="277" t="s">
        <v>332</v>
      </c>
      <c r="AH4" s="277" t="s">
        <v>333</v>
      </c>
      <c r="AI4" s="277" t="s">
        <v>334</v>
      </c>
      <c r="AJ4" s="323" t="s">
        <v>1088</v>
      </c>
      <c r="AK4" s="277" t="s">
        <v>329</v>
      </c>
      <c r="AL4" s="277" t="s">
        <v>330</v>
      </c>
      <c r="AM4" s="277" t="s">
        <v>331</v>
      </c>
      <c r="AN4" s="277" t="s">
        <v>332</v>
      </c>
      <c r="AO4" s="277" t="s">
        <v>333</v>
      </c>
      <c r="AP4" s="277" t="s">
        <v>334</v>
      </c>
      <c r="AQ4" s="323" t="s">
        <v>1088</v>
      </c>
      <c r="AR4" s="277" t="s">
        <v>329</v>
      </c>
      <c r="AS4" s="277" t="s">
        <v>330</v>
      </c>
      <c r="AT4" s="277" t="s">
        <v>331</v>
      </c>
      <c r="AU4" s="277" t="s">
        <v>332</v>
      </c>
      <c r="AV4" s="277" t="s">
        <v>333</v>
      </c>
      <c r="AW4" s="277" t="s">
        <v>334</v>
      </c>
      <c r="AX4" s="323" t="s">
        <v>1088</v>
      </c>
      <c r="AY4" s="277" t="s">
        <v>329</v>
      </c>
      <c r="AZ4" s="277" t="s">
        <v>330</v>
      </c>
      <c r="BA4" s="277" t="s">
        <v>331</v>
      </c>
      <c r="BB4" s="277" t="s">
        <v>332</v>
      </c>
      <c r="BC4" s="277" t="s">
        <v>333</v>
      </c>
      <c r="BD4" s="277" t="s">
        <v>334</v>
      </c>
      <c r="BE4" s="323" t="s">
        <v>1088</v>
      </c>
      <c r="BF4" s="277" t="s">
        <v>329</v>
      </c>
      <c r="BG4" s="277" t="s">
        <v>330</v>
      </c>
      <c r="BH4" s="277" t="s">
        <v>331</v>
      </c>
      <c r="BI4" s="277" t="s">
        <v>332</v>
      </c>
      <c r="BJ4" s="277" t="s">
        <v>333</v>
      </c>
      <c r="BK4" s="277" t="s">
        <v>334</v>
      </c>
      <c r="BL4" s="323" t="s">
        <v>1088</v>
      </c>
      <c r="BM4" s="277" t="s">
        <v>329</v>
      </c>
      <c r="BN4" s="277" t="s">
        <v>330</v>
      </c>
      <c r="BO4" s="277" t="s">
        <v>331</v>
      </c>
      <c r="BP4" s="277" t="s">
        <v>332</v>
      </c>
      <c r="BQ4" s="277" t="s">
        <v>333</v>
      </c>
      <c r="BR4" s="277" t="s">
        <v>334</v>
      </c>
      <c r="BS4" s="323" t="s">
        <v>1088</v>
      </c>
      <c r="BT4" s="277" t="s">
        <v>329</v>
      </c>
      <c r="BU4" s="277" t="s">
        <v>330</v>
      </c>
      <c r="BV4" s="277" t="s">
        <v>331</v>
      </c>
      <c r="BW4" s="277" t="s">
        <v>332</v>
      </c>
      <c r="BX4" s="277" t="s">
        <v>333</v>
      </c>
      <c r="BY4" s="277" t="s">
        <v>334</v>
      </c>
      <c r="BZ4" s="277" t="s">
        <v>1088</v>
      </c>
    </row>
    <row r="5" spans="1:78">
      <c r="B5" s="18"/>
      <c r="C5" s="18"/>
      <c r="D5" s="18"/>
      <c r="E5" s="18"/>
      <c r="F5" s="18"/>
      <c r="G5" s="18"/>
      <c r="H5" s="322"/>
      <c r="I5" s="18"/>
      <c r="J5" s="18"/>
      <c r="K5" s="18"/>
      <c r="L5" s="18"/>
      <c r="M5" s="18"/>
      <c r="N5" s="18"/>
      <c r="O5" s="322"/>
      <c r="P5" s="18"/>
      <c r="Q5" s="18"/>
      <c r="R5" s="18"/>
      <c r="S5" s="18"/>
      <c r="T5" s="18"/>
      <c r="U5" s="18"/>
      <c r="V5" s="322"/>
      <c r="W5" s="18"/>
      <c r="X5" s="18"/>
      <c r="Y5" s="18"/>
      <c r="Z5" s="18"/>
      <c r="AA5" s="18"/>
      <c r="AB5" s="18"/>
      <c r="AC5" s="322"/>
      <c r="AD5" s="18"/>
      <c r="AE5" s="18"/>
      <c r="AF5" s="18"/>
      <c r="AG5" s="18"/>
      <c r="AH5" s="18"/>
      <c r="AI5" s="18"/>
      <c r="AJ5" s="322"/>
      <c r="AK5" s="18"/>
      <c r="AL5" s="18"/>
      <c r="AM5" s="18"/>
      <c r="AN5" s="18"/>
      <c r="AO5" s="18"/>
      <c r="AP5" s="18"/>
      <c r="AQ5" s="322"/>
      <c r="AR5" s="18"/>
      <c r="AS5" s="18"/>
      <c r="AT5" s="18"/>
      <c r="AU5" s="18"/>
      <c r="AV5" s="18"/>
      <c r="AW5" s="18"/>
      <c r="AX5" s="322"/>
      <c r="AY5" s="18"/>
      <c r="AZ5" s="18"/>
      <c r="BA5" s="18"/>
      <c r="BB5" s="18"/>
      <c r="BC5" s="18"/>
      <c r="BD5" s="18"/>
      <c r="BE5" s="322"/>
      <c r="BF5" s="18"/>
      <c r="BG5" s="18"/>
      <c r="BH5" s="18"/>
      <c r="BI5" s="18"/>
      <c r="BJ5" s="18"/>
      <c r="BK5" s="18"/>
      <c r="BL5" s="322"/>
      <c r="BM5" s="18"/>
      <c r="BN5" s="18"/>
      <c r="BO5" s="18"/>
      <c r="BP5" s="18"/>
      <c r="BQ5" s="18"/>
      <c r="BR5" s="18"/>
      <c r="BS5" s="322"/>
      <c r="BT5" s="18"/>
      <c r="BU5" s="18"/>
      <c r="BV5" s="18"/>
      <c r="BW5" s="18"/>
      <c r="BX5" s="18"/>
      <c r="BY5" s="18"/>
      <c r="BZ5" s="18"/>
    </row>
    <row r="6" spans="1:78">
      <c r="B6" s="18" t="s">
        <v>77</v>
      </c>
      <c r="C6" s="18" t="s">
        <v>78</v>
      </c>
      <c r="D6" s="18" t="s">
        <v>79</v>
      </c>
      <c r="E6" s="18" t="s">
        <v>80</v>
      </c>
      <c r="F6" s="18" t="s">
        <v>81</v>
      </c>
      <c r="G6" s="18" t="s">
        <v>150</v>
      </c>
      <c r="H6" s="322" t="s">
        <v>152</v>
      </c>
      <c r="I6" s="18" t="s">
        <v>84</v>
      </c>
      <c r="J6" s="18" t="s">
        <v>101</v>
      </c>
      <c r="K6" s="18" t="s">
        <v>85</v>
      </c>
      <c r="L6" s="18" t="s">
        <v>86</v>
      </c>
      <c r="M6" s="18" t="s">
        <v>87</v>
      </c>
      <c r="N6" s="18" t="s">
        <v>151</v>
      </c>
      <c r="O6" s="322" t="s">
        <v>153</v>
      </c>
      <c r="P6" s="18" t="s">
        <v>77</v>
      </c>
      <c r="Q6" s="18" t="s">
        <v>78</v>
      </c>
      <c r="R6" s="18" t="s">
        <v>79</v>
      </c>
      <c r="S6" s="18" t="s">
        <v>80</v>
      </c>
      <c r="T6" s="18" t="s">
        <v>81</v>
      </c>
      <c r="U6" s="18" t="s">
        <v>150</v>
      </c>
      <c r="V6" s="322" t="s">
        <v>152</v>
      </c>
      <c r="W6" s="18" t="s">
        <v>84</v>
      </c>
      <c r="X6" s="18" t="s">
        <v>101</v>
      </c>
      <c r="Y6" s="18" t="s">
        <v>85</v>
      </c>
      <c r="Z6" s="18" t="s">
        <v>86</v>
      </c>
      <c r="AA6" s="18" t="s">
        <v>87</v>
      </c>
      <c r="AB6" s="18" t="s">
        <v>151</v>
      </c>
      <c r="AC6" s="322" t="s">
        <v>153</v>
      </c>
      <c r="AD6" s="18" t="s">
        <v>77</v>
      </c>
      <c r="AE6" s="18" t="s">
        <v>78</v>
      </c>
      <c r="AF6" s="18" t="s">
        <v>79</v>
      </c>
      <c r="AG6" s="18" t="s">
        <v>80</v>
      </c>
      <c r="AH6" s="18" t="s">
        <v>81</v>
      </c>
      <c r="AI6" s="18" t="s">
        <v>150</v>
      </c>
      <c r="AJ6" s="322" t="s">
        <v>152</v>
      </c>
      <c r="AK6" s="18" t="s">
        <v>84</v>
      </c>
      <c r="AL6" s="18" t="s">
        <v>101</v>
      </c>
      <c r="AM6" s="18" t="s">
        <v>85</v>
      </c>
      <c r="AN6" s="18" t="s">
        <v>86</v>
      </c>
      <c r="AO6" s="18" t="s">
        <v>87</v>
      </c>
      <c r="AP6" s="18" t="s">
        <v>151</v>
      </c>
      <c r="AQ6" s="322" t="s">
        <v>153</v>
      </c>
      <c r="AR6" s="18" t="s">
        <v>77</v>
      </c>
      <c r="AS6" s="18" t="s">
        <v>78</v>
      </c>
      <c r="AT6" s="18" t="s">
        <v>79</v>
      </c>
      <c r="AU6" s="18" t="s">
        <v>80</v>
      </c>
      <c r="AV6" s="18" t="s">
        <v>81</v>
      </c>
      <c r="AW6" s="18" t="s">
        <v>150</v>
      </c>
      <c r="AX6" s="322" t="s">
        <v>152</v>
      </c>
      <c r="AY6" s="18" t="s">
        <v>84</v>
      </c>
      <c r="AZ6" s="18" t="s">
        <v>101</v>
      </c>
      <c r="BA6" s="18" t="s">
        <v>85</v>
      </c>
      <c r="BB6" s="18" t="s">
        <v>86</v>
      </c>
      <c r="BC6" s="18" t="s">
        <v>87</v>
      </c>
      <c r="BD6" s="18" t="s">
        <v>151</v>
      </c>
      <c r="BE6" s="322" t="s">
        <v>153</v>
      </c>
      <c r="BF6" s="18" t="s">
        <v>77</v>
      </c>
      <c r="BG6" s="18" t="s">
        <v>78</v>
      </c>
      <c r="BH6" s="18" t="s">
        <v>79</v>
      </c>
      <c r="BI6" s="18" t="s">
        <v>80</v>
      </c>
      <c r="BJ6" s="18" t="s">
        <v>81</v>
      </c>
      <c r="BK6" s="18" t="s">
        <v>150</v>
      </c>
      <c r="BL6" s="322" t="s">
        <v>152</v>
      </c>
      <c r="BM6" s="18" t="s">
        <v>84</v>
      </c>
      <c r="BN6" s="18" t="s">
        <v>101</v>
      </c>
      <c r="BO6" s="18" t="s">
        <v>85</v>
      </c>
      <c r="BP6" s="18" t="s">
        <v>86</v>
      </c>
      <c r="BQ6" s="18" t="s">
        <v>87</v>
      </c>
      <c r="BR6" s="18" t="s">
        <v>151</v>
      </c>
      <c r="BS6" s="322" t="s">
        <v>153</v>
      </c>
      <c r="BT6" s="18" t="s">
        <v>77</v>
      </c>
      <c r="BU6" s="18" t="s">
        <v>78</v>
      </c>
      <c r="BV6" s="18" t="s">
        <v>79</v>
      </c>
      <c r="BW6" s="18" t="s">
        <v>80</v>
      </c>
      <c r="BX6" s="18" t="s">
        <v>81</v>
      </c>
      <c r="BY6" s="18" t="s">
        <v>150</v>
      </c>
      <c r="BZ6" s="18" t="s">
        <v>152</v>
      </c>
    </row>
    <row r="7" spans="1:78" ht="18.75" customHeight="1">
      <c r="A7" s="1">
        <v>1981</v>
      </c>
      <c r="B7" s="78">
        <f>C109</f>
        <v>226708</v>
      </c>
      <c r="C7" s="78">
        <f>C65/'a30-2'!B3*100</f>
        <v>18016.548463356976</v>
      </c>
      <c r="D7" s="78">
        <f>D155</f>
        <v>22640</v>
      </c>
      <c r="E7" s="78">
        <v>1869</v>
      </c>
      <c r="F7" s="78">
        <f>D7+E7</f>
        <v>24509</v>
      </c>
      <c r="G7" s="78">
        <f t="shared" ref="G7:G27" si="0">B7-C7+F7</f>
        <v>233200.45153664303</v>
      </c>
      <c r="H7" s="287">
        <f>G7*1000000/'a1'!F8</f>
        <v>9395.6990399299521</v>
      </c>
      <c r="I7" s="78">
        <f>D109</f>
        <v>4153</v>
      </c>
      <c r="J7" s="78">
        <f>D65/'a30-2'!C3*100</f>
        <v>623.52941176470586</v>
      </c>
      <c r="K7" s="78">
        <f>E155</f>
        <v>382</v>
      </c>
      <c r="L7" s="78">
        <v>-128</v>
      </c>
      <c r="M7" s="78">
        <f>K7+L7</f>
        <v>254</v>
      </c>
      <c r="N7" s="78">
        <f>I7-J7+M7</f>
        <v>3783.4705882352941</v>
      </c>
      <c r="O7" s="287">
        <f>N7*1000000/'a1'!L8</f>
        <v>6576.4947596832526</v>
      </c>
      <c r="P7" s="78">
        <f>E109</f>
        <v>1085</v>
      </c>
      <c r="Q7" s="78">
        <f>E65/'a30-2'!D3*100</f>
        <v>117.93611793611794</v>
      </c>
      <c r="R7" s="78">
        <f>F155</f>
        <v>138</v>
      </c>
      <c r="S7" s="78">
        <v>-46</v>
      </c>
      <c r="T7" s="78">
        <f>R7+S7</f>
        <v>92</v>
      </c>
      <c r="U7" s="78">
        <f t="shared" ref="U7:U27" si="1">P7-Q7+T7</f>
        <v>1059.0638820638819</v>
      </c>
      <c r="V7" s="287">
        <f>U7*1000000/'a1'!R8</f>
        <v>8571.8762459541558</v>
      </c>
      <c r="W7" s="78">
        <f>F109</f>
        <v>10453</v>
      </c>
      <c r="X7" s="78">
        <f>F65/'a30-2'!E3*100</f>
        <v>712.46819338422392</v>
      </c>
      <c r="Y7" s="78">
        <f>G155</f>
        <v>888</v>
      </c>
      <c r="Z7" s="78">
        <v>71</v>
      </c>
      <c r="AA7" s="78">
        <f>Y7+Z7</f>
        <v>959</v>
      </c>
      <c r="AB7" s="78">
        <f t="shared" ref="AB7:AB27" si="2">W7-X7+AA7</f>
        <v>10699.531806615776</v>
      </c>
      <c r="AC7" s="287">
        <f>AB7*1000000/'a1'!X8</f>
        <v>12515.960661451583</v>
      </c>
      <c r="AD7" s="78">
        <f>G109</f>
        <v>6353</v>
      </c>
      <c r="AE7" s="78">
        <f>G65/'a30-2'!F3*100</f>
        <v>619.28934010152284</v>
      </c>
      <c r="AF7" s="78">
        <f>H155</f>
        <v>713</v>
      </c>
      <c r="AG7" s="78">
        <v>38</v>
      </c>
      <c r="AH7" s="78">
        <f>AF7+AG7</f>
        <v>751</v>
      </c>
      <c r="AI7" s="78">
        <f t="shared" ref="AI7:AI27" si="3">AD7-AE7+AH7</f>
        <v>6484.7106598984774</v>
      </c>
      <c r="AJ7" s="287">
        <f>AI7*1000000/'a1'!AD8</f>
        <v>9179.4476796243653</v>
      </c>
      <c r="AK7" s="78">
        <f>H109</f>
        <v>55806</v>
      </c>
      <c r="AL7" s="78">
        <f>H65/'a30-2'!G3*100</f>
        <v>4305.6872037914691</v>
      </c>
      <c r="AM7" s="78">
        <f>I155</f>
        <v>4401</v>
      </c>
      <c r="AN7" s="78">
        <v>342</v>
      </c>
      <c r="AO7" s="78">
        <f>AM7+AN7</f>
        <v>4743</v>
      </c>
      <c r="AP7" s="78">
        <f t="shared" ref="AP7:AP27" si="4">AK7-AL7+AO7</f>
        <v>56243.312796208527</v>
      </c>
      <c r="AQ7" s="287">
        <f>AP7*1000000/'a1'!AJ8</f>
        <v>8590.4283759790287</v>
      </c>
      <c r="AR7" s="78">
        <f>I109</f>
        <v>76815</v>
      </c>
      <c r="AS7" s="78">
        <f>I65/'a30-2'!H3*100</f>
        <v>5865.1162790697672</v>
      </c>
      <c r="AT7" s="78">
        <f>J155</f>
        <v>6077</v>
      </c>
      <c r="AU7" s="78">
        <v>-45</v>
      </c>
      <c r="AV7" s="78">
        <f>AT7+AU7</f>
        <v>6032</v>
      </c>
      <c r="AW7" s="78">
        <f t="shared" ref="AW7:AW27" si="5">AR7-AS7+AV7</f>
        <v>76981.883720930229</v>
      </c>
      <c r="AX7" s="287">
        <f>AW7/'a1'!AP8*1000000</f>
        <v>8735.7450406092394</v>
      </c>
      <c r="AY7" s="78">
        <f>J109</f>
        <v>9429</v>
      </c>
      <c r="AZ7" s="78">
        <f>J65/'a30-2'!I3*100</f>
        <v>842.10526315789468</v>
      </c>
      <c r="BA7" s="78">
        <f>K155</f>
        <v>946</v>
      </c>
      <c r="BB7" s="78">
        <v>349</v>
      </c>
      <c r="BC7" s="78">
        <f>BA7+BB7</f>
        <v>1295</v>
      </c>
      <c r="BD7" s="78">
        <f t="shared" ref="BD7:BD27" si="6">AY7-AZ7+BC7</f>
        <v>9881.894736842105</v>
      </c>
      <c r="BE7" s="287">
        <f>BD7*1000000/'a1'!AV8</f>
        <v>9542.6994836941958</v>
      </c>
      <c r="BF7" s="78">
        <f>K109</f>
        <v>9878</v>
      </c>
      <c r="BG7" s="78">
        <f>K65/'a30-2'!J3*100</f>
        <v>1000</v>
      </c>
      <c r="BH7" s="78">
        <f>L155</f>
        <v>1005</v>
      </c>
      <c r="BI7" s="78">
        <v>855</v>
      </c>
      <c r="BJ7" s="78">
        <f>BH7+BI7</f>
        <v>1860</v>
      </c>
      <c r="BK7" s="78">
        <f t="shared" ref="BK7:BK27" si="7">BF7-BG7+BJ7</f>
        <v>10738</v>
      </c>
      <c r="BL7" s="287">
        <f>BK7*1000000/'a1'!BB8</f>
        <v>11004.76654583765</v>
      </c>
      <c r="BM7" s="78">
        <f>L109</f>
        <v>23595</v>
      </c>
      <c r="BN7" s="78">
        <f>L65/'a30-2'!K3*100</f>
        <v>1900.2267573696145</v>
      </c>
      <c r="BO7" s="78">
        <f>M155</f>
        <v>5320</v>
      </c>
      <c r="BP7" s="78">
        <v>146</v>
      </c>
      <c r="BQ7" s="78">
        <f>BO7+BP7</f>
        <v>5466</v>
      </c>
      <c r="BR7" s="78">
        <f t="shared" ref="BR7:BR27" si="8">BM7-BN7+BQ7</f>
        <v>27160.773242630385</v>
      </c>
      <c r="BS7" s="287">
        <f>BR7/'a1'!BH8*1000000</f>
        <v>11854.884476056253</v>
      </c>
      <c r="BT7" s="78">
        <f>M109</f>
        <v>25325</v>
      </c>
      <c r="BU7" s="78">
        <f>M65/'a30-2'!L3*100</f>
        <v>1923.5955056179776</v>
      </c>
      <c r="BV7" s="78">
        <f>N155</f>
        <v>2748</v>
      </c>
      <c r="BW7" s="78">
        <v>-328</v>
      </c>
      <c r="BX7" s="78">
        <f>BV7+BW7</f>
        <v>2420</v>
      </c>
      <c r="BY7" s="78">
        <f t="shared" ref="BY7:BY27" si="9">BT7-BU7+BX7</f>
        <v>25821.404494382023</v>
      </c>
      <c r="BZ7" s="78">
        <f>BY7*1000000/'a1'!BN8</f>
        <v>9135.2820265432456</v>
      </c>
    </row>
    <row r="8" spans="1:78" ht="18.75" customHeight="1">
      <c r="A8" s="1">
        <v>1982</v>
      </c>
      <c r="B8" s="78">
        <f t="shared" ref="B8:B44" si="10">C110</f>
        <v>229431</v>
      </c>
      <c r="C8" s="78">
        <f>C66/'a30-2'!B4*100</f>
        <v>18473.91304347826</v>
      </c>
      <c r="D8" s="78">
        <f t="shared" ref="D8:D44" si="11">D156</f>
        <v>23343</v>
      </c>
      <c r="E8" s="78">
        <v>-15532</v>
      </c>
      <c r="F8" s="78">
        <f t="shared" ref="F8:F27" si="12">D8+E8</f>
        <v>7811</v>
      </c>
      <c r="G8" s="78">
        <f t="shared" si="0"/>
        <v>218768.08695652173</v>
      </c>
      <c r="H8" s="287">
        <f>G8*1000000/'a1'!F9</f>
        <v>8709.9809744562754</v>
      </c>
      <c r="I8" s="78">
        <f t="shared" ref="I8:I44" si="13">D110</f>
        <v>4311</v>
      </c>
      <c r="J8" s="78">
        <f>D66/'a30-2'!C4*100</f>
        <v>640.1098901098901</v>
      </c>
      <c r="K8" s="78">
        <f t="shared" ref="K8:K44" si="14">E156</f>
        <v>455</v>
      </c>
      <c r="L8" s="78">
        <v>-126</v>
      </c>
      <c r="M8" s="78">
        <f t="shared" ref="M8:M27" si="15">K8+L8</f>
        <v>329</v>
      </c>
      <c r="N8" s="78">
        <f t="shared" ref="N8:N27" si="16">I8-J8+M8</f>
        <v>3999.8901098901097</v>
      </c>
      <c r="O8" s="287">
        <f>N8*1000000/'a1'!L9</f>
        <v>6970.939289973091</v>
      </c>
      <c r="P8" s="78">
        <f t="shared" ref="P8:P30" si="17">E110</f>
        <v>1076</v>
      </c>
      <c r="Q8" s="78">
        <f>E66/'a30-2'!D4*100</f>
        <v>118.72146118721463</v>
      </c>
      <c r="R8" s="78">
        <f t="shared" ref="R8:R30" si="18">F156</f>
        <v>112</v>
      </c>
      <c r="S8" s="78">
        <v>-31</v>
      </c>
      <c r="T8" s="78">
        <f t="shared" ref="T8:T27" si="19">R8+S8</f>
        <v>81</v>
      </c>
      <c r="U8" s="78">
        <f t="shared" si="1"/>
        <v>1038.2785388127854</v>
      </c>
      <c r="V8" s="287">
        <f>U8*1000000/'a1'!R9</f>
        <v>8401.1274461338107</v>
      </c>
      <c r="W8" s="78">
        <f t="shared" ref="W8:W44" si="20">F110</f>
        <v>10376</v>
      </c>
      <c r="X8" s="78">
        <f>F66/'a30-2'!E4*100</f>
        <v>716.24713958810059</v>
      </c>
      <c r="Y8" s="78">
        <f t="shared" ref="Y8:Y44" si="21">G156</f>
        <v>833</v>
      </c>
      <c r="Z8" s="78">
        <v>-73</v>
      </c>
      <c r="AA8" s="78">
        <f t="shared" ref="AA8:AA27" si="22">Y8+Z8</f>
        <v>760</v>
      </c>
      <c r="AB8" s="78">
        <f t="shared" si="2"/>
        <v>10419.7528604119</v>
      </c>
      <c r="AC8" s="287">
        <f>AB8*1000000/'a1'!X9</f>
        <v>12129.55988025198</v>
      </c>
      <c r="AD8" s="78">
        <f t="shared" ref="AD8:AD44" si="23">G110</f>
        <v>6609</v>
      </c>
      <c r="AE8" s="78">
        <f>G66/'a30-2'!F4*100</f>
        <v>627.03962703962702</v>
      </c>
      <c r="AF8" s="78">
        <f t="shared" ref="AF8:AF44" si="24">H156</f>
        <v>808</v>
      </c>
      <c r="AG8" s="78">
        <v>-567</v>
      </c>
      <c r="AH8" s="78">
        <f t="shared" ref="AH8:AH27" si="25">AF8+AG8</f>
        <v>241</v>
      </c>
      <c r="AI8" s="78">
        <f t="shared" si="3"/>
        <v>6222.9603729603732</v>
      </c>
      <c r="AJ8" s="287">
        <f>AI8*1000000/'a1'!AD9</f>
        <v>8796.2383197287927</v>
      </c>
      <c r="AK8" s="78">
        <f t="shared" ref="AK8:AK44" si="26">H110</f>
        <v>55068</v>
      </c>
      <c r="AL8" s="78">
        <f>H66/'a30-2'!G4*100</f>
        <v>4308.1896551724139</v>
      </c>
      <c r="AM8" s="78">
        <f t="shared" ref="AM8:AM44" si="27">I156</f>
        <v>4107</v>
      </c>
      <c r="AN8" s="78">
        <v>-2235</v>
      </c>
      <c r="AO8" s="78">
        <f t="shared" ref="AO8:AO27" si="28">AM8+AN8</f>
        <v>1872</v>
      </c>
      <c r="AP8" s="78">
        <f t="shared" si="4"/>
        <v>52631.810344827587</v>
      </c>
      <c r="AQ8" s="287">
        <f>AP8*1000000/'a1'!AJ9</f>
        <v>7997.9883912086216</v>
      </c>
      <c r="AR8" s="78">
        <f t="shared" ref="AR8:AR44" si="29">I110</f>
        <v>78146</v>
      </c>
      <c r="AS8" s="78">
        <f>I66/'a30-2'!H4*100</f>
        <v>5953.1914893617022</v>
      </c>
      <c r="AT8" s="78">
        <f t="shared" ref="AT8:AT44" si="30">J156</f>
        <v>6304</v>
      </c>
      <c r="AU8" s="78">
        <v>-6320</v>
      </c>
      <c r="AV8" s="78">
        <f t="shared" ref="AV8:AV27" si="31">AT8+AU8</f>
        <v>-16</v>
      </c>
      <c r="AW8" s="78">
        <f t="shared" si="5"/>
        <v>72176.808510638293</v>
      </c>
      <c r="AX8" s="287">
        <f>AW8/'a1'!AP9*1000000</f>
        <v>8091.3092167694913</v>
      </c>
      <c r="AY8" s="78">
        <f t="shared" ref="AY8:AY44" si="32">J110</f>
        <v>9893</v>
      </c>
      <c r="AZ8" s="78">
        <f>J66/'a30-2'!I4*100</f>
        <v>868.25053995680344</v>
      </c>
      <c r="BA8" s="78">
        <f t="shared" ref="BA8:BA44" si="33">K156</f>
        <v>948</v>
      </c>
      <c r="BB8" s="78">
        <v>-508</v>
      </c>
      <c r="BC8" s="78">
        <f t="shared" ref="BC8:BC27" si="34">BA8+BB8</f>
        <v>440</v>
      </c>
      <c r="BD8" s="78">
        <f t="shared" si="6"/>
        <v>9464.7494600431964</v>
      </c>
      <c r="BE8" s="287">
        <f>BD8*1000000/'a1'!AV9</f>
        <v>9055.2354902329025</v>
      </c>
      <c r="BF8" s="78">
        <f t="shared" ref="BF8:BF44" si="35">K110</f>
        <v>10004</v>
      </c>
      <c r="BG8" s="78">
        <f>K66/'a30-2'!J4*100</f>
        <v>1067.0241286863272</v>
      </c>
      <c r="BH8" s="78">
        <f t="shared" ref="BH8:BH44" si="36">L156</f>
        <v>948</v>
      </c>
      <c r="BI8" s="78">
        <v>-361</v>
      </c>
      <c r="BJ8" s="78">
        <f t="shared" ref="BJ8:BJ27" si="37">BH8+BI8</f>
        <v>587</v>
      </c>
      <c r="BK8" s="78">
        <f t="shared" si="7"/>
        <v>9523.9758713136725</v>
      </c>
      <c r="BL8" s="287">
        <f>BK8*1000000/'a1'!BB9</f>
        <v>9653.5066231835499</v>
      </c>
      <c r="BM8" s="78">
        <f t="shared" ref="BM8:BM44" si="38">L110</f>
        <v>24408</v>
      </c>
      <c r="BN8" s="78">
        <f>L66/'a30-2'!K4*100</f>
        <v>2055.7851239669421</v>
      </c>
      <c r="BO8" s="78">
        <f t="shared" ref="BO8:BO44" si="39">M156</f>
        <v>6431</v>
      </c>
      <c r="BP8" s="78">
        <v>-1637</v>
      </c>
      <c r="BQ8" s="78">
        <f t="shared" ref="BQ8:BQ27" si="40">BO8+BP8</f>
        <v>4794</v>
      </c>
      <c r="BR8" s="78">
        <f t="shared" si="8"/>
        <v>27146.214876033056</v>
      </c>
      <c r="BS8" s="287">
        <f>BR8/'a1'!BH9*1000000</f>
        <v>11454.935265752756</v>
      </c>
      <c r="BT8" s="78">
        <f t="shared" ref="BT8:BT44" si="41">M110</f>
        <v>25714</v>
      </c>
      <c r="BU8" s="78">
        <f>M66/'a30-2'!L4*100</f>
        <v>1995.7983193277312</v>
      </c>
      <c r="BV8" s="78">
        <f t="shared" ref="BV8:BV44" si="42">N156</f>
        <v>2474</v>
      </c>
      <c r="BW8" s="78">
        <v>-1348</v>
      </c>
      <c r="BX8" s="78">
        <f t="shared" ref="BX8:BX27" si="43">BV8+BW8</f>
        <v>1126</v>
      </c>
      <c r="BY8" s="78">
        <f t="shared" si="9"/>
        <v>24844.201680672268</v>
      </c>
      <c r="BZ8" s="78">
        <f>BY8*1000000/'a1'!BN9</f>
        <v>8636.9161831259826</v>
      </c>
    </row>
    <row r="9" spans="1:78" ht="18.75" customHeight="1">
      <c r="A9" s="1">
        <v>1983</v>
      </c>
      <c r="B9" s="78">
        <f t="shared" si="10"/>
        <v>232006</v>
      </c>
      <c r="C9" s="78">
        <f>C67/'a30-2'!B5*100</f>
        <v>18511.29363449692</v>
      </c>
      <c r="D9" s="78">
        <f t="shared" si="11"/>
        <v>23614</v>
      </c>
      <c r="E9" s="78">
        <v>-5156</v>
      </c>
      <c r="F9" s="78">
        <f t="shared" si="12"/>
        <v>18458</v>
      </c>
      <c r="G9" s="78">
        <f t="shared" si="0"/>
        <v>231952.70636550308</v>
      </c>
      <c r="H9" s="287">
        <f>G9*1000000/'a1'!F10</f>
        <v>9144.0740514115696</v>
      </c>
      <c r="I9" s="78">
        <f t="shared" si="13"/>
        <v>4490</v>
      </c>
      <c r="J9" s="78">
        <f>D67/'a30-2'!C5*100</f>
        <v>648.14814814814815</v>
      </c>
      <c r="K9" s="78">
        <f t="shared" si="14"/>
        <v>571</v>
      </c>
      <c r="L9" s="78">
        <v>-113</v>
      </c>
      <c r="M9" s="78">
        <f t="shared" si="15"/>
        <v>458</v>
      </c>
      <c r="N9" s="78">
        <f t="shared" si="16"/>
        <v>4299.8518518518522</v>
      </c>
      <c r="O9" s="287">
        <f>N9*1000000/'a1'!L10</f>
        <v>7424.2388198366134</v>
      </c>
      <c r="P9" s="78">
        <f t="shared" si="17"/>
        <v>1087</v>
      </c>
      <c r="Q9" s="78">
        <f>E67/'a30-2'!D5*100</f>
        <v>114.96746203904556</v>
      </c>
      <c r="R9" s="78">
        <f t="shared" si="18"/>
        <v>97</v>
      </c>
      <c r="S9" s="78">
        <v>-7</v>
      </c>
      <c r="T9" s="78">
        <f t="shared" si="19"/>
        <v>90</v>
      </c>
      <c r="U9" s="78">
        <f t="shared" si="1"/>
        <v>1062.0325379609544</v>
      </c>
      <c r="V9" s="287">
        <f>U9*1000000/'a1'!R10</f>
        <v>8489.3330079531461</v>
      </c>
      <c r="W9" s="78">
        <f t="shared" si="20"/>
        <v>9878</v>
      </c>
      <c r="X9" s="78">
        <f>F67/'a30-2'!E5*100</f>
        <v>679.01234567901236</v>
      </c>
      <c r="Y9" s="78">
        <f t="shared" si="21"/>
        <v>923</v>
      </c>
      <c r="Z9" s="78">
        <v>178</v>
      </c>
      <c r="AA9" s="78">
        <f t="shared" si="22"/>
        <v>1101</v>
      </c>
      <c r="AB9" s="78">
        <f t="shared" si="2"/>
        <v>10299.987654320988</v>
      </c>
      <c r="AC9" s="287">
        <f>AB9*1000000/'a1'!X10</f>
        <v>11862.395647441102</v>
      </c>
      <c r="AD9" s="78">
        <f t="shared" si="23"/>
        <v>6473</v>
      </c>
      <c r="AE9" s="78">
        <f>G67/'a30-2'!F5*100</f>
        <v>625</v>
      </c>
      <c r="AF9" s="78">
        <f t="shared" si="24"/>
        <v>800</v>
      </c>
      <c r="AG9" s="78">
        <v>-91</v>
      </c>
      <c r="AH9" s="78">
        <f t="shared" si="25"/>
        <v>709</v>
      </c>
      <c r="AI9" s="78">
        <f t="shared" si="3"/>
        <v>6557</v>
      </c>
      <c r="AJ9" s="287">
        <f>AI9*1000000/'a1'!AD10</f>
        <v>9172.6563352461108</v>
      </c>
      <c r="AK9" s="78">
        <f t="shared" si="26"/>
        <v>55919</v>
      </c>
      <c r="AL9" s="78">
        <f>H67/'a30-2'!G5*100</f>
        <v>4281.0590631364557</v>
      </c>
      <c r="AM9" s="78">
        <f t="shared" si="27"/>
        <v>4533</v>
      </c>
      <c r="AN9" s="78">
        <v>-1306</v>
      </c>
      <c r="AO9" s="78">
        <f t="shared" si="28"/>
        <v>3227</v>
      </c>
      <c r="AP9" s="78">
        <f t="shared" si="4"/>
        <v>54864.940936863546</v>
      </c>
      <c r="AQ9" s="287">
        <f>AP9*1000000/'a1'!AJ10</f>
        <v>8309.1231797394921</v>
      </c>
      <c r="AR9" s="78">
        <f t="shared" si="29"/>
        <v>78846</v>
      </c>
      <c r="AS9" s="78">
        <f>I67/'a30-2'!H5*100</f>
        <v>5914</v>
      </c>
      <c r="AT9" s="78">
        <f t="shared" si="30"/>
        <v>6531</v>
      </c>
      <c r="AU9" s="78">
        <v>-1127</v>
      </c>
      <c r="AV9" s="78">
        <f t="shared" si="31"/>
        <v>5404</v>
      </c>
      <c r="AW9" s="78">
        <f t="shared" si="5"/>
        <v>78336</v>
      </c>
      <c r="AX9" s="287">
        <f>AW9/'a1'!AP10*1000000</f>
        <v>8665.9046830134721</v>
      </c>
      <c r="AY9" s="78">
        <f t="shared" si="32"/>
        <v>10006</v>
      </c>
      <c r="AZ9" s="78">
        <f>J67/'a30-2'!I5*100</f>
        <v>843.81338742393518</v>
      </c>
      <c r="BA9" s="78">
        <f t="shared" si="33"/>
        <v>1104</v>
      </c>
      <c r="BB9" s="78">
        <v>-209</v>
      </c>
      <c r="BC9" s="78">
        <f t="shared" si="34"/>
        <v>895</v>
      </c>
      <c r="BD9" s="78">
        <f t="shared" si="6"/>
        <v>10057.186612576064</v>
      </c>
      <c r="BE9" s="287">
        <f>BD9*1000000/'a1'!AV10</f>
        <v>9490.1322314806348</v>
      </c>
      <c r="BF9" s="78">
        <f t="shared" si="35"/>
        <v>9875</v>
      </c>
      <c r="BG9" s="78">
        <f>K67/'a30-2'!J5*100</f>
        <v>1079.8969072164948</v>
      </c>
      <c r="BH9" s="78">
        <f t="shared" si="36"/>
        <v>997</v>
      </c>
      <c r="BI9" s="78">
        <v>-472</v>
      </c>
      <c r="BJ9" s="78">
        <f t="shared" si="37"/>
        <v>525</v>
      </c>
      <c r="BK9" s="78">
        <f t="shared" si="7"/>
        <v>9320.1030927835054</v>
      </c>
      <c r="BL9" s="287">
        <f>BK9*1000000/'a1'!BB10</f>
        <v>9308.476805253742</v>
      </c>
      <c r="BM9" s="78">
        <f t="shared" si="38"/>
        <v>26109</v>
      </c>
      <c r="BN9" s="78">
        <f>L67/'a30-2'!K5*100</f>
        <v>2213.1474103585656</v>
      </c>
      <c r="BO9" s="78">
        <f t="shared" si="39"/>
        <v>5284</v>
      </c>
      <c r="BP9" s="78">
        <v>-678</v>
      </c>
      <c r="BQ9" s="78">
        <f t="shared" si="40"/>
        <v>4606</v>
      </c>
      <c r="BR9" s="78">
        <f t="shared" si="8"/>
        <v>28501.852589641436</v>
      </c>
      <c r="BS9" s="287">
        <f>BR9/'a1'!BH10*1000000</f>
        <v>11907.589985089924</v>
      </c>
      <c r="BT9" s="78">
        <f t="shared" si="41"/>
        <v>25468</v>
      </c>
      <c r="BU9" s="78">
        <f>M67/'a30-2'!L5*100</f>
        <v>2004</v>
      </c>
      <c r="BV9" s="78">
        <f t="shared" si="42"/>
        <v>2716</v>
      </c>
      <c r="BW9" s="78">
        <v>-435</v>
      </c>
      <c r="BX9" s="78">
        <f t="shared" si="43"/>
        <v>2281</v>
      </c>
      <c r="BY9" s="78">
        <f t="shared" si="9"/>
        <v>25745</v>
      </c>
      <c r="BZ9" s="78">
        <f>BY9*1000000/'a1'!BN10</f>
        <v>8854.6800655683128</v>
      </c>
    </row>
    <row r="10" spans="1:78" ht="18.75" customHeight="1">
      <c r="A10" s="1">
        <v>1984</v>
      </c>
      <c r="B10" s="78">
        <f t="shared" si="10"/>
        <v>237200</v>
      </c>
      <c r="C10" s="78">
        <f>C68/'a30-2'!B6*100</f>
        <v>19009.920634920636</v>
      </c>
      <c r="D10" s="78">
        <f t="shared" si="11"/>
        <v>24863</v>
      </c>
      <c r="E10" s="78">
        <v>6022</v>
      </c>
      <c r="F10" s="78">
        <f t="shared" si="12"/>
        <v>30885</v>
      </c>
      <c r="G10" s="78">
        <f t="shared" si="0"/>
        <v>249075.07936507935</v>
      </c>
      <c r="H10" s="287">
        <f>G10*1000000/'a1'!F11</f>
        <v>9726.8154740445661</v>
      </c>
      <c r="I10" s="78">
        <f t="shared" si="13"/>
        <v>4698</v>
      </c>
      <c r="J10" s="78">
        <f>D68/'a30-2'!C6*100</f>
        <v>669.21119592875323</v>
      </c>
      <c r="K10" s="78">
        <f t="shared" si="14"/>
        <v>588</v>
      </c>
      <c r="L10" s="78">
        <v>-35</v>
      </c>
      <c r="M10" s="78">
        <f t="shared" si="15"/>
        <v>553</v>
      </c>
      <c r="N10" s="78">
        <f t="shared" si="16"/>
        <v>4581.7888040712469</v>
      </c>
      <c r="O10" s="287">
        <f>N10*1000000/'a1'!L11</f>
        <v>7898.7506642725339</v>
      </c>
      <c r="P10" s="78">
        <f t="shared" si="17"/>
        <v>1163</v>
      </c>
      <c r="Q10" s="78">
        <f>E68/'a30-2'!D6*100</f>
        <v>120.17167381974248</v>
      </c>
      <c r="R10" s="78">
        <f t="shared" si="18"/>
        <v>145</v>
      </c>
      <c r="S10" s="78">
        <v>24</v>
      </c>
      <c r="T10" s="78">
        <f t="shared" si="19"/>
        <v>169</v>
      </c>
      <c r="U10" s="78">
        <f t="shared" si="1"/>
        <v>1211.8283261802576</v>
      </c>
      <c r="V10" s="287">
        <f>U10*1000000/'a1'!R11</f>
        <v>9574.9020344038745</v>
      </c>
      <c r="W10" s="78">
        <f t="shared" si="20"/>
        <v>10234</v>
      </c>
      <c r="X10" s="78">
        <f>F68/'a30-2'!E6*100</f>
        <v>695.04950495049502</v>
      </c>
      <c r="Y10" s="78">
        <f t="shared" si="21"/>
        <v>1268</v>
      </c>
      <c r="Z10" s="78">
        <v>492</v>
      </c>
      <c r="AA10" s="78">
        <f t="shared" si="22"/>
        <v>1760</v>
      </c>
      <c r="AB10" s="78">
        <f t="shared" si="2"/>
        <v>11298.950495049505</v>
      </c>
      <c r="AC10" s="287">
        <f>AB10*1000000/'a1'!X11</f>
        <v>12876.722415953924</v>
      </c>
      <c r="AD10" s="78">
        <f t="shared" si="23"/>
        <v>6536</v>
      </c>
      <c r="AE10" s="78">
        <f>G68/'a30-2'!F6*100</f>
        <v>609.31174089068827</v>
      </c>
      <c r="AF10" s="78">
        <f t="shared" si="24"/>
        <v>861</v>
      </c>
      <c r="AG10" s="78">
        <v>261</v>
      </c>
      <c r="AH10" s="78">
        <f t="shared" si="25"/>
        <v>1122</v>
      </c>
      <c r="AI10" s="78">
        <f t="shared" si="3"/>
        <v>7048.6882591093117</v>
      </c>
      <c r="AJ10" s="287">
        <f>AI10*1000000/'a1'!AD11</f>
        <v>9783.2139593016291</v>
      </c>
      <c r="AK10" s="78">
        <f t="shared" si="26"/>
        <v>56461</v>
      </c>
      <c r="AL10" s="78">
        <f>H68/'a30-2'!G6*100</f>
        <v>4330.7392996108956</v>
      </c>
      <c r="AM10" s="78">
        <f t="shared" si="27"/>
        <v>5064</v>
      </c>
      <c r="AN10" s="78">
        <v>1980</v>
      </c>
      <c r="AO10" s="78">
        <f t="shared" si="28"/>
        <v>7044</v>
      </c>
      <c r="AP10" s="78">
        <f t="shared" si="4"/>
        <v>59174.260700389103</v>
      </c>
      <c r="AQ10" s="287">
        <f>AP10*1000000/'a1'!AJ11</f>
        <v>8923.5858108144657</v>
      </c>
      <c r="AR10" s="78">
        <f t="shared" si="29"/>
        <v>82284</v>
      </c>
      <c r="AS10" s="78">
        <f>I68/'a30-2'!H6*100</f>
        <v>6067.8294573643407</v>
      </c>
      <c r="AT10" s="78">
        <f t="shared" si="30"/>
        <v>7207</v>
      </c>
      <c r="AU10" s="78">
        <v>3980</v>
      </c>
      <c r="AV10" s="78">
        <f t="shared" si="31"/>
        <v>11187</v>
      </c>
      <c r="AW10" s="78">
        <f t="shared" si="5"/>
        <v>87403.170542635664</v>
      </c>
      <c r="AX10" s="287">
        <f>AW10/'a1'!AP11*1000000</f>
        <v>9534.0412421375004</v>
      </c>
      <c r="AY10" s="78">
        <f t="shared" si="32"/>
        <v>10223</v>
      </c>
      <c r="AZ10" s="78">
        <f>J68/'a30-2'!I6*100</f>
        <v>848.54368932038847</v>
      </c>
      <c r="BA10" s="78">
        <f t="shared" si="33"/>
        <v>1265</v>
      </c>
      <c r="BB10" s="78">
        <v>195</v>
      </c>
      <c r="BC10" s="78">
        <f t="shared" si="34"/>
        <v>1460</v>
      </c>
      <c r="BD10" s="78">
        <f t="shared" si="6"/>
        <v>10834.456310679612</v>
      </c>
      <c r="BE10" s="287">
        <f>BD10*1000000/'a1'!AV11</f>
        <v>10108.56057573601</v>
      </c>
      <c r="BF10" s="78">
        <f t="shared" si="35"/>
        <v>10021</v>
      </c>
      <c r="BG10" s="78">
        <f>K68/'a30-2'!J6*100</f>
        <v>1107.2319201995012</v>
      </c>
      <c r="BH10" s="78">
        <f t="shared" si="36"/>
        <v>1022</v>
      </c>
      <c r="BI10" s="78">
        <v>-772</v>
      </c>
      <c r="BJ10" s="78">
        <f t="shared" si="37"/>
        <v>250</v>
      </c>
      <c r="BK10" s="78">
        <f t="shared" si="7"/>
        <v>9163.7680798004985</v>
      </c>
      <c r="BL10" s="287">
        <f>BK10*1000000/'a1'!BB11</f>
        <v>9031.7687790940399</v>
      </c>
      <c r="BM10" s="78">
        <f t="shared" si="38"/>
        <v>26279</v>
      </c>
      <c r="BN10" s="78">
        <f>L68/'a30-2'!K6*100</f>
        <v>2354.7758284600391</v>
      </c>
      <c r="BO10" s="78">
        <f t="shared" si="39"/>
        <v>4324</v>
      </c>
      <c r="BP10" s="78">
        <v>-682</v>
      </c>
      <c r="BQ10" s="78">
        <f t="shared" si="40"/>
        <v>3642</v>
      </c>
      <c r="BR10" s="78">
        <f t="shared" si="8"/>
        <v>27566.224171539961</v>
      </c>
      <c r="BS10" s="287">
        <f>BR10/'a1'!BH11*1000000</f>
        <v>11515.160852756586</v>
      </c>
      <c r="BT10" s="78">
        <f t="shared" si="41"/>
        <v>25462</v>
      </c>
      <c r="BU10" s="78">
        <f>M68/'a30-2'!L6*100</f>
        <v>2036.5384615384617</v>
      </c>
      <c r="BV10" s="78">
        <f t="shared" si="42"/>
        <v>2786</v>
      </c>
      <c r="BW10" s="78">
        <v>-183</v>
      </c>
      <c r="BX10" s="78">
        <f t="shared" si="43"/>
        <v>2603</v>
      </c>
      <c r="BY10" s="78">
        <f t="shared" si="9"/>
        <v>26028.461538461539</v>
      </c>
      <c r="BZ10" s="78">
        <f>BY10*1000000/'a1'!BN11</f>
        <v>8831.6467629445015</v>
      </c>
    </row>
    <row r="11" spans="1:78" ht="18.75" customHeight="1">
      <c r="A11" s="1">
        <v>1985</v>
      </c>
      <c r="B11" s="78">
        <f t="shared" si="10"/>
        <v>246515</v>
      </c>
      <c r="C11" s="78">
        <f>C69/'a30-2'!B7*100</f>
        <v>19671.785028790786</v>
      </c>
      <c r="D11" s="78">
        <f t="shared" si="11"/>
        <v>27454</v>
      </c>
      <c r="E11" s="78">
        <v>6748</v>
      </c>
      <c r="F11" s="78">
        <f t="shared" si="12"/>
        <v>34202</v>
      </c>
      <c r="G11" s="78">
        <f t="shared" si="0"/>
        <v>261045.21497120921</v>
      </c>
      <c r="H11" s="287">
        <f>G11*1000000/'a1'!F12</f>
        <v>10101.541799874638</v>
      </c>
      <c r="I11" s="78">
        <f t="shared" si="13"/>
        <v>4914</v>
      </c>
      <c r="J11" s="78">
        <f>D69/'a30-2'!C7*100</f>
        <v>690.59405940594058</v>
      </c>
      <c r="K11" s="78">
        <f t="shared" si="14"/>
        <v>555</v>
      </c>
      <c r="L11" s="78">
        <v>14</v>
      </c>
      <c r="M11" s="78">
        <f t="shared" si="15"/>
        <v>569</v>
      </c>
      <c r="N11" s="78">
        <f t="shared" si="16"/>
        <v>4792.4059405940598</v>
      </c>
      <c r="O11" s="287">
        <f>N11*1000000/'a1'!L12</f>
        <v>8273.1102509068405</v>
      </c>
      <c r="P11" s="78">
        <f t="shared" si="17"/>
        <v>1186</v>
      </c>
      <c r="Q11" s="78">
        <f>E69/'a30-2'!D7*100</f>
        <v>125.25667351129364</v>
      </c>
      <c r="R11" s="78">
        <f t="shared" si="18"/>
        <v>147</v>
      </c>
      <c r="S11" s="78">
        <v>-4</v>
      </c>
      <c r="T11" s="78">
        <f t="shared" si="19"/>
        <v>143</v>
      </c>
      <c r="U11" s="78">
        <f t="shared" si="1"/>
        <v>1203.7433264887063</v>
      </c>
      <c r="V11" s="287">
        <f>U11*1000000/'a1'!R12</f>
        <v>9432.320630068456</v>
      </c>
      <c r="W11" s="78">
        <f t="shared" si="20"/>
        <v>11304</v>
      </c>
      <c r="X11" s="78">
        <f>F69/'a30-2'!E7*100</f>
        <v>722.54335260115613</v>
      </c>
      <c r="Y11" s="78">
        <f t="shared" si="21"/>
        <v>1105</v>
      </c>
      <c r="Z11" s="78">
        <v>310</v>
      </c>
      <c r="AA11" s="78">
        <f t="shared" si="22"/>
        <v>1415</v>
      </c>
      <c r="AB11" s="78">
        <f t="shared" si="2"/>
        <v>11996.456647398843</v>
      </c>
      <c r="AC11" s="287">
        <f>AB11*1000000/'a1'!X12</f>
        <v>13542.342080581368</v>
      </c>
      <c r="AD11" s="78">
        <f t="shared" si="23"/>
        <v>6839</v>
      </c>
      <c r="AE11" s="78">
        <f>G69/'a30-2'!F7*100</f>
        <v>631.16370808678494</v>
      </c>
      <c r="AF11" s="78">
        <f t="shared" si="24"/>
        <v>931</v>
      </c>
      <c r="AG11" s="78">
        <v>480</v>
      </c>
      <c r="AH11" s="78">
        <f t="shared" si="25"/>
        <v>1411</v>
      </c>
      <c r="AI11" s="78">
        <f t="shared" si="3"/>
        <v>7618.8362919132151</v>
      </c>
      <c r="AJ11" s="287">
        <f>AI11*1000000/'a1'!AD12</f>
        <v>10533.628133663697</v>
      </c>
      <c r="AK11" s="78">
        <f t="shared" si="26"/>
        <v>57858</v>
      </c>
      <c r="AL11" s="78">
        <f>H69/'a30-2'!G7*100</f>
        <v>4454.8872180451126</v>
      </c>
      <c r="AM11" s="78">
        <f t="shared" si="27"/>
        <v>6149</v>
      </c>
      <c r="AN11" s="78">
        <v>1128</v>
      </c>
      <c r="AO11" s="78">
        <f t="shared" si="28"/>
        <v>7277</v>
      </c>
      <c r="AP11" s="78">
        <f t="shared" si="4"/>
        <v>60680.112781954886</v>
      </c>
      <c r="AQ11" s="287">
        <f>AP11*1000000/'a1'!AJ12</f>
        <v>9103.1976020222155</v>
      </c>
      <c r="AR11" s="78">
        <f t="shared" si="29"/>
        <v>85678</v>
      </c>
      <c r="AS11" s="78">
        <f>I69/'a30-2'!H7*100</f>
        <v>6203.3271719038812</v>
      </c>
      <c r="AT11" s="78">
        <f t="shared" si="30"/>
        <v>7861</v>
      </c>
      <c r="AU11" s="78">
        <v>2952</v>
      </c>
      <c r="AV11" s="78">
        <f t="shared" si="31"/>
        <v>10813</v>
      </c>
      <c r="AW11" s="78">
        <f t="shared" si="5"/>
        <v>90287.672828096125</v>
      </c>
      <c r="AX11" s="287">
        <f>AW11/'a1'!AP12*1000000</f>
        <v>9713.9327280281705</v>
      </c>
      <c r="AY11" s="78">
        <f t="shared" si="32"/>
        <v>10872</v>
      </c>
      <c r="AZ11" s="78">
        <f>J69/'a30-2'!I7*100</f>
        <v>876.89393939393949</v>
      </c>
      <c r="BA11" s="78">
        <f t="shared" si="33"/>
        <v>1316</v>
      </c>
      <c r="BB11" s="78">
        <v>512</v>
      </c>
      <c r="BC11" s="78">
        <f t="shared" si="34"/>
        <v>1828</v>
      </c>
      <c r="BD11" s="78">
        <f t="shared" si="6"/>
        <v>11823.10606060606</v>
      </c>
      <c r="BE11" s="287">
        <f>BD11*1000000/'a1'!AV12</f>
        <v>10922.088379720977</v>
      </c>
      <c r="BF11" s="78">
        <f t="shared" si="35"/>
        <v>10442</v>
      </c>
      <c r="BG11" s="78">
        <f>K69/'a30-2'!J7*100</f>
        <v>1148.780487804878</v>
      </c>
      <c r="BH11" s="78">
        <f t="shared" si="36"/>
        <v>1016</v>
      </c>
      <c r="BI11" s="78">
        <v>310</v>
      </c>
      <c r="BJ11" s="78">
        <f t="shared" si="37"/>
        <v>1326</v>
      </c>
      <c r="BK11" s="78">
        <f t="shared" si="7"/>
        <v>10619.219512195123</v>
      </c>
      <c r="BL11" s="287">
        <f>BK11*1000000/'a1'!BB12</f>
        <v>10360.941951234741</v>
      </c>
      <c r="BM11" s="78">
        <f t="shared" si="38"/>
        <v>27230</v>
      </c>
      <c r="BN11" s="78">
        <f>L69/'a30-2'!K7*100</f>
        <v>2562.7450980392159</v>
      </c>
      <c r="BO11" s="78">
        <f t="shared" si="39"/>
        <v>4656</v>
      </c>
      <c r="BP11" s="78">
        <v>214</v>
      </c>
      <c r="BQ11" s="78">
        <f t="shared" si="40"/>
        <v>4870</v>
      </c>
      <c r="BR11" s="78">
        <f t="shared" si="8"/>
        <v>29537.254901960783</v>
      </c>
      <c r="BS11" s="287">
        <f>BR11/'a1'!BH12*1000000</f>
        <v>12284.207836988626</v>
      </c>
      <c r="BT11" s="78">
        <f t="shared" si="41"/>
        <v>26056</v>
      </c>
      <c r="BU11" s="78">
        <f>M69/'a30-2'!L7*100</f>
        <v>2154.580152671756</v>
      </c>
      <c r="BV11" s="78">
        <f t="shared" si="42"/>
        <v>3400</v>
      </c>
      <c r="BW11" s="78">
        <v>-46</v>
      </c>
      <c r="BX11" s="78">
        <f t="shared" si="43"/>
        <v>3354</v>
      </c>
      <c r="BY11" s="78">
        <f t="shared" si="9"/>
        <v>27255.419847328245</v>
      </c>
      <c r="BZ11" s="78">
        <f>BY11*1000000/'a1'!BN12</f>
        <v>9161.0822674121719</v>
      </c>
    </row>
    <row r="12" spans="1:78" ht="18.75" customHeight="1">
      <c r="A12" s="1">
        <v>1986</v>
      </c>
      <c r="B12" s="78">
        <f t="shared" si="10"/>
        <v>250523</v>
      </c>
      <c r="C12" s="78">
        <f>C70/'a30-2'!B8*100</f>
        <v>19875.232774674114</v>
      </c>
      <c r="D12" s="78">
        <f t="shared" si="11"/>
        <v>27491</v>
      </c>
      <c r="E12" s="78">
        <v>4439</v>
      </c>
      <c r="F12" s="78">
        <f t="shared" si="12"/>
        <v>31930</v>
      </c>
      <c r="G12" s="78">
        <f t="shared" si="0"/>
        <v>262577.76722532592</v>
      </c>
      <c r="H12" s="287">
        <f>G12*1000000/'a1'!F13</f>
        <v>10060.343695393816</v>
      </c>
      <c r="I12" s="78">
        <f t="shared" si="13"/>
        <v>5004</v>
      </c>
      <c r="J12" s="78">
        <f>D70/'a30-2'!C8*100</f>
        <v>655.96330275229354</v>
      </c>
      <c r="K12" s="78">
        <f t="shared" si="14"/>
        <v>589</v>
      </c>
      <c r="L12" s="78">
        <v>-126</v>
      </c>
      <c r="M12" s="78">
        <f t="shared" si="15"/>
        <v>463</v>
      </c>
      <c r="N12" s="78">
        <f t="shared" si="16"/>
        <v>4811.0366972477068</v>
      </c>
      <c r="O12" s="287">
        <f>N12*1000000/'a1'!L13</f>
        <v>8348.0593595203009</v>
      </c>
      <c r="P12" s="78">
        <f t="shared" si="17"/>
        <v>1151</v>
      </c>
      <c r="Q12" s="78">
        <f>E70/'a30-2'!D8*100</f>
        <v>114.81481481481481</v>
      </c>
      <c r="R12" s="78">
        <f t="shared" si="18"/>
        <v>167</v>
      </c>
      <c r="S12" s="78">
        <v>39</v>
      </c>
      <c r="T12" s="78">
        <f t="shared" si="19"/>
        <v>206</v>
      </c>
      <c r="U12" s="78">
        <f t="shared" si="1"/>
        <v>1242.1851851851852</v>
      </c>
      <c r="V12" s="287">
        <f>U12*1000000/'a1'!R13</f>
        <v>9671.6277771433652</v>
      </c>
      <c r="W12" s="78">
        <f t="shared" si="20"/>
        <v>11292</v>
      </c>
      <c r="X12" s="78">
        <f>F70/'a30-2'!E8*100</f>
        <v>705.77617328519852</v>
      </c>
      <c r="Y12" s="78">
        <f t="shared" si="21"/>
        <v>1240</v>
      </c>
      <c r="Z12" s="78">
        <v>267</v>
      </c>
      <c r="AA12" s="78">
        <f t="shared" si="22"/>
        <v>1507</v>
      </c>
      <c r="AB12" s="78">
        <f t="shared" si="2"/>
        <v>12093.223826714802</v>
      </c>
      <c r="AC12" s="287">
        <f>AB12*1000000/'a1'!X13</f>
        <v>13601.845293784299</v>
      </c>
      <c r="AD12" s="78">
        <f t="shared" si="23"/>
        <v>6883</v>
      </c>
      <c r="AE12" s="78">
        <f>G70/'a30-2'!F8*100</f>
        <v>618.42105263157896</v>
      </c>
      <c r="AF12" s="78">
        <f t="shared" si="24"/>
        <v>918</v>
      </c>
      <c r="AG12" s="78">
        <v>-276</v>
      </c>
      <c r="AH12" s="78">
        <f t="shared" si="25"/>
        <v>642</v>
      </c>
      <c r="AI12" s="78">
        <f t="shared" si="3"/>
        <v>6906.5789473684208</v>
      </c>
      <c r="AJ12" s="287">
        <f>AI12*1000000/'a1'!AD13</f>
        <v>9526.0661408437863</v>
      </c>
      <c r="AK12" s="78">
        <f t="shared" si="26"/>
        <v>59849</v>
      </c>
      <c r="AL12" s="78">
        <f>H70/'a30-2'!G8*100</f>
        <v>4301.7543859649122</v>
      </c>
      <c r="AM12" s="78">
        <f t="shared" si="27"/>
        <v>5706</v>
      </c>
      <c r="AN12" s="78">
        <v>657</v>
      </c>
      <c r="AO12" s="78">
        <f t="shared" si="28"/>
        <v>6363</v>
      </c>
      <c r="AP12" s="78">
        <f t="shared" si="4"/>
        <v>61910.245614035084</v>
      </c>
      <c r="AQ12" s="287">
        <f>AP12*1000000/'a1'!AJ13</f>
        <v>9229.0811971126386</v>
      </c>
      <c r="AR12" s="78">
        <f t="shared" si="29"/>
        <v>87175</v>
      </c>
      <c r="AS12" s="78">
        <f>I70/'a30-2'!H8*100</f>
        <v>6125.4355400696868</v>
      </c>
      <c r="AT12" s="78">
        <f t="shared" si="30"/>
        <v>7979</v>
      </c>
      <c r="AU12" s="78">
        <v>163</v>
      </c>
      <c r="AV12" s="78">
        <f t="shared" si="31"/>
        <v>8142</v>
      </c>
      <c r="AW12" s="78">
        <f t="shared" si="5"/>
        <v>89191.56445993032</v>
      </c>
      <c r="AX12" s="287">
        <f>AW12/'a1'!AP13*1000000</f>
        <v>9450.9029973248162</v>
      </c>
      <c r="AY12" s="78">
        <f t="shared" si="32"/>
        <v>11050</v>
      </c>
      <c r="AZ12" s="78">
        <f>J70/'a30-2'!I8*100</f>
        <v>887.24584103512018</v>
      </c>
      <c r="BA12" s="78">
        <f t="shared" si="33"/>
        <v>1361</v>
      </c>
      <c r="BB12" s="78">
        <v>437</v>
      </c>
      <c r="BC12" s="78">
        <f t="shared" si="34"/>
        <v>1798</v>
      </c>
      <c r="BD12" s="78">
        <f t="shared" si="6"/>
        <v>11960.754158964879</v>
      </c>
      <c r="BE12" s="287">
        <f>BD12*1000000/'a1'!AV13</f>
        <v>10957.566986240581</v>
      </c>
      <c r="BF12" s="78">
        <f t="shared" si="35"/>
        <v>10640</v>
      </c>
      <c r="BG12" s="78">
        <f>K70/'a30-2'!J8*100</f>
        <v>1259.7402597402597</v>
      </c>
      <c r="BH12" s="78">
        <f t="shared" si="36"/>
        <v>1165</v>
      </c>
      <c r="BI12" s="78">
        <v>971</v>
      </c>
      <c r="BJ12" s="78">
        <f t="shared" si="37"/>
        <v>2136</v>
      </c>
      <c r="BK12" s="78">
        <f t="shared" si="7"/>
        <v>11516.25974025974</v>
      </c>
      <c r="BL12" s="287">
        <f>BK12*1000000/'a1'!BB13</f>
        <v>11194.779264131672</v>
      </c>
      <c r="BM12" s="78">
        <f t="shared" si="38"/>
        <v>26858</v>
      </c>
      <c r="BN12" s="78">
        <f>L70/'a30-2'!K8*100</f>
        <v>3035.2422907488985</v>
      </c>
      <c r="BO12" s="78">
        <f t="shared" si="39"/>
        <v>4827</v>
      </c>
      <c r="BP12" s="78">
        <v>1388</v>
      </c>
      <c r="BQ12" s="78">
        <f t="shared" si="40"/>
        <v>6215</v>
      </c>
      <c r="BR12" s="78">
        <f t="shared" si="8"/>
        <v>30037.757709251102</v>
      </c>
      <c r="BS12" s="287">
        <f>BR12/'a1'!BH13*1000000</f>
        <v>12346.330436655022</v>
      </c>
      <c r="BT12" s="78">
        <f t="shared" si="41"/>
        <v>26319</v>
      </c>
      <c r="BU12" s="78">
        <f>M70/'a30-2'!L8*100</f>
        <v>2127.7372262773724</v>
      </c>
      <c r="BV12" s="78">
        <f t="shared" si="42"/>
        <v>3086</v>
      </c>
      <c r="BW12" s="78">
        <v>-7</v>
      </c>
      <c r="BX12" s="78">
        <f t="shared" si="43"/>
        <v>3079</v>
      </c>
      <c r="BY12" s="78">
        <f t="shared" si="9"/>
        <v>27270.262773722628</v>
      </c>
      <c r="BZ12" s="78">
        <f>BY12*1000000/'a1'!BN13</f>
        <v>9079.1290824383741</v>
      </c>
    </row>
    <row r="13" spans="1:78" ht="18.75" customHeight="1">
      <c r="A13" s="1">
        <v>1987</v>
      </c>
      <c r="B13" s="78">
        <f t="shared" si="10"/>
        <v>254124</v>
      </c>
      <c r="C13" s="78">
        <f>C71/'a30-2'!B9*100</f>
        <v>20103.019538188277</v>
      </c>
      <c r="D13" s="78">
        <f t="shared" si="11"/>
        <v>27882</v>
      </c>
      <c r="E13" s="78">
        <v>3216</v>
      </c>
      <c r="F13" s="78">
        <f t="shared" si="12"/>
        <v>31098</v>
      </c>
      <c r="G13" s="78">
        <f t="shared" si="0"/>
        <v>265118.98046181176</v>
      </c>
      <c r="H13" s="287">
        <f>G13*1000000/'a1'!F14</f>
        <v>10024.690146828765</v>
      </c>
      <c r="I13" s="78">
        <f t="shared" si="13"/>
        <v>5134</v>
      </c>
      <c r="J13" s="78">
        <f>D71/'a30-2'!C9*100</f>
        <v>674.00881057268725</v>
      </c>
      <c r="K13" s="78">
        <f t="shared" si="14"/>
        <v>541</v>
      </c>
      <c r="L13" s="78">
        <v>139</v>
      </c>
      <c r="M13" s="78">
        <f t="shared" si="15"/>
        <v>680</v>
      </c>
      <c r="N13" s="78">
        <f t="shared" si="16"/>
        <v>5139.9911894273127</v>
      </c>
      <c r="O13" s="287">
        <f>N13*1000000/'a1'!L14</f>
        <v>8935.3544932868481</v>
      </c>
      <c r="P13" s="78">
        <f t="shared" si="17"/>
        <v>1205</v>
      </c>
      <c r="Q13" s="78">
        <f>E71/'a30-2'!D9*100</f>
        <v>118.27956989247312</v>
      </c>
      <c r="R13" s="78">
        <f t="shared" si="18"/>
        <v>136</v>
      </c>
      <c r="S13" s="78">
        <v>-30</v>
      </c>
      <c r="T13" s="78">
        <f t="shared" si="19"/>
        <v>106</v>
      </c>
      <c r="U13" s="78">
        <f t="shared" si="1"/>
        <v>1192.7204301075269</v>
      </c>
      <c r="V13" s="287">
        <f>U13*1000000/'a1'!R14</f>
        <v>9271.6974378893738</v>
      </c>
      <c r="W13" s="78">
        <f t="shared" si="20"/>
        <v>11231</v>
      </c>
      <c r="X13" s="78">
        <f>F71/'a30-2'!E9*100</f>
        <v>717.0138888888888</v>
      </c>
      <c r="Y13" s="78">
        <f t="shared" si="21"/>
        <v>1265</v>
      </c>
      <c r="Z13" s="78">
        <v>368</v>
      </c>
      <c r="AA13" s="78">
        <f t="shared" si="22"/>
        <v>1633</v>
      </c>
      <c r="AB13" s="78">
        <f t="shared" si="2"/>
        <v>12146.986111111111</v>
      </c>
      <c r="AC13" s="287">
        <f>AB13*1000000/'a1'!X14</f>
        <v>13593.223536000331</v>
      </c>
      <c r="AD13" s="78">
        <f t="shared" si="23"/>
        <v>7120</v>
      </c>
      <c r="AE13" s="78">
        <f>G71/'a30-2'!F9*100</f>
        <v>630.16157989228009</v>
      </c>
      <c r="AF13" s="78">
        <f t="shared" si="24"/>
        <v>962</v>
      </c>
      <c r="AG13" s="78">
        <v>359</v>
      </c>
      <c r="AH13" s="78">
        <f t="shared" si="25"/>
        <v>1321</v>
      </c>
      <c r="AI13" s="78">
        <f t="shared" si="3"/>
        <v>7810.8384201077197</v>
      </c>
      <c r="AJ13" s="287">
        <f>AI13*1000000/'a1'!AD14</f>
        <v>10732.59393118098</v>
      </c>
      <c r="AK13" s="78">
        <f t="shared" si="26"/>
        <v>59554</v>
      </c>
      <c r="AL13" s="78">
        <f>H71/'a30-2'!G9*100</f>
        <v>4373.333333333333</v>
      </c>
      <c r="AM13" s="78">
        <f t="shared" si="27"/>
        <v>5518</v>
      </c>
      <c r="AN13" s="78">
        <v>1880</v>
      </c>
      <c r="AO13" s="78">
        <f t="shared" si="28"/>
        <v>7398</v>
      </c>
      <c r="AP13" s="78">
        <f t="shared" si="4"/>
        <v>62578.666666666664</v>
      </c>
      <c r="AQ13" s="287">
        <f>AP13*1000000/'a1'!AJ14</f>
        <v>9227.1917283595285</v>
      </c>
      <c r="AR13" s="78">
        <f t="shared" si="29"/>
        <v>89446</v>
      </c>
      <c r="AS13" s="78">
        <f>I71/'a30-2'!H9*100</f>
        <v>6391.0891089108909</v>
      </c>
      <c r="AT13" s="78">
        <f t="shared" si="30"/>
        <v>8864</v>
      </c>
      <c r="AU13" s="78">
        <v>346</v>
      </c>
      <c r="AV13" s="78">
        <f t="shared" si="31"/>
        <v>9210</v>
      </c>
      <c r="AW13" s="78">
        <f t="shared" si="5"/>
        <v>92264.910891089108</v>
      </c>
      <c r="AX13" s="287">
        <f>AW13/'a1'!AP14*1000000</f>
        <v>9573.0895840440153</v>
      </c>
      <c r="AY13" s="78">
        <f t="shared" si="32"/>
        <v>11309</v>
      </c>
      <c r="AZ13" s="78">
        <f>J71/'a30-2'!I9*100</f>
        <v>882.45614035087726</v>
      </c>
      <c r="BA13" s="78">
        <f t="shared" si="33"/>
        <v>1204</v>
      </c>
      <c r="BB13" s="78">
        <v>-180</v>
      </c>
      <c r="BC13" s="78">
        <f t="shared" si="34"/>
        <v>1024</v>
      </c>
      <c r="BD13" s="78">
        <f t="shared" si="6"/>
        <v>11450.543859649122</v>
      </c>
      <c r="BE13" s="287">
        <f>BD13*1000000/'a1'!AV14</f>
        <v>10425.004856864765</v>
      </c>
      <c r="BF13" s="78">
        <f t="shared" si="35"/>
        <v>10487</v>
      </c>
      <c r="BG13" s="78">
        <f>K71/'a30-2'!J9*100</f>
        <v>1295.1653944020356</v>
      </c>
      <c r="BH13" s="78">
        <f t="shared" si="36"/>
        <v>1147</v>
      </c>
      <c r="BI13" s="78">
        <v>-213</v>
      </c>
      <c r="BJ13" s="78">
        <f t="shared" si="37"/>
        <v>934</v>
      </c>
      <c r="BK13" s="78">
        <f t="shared" si="7"/>
        <v>10125.834605597964</v>
      </c>
      <c r="BL13" s="287">
        <f>BK13*1000000/'a1'!BB14</f>
        <v>9804.264533174377</v>
      </c>
      <c r="BM13" s="78">
        <f t="shared" si="38"/>
        <v>27589</v>
      </c>
      <c r="BN13" s="78">
        <f>L71/'a30-2'!K9*100</f>
        <v>2984.8156182212579</v>
      </c>
      <c r="BO13" s="78">
        <f t="shared" si="39"/>
        <v>4413</v>
      </c>
      <c r="BP13" s="78">
        <v>-123</v>
      </c>
      <c r="BQ13" s="78">
        <f t="shared" si="40"/>
        <v>4290</v>
      </c>
      <c r="BR13" s="78">
        <f t="shared" si="8"/>
        <v>28894.184381778741</v>
      </c>
      <c r="BS13" s="287">
        <f>BR13/'a1'!BH14*1000000</f>
        <v>11837.624092397422</v>
      </c>
      <c r="BT13" s="78">
        <f t="shared" si="41"/>
        <v>26632</v>
      </c>
      <c r="BU13" s="78">
        <f>M71/'a30-2'!L9*100</f>
        <v>2022.7670753064799</v>
      </c>
      <c r="BV13" s="78">
        <f t="shared" si="42"/>
        <v>3297</v>
      </c>
      <c r="BW13" s="78">
        <v>355</v>
      </c>
      <c r="BX13" s="78">
        <f t="shared" si="43"/>
        <v>3652</v>
      </c>
      <c r="BY13" s="78">
        <f t="shared" si="9"/>
        <v>28261.232924693519</v>
      </c>
      <c r="BZ13" s="78">
        <f>BY13*1000000/'a1'!BN14</f>
        <v>9270.0781180573049</v>
      </c>
    </row>
    <row r="14" spans="1:78" ht="18.75" customHeight="1">
      <c r="A14" s="1">
        <v>1988</v>
      </c>
      <c r="B14" s="78">
        <f t="shared" si="10"/>
        <v>261613</v>
      </c>
      <c r="C14" s="78">
        <f>C72/'a30-2'!B10*100</f>
        <v>20724.489795918369</v>
      </c>
      <c r="D14" s="78">
        <f t="shared" si="11"/>
        <v>29614</v>
      </c>
      <c r="E14" s="78">
        <v>6573</v>
      </c>
      <c r="F14" s="78">
        <f t="shared" si="12"/>
        <v>36187</v>
      </c>
      <c r="G14" s="78">
        <f t="shared" si="0"/>
        <v>277075.51020408166</v>
      </c>
      <c r="H14" s="287">
        <f>G14*1000000/'a1'!F15</f>
        <v>10341.823181746291</v>
      </c>
      <c r="I14" s="78">
        <f t="shared" si="13"/>
        <v>5420</v>
      </c>
      <c r="J14" s="78">
        <f>D72/'a30-2'!C10*100</f>
        <v>681.0344827586207</v>
      </c>
      <c r="K14" s="78">
        <f t="shared" si="14"/>
        <v>597</v>
      </c>
      <c r="L14" s="78">
        <v>149</v>
      </c>
      <c r="M14" s="78">
        <f t="shared" si="15"/>
        <v>746</v>
      </c>
      <c r="N14" s="78">
        <f t="shared" si="16"/>
        <v>5484.9655172413795</v>
      </c>
      <c r="O14" s="287">
        <f>N14*1000000/'a1'!L15</f>
        <v>9539.369088495605</v>
      </c>
      <c r="P14" s="78">
        <f t="shared" si="17"/>
        <v>1281</v>
      </c>
      <c r="Q14" s="78">
        <f>E72/'a30-2'!D10*100</f>
        <v>116.86143572621035</v>
      </c>
      <c r="R14" s="78">
        <f t="shared" si="18"/>
        <v>180</v>
      </c>
      <c r="S14" s="78">
        <v>60</v>
      </c>
      <c r="T14" s="78">
        <f t="shared" si="19"/>
        <v>240</v>
      </c>
      <c r="U14" s="78">
        <f t="shared" si="1"/>
        <v>1404.1385642737896</v>
      </c>
      <c r="V14" s="287">
        <f>U14*1000000/'a1'!R15</f>
        <v>10860.464264351876</v>
      </c>
      <c r="W14" s="78">
        <f t="shared" si="20"/>
        <v>11571</v>
      </c>
      <c r="X14" s="78">
        <f>F72/'a30-2'!E10*100</f>
        <v>725.45757071547416</v>
      </c>
      <c r="Y14" s="78">
        <f t="shared" si="21"/>
        <v>1430</v>
      </c>
      <c r="Z14" s="78">
        <v>511</v>
      </c>
      <c r="AA14" s="78">
        <f t="shared" si="22"/>
        <v>1941</v>
      </c>
      <c r="AB14" s="78">
        <f t="shared" si="2"/>
        <v>12786.542429284525</v>
      </c>
      <c r="AC14" s="287">
        <f>AB14*1000000/'a1'!X15</f>
        <v>14251.353552861881</v>
      </c>
      <c r="AD14" s="78">
        <f t="shared" si="23"/>
        <v>7494</v>
      </c>
      <c r="AE14" s="78">
        <f>G72/'a30-2'!F10*100</f>
        <v>620.98138747884934</v>
      </c>
      <c r="AF14" s="78">
        <f t="shared" si="24"/>
        <v>889</v>
      </c>
      <c r="AG14" s="78">
        <v>180</v>
      </c>
      <c r="AH14" s="78">
        <f t="shared" si="25"/>
        <v>1069</v>
      </c>
      <c r="AI14" s="78">
        <f t="shared" si="3"/>
        <v>7942.0186125211503</v>
      </c>
      <c r="AJ14" s="287">
        <f>AI14*1000000/'a1'!AD15</f>
        <v>10874.278752378863</v>
      </c>
      <c r="AK14" s="78">
        <f t="shared" si="26"/>
        <v>61031</v>
      </c>
      <c r="AL14" s="78">
        <f>H72/'a30-2'!G10*100</f>
        <v>4432.4324324324325</v>
      </c>
      <c r="AM14" s="78">
        <f t="shared" si="27"/>
        <v>5862</v>
      </c>
      <c r="AN14" s="78">
        <v>1955</v>
      </c>
      <c r="AO14" s="78">
        <f t="shared" si="28"/>
        <v>7817</v>
      </c>
      <c r="AP14" s="78">
        <f t="shared" si="4"/>
        <v>64415.567567567567</v>
      </c>
      <c r="AQ14" s="287">
        <f>AP14*1000000/'a1'!AJ15</f>
        <v>9421.5068175431643</v>
      </c>
      <c r="AR14" s="78">
        <f t="shared" si="29"/>
        <v>92136</v>
      </c>
      <c r="AS14" s="78">
        <f>I72/'a30-2'!H10*100</f>
        <v>6607.8125</v>
      </c>
      <c r="AT14" s="78">
        <f t="shared" si="30"/>
        <v>10497</v>
      </c>
      <c r="AU14" s="78">
        <v>2807</v>
      </c>
      <c r="AV14" s="78">
        <f t="shared" si="31"/>
        <v>13304</v>
      </c>
      <c r="AW14" s="78">
        <f t="shared" si="5"/>
        <v>98832.1875</v>
      </c>
      <c r="AX14" s="287">
        <f>AW14/'a1'!AP15*1000000</f>
        <v>10045.33029022363</v>
      </c>
      <c r="AY14" s="78">
        <f t="shared" si="32"/>
        <v>11307</v>
      </c>
      <c r="AZ14" s="78">
        <f>J72/'a30-2'!I10*100</f>
        <v>878.83683360258487</v>
      </c>
      <c r="BA14" s="78">
        <f t="shared" si="33"/>
        <v>1249</v>
      </c>
      <c r="BB14" s="78">
        <v>-438</v>
      </c>
      <c r="BC14" s="78">
        <f t="shared" si="34"/>
        <v>811</v>
      </c>
      <c r="BD14" s="78">
        <f t="shared" si="6"/>
        <v>11239.163166397415</v>
      </c>
      <c r="BE14" s="287">
        <f>BD14*1000000/'a1'!AV15</f>
        <v>10197.47109872088</v>
      </c>
      <c r="BF14" s="78">
        <f t="shared" si="35"/>
        <v>10497</v>
      </c>
      <c r="BG14" s="78">
        <f>K72/'a30-2'!J10*100</f>
        <v>1246.4454976303318</v>
      </c>
      <c r="BH14" s="78">
        <f t="shared" si="36"/>
        <v>1093</v>
      </c>
      <c r="BI14" s="78">
        <v>-1304</v>
      </c>
      <c r="BJ14" s="78">
        <f t="shared" si="37"/>
        <v>-211</v>
      </c>
      <c r="BK14" s="78">
        <f t="shared" si="7"/>
        <v>9039.5545023696686</v>
      </c>
      <c r="BL14" s="287">
        <f>BK14*1000000/'a1'!BB15</f>
        <v>8791.4167642001212</v>
      </c>
      <c r="BM14" s="78">
        <f t="shared" si="38"/>
        <v>28182</v>
      </c>
      <c r="BN14" s="78">
        <f>L72/'a30-2'!K10*100</f>
        <v>3169.603524229075</v>
      </c>
      <c r="BO14" s="78">
        <f t="shared" si="39"/>
        <v>4170</v>
      </c>
      <c r="BP14" s="78">
        <v>631</v>
      </c>
      <c r="BQ14" s="78">
        <f t="shared" si="40"/>
        <v>4801</v>
      </c>
      <c r="BR14" s="78">
        <f t="shared" si="8"/>
        <v>29813.396475770925</v>
      </c>
      <c r="BS14" s="287">
        <f>BR14/'a1'!BH15*1000000</f>
        <v>12135.971086939553</v>
      </c>
      <c r="BT14" s="78">
        <f t="shared" si="41"/>
        <v>27913</v>
      </c>
      <c r="BU14" s="78">
        <f>M72/'a30-2'!L10*100</f>
        <v>2188.6477462437397</v>
      </c>
      <c r="BV14" s="78">
        <f t="shared" si="42"/>
        <v>3035</v>
      </c>
      <c r="BW14" s="78">
        <v>1006</v>
      </c>
      <c r="BX14" s="78">
        <f t="shared" si="43"/>
        <v>4041</v>
      </c>
      <c r="BY14" s="78">
        <f t="shared" si="9"/>
        <v>29765.35225375626</v>
      </c>
      <c r="BZ14" s="78">
        <f>BY14*1000000/'a1'!BN15</f>
        <v>9556.2234963633673</v>
      </c>
    </row>
    <row r="15" spans="1:78" ht="18.75" customHeight="1">
      <c r="A15" s="1">
        <v>1989</v>
      </c>
      <c r="B15" s="78">
        <f t="shared" si="10"/>
        <v>268136</v>
      </c>
      <c r="C15" s="78">
        <f>C73/'a30-2'!B11*100</f>
        <v>21420.454545454544</v>
      </c>
      <c r="D15" s="78">
        <f t="shared" si="11"/>
        <v>31916</v>
      </c>
      <c r="E15" s="78">
        <v>6242</v>
      </c>
      <c r="F15" s="78">
        <f>D15+E15</f>
        <v>38158</v>
      </c>
      <c r="G15" s="78">
        <f>B15-C15+F15</f>
        <v>284873.54545454547</v>
      </c>
      <c r="H15" s="287">
        <f>G15*1000000/'a1'!F16</f>
        <v>10443.811000078986</v>
      </c>
      <c r="I15" s="78">
        <f t="shared" si="13"/>
        <v>5552</v>
      </c>
      <c r="J15" s="78">
        <f>D73/'a30-2'!C11*100</f>
        <v>697.67441860465124</v>
      </c>
      <c r="K15" s="78">
        <f t="shared" si="14"/>
        <v>670</v>
      </c>
      <c r="L15" s="78">
        <v>18</v>
      </c>
      <c r="M15" s="78">
        <f t="shared" si="15"/>
        <v>688</v>
      </c>
      <c r="N15" s="78">
        <f t="shared" si="16"/>
        <v>5542.3255813953492</v>
      </c>
      <c r="O15" s="287">
        <f>N15*1000000/'a1'!L16</f>
        <v>9612.8973523510485</v>
      </c>
      <c r="P15" s="78">
        <f t="shared" si="17"/>
        <v>1311</v>
      </c>
      <c r="Q15" s="78">
        <f>E73/'a30-2'!D11*100</f>
        <v>119.61722488038278</v>
      </c>
      <c r="R15" s="78">
        <f t="shared" si="18"/>
        <v>169</v>
      </c>
      <c r="S15" s="78">
        <v>19</v>
      </c>
      <c r="T15" s="78">
        <f t="shared" si="19"/>
        <v>188</v>
      </c>
      <c r="U15" s="78">
        <f t="shared" si="1"/>
        <v>1379.3827751196172</v>
      </c>
      <c r="V15" s="287">
        <f>U15*1000000/'a1'!R16</f>
        <v>10598.163508483225</v>
      </c>
      <c r="W15" s="78">
        <f t="shared" si="20"/>
        <v>11184</v>
      </c>
      <c r="X15" s="78">
        <f>F73/'a30-2'!E11*100</f>
        <v>726.1146496815287</v>
      </c>
      <c r="Y15" s="78">
        <f t="shared" si="21"/>
        <v>1797</v>
      </c>
      <c r="Z15" s="78">
        <v>443</v>
      </c>
      <c r="AA15" s="78">
        <f t="shared" si="22"/>
        <v>2240</v>
      </c>
      <c r="AB15" s="78">
        <f t="shared" si="2"/>
        <v>12697.885350318471</v>
      </c>
      <c r="AC15" s="287">
        <f>AB15*1000000/'a1'!X16</f>
        <v>14048.804325449355</v>
      </c>
      <c r="AD15" s="78">
        <f t="shared" si="23"/>
        <v>7523</v>
      </c>
      <c r="AE15" s="78">
        <f>G73/'a30-2'!F11*100</f>
        <v>637.54045307443369</v>
      </c>
      <c r="AF15" s="78">
        <f t="shared" si="24"/>
        <v>910</v>
      </c>
      <c r="AG15" s="78">
        <v>434</v>
      </c>
      <c r="AH15" s="78">
        <f t="shared" si="25"/>
        <v>1344</v>
      </c>
      <c r="AI15" s="78">
        <f t="shared" si="3"/>
        <v>8229.4595469255655</v>
      </c>
      <c r="AJ15" s="287">
        <f>AI15*1000000/'a1'!AD16</f>
        <v>11194.578838442731</v>
      </c>
      <c r="AK15" s="78">
        <f t="shared" si="26"/>
        <v>62390</v>
      </c>
      <c r="AL15" s="78">
        <f>H73/'a30-2'!G11*100</f>
        <v>4554.711246200608</v>
      </c>
      <c r="AM15" s="78">
        <f t="shared" si="27"/>
        <v>6494</v>
      </c>
      <c r="AN15" s="78">
        <v>785</v>
      </c>
      <c r="AO15" s="78">
        <f t="shared" si="28"/>
        <v>7279</v>
      </c>
      <c r="AP15" s="78">
        <f t="shared" si="4"/>
        <v>65114.288753799396</v>
      </c>
      <c r="AQ15" s="287">
        <f>AP15*1000000/'a1'!AJ16</f>
        <v>9402.6115840457242</v>
      </c>
      <c r="AR15" s="78">
        <f t="shared" si="29"/>
        <v>95720</v>
      </c>
      <c r="AS15" s="78">
        <f>I73/'a30-2'!H11*100</f>
        <v>6855.8692421991082</v>
      </c>
      <c r="AT15" s="78">
        <f t="shared" si="30"/>
        <v>10816</v>
      </c>
      <c r="AU15" s="78">
        <v>2012</v>
      </c>
      <c r="AV15" s="78">
        <f t="shared" si="31"/>
        <v>12828</v>
      </c>
      <c r="AW15" s="78">
        <f t="shared" si="5"/>
        <v>101692.13075780089</v>
      </c>
      <c r="AX15" s="287">
        <f>AW15/'a1'!AP16*1000000</f>
        <v>10065.234174144092</v>
      </c>
      <c r="AY15" s="78">
        <f t="shared" si="32"/>
        <v>11527</v>
      </c>
      <c r="AZ15" s="78">
        <f>J73/'a30-2'!I11*100</f>
        <v>903.42679127725842</v>
      </c>
      <c r="BA15" s="78">
        <f t="shared" si="33"/>
        <v>1165</v>
      </c>
      <c r="BB15" s="78">
        <v>315</v>
      </c>
      <c r="BC15" s="78">
        <f t="shared" si="34"/>
        <v>1480</v>
      </c>
      <c r="BD15" s="78">
        <f t="shared" si="6"/>
        <v>12103.573208722741</v>
      </c>
      <c r="BE15" s="287">
        <f>BD15*1000000/'a1'!AV16</f>
        <v>10965.447483513868</v>
      </c>
      <c r="BF15" s="78">
        <f t="shared" si="35"/>
        <v>10629</v>
      </c>
      <c r="BG15" s="78">
        <f>K73/'a30-2'!J11*100</f>
        <v>1286.0411899313501</v>
      </c>
      <c r="BH15" s="78">
        <f t="shared" si="36"/>
        <v>1201</v>
      </c>
      <c r="BI15" s="78">
        <v>605</v>
      </c>
      <c r="BJ15" s="78">
        <f t="shared" si="37"/>
        <v>1806</v>
      </c>
      <c r="BK15" s="78">
        <f t="shared" si="7"/>
        <v>11148.958810068651</v>
      </c>
      <c r="BL15" s="287">
        <f>BK15*1000000/'a1'!BB16</f>
        <v>10936.366776304076</v>
      </c>
      <c r="BM15" s="78">
        <f t="shared" si="38"/>
        <v>28952</v>
      </c>
      <c r="BN15" s="78">
        <f>L73/'a30-2'!K11*100</f>
        <v>3342.4947145877381</v>
      </c>
      <c r="BO15" s="78">
        <f t="shared" si="39"/>
        <v>4008</v>
      </c>
      <c r="BP15" s="78">
        <v>90</v>
      </c>
      <c r="BQ15" s="78">
        <f t="shared" si="40"/>
        <v>4098</v>
      </c>
      <c r="BR15" s="78">
        <f t="shared" si="8"/>
        <v>29707.505285412262</v>
      </c>
      <c r="BS15" s="287">
        <f>BR15/'a1'!BH16*1000000</f>
        <v>11890.969063437407</v>
      </c>
      <c r="BT15" s="78">
        <f t="shared" si="41"/>
        <v>28283</v>
      </c>
      <c r="BU15" s="78">
        <f>M73/'a30-2'!L11*100</f>
        <v>2259.9049128367669</v>
      </c>
      <c r="BV15" s="78">
        <f t="shared" si="42"/>
        <v>3884</v>
      </c>
      <c r="BW15" s="78">
        <v>890</v>
      </c>
      <c r="BX15" s="78">
        <f t="shared" si="43"/>
        <v>4774</v>
      </c>
      <c r="BY15" s="78">
        <f t="shared" si="9"/>
        <v>30797.095087163234</v>
      </c>
      <c r="BZ15" s="78">
        <f>BY15*1000000/'a1'!BN16</f>
        <v>9633.9519624500808</v>
      </c>
    </row>
    <row r="16" spans="1:78" ht="18.75" customHeight="1">
      <c r="A16" s="1">
        <v>1990</v>
      </c>
      <c r="B16" s="78">
        <f t="shared" si="10"/>
        <v>277131</v>
      </c>
      <c r="C16" s="78">
        <f>C74/'a30-2'!B12*100</f>
        <v>22260.59654631083</v>
      </c>
      <c r="D16" s="78">
        <f t="shared" si="11"/>
        <v>33972</v>
      </c>
      <c r="E16" s="78">
        <v>-2975</v>
      </c>
      <c r="F16" s="78">
        <f t="shared" si="12"/>
        <v>30997</v>
      </c>
      <c r="G16" s="78">
        <f t="shared" si="0"/>
        <v>285867.40345368918</v>
      </c>
      <c r="H16" s="287">
        <f>G16*1000000/'a1'!F17</f>
        <v>10323.425619188682</v>
      </c>
      <c r="I16" s="78">
        <f t="shared" si="13"/>
        <v>5685</v>
      </c>
      <c r="J16" s="78">
        <f>D74/'a30-2'!C12*100</f>
        <v>728.77846790890271</v>
      </c>
      <c r="K16" s="78">
        <f t="shared" si="14"/>
        <v>679</v>
      </c>
      <c r="L16" s="78">
        <v>63</v>
      </c>
      <c r="M16" s="78">
        <f t="shared" si="15"/>
        <v>742</v>
      </c>
      <c r="N16" s="78">
        <f t="shared" si="16"/>
        <v>5698.2215320910973</v>
      </c>
      <c r="O16" s="287">
        <f>N16*1000000/'a1'!L17</f>
        <v>9869.3061134165673</v>
      </c>
      <c r="P16" s="78">
        <f t="shared" si="17"/>
        <v>1320</v>
      </c>
      <c r="Q16" s="78">
        <f>E74/'a30-2'!D12*100</f>
        <v>122.69938650306749</v>
      </c>
      <c r="R16" s="78">
        <f t="shared" si="18"/>
        <v>156</v>
      </c>
      <c r="S16" s="78">
        <v>-5</v>
      </c>
      <c r="T16" s="78">
        <f t="shared" si="19"/>
        <v>151</v>
      </c>
      <c r="U16" s="78">
        <f t="shared" si="1"/>
        <v>1348.3006134969326</v>
      </c>
      <c r="V16" s="287">
        <f>U16*1000000/'a1'!R17</f>
        <v>10339.411471250365</v>
      </c>
      <c r="W16" s="78">
        <f t="shared" si="20"/>
        <v>11429</v>
      </c>
      <c r="X16" s="78">
        <f>F74/'a30-2'!E12*100</f>
        <v>737.80487804878055</v>
      </c>
      <c r="Y16" s="78">
        <f t="shared" si="21"/>
        <v>1544</v>
      </c>
      <c r="Z16" s="78">
        <v>284</v>
      </c>
      <c r="AA16" s="78">
        <f t="shared" si="22"/>
        <v>1828</v>
      </c>
      <c r="AB16" s="78">
        <f t="shared" si="2"/>
        <v>12519.195121951219</v>
      </c>
      <c r="AC16" s="287">
        <f>AB16*1000000/'a1'!X17</f>
        <v>13750.542447590502</v>
      </c>
      <c r="AD16" s="78">
        <f t="shared" si="23"/>
        <v>7840</v>
      </c>
      <c r="AE16" s="78">
        <f>G74/'a30-2'!F12*100</f>
        <v>655.71205007824722</v>
      </c>
      <c r="AF16" s="78">
        <f t="shared" si="24"/>
        <v>1075</v>
      </c>
      <c r="AG16" s="78">
        <v>-237</v>
      </c>
      <c r="AH16" s="78">
        <f t="shared" si="25"/>
        <v>838</v>
      </c>
      <c r="AI16" s="78">
        <f t="shared" si="3"/>
        <v>8022.2879499217524</v>
      </c>
      <c r="AJ16" s="287">
        <f>AI16*1000000/'a1'!AD17</f>
        <v>10838.644758566777</v>
      </c>
      <c r="AK16" s="78">
        <f t="shared" si="26"/>
        <v>64047</v>
      </c>
      <c r="AL16" s="78">
        <f>H74/'a30-2'!G12*100</f>
        <v>4803.8348082595876</v>
      </c>
      <c r="AM16" s="78">
        <f t="shared" si="27"/>
        <v>6831</v>
      </c>
      <c r="AN16" s="78">
        <v>-1338</v>
      </c>
      <c r="AO16" s="78">
        <f t="shared" si="28"/>
        <v>5493</v>
      </c>
      <c r="AP16" s="78">
        <f t="shared" si="4"/>
        <v>64736.165191740409</v>
      </c>
      <c r="AQ16" s="287">
        <f>AP16*1000000/'a1'!AJ17</f>
        <v>9252.0072487983271</v>
      </c>
      <c r="AR16" s="78">
        <f t="shared" si="29"/>
        <v>99863</v>
      </c>
      <c r="AS16" s="78">
        <f>I74/'a30-2'!H12*100</f>
        <v>7001.4388489208632</v>
      </c>
      <c r="AT16" s="78">
        <f t="shared" si="30"/>
        <v>12172</v>
      </c>
      <c r="AU16" s="78">
        <v>-3579</v>
      </c>
      <c r="AV16" s="78">
        <f t="shared" si="31"/>
        <v>8593</v>
      </c>
      <c r="AW16" s="78">
        <f t="shared" si="5"/>
        <v>101454.56115107914</v>
      </c>
      <c r="AX16" s="287">
        <f>AW16/'a1'!AP17*1000000</f>
        <v>9853.9448925622655</v>
      </c>
      <c r="AY16" s="78">
        <f t="shared" si="32"/>
        <v>11738</v>
      </c>
      <c r="AZ16" s="78">
        <f>J74/'a30-2'!I12*100</f>
        <v>930.55555555555554</v>
      </c>
      <c r="BA16" s="78">
        <f t="shared" si="33"/>
        <v>1266</v>
      </c>
      <c r="BB16" s="78">
        <v>238</v>
      </c>
      <c r="BC16" s="78">
        <f t="shared" si="34"/>
        <v>1504</v>
      </c>
      <c r="BD16" s="78">
        <f t="shared" si="6"/>
        <v>12311.444444444445</v>
      </c>
      <c r="BE16" s="287">
        <f>BD16*1000000/'a1'!AV17</f>
        <v>11137.335408359751</v>
      </c>
      <c r="BF16" s="78">
        <f t="shared" si="35"/>
        <v>10930</v>
      </c>
      <c r="BG16" s="78">
        <f>K74/'a30-2'!J12*100</f>
        <v>1366.9724770642201</v>
      </c>
      <c r="BH16" s="78">
        <f t="shared" si="36"/>
        <v>1171</v>
      </c>
      <c r="BI16" s="78">
        <v>828</v>
      </c>
      <c r="BJ16" s="78">
        <f t="shared" si="37"/>
        <v>1999</v>
      </c>
      <c r="BK16" s="78">
        <f t="shared" si="7"/>
        <v>11562.027522935779</v>
      </c>
      <c r="BL16" s="287">
        <f>BK16*1000000/'a1'!BB17</f>
        <v>11473.372771530167</v>
      </c>
      <c r="BM16" s="78">
        <f t="shared" si="38"/>
        <v>29741</v>
      </c>
      <c r="BN16" s="78">
        <f>L74/'a30-2'!K12*100</f>
        <v>3378.968253968254</v>
      </c>
      <c r="BO16" s="78">
        <f t="shared" si="39"/>
        <v>4484</v>
      </c>
      <c r="BP16" s="78">
        <v>-109</v>
      </c>
      <c r="BQ16" s="78">
        <f t="shared" si="40"/>
        <v>4375</v>
      </c>
      <c r="BR16" s="78">
        <f t="shared" si="8"/>
        <v>30737.031746031746</v>
      </c>
      <c r="BS16" s="287">
        <f>BR16/'a1'!BH17*1000000</f>
        <v>12064.20304437879</v>
      </c>
      <c r="BT16" s="78">
        <f t="shared" si="41"/>
        <v>29320</v>
      </c>
      <c r="BU16" s="78">
        <f>M74/'a30-2'!L12*100</f>
        <v>2482.3889739663095</v>
      </c>
      <c r="BV16" s="78">
        <f t="shared" si="42"/>
        <v>3892</v>
      </c>
      <c r="BW16" s="78">
        <v>1274</v>
      </c>
      <c r="BX16" s="78">
        <f t="shared" si="43"/>
        <v>5166</v>
      </c>
      <c r="BY16" s="78">
        <f t="shared" si="9"/>
        <v>32003.61102603369</v>
      </c>
      <c r="BZ16" s="78">
        <f>BY16*1000000/'a1'!BN17</f>
        <v>9721.3037549565288</v>
      </c>
    </row>
    <row r="17" spans="1:78" ht="18.75" customHeight="1">
      <c r="A17" s="1">
        <v>1991</v>
      </c>
      <c r="B17" s="78">
        <f t="shared" si="10"/>
        <v>283788</v>
      </c>
      <c r="C17" s="78">
        <f>C75/'a30-2'!B13*100</f>
        <v>21722.560975609758</v>
      </c>
      <c r="D17" s="78">
        <f t="shared" si="11"/>
        <v>35918</v>
      </c>
      <c r="E17" s="78">
        <v>-8699</v>
      </c>
      <c r="F17" s="78">
        <f t="shared" si="12"/>
        <v>27219</v>
      </c>
      <c r="G17" s="78">
        <f t="shared" si="0"/>
        <v>289284.43902439025</v>
      </c>
      <c r="H17" s="287">
        <f>G17*1000000/'a1'!F18</f>
        <v>10317.798107828405</v>
      </c>
      <c r="I17" s="78">
        <f t="shared" si="13"/>
        <v>5710</v>
      </c>
      <c r="J17" s="78">
        <f>D75/'a30-2'!C13*100</f>
        <v>693.2270916334661</v>
      </c>
      <c r="K17" s="78">
        <f t="shared" si="14"/>
        <v>597</v>
      </c>
      <c r="L17" s="78">
        <v>-77</v>
      </c>
      <c r="M17" s="78">
        <f t="shared" si="15"/>
        <v>520</v>
      </c>
      <c r="N17" s="78">
        <f t="shared" si="16"/>
        <v>5536.7729083665336</v>
      </c>
      <c r="O17" s="287">
        <f>N17*1000000/'a1'!L18</f>
        <v>9552.0231527740016</v>
      </c>
      <c r="P17" s="78">
        <f t="shared" si="17"/>
        <v>1264</v>
      </c>
      <c r="Q17" s="78">
        <f>E75/'a30-2'!D13*100</f>
        <v>117.99410029498524</v>
      </c>
      <c r="R17" s="78">
        <f t="shared" si="18"/>
        <v>183</v>
      </c>
      <c r="S17" s="78">
        <v>-28</v>
      </c>
      <c r="T17" s="78">
        <f t="shared" si="19"/>
        <v>155</v>
      </c>
      <c r="U17" s="78">
        <f t="shared" si="1"/>
        <v>1301.0058997050148</v>
      </c>
      <c r="V17" s="287">
        <f>U17*1000000/'a1'!R18</f>
        <v>9979.411514278816</v>
      </c>
      <c r="W17" s="78">
        <f t="shared" si="20"/>
        <v>11409</v>
      </c>
      <c r="X17" s="78">
        <f>F75/'a30-2'!E13*100</f>
        <v>705.37010159651663</v>
      </c>
      <c r="Y17" s="78">
        <f t="shared" si="21"/>
        <v>1437</v>
      </c>
      <c r="Z17" s="78">
        <v>-41</v>
      </c>
      <c r="AA17" s="78">
        <f t="shared" si="22"/>
        <v>1396</v>
      </c>
      <c r="AB17" s="78">
        <f t="shared" si="2"/>
        <v>12099.629898403484</v>
      </c>
      <c r="AC17" s="287">
        <f>AB17*1000000/'a1'!X18</f>
        <v>13224.087262413792</v>
      </c>
      <c r="AD17" s="78">
        <f t="shared" si="23"/>
        <v>7922</v>
      </c>
      <c r="AE17" s="78">
        <f>G75/'a30-2'!F13*100</f>
        <v>651.23456790123453</v>
      </c>
      <c r="AF17" s="78">
        <f t="shared" si="24"/>
        <v>1056</v>
      </c>
      <c r="AG17" s="78">
        <v>-35</v>
      </c>
      <c r="AH17" s="78">
        <f t="shared" si="25"/>
        <v>1021</v>
      </c>
      <c r="AI17" s="78">
        <f t="shared" si="3"/>
        <v>8291.7654320987658</v>
      </c>
      <c r="AJ17" s="287">
        <f>AI17*1000000/'a1'!AD18</f>
        <v>11121.422262652137</v>
      </c>
      <c r="AK17" s="78">
        <f t="shared" si="26"/>
        <v>65348</v>
      </c>
      <c r="AL17" s="78">
        <f>H75/'a30-2'!G13*100</f>
        <v>4607.954545454545</v>
      </c>
      <c r="AM17" s="78">
        <f t="shared" si="27"/>
        <v>7298</v>
      </c>
      <c r="AN17" s="78">
        <v>-2504</v>
      </c>
      <c r="AO17" s="78">
        <f t="shared" si="28"/>
        <v>4794</v>
      </c>
      <c r="AP17" s="78">
        <f t="shared" si="4"/>
        <v>65534.045454545456</v>
      </c>
      <c r="AQ17" s="287">
        <f>AP17*1000000/'a1'!AJ18</f>
        <v>9272.7286619492461</v>
      </c>
      <c r="AR17" s="78">
        <f t="shared" si="29"/>
        <v>103486</v>
      </c>
      <c r="AS17" s="78">
        <f>I75/'a30-2'!H13*100</f>
        <v>6854.3689320388348</v>
      </c>
      <c r="AT17" s="78">
        <f t="shared" si="30"/>
        <v>13620</v>
      </c>
      <c r="AU17" s="78">
        <v>-5406</v>
      </c>
      <c r="AV17" s="78">
        <f t="shared" si="31"/>
        <v>8214</v>
      </c>
      <c r="AW17" s="78">
        <f t="shared" si="5"/>
        <v>104845.63106796116</v>
      </c>
      <c r="AX17" s="287">
        <f>AW17/'a1'!AP18*1000000</f>
        <v>10051.045435490705</v>
      </c>
      <c r="AY17" s="78">
        <f t="shared" si="32"/>
        <v>11879</v>
      </c>
      <c r="AZ17" s="78">
        <f>J75/'a30-2'!I13*100</f>
        <v>909.90990990990997</v>
      </c>
      <c r="BA17" s="78">
        <f t="shared" si="33"/>
        <v>1361</v>
      </c>
      <c r="BB17" s="78">
        <v>-406</v>
      </c>
      <c r="BC17" s="78">
        <f t="shared" si="34"/>
        <v>955</v>
      </c>
      <c r="BD17" s="78">
        <f t="shared" si="6"/>
        <v>11924.090090090091</v>
      </c>
      <c r="BE17" s="287">
        <f>BD17*1000000/'a1'!AV18</f>
        <v>10746.25730448889</v>
      </c>
      <c r="BF17" s="78">
        <f t="shared" si="35"/>
        <v>10827</v>
      </c>
      <c r="BG17" s="78">
        <f>K75/'a30-2'!J13*100</f>
        <v>1366.9724770642201</v>
      </c>
      <c r="BH17" s="78">
        <f t="shared" si="36"/>
        <v>1050</v>
      </c>
      <c r="BI17" s="78">
        <v>156</v>
      </c>
      <c r="BJ17" s="78">
        <f t="shared" si="37"/>
        <v>1206</v>
      </c>
      <c r="BK17" s="78">
        <f t="shared" si="7"/>
        <v>10666.027522935779</v>
      </c>
      <c r="BL17" s="287">
        <f>BK17*1000000/'a1'!BB18</f>
        <v>10637.168883754155</v>
      </c>
      <c r="BM17" s="78">
        <f t="shared" si="38"/>
        <v>29467</v>
      </c>
      <c r="BN17" s="78">
        <f>L75/'a30-2'!K13*100</f>
        <v>3444</v>
      </c>
      <c r="BO17" s="78">
        <f t="shared" si="39"/>
        <v>4152</v>
      </c>
      <c r="BP17" s="78">
        <v>587</v>
      </c>
      <c r="BQ17" s="78">
        <f t="shared" si="40"/>
        <v>4739</v>
      </c>
      <c r="BR17" s="78">
        <f t="shared" si="8"/>
        <v>30762</v>
      </c>
      <c r="BS17" s="287">
        <f>BR17/'a1'!BH18*1000000</f>
        <v>11866.6546310505</v>
      </c>
      <c r="BT17" s="78">
        <f t="shared" si="41"/>
        <v>31011</v>
      </c>
      <c r="BU17" s="78">
        <f>M75/'a30-2'!L13*100</f>
        <v>2383.9285714285711</v>
      </c>
      <c r="BV17" s="78">
        <f t="shared" si="42"/>
        <v>4445</v>
      </c>
      <c r="BW17" s="78">
        <v>-437</v>
      </c>
      <c r="BX17" s="78">
        <f t="shared" si="43"/>
        <v>4008</v>
      </c>
      <c r="BY17" s="78">
        <f t="shared" si="9"/>
        <v>32635.071428571428</v>
      </c>
      <c r="BZ17" s="78">
        <f>BY17*1000000/'a1'!BN18</f>
        <v>9673.1273872865786</v>
      </c>
    </row>
    <row r="18" spans="1:78" ht="18.75" customHeight="1">
      <c r="A18" s="1">
        <v>1992</v>
      </c>
      <c r="B18" s="78">
        <f t="shared" si="10"/>
        <v>286012</v>
      </c>
      <c r="C18" s="78">
        <f>C76/'a30-2'!B14*100</f>
        <v>22057.05705705706</v>
      </c>
      <c r="D18" s="78">
        <f t="shared" si="11"/>
        <v>35802</v>
      </c>
      <c r="E18" s="78">
        <v>-9184</v>
      </c>
      <c r="F18" s="78">
        <f t="shared" si="12"/>
        <v>26618</v>
      </c>
      <c r="G18" s="78">
        <f t="shared" si="0"/>
        <v>290572.94294294296</v>
      </c>
      <c r="H18" s="287">
        <f>G18*1000000/'a1'!F19</f>
        <v>10241.804628195026</v>
      </c>
      <c r="I18" s="78">
        <f t="shared" si="13"/>
        <v>5815</v>
      </c>
      <c r="J18" s="78">
        <f>D76/'a30-2'!C14*100</f>
        <v>704.5009784735812</v>
      </c>
      <c r="K18" s="78">
        <f t="shared" si="14"/>
        <v>594</v>
      </c>
      <c r="L18" s="78">
        <v>-119</v>
      </c>
      <c r="M18" s="78">
        <f t="shared" si="15"/>
        <v>475</v>
      </c>
      <c r="N18" s="78">
        <f t="shared" si="16"/>
        <v>5585.4990215264188</v>
      </c>
      <c r="O18" s="287">
        <f>N18*1000000/'a1'!L19</f>
        <v>9628.3612588779324</v>
      </c>
      <c r="P18" s="78">
        <f t="shared" si="17"/>
        <v>1217</v>
      </c>
      <c r="Q18" s="78">
        <f>E76/'a30-2'!D14*100</f>
        <v>119.40298507462686</v>
      </c>
      <c r="R18" s="78">
        <f t="shared" si="18"/>
        <v>222</v>
      </c>
      <c r="S18" s="78">
        <v>39</v>
      </c>
      <c r="T18" s="78">
        <f t="shared" si="19"/>
        <v>261</v>
      </c>
      <c r="U18" s="78">
        <f t="shared" si="1"/>
        <v>1358.5970149253731</v>
      </c>
      <c r="V18" s="287">
        <f>U18*1000000/'a1'!R19</f>
        <v>10384.683703863675</v>
      </c>
      <c r="W18" s="78">
        <f t="shared" si="20"/>
        <v>11373</v>
      </c>
      <c r="X18" s="78">
        <f>F76/'a30-2'!E14*100</f>
        <v>701.0014306151644</v>
      </c>
      <c r="Y18" s="78">
        <f t="shared" si="21"/>
        <v>1473</v>
      </c>
      <c r="Z18" s="78">
        <v>42</v>
      </c>
      <c r="AA18" s="78">
        <f t="shared" si="22"/>
        <v>1515</v>
      </c>
      <c r="AB18" s="78">
        <f t="shared" si="2"/>
        <v>12186.998569384836</v>
      </c>
      <c r="AC18" s="287">
        <f>AB18*1000000/'a1'!X19</f>
        <v>13254.647142028054</v>
      </c>
      <c r="AD18" s="78">
        <f t="shared" si="23"/>
        <v>7988</v>
      </c>
      <c r="AE18" s="78">
        <f>G76/'a30-2'!F14*100</f>
        <v>653.030303030303</v>
      </c>
      <c r="AF18" s="78">
        <f t="shared" si="24"/>
        <v>1036</v>
      </c>
      <c r="AG18" s="78">
        <v>-145</v>
      </c>
      <c r="AH18" s="78">
        <f t="shared" si="25"/>
        <v>891</v>
      </c>
      <c r="AI18" s="78">
        <f t="shared" si="3"/>
        <v>8225.9696969696961</v>
      </c>
      <c r="AJ18" s="287">
        <f>AI18*1000000/'a1'!AD19</f>
        <v>10995.507006179076</v>
      </c>
      <c r="AK18" s="78">
        <f t="shared" si="26"/>
        <v>66027</v>
      </c>
      <c r="AL18" s="78">
        <f>H76/'a30-2'!G14*100</f>
        <v>4737.4301675977658</v>
      </c>
      <c r="AM18" s="78">
        <f t="shared" si="27"/>
        <v>7212</v>
      </c>
      <c r="AN18" s="78">
        <v>-1809</v>
      </c>
      <c r="AO18" s="78">
        <f t="shared" si="28"/>
        <v>5403</v>
      </c>
      <c r="AP18" s="78">
        <f t="shared" si="4"/>
        <v>66692.569832402238</v>
      </c>
      <c r="AQ18" s="287">
        <f>AP18*1000000/'a1'!AJ19</f>
        <v>9380.0950817793837</v>
      </c>
      <c r="AR18" s="78">
        <f t="shared" si="29"/>
        <v>104375</v>
      </c>
      <c r="AS18" s="78">
        <f>I76/'a30-2'!H14*100</f>
        <v>6946.1325966850818</v>
      </c>
      <c r="AT18" s="78">
        <f t="shared" si="30"/>
        <v>13606</v>
      </c>
      <c r="AU18" s="78">
        <v>-4637</v>
      </c>
      <c r="AV18" s="78">
        <f t="shared" si="31"/>
        <v>8969</v>
      </c>
      <c r="AW18" s="78">
        <f t="shared" si="5"/>
        <v>106397.86740331491</v>
      </c>
      <c r="AX18" s="287">
        <f>AW18/'a1'!AP19*1000000</f>
        <v>10063.923978329489</v>
      </c>
      <c r="AY18" s="78">
        <f t="shared" si="32"/>
        <v>11651</v>
      </c>
      <c r="AZ18" s="78">
        <f>J76/'a30-2'!I14*100</f>
        <v>922.84866468842722</v>
      </c>
      <c r="BA18" s="78">
        <f t="shared" si="33"/>
        <v>1422</v>
      </c>
      <c r="BB18" s="78">
        <v>-444</v>
      </c>
      <c r="BC18" s="78">
        <f t="shared" si="34"/>
        <v>978</v>
      </c>
      <c r="BD18" s="78">
        <f t="shared" si="6"/>
        <v>11706.151335311573</v>
      </c>
      <c r="BE18" s="287">
        <f>BD18*1000000/'a1'!AV19</f>
        <v>10520.595903537802</v>
      </c>
      <c r="BF18" s="78">
        <f t="shared" si="35"/>
        <v>10311</v>
      </c>
      <c r="BG18" s="78">
        <f>K76/'a30-2'!J14*100</f>
        <v>1327.4725274725276</v>
      </c>
      <c r="BH18" s="78">
        <f t="shared" si="36"/>
        <v>981</v>
      </c>
      <c r="BI18" s="78">
        <v>-802</v>
      </c>
      <c r="BJ18" s="78">
        <f t="shared" si="37"/>
        <v>179</v>
      </c>
      <c r="BK18" s="78">
        <f t="shared" si="7"/>
        <v>9162.5274725274721</v>
      </c>
      <c r="BL18" s="287">
        <f>BK18*1000000/'a1'!BB19</f>
        <v>9126.0688275613647</v>
      </c>
      <c r="BM18" s="78">
        <f t="shared" si="38"/>
        <v>29643</v>
      </c>
      <c r="BN18" s="78">
        <f>L76/'a30-2'!K14*100</f>
        <v>3500</v>
      </c>
      <c r="BO18" s="78">
        <f t="shared" si="39"/>
        <v>4068</v>
      </c>
      <c r="BP18" s="78">
        <v>-1198</v>
      </c>
      <c r="BQ18" s="78">
        <f t="shared" si="40"/>
        <v>2870</v>
      </c>
      <c r="BR18" s="78">
        <f t="shared" si="8"/>
        <v>29013</v>
      </c>
      <c r="BS18" s="287">
        <f>BR18/'a1'!BH19*1000000</f>
        <v>11020.362582197859</v>
      </c>
      <c r="BT18" s="78">
        <f t="shared" si="41"/>
        <v>32014</v>
      </c>
      <c r="BU18" s="78">
        <f>M76/'a30-2'!L14*100</f>
        <v>2432.4712643678163</v>
      </c>
      <c r="BV18" s="78">
        <f t="shared" si="42"/>
        <v>4498</v>
      </c>
      <c r="BW18" s="78">
        <v>-432</v>
      </c>
      <c r="BX18" s="78">
        <f t="shared" si="43"/>
        <v>4066</v>
      </c>
      <c r="BY18" s="78">
        <f t="shared" si="9"/>
        <v>33647.528735632179</v>
      </c>
      <c r="BZ18" s="78">
        <f>BY18*1000000/'a1'!BN19</f>
        <v>9700.0430510684037</v>
      </c>
    </row>
    <row r="19" spans="1:78" ht="18.75" customHeight="1">
      <c r="A19" s="1">
        <v>1993</v>
      </c>
      <c r="B19" s="78">
        <f t="shared" si="10"/>
        <v>285476</v>
      </c>
      <c r="C19" s="78">
        <f>C77/'a30-2'!B15*100</f>
        <v>22673.590504451036</v>
      </c>
      <c r="D19" s="78">
        <f t="shared" si="11"/>
        <v>36107</v>
      </c>
      <c r="E19" s="78">
        <v>-1558</v>
      </c>
      <c r="F19" s="78">
        <f t="shared" si="12"/>
        <v>34549</v>
      </c>
      <c r="G19" s="78">
        <f t="shared" si="0"/>
        <v>297351.40949554899</v>
      </c>
      <c r="H19" s="287">
        <f>G19*1000000/'a1'!F20</f>
        <v>10366.179393895276</v>
      </c>
      <c r="I19" s="78">
        <f t="shared" si="13"/>
        <v>5658</v>
      </c>
      <c r="J19" s="78">
        <f>D77/'a30-2'!C15*100</f>
        <v>717.89883268482492</v>
      </c>
      <c r="K19" s="78">
        <f t="shared" si="14"/>
        <v>630</v>
      </c>
      <c r="L19" s="78">
        <v>-83</v>
      </c>
      <c r="M19" s="78">
        <f t="shared" si="15"/>
        <v>547</v>
      </c>
      <c r="N19" s="78">
        <f t="shared" si="16"/>
        <v>5487.1011673151752</v>
      </c>
      <c r="O19" s="287">
        <f>N19*1000000/'a1'!L20</f>
        <v>9460.8944273913876</v>
      </c>
      <c r="P19" s="78">
        <f t="shared" si="17"/>
        <v>1191</v>
      </c>
      <c r="Q19" s="78">
        <f>E77/'a30-2'!D15*100</f>
        <v>119.21458625525946</v>
      </c>
      <c r="R19" s="78">
        <f t="shared" si="18"/>
        <v>213</v>
      </c>
      <c r="S19" s="78">
        <v>-9</v>
      </c>
      <c r="T19" s="78">
        <f t="shared" si="19"/>
        <v>204</v>
      </c>
      <c r="U19" s="78">
        <f t="shared" si="1"/>
        <v>1275.7854137447405</v>
      </c>
      <c r="V19" s="287">
        <f>U19*1000000/'a1'!R20</f>
        <v>9652.0984266910309</v>
      </c>
      <c r="W19" s="78">
        <f t="shared" si="20"/>
        <v>11589</v>
      </c>
      <c r="X19" s="78">
        <f>F77/'a30-2'!E15*100</f>
        <v>722.85714285714289</v>
      </c>
      <c r="Y19" s="78">
        <f t="shared" si="21"/>
        <v>1589</v>
      </c>
      <c r="Z19" s="78">
        <v>42</v>
      </c>
      <c r="AA19" s="78">
        <f t="shared" si="22"/>
        <v>1631</v>
      </c>
      <c r="AB19" s="78">
        <f t="shared" si="2"/>
        <v>12497.142857142857</v>
      </c>
      <c r="AC19" s="287">
        <f>AB19*1000000/'a1'!X20</f>
        <v>13526.144283510952</v>
      </c>
      <c r="AD19" s="78">
        <f t="shared" si="23"/>
        <v>8335</v>
      </c>
      <c r="AE19" s="78">
        <f>G77/'a30-2'!F15*100</f>
        <v>677.08333333333326</v>
      </c>
      <c r="AF19" s="78">
        <f t="shared" si="24"/>
        <v>1130</v>
      </c>
      <c r="AG19" s="78">
        <v>-7</v>
      </c>
      <c r="AH19" s="78">
        <f t="shared" si="25"/>
        <v>1123</v>
      </c>
      <c r="AI19" s="78">
        <f t="shared" si="3"/>
        <v>8780.9166666666679</v>
      </c>
      <c r="AJ19" s="287">
        <f>AI19*1000000/'a1'!AD20</f>
        <v>11726.463607242764</v>
      </c>
      <c r="AK19" s="78">
        <f t="shared" si="26"/>
        <v>65659</v>
      </c>
      <c r="AL19" s="78">
        <f>H77/'a30-2'!G15*100</f>
        <v>4917.7126917712694</v>
      </c>
      <c r="AM19" s="78">
        <f t="shared" si="27"/>
        <v>7756</v>
      </c>
      <c r="AN19" s="78">
        <v>-506</v>
      </c>
      <c r="AO19" s="78">
        <f t="shared" si="28"/>
        <v>7250</v>
      </c>
      <c r="AP19" s="78">
        <f t="shared" si="4"/>
        <v>67991.287308228726</v>
      </c>
      <c r="AQ19" s="287">
        <f>AP19*1000000/'a1'!AJ20</f>
        <v>9500.5848929766908</v>
      </c>
      <c r="AR19" s="78">
        <f t="shared" si="29"/>
        <v>104328</v>
      </c>
      <c r="AS19" s="78">
        <f>I77/'a30-2'!H15*100</f>
        <v>7167.1195652173919</v>
      </c>
      <c r="AT19" s="78">
        <f t="shared" si="30"/>
        <v>13064</v>
      </c>
      <c r="AU19" s="78">
        <v>-2256</v>
      </c>
      <c r="AV19" s="78">
        <f t="shared" si="31"/>
        <v>10808</v>
      </c>
      <c r="AW19" s="78">
        <f t="shared" si="5"/>
        <v>107968.88043478261</v>
      </c>
      <c r="AX19" s="287">
        <f>AW19/'a1'!AP20*1000000</f>
        <v>10099.952912682127</v>
      </c>
      <c r="AY19" s="78">
        <f t="shared" si="32"/>
        <v>11479</v>
      </c>
      <c r="AZ19" s="78">
        <f>J77/'a30-2'!I15*100</f>
        <v>946.66666666666663</v>
      </c>
      <c r="BA19" s="78">
        <f t="shared" si="33"/>
        <v>1341</v>
      </c>
      <c r="BB19" s="78">
        <v>-312</v>
      </c>
      <c r="BC19" s="78">
        <f t="shared" si="34"/>
        <v>1029</v>
      </c>
      <c r="BD19" s="78">
        <f t="shared" si="6"/>
        <v>11561.333333333334</v>
      </c>
      <c r="BE19" s="287">
        <f>BD19*1000000/'a1'!AV20</f>
        <v>10344.619837308754</v>
      </c>
      <c r="BF19" s="78">
        <f t="shared" si="35"/>
        <v>10429</v>
      </c>
      <c r="BG19" s="78">
        <f>K77/'a30-2'!J15*100</f>
        <v>1345.0549450549452</v>
      </c>
      <c r="BH19" s="78">
        <f t="shared" si="36"/>
        <v>1107</v>
      </c>
      <c r="BI19" s="78">
        <v>725</v>
      </c>
      <c r="BJ19" s="78">
        <f t="shared" si="37"/>
        <v>1832</v>
      </c>
      <c r="BK19" s="78">
        <f t="shared" si="7"/>
        <v>10915.945054945056</v>
      </c>
      <c r="BL19" s="287">
        <f>BK19*1000000/'a1'!BB20</f>
        <v>10841.141180797553</v>
      </c>
      <c r="BM19" s="78">
        <f t="shared" si="38"/>
        <v>29073</v>
      </c>
      <c r="BN19" s="78">
        <f>L77/'a30-2'!K15*100</f>
        <v>3572.5490196078431</v>
      </c>
      <c r="BO19" s="78">
        <f t="shared" si="39"/>
        <v>3871</v>
      </c>
      <c r="BP19" s="78">
        <v>677</v>
      </c>
      <c r="BQ19" s="78">
        <f t="shared" si="40"/>
        <v>4548</v>
      </c>
      <c r="BR19" s="78">
        <f t="shared" si="8"/>
        <v>30048.450980392157</v>
      </c>
      <c r="BS19" s="287">
        <f>BR19/'a1'!BH20*1000000</f>
        <v>11265.527351483137</v>
      </c>
      <c r="BT19" s="78">
        <f t="shared" si="41"/>
        <v>32462</v>
      </c>
      <c r="BU19" s="78">
        <f>M77/'a30-2'!L15*100</f>
        <v>2483.1932773109243</v>
      </c>
      <c r="BV19" s="78">
        <f t="shared" si="42"/>
        <v>4588</v>
      </c>
      <c r="BW19" s="78">
        <v>336</v>
      </c>
      <c r="BX19" s="78">
        <f t="shared" si="43"/>
        <v>4924</v>
      </c>
      <c r="BY19" s="78">
        <f t="shared" si="9"/>
        <v>34902.806722689071</v>
      </c>
      <c r="BZ19" s="78">
        <f>BY19*1000000/'a1'!BN20</f>
        <v>9782.8019062566418</v>
      </c>
    </row>
    <row r="20" spans="1:78" ht="18.75" customHeight="1">
      <c r="A20" s="1">
        <v>1994</v>
      </c>
      <c r="B20" s="78">
        <f t="shared" si="10"/>
        <v>282328</v>
      </c>
      <c r="C20" s="78">
        <f>C78/'a30-2'!B16*100</f>
        <v>23656.432748538009</v>
      </c>
      <c r="D20" s="78">
        <f t="shared" si="11"/>
        <v>37267</v>
      </c>
      <c r="E20" s="78">
        <v>2117</v>
      </c>
      <c r="F20" s="78">
        <f t="shared" si="12"/>
        <v>39384</v>
      </c>
      <c r="G20" s="78">
        <f t="shared" si="0"/>
        <v>298055.56725146202</v>
      </c>
      <c r="H20" s="287">
        <f>G20*1000000/'a1'!F21</f>
        <v>10277.543215183116</v>
      </c>
      <c r="I20" s="78">
        <f t="shared" si="13"/>
        <v>5692</v>
      </c>
      <c r="J20" s="78">
        <f>D78/'a30-2'!C16*100</f>
        <v>744.72168905950093</v>
      </c>
      <c r="K20" s="78">
        <f t="shared" si="14"/>
        <v>555</v>
      </c>
      <c r="L20" s="78">
        <v>-61</v>
      </c>
      <c r="M20" s="78">
        <f t="shared" si="15"/>
        <v>494</v>
      </c>
      <c r="N20" s="78">
        <f t="shared" si="16"/>
        <v>5441.2783109404991</v>
      </c>
      <c r="O20" s="287">
        <f>N20*1000000/'a1'!L21</f>
        <v>9471.889217012842</v>
      </c>
      <c r="P20" s="78">
        <f t="shared" si="17"/>
        <v>1190</v>
      </c>
      <c r="Q20" s="78">
        <f>E78/'a30-2'!D16*100</f>
        <v>131.50289017341038</v>
      </c>
      <c r="R20" s="78">
        <f t="shared" si="18"/>
        <v>155</v>
      </c>
      <c r="S20" s="78">
        <v>16</v>
      </c>
      <c r="T20" s="78">
        <f t="shared" si="19"/>
        <v>171</v>
      </c>
      <c r="U20" s="78">
        <f t="shared" si="1"/>
        <v>1229.4971098265896</v>
      </c>
      <c r="V20" s="287">
        <f>U20*1000000/'a1'!R21</f>
        <v>9214.0643886372563</v>
      </c>
      <c r="W20" s="78">
        <f t="shared" si="20"/>
        <v>11364</v>
      </c>
      <c r="X20" s="78">
        <f>F78/'a30-2'!E16*100</f>
        <v>749.29971988795512</v>
      </c>
      <c r="Y20" s="78">
        <f t="shared" si="21"/>
        <v>1422</v>
      </c>
      <c r="Z20" s="78">
        <v>-92</v>
      </c>
      <c r="AA20" s="78">
        <f t="shared" si="22"/>
        <v>1330</v>
      </c>
      <c r="AB20" s="78">
        <f t="shared" si="2"/>
        <v>11944.700280112045</v>
      </c>
      <c r="AC20" s="287">
        <f>AB20*1000000/'a1'!X21</f>
        <v>12887.122674149958</v>
      </c>
      <c r="AD20" s="78">
        <f t="shared" si="23"/>
        <v>8197</v>
      </c>
      <c r="AE20" s="78">
        <f>G78/'a30-2'!F16*100</f>
        <v>707.84883720930236</v>
      </c>
      <c r="AF20" s="78">
        <f t="shared" si="24"/>
        <v>1087</v>
      </c>
      <c r="AG20" s="78">
        <v>-23</v>
      </c>
      <c r="AH20" s="78">
        <f t="shared" si="25"/>
        <v>1064</v>
      </c>
      <c r="AI20" s="78">
        <f t="shared" si="3"/>
        <v>8553.1511627906984</v>
      </c>
      <c r="AJ20" s="287">
        <f>AI20*1000000/'a1'!AD21</f>
        <v>11401.38920771636</v>
      </c>
      <c r="AK20" s="78">
        <f t="shared" si="26"/>
        <v>65617</v>
      </c>
      <c r="AL20" s="78">
        <f>H78/'a30-2'!G16*100</f>
        <v>5171.2707182320437</v>
      </c>
      <c r="AM20" s="78">
        <f t="shared" si="27"/>
        <v>7910</v>
      </c>
      <c r="AN20" s="78">
        <v>620</v>
      </c>
      <c r="AO20" s="78">
        <f t="shared" si="28"/>
        <v>8530</v>
      </c>
      <c r="AP20" s="78">
        <f t="shared" si="4"/>
        <v>68975.729281767955</v>
      </c>
      <c r="AQ20" s="287">
        <f>AP20*1000000/'a1'!AJ21</f>
        <v>9590.0812679389564</v>
      </c>
      <c r="AR20" s="78">
        <f t="shared" si="29"/>
        <v>103840</v>
      </c>
      <c r="AS20" s="78">
        <f>I78/'a30-2'!H16*100</f>
        <v>7595.3991880920157</v>
      </c>
      <c r="AT20" s="78">
        <f t="shared" si="30"/>
        <v>13960</v>
      </c>
      <c r="AU20" s="78">
        <v>538</v>
      </c>
      <c r="AV20" s="78">
        <f t="shared" si="31"/>
        <v>14498</v>
      </c>
      <c r="AW20" s="78">
        <f t="shared" si="5"/>
        <v>110742.60081190798</v>
      </c>
      <c r="AX20" s="287">
        <f>AW20/'a1'!AP21*1000000</f>
        <v>10235.79872310698</v>
      </c>
      <c r="AY20" s="78">
        <f t="shared" si="32"/>
        <v>11227</v>
      </c>
      <c r="AZ20" s="78">
        <f>J78/'a30-2'!I16*100</f>
        <v>975.29069767441877</v>
      </c>
      <c r="BA20" s="78">
        <f t="shared" si="33"/>
        <v>1502</v>
      </c>
      <c r="BB20" s="78">
        <v>325</v>
      </c>
      <c r="BC20" s="78">
        <f t="shared" si="34"/>
        <v>1827</v>
      </c>
      <c r="BD20" s="78">
        <f t="shared" si="6"/>
        <v>12078.709302325582</v>
      </c>
      <c r="BE20" s="287">
        <f>BD20*1000000/'a1'!AV21</f>
        <v>10753.549408692415</v>
      </c>
      <c r="BF20" s="78">
        <f t="shared" si="35"/>
        <v>10082</v>
      </c>
      <c r="BG20" s="78">
        <f>K78/'a30-2'!J16*100</f>
        <v>1357.6017130620985</v>
      </c>
      <c r="BH20" s="78">
        <f t="shared" si="36"/>
        <v>1119</v>
      </c>
      <c r="BI20" s="78">
        <v>86</v>
      </c>
      <c r="BJ20" s="78">
        <f t="shared" si="37"/>
        <v>1205</v>
      </c>
      <c r="BK20" s="78">
        <f t="shared" si="7"/>
        <v>9929.3982869379015</v>
      </c>
      <c r="BL20" s="287">
        <f>BK20*1000000/'a1'!BB21</f>
        <v>9835.2259980069848</v>
      </c>
      <c r="BM20" s="78">
        <f t="shared" si="38"/>
        <v>27417</v>
      </c>
      <c r="BN20" s="78">
        <f>L78/'a30-2'!K16*100</f>
        <v>3621.4149139579354</v>
      </c>
      <c r="BO20" s="78">
        <f t="shared" si="39"/>
        <v>3490</v>
      </c>
      <c r="BP20" s="78">
        <v>-217</v>
      </c>
      <c r="BQ20" s="78">
        <f t="shared" si="40"/>
        <v>3273</v>
      </c>
      <c r="BR20" s="78">
        <f t="shared" si="8"/>
        <v>27068.585086042065</v>
      </c>
      <c r="BS20" s="287">
        <f>BR20/'a1'!BH21*1000000</f>
        <v>10023.152242882548</v>
      </c>
      <c r="BT20" s="78">
        <f t="shared" si="41"/>
        <v>32761</v>
      </c>
      <c r="BU20" s="78">
        <f>M78/'a30-2'!L16*100</f>
        <v>2546.5587044534418</v>
      </c>
      <c r="BV20" s="78">
        <f t="shared" si="42"/>
        <v>5269</v>
      </c>
      <c r="BW20" s="78">
        <v>750</v>
      </c>
      <c r="BX20" s="78">
        <f t="shared" si="43"/>
        <v>6019</v>
      </c>
      <c r="BY20" s="78">
        <f t="shared" si="9"/>
        <v>36233.44129554656</v>
      </c>
      <c r="BZ20" s="78">
        <f>BY20*1000000/'a1'!BN21</f>
        <v>9856.5565978785962</v>
      </c>
    </row>
    <row r="21" spans="1:78" ht="18.75" customHeight="1">
      <c r="A21" s="1">
        <v>1995</v>
      </c>
      <c r="B21" s="78">
        <f t="shared" si="10"/>
        <v>279632</v>
      </c>
      <c r="C21" s="78">
        <f>C79/'a30-2'!B17*100</f>
        <v>24291.428571428572</v>
      </c>
      <c r="D21" s="78">
        <f t="shared" si="11"/>
        <v>37201</v>
      </c>
      <c r="E21" s="78">
        <v>9608</v>
      </c>
      <c r="F21" s="78">
        <f t="shared" si="12"/>
        <v>46809</v>
      </c>
      <c r="G21" s="78">
        <f t="shared" si="0"/>
        <v>302149.57142857142</v>
      </c>
      <c r="H21" s="287">
        <f>G21*1000000/'a1'!F22</f>
        <v>10311.4587592962</v>
      </c>
      <c r="I21" s="78">
        <f t="shared" si="13"/>
        <v>5563</v>
      </c>
      <c r="J21" s="78">
        <f>D79/'a30-2'!C17*100</f>
        <v>757.11574952561659</v>
      </c>
      <c r="K21" s="78">
        <f t="shared" si="14"/>
        <v>498</v>
      </c>
      <c r="L21" s="78">
        <v>23</v>
      </c>
      <c r="M21" s="78">
        <f t="shared" si="15"/>
        <v>521</v>
      </c>
      <c r="N21" s="78">
        <f t="shared" si="16"/>
        <v>5326.8842504743834</v>
      </c>
      <c r="O21" s="287">
        <f>N21*1000000/'a1'!L22</f>
        <v>9388.2841299379161</v>
      </c>
      <c r="P21" s="78">
        <f t="shared" si="17"/>
        <v>1219</v>
      </c>
      <c r="Q21" s="78">
        <f>E79/'a30-2'!D17*100</f>
        <v>140.55636896046852</v>
      </c>
      <c r="R21" s="78">
        <f t="shared" si="18"/>
        <v>140</v>
      </c>
      <c r="S21" s="78">
        <v>73</v>
      </c>
      <c r="T21" s="78">
        <f t="shared" si="19"/>
        <v>213</v>
      </c>
      <c r="U21" s="78">
        <f t="shared" si="1"/>
        <v>1291.4436310395315</v>
      </c>
      <c r="V21" s="287">
        <f>U21*1000000/'a1'!R22</f>
        <v>9607.8832796900006</v>
      </c>
      <c r="W21" s="78">
        <f t="shared" si="20"/>
        <v>11102</v>
      </c>
      <c r="X21" s="78">
        <f>F79/'a30-2'!E17*100</f>
        <v>768.59504132231416</v>
      </c>
      <c r="Y21" s="78">
        <f t="shared" si="21"/>
        <v>1389</v>
      </c>
      <c r="Z21" s="78">
        <v>78</v>
      </c>
      <c r="AA21" s="78">
        <f t="shared" si="22"/>
        <v>1467</v>
      </c>
      <c r="AB21" s="78">
        <f t="shared" si="2"/>
        <v>11800.404958677685</v>
      </c>
      <c r="AC21" s="287">
        <f>AB21*1000000/'a1'!X22</f>
        <v>12714.309527515499</v>
      </c>
      <c r="AD21" s="78">
        <f t="shared" si="23"/>
        <v>8035</v>
      </c>
      <c r="AE21" s="78">
        <f>G79/'a30-2'!F17*100</f>
        <v>715.48117154811712</v>
      </c>
      <c r="AF21" s="78">
        <f t="shared" si="24"/>
        <v>1213</v>
      </c>
      <c r="AG21" s="78">
        <v>-3</v>
      </c>
      <c r="AH21" s="78">
        <f t="shared" si="25"/>
        <v>1210</v>
      </c>
      <c r="AI21" s="78">
        <f t="shared" si="3"/>
        <v>8529.5188284518827</v>
      </c>
      <c r="AJ21" s="287">
        <f>AI21*1000000/'a1'!AD22</f>
        <v>11358.410463180138</v>
      </c>
      <c r="AK21" s="78">
        <f t="shared" si="26"/>
        <v>64792</v>
      </c>
      <c r="AL21" s="78">
        <f>H79/'a30-2'!G17*100</f>
        <v>5357.2395128552098</v>
      </c>
      <c r="AM21" s="78">
        <f t="shared" si="27"/>
        <v>7892</v>
      </c>
      <c r="AN21" s="78">
        <v>2465</v>
      </c>
      <c r="AO21" s="78">
        <f t="shared" si="28"/>
        <v>10357</v>
      </c>
      <c r="AP21" s="78">
        <f t="shared" si="4"/>
        <v>69791.760487144784</v>
      </c>
      <c r="AQ21" s="287">
        <f>AP21*1000000/'a1'!AJ22</f>
        <v>9667.4945706931449</v>
      </c>
      <c r="AR21" s="78">
        <f t="shared" si="29"/>
        <v>103653</v>
      </c>
      <c r="AS21" s="78">
        <f>I79/'a30-2'!H17*100</f>
        <v>7827.8145695364246</v>
      </c>
      <c r="AT21" s="78">
        <f t="shared" si="30"/>
        <v>14783</v>
      </c>
      <c r="AU21" s="78">
        <v>3839</v>
      </c>
      <c r="AV21" s="78">
        <f t="shared" si="31"/>
        <v>18622</v>
      </c>
      <c r="AW21" s="78">
        <f t="shared" si="5"/>
        <v>114447.18543046358</v>
      </c>
      <c r="AX21" s="287">
        <f>AW21/'a1'!AP22*1000000</f>
        <v>10451.684171693803</v>
      </c>
      <c r="AY21" s="78">
        <f t="shared" si="32"/>
        <v>11240</v>
      </c>
      <c r="AZ21" s="78">
        <f>J79/'a30-2'!I17*100</f>
        <v>980.39215686274497</v>
      </c>
      <c r="BA21" s="78">
        <f t="shared" si="33"/>
        <v>1456</v>
      </c>
      <c r="BB21" s="78">
        <v>194</v>
      </c>
      <c r="BC21" s="78">
        <f t="shared" si="34"/>
        <v>1650</v>
      </c>
      <c r="BD21" s="78">
        <f t="shared" si="6"/>
        <v>11909.607843137255</v>
      </c>
      <c r="BE21" s="287">
        <f>BD21*1000000/'a1'!AV22</f>
        <v>10547.40985975048</v>
      </c>
      <c r="BF21" s="78">
        <f t="shared" si="35"/>
        <v>10172</v>
      </c>
      <c r="BG21" s="78">
        <f>K79/'a30-2'!J17*100</f>
        <v>1311.2449799196788</v>
      </c>
      <c r="BH21" s="78">
        <f t="shared" si="36"/>
        <v>900</v>
      </c>
      <c r="BI21" s="78">
        <v>610</v>
      </c>
      <c r="BJ21" s="78">
        <f t="shared" si="37"/>
        <v>1510</v>
      </c>
      <c r="BK21" s="78">
        <f t="shared" si="7"/>
        <v>10370.755020080322</v>
      </c>
      <c r="BL21" s="287">
        <f>BK21*1000000/'a1'!BB22</f>
        <v>10225.683251787217</v>
      </c>
      <c r="BM21" s="78">
        <f t="shared" si="38"/>
        <v>26874</v>
      </c>
      <c r="BN21" s="78">
        <f>L79/'a30-2'!K17*100</f>
        <v>3699.4328922495279</v>
      </c>
      <c r="BO21" s="78">
        <f t="shared" si="39"/>
        <v>3158</v>
      </c>
      <c r="BP21" s="78">
        <v>1242</v>
      </c>
      <c r="BQ21" s="78">
        <f t="shared" si="40"/>
        <v>4400</v>
      </c>
      <c r="BR21" s="78">
        <f t="shared" si="8"/>
        <v>27574.567107750474</v>
      </c>
      <c r="BS21" s="287">
        <f>BR21/'a1'!BH22*1000000</f>
        <v>10083.882067650828</v>
      </c>
      <c r="BT21" s="78">
        <f t="shared" si="41"/>
        <v>32192</v>
      </c>
      <c r="BU21" s="78">
        <f>M79/'a30-2'!L17*100</f>
        <v>2635.1706036745404</v>
      </c>
      <c r="BV21" s="78">
        <f t="shared" si="42"/>
        <v>4905</v>
      </c>
      <c r="BW21" s="78">
        <v>638</v>
      </c>
      <c r="BX21" s="78">
        <f t="shared" si="43"/>
        <v>5543</v>
      </c>
      <c r="BY21" s="78">
        <f t="shared" si="9"/>
        <v>35099.829396325455</v>
      </c>
      <c r="BZ21" s="78">
        <f>BY21*1000000/'a1'!BN22</f>
        <v>9292.0851159995273</v>
      </c>
    </row>
    <row r="22" spans="1:78" ht="18.75" customHeight="1">
      <c r="A22" s="1">
        <v>1996</v>
      </c>
      <c r="B22" s="78">
        <f t="shared" si="10"/>
        <v>274179</v>
      </c>
      <c r="C22" s="78">
        <f>C80/'a30-2'!B18*100</f>
        <v>24495.786516853932</v>
      </c>
      <c r="D22" s="78">
        <f t="shared" si="11"/>
        <v>36717</v>
      </c>
      <c r="E22" s="78">
        <v>1375</v>
      </c>
      <c r="F22" s="78">
        <f t="shared" si="12"/>
        <v>38092</v>
      </c>
      <c r="G22" s="78">
        <f t="shared" si="0"/>
        <v>287775.21348314604</v>
      </c>
      <c r="H22" s="287">
        <f>G22*1000000/'a1'!F23</f>
        <v>9718.7806413024737</v>
      </c>
      <c r="I22" s="78">
        <f t="shared" si="13"/>
        <v>5408</v>
      </c>
      <c r="J22" s="78">
        <f>D80/'a30-2'!C18*100</f>
        <v>748.14814814814815</v>
      </c>
      <c r="K22" s="78">
        <f t="shared" si="14"/>
        <v>431</v>
      </c>
      <c r="L22" s="78">
        <v>-40</v>
      </c>
      <c r="M22" s="78">
        <f t="shared" si="15"/>
        <v>391</v>
      </c>
      <c r="N22" s="78">
        <f t="shared" si="16"/>
        <v>5050.8518518518522</v>
      </c>
      <c r="O22" s="287">
        <f>N22*1000000/'a1'!L23</f>
        <v>9024.2449532638184</v>
      </c>
      <c r="P22" s="78">
        <f t="shared" si="17"/>
        <v>1269</v>
      </c>
      <c r="Q22" s="78">
        <f>E80/'a30-2'!D18*100</f>
        <v>141.22681883024254</v>
      </c>
      <c r="R22" s="78">
        <f t="shared" si="18"/>
        <v>148</v>
      </c>
      <c r="S22" s="78">
        <v>7</v>
      </c>
      <c r="T22" s="78">
        <f t="shared" si="19"/>
        <v>155</v>
      </c>
      <c r="U22" s="78">
        <f t="shared" si="1"/>
        <v>1282.7731811697574</v>
      </c>
      <c r="V22" s="287">
        <f>U22*1000000/'a1'!R23</f>
        <v>9450.4312101325158</v>
      </c>
      <c r="W22" s="78">
        <f t="shared" si="20"/>
        <v>10629</v>
      </c>
      <c r="X22" s="78">
        <f>F80/'a30-2'!E18*100</f>
        <v>775.20435967302444</v>
      </c>
      <c r="Y22" s="78">
        <f t="shared" si="21"/>
        <v>1097</v>
      </c>
      <c r="Z22" s="78">
        <v>-105</v>
      </c>
      <c r="AA22" s="78">
        <f t="shared" si="22"/>
        <v>992</v>
      </c>
      <c r="AB22" s="78">
        <f t="shared" si="2"/>
        <v>10845.795640326976</v>
      </c>
      <c r="AC22" s="287">
        <f>AB22*1000000/'a1'!X23</f>
        <v>11645.529057277387</v>
      </c>
      <c r="AD22" s="78">
        <f t="shared" si="23"/>
        <v>7889</v>
      </c>
      <c r="AE22" s="78">
        <f>G80/'a30-2'!F18*100</f>
        <v>729.54230235783632</v>
      </c>
      <c r="AF22" s="78">
        <f t="shared" si="24"/>
        <v>1176</v>
      </c>
      <c r="AG22" s="78">
        <v>-5</v>
      </c>
      <c r="AH22" s="78">
        <f t="shared" si="25"/>
        <v>1171</v>
      </c>
      <c r="AI22" s="78">
        <f t="shared" si="3"/>
        <v>8330.4576976421631</v>
      </c>
      <c r="AJ22" s="287">
        <f>AI22*1000000/'a1'!AD23</f>
        <v>11073.789789864999</v>
      </c>
      <c r="AK22" s="78">
        <f t="shared" si="26"/>
        <v>63888</v>
      </c>
      <c r="AL22" s="78">
        <f>H80/'a30-2'!G18*100</f>
        <v>5495.9568733153637</v>
      </c>
      <c r="AM22" s="78">
        <f t="shared" si="27"/>
        <v>8107</v>
      </c>
      <c r="AN22" s="78">
        <v>351</v>
      </c>
      <c r="AO22" s="78">
        <f t="shared" si="28"/>
        <v>8458</v>
      </c>
      <c r="AP22" s="78">
        <f t="shared" si="4"/>
        <v>66850.043126684643</v>
      </c>
      <c r="AQ22" s="287">
        <f>AP22*1000000/'a1'!AJ23</f>
        <v>9224.6437512061566</v>
      </c>
      <c r="AR22" s="78">
        <f t="shared" si="29"/>
        <v>99755</v>
      </c>
      <c r="AS22" s="78">
        <f>I80/'a30-2'!H18*100</f>
        <v>7912.4183006535941</v>
      </c>
      <c r="AT22" s="78">
        <f t="shared" si="30"/>
        <v>14130</v>
      </c>
      <c r="AU22" s="78">
        <v>-564</v>
      </c>
      <c r="AV22" s="78">
        <f t="shared" si="31"/>
        <v>13566</v>
      </c>
      <c r="AW22" s="78">
        <f t="shared" si="5"/>
        <v>105408.58169934641</v>
      </c>
      <c r="AX22" s="287">
        <f>AW22/'a1'!AP23*1000000</f>
        <v>9510.9180058100683</v>
      </c>
      <c r="AY22" s="78">
        <f t="shared" si="32"/>
        <v>11177</v>
      </c>
      <c r="AZ22" s="78">
        <f>J80/'a30-2'!I18*100</f>
        <v>978.11217510259917</v>
      </c>
      <c r="BA22" s="78">
        <f t="shared" si="33"/>
        <v>1400</v>
      </c>
      <c r="BB22" s="78">
        <v>423</v>
      </c>
      <c r="BC22" s="78">
        <f t="shared" si="34"/>
        <v>1823</v>
      </c>
      <c r="BD22" s="78">
        <f t="shared" si="6"/>
        <v>12021.887824897402</v>
      </c>
      <c r="BE22" s="287">
        <f>BD22*1000000/'a1'!AV23</f>
        <v>10599.480006010779</v>
      </c>
      <c r="BF22" s="78">
        <f t="shared" si="35"/>
        <v>10139</v>
      </c>
      <c r="BG22" s="78">
        <f>K80/'a30-2'!J18*100</f>
        <v>1243.8563327032136</v>
      </c>
      <c r="BH22" s="78">
        <f t="shared" si="36"/>
        <v>969</v>
      </c>
      <c r="BI22" s="78">
        <v>726</v>
      </c>
      <c r="BJ22" s="78">
        <f t="shared" si="37"/>
        <v>1695</v>
      </c>
      <c r="BK22" s="78">
        <f t="shared" si="7"/>
        <v>10590.143667296787</v>
      </c>
      <c r="BL22" s="287">
        <f>BK22*1000000/'a1'!BB23</f>
        <v>10393.243666043591</v>
      </c>
      <c r="BM22" s="78">
        <f t="shared" si="38"/>
        <v>26555</v>
      </c>
      <c r="BN22" s="78">
        <f>L80/'a30-2'!K18*100</f>
        <v>3576.5765765765764</v>
      </c>
      <c r="BO22" s="78">
        <f t="shared" si="39"/>
        <v>3282</v>
      </c>
      <c r="BP22" s="78">
        <v>-94</v>
      </c>
      <c r="BQ22" s="78">
        <f t="shared" si="40"/>
        <v>3188</v>
      </c>
      <c r="BR22" s="78">
        <f t="shared" si="8"/>
        <v>26166.423423423425</v>
      </c>
      <c r="BS22" s="287">
        <f>BR22/'a1'!BH23*1000000</f>
        <v>9428.8898670526505</v>
      </c>
      <c r="BT22" s="78">
        <f t="shared" si="41"/>
        <v>32820</v>
      </c>
      <c r="BU22" s="78">
        <f>M80/'a30-2'!L18*100</f>
        <v>2739.8692810457514</v>
      </c>
      <c r="BV22" s="78">
        <f t="shared" si="42"/>
        <v>5294</v>
      </c>
      <c r="BW22" s="78">
        <v>211</v>
      </c>
      <c r="BX22" s="78">
        <f t="shared" si="43"/>
        <v>5505</v>
      </c>
      <c r="BY22" s="78">
        <f t="shared" si="9"/>
        <v>35585.130718954249</v>
      </c>
      <c r="BZ22" s="78">
        <f>BY22*1000000/'a1'!BN23</f>
        <v>9184.878449273574</v>
      </c>
    </row>
    <row r="23" spans="1:78" ht="18.75" customHeight="1">
      <c r="A23" s="1">
        <v>1997</v>
      </c>
      <c r="B23" s="78">
        <f t="shared" si="10"/>
        <v>272589</v>
      </c>
      <c r="C23" s="78">
        <f>C81/'a30-2'!B19*100</f>
        <v>25138.888888888887</v>
      </c>
      <c r="D23" s="78">
        <f t="shared" si="11"/>
        <v>34749</v>
      </c>
      <c r="E23" s="78">
        <v>8929</v>
      </c>
      <c r="F23" s="78">
        <f t="shared" si="12"/>
        <v>43678</v>
      </c>
      <c r="G23" s="78">
        <f t="shared" si="0"/>
        <v>291128.11111111112</v>
      </c>
      <c r="H23" s="287">
        <f>G23*1000000/'a1'!F24</f>
        <v>9734.7895847043928</v>
      </c>
      <c r="I23" s="78">
        <f t="shared" si="13"/>
        <v>5256</v>
      </c>
      <c r="J23" s="78">
        <f>D81/'a30-2'!C19*100</f>
        <v>764.37847866419293</v>
      </c>
      <c r="K23" s="78">
        <f t="shared" si="14"/>
        <v>403</v>
      </c>
      <c r="L23" s="78">
        <v>265</v>
      </c>
      <c r="M23" s="78">
        <f t="shared" si="15"/>
        <v>668</v>
      </c>
      <c r="N23" s="78">
        <f t="shared" si="16"/>
        <v>5159.6215213358073</v>
      </c>
      <c r="O23" s="287">
        <f>N23*1000000/'a1'!L24</f>
        <v>9365.6171710781</v>
      </c>
      <c r="P23" s="78">
        <f t="shared" si="17"/>
        <v>1295</v>
      </c>
      <c r="Q23" s="78">
        <f>E81/'a30-2'!D19*100</f>
        <v>141.21037463976944</v>
      </c>
      <c r="R23" s="78">
        <f t="shared" si="18"/>
        <v>197</v>
      </c>
      <c r="S23" s="78">
        <v>111</v>
      </c>
      <c r="T23" s="78">
        <f t="shared" si="19"/>
        <v>308</v>
      </c>
      <c r="U23" s="78">
        <f t="shared" si="1"/>
        <v>1461.7896253602305</v>
      </c>
      <c r="V23" s="287">
        <f>U23*1000000/'a1'!R24</f>
        <v>10740.95025798325</v>
      </c>
      <c r="W23" s="78">
        <f t="shared" si="20"/>
        <v>10393</v>
      </c>
      <c r="X23" s="78">
        <f>F81/'a30-2'!E19*100</f>
        <v>784.55284552845535</v>
      </c>
      <c r="Y23" s="78">
        <f t="shared" si="21"/>
        <v>1037</v>
      </c>
      <c r="Z23" s="78">
        <v>182</v>
      </c>
      <c r="AA23" s="78">
        <f t="shared" si="22"/>
        <v>1219</v>
      </c>
      <c r="AB23" s="78">
        <f t="shared" si="2"/>
        <v>10827.447154471545</v>
      </c>
      <c r="AC23" s="287">
        <f>AB23*1000000/'a1'!X24</f>
        <v>11612.423776945507</v>
      </c>
      <c r="AD23" s="78">
        <f t="shared" si="23"/>
        <v>7870</v>
      </c>
      <c r="AE23" s="78">
        <f>G81/'a30-2'!F19*100</f>
        <v>758.66851595006938</v>
      </c>
      <c r="AF23" s="78">
        <f t="shared" si="24"/>
        <v>1023</v>
      </c>
      <c r="AG23" s="78">
        <v>240</v>
      </c>
      <c r="AH23" s="78">
        <f t="shared" si="25"/>
        <v>1263</v>
      </c>
      <c r="AI23" s="78">
        <f t="shared" si="3"/>
        <v>8374.3314840499297</v>
      </c>
      <c r="AJ23" s="287">
        <f>AI23*1000000/'a1'!AD24</f>
        <v>11128.517037026608</v>
      </c>
      <c r="AK23" s="78">
        <f t="shared" si="26"/>
        <v>62804</v>
      </c>
      <c r="AL23" s="78">
        <f>H81/'a30-2'!G19*100</f>
        <v>5629.1390728476817</v>
      </c>
      <c r="AM23" s="78">
        <f t="shared" si="27"/>
        <v>7641</v>
      </c>
      <c r="AN23" s="78">
        <v>649</v>
      </c>
      <c r="AO23" s="78">
        <f t="shared" si="28"/>
        <v>8290</v>
      </c>
      <c r="AP23" s="78">
        <f t="shared" si="4"/>
        <v>65464.860927152316</v>
      </c>
      <c r="AQ23" s="287">
        <f>AP23*1000000/'a1'!AJ24</f>
        <v>8999.0875013320037</v>
      </c>
      <c r="AR23" s="78">
        <f t="shared" si="29"/>
        <v>99673</v>
      </c>
      <c r="AS23" s="78">
        <f>I81/'a30-2'!H19*100</f>
        <v>8120</v>
      </c>
      <c r="AT23" s="78">
        <f t="shared" si="30"/>
        <v>13673</v>
      </c>
      <c r="AU23" s="78">
        <v>3839</v>
      </c>
      <c r="AV23" s="78">
        <f t="shared" si="31"/>
        <v>17512</v>
      </c>
      <c r="AW23" s="78">
        <f t="shared" si="5"/>
        <v>109065</v>
      </c>
      <c r="AX23" s="287">
        <f>AW23/'a1'!AP24*1000000</f>
        <v>9713.9642121045617</v>
      </c>
      <c r="AY23" s="78">
        <f t="shared" si="32"/>
        <v>11264</v>
      </c>
      <c r="AZ23" s="78">
        <f>J81/'a30-2'!I19*100</f>
        <v>1010.9890109890109</v>
      </c>
      <c r="BA23" s="78">
        <f t="shared" si="33"/>
        <v>1223</v>
      </c>
      <c r="BB23" s="78">
        <v>676</v>
      </c>
      <c r="BC23" s="78">
        <f t="shared" si="34"/>
        <v>1899</v>
      </c>
      <c r="BD23" s="78">
        <f t="shared" si="6"/>
        <v>12152.010989010989</v>
      </c>
      <c r="BE23" s="287">
        <f>BD23*1000000/'a1'!AV24</f>
        <v>10695.987590316397</v>
      </c>
      <c r="BF23" s="78">
        <f t="shared" si="35"/>
        <v>9971</v>
      </c>
      <c r="BG23" s="78">
        <f>K81/'a30-2'!J19*100</f>
        <v>1333.9882121807466</v>
      </c>
      <c r="BH23" s="78">
        <f t="shared" si="36"/>
        <v>1066</v>
      </c>
      <c r="BI23" s="78">
        <v>466</v>
      </c>
      <c r="BJ23" s="78">
        <f t="shared" si="37"/>
        <v>1532</v>
      </c>
      <c r="BK23" s="78">
        <f t="shared" si="7"/>
        <v>10169.011787819254</v>
      </c>
      <c r="BL23" s="287">
        <f>BK23*1000000/'a1'!BB24</f>
        <v>9990.1678037957026</v>
      </c>
      <c r="BM23" s="78">
        <f t="shared" si="38"/>
        <v>26650</v>
      </c>
      <c r="BN23" s="78">
        <f>L81/'a30-2'!K19*100</f>
        <v>3609.9290780141841</v>
      </c>
      <c r="BO23" s="78">
        <f t="shared" si="39"/>
        <v>3205</v>
      </c>
      <c r="BP23" s="78">
        <v>1597</v>
      </c>
      <c r="BQ23" s="78">
        <f t="shared" si="40"/>
        <v>4802</v>
      </c>
      <c r="BR23" s="78">
        <f t="shared" si="8"/>
        <v>27842.070921985814</v>
      </c>
      <c r="BS23" s="287">
        <f>BR23/'a1'!BH24*1000000</f>
        <v>9838.7160448143568</v>
      </c>
      <c r="BT23" s="78">
        <f t="shared" si="41"/>
        <v>32747</v>
      </c>
      <c r="BU23" s="78">
        <f>M81/'a30-2'!L19*100</f>
        <v>2820.5128205128203</v>
      </c>
      <c r="BV23" s="78">
        <f t="shared" si="42"/>
        <v>4638</v>
      </c>
      <c r="BW23" s="78">
        <v>959</v>
      </c>
      <c r="BX23" s="78">
        <f t="shared" si="43"/>
        <v>5597</v>
      </c>
      <c r="BY23" s="78">
        <f t="shared" si="9"/>
        <v>35523.48717948718</v>
      </c>
      <c r="BZ23" s="78">
        <f>BY23*1000000/'a1'!BN24</f>
        <v>8996.5152510374446</v>
      </c>
    </row>
    <row r="24" spans="1:78" ht="18.75" customHeight="1">
      <c r="A24" s="1">
        <v>1998</v>
      </c>
      <c r="B24" s="78">
        <f t="shared" si="10"/>
        <v>277883</v>
      </c>
      <c r="C24" s="78">
        <f>C82/'a30-2'!B20*100</f>
        <v>25937.413073713487</v>
      </c>
      <c r="D24" s="78">
        <f t="shared" si="11"/>
        <v>35234</v>
      </c>
      <c r="E24" s="78">
        <v>5690</v>
      </c>
      <c r="F24" s="78">
        <f t="shared" si="12"/>
        <v>40924</v>
      </c>
      <c r="G24" s="78">
        <f t="shared" si="0"/>
        <v>292869.58692628652</v>
      </c>
      <c r="H24" s="287">
        <f>G24*1000000/'a1'!F25</f>
        <v>9712.0844548391906</v>
      </c>
      <c r="I24" s="78">
        <f t="shared" si="13"/>
        <v>5651</v>
      </c>
      <c r="J24" s="78">
        <f>D82/'a30-2'!C20*100</f>
        <v>774.49168207024024</v>
      </c>
      <c r="K24" s="78">
        <f t="shared" si="14"/>
        <v>523</v>
      </c>
      <c r="L24" s="78">
        <v>-41</v>
      </c>
      <c r="M24" s="78">
        <f t="shared" si="15"/>
        <v>482</v>
      </c>
      <c r="N24" s="78">
        <f t="shared" si="16"/>
        <v>5358.5083179297599</v>
      </c>
      <c r="O24" s="287">
        <f>N24*1000000/'a1'!L25</f>
        <v>9926.0494586940276</v>
      </c>
      <c r="P24" s="78">
        <f t="shared" si="17"/>
        <v>1309</v>
      </c>
      <c r="Q24" s="78">
        <f>E82/'a30-2'!D20*100</f>
        <v>146.72364672364674</v>
      </c>
      <c r="R24" s="78">
        <f t="shared" si="18"/>
        <v>196</v>
      </c>
      <c r="S24" s="78">
        <v>71</v>
      </c>
      <c r="T24" s="78">
        <f t="shared" si="19"/>
        <v>267</v>
      </c>
      <c r="U24" s="78">
        <f t="shared" si="1"/>
        <v>1429.2763532763533</v>
      </c>
      <c r="V24" s="287">
        <f>U24*1000000/'a1'!R25</f>
        <v>10524.552688259208</v>
      </c>
      <c r="W24" s="78">
        <f t="shared" si="20"/>
        <v>10760</v>
      </c>
      <c r="X24" s="78">
        <f>F82/'a30-2'!E20*100</f>
        <v>789.5442359249331</v>
      </c>
      <c r="Y24" s="78">
        <f t="shared" si="21"/>
        <v>921</v>
      </c>
      <c r="Z24" s="78">
        <v>-42</v>
      </c>
      <c r="AA24" s="78">
        <f t="shared" si="22"/>
        <v>879</v>
      </c>
      <c r="AB24" s="78">
        <f t="shared" si="2"/>
        <v>10849.455764075066</v>
      </c>
      <c r="AC24" s="287">
        <f>AB24*1000000/'a1'!X25</f>
        <v>11643.09574224978</v>
      </c>
      <c r="AD24" s="78">
        <f t="shared" si="23"/>
        <v>8270</v>
      </c>
      <c r="AE24" s="78">
        <f>G82/'a30-2'!F20*100</f>
        <v>773.03988995873453</v>
      </c>
      <c r="AF24" s="78">
        <f t="shared" si="24"/>
        <v>1044</v>
      </c>
      <c r="AG24" s="78">
        <v>-2</v>
      </c>
      <c r="AH24" s="78">
        <f t="shared" si="25"/>
        <v>1042</v>
      </c>
      <c r="AI24" s="78">
        <f t="shared" si="3"/>
        <v>8538.9601100412656</v>
      </c>
      <c r="AJ24" s="287">
        <f>AI24*1000000/'a1'!AD25</f>
        <v>11377.24023029228</v>
      </c>
      <c r="AK24" s="78">
        <f t="shared" si="26"/>
        <v>62720</v>
      </c>
      <c r="AL24" s="78">
        <f>H82/'a30-2'!G20*100</f>
        <v>5779.9736495388661</v>
      </c>
      <c r="AM24" s="78">
        <f t="shared" si="27"/>
        <v>8145</v>
      </c>
      <c r="AN24" s="78">
        <v>381</v>
      </c>
      <c r="AO24" s="78">
        <f t="shared" si="28"/>
        <v>8526</v>
      </c>
      <c r="AP24" s="78">
        <f t="shared" si="4"/>
        <v>65466.026350461136</v>
      </c>
      <c r="AQ24" s="287">
        <f>AP24*1000000/'a1'!AJ25</f>
        <v>8972.9453936282516</v>
      </c>
      <c r="AR24" s="78">
        <f t="shared" si="29"/>
        <v>101283</v>
      </c>
      <c r="AS24" s="78">
        <f>I82/'a30-2'!H20*100</f>
        <v>8315.8567774936055</v>
      </c>
      <c r="AT24" s="78">
        <f t="shared" si="30"/>
        <v>13309</v>
      </c>
      <c r="AU24" s="78">
        <v>4523</v>
      </c>
      <c r="AV24" s="78">
        <f t="shared" si="31"/>
        <v>17832</v>
      </c>
      <c r="AW24" s="78">
        <f t="shared" si="5"/>
        <v>110799.14322250639</v>
      </c>
      <c r="AX24" s="287">
        <f>AW24/'a1'!AP25*1000000</f>
        <v>9748.3818680548411</v>
      </c>
      <c r="AY24" s="78">
        <f t="shared" si="32"/>
        <v>11532</v>
      </c>
      <c r="AZ24" s="78">
        <f>J82/'a30-2'!I20*100</f>
        <v>1027.3224043715845</v>
      </c>
      <c r="BA24" s="78">
        <f t="shared" si="33"/>
        <v>1294</v>
      </c>
      <c r="BB24" s="78">
        <v>-158</v>
      </c>
      <c r="BC24" s="78">
        <f t="shared" si="34"/>
        <v>1136</v>
      </c>
      <c r="BD24" s="78">
        <f t="shared" si="6"/>
        <v>11640.677595628415</v>
      </c>
      <c r="BE24" s="287">
        <f>BD24*1000000/'a1'!AV25</f>
        <v>10233.661684313794</v>
      </c>
      <c r="BF24" s="78">
        <f t="shared" si="35"/>
        <v>10333</v>
      </c>
      <c r="BG24" s="78">
        <f>K82/'a30-2'!J20*100</f>
        <v>1390.7815631262526</v>
      </c>
      <c r="BH24" s="78">
        <f t="shared" si="36"/>
        <v>1143</v>
      </c>
      <c r="BI24" s="78">
        <v>376</v>
      </c>
      <c r="BJ24" s="78">
        <f t="shared" si="37"/>
        <v>1519</v>
      </c>
      <c r="BK24" s="78">
        <f t="shared" si="7"/>
        <v>10461.218436873747</v>
      </c>
      <c r="BL24" s="287">
        <f>BK24*1000000/'a1'!BB25</f>
        <v>10282.993591938273</v>
      </c>
      <c r="BM24" s="78">
        <f t="shared" si="38"/>
        <v>28145</v>
      </c>
      <c r="BN24" s="78">
        <f>L82/'a30-2'!K20*100</f>
        <v>3849.4423791821559</v>
      </c>
      <c r="BO24" s="78">
        <f t="shared" si="39"/>
        <v>3595</v>
      </c>
      <c r="BP24" s="78">
        <v>23</v>
      </c>
      <c r="BQ24" s="78">
        <f t="shared" si="40"/>
        <v>3618</v>
      </c>
      <c r="BR24" s="78">
        <f t="shared" si="8"/>
        <v>27913.557620817843</v>
      </c>
      <c r="BS24" s="287">
        <f>BR24/'a1'!BH25*1000000</f>
        <v>9628.4657268298979</v>
      </c>
      <c r="BT24" s="78">
        <f t="shared" si="41"/>
        <v>33261</v>
      </c>
      <c r="BU24" s="78">
        <f>M82/'a30-2'!L20*100</f>
        <v>2938.3825417201538</v>
      </c>
      <c r="BV24" s="78">
        <f t="shared" si="42"/>
        <v>4445</v>
      </c>
      <c r="BW24" s="78">
        <v>272</v>
      </c>
      <c r="BX24" s="78">
        <f t="shared" si="43"/>
        <v>4717</v>
      </c>
      <c r="BY24" s="78">
        <f t="shared" si="9"/>
        <v>35039.617458279841</v>
      </c>
      <c r="BZ24" s="78">
        <f>BY24*1000000/'a1'!BN25</f>
        <v>8797.0432820459373</v>
      </c>
    </row>
    <row r="25" spans="1:78" ht="18.75" customHeight="1">
      <c r="A25" s="1">
        <v>1999</v>
      </c>
      <c r="B25" s="78">
        <f t="shared" si="10"/>
        <v>283947</v>
      </c>
      <c r="C25" s="78">
        <f>C83/'a30-2'!B21*100</f>
        <v>26278.688524590161</v>
      </c>
      <c r="D25" s="78">
        <f t="shared" si="11"/>
        <v>39597</v>
      </c>
      <c r="E25" s="78">
        <v>5852</v>
      </c>
      <c r="F25" s="78">
        <f t="shared" si="12"/>
        <v>45449</v>
      </c>
      <c r="G25" s="78">
        <f t="shared" si="0"/>
        <v>303117.31147540984</v>
      </c>
      <c r="H25" s="287">
        <f>G25*1000000/'a1'!F26</f>
        <v>9970.5424130877182</v>
      </c>
      <c r="I25" s="78">
        <f t="shared" si="13"/>
        <v>5751</v>
      </c>
      <c r="J25" s="78">
        <f>D83/'a30-2'!C21*100</f>
        <v>772.80858676207515</v>
      </c>
      <c r="K25" s="78">
        <f t="shared" si="14"/>
        <v>686</v>
      </c>
      <c r="L25" s="78">
        <v>-39</v>
      </c>
      <c r="M25" s="78">
        <f t="shared" si="15"/>
        <v>647</v>
      </c>
      <c r="N25" s="78">
        <f t="shared" si="16"/>
        <v>5625.1914132379252</v>
      </c>
      <c r="O25" s="287">
        <f>N25*1000000/'a1'!L26</f>
        <v>10547.319596792835</v>
      </c>
      <c r="P25" s="78">
        <f t="shared" si="17"/>
        <v>1446</v>
      </c>
      <c r="Q25" s="78">
        <f>E83/'a30-2'!D21*100</f>
        <v>151.04895104895104</v>
      </c>
      <c r="R25" s="78">
        <f t="shared" si="18"/>
        <v>203</v>
      </c>
      <c r="S25" s="78">
        <v>44</v>
      </c>
      <c r="T25" s="78">
        <f t="shared" si="19"/>
        <v>247</v>
      </c>
      <c r="U25" s="78">
        <f t="shared" si="1"/>
        <v>1541.951048951049</v>
      </c>
      <c r="V25" s="287">
        <f>U25*1000000/'a1'!R26</f>
        <v>11314.497611193408</v>
      </c>
      <c r="W25" s="78">
        <f t="shared" si="20"/>
        <v>10830</v>
      </c>
      <c r="X25" s="78">
        <f>F83/'a30-2'!E21*100</f>
        <v>774.15143603133163</v>
      </c>
      <c r="Y25" s="78">
        <f t="shared" si="21"/>
        <v>913</v>
      </c>
      <c r="Z25" s="78">
        <v>303</v>
      </c>
      <c r="AA25" s="78">
        <f t="shared" si="22"/>
        <v>1216</v>
      </c>
      <c r="AB25" s="78">
        <f t="shared" si="2"/>
        <v>11271.848563968668</v>
      </c>
      <c r="AC25" s="287">
        <f>AB25*1000000/'a1'!X26</f>
        <v>12071.151962304632</v>
      </c>
      <c r="AD25" s="78">
        <f t="shared" si="23"/>
        <v>8475</v>
      </c>
      <c r="AE25" s="78">
        <f>G83/'a30-2'!F21*100</f>
        <v>789.75741239892182</v>
      </c>
      <c r="AF25" s="78">
        <f t="shared" si="24"/>
        <v>1248</v>
      </c>
      <c r="AG25" s="78">
        <v>351</v>
      </c>
      <c r="AH25" s="78">
        <f t="shared" si="25"/>
        <v>1599</v>
      </c>
      <c r="AI25" s="78">
        <f t="shared" si="3"/>
        <v>9284.2425876010784</v>
      </c>
      <c r="AJ25" s="287">
        <f>AI25*1000000/'a1'!AD26</f>
        <v>12369.078362007349</v>
      </c>
      <c r="AK25" s="78">
        <f t="shared" si="26"/>
        <v>63547</v>
      </c>
      <c r="AL25" s="78">
        <f>H83/'a30-2'!G21*100</f>
        <v>5879.3774319066151</v>
      </c>
      <c r="AM25" s="78">
        <f t="shared" si="27"/>
        <v>8530</v>
      </c>
      <c r="AN25" s="78">
        <v>2843</v>
      </c>
      <c r="AO25" s="78">
        <f t="shared" si="28"/>
        <v>11373</v>
      </c>
      <c r="AP25" s="78">
        <f t="shared" si="4"/>
        <v>69040.622568093386</v>
      </c>
      <c r="AQ25" s="287">
        <f>AP25*1000000/'a1'!AJ26</f>
        <v>9427.5932909696348</v>
      </c>
      <c r="AR25" s="78">
        <f t="shared" si="29"/>
        <v>104059</v>
      </c>
      <c r="AS25" s="78">
        <f>I83/'a30-2'!H21*100</f>
        <v>8526.71755725191</v>
      </c>
      <c r="AT25" s="78">
        <f t="shared" si="30"/>
        <v>15251</v>
      </c>
      <c r="AU25" s="78">
        <v>-549</v>
      </c>
      <c r="AV25" s="78">
        <f t="shared" si="31"/>
        <v>14702</v>
      </c>
      <c r="AW25" s="78">
        <f t="shared" si="5"/>
        <v>110234.2824427481</v>
      </c>
      <c r="AX25" s="287">
        <f>AW25/'a1'!AP26*1000000</f>
        <v>9581.6246513940969</v>
      </c>
      <c r="AY25" s="78">
        <f t="shared" si="32"/>
        <v>11806</v>
      </c>
      <c r="AZ25" s="78">
        <f>J83/'a30-2'!I21*100</f>
        <v>1026.8096514745309</v>
      </c>
      <c r="BA25" s="78">
        <f t="shared" si="33"/>
        <v>1516</v>
      </c>
      <c r="BB25" s="78">
        <v>373</v>
      </c>
      <c r="BC25" s="78">
        <f t="shared" si="34"/>
        <v>1889</v>
      </c>
      <c r="BD25" s="78">
        <f t="shared" si="6"/>
        <v>12668.19034852547</v>
      </c>
      <c r="BE25" s="287">
        <f>BD25*1000000/'a1'!AV26</f>
        <v>11088.636286750441</v>
      </c>
      <c r="BF25" s="78">
        <f t="shared" si="35"/>
        <v>10407</v>
      </c>
      <c r="BG25" s="78">
        <f>K83/'a30-2'!J21*100</f>
        <v>1378.8461538461538</v>
      </c>
      <c r="BH25" s="78">
        <f t="shared" si="36"/>
        <v>1235</v>
      </c>
      <c r="BI25" s="78">
        <v>627</v>
      </c>
      <c r="BJ25" s="78">
        <f t="shared" si="37"/>
        <v>1862</v>
      </c>
      <c r="BK25" s="78">
        <f t="shared" si="7"/>
        <v>10890.153846153846</v>
      </c>
      <c r="BL25" s="287">
        <f>BK25*1000000/'a1'!BB26</f>
        <v>10734.249604892388</v>
      </c>
      <c r="BM25" s="78">
        <f t="shared" si="38"/>
        <v>29095</v>
      </c>
      <c r="BN25" s="78">
        <f>L83/'a30-2'!K21*100</f>
        <v>3697.7547495682211</v>
      </c>
      <c r="BO25" s="78">
        <f t="shared" si="39"/>
        <v>4105</v>
      </c>
      <c r="BP25" s="78">
        <v>887</v>
      </c>
      <c r="BQ25" s="78">
        <f t="shared" si="40"/>
        <v>4992</v>
      </c>
      <c r="BR25" s="78">
        <f t="shared" si="8"/>
        <v>30389.245250431777</v>
      </c>
      <c r="BS25" s="287">
        <f>BR25/'a1'!BH26*1000000</f>
        <v>10292.047138825104</v>
      </c>
      <c r="BT25" s="78">
        <f t="shared" si="41"/>
        <v>33509</v>
      </c>
      <c r="BU25" s="78">
        <f>M83/'a30-2'!L21*100</f>
        <v>3006.3371356147018</v>
      </c>
      <c r="BV25" s="78">
        <f t="shared" si="42"/>
        <v>5248</v>
      </c>
      <c r="BW25" s="78">
        <v>1096</v>
      </c>
      <c r="BX25" s="78">
        <f t="shared" si="43"/>
        <v>6344</v>
      </c>
      <c r="BY25" s="78">
        <f t="shared" si="9"/>
        <v>36846.662864385296</v>
      </c>
      <c r="BZ25" s="78">
        <f>BY25*1000000/'a1'!BN26</f>
        <v>9185.5443244237449</v>
      </c>
    </row>
    <row r="26" spans="1:78" ht="18.75" customHeight="1">
      <c r="A26" s="1">
        <v>2000</v>
      </c>
      <c r="B26" s="78">
        <f t="shared" si="10"/>
        <v>293676</v>
      </c>
      <c r="C26" s="78">
        <f>C84/'a30-2'!B22*100</f>
        <v>26367.801047120418</v>
      </c>
      <c r="D26" s="78">
        <f t="shared" si="11"/>
        <v>41576</v>
      </c>
      <c r="E26" s="78">
        <v>12764</v>
      </c>
      <c r="F26" s="78">
        <f t="shared" si="12"/>
        <v>54340</v>
      </c>
      <c r="G26" s="78">
        <f t="shared" si="0"/>
        <v>321648.19895287958</v>
      </c>
      <c r="H26" s="287">
        <f>G26*1000000/'a1'!F27</f>
        <v>10482.012288867809</v>
      </c>
      <c r="I26" s="78">
        <f t="shared" si="13"/>
        <v>5964</v>
      </c>
      <c r="J26" s="78">
        <f>D84/'a30-2'!C22*100</f>
        <v>739.70345963756176</v>
      </c>
      <c r="K26" s="78">
        <f t="shared" si="14"/>
        <v>687</v>
      </c>
      <c r="L26" s="78">
        <v>267</v>
      </c>
      <c r="M26" s="78">
        <f t="shared" si="15"/>
        <v>954</v>
      </c>
      <c r="N26" s="78">
        <f t="shared" si="16"/>
        <v>6178.2965403624385</v>
      </c>
      <c r="O26" s="287">
        <f>N26*1000000/'a1'!L27</f>
        <v>11702.072747795195</v>
      </c>
      <c r="P26" s="78">
        <f t="shared" si="17"/>
        <v>1476</v>
      </c>
      <c r="Q26" s="78">
        <f>E84/'a30-2'!D22*100</f>
        <v>151.6778523489933</v>
      </c>
      <c r="R26" s="78">
        <f t="shared" si="18"/>
        <v>217</v>
      </c>
      <c r="S26" s="78">
        <v>92</v>
      </c>
      <c r="T26" s="78">
        <f t="shared" si="19"/>
        <v>309</v>
      </c>
      <c r="U26" s="78">
        <f t="shared" si="1"/>
        <v>1633.3221476510066</v>
      </c>
      <c r="V26" s="287">
        <f>U26*1000000/'a1'!R27</f>
        <v>11968.360428306636</v>
      </c>
      <c r="W26" s="78">
        <f t="shared" si="20"/>
        <v>10745</v>
      </c>
      <c r="X26" s="78">
        <f>F84/'a30-2'!E22*100</f>
        <v>749.37343358395992</v>
      </c>
      <c r="Y26" s="78">
        <f t="shared" si="21"/>
        <v>1169</v>
      </c>
      <c r="Z26" s="78">
        <v>234</v>
      </c>
      <c r="AA26" s="78">
        <f t="shared" si="22"/>
        <v>1403</v>
      </c>
      <c r="AB26" s="78">
        <f t="shared" si="2"/>
        <v>11398.62656641604</v>
      </c>
      <c r="AC26" s="287">
        <f>AB26*1000000/'a1'!X27</f>
        <v>12206.436315328141</v>
      </c>
      <c r="AD26" s="78">
        <f t="shared" si="23"/>
        <v>8425</v>
      </c>
      <c r="AE26" s="78">
        <f>G84/'a30-2'!F22*100</f>
        <v>806.24187256176845</v>
      </c>
      <c r="AF26" s="78">
        <f t="shared" si="24"/>
        <v>1170</v>
      </c>
      <c r="AG26" s="78">
        <v>412</v>
      </c>
      <c r="AH26" s="78">
        <f t="shared" si="25"/>
        <v>1582</v>
      </c>
      <c r="AI26" s="78">
        <f t="shared" si="3"/>
        <v>9200.7581274382319</v>
      </c>
      <c r="AJ26" s="287">
        <f>AI26*1000000/'a1'!AD27</f>
        <v>12259.226809570246</v>
      </c>
      <c r="AK26" s="78">
        <f t="shared" si="26"/>
        <v>65599</v>
      </c>
      <c r="AL26" s="78">
        <f>H84/'a30-2'!G22*100</f>
        <v>6020.278833967046</v>
      </c>
      <c r="AM26" s="78">
        <f t="shared" si="27"/>
        <v>8668</v>
      </c>
      <c r="AN26" s="78">
        <v>3093</v>
      </c>
      <c r="AO26" s="78">
        <f t="shared" si="28"/>
        <v>11761</v>
      </c>
      <c r="AP26" s="78">
        <f t="shared" si="4"/>
        <v>71339.721166032949</v>
      </c>
      <c r="AQ26" s="287">
        <f>AP26*1000000/'a1'!AJ27</f>
        <v>9696.9140022861302</v>
      </c>
      <c r="AR26" s="78">
        <f t="shared" si="29"/>
        <v>107855</v>
      </c>
      <c r="AS26" s="78">
        <f>I84/'a30-2'!H22*100</f>
        <v>8824.7809762202742</v>
      </c>
      <c r="AT26" s="78">
        <f t="shared" si="30"/>
        <v>16225</v>
      </c>
      <c r="AU26" s="78">
        <v>3815</v>
      </c>
      <c r="AV26" s="78">
        <f t="shared" si="31"/>
        <v>20040</v>
      </c>
      <c r="AW26" s="78">
        <f t="shared" si="5"/>
        <v>119070.21902377973</v>
      </c>
      <c r="AX26" s="287">
        <f>AW26/'a1'!AP27*1000000</f>
        <v>10191.497345677435</v>
      </c>
      <c r="AY26" s="78">
        <f t="shared" si="32"/>
        <v>12206</v>
      </c>
      <c r="AZ26" s="78">
        <f>J84/'a30-2'!I22*100</f>
        <v>1038.0577427821522</v>
      </c>
      <c r="BA26" s="78">
        <f t="shared" si="33"/>
        <v>1443</v>
      </c>
      <c r="BB26" s="78">
        <v>272</v>
      </c>
      <c r="BC26" s="78">
        <f t="shared" si="34"/>
        <v>1715</v>
      </c>
      <c r="BD26" s="78">
        <f t="shared" si="6"/>
        <v>12882.942257217848</v>
      </c>
      <c r="BE26" s="287">
        <f>BD26*1000000/'a1'!AV27</f>
        <v>11228.794807709708</v>
      </c>
      <c r="BF26" s="78">
        <f t="shared" si="35"/>
        <v>10642</v>
      </c>
      <c r="BG26" s="78">
        <f>K84/'a30-2'!J22*100</f>
        <v>1333.3333333333335</v>
      </c>
      <c r="BH26" s="78">
        <f t="shared" si="36"/>
        <v>1253</v>
      </c>
      <c r="BI26" s="78">
        <v>294</v>
      </c>
      <c r="BJ26" s="78">
        <f t="shared" si="37"/>
        <v>1547</v>
      </c>
      <c r="BK26" s="78">
        <f t="shared" si="7"/>
        <v>10855.666666666666</v>
      </c>
      <c r="BL26" s="287">
        <f>BK26*1000000/'a1'!BB27</f>
        <v>10774.160145168467</v>
      </c>
      <c r="BM26" s="78">
        <f t="shared" si="38"/>
        <v>30837</v>
      </c>
      <c r="BN26" s="78">
        <f>L84/'a30-2'!K22*100</f>
        <v>3332.8380386329868</v>
      </c>
      <c r="BO26" s="78">
        <f t="shared" si="39"/>
        <v>4749</v>
      </c>
      <c r="BP26" s="78">
        <v>1137</v>
      </c>
      <c r="BQ26" s="78">
        <f t="shared" si="40"/>
        <v>5886</v>
      </c>
      <c r="BR26" s="78">
        <f t="shared" si="8"/>
        <v>33390.161961367012</v>
      </c>
      <c r="BS26" s="287">
        <f>BR26/'a1'!BH27*1000000</f>
        <v>11114.501095256375</v>
      </c>
      <c r="BT26" s="78">
        <f t="shared" si="41"/>
        <v>34792</v>
      </c>
      <c r="BU26" s="78">
        <f>M84/'a30-2'!L22*100</f>
        <v>3037.8048780487807</v>
      </c>
      <c r="BV26" s="78">
        <f t="shared" si="42"/>
        <v>5352</v>
      </c>
      <c r="BW26" s="78">
        <v>2261</v>
      </c>
      <c r="BX26" s="78">
        <f t="shared" si="43"/>
        <v>7613</v>
      </c>
      <c r="BY26" s="78">
        <f t="shared" si="9"/>
        <v>39367.195121951219</v>
      </c>
      <c r="BZ26" s="78">
        <f>BY26*1000000/'a1'!BN27</f>
        <v>9746.2127984668405</v>
      </c>
    </row>
    <row r="27" spans="1:78" ht="18.75" customHeight="1">
      <c r="A27" s="1">
        <v>2001</v>
      </c>
      <c r="B27" s="78">
        <f t="shared" si="10"/>
        <v>303655</v>
      </c>
      <c r="C27" s="78">
        <f>C85/'a30-2'!B23*100</f>
        <v>26877.734877734878</v>
      </c>
      <c r="D27" s="78">
        <f t="shared" si="11"/>
        <v>46476</v>
      </c>
      <c r="E27" s="78">
        <v>-5941</v>
      </c>
      <c r="F27" s="78">
        <f t="shared" si="12"/>
        <v>40535</v>
      </c>
      <c r="G27" s="78">
        <f t="shared" si="0"/>
        <v>317312.26512226515</v>
      </c>
      <c r="H27" s="287">
        <f>G27*1000000/'a1'!F28</f>
        <v>10228.982546099567</v>
      </c>
      <c r="I27" s="78">
        <f t="shared" si="13"/>
        <v>6026</v>
      </c>
      <c r="J27" s="78">
        <f>D85/'a30-2'!C23*100</f>
        <v>765.28925619834706</v>
      </c>
      <c r="K27" s="78">
        <f t="shared" si="14"/>
        <v>706</v>
      </c>
      <c r="L27" s="78">
        <v>166</v>
      </c>
      <c r="M27" s="78">
        <f t="shared" si="15"/>
        <v>872</v>
      </c>
      <c r="N27" s="78">
        <f t="shared" si="16"/>
        <v>6132.7107438016528</v>
      </c>
      <c r="O27" s="287">
        <f>N27*1000000/'a1'!L28</f>
        <v>11747.452798798675</v>
      </c>
      <c r="P27" s="78">
        <f t="shared" si="17"/>
        <v>1544</v>
      </c>
      <c r="Q27" s="78">
        <f>E85/'a30-2'!D23*100</f>
        <v>151.94805194805195</v>
      </c>
      <c r="R27" s="78">
        <f t="shared" si="18"/>
        <v>266</v>
      </c>
      <c r="S27" s="78">
        <v>-65</v>
      </c>
      <c r="T27" s="78">
        <f t="shared" si="19"/>
        <v>201</v>
      </c>
      <c r="U27" s="78">
        <f t="shared" si="1"/>
        <v>1593.0519480519481</v>
      </c>
      <c r="V27" s="287">
        <f>U27*1000000/'a1'!R28</f>
        <v>11656.619822573066</v>
      </c>
      <c r="W27" s="78">
        <f t="shared" si="20"/>
        <v>10774</v>
      </c>
      <c r="X27" s="78">
        <f>F85/'a30-2'!E23*100</f>
        <v>753.69458128078816</v>
      </c>
      <c r="Y27" s="78">
        <f t="shared" si="21"/>
        <v>1207</v>
      </c>
      <c r="Z27" s="78">
        <v>191</v>
      </c>
      <c r="AA27" s="78">
        <f t="shared" si="22"/>
        <v>1398</v>
      </c>
      <c r="AB27" s="78">
        <f t="shared" si="2"/>
        <v>11418.305418719212</v>
      </c>
      <c r="AC27" s="287">
        <f>AB27*1000000/'a1'!X28</f>
        <v>12244.910335851182</v>
      </c>
      <c r="AD27" s="78">
        <f t="shared" si="23"/>
        <v>8543</v>
      </c>
      <c r="AE27" s="78">
        <f>G85/'a30-2'!F23*100</f>
        <v>826.2548262548263</v>
      </c>
      <c r="AF27" s="78">
        <f t="shared" si="24"/>
        <v>1080</v>
      </c>
      <c r="AG27" s="78">
        <v>103</v>
      </c>
      <c r="AH27" s="78">
        <f t="shared" si="25"/>
        <v>1183</v>
      </c>
      <c r="AI27" s="78">
        <f t="shared" si="3"/>
        <v>8899.7451737451738</v>
      </c>
      <c r="AJ27" s="287">
        <f>AI27*1000000/'a1'!AD28</f>
        <v>11869.175500447007</v>
      </c>
      <c r="AK27" s="78">
        <f t="shared" si="26"/>
        <v>68778</v>
      </c>
      <c r="AL27" s="78">
        <f>H85/'a30-2'!G23*100</f>
        <v>6115.8156911581573</v>
      </c>
      <c r="AM27" s="78">
        <f t="shared" si="27"/>
        <v>10112</v>
      </c>
      <c r="AN27" s="78">
        <v>-2029</v>
      </c>
      <c r="AO27" s="78">
        <f t="shared" si="28"/>
        <v>8083</v>
      </c>
      <c r="AP27" s="78">
        <f t="shared" si="4"/>
        <v>70745.184308841839</v>
      </c>
      <c r="AQ27" s="287">
        <f>AP27*1000000/'a1'!AJ28</f>
        <v>9564.7407770480677</v>
      </c>
      <c r="AR27" s="78">
        <f t="shared" si="29"/>
        <v>111224</v>
      </c>
      <c r="AS27" s="78">
        <f>I85/'a30-2'!H23*100</f>
        <v>9035.6265356265358</v>
      </c>
      <c r="AT27" s="78">
        <f t="shared" si="30"/>
        <v>17777</v>
      </c>
      <c r="AU27" s="78">
        <v>-1076</v>
      </c>
      <c r="AV27" s="78">
        <f t="shared" si="31"/>
        <v>16701</v>
      </c>
      <c r="AW27" s="78">
        <f t="shared" si="5"/>
        <v>118889.37346437346</v>
      </c>
      <c r="AX27" s="287">
        <f>AW27/'a1'!AP28*1000000</f>
        <v>9992.7744240422817</v>
      </c>
      <c r="AY27" s="78">
        <f t="shared" si="32"/>
        <v>12468</v>
      </c>
      <c r="AZ27" s="78">
        <f>J85/'a30-2'!I23*100</f>
        <v>1034.6153846153848</v>
      </c>
      <c r="BA27" s="78">
        <f t="shared" si="33"/>
        <v>1541</v>
      </c>
      <c r="BB27" s="78">
        <v>-377</v>
      </c>
      <c r="BC27" s="78">
        <f t="shared" si="34"/>
        <v>1164</v>
      </c>
      <c r="BD27" s="78">
        <f t="shared" si="6"/>
        <v>12597.384615384615</v>
      </c>
      <c r="BE27" s="287">
        <f>BD27*1000000/'a1'!AV28</f>
        <v>10940.415001714888</v>
      </c>
      <c r="BF27" s="78">
        <f t="shared" si="35"/>
        <v>10868</v>
      </c>
      <c r="BG27" s="78">
        <f>K85/'a30-2'!J23*100</f>
        <v>1386.9801084990959</v>
      </c>
      <c r="BH27" s="78">
        <f t="shared" si="36"/>
        <v>1560</v>
      </c>
      <c r="BI27" s="78">
        <v>-680</v>
      </c>
      <c r="BJ27" s="78">
        <f t="shared" si="37"/>
        <v>880</v>
      </c>
      <c r="BK27" s="78">
        <f t="shared" si="7"/>
        <v>10361.019891500904</v>
      </c>
      <c r="BL27" s="287">
        <f>BK27*1000000/'a1'!BB28</f>
        <v>10358.544199437238</v>
      </c>
      <c r="BM27" s="78">
        <f t="shared" si="38"/>
        <v>32142</v>
      </c>
      <c r="BN27" s="78">
        <f>L85/'a30-2'!K23*100</f>
        <v>3349.6402877697838</v>
      </c>
      <c r="BO27" s="78">
        <f t="shared" si="39"/>
        <v>6019</v>
      </c>
      <c r="BP27" s="78">
        <v>-1713</v>
      </c>
      <c r="BQ27" s="78">
        <f t="shared" si="40"/>
        <v>4306</v>
      </c>
      <c r="BR27" s="78">
        <f t="shared" si="8"/>
        <v>33098.359712230216</v>
      </c>
      <c r="BS27" s="287">
        <f>BR27/'a1'!BH28*1000000</f>
        <v>10823.149382634694</v>
      </c>
      <c r="BT27" s="78">
        <f t="shared" si="41"/>
        <v>35937</v>
      </c>
      <c r="BU27" s="78">
        <f>M85/'a30-2'!L23*100</f>
        <v>3112.1833534378766</v>
      </c>
      <c r="BV27" s="78">
        <f t="shared" si="42"/>
        <v>5459</v>
      </c>
      <c r="BW27" s="78">
        <v>-423</v>
      </c>
      <c r="BX27" s="78">
        <f t="shared" si="43"/>
        <v>5036</v>
      </c>
      <c r="BY27" s="78">
        <f t="shared" si="9"/>
        <v>37860.816646562125</v>
      </c>
      <c r="BZ27" s="78">
        <f>BY27*1000000/'a1'!BN28</f>
        <v>9286.554077573217</v>
      </c>
    </row>
    <row r="28" spans="1:78" ht="18.75" customHeight="1">
      <c r="A28" s="1">
        <v>2002</v>
      </c>
      <c r="B28" s="78">
        <f t="shared" si="10"/>
        <v>310468</v>
      </c>
      <c r="C28" s="78">
        <f>C86/'a30-2'!B24*100</f>
        <v>27773.5368956743</v>
      </c>
      <c r="D28" s="78">
        <f t="shared" si="11"/>
        <v>47712</v>
      </c>
      <c r="E28" s="78">
        <v>-3196</v>
      </c>
      <c r="F28" s="78">
        <f>D28+E28</f>
        <v>44516</v>
      </c>
      <c r="G28" s="78">
        <f t="shared" ref="G28:G34" si="44">B28-C28+F28</f>
        <v>327210.4631043257</v>
      </c>
      <c r="H28" s="287">
        <f>G28*1000000/'a1'!F29</f>
        <v>10433.98082971429</v>
      </c>
      <c r="I28" s="78">
        <f t="shared" si="13"/>
        <v>6173</v>
      </c>
      <c r="J28" s="78">
        <f>D86/'a30-2'!C24*100</f>
        <v>812.91390728476824</v>
      </c>
      <c r="K28" s="78">
        <f t="shared" si="14"/>
        <v>852</v>
      </c>
      <c r="L28" s="78">
        <v>-226</v>
      </c>
      <c r="M28" s="78">
        <f t="shared" ref="M28:M34" si="45">K28+L28</f>
        <v>626</v>
      </c>
      <c r="N28" s="78">
        <f t="shared" ref="N28:N37" si="46">I28-J28+M28</f>
        <v>5986.0860927152316</v>
      </c>
      <c r="O28" s="287">
        <f>N28*1000000/'a1'!L29</f>
        <v>11523.205069512132</v>
      </c>
      <c r="P28" s="78">
        <f t="shared" si="17"/>
        <v>1487</v>
      </c>
      <c r="Q28" s="78">
        <f>E86/'a30-2'!D24*100</f>
        <v>156.96202531645568</v>
      </c>
      <c r="R28" s="78">
        <f t="shared" si="18"/>
        <v>281</v>
      </c>
      <c r="S28" s="78">
        <v>75</v>
      </c>
      <c r="T28" s="78">
        <f t="shared" ref="T28:T34" si="47">R28+S28</f>
        <v>356</v>
      </c>
      <c r="U28" s="78">
        <f t="shared" ref="U28:U37" si="48">P28-Q28+T28</f>
        <v>1686.0379746835442</v>
      </c>
      <c r="V28" s="287">
        <f>U28*1000000/'a1'!R29</f>
        <v>12317.635700493456</v>
      </c>
      <c r="W28" s="78">
        <f t="shared" si="20"/>
        <v>10961</v>
      </c>
      <c r="X28" s="78">
        <f>F86/'a30-2'!E24*100</f>
        <v>789.21568627450984</v>
      </c>
      <c r="Y28" s="78">
        <f t="shared" si="21"/>
        <v>1404</v>
      </c>
      <c r="Z28" s="78">
        <v>37</v>
      </c>
      <c r="AA28" s="78">
        <f t="shared" ref="AA28:AA37" si="49">Y28+Z28</f>
        <v>1441</v>
      </c>
      <c r="AB28" s="78">
        <f t="shared" ref="AB28:AB37" si="50">W28-X28+AA28</f>
        <v>11612.784313725489</v>
      </c>
      <c r="AC28" s="287">
        <f>AB28*1000000/'a1'!X29</f>
        <v>12417.712880342147</v>
      </c>
      <c r="AD28" s="78">
        <f t="shared" si="23"/>
        <v>8690</v>
      </c>
      <c r="AE28" s="78">
        <f>G86/'a30-2'!F24*100</f>
        <v>867.45406824146971</v>
      </c>
      <c r="AF28" s="78">
        <f t="shared" si="24"/>
        <v>1026</v>
      </c>
      <c r="AG28" s="78">
        <v>9</v>
      </c>
      <c r="AH28" s="78">
        <f t="shared" ref="AH28:AH37" si="51">AF28+AG28</f>
        <v>1035</v>
      </c>
      <c r="AI28" s="78">
        <f t="shared" ref="AI28:AI37" si="52">AD28-AE28+AH28</f>
        <v>8857.5459317585301</v>
      </c>
      <c r="AJ28" s="287">
        <f>AI28*1000000/'a1'!AD29</f>
        <v>11819.958487584978</v>
      </c>
      <c r="AK28" s="78">
        <f t="shared" si="26"/>
        <v>70084</v>
      </c>
      <c r="AL28" s="78">
        <f>H86/'a30-2'!G24*100</f>
        <v>6353.3007334963331</v>
      </c>
      <c r="AM28" s="78">
        <f t="shared" si="27"/>
        <v>10622</v>
      </c>
      <c r="AN28" s="78">
        <v>-1833</v>
      </c>
      <c r="AO28" s="78">
        <f t="shared" ref="AO28:AO37" si="53">AM28+AN28</f>
        <v>8789</v>
      </c>
      <c r="AP28" s="78">
        <f t="shared" ref="AP28:AP37" si="54">AK28-AL28+AO28</f>
        <v>72519.699266503667</v>
      </c>
      <c r="AQ28" s="287">
        <f>AP28*1000000/'a1'!AJ29</f>
        <v>9745.1023356231017</v>
      </c>
      <c r="AR28" s="78">
        <f t="shared" si="29"/>
        <v>114078</v>
      </c>
      <c r="AS28" s="78">
        <f>I86/'a30-2'!H24*100</f>
        <v>9197.5903614457839</v>
      </c>
      <c r="AT28" s="78">
        <f t="shared" si="30"/>
        <v>18318</v>
      </c>
      <c r="AU28" s="78">
        <v>1577</v>
      </c>
      <c r="AV28" s="78">
        <f t="shared" ref="AV28:AV37" si="55">AT28+AU28</f>
        <v>19895</v>
      </c>
      <c r="AW28" s="78">
        <f t="shared" ref="AW28:AW37" si="56">AR28-AS28+AV28</f>
        <v>124775.40963855422</v>
      </c>
      <c r="AX28" s="287">
        <f>AW28/'a1'!AP29*1000000</f>
        <v>10316.984825797465</v>
      </c>
      <c r="AY28" s="78">
        <f t="shared" si="32"/>
        <v>12736</v>
      </c>
      <c r="AZ28" s="78">
        <f>J86/'a30-2'!I24*100</f>
        <v>1025.031289111389</v>
      </c>
      <c r="BA28" s="78">
        <f t="shared" si="33"/>
        <v>1490</v>
      </c>
      <c r="BB28" s="78">
        <v>-21</v>
      </c>
      <c r="BC28" s="78">
        <f t="shared" ref="BC28:BC37" si="57">BA28+BB28</f>
        <v>1469</v>
      </c>
      <c r="BD28" s="78">
        <f t="shared" ref="BD28:BD37" si="58">AY28-AZ28+BC28</f>
        <v>13179.96871088861</v>
      </c>
      <c r="BE28" s="287">
        <f>BD28*1000000/'a1'!AV29</f>
        <v>11394.654278528729</v>
      </c>
      <c r="BF28" s="78">
        <f t="shared" si="35"/>
        <v>11076</v>
      </c>
      <c r="BG28" s="78">
        <f>K86/'a30-2'!J24*100</f>
        <v>1398.6135181975737</v>
      </c>
      <c r="BH28" s="78">
        <f t="shared" si="36"/>
        <v>1518</v>
      </c>
      <c r="BI28" s="78">
        <v>-296</v>
      </c>
      <c r="BJ28" s="78">
        <f t="shared" ref="BJ28:BJ37" si="59">BH28+BI28</f>
        <v>1222</v>
      </c>
      <c r="BK28" s="78">
        <f t="shared" ref="BK28:BK37" si="60">BF28-BG28+BJ28</f>
        <v>10899.386481802427</v>
      </c>
      <c r="BL28" s="287">
        <f>BK28*1000000/'a1'!BB29</f>
        <v>10934.299700746913</v>
      </c>
      <c r="BM28" s="78">
        <f t="shared" si="38"/>
        <v>33236</v>
      </c>
      <c r="BN28" s="78">
        <f>L86/'a30-2'!K24*100</f>
        <v>3635.1550960118166</v>
      </c>
      <c r="BO28" s="78">
        <f t="shared" si="39"/>
        <v>6260</v>
      </c>
      <c r="BP28" s="78">
        <v>-2250</v>
      </c>
      <c r="BQ28" s="78">
        <f t="shared" ref="BQ28:BQ37" si="61">BO28+BP28</f>
        <v>4010</v>
      </c>
      <c r="BR28" s="78">
        <f t="shared" ref="BR28:BR37" si="62">BM28-BN28+BQ28</f>
        <v>33610.844903988182</v>
      </c>
      <c r="BS28" s="287">
        <f>BR28/'a1'!BH29*1000000</f>
        <v>10743.68154239338</v>
      </c>
      <c r="BT28" s="78">
        <f t="shared" si="41"/>
        <v>36475</v>
      </c>
      <c r="BU28" s="78">
        <f>M86/'a30-2'!L24*100</f>
        <v>3237.0012091898425</v>
      </c>
      <c r="BV28" s="78">
        <f t="shared" si="42"/>
        <v>5121</v>
      </c>
      <c r="BW28" s="78">
        <v>608</v>
      </c>
      <c r="BX28" s="78">
        <f t="shared" ref="BX28:BX37" si="63">BV28+BW28</f>
        <v>5729</v>
      </c>
      <c r="BY28" s="78">
        <f t="shared" ref="BY28:BY37" si="64">BT28-BU28+BX28</f>
        <v>38966.998790810161</v>
      </c>
      <c r="BZ28" s="78">
        <f>BY28*1000000/'a1'!BN29</f>
        <v>9502.8388267589908</v>
      </c>
    </row>
    <row r="29" spans="1:78" ht="18.75" customHeight="1">
      <c r="A29" s="1">
        <v>2003</v>
      </c>
      <c r="B29" s="78">
        <f t="shared" si="10"/>
        <v>319406</v>
      </c>
      <c r="C29" s="78">
        <f>C87/'a30-2'!B25*100</f>
        <v>27373.152709359609</v>
      </c>
      <c r="D29" s="78">
        <f t="shared" si="11"/>
        <v>49629</v>
      </c>
      <c r="E29" s="78">
        <v>5624</v>
      </c>
      <c r="F29" s="78">
        <f t="shared" ref="F29:F37" si="65">D29+E29</f>
        <v>55253</v>
      </c>
      <c r="G29" s="78">
        <f t="shared" si="44"/>
        <v>347285.84729064041</v>
      </c>
      <c r="H29" s="287">
        <f>G29*1000000/'a1'!F30</f>
        <v>10974.767412373683</v>
      </c>
      <c r="I29" s="78">
        <f t="shared" si="13"/>
        <v>6250</v>
      </c>
      <c r="J29" s="78">
        <f>D87/'a30-2'!C25*100</f>
        <v>807.69230769230762</v>
      </c>
      <c r="K29" s="78">
        <f t="shared" si="14"/>
        <v>595</v>
      </c>
      <c r="L29" s="78">
        <v>113</v>
      </c>
      <c r="M29" s="78">
        <f t="shared" si="45"/>
        <v>708</v>
      </c>
      <c r="N29" s="78">
        <f t="shared" si="46"/>
        <v>6150.3076923076924</v>
      </c>
      <c r="O29" s="287">
        <f>N29*1000000/'a1'!L30</f>
        <v>11862.669357283205</v>
      </c>
      <c r="P29" s="78">
        <f t="shared" si="17"/>
        <v>1550</v>
      </c>
      <c r="Q29" s="78">
        <f>E87/'a30-2'!D25*100</f>
        <v>161.00628930817612</v>
      </c>
      <c r="R29" s="78">
        <f t="shared" si="18"/>
        <v>270</v>
      </c>
      <c r="S29" s="78">
        <v>36</v>
      </c>
      <c r="T29" s="78">
        <f t="shared" si="47"/>
        <v>306</v>
      </c>
      <c r="U29" s="78">
        <f t="shared" si="48"/>
        <v>1694.9937106918239</v>
      </c>
      <c r="V29" s="287">
        <f>U29*1000000/'a1'!R30</f>
        <v>12351.750826672767</v>
      </c>
      <c r="W29" s="78">
        <f t="shared" si="20"/>
        <v>11134</v>
      </c>
      <c r="X29" s="78">
        <f>F87/'a30-2'!E25*100</f>
        <v>777.38927738927737</v>
      </c>
      <c r="Y29" s="78">
        <f t="shared" si="21"/>
        <v>1472</v>
      </c>
      <c r="Z29" s="78">
        <v>203</v>
      </c>
      <c r="AA29" s="78">
        <f t="shared" si="49"/>
        <v>1675</v>
      </c>
      <c r="AB29" s="78">
        <f t="shared" si="50"/>
        <v>12031.610722610723</v>
      </c>
      <c r="AC29" s="287">
        <f>AB29*1000000/'a1'!X30</f>
        <v>12830.748213598265</v>
      </c>
      <c r="AD29" s="78">
        <f t="shared" si="23"/>
        <v>8799</v>
      </c>
      <c r="AE29" s="78">
        <f>G87/'a30-2'!F25*100</f>
        <v>857.69230769230762</v>
      </c>
      <c r="AF29" s="78">
        <f t="shared" si="24"/>
        <v>1063</v>
      </c>
      <c r="AG29" s="78">
        <v>93</v>
      </c>
      <c r="AH29" s="78">
        <f t="shared" si="51"/>
        <v>1156</v>
      </c>
      <c r="AI29" s="78">
        <f t="shared" si="52"/>
        <v>9097.3076923076915</v>
      </c>
      <c r="AJ29" s="287">
        <f>AI29*1000000/'a1'!AD30</f>
        <v>12138.791035328588</v>
      </c>
      <c r="AK29" s="78">
        <f t="shared" si="26"/>
        <v>72618</v>
      </c>
      <c r="AL29" s="78">
        <f>H87/'a30-2'!G25*100</f>
        <v>6259.8331346841478</v>
      </c>
      <c r="AM29" s="78">
        <f t="shared" si="27"/>
        <v>10918</v>
      </c>
      <c r="AN29" s="78">
        <v>-113</v>
      </c>
      <c r="AO29" s="78">
        <f t="shared" si="53"/>
        <v>10805</v>
      </c>
      <c r="AP29" s="78">
        <f t="shared" si="54"/>
        <v>77163.166865315856</v>
      </c>
      <c r="AQ29" s="287">
        <f>AP29*1000000/'a1'!AJ30</f>
        <v>10308.003331837941</v>
      </c>
      <c r="AR29" s="78">
        <f t="shared" si="29"/>
        <v>117999</v>
      </c>
      <c r="AS29" s="78">
        <f>I87/'a30-2'!H25*100</f>
        <v>9197.6331360946751</v>
      </c>
      <c r="AT29" s="78">
        <f t="shared" si="30"/>
        <v>20383</v>
      </c>
      <c r="AU29" s="78">
        <v>1250</v>
      </c>
      <c r="AV29" s="78">
        <f t="shared" si="55"/>
        <v>21633</v>
      </c>
      <c r="AW29" s="78">
        <f t="shared" si="56"/>
        <v>130434.36686390532</v>
      </c>
      <c r="AX29" s="287">
        <f>AW29/'a1'!AP30*1000000</f>
        <v>10652.017267066714</v>
      </c>
      <c r="AY29" s="78">
        <f t="shared" si="32"/>
        <v>13276</v>
      </c>
      <c r="AZ29" s="78">
        <f>J87/'a30-2'!I25*100</f>
        <v>1023.5148514851485</v>
      </c>
      <c r="BA29" s="78">
        <f t="shared" si="33"/>
        <v>1564</v>
      </c>
      <c r="BB29" s="78">
        <v>818</v>
      </c>
      <c r="BC29" s="78">
        <f t="shared" si="57"/>
        <v>2382</v>
      </c>
      <c r="BD29" s="78">
        <f t="shared" si="58"/>
        <v>14634.485148514852</v>
      </c>
      <c r="BE29" s="287">
        <f>BD29*1000000/'a1'!AV30</f>
        <v>12576.94693735184</v>
      </c>
      <c r="BF29" s="78">
        <f t="shared" si="35"/>
        <v>11239</v>
      </c>
      <c r="BG29" s="78">
        <f>K87/'a30-2'!J25*100</f>
        <v>1390.8629441624364</v>
      </c>
      <c r="BH29" s="78">
        <f t="shared" si="36"/>
        <v>1403</v>
      </c>
      <c r="BI29" s="78">
        <v>1490</v>
      </c>
      <c r="BJ29" s="78">
        <f t="shared" si="59"/>
        <v>2893</v>
      </c>
      <c r="BK29" s="78">
        <f t="shared" si="60"/>
        <v>12741.137055837564</v>
      </c>
      <c r="BL29" s="287">
        <f>BK29*1000000/'a1'!BB30</f>
        <v>12787.350540691625</v>
      </c>
      <c r="BM29" s="78">
        <f t="shared" si="38"/>
        <v>34445</v>
      </c>
      <c r="BN29" s="78">
        <f>L87/'a30-2'!K25*100</f>
        <v>3437.8378378378379</v>
      </c>
      <c r="BO29" s="78">
        <f t="shared" si="39"/>
        <v>5694</v>
      </c>
      <c r="BP29" s="78">
        <v>1462</v>
      </c>
      <c r="BQ29" s="78">
        <f t="shared" si="61"/>
        <v>7156</v>
      </c>
      <c r="BR29" s="78">
        <f t="shared" si="62"/>
        <v>38163.16216216216</v>
      </c>
      <c r="BS29" s="287">
        <f>BR29/'a1'!BH30*1000000</f>
        <v>11989.438532408909</v>
      </c>
      <c r="BT29" s="78">
        <f t="shared" si="41"/>
        <v>36637</v>
      </c>
      <c r="BU29" s="78">
        <f>M87/'a30-2'!L25*100</f>
        <v>3187.5732708089099</v>
      </c>
      <c r="BV29" s="78">
        <f t="shared" si="42"/>
        <v>5352</v>
      </c>
      <c r="BW29" s="78">
        <v>712</v>
      </c>
      <c r="BX29" s="78">
        <f t="shared" si="63"/>
        <v>6064</v>
      </c>
      <c r="BY29" s="78">
        <f t="shared" si="64"/>
        <v>39513.426729191087</v>
      </c>
      <c r="BZ29" s="78">
        <f>BY29*1000000/'a1'!BN30</f>
        <v>9580.2155832395638</v>
      </c>
    </row>
    <row r="30" spans="1:78" ht="18.75" customHeight="1">
      <c r="A30" s="1">
        <v>2004</v>
      </c>
      <c r="B30" s="78">
        <f t="shared" si="10"/>
        <v>325424</v>
      </c>
      <c r="C30" s="78">
        <f>C88/'a30-2'!B26*100</f>
        <v>27771.15613825983</v>
      </c>
      <c r="D30" s="78">
        <f t="shared" si="11"/>
        <v>52887</v>
      </c>
      <c r="E30" s="78">
        <v>6085</v>
      </c>
      <c r="F30" s="78">
        <f t="shared" si="65"/>
        <v>58972</v>
      </c>
      <c r="G30" s="78">
        <f>B30-C30+F30</f>
        <v>356624.8438617402</v>
      </c>
      <c r="H30" s="287">
        <f>G30*1000000/'a1'!F31</f>
        <v>11165.232643530328</v>
      </c>
      <c r="I30" s="78">
        <f t="shared" si="13"/>
        <v>6148</v>
      </c>
      <c r="J30" s="78">
        <f>D88/'a30-2'!C26*100</f>
        <v>774.96274217585699</v>
      </c>
      <c r="K30" s="78">
        <f t="shared" si="14"/>
        <v>487</v>
      </c>
      <c r="L30" s="78">
        <v>132</v>
      </c>
      <c r="M30" s="78">
        <f t="shared" si="45"/>
        <v>619</v>
      </c>
      <c r="N30" s="78">
        <f t="shared" si="46"/>
        <v>5992.0372578241431</v>
      </c>
      <c r="O30" s="287">
        <f>N30*1000000/'a1'!L31</f>
        <v>11580.539051847605</v>
      </c>
      <c r="P30" s="78">
        <f t="shared" si="17"/>
        <v>1568</v>
      </c>
      <c r="Q30" s="78">
        <f>E88/'a30-2'!D26*100</f>
        <v>160.53921568627453</v>
      </c>
      <c r="R30" s="78">
        <f t="shared" si="18"/>
        <v>215</v>
      </c>
      <c r="S30" s="78">
        <v>34</v>
      </c>
      <c r="T30" s="78">
        <f t="shared" si="47"/>
        <v>249</v>
      </c>
      <c r="U30" s="78">
        <f t="shared" si="48"/>
        <v>1656.4607843137255</v>
      </c>
      <c r="V30" s="287">
        <f>U30*1000000/'a1'!R31</f>
        <v>12031.237538594753</v>
      </c>
      <c r="W30" s="78">
        <f t="shared" si="20"/>
        <v>11133</v>
      </c>
      <c r="X30" s="78">
        <f>F88/'a30-2'!E26*100</f>
        <v>785.95696489241232</v>
      </c>
      <c r="Y30" s="78">
        <f t="shared" si="21"/>
        <v>1410</v>
      </c>
      <c r="Z30" s="78">
        <v>155</v>
      </c>
      <c r="AA30" s="78">
        <f t="shared" si="49"/>
        <v>1565</v>
      </c>
      <c r="AB30" s="78">
        <f t="shared" si="50"/>
        <v>11912.043035107588</v>
      </c>
      <c r="AC30" s="287">
        <f>AB30*1000000/'a1'!X31</f>
        <v>12676.91753127457</v>
      </c>
      <c r="AD30" s="78">
        <f t="shared" si="23"/>
        <v>8895</v>
      </c>
      <c r="AE30" s="78">
        <f>G88/'a30-2'!F26*100</f>
        <v>866.91542288557207</v>
      </c>
      <c r="AF30" s="78">
        <f t="shared" si="24"/>
        <v>1190</v>
      </c>
      <c r="AG30" s="78">
        <v>69</v>
      </c>
      <c r="AH30" s="78">
        <f t="shared" si="51"/>
        <v>1259</v>
      </c>
      <c r="AI30" s="78">
        <f t="shared" si="52"/>
        <v>9287.0845771144268</v>
      </c>
      <c r="AJ30" s="287">
        <f>AI30*1000000/'a1'!AD31</f>
        <v>12392.379399393967</v>
      </c>
      <c r="AK30" s="78">
        <f t="shared" si="26"/>
        <v>73262</v>
      </c>
      <c r="AL30" s="78">
        <f>H88/'a30-2'!G26*100</f>
        <v>6380.6752037252618</v>
      </c>
      <c r="AM30" s="78">
        <f t="shared" si="27"/>
        <v>11995</v>
      </c>
      <c r="AN30" s="78">
        <v>1469</v>
      </c>
      <c r="AO30" s="78">
        <f t="shared" si="53"/>
        <v>13464</v>
      </c>
      <c r="AP30" s="78">
        <f t="shared" si="54"/>
        <v>80345.324796274741</v>
      </c>
      <c r="AQ30" s="287">
        <f>AP30*1000000/'a1'!AJ31</f>
        <v>10662.114684619883</v>
      </c>
      <c r="AR30" s="78">
        <f t="shared" si="29"/>
        <v>122489</v>
      </c>
      <c r="AS30" s="78">
        <f>I88/'a30-2'!H26*100</f>
        <v>9475.0290360046456</v>
      </c>
      <c r="AT30" s="78">
        <f t="shared" si="30"/>
        <v>21306</v>
      </c>
      <c r="AU30" s="78">
        <v>2662</v>
      </c>
      <c r="AV30" s="78">
        <f t="shared" si="55"/>
        <v>23968</v>
      </c>
      <c r="AW30" s="78">
        <f t="shared" si="56"/>
        <v>136981.97096399535</v>
      </c>
      <c r="AX30" s="287">
        <f>AW30/'a1'!AP31*1000000</f>
        <v>11054.58130782542</v>
      </c>
      <c r="AY30" s="78">
        <f t="shared" si="32"/>
        <v>13592</v>
      </c>
      <c r="AZ30" s="78">
        <f>J88/'a30-2'!I26*100</f>
        <v>1021.4541120381405</v>
      </c>
      <c r="BA30" s="78">
        <f t="shared" si="33"/>
        <v>1627</v>
      </c>
      <c r="BB30" s="78">
        <v>242</v>
      </c>
      <c r="BC30" s="78">
        <f t="shared" si="57"/>
        <v>1869</v>
      </c>
      <c r="BD30" s="78">
        <f t="shared" si="58"/>
        <v>14439.54588796186</v>
      </c>
      <c r="BE30" s="287">
        <f>BD30*1000000/'a1'!AV31</f>
        <v>12307.43113329253</v>
      </c>
      <c r="BF30" s="78">
        <f t="shared" si="35"/>
        <v>11318</v>
      </c>
      <c r="BG30" s="78">
        <f>K88/'a30-2'!J26*100</f>
        <v>1375</v>
      </c>
      <c r="BH30" s="78">
        <f t="shared" si="36"/>
        <v>1458</v>
      </c>
      <c r="BI30" s="78">
        <v>1143</v>
      </c>
      <c r="BJ30" s="78">
        <f t="shared" si="59"/>
        <v>2601</v>
      </c>
      <c r="BK30" s="78">
        <f t="shared" si="60"/>
        <v>12544</v>
      </c>
      <c r="BL30" s="287">
        <f>BK30*1000000/'a1'!BB31</f>
        <v>12578.174901206577</v>
      </c>
      <c r="BM30" s="78">
        <f t="shared" si="38"/>
        <v>35129</v>
      </c>
      <c r="BN30" s="78">
        <f>L88/'a30-2'!K26*100</f>
        <v>3442.6020408163263</v>
      </c>
      <c r="BO30" s="78">
        <f t="shared" si="39"/>
        <v>6053</v>
      </c>
      <c r="BP30" s="78">
        <v>597</v>
      </c>
      <c r="BQ30" s="78">
        <f t="shared" si="61"/>
        <v>6650</v>
      </c>
      <c r="BR30" s="78">
        <f t="shared" si="62"/>
        <v>38336.397959183669</v>
      </c>
      <c r="BS30" s="287">
        <f>BR30/'a1'!BH31*1000000</f>
        <v>11837.087950720379</v>
      </c>
      <c r="BT30" s="78">
        <f t="shared" si="41"/>
        <v>36435</v>
      </c>
      <c r="BU30" s="78">
        <f>M88/'a30-2'!L26*100</f>
        <v>3220.4724409448813</v>
      </c>
      <c r="BV30" s="78">
        <f t="shared" si="42"/>
        <v>6206</v>
      </c>
      <c r="BW30" s="78">
        <v>788</v>
      </c>
      <c r="BX30" s="78">
        <f t="shared" si="63"/>
        <v>6994</v>
      </c>
      <c r="BY30" s="78">
        <f t="shared" si="64"/>
        <v>40208.527559055117</v>
      </c>
      <c r="BZ30" s="78">
        <f>BY30*1000000/'a1'!BN31</f>
        <v>9675.6266488824767</v>
      </c>
    </row>
    <row r="31" spans="1:78" ht="18.75" customHeight="1">
      <c r="A31" s="1">
        <v>2005</v>
      </c>
      <c r="B31" s="78">
        <f t="shared" si="10"/>
        <v>328867</v>
      </c>
      <c r="C31" s="78">
        <f>C89/'a30-2'!B27*100</f>
        <v>28469.364161849709</v>
      </c>
      <c r="D31" s="78">
        <f t="shared" si="11"/>
        <v>58319</v>
      </c>
      <c r="E31" s="78">
        <v>12133</v>
      </c>
      <c r="F31" s="78">
        <f t="shared" si="65"/>
        <v>70452</v>
      </c>
      <c r="G31" s="78">
        <f>B31-C31+F31</f>
        <v>370849.63583815028</v>
      </c>
      <c r="H31" s="287">
        <f>G31*1000000/'a1'!F32</f>
        <v>11501.441405972508</v>
      </c>
      <c r="I31" s="78">
        <f t="shared" si="13"/>
        <v>6240</v>
      </c>
      <c r="J31" s="78">
        <f>D89/'a30-2'!C27*100</f>
        <v>727.64227642276421</v>
      </c>
      <c r="K31" s="78">
        <f t="shared" si="14"/>
        <v>618</v>
      </c>
      <c r="L31" s="78">
        <v>165</v>
      </c>
      <c r="M31" s="78">
        <f t="shared" si="45"/>
        <v>783</v>
      </c>
      <c r="N31" s="78">
        <f t="shared" si="46"/>
        <v>6295.3577235772354</v>
      </c>
      <c r="O31" s="287">
        <f>N31*1000000/'a1'!L32</f>
        <v>12239.871762941515</v>
      </c>
      <c r="P31" s="78">
        <f t="shared" ref="P31:P44" si="66">E133</f>
        <v>1753</v>
      </c>
      <c r="Q31" s="78">
        <f>E89/'a30-2'!D27*100</f>
        <v>167.86570743405272</v>
      </c>
      <c r="R31" s="78">
        <f t="shared" ref="R31:R44" si="67">F179</f>
        <v>335</v>
      </c>
      <c r="S31" s="78">
        <v>-13</v>
      </c>
      <c r="T31" s="78">
        <f t="shared" si="47"/>
        <v>322</v>
      </c>
      <c r="U31" s="78">
        <f t="shared" si="48"/>
        <v>1907.1342925659474</v>
      </c>
      <c r="V31" s="287">
        <f>U31*1000000/'a1'!R32</f>
        <v>13813.407496276706</v>
      </c>
      <c r="W31" s="78">
        <f t="shared" si="20"/>
        <v>11300</v>
      </c>
      <c r="X31" s="78">
        <f>F89/'a30-2'!E27*100</f>
        <v>789.64757709251103</v>
      </c>
      <c r="Y31" s="78">
        <f t="shared" si="21"/>
        <v>1488</v>
      </c>
      <c r="Z31" s="78">
        <v>227</v>
      </c>
      <c r="AA31" s="78">
        <f t="shared" si="49"/>
        <v>1715</v>
      </c>
      <c r="AB31" s="78">
        <f t="shared" si="50"/>
        <v>12225.352422907488</v>
      </c>
      <c r="AC31" s="287">
        <f>AB31*1000000/'a1'!X32</f>
        <v>13034.453062296479</v>
      </c>
      <c r="AD31" s="78">
        <f t="shared" si="23"/>
        <v>9099</v>
      </c>
      <c r="AE31" s="78">
        <f>G89/'a30-2'!F27*100</f>
        <v>870.65868263473044</v>
      </c>
      <c r="AF31" s="78">
        <f t="shared" si="24"/>
        <v>1318</v>
      </c>
      <c r="AG31" s="78">
        <v>55</v>
      </c>
      <c r="AH31" s="78">
        <f t="shared" si="51"/>
        <v>1373</v>
      </c>
      <c r="AI31" s="78">
        <f t="shared" si="52"/>
        <v>9601.3413173652698</v>
      </c>
      <c r="AJ31" s="287">
        <f>AI31*1000000/'a1'!AD32</f>
        <v>12835.039732754683</v>
      </c>
      <c r="AK31" s="78">
        <f t="shared" si="26"/>
        <v>73216</v>
      </c>
      <c r="AL31" s="78">
        <f>H89/'a30-2'!G27*100</f>
        <v>6642.2018348623851</v>
      </c>
      <c r="AM31" s="78">
        <f t="shared" si="27"/>
        <v>13270</v>
      </c>
      <c r="AN31" s="78">
        <v>3272</v>
      </c>
      <c r="AO31" s="78">
        <f t="shared" si="53"/>
        <v>16542</v>
      </c>
      <c r="AP31" s="78">
        <f t="shared" si="54"/>
        <v>83115.798165137618</v>
      </c>
      <c r="AQ31" s="287">
        <f>AP31*1000000/'a1'!AJ32</f>
        <v>10963.010126938028</v>
      </c>
      <c r="AR31" s="78">
        <f t="shared" si="29"/>
        <v>123792</v>
      </c>
      <c r="AS31" s="78">
        <f>I89/'a30-2'!H27*100</f>
        <v>9858.6206896551721</v>
      </c>
      <c r="AT31" s="78">
        <f t="shared" si="30"/>
        <v>22446</v>
      </c>
      <c r="AU31" s="78">
        <v>2341</v>
      </c>
      <c r="AV31" s="78">
        <f t="shared" si="55"/>
        <v>24787</v>
      </c>
      <c r="AW31" s="78">
        <f t="shared" si="56"/>
        <v>138720.37931034481</v>
      </c>
      <c r="AX31" s="287">
        <f>AW31/'a1'!AP32*1000000</f>
        <v>11072.241252745389</v>
      </c>
      <c r="AY31" s="78">
        <f t="shared" si="32"/>
        <v>13661</v>
      </c>
      <c r="AZ31" s="78">
        <f>J89/'a30-2'!I27*100</f>
        <v>1045.5075845974329</v>
      </c>
      <c r="BA31" s="78">
        <f t="shared" si="33"/>
        <v>1796</v>
      </c>
      <c r="BB31" s="78">
        <v>20</v>
      </c>
      <c r="BC31" s="78">
        <f t="shared" si="57"/>
        <v>1816</v>
      </c>
      <c r="BD31" s="78">
        <f t="shared" si="58"/>
        <v>14431.492415402567</v>
      </c>
      <c r="BE31" s="287">
        <f>BD31*1000000/'a1'!AV32</f>
        <v>12248.097553182111</v>
      </c>
      <c r="BF31" s="78">
        <f t="shared" si="35"/>
        <v>11404</v>
      </c>
      <c r="BG31" s="78">
        <f>K89/'a30-2'!J27*100</f>
        <v>1380.517503805175</v>
      </c>
      <c r="BH31" s="78">
        <f t="shared" si="36"/>
        <v>1617</v>
      </c>
      <c r="BI31" s="78">
        <v>1881</v>
      </c>
      <c r="BJ31" s="78">
        <f t="shared" si="59"/>
        <v>3498</v>
      </c>
      <c r="BK31" s="78">
        <f t="shared" si="60"/>
        <v>13521.482496194825</v>
      </c>
      <c r="BL31" s="287">
        <f>BK31*1000000/'a1'!BB32</f>
        <v>13609.947152687293</v>
      </c>
      <c r="BM31" s="78">
        <f t="shared" si="38"/>
        <v>36102</v>
      </c>
      <c r="BN31" s="78">
        <f>L89/'a30-2'!K27*100</f>
        <v>3341.3793103448279</v>
      </c>
      <c r="BO31" s="78">
        <f t="shared" si="39"/>
        <v>7086</v>
      </c>
      <c r="BP31" s="78">
        <v>2639</v>
      </c>
      <c r="BQ31" s="78">
        <f t="shared" si="61"/>
        <v>9725</v>
      </c>
      <c r="BR31" s="78">
        <f t="shared" si="62"/>
        <v>42485.620689655174</v>
      </c>
      <c r="BS31" s="287">
        <f>BR31/'a1'!BH32*1000000</f>
        <v>12790.062608121692</v>
      </c>
      <c r="BT31" s="78">
        <f t="shared" si="41"/>
        <v>36874</v>
      </c>
      <c r="BU31" s="78">
        <f>M89/'a30-2'!L27*100</f>
        <v>3363.3369923161363</v>
      </c>
      <c r="BV31" s="78">
        <f t="shared" si="42"/>
        <v>7490</v>
      </c>
      <c r="BW31" s="78">
        <v>1392</v>
      </c>
      <c r="BX31" s="78">
        <f t="shared" si="63"/>
        <v>8882</v>
      </c>
      <c r="BY31" s="78">
        <f t="shared" si="64"/>
        <v>42392.663007683863</v>
      </c>
      <c r="BZ31" s="78">
        <f>BY31*1000000/'a1'!BN32</f>
        <v>10102.963923717967</v>
      </c>
    </row>
    <row r="32" spans="1:78" ht="18.75" customHeight="1">
      <c r="A32" s="1">
        <v>2006</v>
      </c>
      <c r="B32" s="78">
        <f t="shared" si="10"/>
        <v>337916</v>
      </c>
      <c r="C32" s="78">
        <f>C90/'a30-2'!B28*100</f>
        <v>29869.222096956029</v>
      </c>
      <c r="D32" s="78">
        <f t="shared" si="11"/>
        <v>61289</v>
      </c>
      <c r="E32" s="78">
        <v>10518</v>
      </c>
      <c r="F32" s="78">
        <f t="shared" si="65"/>
        <v>71807</v>
      </c>
      <c r="G32" s="78">
        <f t="shared" si="44"/>
        <v>379853.77790304396</v>
      </c>
      <c r="H32" s="287">
        <f>G32*1000000/'a1'!F33</f>
        <v>11662.268541595828</v>
      </c>
      <c r="I32" s="78">
        <f t="shared" si="13"/>
        <v>6372</v>
      </c>
      <c r="J32" s="78">
        <f>D90/'a30-2'!C28*100</f>
        <v>709.18367346938771</v>
      </c>
      <c r="K32" s="78">
        <f t="shared" si="14"/>
        <v>662</v>
      </c>
      <c r="L32" s="78">
        <v>230</v>
      </c>
      <c r="M32" s="78">
        <f t="shared" si="45"/>
        <v>892</v>
      </c>
      <c r="N32" s="78">
        <f t="shared" si="46"/>
        <v>6554.8163265306121</v>
      </c>
      <c r="O32" s="287">
        <f>N32*1000000/'a1'!L33</f>
        <v>12837.679255708299</v>
      </c>
      <c r="P32" s="78">
        <f t="shared" si="66"/>
        <v>1784</v>
      </c>
      <c r="Q32" s="78">
        <f>E90/'a30-2'!D28*100</f>
        <v>179.12218268090155</v>
      </c>
      <c r="R32" s="78">
        <f t="shared" si="67"/>
        <v>392</v>
      </c>
      <c r="S32" s="78">
        <v>-9</v>
      </c>
      <c r="T32" s="78">
        <f t="shared" si="47"/>
        <v>383</v>
      </c>
      <c r="U32" s="78">
        <f t="shared" si="48"/>
        <v>1987.8778173190985</v>
      </c>
      <c r="V32" s="287">
        <f>U32*1000000/'a1'!R33</f>
        <v>14418.808107227243</v>
      </c>
      <c r="W32" s="78">
        <f t="shared" si="20"/>
        <v>11514</v>
      </c>
      <c r="X32" s="78">
        <f>F90/'a30-2'!E28*100</f>
        <v>815.90413943355122</v>
      </c>
      <c r="Y32" s="78">
        <f t="shared" si="21"/>
        <v>1496</v>
      </c>
      <c r="Z32" s="78">
        <v>96</v>
      </c>
      <c r="AA32" s="78">
        <f t="shared" si="49"/>
        <v>1592</v>
      </c>
      <c r="AB32" s="78">
        <f t="shared" si="50"/>
        <v>12290.095860566449</v>
      </c>
      <c r="AC32" s="287">
        <f>AB32*1000000/'a1'!X33</f>
        <v>13104.09610224575</v>
      </c>
      <c r="AD32" s="78">
        <f t="shared" si="23"/>
        <v>9235</v>
      </c>
      <c r="AE32" s="78">
        <f>G90/'a30-2'!F28*100</f>
        <v>904.09356725146188</v>
      </c>
      <c r="AF32" s="78">
        <f t="shared" si="24"/>
        <v>1422</v>
      </c>
      <c r="AG32" s="78">
        <v>181</v>
      </c>
      <c r="AH32" s="78">
        <f t="shared" si="51"/>
        <v>1603</v>
      </c>
      <c r="AI32" s="78">
        <f t="shared" si="52"/>
        <v>9933.9064327485376</v>
      </c>
      <c r="AJ32" s="287">
        <f>AI32*1000000/'a1'!AD33</f>
        <v>13322.99711616027</v>
      </c>
      <c r="AK32" s="78">
        <f t="shared" si="26"/>
        <v>74684</v>
      </c>
      <c r="AL32" s="78">
        <f>H90/'a30-2'!G28*100</f>
        <v>6858.9025755879065</v>
      </c>
      <c r="AM32" s="78">
        <f t="shared" si="27"/>
        <v>12999</v>
      </c>
      <c r="AN32" s="78">
        <v>1785</v>
      </c>
      <c r="AO32" s="78">
        <f t="shared" si="53"/>
        <v>14784</v>
      </c>
      <c r="AP32" s="78">
        <f t="shared" si="54"/>
        <v>82609.097424412088</v>
      </c>
      <c r="AQ32" s="287">
        <f>AP32*1000000/'a1'!AJ33</f>
        <v>10824.091384108904</v>
      </c>
      <c r="AR32" s="78">
        <f t="shared" si="29"/>
        <v>129102</v>
      </c>
      <c r="AS32" s="78">
        <f>I90/'a30-2'!H28*100</f>
        <v>10351.747463359639</v>
      </c>
      <c r="AT32" s="78">
        <f t="shared" si="30"/>
        <v>23798</v>
      </c>
      <c r="AU32" s="78">
        <v>3374</v>
      </c>
      <c r="AV32" s="78">
        <f t="shared" si="55"/>
        <v>27172</v>
      </c>
      <c r="AW32" s="78">
        <f t="shared" si="56"/>
        <v>145922.25253664036</v>
      </c>
      <c r="AX32" s="287">
        <f>AW32/'a1'!AP33*1000000</f>
        <v>11524.534712515819</v>
      </c>
      <c r="AY32" s="78">
        <f t="shared" si="32"/>
        <v>13713</v>
      </c>
      <c r="AZ32" s="78">
        <f>J90/'a30-2'!I28*100</f>
        <v>1074.8603351955308</v>
      </c>
      <c r="BA32" s="78">
        <f t="shared" si="33"/>
        <v>2113</v>
      </c>
      <c r="BB32" s="78">
        <v>1020</v>
      </c>
      <c r="BC32" s="78">
        <f t="shared" si="57"/>
        <v>3133</v>
      </c>
      <c r="BD32" s="78">
        <f t="shared" si="58"/>
        <v>15771.139664804468</v>
      </c>
      <c r="BE32" s="287">
        <f>BD32*1000000/'a1'!AV33</f>
        <v>13325.148716167356</v>
      </c>
      <c r="BF32" s="78">
        <f t="shared" si="35"/>
        <v>11657</v>
      </c>
      <c r="BG32" s="78">
        <f>K90/'a30-2'!J28*100</f>
        <v>1437.3177842565599</v>
      </c>
      <c r="BH32" s="78">
        <f t="shared" si="36"/>
        <v>1680</v>
      </c>
      <c r="BI32" s="78">
        <v>567</v>
      </c>
      <c r="BJ32" s="78">
        <f t="shared" si="59"/>
        <v>2247</v>
      </c>
      <c r="BK32" s="78">
        <f t="shared" si="60"/>
        <v>12466.68221574344</v>
      </c>
      <c r="BL32" s="287">
        <f>BK32*1000000/'a1'!BB33</f>
        <v>12563.243303776266</v>
      </c>
      <c r="BM32" s="78">
        <f t="shared" si="38"/>
        <v>37245</v>
      </c>
      <c r="BN32" s="78">
        <f>L90/'a30-2'!K28*100</f>
        <v>3642.3766816143498</v>
      </c>
      <c r="BO32" s="78">
        <f t="shared" si="39"/>
        <v>8425</v>
      </c>
      <c r="BP32" s="78">
        <v>1636</v>
      </c>
      <c r="BQ32" s="78">
        <f t="shared" si="61"/>
        <v>10061</v>
      </c>
      <c r="BR32" s="78">
        <f t="shared" si="62"/>
        <v>43663.623318385653</v>
      </c>
      <c r="BS32" s="287">
        <f>BR32/'a1'!BH33*1000000</f>
        <v>12761.790324871283</v>
      </c>
      <c r="BT32" s="78">
        <f t="shared" si="41"/>
        <v>37327</v>
      </c>
      <c r="BU32" s="78">
        <f>M90/'a30-2'!L28*100</f>
        <v>3599.1471215351817</v>
      </c>
      <c r="BV32" s="78">
        <f t="shared" si="42"/>
        <v>7625</v>
      </c>
      <c r="BW32" s="78">
        <v>1505</v>
      </c>
      <c r="BX32" s="78">
        <f t="shared" si="63"/>
        <v>9130</v>
      </c>
      <c r="BY32" s="78">
        <f t="shared" si="64"/>
        <v>42857.852878464815</v>
      </c>
      <c r="BZ32" s="78">
        <f>BY32*1000000/'a1'!BN33</f>
        <v>10103.70915665985</v>
      </c>
    </row>
    <row r="33" spans="1:78" ht="18.75" customHeight="1">
      <c r="A33" s="1">
        <v>2007</v>
      </c>
      <c r="B33" s="78">
        <f t="shared" si="10"/>
        <v>345954</v>
      </c>
      <c r="C33" s="78">
        <f>C91/'a30-2'!B29*100</f>
        <v>31277.292576419215</v>
      </c>
      <c r="D33" s="78">
        <f t="shared" si="11"/>
        <v>65777</v>
      </c>
      <c r="E33" s="78">
        <v>8975</v>
      </c>
      <c r="F33" s="78">
        <f t="shared" si="65"/>
        <v>74752</v>
      </c>
      <c r="G33" s="78">
        <f t="shared" si="44"/>
        <v>389428.70742358081</v>
      </c>
      <c r="H33" s="287">
        <f>G33*1000000/'a1'!F34</f>
        <v>11840.688722866695</v>
      </c>
      <c r="I33" s="78">
        <f t="shared" si="13"/>
        <v>7119</v>
      </c>
      <c r="J33" s="78">
        <f>D91/'a30-2'!C29*100</f>
        <v>696.27851140456187</v>
      </c>
      <c r="K33" s="78">
        <f t="shared" si="14"/>
        <v>780</v>
      </c>
      <c r="L33" s="78">
        <v>137</v>
      </c>
      <c r="M33" s="78">
        <f t="shared" si="45"/>
        <v>917</v>
      </c>
      <c r="N33" s="78">
        <f t="shared" si="46"/>
        <v>7339.7214885954381</v>
      </c>
      <c r="O33" s="287">
        <f>N33*1000000/'a1'!L34</f>
        <v>14418.327073882858</v>
      </c>
      <c r="P33" s="78">
        <f t="shared" si="66"/>
        <v>1728</v>
      </c>
      <c r="Q33" s="78">
        <f>E91/'a30-2'!D29*100</f>
        <v>183.76550169109356</v>
      </c>
      <c r="R33" s="78">
        <f t="shared" si="67"/>
        <v>294</v>
      </c>
      <c r="S33" s="78">
        <v>6</v>
      </c>
      <c r="T33" s="78">
        <f t="shared" si="47"/>
        <v>300</v>
      </c>
      <c r="U33" s="78">
        <f t="shared" si="48"/>
        <v>1844.2344983089065</v>
      </c>
      <c r="V33" s="287">
        <f>U33*1000000/'a1'!R34</f>
        <v>13392.063802520543</v>
      </c>
      <c r="W33" s="78">
        <f t="shared" si="20"/>
        <v>11961</v>
      </c>
      <c r="X33" s="78">
        <f>F91/'a30-2'!E29*100</f>
        <v>837.23404255319144</v>
      </c>
      <c r="Y33" s="78">
        <f t="shared" si="21"/>
        <v>1567</v>
      </c>
      <c r="Z33" s="78">
        <v>143</v>
      </c>
      <c r="AA33" s="78">
        <f t="shared" si="49"/>
        <v>1710</v>
      </c>
      <c r="AB33" s="78">
        <f t="shared" si="50"/>
        <v>12833.765957446809</v>
      </c>
      <c r="AC33" s="287">
        <f>AB33*1000000/'a1'!X34</f>
        <v>13724.264884476037</v>
      </c>
      <c r="AD33" s="78">
        <f t="shared" si="23"/>
        <v>9488</v>
      </c>
      <c r="AE33" s="78">
        <f>G91/'a30-2'!F29*100</f>
        <v>916.29464285714289</v>
      </c>
      <c r="AF33" s="78">
        <f t="shared" si="24"/>
        <v>1945</v>
      </c>
      <c r="AG33" s="78">
        <v>-62</v>
      </c>
      <c r="AH33" s="78">
        <f t="shared" si="51"/>
        <v>1883</v>
      </c>
      <c r="AI33" s="78">
        <f t="shared" si="52"/>
        <v>10454.705357142857</v>
      </c>
      <c r="AJ33" s="287">
        <f>AI33*1000000/'a1'!AD34</f>
        <v>14025.010104386118</v>
      </c>
      <c r="AK33" s="78">
        <f t="shared" si="26"/>
        <v>76486</v>
      </c>
      <c r="AL33" s="78">
        <f>H91/'a30-2'!G29*100</f>
        <v>7080.6100217864923</v>
      </c>
      <c r="AM33" s="78">
        <f t="shared" si="27"/>
        <v>13954</v>
      </c>
      <c r="AN33" s="78">
        <v>1569</v>
      </c>
      <c r="AO33" s="78">
        <f t="shared" si="53"/>
        <v>15523</v>
      </c>
      <c r="AP33" s="78">
        <f t="shared" si="54"/>
        <v>84928.389978213512</v>
      </c>
      <c r="AQ33" s="287">
        <f>AP33*1000000/'a1'!AJ34</f>
        <v>11039.81766838654</v>
      </c>
      <c r="AR33" s="78">
        <f t="shared" si="29"/>
        <v>129038</v>
      </c>
      <c r="AS33" s="78">
        <f>I91/'a30-2'!H29*100</f>
        <v>10780.56768558952</v>
      </c>
      <c r="AT33" s="78">
        <f t="shared" si="30"/>
        <v>24652</v>
      </c>
      <c r="AU33" s="78">
        <v>4922</v>
      </c>
      <c r="AV33" s="78">
        <f t="shared" si="55"/>
        <v>29574</v>
      </c>
      <c r="AW33" s="78">
        <f t="shared" si="56"/>
        <v>147831.43231441049</v>
      </c>
      <c r="AX33" s="287">
        <f>AW33/'a1'!AP34*1000000</f>
        <v>11581.173447869907</v>
      </c>
      <c r="AY33" s="78">
        <f t="shared" si="32"/>
        <v>14096</v>
      </c>
      <c r="AZ33" s="78">
        <f>J91/'a30-2'!I29*100</f>
        <v>1141.9354838709678</v>
      </c>
      <c r="BA33" s="78">
        <f t="shared" si="33"/>
        <v>2399</v>
      </c>
      <c r="BB33" s="78">
        <v>189</v>
      </c>
      <c r="BC33" s="78">
        <f t="shared" si="57"/>
        <v>2588</v>
      </c>
      <c r="BD33" s="78">
        <f t="shared" si="58"/>
        <v>15542.064516129032</v>
      </c>
      <c r="BE33" s="287">
        <f>BD33*1000000/'a1'!AV34</f>
        <v>13066.586615278</v>
      </c>
      <c r="BF33" s="78">
        <f t="shared" si="35"/>
        <v>12067</v>
      </c>
      <c r="BG33" s="78">
        <f>K91/'a30-2'!J29*100</f>
        <v>1444</v>
      </c>
      <c r="BH33" s="78">
        <f t="shared" si="36"/>
        <v>1680</v>
      </c>
      <c r="BI33" s="78">
        <v>1096</v>
      </c>
      <c r="BJ33" s="78">
        <f t="shared" si="59"/>
        <v>2776</v>
      </c>
      <c r="BK33" s="78">
        <f t="shared" si="60"/>
        <v>13399</v>
      </c>
      <c r="BL33" s="287">
        <f>BK33*1000000/'a1'!BB34</f>
        <v>13371.107868985297</v>
      </c>
      <c r="BM33" s="78">
        <f t="shared" si="38"/>
        <v>39243</v>
      </c>
      <c r="BN33" s="78">
        <f>L91/'a30-2'!K29*100</f>
        <v>3928.0343716433945</v>
      </c>
      <c r="BO33" s="78">
        <f t="shared" si="39"/>
        <v>9690</v>
      </c>
      <c r="BP33" s="78">
        <v>21</v>
      </c>
      <c r="BQ33" s="78">
        <f t="shared" si="61"/>
        <v>9711</v>
      </c>
      <c r="BR33" s="78">
        <f t="shared" si="62"/>
        <v>45025.965628356607</v>
      </c>
      <c r="BS33" s="287">
        <f>BR33/'a1'!BH34*1000000</f>
        <v>12812.772382133304</v>
      </c>
      <c r="BT33" s="78">
        <f t="shared" si="41"/>
        <v>39356</v>
      </c>
      <c r="BU33" s="78">
        <f>M91/'a30-2'!L29*100</f>
        <v>3882.9676071055383</v>
      </c>
      <c r="BV33" s="78">
        <f t="shared" si="42"/>
        <v>8087</v>
      </c>
      <c r="BW33" s="78">
        <v>1021</v>
      </c>
      <c r="BX33" s="78">
        <f t="shared" si="63"/>
        <v>9108</v>
      </c>
      <c r="BY33" s="78">
        <f t="shared" si="64"/>
        <v>44581.032392894464</v>
      </c>
      <c r="BZ33" s="78">
        <f>BY33*1000000/'a1'!BN34</f>
        <v>10389.466004276515</v>
      </c>
    </row>
    <row r="34" spans="1:78" ht="18.75" customHeight="1">
      <c r="A34" s="1">
        <v>2008</v>
      </c>
      <c r="B34" s="78">
        <f t="shared" si="10"/>
        <v>358992</v>
      </c>
      <c r="C34" s="78">
        <f>C92/'a30-2'!B30*100</f>
        <v>33326.337880377752</v>
      </c>
      <c r="D34" s="78">
        <f t="shared" si="11"/>
        <v>68984</v>
      </c>
      <c r="E34" s="78">
        <v>9189</v>
      </c>
      <c r="F34" s="78">
        <f t="shared" si="65"/>
        <v>78173</v>
      </c>
      <c r="G34" s="78">
        <f t="shared" si="44"/>
        <v>403838.66211962223</v>
      </c>
      <c r="H34" s="287">
        <f>G34*1000000/'a1'!F35</f>
        <v>12146.576497837264</v>
      </c>
      <c r="I34" s="78">
        <f t="shared" si="13"/>
        <v>6822</v>
      </c>
      <c r="J34" s="78">
        <f>D92/'a30-2'!C30*100</f>
        <v>679.73856209150324</v>
      </c>
      <c r="K34" s="78">
        <f t="shared" si="14"/>
        <v>872</v>
      </c>
      <c r="L34" s="78">
        <v>-62</v>
      </c>
      <c r="M34" s="78">
        <f t="shared" si="45"/>
        <v>810</v>
      </c>
      <c r="N34" s="78">
        <f t="shared" si="46"/>
        <v>6952.2614379084971</v>
      </c>
      <c r="O34" s="287">
        <f>N34*1000000/'a1'!L35</f>
        <v>13589.756925899314</v>
      </c>
      <c r="P34" s="78">
        <f t="shared" si="66"/>
        <v>1786</v>
      </c>
      <c r="Q34" s="78">
        <f>E92/'a30-2'!D30*100</f>
        <v>198.66814650388457</v>
      </c>
      <c r="R34" s="78">
        <f t="shared" si="67"/>
        <v>209</v>
      </c>
      <c r="S34" s="78">
        <v>12</v>
      </c>
      <c r="T34" s="78">
        <f t="shared" si="47"/>
        <v>221</v>
      </c>
      <c r="U34" s="78">
        <f t="shared" si="48"/>
        <v>1808.3318534961154</v>
      </c>
      <c r="V34" s="287">
        <f>U34*1000000/'a1'!R35</f>
        <v>13033.116299909299</v>
      </c>
      <c r="W34" s="78">
        <f t="shared" si="20"/>
        <v>12318</v>
      </c>
      <c r="X34" s="78">
        <f>F92/'a30-2'!E30*100</f>
        <v>872.00832466181066</v>
      </c>
      <c r="Y34" s="78">
        <f t="shared" si="21"/>
        <v>1516</v>
      </c>
      <c r="Z34" s="78">
        <v>142</v>
      </c>
      <c r="AA34" s="78">
        <f t="shared" si="49"/>
        <v>1658</v>
      </c>
      <c r="AB34" s="78">
        <f t="shared" si="50"/>
        <v>13103.991675338189</v>
      </c>
      <c r="AC34" s="287">
        <f>AB34*1000000/'a1'!X35</f>
        <v>14001.531872992637</v>
      </c>
      <c r="AD34" s="78">
        <f t="shared" si="23"/>
        <v>9821</v>
      </c>
      <c r="AE34" s="78">
        <f>G92/'a30-2'!F30*100</f>
        <v>997.79005524861884</v>
      </c>
      <c r="AF34" s="78">
        <f t="shared" si="24"/>
        <v>1348</v>
      </c>
      <c r="AG34" s="78">
        <v>16</v>
      </c>
      <c r="AH34" s="78">
        <f t="shared" si="51"/>
        <v>1364</v>
      </c>
      <c r="AI34" s="78">
        <f t="shared" si="52"/>
        <v>10187.209944751381</v>
      </c>
      <c r="AJ34" s="287">
        <f>AI34*1000000/'a1'!AD35</f>
        <v>13639.742480691441</v>
      </c>
      <c r="AK34" s="78">
        <f t="shared" si="26"/>
        <v>77239</v>
      </c>
      <c r="AL34" s="78">
        <f>H92/'a30-2'!G30*100</f>
        <v>7780.5405405405409</v>
      </c>
      <c r="AM34" s="78">
        <f t="shared" si="27"/>
        <v>16091</v>
      </c>
      <c r="AN34" s="78">
        <v>2036</v>
      </c>
      <c r="AO34" s="78">
        <f t="shared" si="53"/>
        <v>18127</v>
      </c>
      <c r="AP34" s="78">
        <f t="shared" si="54"/>
        <v>87585.459459459453</v>
      </c>
      <c r="AQ34" s="287">
        <f>AP34*1000000/'a1'!AJ35</f>
        <v>11284.277587708848</v>
      </c>
      <c r="AR34" s="78">
        <f t="shared" si="29"/>
        <v>135431</v>
      </c>
      <c r="AS34" s="78">
        <f>I92/'a30-2'!H30*100</f>
        <v>11782.937365010799</v>
      </c>
      <c r="AT34" s="78">
        <f t="shared" si="30"/>
        <v>24195</v>
      </c>
      <c r="AU34" s="78">
        <v>5598</v>
      </c>
      <c r="AV34" s="78">
        <f t="shared" si="55"/>
        <v>29793</v>
      </c>
      <c r="AW34" s="78">
        <f t="shared" si="56"/>
        <v>153441.06263498921</v>
      </c>
      <c r="AX34" s="287">
        <f>AW34/'a1'!AP35*1000000</f>
        <v>11909.812870766556</v>
      </c>
      <c r="AY34" s="78">
        <f t="shared" si="32"/>
        <v>14893</v>
      </c>
      <c r="AZ34" s="78">
        <f>J92/'a30-2'!I30*100</f>
        <v>1266.7375132837408</v>
      </c>
      <c r="BA34" s="78">
        <f t="shared" si="33"/>
        <v>2629</v>
      </c>
      <c r="BB34" s="78">
        <v>523</v>
      </c>
      <c r="BC34" s="78">
        <f t="shared" si="57"/>
        <v>3152</v>
      </c>
      <c r="BD34" s="78">
        <f t="shared" si="58"/>
        <v>16778.262486716259</v>
      </c>
      <c r="BE34" s="287">
        <f>BD34*1000000/'a1'!AV35</f>
        <v>14007.858309545833</v>
      </c>
      <c r="BF34" s="78">
        <f t="shared" si="35"/>
        <v>12543</v>
      </c>
      <c r="BG34" s="78">
        <f>K92/'a30-2'!J30*100</f>
        <v>1311.9565217391305</v>
      </c>
      <c r="BH34" s="78">
        <f t="shared" si="36"/>
        <v>2198</v>
      </c>
      <c r="BI34" s="78">
        <v>1434</v>
      </c>
      <c r="BJ34" s="78">
        <f t="shared" si="59"/>
        <v>3632</v>
      </c>
      <c r="BK34" s="78">
        <f t="shared" si="60"/>
        <v>14863.04347826087</v>
      </c>
      <c r="BL34" s="287">
        <f>BK34*1000000/'a1'!BB35</f>
        <v>14608.79206122727</v>
      </c>
      <c r="BM34" s="78">
        <f t="shared" si="38"/>
        <v>41790</v>
      </c>
      <c r="BN34" s="78">
        <f>L92/'a30-2'!K30*100</f>
        <v>4025.02406159769</v>
      </c>
      <c r="BO34" s="78">
        <f t="shared" si="39"/>
        <v>10708</v>
      </c>
      <c r="BP34" s="78">
        <v>-709</v>
      </c>
      <c r="BQ34" s="78">
        <f t="shared" si="61"/>
        <v>9999</v>
      </c>
      <c r="BR34" s="78">
        <f t="shared" si="62"/>
        <v>47763.975938402313</v>
      </c>
      <c r="BS34" s="287">
        <f>BR34/'a1'!BH35*1000000</f>
        <v>13283.061373537292</v>
      </c>
      <c r="BT34" s="78">
        <f t="shared" si="41"/>
        <v>40913</v>
      </c>
      <c r="BU34" s="78">
        <f>M92/'a30-2'!L30*100</f>
        <v>4177.7323799795713</v>
      </c>
      <c r="BV34" s="78">
        <f t="shared" si="42"/>
        <v>8544</v>
      </c>
      <c r="BW34" s="78">
        <v>89</v>
      </c>
      <c r="BX34" s="78">
        <f t="shared" si="63"/>
        <v>8633</v>
      </c>
      <c r="BY34" s="78">
        <f t="shared" si="64"/>
        <v>45368.26762002043</v>
      </c>
      <c r="BZ34" s="78">
        <f>BY34*1000000/'a1'!BN35</f>
        <v>10431.079047473093</v>
      </c>
    </row>
    <row r="35" spans="1:78" ht="18.75" customHeight="1">
      <c r="A35" s="1">
        <v>2009</v>
      </c>
      <c r="B35" s="78">
        <f t="shared" si="10"/>
        <v>368679</v>
      </c>
      <c r="C35" s="78">
        <f>C93/'a30-2'!B31*100</f>
        <v>36408.163265306124</v>
      </c>
      <c r="D35" s="78">
        <f t="shared" si="11"/>
        <v>75565</v>
      </c>
      <c r="E35" s="78">
        <v>-2759</v>
      </c>
      <c r="F35" s="78">
        <f t="shared" si="65"/>
        <v>72806</v>
      </c>
      <c r="G35" s="78">
        <f t="shared" ref="G35:G39" si="68">B35-C35+F35</f>
        <v>405076.83673469385</v>
      </c>
      <c r="H35" s="287">
        <f>G35*1000000/'a1'!F36</f>
        <v>12045.499465108616</v>
      </c>
      <c r="I35" s="78">
        <f t="shared" si="13"/>
        <v>7381</v>
      </c>
      <c r="J35" s="78">
        <f>D93/'a30-2'!C31*100</f>
        <v>823.01980198019805</v>
      </c>
      <c r="K35" s="78">
        <f t="shared" si="14"/>
        <v>1122</v>
      </c>
      <c r="L35" s="78">
        <v>-238</v>
      </c>
      <c r="M35" s="78">
        <f t="shared" ref="M35:M40" si="69">K35+L35</f>
        <v>884</v>
      </c>
      <c r="N35" s="78">
        <f t="shared" si="46"/>
        <v>7441.9801980198017</v>
      </c>
      <c r="O35" s="287">
        <f>N35*1000000/'a1'!L36</f>
        <v>14401.481947823617</v>
      </c>
      <c r="P35" s="78">
        <f t="shared" si="66"/>
        <v>1846</v>
      </c>
      <c r="Q35" s="78">
        <f>E93/'a30-2'!D31*100</f>
        <v>206.22986036519873</v>
      </c>
      <c r="R35" s="78">
        <f t="shared" si="67"/>
        <v>363</v>
      </c>
      <c r="S35" s="78">
        <v>-109</v>
      </c>
      <c r="T35" s="78">
        <f t="shared" ref="T35:T40" si="70">R35+S35</f>
        <v>254</v>
      </c>
      <c r="U35" s="78">
        <f t="shared" si="48"/>
        <v>1893.7701396348014</v>
      </c>
      <c r="V35" s="287">
        <f>U35*1000000/'a1'!R36</f>
        <v>13537.469455753419</v>
      </c>
      <c r="W35" s="78">
        <f t="shared" si="20"/>
        <v>12275</v>
      </c>
      <c r="X35" s="78">
        <f>F93/'a30-2'!E31*100</f>
        <v>930.15873015873024</v>
      </c>
      <c r="Y35" s="78">
        <f t="shared" si="21"/>
        <v>2095</v>
      </c>
      <c r="Z35" s="78">
        <v>-168</v>
      </c>
      <c r="AA35" s="78">
        <f t="shared" si="49"/>
        <v>1927</v>
      </c>
      <c r="AB35" s="78">
        <f t="shared" si="50"/>
        <v>13271.84126984127</v>
      </c>
      <c r="AC35" s="287">
        <f>AB35*1000000/'a1'!X36</f>
        <v>14145.947668151701</v>
      </c>
      <c r="AD35" s="78">
        <f t="shared" si="23"/>
        <v>9794</v>
      </c>
      <c r="AE35" s="78">
        <f>G93/'a30-2'!F31*100</f>
        <v>1039.1304347826087</v>
      </c>
      <c r="AF35" s="78">
        <f t="shared" si="24"/>
        <v>1377</v>
      </c>
      <c r="AG35" s="78">
        <v>-19</v>
      </c>
      <c r="AH35" s="78">
        <f t="shared" si="51"/>
        <v>1358</v>
      </c>
      <c r="AI35" s="78">
        <f t="shared" si="52"/>
        <v>10112.869565217392</v>
      </c>
      <c r="AJ35" s="287">
        <f>AI35*1000000/'a1'!AD36</f>
        <v>13484.617184498013</v>
      </c>
      <c r="AK35" s="78">
        <f t="shared" si="26"/>
        <v>80237</v>
      </c>
      <c r="AL35" s="78">
        <f>H93/'a30-2'!G31*100</f>
        <v>8434.0836012861746</v>
      </c>
      <c r="AM35" s="78">
        <f t="shared" si="27"/>
        <v>18038</v>
      </c>
      <c r="AN35" s="78">
        <v>-1698</v>
      </c>
      <c r="AO35" s="78">
        <f t="shared" si="53"/>
        <v>16340</v>
      </c>
      <c r="AP35" s="78">
        <f t="shared" si="54"/>
        <v>88142.916398713831</v>
      </c>
      <c r="AQ35" s="287">
        <f>AP35*1000000/'a1'!AJ36</f>
        <v>11237.869730282689</v>
      </c>
      <c r="AR35" s="78">
        <f t="shared" si="29"/>
        <v>138630</v>
      </c>
      <c r="AS35" s="78">
        <f>I93/'a30-2'!H31*100</f>
        <v>12481.363152289669</v>
      </c>
      <c r="AT35" s="78">
        <f t="shared" si="30"/>
        <v>27705</v>
      </c>
      <c r="AU35" s="78">
        <v>470</v>
      </c>
      <c r="AV35" s="78">
        <f t="shared" si="55"/>
        <v>28175</v>
      </c>
      <c r="AW35" s="78">
        <f t="shared" si="56"/>
        <v>154323.63684771032</v>
      </c>
      <c r="AX35" s="287">
        <f>AW35/'a1'!AP36*1000000</f>
        <v>11872.560456558918</v>
      </c>
      <c r="AY35" s="78">
        <f t="shared" si="32"/>
        <v>15044</v>
      </c>
      <c r="AZ35" s="78">
        <f>J93/'a30-2'!I31*100</f>
        <v>1344.2265795206972</v>
      </c>
      <c r="BA35" s="78">
        <f t="shared" si="33"/>
        <v>2477</v>
      </c>
      <c r="BB35" s="78">
        <v>-237</v>
      </c>
      <c r="BC35" s="78">
        <f t="shared" si="57"/>
        <v>2240</v>
      </c>
      <c r="BD35" s="78">
        <f t="shared" si="58"/>
        <v>15939.773420479303</v>
      </c>
      <c r="BE35" s="287">
        <f>BD35*1000000/'a1'!AV36</f>
        <v>13189.106189931872</v>
      </c>
      <c r="BF35" s="78">
        <f t="shared" si="35"/>
        <v>12920</v>
      </c>
      <c r="BG35" s="78">
        <f>K93/'a30-2'!J31*100</f>
        <v>1438.6574074074072</v>
      </c>
      <c r="BH35" s="78">
        <f t="shared" si="36"/>
        <v>2047</v>
      </c>
      <c r="BI35" s="78">
        <v>-349</v>
      </c>
      <c r="BJ35" s="78">
        <f t="shared" si="59"/>
        <v>1698</v>
      </c>
      <c r="BK35" s="78">
        <f t="shared" si="60"/>
        <v>13179.342592592593</v>
      </c>
      <c r="BL35" s="287">
        <f>BK35*1000000/'a1'!BB36</f>
        <v>12735.891583545133</v>
      </c>
      <c r="BM35" s="78">
        <f t="shared" si="38"/>
        <v>43201</v>
      </c>
      <c r="BN35" s="78">
        <f>L93/'a30-2'!K31*100</f>
        <v>4915.6626506024095</v>
      </c>
      <c r="BO35" s="78">
        <f t="shared" si="39"/>
        <v>10886</v>
      </c>
      <c r="BP35" s="78">
        <v>-1865</v>
      </c>
      <c r="BQ35" s="78">
        <f t="shared" si="61"/>
        <v>9021</v>
      </c>
      <c r="BR35" s="78">
        <f t="shared" si="62"/>
        <v>47306.337349397589</v>
      </c>
      <c r="BS35" s="287">
        <f>BR35/'a1'!BH36*1000000</f>
        <v>12858.49110719272</v>
      </c>
      <c r="BT35" s="78">
        <f t="shared" si="41"/>
        <v>41409</v>
      </c>
      <c r="BU35" s="78">
        <f>M93/'a30-2'!L31*100</f>
        <v>4367.601246105919</v>
      </c>
      <c r="BV35" s="78">
        <f t="shared" si="42"/>
        <v>8524</v>
      </c>
      <c r="BW35" s="78">
        <v>-1011</v>
      </c>
      <c r="BX35" s="78">
        <f t="shared" si="63"/>
        <v>7513</v>
      </c>
      <c r="BY35" s="78">
        <f t="shared" si="64"/>
        <v>44554.398753894078</v>
      </c>
      <c r="BZ35" s="78">
        <f>BY35*1000000/'a1'!BN36</f>
        <v>10101.879184359817</v>
      </c>
    </row>
    <row r="36" spans="1:78" ht="18.75" customHeight="1">
      <c r="A36" s="1">
        <v>2010</v>
      </c>
      <c r="B36" s="78">
        <f t="shared" si="10"/>
        <v>377015</v>
      </c>
      <c r="C36" s="78">
        <f>C94/'a30-2'!B32*100</f>
        <v>38176.404113746161</v>
      </c>
      <c r="D36" s="78">
        <f t="shared" si="11"/>
        <v>84064</v>
      </c>
      <c r="E36" s="78">
        <v>-598</v>
      </c>
      <c r="F36" s="78">
        <f t="shared" si="65"/>
        <v>83466</v>
      </c>
      <c r="G36" s="78">
        <f t="shared" si="68"/>
        <v>422304.59588625387</v>
      </c>
      <c r="H36" s="287">
        <f>G36*1000000/'a1'!F37</f>
        <v>12418.937638239426</v>
      </c>
      <c r="I36" s="78">
        <f t="shared" si="13"/>
        <v>7586</v>
      </c>
      <c r="J36" s="78">
        <f>D94/'a30-2'!C32*100</f>
        <v>783.10581932947457</v>
      </c>
      <c r="K36" s="78">
        <f t="shared" si="14"/>
        <v>1350</v>
      </c>
      <c r="L36" s="78">
        <v>300</v>
      </c>
      <c r="M36" s="78">
        <f t="shared" si="69"/>
        <v>1650</v>
      </c>
      <c r="N36" s="78">
        <f t="shared" si="46"/>
        <v>8452.8941806705261</v>
      </c>
      <c r="O36" s="287">
        <f>N36*1000000/'a1'!L37</f>
        <v>16193.00468128045</v>
      </c>
      <c r="P36" s="78">
        <f t="shared" si="66"/>
        <v>1914</v>
      </c>
      <c r="Q36" s="78">
        <f>E94/'a30-2'!D32*100</f>
        <v>214.32890305606071</v>
      </c>
      <c r="R36" s="78">
        <f t="shared" si="67"/>
        <v>303</v>
      </c>
      <c r="S36" s="78">
        <v>6</v>
      </c>
      <c r="T36" s="78">
        <f t="shared" si="70"/>
        <v>309</v>
      </c>
      <c r="U36" s="78">
        <f t="shared" si="48"/>
        <v>2008.6710969439393</v>
      </c>
      <c r="V36" s="287">
        <f>U36*1000000/'a1'!R37</f>
        <v>14180.122671749046</v>
      </c>
      <c r="W36" s="78">
        <f t="shared" si="20"/>
        <v>12619</v>
      </c>
      <c r="X36" s="78">
        <f>F94/'a30-2'!E32*100</f>
        <v>950.04247355987184</v>
      </c>
      <c r="Y36" s="78">
        <f t="shared" si="21"/>
        <v>2148</v>
      </c>
      <c r="Z36" s="78">
        <v>80</v>
      </c>
      <c r="AA36" s="78">
        <f t="shared" si="49"/>
        <v>2228</v>
      </c>
      <c r="AB36" s="78">
        <f t="shared" si="50"/>
        <v>13896.957526440128</v>
      </c>
      <c r="AC36" s="287">
        <f>AB36*1000000/'a1'!X37</f>
        <v>14750.933308467222</v>
      </c>
      <c r="AD36" s="78">
        <f t="shared" si="23"/>
        <v>10169</v>
      </c>
      <c r="AE36" s="78">
        <f>G94/'a30-2'!F32*100</f>
        <v>1078.7751178519461</v>
      </c>
      <c r="AF36" s="78">
        <f t="shared" si="24"/>
        <v>1756</v>
      </c>
      <c r="AG36" s="78">
        <v>244</v>
      </c>
      <c r="AH36" s="78">
        <f t="shared" si="51"/>
        <v>2000</v>
      </c>
      <c r="AI36" s="78">
        <f t="shared" si="52"/>
        <v>11090.224882148053</v>
      </c>
      <c r="AJ36" s="287">
        <f>AI36*1000000/'a1'!AD37</f>
        <v>14727.369753262536</v>
      </c>
      <c r="AK36" s="78">
        <f t="shared" si="26"/>
        <v>81755</v>
      </c>
      <c r="AL36" s="78">
        <f>H94/'a30-2'!G32*100</f>
        <v>8867.1308901810426</v>
      </c>
      <c r="AM36" s="78">
        <f t="shared" si="27"/>
        <v>17994</v>
      </c>
      <c r="AN36" s="78">
        <v>168</v>
      </c>
      <c r="AO36" s="78">
        <f t="shared" si="53"/>
        <v>18162</v>
      </c>
      <c r="AP36" s="78">
        <f t="shared" si="54"/>
        <v>91049.869109818959</v>
      </c>
      <c r="AQ36" s="287">
        <f>AP36*1000000/'a1'!AJ37</f>
        <v>11482.825062763908</v>
      </c>
      <c r="AR36" s="78">
        <f t="shared" si="29"/>
        <v>142514</v>
      </c>
      <c r="AS36" s="78">
        <f>I94/'a30-2'!H32*100</f>
        <v>13084.890923913848</v>
      </c>
      <c r="AT36" s="78">
        <f t="shared" si="30"/>
        <v>32885</v>
      </c>
      <c r="AU36" s="78">
        <v>746</v>
      </c>
      <c r="AV36" s="78">
        <f t="shared" si="55"/>
        <v>33631</v>
      </c>
      <c r="AW36" s="78">
        <f t="shared" si="56"/>
        <v>163060.10907608614</v>
      </c>
      <c r="AX36" s="287">
        <f>AW36/'a1'!AP37*1000000</f>
        <v>12413.433682883962</v>
      </c>
      <c r="AY36" s="78">
        <f t="shared" si="32"/>
        <v>15019</v>
      </c>
      <c r="AZ36" s="78">
        <f>J94/'a30-2'!I32*100</f>
        <v>1410.5627271669493</v>
      </c>
      <c r="BA36" s="78">
        <f t="shared" si="33"/>
        <v>2999</v>
      </c>
      <c r="BB36" s="78">
        <v>-467</v>
      </c>
      <c r="BC36" s="78">
        <f t="shared" si="57"/>
        <v>2532</v>
      </c>
      <c r="BD36" s="78">
        <f t="shared" si="58"/>
        <v>16140.437272833051</v>
      </c>
      <c r="BE36" s="287">
        <f>BD36*1000000/'a1'!AV37</f>
        <v>13221.413582163086</v>
      </c>
      <c r="BF36" s="78">
        <f t="shared" si="35"/>
        <v>13322</v>
      </c>
      <c r="BG36" s="78">
        <f>K94/'a30-2'!J32*100</f>
        <v>1538.6811882541251</v>
      </c>
      <c r="BH36" s="78">
        <f t="shared" si="36"/>
        <v>2424</v>
      </c>
      <c r="BI36" s="78">
        <v>-1049</v>
      </c>
      <c r="BJ36" s="78">
        <f t="shared" si="59"/>
        <v>1375</v>
      </c>
      <c r="BK36" s="78">
        <f t="shared" si="60"/>
        <v>13158.318811745874</v>
      </c>
      <c r="BL36" s="287">
        <f>BK36*1000000/'a1'!BB37</f>
        <v>12514.533656837199</v>
      </c>
      <c r="BM36" s="78">
        <f t="shared" si="38"/>
        <v>44303</v>
      </c>
      <c r="BN36" s="78">
        <f>L94/'a30-2'!K32*100</f>
        <v>5197.1463753674388</v>
      </c>
      <c r="BO36" s="78">
        <f t="shared" si="39"/>
        <v>12106</v>
      </c>
      <c r="BP36" s="78">
        <v>287</v>
      </c>
      <c r="BQ36" s="78">
        <f t="shared" si="61"/>
        <v>12393</v>
      </c>
      <c r="BR36" s="78">
        <f t="shared" si="62"/>
        <v>51498.85362463256</v>
      </c>
      <c r="BS36" s="287">
        <f>BR36/'a1'!BH37*1000000</f>
        <v>13798.960908316742</v>
      </c>
      <c r="BT36" s="78">
        <f t="shared" si="41"/>
        <v>41735</v>
      </c>
      <c r="BU36" s="78">
        <f>M94/'a30-2'!L32*100</f>
        <v>4644.5110196248106</v>
      </c>
      <c r="BV36" s="78">
        <f t="shared" si="42"/>
        <v>9098</v>
      </c>
      <c r="BW36" s="78">
        <v>-1002</v>
      </c>
      <c r="BX36" s="78">
        <f t="shared" si="63"/>
        <v>8096</v>
      </c>
      <c r="BY36" s="78">
        <f t="shared" si="64"/>
        <v>45186.488980375187</v>
      </c>
      <c r="BZ36" s="78">
        <f>BY36*1000000/'a1'!BN37</f>
        <v>10118.916920881609</v>
      </c>
    </row>
    <row r="37" spans="1:78" ht="18.75" customHeight="1">
      <c r="A37" s="1">
        <v>2011</v>
      </c>
      <c r="B37" s="78">
        <f t="shared" si="10"/>
        <v>382048</v>
      </c>
      <c r="C37" s="78">
        <f>C95/'a30-2'!B33*100</f>
        <v>39857.358998770498</v>
      </c>
      <c r="D37" s="78">
        <f t="shared" si="11"/>
        <v>78193</v>
      </c>
      <c r="E37" s="78">
        <v>11159</v>
      </c>
      <c r="F37" s="78">
        <f t="shared" si="65"/>
        <v>89352</v>
      </c>
      <c r="G37" s="78">
        <f t="shared" si="68"/>
        <v>431542.64100122952</v>
      </c>
      <c r="H37" s="287">
        <f>G37*1000000/'a1'!F38</f>
        <v>12567.008911800183</v>
      </c>
      <c r="I37" s="78">
        <f t="shared" si="13"/>
        <v>7582</v>
      </c>
      <c r="J37" s="78">
        <f>D95/'a30-2'!C33*100</f>
        <v>733.01842057149702</v>
      </c>
      <c r="K37" s="78">
        <f t="shared" si="14"/>
        <v>1319</v>
      </c>
      <c r="L37" s="78">
        <v>226</v>
      </c>
      <c r="M37" s="78">
        <f t="shared" si="69"/>
        <v>1545</v>
      </c>
      <c r="N37" s="78">
        <f t="shared" si="46"/>
        <v>8393.9815794285023</v>
      </c>
      <c r="O37" s="287">
        <f>N37*1000000/'a1'!L38</f>
        <v>15988.56679618152</v>
      </c>
      <c r="P37" s="78">
        <f t="shared" si="66"/>
        <v>1889</v>
      </c>
      <c r="Q37" s="78">
        <f>E95/'a30-2'!D33*100</f>
        <v>227.59341065233093</v>
      </c>
      <c r="R37" s="78">
        <f t="shared" si="67"/>
        <v>349</v>
      </c>
      <c r="S37" s="78">
        <v>15</v>
      </c>
      <c r="T37" s="78">
        <f t="shared" si="70"/>
        <v>364</v>
      </c>
      <c r="U37" s="78">
        <f t="shared" si="48"/>
        <v>2025.4065893476691</v>
      </c>
      <c r="V37" s="287">
        <f>U37*1000000/'a1'!R38</f>
        <v>14068.938472716387</v>
      </c>
      <c r="W37" s="78">
        <f t="shared" si="20"/>
        <v>12911</v>
      </c>
      <c r="X37" s="78">
        <f>F95/'a30-2'!E33*100</f>
        <v>980.85408788841187</v>
      </c>
      <c r="Y37" s="78">
        <f t="shared" si="21"/>
        <v>1967</v>
      </c>
      <c r="Z37" s="78">
        <v>417</v>
      </c>
      <c r="AA37" s="78">
        <f t="shared" si="49"/>
        <v>2384</v>
      </c>
      <c r="AB37" s="78">
        <f t="shared" si="50"/>
        <v>14314.145912111588</v>
      </c>
      <c r="AC37" s="287">
        <f>AB37*1000000/'a1'!X38</f>
        <v>15158.890229013599</v>
      </c>
      <c r="AD37" s="78">
        <f t="shared" si="23"/>
        <v>9856</v>
      </c>
      <c r="AE37" s="78">
        <f>G95/'a30-2'!F33*100</f>
        <v>1104.6798954352291</v>
      </c>
      <c r="AF37" s="78">
        <f t="shared" si="24"/>
        <v>2216</v>
      </c>
      <c r="AG37" s="78">
        <v>223</v>
      </c>
      <c r="AH37" s="78">
        <f t="shared" si="51"/>
        <v>2439</v>
      </c>
      <c r="AI37" s="78">
        <f t="shared" si="52"/>
        <v>11190.320104564771</v>
      </c>
      <c r="AJ37" s="287">
        <f>AI37*1000000/'a1'!AD38</f>
        <v>14807.788891915194</v>
      </c>
      <c r="AK37" s="78">
        <f t="shared" si="26"/>
        <v>82333</v>
      </c>
      <c r="AL37" s="78">
        <f>H95/'a30-2'!G33*100</f>
        <v>9241.6250451582328</v>
      </c>
      <c r="AM37" s="78">
        <f t="shared" si="27"/>
        <v>17792</v>
      </c>
      <c r="AN37" s="78">
        <v>1996</v>
      </c>
      <c r="AO37" s="78">
        <f t="shared" si="53"/>
        <v>19788</v>
      </c>
      <c r="AP37" s="78">
        <f t="shared" si="54"/>
        <v>92879.374954841769</v>
      </c>
      <c r="AQ37" s="287">
        <f>AP37*1000000/'a1'!AJ38</f>
        <v>11602.539753437097</v>
      </c>
      <c r="AR37" s="78">
        <f t="shared" si="29"/>
        <v>143780</v>
      </c>
      <c r="AS37" s="78">
        <f>I95/'a30-2'!H33*100</f>
        <v>13781.981357793351</v>
      </c>
      <c r="AT37" s="78">
        <f t="shared" si="30"/>
        <v>29197</v>
      </c>
      <c r="AU37" s="78">
        <v>5280</v>
      </c>
      <c r="AV37" s="78">
        <f t="shared" si="55"/>
        <v>34477</v>
      </c>
      <c r="AW37" s="78">
        <f t="shared" si="56"/>
        <v>164475.01864220665</v>
      </c>
      <c r="AX37" s="287">
        <f>AW37/'a1'!AP38*1000000</f>
        <v>12402.555860675946</v>
      </c>
      <c r="AY37" s="78">
        <f t="shared" si="32"/>
        <v>15753</v>
      </c>
      <c r="AZ37" s="78">
        <f>J95/'a30-2'!I33*100</f>
        <v>1474.9372279081363</v>
      </c>
      <c r="BA37" s="78">
        <f t="shared" si="33"/>
        <v>2890</v>
      </c>
      <c r="BB37" s="78">
        <v>-260</v>
      </c>
      <c r="BC37" s="78">
        <f t="shared" si="57"/>
        <v>2630</v>
      </c>
      <c r="BD37" s="78">
        <f t="shared" si="58"/>
        <v>16908.062772091864</v>
      </c>
      <c r="BE37" s="287">
        <f>BD37*1000000/'a1'!AV38</f>
        <v>13705.732158897599</v>
      </c>
      <c r="BF37" s="78">
        <f t="shared" si="35"/>
        <v>13366</v>
      </c>
      <c r="BG37" s="78">
        <f>K95/'a30-2'!J33*100</f>
        <v>1477.1168328945757</v>
      </c>
      <c r="BH37" s="78">
        <f t="shared" si="36"/>
        <v>2389</v>
      </c>
      <c r="BI37" s="78">
        <v>14</v>
      </c>
      <c r="BJ37" s="78">
        <f t="shared" si="59"/>
        <v>2403</v>
      </c>
      <c r="BK37" s="78">
        <f t="shared" si="60"/>
        <v>14291.883167105425</v>
      </c>
      <c r="BL37" s="287">
        <f>BK37*1000000/'a1'!BB38</f>
        <v>13406.692864062814</v>
      </c>
      <c r="BM37" s="78">
        <f t="shared" si="38"/>
        <v>45985</v>
      </c>
      <c r="BN37" s="78">
        <f>L95/'a30-2'!K33*100</f>
        <v>5522.4716529676498</v>
      </c>
      <c r="BO37" s="78">
        <f t="shared" si="39"/>
        <v>11814</v>
      </c>
      <c r="BP37" s="78">
        <v>1213</v>
      </c>
      <c r="BQ37" s="78">
        <f t="shared" si="61"/>
        <v>13027</v>
      </c>
      <c r="BR37" s="78">
        <f t="shared" si="62"/>
        <v>53489.528347032348</v>
      </c>
      <c r="BS37" s="287">
        <f>BR37/'a1'!BH38*1000000</f>
        <v>14116.945061673396</v>
      </c>
      <c r="BT37" s="78">
        <f t="shared" si="41"/>
        <v>42602</v>
      </c>
      <c r="BU37" s="78">
        <f>M95/'a30-2'!L33*100</f>
        <v>4890.8855871989144</v>
      </c>
      <c r="BV37" s="78">
        <f t="shared" si="42"/>
        <v>7345</v>
      </c>
      <c r="BW37" s="78">
        <v>788</v>
      </c>
      <c r="BX37" s="78">
        <f t="shared" si="63"/>
        <v>8133</v>
      </c>
      <c r="BY37" s="78">
        <f t="shared" si="64"/>
        <v>45844.114412801086</v>
      </c>
      <c r="BZ37" s="78">
        <f>BY37*1000000/'a1'!BN38</f>
        <v>10182.819946585216</v>
      </c>
    </row>
    <row r="38" spans="1:78" ht="18.75" customHeight="1">
      <c r="A38" s="1">
        <v>2012</v>
      </c>
      <c r="B38" s="78">
        <f t="shared" si="10"/>
        <v>384770</v>
      </c>
      <c r="C38" s="78">
        <f>C96/'a30-2'!B34*100</f>
        <v>42444.748929479632</v>
      </c>
      <c r="D38" s="78">
        <f t="shared" si="11"/>
        <v>76141</v>
      </c>
      <c r="E38" s="78">
        <v>6159</v>
      </c>
      <c r="F38" s="78">
        <f t="shared" ref="F38:F39" si="71">D38+E38</f>
        <v>82300</v>
      </c>
      <c r="G38" s="78">
        <f t="shared" si="68"/>
        <v>424625.25107052037</v>
      </c>
      <c r="H38" s="287">
        <f>G38*1000000/'a1'!F39</f>
        <v>12232.025567806773</v>
      </c>
      <c r="I38" s="78">
        <f t="shared" si="13"/>
        <v>7458</v>
      </c>
      <c r="J38" s="78">
        <f>D96/'a30-2'!C34*100</f>
        <v>770.74839016530814</v>
      </c>
      <c r="K38" s="78">
        <f t="shared" si="14"/>
        <v>1375</v>
      </c>
      <c r="L38" s="78">
        <v>159</v>
      </c>
      <c r="M38" s="78">
        <f t="shared" si="69"/>
        <v>1534</v>
      </c>
      <c r="N38" s="78">
        <f t="shared" ref="N38:N39" si="72">I38-J38+M38</f>
        <v>8221.2516098346914</v>
      </c>
      <c r="O38" s="287">
        <f>N38*1000000/'a1'!L39</f>
        <v>15619.511175815654</v>
      </c>
      <c r="P38" s="78">
        <f t="shared" si="66"/>
        <v>1847</v>
      </c>
      <c r="Q38" s="78">
        <f>E96/'a30-2'!D34*100</f>
        <v>241.50114187051787</v>
      </c>
      <c r="R38" s="78">
        <f t="shared" si="67"/>
        <v>251</v>
      </c>
      <c r="S38" s="78">
        <v>60</v>
      </c>
      <c r="T38" s="78">
        <f t="shared" si="70"/>
        <v>311</v>
      </c>
      <c r="U38" s="78">
        <f t="shared" ref="U38" si="73">P38-Q38+T38</f>
        <v>1916.4988581294822</v>
      </c>
      <c r="V38" s="287">
        <f>U38*1000000/'a1'!R39</f>
        <v>13260.214890538175</v>
      </c>
      <c r="W38" s="78">
        <f t="shared" si="20"/>
        <v>13117</v>
      </c>
      <c r="X38" s="78">
        <f>F96/'a30-2'!E34*100</f>
        <v>1012.8998757166194</v>
      </c>
      <c r="Y38" s="78">
        <f t="shared" si="21"/>
        <v>2059</v>
      </c>
      <c r="Z38" s="78">
        <v>128</v>
      </c>
      <c r="AA38" s="78">
        <f t="shared" ref="AA38" si="74">Y38+Z38</f>
        <v>2187</v>
      </c>
      <c r="AB38" s="78">
        <f t="shared" ref="AB38" si="75">W38-X38+AA38</f>
        <v>14291.100124283381</v>
      </c>
      <c r="AC38" s="287">
        <f>AB38*1000000/'a1'!X39</f>
        <v>15144.732999818129</v>
      </c>
      <c r="AD38" s="78">
        <f t="shared" si="23"/>
        <v>9759</v>
      </c>
      <c r="AE38" s="78">
        <f>G96/'a30-2'!F34*100</f>
        <v>1155.5612254561217</v>
      </c>
      <c r="AF38" s="78">
        <f t="shared" si="24"/>
        <v>1674</v>
      </c>
      <c r="AG38" s="78">
        <v>163</v>
      </c>
      <c r="AH38" s="78">
        <f t="shared" ref="AH38" si="76">AF38+AG38</f>
        <v>1837</v>
      </c>
      <c r="AI38" s="78">
        <f t="shared" ref="AI38" si="77">AD38-AE38+AH38</f>
        <v>10440.438774543878</v>
      </c>
      <c r="AJ38" s="287">
        <f>AI38*1000000/'a1'!AD39</f>
        <v>13766.800691138033</v>
      </c>
      <c r="AK38" s="78">
        <f t="shared" si="26"/>
        <v>82994</v>
      </c>
      <c r="AL38" s="78">
        <f>H96/'a30-2'!G34*100</f>
        <v>9775.8694054089738</v>
      </c>
      <c r="AM38" s="78">
        <f t="shared" si="27"/>
        <v>16965</v>
      </c>
      <c r="AN38" s="78">
        <v>1560</v>
      </c>
      <c r="AO38" s="78">
        <f t="shared" ref="AO38" si="78">AM38+AN38</f>
        <v>18525</v>
      </c>
      <c r="AP38" s="78">
        <f t="shared" ref="AP38" si="79">AK38-AL38+AO38</f>
        <v>91743.130594591028</v>
      </c>
      <c r="AQ38" s="287">
        <f>AP38*1000000/'a1'!AJ39</f>
        <v>11380.967760432604</v>
      </c>
      <c r="AR38" s="78">
        <f t="shared" si="29"/>
        <v>143918</v>
      </c>
      <c r="AS38" s="78">
        <f>I96/'a30-2'!H34*100</f>
        <v>14565.787109345945</v>
      </c>
      <c r="AT38" s="78">
        <f t="shared" si="30"/>
        <v>27555</v>
      </c>
      <c r="AU38" s="78">
        <v>1707</v>
      </c>
      <c r="AV38" s="78">
        <f t="shared" ref="AV38" si="80">AT38+AU38</f>
        <v>29262</v>
      </c>
      <c r="AW38" s="78">
        <f t="shared" ref="AW38" si="81">AR38-AS38+AV38</f>
        <v>158614.21289065405</v>
      </c>
      <c r="AX38" s="287">
        <f>AW38/'a1'!AP39*1000000</f>
        <v>11845.1625651914</v>
      </c>
      <c r="AY38" s="78">
        <f t="shared" si="32"/>
        <v>16257</v>
      </c>
      <c r="AZ38" s="78">
        <f>J96/'a30-2'!I34*100</f>
        <v>1535.7331620399686</v>
      </c>
      <c r="BA38" s="78">
        <f t="shared" si="33"/>
        <v>3148</v>
      </c>
      <c r="BB38" s="78">
        <v>357</v>
      </c>
      <c r="BC38" s="78">
        <f t="shared" ref="BC38" si="82">BA38+BB38</f>
        <v>3505</v>
      </c>
      <c r="BD38" s="78">
        <f t="shared" ref="BD38" si="83">AY38-AZ38+BC38</f>
        <v>18226.266837960029</v>
      </c>
      <c r="BE38" s="287">
        <f>BD38*1000000/'a1'!AV39</f>
        <v>14581.305096469952</v>
      </c>
      <c r="BF38" s="78">
        <f t="shared" si="35"/>
        <v>13339</v>
      </c>
      <c r="BG38" s="78">
        <f>K96/'a30-2'!J34*100</f>
        <v>1552.6066183640737</v>
      </c>
      <c r="BH38" s="78">
        <f t="shared" si="36"/>
        <v>2286</v>
      </c>
      <c r="BI38" s="78">
        <v>-709</v>
      </c>
      <c r="BJ38" s="78">
        <f t="shared" ref="BJ38" si="84">BH38+BI38</f>
        <v>1577</v>
      </c>
      <c r="BK38" s="78">
        <f t="shared" ref="BK38" si="85">BF38-BG38+BJ38</f>
        <v>13363.393381635926</v>
      </c>
      <c r="BL38" s="287">
        <f>BK38*1000000/'a1'!BB39</f>
        <v>12330.640579868998</v>
      </c>
      <c r="BM38" s="78">
        <f t="shared" si="38"/>
        <v>46675</v>
      </c>
      <c r="BN38" s="78">
        <f>L96/'a30-2'!K34*100</f>
        <v>6089.2362827777079</v>
      </c>
      <c r="BO38" s="78">
        <f t="shared" si="39"/>
        <v>12073</v>
      </c>
      <c r="BP38" s="78">
        <v>267</v>
      </c>
      <c r="BQ38" s="78">
        <f t="shared" ref="BQ38" si="86">BO38+BP38</f>
        <v>12340</v>
      </c>
      <c r="BR38" s="78">
        <f t="shared" ref="BR38" si="87">BM38-BN38+BQ38</f>
        <v>52925.763717222289</v>
      </c>
      <c r="BS38" s="287">
        <f>BR38/'a1'!BH39*1000000</f>
        <v>13659.854960429524</v>
      </c>
      <c r="BT38" s="78">
        <f t="shared" si="41"/>
        <v>43344</v>
      </c>
      <c r="BU38" s="78">
        <f>M96/'a30-2'!L34*100</f>
        <v>5297.8300276778991</v>
      </c>
      <c r="BV38" s="78">
        <f t="shared" si="42"/>
        <v>8041</v>
      </c>
      <c r="BW38" s="78">
        <v>500</v>
      </c>
      <c r="BX38" s="78">
        <f t="shared" ref="BX38" si="88">BV38+BW38</f>
        <v>8541</v>
      </c>
      <c r="BY38" s="78">
        <f t="shared" ref="BY38" si="89">BT38-BU38+BX38</f>
        <v>46587.169972322103</v>
      </c>
      <c r="BZ38" s="78">
        <f>BY38*1000000/'a1'!BN39</f>
        <v>10201.34146752816</v>
      </c>
    </row>
    <row r="39" spans="1:78" ht="18.75" customHeight="1">
      <c r="A39" s="1">
        <v>2013</v>
      </c>
      <c r="B39" s="78">
        <f t="shared" si="10"/>
        <v>382355</v>
      </c>
      <c r="C39" s="78">
        <f>C97/'a30-2'!B35*100</f>
        <v>44984.357510411908</v>
      </c>
      <c r="D39" s="78">
        <f t="shared" si="11"/>
        <v>71868</v>
      </c>
      <c r="E39" s="78">
        <v>14830</v>
      </c>
      <c r="F39" s="78">
        <f t="shared" si="71"/>
        <v>86698</v>
      </c>
      <c r="G39" s="78">
        <f t="shared" si="68"/>
        <v>424068.64248958812</v>
      </c>
      <c r="H39" s="287">
        <f>G39*1000000/'a1'!F40</f>
        <v>12087.597939717052</v>
      </c>
      <c r="I39" s="78">
        <f t="shared" si="13"/>
        <v>7306</v>
      </c>
      <c r="J39" s="78">
        <f>D97/'a30-2'!C35*100</f>
        <v>792.18276742187857</v>
      </c>
      <c r="K39" s="78">
        <f t="shared" si="14"/>
        <v>1217</v>
      </c>
      <c r="L39" s="78">
        <v>128</v>
      </c>
      <c r="M39" s="78">
        <f t="shared" si="69"/>
        <v>1345</v>
      </c>
      <c r="N39" s="78">
        <f t="shared" si="72"/>
        <v>7858.8172325781215</v>
      </c>
      <c r="O39" s="287">
        <f>N39*1000000/'a1'!L40</f>
        <v>14909.141537842139</v>
      </c>
      <c r="P39" s="78">
        <f t="shared" si="66"/>
        <v>1809</v>
      </c>
      <c r="Q39" s="78">
        <f>E97/'a30-2'!D35*100</f>
        <v>257.09120518319406</v>
      </c>
      <c r="R39" s="78">
        <f t="shared" si="67"/>
        <v>254</v>
      </c>
      <c r="S39" s="78">
        <v>50</v>
      </c>
      <c r="T39" s="78">
        <f t="shared" si="70"/>
        <v>304</v>
      </c>
      <c r="U39" s="78">
        <f t="shared" ref="U39" si="90">P39-Q39+T39</f>
        <v>1855.908794816806</v>
      </c>
      <c r="V39" s="287">
        <f>U39*1000000/'a1'!R40</f>
        <v>12879.847841109318</v>
      </c>
      <c r="W39" s="78">
        <f t="shared" si="20"/>
        <v>12800</v>
      </c>
      <c r="X39" s="78">
        <f>F97/'a30-2'!E35*100</f>
        <v>1037.0326790614276</v>
      </c>
      <c r="Y39" s="78">
        <f t="shared" si="21"/>
        <v>2058</v>
      </c>
      <c r="Z39" s="78">
        <v>184</v>
      </c>
      <c r="AA39" s="78">
        <f t="shared" ref="AA39" si="91">Y39+Z39</f>
        <v>2242</v>
      </c>
      <c r="AB39" s="78">
        <f t="shared" ref="AB39" si="92">W39-X39+AA39</f>
        <v>14004.967320938573</v>
      </c>
      <c r="AC39" s="287">
        <f>AB39*1000000/'a1'!X40</f>
        <v>14892.025725291272</v>
      </c>
      <c r="AD39" s="78">
        <f t="shared" si="23"/>
        <v>9611</v>
      </c>
      <c r="AE39" s="78">
        <f>G97/'a30-2'!F35*100</f>
        <v>1223.6015061666394</v>
      </c>
      <c r="AF39" s="78">
        <f t="shared" si="24"/>
        <v>1406</v>
      </c>
      <c r="AG39" s="78">
        <v>77</v>
      </c>
      <c r="AH39" s="78">
        <f t="shared" ref="AH39" si="93">AF39+AG39</f>
        <v>1483</v>
      </c>
      <c r="AI39" s="78">
        <f t="shared" ref="AI39" si="94">AD39-AE39+AH39</f>
        <v>9870.3984938333597</v>
      </c>
      <c r="AJ39" s="287">
        <f>AI39*1000000/'a1'!AD40</f>
        <v>13012.29525753728</v>
      </c>
      <c r="AK39" s="78">
        <f t="shared" si="26"/>
        <v>82458</v>
      </c>
      <c r="AL39" s="78">
        <f>H97/'a30-2'!G35*100</f>
        <v>10343.645597027322</v>
      </c>
      <c r="AM39" s="78">
        <f t="shared" si="27"/>
        <v>16136</v>
      </c>
      <c r="AN39" s="78">
        <v>4120</v>
      </c>
      <c r="AO39" s="78">
        <f t="shared" ref="AO39" si="95">AM39+AN39</f>
        <v>20256</v>
      </c>
      <c r="AP39" s="78">
        <f t="shared" ref="AP39" si="96">AK39-AL39+AO39</f>
        <v>92370.354402972676</v>
      </c>
      <c r="AQ39" s="287">
        <f>AP39*1000000/'a1'!AJ40</f>
        <v>11388.450378130692</v>
      </c>
      <c r="AR39" s="78">
        <f t="shared" si="29"/>
        <v>142746</v>
      </c>
      <c r="AS39" s="78">
        <f>I97/'a30-2'!H35*100</f>
        <v>15520.709631364869</v>
      </c>
      <c r="AT39" s="78">
        <f t="shared" si="30"/>
        <v>26183</v>
      </c>
      <c r="AU39" s="78">
        <v>2217</v>
      </c>
      <c r="AV39" s="78">
        <f t="shared" ref="AV39" si="97">AT39+AU39</f>
        <v>28400</v>
      </c>
      <c r="AW39" s="78">
        <f t="shared" ref="AW39" si="98">AR39-AS39+AV39</f>
        <v>155625.29036863515</v>
      </c>
      <c r="AX39" s="287">
        <f>AW39/'a1'!AP40*1000000</f>
        <v>11518.60061743545</v>
      </c>
      <c r="AY39" s="78">
        <f t="shared" si="32"/>
        <v>16111</v>
      </c>
      <c r="AZ39" s="78">
        <f>J97/'a30-2'!I35*100</f>
        <v>1630.6966708080204</v>
      </c>
      <c r="BA39" s="78">
        <f t="shared" si="33"/>
        <v>2884</v>
      </c>
      <c r="BB39" s="78">
        <v>1256</v>
      </c>
      <c r="BC39" s="78">
        <f t="shared" ref="BC39" si="99">BA39+BB39</f>
        <v>4140</v>
      </c>
      <c r="BD39" s="78">
        <f t="shared" ref="BD39" si="100">AY39-AZ39+BC39</f>
        <v>18620.303329191978</v>
      </c>
      <c r="BE39" s="287">
        <f>BD39*1000000/'a1'!AV40</f>
        <v>14724.030403751307</v>
      </c>
      <c r="BF39" s="78">
        <f t="shared" si="35"/>
        <v>13114</v>
      </c>
      <c r="BG39" s="78">
        <f>K97/'a30-2'!J35*100</f>
        <v>1670.4140098831317</v>
      </c>
      <c r="BH39" s="78">
        <f t="shared" si="36"/>
        <v>2198</v>
      </c>
      <c r="BI39" s="78">
        <v>3003</v>
      </c>
      <c r="BJ39" s="78">
        <f t="shared" ref="BJ39" si="101">BH39+BI39</f>
        <v>5201</v>
      </c>
      <c r="BK39" s="78">
        <f t="shared" ref="BK39" si="102">BF39-BG39+BJ39</f>
        <v>16644.585990116866</v>
      </c>
      <c r="BL39" s="287">
        <f>BK39*1000000/'a1'!BB40</f>
        <v>15135.074227011633</v>
      </c>
      <c r="BM39" s="78">
        <f t="shared" si="38"/>
        <v>46955</v>
      </c>
      <c r="BN39" s="78">
        <f>L97/'a30-2'!K35*100</f>
        <v>6500.609269776538</v>
      </c>
      <c r="BO39" s="78">
        <f t="shared" si="39"/>
        <v>11349</v>
      </c>
      <c r="BP39" s="78">
        <v>2086</v>
      </c>
      <c r="BQ39" s="78">
        <f t="shared" ref="BQ39" si="103">BO39+BP39</f>
        <v>13435</v>
      </c>
      <c r="BR39" s="78">
        <f t="shared" ref="BR39" si="104">BM39-BN39+BQ39</f>
        <v>53889.390730223458</v>
      </c>
      <c r="BS39" s="287">
        <f>BR39/'a1'!BH40*1000000</f>
        <v>13536.609351298817</v>
      </c>
      <c r="BT39" s="78">
        <f t="shared" si="41"/>
        <v>43352</v>
      </c>
      <c r="BU39" s="78">
        <f>M97/'a30-2'!L35*100</f>
        <v>5653.6262155345885</v>
      </c>
      <c r="BV39" s="78">
        <f t="shared" si="42"/>
        <v>7296</v>
      </c>
      <c r="BW39" s="78">
        <v>244</v>
      </c>
      <c r="BX39" s="78">
        <f t="shared" ref="BX39" si="105">BV39+BW39</f>
        <v>7540</v>
      </c>
      <c r="BY39" s="78">
        <f t="shared" ref="BY39" si="106">BT39-BU39+BX39</f>
        <v>45238.37378446541</v>
      </c>
      <c r="BZ39" s="78">
        <f>BY39*1000000/'a1'!BN40</f>
        <v>9770.5445901796902</v>
      </c>
    </row>
    <row r="40" spans="1:78" ht="18.75" customHeight="1">
      <c r="A40" s="1">
        <v>2014</v>
      </c>
      <c r="B40" s="78">
        <f t="shared" si="10"/>
        <v>384495</v>
      </c>
      <c r="C40" s="78">
        <f>C98/'a30-2'!B36*100</f>
        <v>47551.281386965551</v>
      </c>
      <c r="D40" s="78">
        <f t="shared" si="11"/>
        <v>69412</v>
      </c>
      <c r="E40" s="78">
        <v>9392</v>
      </c>
      <c r="F40" s="78">
        <f>D40+E40</f>
        <v>78804</v>
      </c>
      <c r="G40" s="78">
        <f>B40-C40+F40</f>
        <v>415747.71861303446</v>
      </c>
      <c r="H40" s="287">
        <f>G40*1000000/'a1'!F41</f>
        <v>11731.879539617765</v>
      </c>
      <c r="I40" s="78">
        <f t="shared" si="13"/>
        <v>7128</v>
      </c>
      <c r="J40" s="78">
        <f>D98/'a30-2'!C36*100</f>
        <v>827.26915594133459</v>
      </c>
      <c r="K40" s="78">
        <f t="shared" si="14"/>
        <v>1269</v>
      </c>
      <c r="L40" s="78">
        <v>26</v>
      </c>
      <c r="M40" s="78">
        <f t="shared" si="69"/>
        <v>1295</v>
      </c>
      <c r="N40" s="78">
        <f t="shared" ref="N40" si="107">I40-J40+M40</f>
        <v>7595.7308440586658</v>
      </c>
      <c r="O40" s="287">
        <f>N40*1000000/'a1'!L41</f>
        <v>14381.523071761849</v>
      </c>
      <c r="P40" s="78">
        <f t="shared" si="66"/>
        <v>1793</v>
      </c>
      <c r="Q40" s="78">
        <f>E98/'a30-2'!D36*100</f>
        <v>273.20833024531225</v>
      </c>
      <c r="R40" s="78">
        <f t="shared" si="67"/>
        <v>213</v>
      </c>
      <c r="S40" s="78">
        <v>56</v>
      </c>
      <c r="T40" s="78">
        <f t="shared" si="70"/>
        <v>269</v>
      </c>
      <c r="U40" s="78">
        <f t="shared" ref="U40" si="108">P40-Q40+T40</f>
        <v>1788.7916697546877</v>
      </c>
      <c r="V40" s="287">
        <f>U40*1000000/'a1'!R41</f>
        <v>12397.799253929346</v>
      </c>
      <c r="W40" s="78">
        <f t="shared" si="20"/>
        <v>12875</v>
      </c>
      <c r="X40" s="78">
        <f>F98/'a30-2'!E36*100</f>
        <v>1066.3942164364501</v>
      </c>
      <c r="Y40" s="78">
        <f t="shared" si="21"/>
        <v>1807</v>
      </c>
      <c r="Z40" s="78">
        <v>134</v>
      </c>
      <c r="AA40" s="78">
        <f t="shared" ref="AA40" si="109">Y40+Z40</f>
        <v>1941</v>
      </c>
      <c r="AB40" s="78">
        <f t="shared" ref="AB40" si="110">W40-X40+AA40</f>
        <v>13749.605783563549</v>
      </c>
      <c r="AC40" s="287">
        <f>AB40*1000000/'a1'!X41</f>
        <v>14649.916395658758</v>
      </c>
      <c r="AD40" s="78">
        <f t="shared" si="23"/>
        <v>9467</v>
      </c>
      <c r="AE40" s="78">
        <f>G98/'a30-2'!F36*100</f>
        <v>1281.7619430291252</v>
      </c>
      <c r="AF40" s="78">
        <f t="shared" si="24"/>
        <v>1459</v>
      </c>
      <c r="AG40" s="78">
        <v>57</v>
      </c>
      <c r="AH40" s="78">
        <f t="shared" ref="AH40" si="111">AF40+AG40</f>
        <v>1516</v>
      </c>
      <c r="AI40" s="78">
        <f t="shared" ref="AI40" si="112">AD40-AE40+AH40</f>
        <v>9701.2380569708748</v>
      </c>
      <c r="AJ40" s="287">
        <f>AI40*1000000/'a1'!AD41</f>
        <v>12782.00899234083</v>
      </c>
      <c r="AK40" s="78">
        <f t="shared" si="26"/>
        <v>83869</v>
      </c>
      <c r="AL40" s="78">
        <f>H98/'a30-2'!G36*100</f>
        <v>10957.730709260863</v>
      </c>
      <c r="AM40" s="78">
        <f t="shared" si="27"/>
        <v>15291</v>
      </c>
      <c r="AN40" s="78">
        <v>2370</v>
      </c>
      <c r="AO40" s="78">
        <f t="shared" ref="AO40" si="113">AM40+AN40</f>
        <v>17661</v>
      </c>
      <c r="AP40" s="78">
        <f t="shared" ref="AP40" si="114">AK40-AL40+AO40</f>
        <v>90572.269290739132</v>
      </c>
      <c r="AQ40" s="287">
        <f>AP40*1000000/'a1'!AJ41</f>
        <v>11112.912346966827</v>
      </c>
      <c r="AR40" s="78">
        <f t="shared" si="29"/>
        <v>143871</v>
      </c>
      <c r="AS40" s="78">
        <f>I98/'a30-2'!H36*100</f>
        <v>16394.609576731029</v>
      </c>
      <c r="AT40" s="78">
        <f t="shared" si="30"/>
        <v>25316</v>
      </c>
      <c r="AU40" s="78">
        <v>4061</v>
      </c>
      <c r="AV40" s="78">
        <f t="shared" ref="AV40" si="115">AT40+AU40</f>
        <v>29377</v>
      </c>
      <c r="AW40" s="78">
        <f t="shared" ref="AW40" si="116">AR40-AS40+AV40</f>
        <v>156853.39042326895</v>
      </c>
      <c r="AX40" s="287">
        <f>AW40/'a1'!AP41*1000000</f>
        <v>11518.471080910715</v>
      </c>
      <c r="AY40" s="78">
        <f t="shared" si="32"/>
        <v>15860</v>
      </c>
      <c r="AZ40" s="78">
        <f>J98/'a30-2'!I36*100</f>
        <v>1736.8961949832947</v>
      </c>
      <c r="BA40" s="78">
        <f t="shared" si="33"/>
        <v>2607</v>
      </c>
      <c r="BB40" s="78">
        <v>38</v>
      </c>
      <c r="BC40" s="78">
        <f t="shared" ref="BC40" si="117">BA40+BB40</f>
        <v>2645</v>
      </c>
      <c r="BD40" s="78">
        <f t="shared" ref="BD40" si="118">AY40-AZ40+BC40</f>
        <v>16768.103805016704</v>
      </c>
      <c r="BE40" s="287">
        <f>BD40*1000000/'a1'!AV41</f>
        <v>13110.180033226145</v>
      </c>
      <c r="BF40" s="78">
        <f t="shared" si="35"/>
        <v>13092</v>
      </c>
      <c r="BG40" s="78">
        <f>K98/'a30-2'!J36*100</f>
        <v>1841.2642231660648</v>
      </c>
      <c r="BH40" s="78">
        <f t="shared" si="36"/>
        <v>2266</v>
      </c>
      <c r="BI40" s="78">
        <v>-419</v>
      </c>
      <c r="BJ40" s="78">
        <f t="shared" ref="BJ40" si="119">BH40+BI40</f>
        <v>1847</v>
      </c>
      <c r="BK40" s="78">
        <f t="shared" ref="BK40" si="120">BF40-BG40+BJ40</f>
        <v>13097.735776833935</v>
      </c>
      <c r="BL40" s="287">
        <f>BK40*1000000/'a1'!BB41</f>
        <v>11768.17871391458</v>
      </c>
      <c r="BM40" s="78">
        <f t="shared" si="38"/>
        <v>47741</v>
      </c>
      <c r="BN40" s="78">
        <f>L98/'a30-2'!K36*100</f>
        <v>6935.7038473563834</v>
      </c>
      <c r="BO40" s="78">
        <f t="shared" si="39"/>
        <v>10385</v>
      </c>
      <c r="BP40" s="78">
        <v>1579</v>
      </c>
      <c r="BQ40" s="78">
        <f t="shared" ref="BQ40" si="121">BO40+BP40</f>
        <v>11964</v>
      </c>
      <c r="BR40" s="78">
        <f t="shared" ref="BR40" si="122">BM40-BN40+BQ40</f>
        <v>52769.296152643619</v>
      </c>
      <c r="BS40" s="287">
        <f>BR40/'a1'!BH41*1000000</f>
        <v>12922.0971427125</v>
      </c>
      <c r="BT40" s="78">
        <f t="shared" si="41"/>
        <v>42548</v>
      </c>
      <c r="BU40" s="78">
        <f>M98/'a30-2'!L36*100</f>
        <v>5999.0152226770051</v>
      </c>
      <c r="BV40" s="78">
        <f t="shared" si="42"/>
        <v>7842</v>
      </c>
      <c r="BW40" s="78">
        <v>1039</v>
      </c>
      <c r="BX40" s="78">
        <f t="shared" ref="BX40" si="123">BV40+BW40</f>
        <v>8881</v>
      </c>
      <c r="BY40" s="78">
        <f t="shared" ref="BY40" si="124">BT40-BU40+BX40</f>
        <v>45429.984777322992</v>
      </c>
      <c r="BZ40" s="78">
        <f>BY40*1000000/'a1'!BN41</f>
        <v>9651.3683208808034</v>
      </c>
    </row>
    <row r="41" spans="1:78" ht="18.75" customHeight="1">
      <c r="A41" s="1">
        <v>2015</v>
      </c>
      <c r="B41" s="78">
        <f t="shared" si="10"/>
        <v>389724</v>
      </c>
      <c r="C41" s="78">
        <f>C99/'a30-2'!B37*100</f>
        <v>51701.884400078481</v>
      </c>
      <c r="D41" s="78">
        <f t="shared" si="11"/>
        <v>70680</v>
      </c>
      <c r="E41" s="78">
        <v>3861</v>
      </c>
      <c r="F41" s="78">
        <f>D41+E41</f>
        <v>74541</v>
      </c>
      <c r="G41" s="78">
        <f>B41-C41+F41</f>
        <v>412563.1155999215</v>
      </c>
      <c r="H41" s="287">
        <f>G41*1000000/'a1'!F42</f>
        <v>11555.448525367219</v>
      </c>
      <c r="I41" s="78">
        <f t="shared" si="13"/>
        <v>7202</v>
      </c>
      <c r="J41" s="78">
        <f>D99/'a30-2'!C37*100</f>
        <v>945.30465997122019</v>
      </c>
      <c r="K41" s="78">
        <f t="shared" si="14"/>
        <v>1108</v>
      </c>
      <c r="L41" s="78">
        <v>110</v>
      </c>
      <c r="M41" s="78">
        <f t="shared" ref="M41:M42" si="125">K41+L41</f>
        <v>1218</v>
      </c>
      <c r="N41" s="78">
        <f t="shared" ref="N41:N42" si="126">I41-J41+M41</f>
        <v>7474.6953400287803</v>
      </c>
      <c r="O41" s="287">
        <f>N41*1000000/'a1'!L42</f>
        <v>14153.483678860517</v>
      </c>
      <c r="P41" s="78">
        <f t="shared" si="66"/>
        <v>1784</v>
      </c>
      <c r="Q41" s="78">
        <f>E99/'a30-2'!D37*100</f>
        <v>287.92852253536728</v>
      </c>
      <c r="R41" s="78">
        <f t="shared" si="67"/>
        <v>203</v>
      </c>
      <c r="S41" s="78">
        <v>27</v>
      </c>
      <c r="T41" s="78">
        <f t="shared" ref="T41:T42" si="127">R41+S41</f>
        <v>230</v>
      </c>
      <c r="U41" s="78">
        <f t="shared" ref="U41" si="128">P41-Q41+T41</f>
        <v>1726.0714774646326</v>
      </c>
      <c r="V41" s="287">
        <f>U41*1000000/'a1'!R42</f>
        <v>11941.329939705232</v>
      </c>
      <c r="W41" s="78">
        <f t="shared" si="20"/>
        <v>12977</v>
      </c>
      <c r="X41" s="78">
        <f>F99/'a30-2'!E37*100</f>
        <v>1102.1690222565378</v>
      </c>
      <c r="Y41" s="78">
        <f t="shared" si="21"/>
        <v>1656</v>
      </c>
      <c r="Z41" s="78">
        <v>279</v>
      </c>
      <c r="AA41" s="78">
        <f t="shared" ref="AA41:AA42" si="129">Y41+Z41</f>
        <v>1935</v>
      </c>
      <c r="AB41" s="78">
        <f t="shared" ref="AB41" si="130">W41-X41+AA41</f>
        <v>13809.830977743462</v>
      </c>
      <c r="AC41" s="287">
        <f>AB41*1000000/'a1'!X42</f>
        <v>14745.822031172111</v>
      </c>
      <c r="AD41" s="78">
        <f t="shared" si="23"/>
        <v>9602</v>
      </c>
      <c r="AE41" s="78">
        <f>G99/'a30-2'!F37*100</f>
        <v>1334.0783847230919</v>
      </c>
      <c r="AF41" s="78">
        <f t="shared" si="24"/>
        <v>1341</v>
      </c>
      <c r="AG41" s="78">
        <v>178</v>
      </c>
      <c r="AH41" s="78">
        <f t="shared" ref="AH41:AH42" si="131">AF41+AG41</f>
        <v>1519</v>
      </c>
      <c r="AI41" s="78">
        <f t="shared" ref="AI41" si="132">AD41-AE41+AH41</f>
        <v>9786.9216152769077</v>
      </c>
      <c r="AJ41" s="287">
        <f>AI41*1000000/'a1'!AD42</f>
        <v>12897.179670177595</v>
      </c>
      <c r="AK41" s="78">
        <f t="shared" si="26"/>
        <v>83349</v>
      </c>
      <c r="AL41" s="78">
        <f>H99/'a30-2'!G37*100</f>
        <v>11555.494126842168</v>
      </c>
      <c r="AM41" s="78">
        <f t="shared" si="27"/>
        <v>15802</v>
      </c>
      <c r="AN41" s="78">
        <v>2365</v>
      </c>
      <c r="AO41" s="78">
        <f t="shared" ref="AO41:AO42" si="133">AM41+AN41</f>
        <v>18167</v>
      </c>
      <c r="AP41" s="78">
        <f t="shared" ref="AP41" si="134">AK41-AL41+AO41</f>
        <v>89960.505873157832</v>
      </c>
      <c r="AQ41" s="287">
        <f>AP41*1000000/'a1'!AJ42</f>
        <v>11003.977099863814</v>
      </c>
      <c r="AR41" s="78">
        <f t="shared" si="29"/>
        <v>146850</v>
      </c>
      <c r="AS41" s="78">
        <f>I99/'a30-2'!H37*100</f>
        <v>17256.98081667153</v>
      </c>
      <c r="AT41" s="78">
        <f t="shared" si="30"/>
        <v>25056</v>
      </c>
      <c r="AU41" s="78">
        <v>3457</v>
      </c>
      <c r="AV41" s="78">
        <f t="shared" ref="AV41:AV42" si="135">AT41+AU41</f>
        <v>28513</v>
      </c>
      <c r="AW41" s="78">
        <f t="shared" ref="AW41" si="136">AR41-AS41+AV41</f>
        <v>158106.01918332846</v>
      </c>
      <c r="AX41" s="287">
        <f>AW41/'a1'!AP42*1000000</f>
        <v>11534.592405444271</v>
      </c>
      <c r="AY41" s="78">
        <f t="shared" si="32"/>
        <v>15966</v>
      </c>
      <c r="AZ41" s="78">
        <f>J99/'a30-2'!I37*100</f>
        <v>1844.8310928058931</v>
      </c>
      <c r="BA41" s="78">
        <f t="shared" si="33"/>
        <v>2770</v>
      </c>
      <c r="BB41" s="78">
        <v>411</v>
      </c>
      <c r="BC41" s="78">
        <f t="shared" ref="BC41:BC42" si="137">BA41+BB41</f>
        <v>3181</v>
      </c>
      <c r="BD41" s="78">
        <f t="shared" ref="BD41" si="138">AY41-AZ41+BC41</f>
        <v>17302.168907194107</v>
      </c>
      <c r="BE41" s="287">
        <f>BD41*1000000/'a1'!AV42</f>
        <v>13389.419124653878</v>
      </c>
      <c r="BF41" s="78">
        <f t="shared" si="35"/>
        <v>13456</v>
      </c>
      <c r="BG41" s="78">
        <f>K99/'a30-2'!J37*100</f>
        <v>2045.7068540687974</v>
      </c>
      <c r="BH41" s="78">
        <f t="shared" si="36"/>
        <v>2760</v>
      </c>
      <c r="BI41" s="78">
        <v>-802</v>
      </c>
      <c r="BJ41" s="78">
        <f t="shared" ref="BJ41:BJ42" si="139">BH41+BI41</f>
        <v>1958</v>
      </c>
      <c r="BK41" s="78">
        <f t="shared" ref="BK41" si="140">BF41-BG41+BJ41</f>
        <v>13368.293145931202</v>
      </c>
      <c r="BL41" s="287">
        <f>BK41*1000000/'a1'!BB42</f>
        <v>11925.679476676121</v>
      </c>
      <c r="BM41" s="78">
        <f t="shared" si="38"/>
        <v>48717</v>
      </c>
      <c r="BN41" s="78">
        <f>L99/'a30-2'!K37*100</f>
        <v>8597.049295866902</v>
      </c>
      <c r="BO41" s="78">
        <f t="shared" si="39"/>
        <v>11397</v>
      </c>
      <c r="BP41" s="78">
        <v>-1820</v>
      </c>
      <c r="BQ41" s="78">
        <f t="shared" ref="BQ41:BQ42" si="141">BO41+BP41</f>
        <v>9577</v>
      </c>
      <c r="BR41" s="78">
        <f t="shared" ref="BR41" si="142">BM41-BN41+BQ41</f>
        <v>49696.950704133094</v>
      </c>
      <c r="BS41" s="287">
        <f>BR41/'a1'!BH42*1000000</f>
        <v>11991.086650720943</v>
      </c>
      <c r="BT41" s="78">
        <f t="shared" si="41"/>
        <v>43476</v>
      </c>
      <c r="BU41" s="78">
        <f>M99/'a30-2'!L37*100</f>
        <v>6428.7926602160269</v>
      </c>
      <c r="BV41" s="78">
        <f t="shared" si="42"/>
        <v>7732</v>
      </c>
      <c r="BW41" s="78">
        <v>784</v>
      </c>
      <c r="BX41" s="78">
        <f t="shared" ref="BX41:BX42" si="143">BV41+BW41</f>
        <v>8516</v>
      </c>
      <c r="BY41" s="78">
        <f t="shared" ref="BY41" si="144">BT41-BU41+BX41</f>
        <v>45563.20733978397</v>
      </c>
      <c r="BZ41" s="78">
        <f>BY41*1000000/'a1'!BN42</f>
        <v>9539.2600726289347</v>
      </c>
    </row>
    <row r="42" spans="1:78" ht="18.75" customHeight="1">
      <c r="A42" s="1">
        <v>2016</v>
      </c>
      <c r="B42" s="78">
        <f t="shared" si="10"/>
        <v>396966</v>
      </c>
      <c r="C42" s="78">
        <f>C100/'a30-2'!B38*100</f>
        <v>55296.575643149503</v>
      </c>
      <c r="D42" s="78">
        <f t="shared" si="11"/>
        <v>70504</v>
      </c>
      <c r="E42" s="78">
        <f>E41</f>
        <v>3861</v>
      </c>
      <c r="F42" s="78">
        <f>D42+E42</f>
        <v>74365</v>
      </c>
      <c r="G42" s="78">
        <f>B42-C42+F42</f>
        <v>416034.4243568505</v>
      </c>
      <c r="H42" s="287">
        <f>G42*1000000/'a1'!F43</f>
        <v>11521.471472492825</v>
      </c>
      <c r="I42" s="78">
        <f t="shared" si="13"/>
        <v>7249</v>
      </c>
      <c r="J42" s="78">
        <f>D100/'a30-2'!C38*100</f>
        <v>996.13079154361708</v>
      </c>
      <c r="K42" s="78">
        <f t="shared" si="14"/>
        <v>992</v>
      </c>
      <c r="L42" s="78">
        <f>L41</f>
        <v>110</v>
      </c>
      <c r="M42" s="78">
        <f t="shared" si="125"/>
        <v>1102</v>
      </c>
      <c r="N42" s="78">
        <f t="shared" si="126"/>
        <v>7354.8692084563827</v>
      </c>
      <c r="O42" s="287">
        <f>N42*1000000/'a1'!L43</f>
        <v>13892.157182413373</v>
      </c>
      <c r="P42" s="78">
        <f t="shared" si="66"/>
        <v>1808</v>
      </c>
      <c r="Q42" s="78">
        <f>E100/'a30-2'!D38*100</f>
        <v>303.05110660833282</v>
      </c>
      <c r="R42" s="78">
        <f t="shared" si="67"/>
        <v>219</v>
      </c>
      <c r="S42" s="78">
        <f>S41</f>
        <v>27</v>
      </c>
      <c r="T42" s="78">
        <f t="shared" si="127"/>
        <v>246</v>
      </c>
      <c r="U42" s="78">
        <f t="shared" ref="U42" si="145">P42-Q42+T42</f>
        <v>1750.9488933916673</v>
      </c>
      <c r="V42" s="287">
        <f>U42*1000000/'a1'!R43</f>
        <v>11913.729380969235</v>
      </c>
      <c r="W42" s="78">
        <f t="shared" si="20"/>
        <v>13064</v>
      </c>
      <c r="X42" s="78">
        <f>F100/'a30-2'!E38*100</f>
        <v>1147.923209532667</v>
      </c>
      <c r="Y42" s="78">
        <f t="shared" si="21"/>
        <v>1616</v>
      </c>
      <c r="Z42" s="78">
        <f>Z41</f>
        <v>279</v>
      </c>
      <c r="AA42" s="78">
        <f t="shared" si="129"/>
        <v>1895</v>
      </c>
      <c r="AB42" s="78">
        <f t="shared" ref="AB42" si="146">W42-X42+AA42</f>
        <v>13811.076790467334</v>
      </c>
      <c r="AC42" s="287">
        <f>AB42*1000000/'a1'!X43</f>
        <v>14649.154944862943</v>
      </c>
      <c r="AD42" s="78">
        <f t="shared" si="23"/>
        <v>9896</v>
      </c>
      <c r="AE42" s="78">
        <f>G100/'a30-2'!F38*100</f>
        <v>1395.7763887518875</v>
      </c>
      <c r="AF42" s="78">
        <f t="shared" si="24"/>
        <v>1521</v>
      </c>
      <c r="AG42" s="78">
        <f>AG41</f>
        <v>178</v>
      </c>
      <c r="AH42" s="78">
        <f t="shared" si="131"/>
        <v>1699</v>
      </c>
      <c r="AI42" s="78">
        <f t="shared" ref="AI42" si="147">AD42-AE42+AH42</f>
        <v>10199.223611248113</v>
      </c>
      <c r="AJ42" s="287">
        <f>AI42*1000000/'a1'!AD43</f>
        <v>13361.136583805743</v>
      </c>
      <c r="AK42" s="78">
        <f t="shared" si="26"/>
        <v>85100</v>
      </c>
      <c r="AL42" s="78">
        <f>H100/'a30-2'!G38*100</f>
        <v>12258.958591166333</v>
      </c>
      <c r="AM42" s="78">
        <f t="shared" si="27"/>
        <v>14360</v>
      </c>
      <c r="AN42" s="78">
        <f>AN41</f>
        <v>2365</v>
      </c>
      <c r="AO42" s="78">
        <f t="shared" si="133"/>
        <v>16725</v>
      </c>
      <c r="AP42" s="78">
        <f t="shared" ref="AP42" si="148">AK42-AL42+AO42</f>
        <v>89566.041408833669</v>
      </c>
      <c r="AQ42" s="287">
        <f>AP42*1000000/'a1'!AJ43</f>
        <v>10888.230709988957</v>
      </c>
      <c r="AR42" s="78">
        <f t="shared" si="29"/>
        <v>148703</v>
      </c>
      <c r="AS42" s="78">
        <f>I100/'a30-2'!H38*100</f>
        <v>18223.753566914314</v>
      </c>
      <c r="AT42" s="78">
        <f t="shared" si="30"/>
        <v>25243</v>
      </c>
      <c r="AU42" s="78">
        <f>AU41</f>
        <v>3457</v>
      </c>
      <c r="AV42" s="78">
        <f t="shared" si="135"/>
        <v>28700</v>
      </c>
      <c r="AW42" s="78">
        <f t="shared" ref="AW42" si="149">AR42-AS42+AV42</f>
        <v>159179.2464330857</v>
      </c>
      <c r="AX42" s="287">
        <f>AW42/'a1'!AP43*1000000</f>
        <v>11472.052356357282</v>
      </c>
      <c r="AY42" s="78">
        <f t="shared" si="32"/>
        <v>16164</v>
      </c>
      <c r="AZ42" s="78">
        <f>J100/'a30-2'!I38*100</f>
        <v>1971.0558224838398</v>
      </c>
      <c r="BA42" s="78">
        <f t="shared" si="33"/>
        <v>2813</v>
      </c>
      <c r="BB42" s="78">
        <f>BB41</f>
        <v>411</v>
      </c>
      <c r="BC42" s="78">
        <f t="shared" si="137"/>
        <v>3224</v>
      </c>
      <c r="BD42" s="78">
        <f t="shared" ref="BD42" si="150">AY42-AZ42+BC42</f>
        <v>17416.944177516161</v>
      </c>
      <c r="BE42" s="287">
        <f>BD42*1000000/'a1'!AV43</f>
        <v>13253.502237979515</v>
      </c>
      <c r="BF42" s="78">
        <f t="shared" si="35"/>
        <v>13568</v>
      </c>
      <c r="BG42" s="78">
        <f>K100/'a30-2'!J38*100</f>
        <v>2318.0548858288093</v>
      </c>
      <c r="BH42" s="78">
        <f t="shared" si="36"/>
        <v>3113</v>
      </c>
      <c r="BI42" s="78">
        <f>BI41</f>
        <v>-802</v>
      </c>
      <c r="BJ42" s="78">
        <f t="shared" si="139"/>
        <v>2311</v>
      </c>
      <c r="BK42" s="78">
        <f t="shared" ref="BK42" si="151">BF42-BG42+BJ42</f>
        <v>13560.945114171191</v>
      </c>
      <c r="BL42" s="287">
        <f>BK42*1000000/'a1'!BB43</f>
        <v>11937.588294735055</v>
      </c>
      <c r="BM42" s="78">
        <f t="shared" si="38"/>
        <v>50740</v>
      </c>
      <c r="BN42" s="78">
        <f>L100/'a30-2'!K38*100</f>
        <v>9782.0794659161729</v>
      </c>
      <c r="BO42" s="78">
        <f t="shared" si="39"/>
        <v>11845</v>
      </c>
      <c r="BP42" s="78">
        <f>BP41</f>
        <v>-1820</v>
      </c>
      <c r="BQ42" s="78">
        <f t="shared" si="141"/>
        <v>10025</v>
      </c>
      <c r="BR42" s="78">
        <f t="shared" ref="BR42" si="152">BM42-BN42+BQ42</f>
        <v>50982.920534083823</v>
      </c>
      <c r="BS42" s="287">
        <f>BR42/'a1'!BH43*1000000</f>
        <v>12150.185741838315</v>
      </c>
      <c r="BT42" s="78">
        <f t="shared" si="41"/>
        <v>44245</v>
      </c>
      <c r="BU42" s="78">
        <f>M100/'a30-2'!L38*100</f>
        <v>6779.5847214379546</v>
      </c>
      <c r="BV42" s="78">
        <f t="shared" si="42"/>
        <v>7906</v>
      </c>
      <c r="BW42" s="78">
        <f>BW41</f>
        <v>784</v>
      </c>
      <c r="BX42" s="78">
        <f t="shared" si="143"/>
        <v>8690</v>
      </c>
      <c r="BY42" s="78">
        <f t="shared" ref="BY42" si="153">BT42-BU42+BX42</f>
        <v>46155.415278562046</v>
      </c>
      <c r="BZ42" s="78">
        <f>BY42*1000000/'a1'!BN43</f>
        <v>9498.4648409861711</v>
      </c>
    </row>
    <row r="43" spans="1:78" ht="18.75" customHeight="1">
      <c r="A43" s="1">
        <v>2017</v>
      </c>
      <c r="B43" s="78">
        <f t="shared" si="10"/>
        <v>406010</v>
      </c>
      <c r="C43" s="78">
        <f>C101/'a30-2'!B39*100</f>
        <v>58197.069317294867</v>
      </c>
      <c r="D43" s="78">
        <f t="shared" si="11"/>
        <v>75036</v>
      </c>
      <c r="E43" s="78">
        <f>E42</f>
        <v>3861</v>
      </c>
      <c r="F43" s="78">
        <f>D43+E43</f>
        <v>78897</v>
      </c>
      <c r="G43" s="78">
        <f>B43-C43+F43</f>
        <v>426709.93068270513</v>
      </c>
      <c r="H43" s="287">
        <f>G43*1000000/'a1'!F44</f>
        <v>11676.824081826202</v>
      </c>
      <c r="I43" s="78">
        <f t="shared" si="13"/>
        <v>7322</v>
      </c>
      <c r="J43" s="78">
        <f>D101/'a30-2'!C39*100</f>
        <v>1013.0201586290017</v>
      </c>
      <c r="K43" s="78">
        <f t="shared" si="14"/>
        <v>1099</v>
      </c>
      <c r="L43" s="78">
        <f>L42</f>
        <v>110</v>
      </c>
      <c r="M43" s="78">
        <f t="shared" ref="M43:M44" si="154">K43+L43</f>
        <v>1209</v>
      </c>
      <c r="N43" s="78">
        <f t="shared" ref="N43" si="155">I43-J43+M43</f>
        <v>7517.9798413709987</v>
      </c>
      <c r="O43" s="287">
        <f>N43*1000000/'a1'!L44</f>
        <v>14229.004386002995</v>
      </c>
      <c r="P43" s="78">
        <f t="shared" si="66"/>
        <v>1841</v>
      </c>
      <c r="Q43" s="78">
        <f>E101/'a30-2'!D39*100</f>
        <v>324.43251334051274</v>
      </c>
      <c r="R43" s="78">
        <f t="shared" si="67"/>
        <v>231</v>
      </c>
      <c r="S43" s="78">
        <f>S42</f>
        <v>27</v>
      </c>
      <c r="T43" s="78">
        <f t="shared" ref="T43:T44" si="156">R43+S43</f>
        <v>258</v>
      </c>
      <c r="U43" s="78">
        <f t="shared" ref="U43:U44" si="157">P43-Q43+T43</f>
        <v>1774.5674866594873</v>
      </c>
      <c r="V43" s="287">
        <f>U43*1000000/'a1'!R44</f>
        <v>11792.478131479884</v>
      </c>
      <c r="W43" s="78">
        <f t="shared" si="20"/>
        <v>13373</v>
      </c>
      <c r="X43" s="78">
        <f>F101/'a30-2'!E39*100</f>
        <v>1184.5883735739239</v>
      </c>
      <c r="Y43" s="78">
        <f t="shared" si="21"/>
        <v>1821</v>
      </c>
      <c r="Z43" s="78">
        <f>Z42</f>
        <v>279</v>
      </c>
      <c r="AA43" s="78">
        <f t="shared" ref="AA43:AA44" si="158">Y43+Z43</f>
        <v>2100</v>
      </c>
      <c r="AB43" s="78">
        <f t="shared" ref="AB43:AB44" si="159">W43-X43+AA43</f>
        <v>14288.411626426076</v>
      </c>
      <c r="AC43" s="287">
        <f>AB43*1000000/'a1'!X44</f>
        <v>15034.087323588754</v>
      </c>
      <c r="AD43" s="78">
        <f t="shared" si="23"/>
        <v>10064</v>
      </c>
      <c r="AE43" s="78">
        <f>G101/'a30-2'!F39*100</f>
        <v>1456.7639298886675</v>
      </c>
      <c r="AF43" s="78">
        <f t="shared" si="24"/>
        <v>1680</v>
      </c>
      <c r="AG43" s="78">
        <f>AG42</f>
        <v>178</v>
      </c>
      <c r="AH43" s="78">
        <f t="shared" ref="AH43:AH44" si="160">AF43+AG43</f>
        <v>1858</v>
      </c>
      <c r="AI43" s="78">
        <f t="shared" ref="AI43:AI44" si="161">AD43-AE43+AH43</f>
        <v>10465.236070111332</v>
      </c>
      <c r="AJ43" s="287">
        <f>AI43*1000000/'a1'!AD44</f>
        <v>13648.610742461588</v>
      </c>
      <c r="AK43" s="78">
        <f t="shared" si="26"/>
        <v>87049</v>
      </c>
      <c r="AL43" s="78">
        <f>H101/'a30-2'!G39*100</f>
        <v>12899.896895016209</v>
      </c>
      <c r="AM43" s="78">
        <f t="shared" si="27"/>
        <v>15556</v>
      </c>
      <c r="AN43" s="78">
        <f>AN42</f>
        <v>2365</v>
      </c>
      <c r="AO43" s="78">
        <f t="shared" ref="AO43:AO44" si="162">AM43+AN43</f>
        <v>17921</v>
      </c>
      <c r="AP43" s="78">
        <f t="shared" ref="AP43:AP44" si="163">AK43-AL43+AO43</f>
        <v>92070.103104983791</v>
      </c>
      <c r="AQ43" s="287">
        <f>AP43*1000000/'a1'!AJ44</f>
        <v>11094.351419180541</v>
      </c>
      <c r="AR43" s="78">
        <f t="shared" si="29"/>
        <v>151599</v>
      </c>
      <c r="AS43" s="78">
        <f>I101/'a30-2'!H39*100</f>
        <v>19286.265035314573</v>
      </c>
      <c r="AT43" s="78">
        <f t="shared" si="30"/>
        <v>27269</v>
      </c>
      <c r="AU43" s="78">
        <f>AU42</f>
        <v>3457</v>
      </c>
      <c r="AV43" s="78">
        <f t="shared" ref="AV43:AV44" si="164">AT43+AU43</f>
        <v>30726</v>
      </c>
      <c r="AW43" s="78">
        <f t="shared" ref="AW43:AW44" si="165">AR43-AS43+AV43</f>
        <v>163038.73496468543</v>
      </c>
      <c r="AX43" s="287">
        <f>AW43/'a1'!AP44*1000000</f>
        <v>11585.53225286739</v>
      </c>
      <c r="AY43" s="78">
        <f t="shared" si="32"/>
        <v>16529</v>
      </c>
      <c r="AZ43" s="78">
        <f>J101/'a30-2'!I39*100</f>
        <v>2070.5172231734696</v>
      </c>
      <c r="BA43" s="78">
        <f t="shared" si="33"/>
        <v>2611</v>
      </c>
      <c r="BB43" s="78">
        <f>BB42</f>
        <v>411</v>
      </c>
      <c r="BC43" s="78">
        <f t="shared" ref="BC43:BC44" si="166">BA43+BB43</f>
        <v>3022</v>
      </c>
      <c r="BD43" s="78">
        <f t="shared" ref="BD43:BD44" si="167">AY43-AZ43+BC43</f>
        <v>17480.482776826531</v>
      </c>
      <c r="BE43" s="287">
        <f>BD43*1000000/'a1'!AV44</f>
        <v>13093.818043521907</v>
      </c>
      <c r="BF43" s="78">
        <f t="shared" si="35"/>
        <v>13863</v>
      </c>
      <c r="BG43" s="78">
        <f>K101/'a30-2'!J39*100</f>
        <v>2415.9925621077473</v>
      </c>
      <c r="BH43" s="78">
        <f t="shared" si="36"/>
        <v>2900</v>
      </c>
      <c r="BI43" s="78">
        <f>BI42</f>
        <v>-802</v>
      </c>
      <c r="BJ43" s="78">
        <f t="shared" ref="BJ43:BJ44" si="168">BH43+BI43</f>
        <v>2098</v>
      </c>
      <c r="BK43" s="78">
        <f t="shared" ref="BK43:BK44" si="169">BF43-BG43+BJ43</f>
        <v>13545.007437892253</v>
      </c>
      <c r="BL43" s="287">
        <f>BK43*1000000/'a1'!BB44</f>
        <v>11768.790902188544</v>
      </c>
      <c r="BM43" s="78">
        <f t="shared" si="38"/>
        <v>52310</v>
      </c>
      <c r="BN43" s="78">
        <f>L101/'a30-2'!K39*100</f>
        <v>10395.702278167655</v>
      </c>
      <c r="BO43" s="78">
        <f t="shared" si="39"/>
        <v>11986</v>
      </c>
      <c r="BP43" s="78">
        <f>BP42</f>
        <v>-1820</v>
      </c>
      <c r="BQ43" s="78">
        <f t="shared" ref="BQ43:BQ44" si="170">BO43+BP43</f>
        <v>10166</v>
      </c>
      <c r="BR43" s="78">
        <f t="shared" ref="BR43:BR44" si="171">BM43-BN43+BQ43</f>
        <v>52080.297721832343</v>
      </c>
      <c r="BS43" s="287">
        <f>BR43/'a1'!BH44*1000000</f>
        <v>12272.833743367828</v>
      </c>
      <c r="BT43" s="78">
        <f t="shared" si="41"/>
        <v>45529</v>
      </c>
      <c r="BU43" s="78">
        <f>M101/'a30-2'!L39*100</f>
        <v>7088.3246573528213</v>
      </c>
      <c r="BV43" s="78">
        <f t="shared" si="42"/>
        <v>9057</v>
      </c>
      <c r="BW43" s="78">
        <f>BW42</f>
        <v>784</v>
      </c>
      <c r="BX43" s="78">
        <f t="shared" ref="BX43:BX44" si="172">BV43+BW43</f>
        <v>9841</v>
      </c>
      <c r="BY43" s="78">
        <f t="shared" ref="BY43:BY44" si="173">BT43-BU43+BX43</f>
        <v>48281.675342647177</v>
      </c>
      <c r="BZ43" s="78">
        <f>BY43*1000000/'a1'!BN44</f>
        <v>9804.9128346784528</v>
      </c>
    </row>
    <row r="44" spans="1:78" s="67" customFormat="1" ht="18.75" customHeight="1">
      <c r="A44" s="67">
        <v>2018</v>
      </c>
      <c r="B44" s="78">
        <f t="shared" si="10"/>
        <v>418354</v>
      </c>
      <c r="C44" s="78">
        <f>C102/'a30-2'!B40*100</f>
        <v>61567.186973985386</v>
      </c>
      <c r="D44" s="78">
        <f t="shared" si="11"/>
        <v>78821</v>
      </c>
      <c r="E44" s="78">
        <f>E43</f>
        <v>3861</v>
      </c>
      <c r="F44" s="78">
        <f>D44+E44</f>
        <v>82682</v>
      </c>
      <c r="G44" s="78">
        <f>B44-C44+F44</f>
        <v>439468.8130260146</v>
      </c>
      <c r="H44" s="287">
        <f>G44*1000000/'a1'!F45</f>
        <v>11859.020991309502</v>
      </c>
      <c r="I44" s="78">
        <f t="shared" si="13"/>
        <v>7488</v>
      </c>
      <c r="J44" s="78">
        <f>D102/'a30-2'!C40*100</f>
        <v>1009.1302560783685</v>
      </c>
      <c r="K44" s="78">
        <f t="shared" si="14"/>
        <v>1367</v>
      </c>
      <c r="L44" s="78">
        <v>110</v>
      </c>
      <c r="M44" s="78">
        <f t="shared" si="154"/>
        <v>1477</v>
      </c>
      <c r="N44" s="78">
        <f>I44-J44+M44</f>
        <v>7955.8697439216312</v>
      </c>
      <c r="O44" s="287">
        <f>N44*1000000/'a1'!L45</f>
        <v>15136.623282778728</v>
      </c>
      <c r="P44" s="78">
        <f t="shared" si="66"/>
        <v>1894</v>
      </c>
      <c r="Q44" s="78">
        <f>E102/'a30-2'!D40*100</f>
        <v>344.8381827838183</v>
      </c>
      <c r="R44" s="78">
        <f t="shared" si="67"/>
        <v>238</v>
      </c>
      <c r="S44" s="78">
        <v>27</v>
      </c>
      <c r="T44" s="78">
        <f t="shared" si="156"/>
        <v>265</v>
      </c>
      <c r="U44" s="78">
        <f t="shared" si="157"/>
        <v>1814.1618172161816</v>
      </c>
      <c r="V44" s="287">
        <f>U44*1000000/'a1'!R45</f>
        <v>11812.179766226831</v>
      </c>
      <c r="W44" s="78">
        <f t="shared" si="20"/>
        <v>13505</v>
      </c>
      <c r="X44" s="78">
        <f>F102/'a30-2'!E40*100</f>
        <v>1220.5068153429115</v>
      </c>
      <c r="Y44" s="78">
        <f t="shared" si="21"/>
        <v>2087</v>
      </c>
      <c r="Z44" s="78">
        <v>279</v>
      </c>
      <c r="AA44" s="78">
        <f t="shared" si="158"/>
        <v>2366</v>
      </c>
      <c r="AB44" s="78">
        <f t="shared" si="159"/>
        <v>14650.493184657089</v>
      </c>
      <c r="AC44" s="287">
        <f>AB44*1000000/'a1'!X45</f>
        <v>15268.882943884408</v>
      </c>
      <c r="AD44" s="78">
        <f t="shared" si="23"/>
        <v>10359</v>
      </c>
      <c r="AE44" s="78">
        <f>G102/'a30-2'!F40*100</f>
        <v>1515.5766546737611</v>
      </c>
      <c r="AF44" s="78">
        <f t="shared" si="24"/>
        <v>1719</v>
      </c>
      <c r="AG44" s="78">
        <v>178</v>
      </c>
      <c r="AH44" s="78">
        <f t="shared" si="160"/>
        <v>1897</v>
      </c>
      <c r="AI44" s="78">
        <f t="shared" si="161"/>
        <v>10740.423345326239</v>
      </c>
      <c r="AJ44" s="287">
        <f>AI44*1000000/'a1'!AD45</f>
        <v>13931.937702211042</v>
      </c>
      <c r="AK44" s="78">
        <f t="shared" si="26"/>
        <v>89224</v>
      </c>
      <c r="AL44" s="78">
        <f>H102/'a30-2'!G40*100</f>
        <v>13556.011194476145</v>
      </c>
      <c r="AM44" s="78">
        <f t="shared" si="27"/>
        <v>17071</v>
      </c>
      <c r="AN44" s="78">
        <v>2365</v>
      </c>
      <c r="AO44" s="78">
        <f t="shared" si="162"/>
        <v>19436</v>
      </c>
      <c r="AP44" s="78">
        <f t="shared" si="163"/>
        <v>95103.988805523855</v>
      </c>
      <c r="AQ44" s="287">
        <f>AP44*1000000/'a1'!AJ45</f>
        <v>11338.598165194164</v>
      </c>
      <c r="AR44" s="78">
        <f t="shared" si="29"/>
        <v>157238</v>
      </c>
      <c r="AS44" s="78">
        <f>I102/'a30-2'!H40*100</f>
        <v>20434.279622718412</v>
      </c>
      <c r="AT44" s="78">
        <f t="shared" si="30"/>
        <v>28970</v>
      </c>
      <c r="AU44" s="78">
        <v>3457</v>
      </c>
      <c r="AV44" s="78">
        <f t="shared" si="164"/>
        <v>32427</v>
      </c>
      <c r="AW44" s="78">
        <f t="shared" si="165"/>
        <v>169230.7203772816</v>
      </c>
      <c r="AX44" s="287">
        <f>AW44/'a1'!AP45*1000000</f>
        <v>11818.988617717903</v>
      </c>
      <c r="AY44" s="78">
        <f t="shared" si="32"/>
        <v>16994</v>
      </c>
      <c r="AZ44" s="78">
        <f>J102/'a30-2'!I40*100</f>
        <v>2206.470913734755</v>
      </c>
      <c r="BA44" s="78">
        <f t="shared" si="33"/>
        <v>2564</v>
      </c>
      <c r="BB44" s="78">
        <v>411</v>
      </c>
      <c r="BC44" s="78">
        <f t="shared" si="166"/>
        <v>2975</v>
      </c>
      <c r="BD44" s="78">
        <f t="shared" si="167"/>
        <v>17762.529086265247</v>
      </c>
      <c r="BE44" s="287">
        <f>BD44*1000000/'a1'!AV45</f>
        <v>13124.345879435206</v>
      </c>
      <c r="BF44" s="78">
        <f t="shared" si="35"/>
        <v>14268</v>
      </c>
      <c r="BG44" s="78">
        <f>K102/'a30-2'!J40*100</f>
        <v>2599.1187947054959</v>
      </c>
      <c r="BH44" s="78">
        <f t="shared" si="36"/>
        <v>2596</v>
      </c>
      <c r="BI44" s="78">
        <v>-802</v>
      </c>
      <c r="BJ44" s="78">
        <f t="shared" si="168"/>
        <v>1794</v>
      </c>
      <c r="BK44" s="78">
        <f t="shared" si="169"/>
        <v>13462.881205294503</v>
      </c>
      <c r="BL44" s="287">
        <f>BK44*1000000/'a1'!BB45</f>
        <v>11576.213140140659</v>
      </c>
      <c r="BM44" s="78">
        <f t="shared" si="38"/>
        <v>53854</v>
      </c>
      <c r="BN44" s="78">
        <f>L102/'a30-2'!K40*100</f>
        <v>11265.739432866121</v>
      </c>
      <c r="BO44" s="78">
        <f t="shared" si="39"/>
        <v>11643</v>
      </c>
      <c r="BP44" s="78">
        <v>-1820</v>
      </c>
      <c r="BQ44" s="78">
        <f t="shared" si="170"/>
        <v>9823</v>
      </c>
      <c r="BR44" s="78">
        <f t="shared" si="171"/>
        <v>52411.260567133882</v>
      </c>
      <c r="BS44" s="287">
        <f>BR44/'a1'!BH45*1000000</f>
        <v>12186.621863434964</v>
      </c>
      <c r="BT44" s="78">
        <f t="shared" si="41"/>
        <v>46892</v>
      </c>
      <c r="BU44" s="78">
        <f>M102/'a30-2'!L40*100</f>
        <v>7511.4786713253252</v>
      </c>
      <c r="BV44" s="78">
        <f t="shared" si="42"/>
        <v>9604</v>
      </c>
      <c r="BW44" s="78">
        <v>784</v>
      </c>
      <c r="BX44" s="78">
        <f t="shared" si="172"/>
        <v>10388</v>
      </c>
      <c r="BY44" s="78">
        <f t="shared" si="173"/>
        <v>49768.521328674673</v>
      </c>
      <c r="BZ44" s="78">
        <f>BY44*1000000/'a1'!BN45</f>
        <v>9951.3756438342771</v>
      </c>
    </row>
    <row r="45" spans="1:78" ht="18.75" customHeight="1">
      <c r="B45" s="18"/>
      <c r="C45" s="18"/>
      <c r="D45" s="18"/>
      <c r="E45" s="18"/>
      <c r="F45" s="18"/>
      <c r="G45" s="18"/>
      <c r="H45" s="18"/>
      <c r="I45" s="18"/>
      <c r="J45" s="18"/>
      <c r="K45" s="18"/>
      <c r="L45" s="18"/>
      <c r="M45" s="18"/>
      <c r="N45" s="291">
        <f>(N44-N7)/N7*100</f>
        <v>110.27967730634451</v>
      </c>
      <c r="O45" s="291">
        <f>(O44-O7)/O7*100</f>
        <v>130.16247767082172</v>
      </c>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row>
    <row r="46" spans="1:78" s="23" customFormat="1" ht="18.75" customHeight="1">
      <c r="B46" s="23" t="s">
        <v>340</v>
      </c>
      <c r="H46" s="289"/>
      <c r="P46" s="23" t="s">
        <v>340</v>
      </c>
      <c r="AD46" s="23" t="s">
        <v>340</v>
      </c>
      <c r="AR46" s="23" t="s">
        <v>340</v>
      </c>
      <c r="BF46" s="23" t="s">
        <v>340</v>
      </c>
      <c r="BT46" s="23" t="s">
        <v>340</v>
      </c>
    </row>
    <row r="47" spans="1:78" s="5" customFormat="1" ht="18.75" customHeight="1">
      <c r="A47" s="5" t="s">
        <v>989</v>
      </c>
      <c r="B47" s="70">
        <f>(POWER(B44/B7, 1/37)-1)*100</f>
        <v>1.6696368771393688</v>
      </c>
      <c r="C47" s="70">
        <f t="shared" ref="C47:BN47" si="174">(POWER(C44/C7, 1/37)-1)*100</f>
        <v>3.3769517463557719</v>
      </c>
      <c r="D47" s="70">
        <f t="shared" si="174"/>
        <v>3.4289965595087901</v>
      </c>
      <c r="E47" s="70">
        <f t="shared" si="174"/>
        <v>1.9802235077952979</v>
      </c>
      <c r="F47" s="70">
        <f t="shared" si="174"/>
        <v>3.340980513867442</v>
      </c>
      <c r="G47" s="70">
        <f t="shared" si="174"/>
        <v>1.7273665674382821</v>
      </c>
      <c r="H47" s="70">
        <f t="shared" si="174"/>
        <v>0.63127284976565168</v>
      </c>
      <c r="I47" s="70">
        <f t="shared" si="174"/>
        <v>1.6059227819139155</v>
      </c>
      <c r="J47" s="70">
        <f t="shared" si="174"/>
        <v>1.3097138635634886</v>
      </c>
      <c r="K47" s="70">
        <f t="shared" si="174"/>
        <v>3.5058757207260483</v>
      </c>
      <c r="L47" s="70">
        <f t="shared" si="174"/>
        <v>-199.59124337416398</v>
      </c>
      <c r="M47" s="70">
        <f t="shared" si="174"/>
        <v>4.8729359667614824</v>
      </c>
      <c r="N47" s="70">
        <f t="shared" si="174"/>
        <v>2.0291459642282517</v>
      </c>
      <c r="O47" s="70">
        <f t="shared" si="174"/>
        <v>2.2785863732846634</v>
      </c>
      <c r="P47" s="70">
        <f t="shared" si="174"/>
        <v>1.5170982796816279</v>
      </c>
      <c r="Q47" s="70">
        <f t="shared" si="174"/>
        <v>2.9422707211695487</v>
      </c>
      <c r="R47" s="70">
        <f t="shared" si="174"/>
        <v>1.4839212767372212</v>
      </c>
      <c r="S47" s="70">
        <f t="shared" si="174"/>
        <v>-198.57030634274975</v>
      </c>
      <c r="T47" s="70">
        <f t="shared" si="174"/>
        <v>2.900571083837411</v>
      </c>
      <c r="U47" s="70">
        <f t="shared" si="174"/>
        <v>1.4653299626227856</v>
      </c>
      <c r="V47" s="70">
        <f t="shared" si="174"/>
        <v>0.87037277887944686</v>
      </c>
      <c r="W47" s="70">
        <f t="shared" si="174"/>
        <v>0.69475628050337246</v>
      </c>
      <c r="X47" s="70">
        <f t="shared" si="174"/>
        <v>1.4654617004821402</v>
      </c>
      <c r="Y47" s="70">
        <f t="shared" si="174"/>
        <v>2.3363648390539504</v>
      </c>
      <c r="Z47" s="70">
        <f t="shared" si="174"/>
        <v>3.7679892836258499</v>
      </c>
      <c r="AA47" s="70">
        <f t="shared" si="174"/>
        <v>2.470745422620868</v>
      </c>
      <c r="AB47" s="70">
        <f t="shared" si="174"/>
        <v>0.85300677584587703</v>
      </c>
      <c r="AC47" s="70">
        <f t="shared" si="174"/>
        <v>0.53877669635902237</v>
      </c>
      <c r="AD47" s="70">
        <f t="shared" si="174"/>
        <v>1.3301980053741946</v>
      </c>
      <c r="AE47" s="70">
        <f t="shared" si="174"/>
        <v>2.4483530572474876</v>
      </c>
      <c r="AF47" s="70">
        <f t="shared" si="174"/>
        <v>2.4069332685746181</v>
      </c>
      <c r="AG47" s="70">
        <f t="shared" si="174"/>
        <v>4.261821569273172</v>
      </c>
      <c r="AH47" s="70">
        <f t="shared" si="174"/>
        <v>2.5360105637356689</v>
      </c>
      <c r="AI47" s="70">
        <f t="shared" si="174"/>
        <v>1.3730361590295281</v>
      </c>
      <c r="AJ47" s="70">
        <f t="shared" si="174"/>
        <v>1.1339946113042565</v>
      </c>
      <c r="AK47" s="70">
        <f t="shared" si="174"/>
        <v>1.2763706609628667</v>
      </c>
      <c r="AL47" s="70">
        <f t="shared" si="174"/>
        <v>3.1482530011586851</v>
      </c>
      <c r="AM47" s="70">
        <f t="shared" si="174"/>
        <v>3.7315855159458566</v>
      </c>
      <c r="AN47" s="70">
        <f t="shared" si="174"/>
        <v>5.3652576530609064</v>
      </c>
      <c r="AO47" s="70">
        <f t="shared" si="174"/>
        <v>3.8856370181128197</v>
      </c>
      <c r="AP47" s="70">
        <f t="shared" si="174"/>
        <v>1.4298112410292552</v>
      </c>
      <c r="AQ47" s="70">
        <f t="shared" si="174"/>
        <v>0.75299400537698347</v>
      </c>
      <c r="AR47" s="70">
        <f t="shared" si="174"/>
        <v>1.954974011870525</v>
      </c>
      <c r="AS47" s="70">
        <f t="shared" si="174"/>
        <v>3.4310381868192019</v>
      </c>
      <c r="AT47" s="70">
        <f t="shared" si="174"/>
        <v>4.3112936119705347</v>
      </c>
      <c r="AU47" s="70">
        <f t="shared" si="174"/>
        <v>-212.44990800594988</v>
      </c>
      <c r="AV47" s="70">
        <f t="shared" si="174"/>
        <v>4.650611075624167</v>
      </c>
      <c r="AW47" s="70">
        <f t="shared" si="174"/>
        <v>2.1517224020856762</v>
      </c>
      <c r="AX47" s="70">
        <f t="shared" si="174"/>
        <v>0.82033077368386387</v>
      </c>
      <c r="AY47" s="70">
        <f t="shared" si="174"/>
        <v>1.6048230261486385</v>
      </c>
      <c r="AZ47" s="70">
        <f t="shared" si="174"/>
        <v>2.6375473623695189</v>
      </c>
      <c r="BA47" s="70">
        <f t="shared" si="174"/>
        <v>2.7314526766234914</v>
      </c>
      <c r="BB47" s="70">
        <f t="shared" si="174"/>
        <v>0.44292747544205646</v>
      </c>
      <c r="BC47" s="70">
        <f t="shared" si="174"/>
        <v>2.2733842453162678</v>
      </c>
      <c r="BD47" s="70">
        <f t="shared" si="174"/>
        <v>1.5974543856535739</v>
      </c>
      <c r="BE47" s="70">
        <f t="shared" si="174"/>
        <v>0.86505137209276217</v>
      </c>
      <c r="BF47" s="70">
        <f t="shared" si="174"/>
        <v>0.99876334121720145</v>
      </c>
      <c r="BG47" s="70">
        <f t="shared" si="174"/>
        <v>2.6151577261039449</v>
      </c>
      <c r="BH47" s="70">
        <f t="shared" si="174"/>
        <v>2.597996900504973</v>
      </c>
      <c r="BI47" s="70">
        <f t="shared" si="174"/>
        <v>-199.82719580011769</v>
      </c>
      <c r="BJ47" s="70">
        <f t="shared" si="174"/>
        <v>-9.7597542826544093E-2</v>
      </c>
      <c r="BK47" s="70">
        <f t="shared" si="174"/>
        <v>0.61308117262925954</v>
      </c>
      <c r="BL47" s="70">
        <f t="shared" si="174"/>
        <v>0.13691499477332947</v>
      </c>
      <c r="BM47" s="70">
        <f t="shared" si="174"/>
        <v>2.2554424024266551</v>
      </c>
      <c r="BN47" s="70">
        <f t="shared" si="174"/>
        <v>4.9278214626003125</v>
      </c>
      <c r="BO47" s="70">
        <f t="shared" ref="BO47:BZ47" si="175">(POWER(BO44/BO7, 1/37)-1)*100</f>
        <v>2.1394068558029611</v>
      </c>
      <c r="BP47" s="70">
        <f t="shared" si="175"/>
        <v>-207.05673997485854</v>
      </c>
      <c r="BQ47" s="70">
        <f t="shared" si="175"/>
        <v>1.5968849599126367</v>
      </c>
      <c r="BR47" s="70">
        <f t="shared" si="175"/>
        <v>1.792491073191238</v>
      </c>
      <c r="BS47" s="70">
        <f t="shared" si="175"/>
        <v>7.4619195933123272E-2</v>
      </c>
      <c r="BT47" s="70">
        <f t="shared" si="175"/>
        <v>1.6789522123174638</v>
      </c>
      <c r="BU47" s="70">
        <f t="shared" si="175"/>
        <v>3.7503343574327497</v>
      </c>
      <c r="BV47" s="70">
        <f t="shared" si="175"/>
        <v>3.4397456229153134</v>
      </c>
      <c r="BW47" s="70">
        <f t="shared" si="175"/>
        <v>-202.38307475397573</v>
      </c>
      <c r="BX47" s="70">
        <f t="shared" si="175"/>
        <v>4.0160716785554218</v>
      </c>
      <c r="BY47" s="70">
        <f t="shared" si="175"/>
        <v>1.789275610410157</v>
      </c>
      <c r="BZ47" s="70">
        <f t="shared" si="175"/>
        <v>0.23152906077441582</v>
      </c>
    </row>
    <row r="48" spans="1:78" s="5" customFormat="1" ht="18.75" customHeight="1"/>
    <row r="49" spans="2:65">
      <c r="B49" s="249" t="s">
        <v>1089</v>
      </c>
      <c r="W49" s="1" t="s">
        <v>290</v>
      </c>
      <c r="AR49" s="1" t="s">
        <v>290</v>
      </c>
      <c r="BM49" s="1" t="s">
        <v>290</v>
      </c>
    </row>
    <row r="50" spans="2:65">
      <c r="B50" s="249" t="s">
        <v>1016</v>
      </c>
    </row>
    <row r="51" spans="2:65">
      <c r="B51" s="249" t="s">
        <v>1090</v>
      </c>
    </row>
    <row r="52" spans="2:65">
      <c r="B52" s="83"/>
    </row>
    <row r="54" spans="2:65">
      <c r="B54" s="249" t="s">
        <v>1017</v>
      </c>
    </row>
    <row r="55" spans="2:65">
      <c r="B55" s="83" t="s">
        <v>1019</v>
      </c>
    </row>
    <row r="56" spans="2:65" ht="12" customHeight="1"/>
    <row r="57" spans="2:65">
      <c r="B57" s="83" t="s">
        <v>1018</v>
      </c>
    </row>
    <row r="58" spans="2:65">
      <c r="B58" s="83"/>
    </row>
    <row r="60" spans="2:65">
      <c r="B60" s="1" t="s">
        <v>346</v>
      </c>
    </row>
    <row r="61" spans="2:65" s="83" customFormat="1">
      <c r="B61" s="83" t="s">
        <v>1235</v>
      </c>
    </row>
    <row r="63" spans="2:65">
      <c r="B63" s="83" t="s">
        <v>964</v>
      </c>
    </row>
    <row r="64" spans="2:65">
      <c r="C64" s="1" t="s">
        <v>519</v>
      </c>
      <c r="D64" s="1" t="s">
        <v>520</v>
      </c>
      <c r="E64" s="1" t="s">
        <v>353</v>
      </c>
      <c r="F64" s="1" t="s">
        <v>354</v>
      </c>
      <c r="G64" s="1" t="s">
        <v>355</v>
      </c>
      <c r="H64" s="1" t="s">
        <v>73</v>
      </c>
      <c r="I64" s="1" t="s">
        <v>357</v>
      </c>
      <c r="J64" s="1" t="s">
        <v>74</v>
      </c>
      <c r="K64" s="1" t="s">
        <v>75</v>
      </c>
      <c r="L64" s="1" t="s">
        <v>521</v>
      </c>
      <c r="M64" s="1" t="s">
        <v>361</v>
      </c>
    </row>
    <row r="65" spans="2:26" ht="15">
      <c r="B65" s="1">
        <v>1981</v>
      </c>
      <c r="C65" s="1">
        <v>7621</v>
      </c>
      <c r="D65" s="1">
        <v>212</v>
      </c>
      <c r="E65" s="1">
        <v>48</v>
      </c>
      <c r="F65" s="1">
        <v>280</v>
      </c>
      <c r="G65" s="1">
        <v>244</v>
      </c>
      <c r="H65" s="1">
        <v>1817</v>
      </c>
      <c r="I65" s="1">
        <v>2522</v>
      </c>
      <c r="J65" s="1">
        <v>368</v>
      </c>
      <c r="K65" s="1">
        <v>360</v>
      </c>
      <c r="L65" s="1">
        <v>838</v>
      </c>
      <c r="M65" s="1">
        <v>856</v>
      </c>
      <c r="P65" s="13"/>
      <c r="Q65" s="13"/>
      <c r="R65" s="13"/>
      <c r="S65" s="13"/>
      <c r="T65" s="13"/>
      <c r="U65" s="13"/>
      <c r="V65" s="13"/>
      <c r="W65" s="13"/>
      <c r="X65" s="13"/>
      <c r="Y65" s="13"/>
      <c r="Z65" s="13"/>
    </row>
    <row r="66" spans="2:26" ht="15">
      <c r="B66" s="1">
        <v>1982</v>
      </c>
      <c r="C66" s="1">
        <v>8498</v>
      </c>
      <c r="D66" s="1">
        <v>233</v>
      </c>
      <c r="E66" s="1">
        <v>52</v>
      </c>
      <c r="F66" s="1">
        <v>313</v>
      </c>
      <c r="G66" s="1">
        <v>269</v>
      </c>
      <c r="H66" s="1">
        <v>1999</v>
      </c>
      <c r="I66" s="1">
        <v>2798</v>
      </c>
      <c r="J66" s="1">
        <v>402</v>
      </c>
      <c r="K66" s="1">
        <v>398</v>
      </c>
      <c r="L66" s="1">
        <v>995</v>
      </c>
      <c r="M66" s="1">
        <v>950</v>
      </c>
      <c r="P66" s="13"/>
      <c r="Q66" s="13"/>
      <c r="R66" s="13"/>
      <c r="S66" s="13"/>
      <c r="T66" s="13"/>
      <c r="U66" s="13"/>
      <c r="V66" s="13"/>
      <c r="W66" s="13"/>
      <c r="X66" s="13"/>
      <c r="Y66" s="13"/>
      <c r="Z66" s="13"/>
    </row>
    <row r="67" spans="2:26" ht="15">
      <c r="B67" s="1">
        <v>1983</v>
      </c>
      <c r="C67" s="1">
        <v>9015</v>
      </c>
      <c r="D67" s="1">
        <v>245</v>
      </c>
      <c r="E67" s="1">
        <v>53</v>
      </c>
      <c r="F67" s="1">
        <v>330</v>
      </c>
      <c r="G67" s="1">
        <v>285</v>
      </c>
      <c r="H67" s="1">
        <v>2102</v>
      </c>
      <c r="I67" s="1">
        <v>2957</v>
      </c>
      <c r="J67" s="1">
        <v>416</v>
      </c>
      <c r="K67" s="1">
        <v>419</v>
      </c>
      <c r="L67" s="1">
        <v>1111</v>
      </c>
      <c r="M67" s="1">
        <v>1002</v>
      </c>
      <c r="P67" s="13"/>
      <c r="Q67" s="13"/>
      <c r="R67" s="13"/>
      <c r="S67" s="13"/>
      <c r="T67" s="13"/>
      <c r="U67" s="13"/>
      <c r="V67" s="13"/>
      <c r="W67" s="13"/>
      <c r="X67" s="13"/>
      <c r="Y67" s="13"/>
      <c r="Z67" s="13"/>
    </row>
    <row r="68" spans="2:26" ht="15">
      <c r="B68" s="1">
        <v>1984</v>
      </c>
      <c r="C68" s="1">
        <v>9581</v>
      </c>
      <c r="D68" s="1">
        <v>263</v>
      </c>
      <c r="E68" s="1">
        <v>56</v>
      </c>
      <c r="F68" s="1">
        <v>351</v>
      </c>
      <c r="G68" s="1">
        <v>301</v>
      </c>
      <c r="H68" s="1">
        <v>2226</v>
      </c>
      <c r="I68" s="1">
        <v>3131</v>
      </c>
      <c r="J68" s="1">
        <v>437</v>
      </c>
      <c r="K68" s="1">
        <v>444</v>
      </c>
      <c r="L68" s="1">
        <v>1208</v>
      </c>
      <c r="M68" s="1">
        <v>1059</v>
      </c>
      <c r="P68" s="13"/>
      <c r="Q68" s="13"/>
      <c r="R68" s="13"/>
      <c r="S68" s="13"/>
      <c r="T68" s="13"/>
      <c r="U68" s="13"/>
      <c r="V68" s="13"/>
      <c r="W68" s="13"/>
      <c r="X68" s="13"/>
      <c r="Y68" s="13"/>
      <c r="Z68" s="13"/>
    </row>
    <row r="69" spans="2:26" ht="15">
      <c r="B69" s="1">
        <v>1985</v>
      </c>
      <c r="C69" s="1">
        <v>10249</v>
      </c>
      <c r="D69" s="1">
        <v>279</v>
      </c>
      <c r="E69" s="1">
        <v>61</v>
      </c>
      <c r="F69" s="1">
        <v>375</v>
      </c>
      <c r="G69" s="1">
        <v>320</v>
      </c>
      <c r="H69" s="1">
        <v>2370</v>
      </c>
      <c r="I69" s="1">
        <v>3356</v>
      </c>
      <c r="J69" s="1">
        <v>463</v>
      </c>
      <c r="K69" s="1">
        <v>471</v>
      </c>
      <c r="L69" s="1">
        <v>1307</v>
      </c>
      <c r="M69" s="1">
        <v>1129</v>
      </c>
      <c r="P69" s="13"/>
      <c r="Q69" s="13"/>
      <c r="R69" s="13"/>
      <c r="S69" s="13"/>
      <c r="T69" s="13"/>
      <c r="U69" s="13"/>
      <c r="V69" s="13"/>
      <c r="W69" s="13"/>
      <c r="X69" s="13"/>
      <c r="Y69" s="13"/>
      <c r="Z69" s="13"/>
    </row>
    <row r="70" spans="2:26" ht="15">
      <c r="B70" s="1">
        <v>1986</v>
      </c>
      <c r="C70" s="1">
        <v>10673</v>
      </c>
      <c r="D70" s="1">
        <v>286</v>
      </c>
      <c r="E70" s="1">
        <v>62</v>
      </c>
      <c r="F70" s="1">
        <v>391</v>
      </c>
      <c r="G70" s="1">
        <v>329</v>
      </c>
      <c r="H70" s="1">
        <v>2452</v>
      </c>
      <c r="I70" s="1">
        <v>3516</v>
      </c>
      <c r="J70" s="1">
        <v>480</v>
      </c>
      <c r="K70" s="1">
        <v>485</v>
      </c>
      <c r="L70" s="1">
        <v>1378</v>
      </c>
      <c r="M70" s="1">
        <v>1166</v>
      </c>
      <c r="P70" s="13"/>
      <c r="Q70" s="13"/>
      <c r="R70" s="13"/>
      <c r="S70" s="13"/>
      <c r="T70" s="13"/>
      <c r="U70" s="13"/>
      <c r="V70" s="13"/>
      <c r="W70" s="13"/>
      <c r="X70" s="13"/>
      <c r="Y70" s="13"/>
      <c r="Z70" s="13"/>
    </row>
    <row r="71" spans="2:26" ht="15">
      <c r="B71" s="1">
        <v>1987</v>
      </c>
      <c r="C71" s="1">
        <v>11318</v>
      </c>
      <c r="D71" s="1">
        <v>306</v>
      </c>
      <c r="E71" s="1">
        <v>66</v>
      </c>
      <c r="F71" s="1">
        <v>413</v>
      </c>
      <c r="G71" s="1">
        <v>351</v>
      </c>
      <c r="H71" s="1">
        <v>2624</v>
      </c>
      <c r="I71" s="1">
        <v>3873</v>
      </c>
      <c r="J71" s="1">
        <v>503</v>
      </c>
      <c r="K71" s="1">
        <v>509</v>
      </c>
      <c r="L71" s="1">
        <v>1376</v>
      </c>
      <c r="M71" s="1">
        <v>1155</v>
      </c>
      <c r="P71" s="13"/>
      <c r="Q71" s="13"/>
      <c r="R71" s="13"/>
      <c r="S71" s="13"/>
      <c r="T71" s="13"/>
      <c r="U71" s="13"/>
      <c r="V71" s="13"/>
      <c r="W71" s="13"/>
      <c r="X71" s="13"/>
      <c r="Y71" s="13"/>
      <c r="Z71" s="13"/>
    </row>
    <row r="72" spans="2:26" ht="15">
      <c r="B72" s="1">
        <v>1988</v>
      </c>
      <c r="C72" s="1">
        <v>12186</v>
      </c>
      <c r="D72" s="1">
        <v>316</v>
      </c>
      <c r="E72" s="1">
        <v>70</v>
      </c>
      <c r="F72" s="1">
        <v>436</v>
      </c>
      <c r="G72" s="1">
        <v>367</v>
      </c>
      <c r="H72" s="1">
        <v>2788</v>
      </c>
      <c r="I72" s="1">
        <v>4229</v>
      </c>
      <c r="J72" s="1">
        <v>544</v>
      </c>
      <c r="K72" s="1">
        <v>526</v>
      </c>
      <c r="L72" s="1">
        <v>1439</v>
      </c>
      <c r="M72" s="1">
        <v>1311</v>
      </c>
      <c r="P72" s="13"/>
      <c r="Q72" s="13"/>
      <c r="R72" s="13"/>
      <c r="S72" s="13"/>
      <c r="T72" s="13"/>
      <c r="U72" s="13"/>
      <c r="V72" s="13"/>
      <c r="W72" s="13"/>
      <c r="X72" s="13"/>
      <c r="Y72" s="13"/>
      <c r="Z72" s="13"/>
    </row>
    <row r="73" spans="2:26" ht="15">
      <c r="B73" s="1">
        <v>1989</v>
      </c>
      <c r="C73" s="1">
        <v>13195</v>
      </c>
      <c r="D73" s="1">
        <v>330</v>
      </c>
      <c r="E73" s="1">
        <v>75</v>
      </c>
      <c r="F73" s="1">
        <v>456</v>
      </c>
      <c r="G73" s="1">
        <v>394</v>
      </c>
      <c r="H73" s="1">
        <v>2997</v>
      </c>
      <c r="I73" s="1">
        <v>4614</v>
      </c>
      <c r="J73" s="1">
        <v>580</v>
      </c>
      <c r="K73" s="1">
        <v>562</v>
      </c>
      <c r="L73" s="1">
        <v>1581</v>
      </c>
      <c r="M73" s="1">
        <v>1426</v>
      </c>
      <c r="P73" s="13"/>
      <c r="Q73" s="13"/>
      <c r="R73" s="13"/>
      <c r="S73" s="13"/>
      <c r="T73" s="13"/>
      <c r="U73" s="13"/>
      <c r="V73" s="13"/>
      <c r="W73" s="13"/>
      <c r="X73" s="13"/>
      <c r="Y73" s="13"/>
      <c r="Z73" s="13"/>
    </row>
    <row r="74" spans="2:26" ht="15">
      <c r="B74" s="1">
        <v>1990</v>
      </c>
      <c r="C74" s="1">
        <v>14180</v>
      </c>
      <c r="D74" s="1">
        <v>352</v>
      </c>
      <c r="E74" s="1">
        <v>80</v>
      </c>
      <c r="F74" s="1">
        <v>484</v>
      </c>
      <c r="G74" s="1">
        <v>419</v>
      </c>
      <c r="H74" s="1">
        <v>3257</v>
      </c>
      <c r="I74" s="1">
        <v>4866</v>
      </c>
      <c r="J74" s="1">
        <v>603</v>
      </c>
      <c r="K74" s="1">
        <v>596</v>
      </c>
      <c r="L74" s="1">
        <v>1703</v>
      </c>
      <c r="M74" s="1">
        <v>1621</v>
      </c>
      <c r="P74" s="13"/>
      <c r="Q74" s="13"/>
      <c r="R74" s="13"/>
      <c r="S74" s="13"/>
      <c r="T74" s="13"/>
      <c r="U74" s="13"/>
      <c r="V74" s="13"/>
      <c r="W74" s="13"/>
      <c r="X74" s="13"/>
      <c r="Y74" s="13"/>
      <c r="Z74" s="13"/>
    </row>
    <row r="75" spans="2:26" ht="15">
      <c r="B75" s="1">
        <v>1991</v>
      </c>
      <c r="C75" s="1">
        <v>14250</v>
      </c>
      <c r="D75" s="1">
        <v>348</v>
      </c>
      <c r="E75" s="1">
        <v>80</v>
      </c>
      <c r="F75" s="1">
        <v>486</v>
      </c>
      <c r="G75" s="1">
        <v>422</v>
      </c>
      <c r="H75" s="1">
        <v>3244</v>
      </c>
      <c r="I75" s="1">
        <v>4942</v>
      </c>
      <c r="J75" s="1">
        <v>606</v>
      </c>
      <c r="K75" s="1">
        <v>596</v>
      </c>
      <c r="L75" s="1">
        <v>1722</v>
      </c>
      <c r="M75" s="1">
        <v>1602</v>
      </c>
      <c r="P75" s="13"/>
      <c r="Q75" s="13"/>
      <c r="R75" s="13"/>
      <c r="S75" s="13"/>
      <c r="T75" s="13"/>
      <c r="U75" s="13"/>
      <c r="V75" s="13"/>
      <c r="W75" s="13"/>
      <c r="X75" s="13"/>
      <c r="Y75" s="13"/>
      <c r="Z75" s="13"/>
    </row>
    <row r="76" spans="2:26" ht="15">
      <c r="B76" s="1">
        <v>1992</v>
      </c>
      <c r="C76" s="1">
        <v>14690</v>
      </c>
      <c r="D76" s="1">
        <v>360</v>
      </c>
      <c r="E76" s="1">
        <v>80</v>
      </c>
      <c r="F76" s="1">
        <v>490</v>
      </c>
      <c r="G76" s="1">
        <v>431</v>
      </c>
      <c r="H76" s="1">
        <v>3392</v>
      </c>
      <c r="I76" s="1">
        <v>5029</v>
      </c>
      <c r="J76" s="1">
        <v>622</v>
      </c>
      <c r="K76" s="1">
        <v>604</v>
      </c>
      <c r="L76" s="1">
        <v>1778</v>
      </c>
      <c r="M76" s="1">
        <v>1693</v>
      </c>
      <c r="P76" s="13"/>
      <c r="Q76" s="13"/>
      <c r="R76" s="13"/>
      <c r="S76" s="13"/>
      <c r="T76" s="13"/>
      <c r="U76" s="13"/>
      <c r="V76" s="13"/>
      <c r="W76" s="13"/>
      <c r="X76" s="13"/>
      <c r="Y76" s="13"/>
      <c r="Z76" s="13"/>
    </row>
    <row r="77" spans="2:26" ht="15">
      <c r="B77" s="1">
        <v>1993</v>
      </c>
      <c r="C77" s="1">
        <v>15282</v>
      </c>
      <c r="D77" s="1">
        <v>369</v>
      </c>
      <c r="E77" s="1">
        <v>85</v>
      </c>
      <c r="F77" s="1">
        <v>506</v>
      </c>
      <c r="G77" s="1">
        <v>455</v>
      </c>
      <c r="H77" s="1">
        <v>3526</v>
      </c>
      <c r="I77" s="1">
        <v>5275</v>
      </c>
      <c r="J77" s="1">
        <v>639</v>
      </c>
      <c r="K77" s="1">
        <v>612</v>
      </c>
      <c r="L77" s="1">
        <v>1822</v>
      </c>
      <c r="M77" s="1">
        <v>1773</v>
      </c>
      <c r="P77" s="13"/>
      <c r="Q77" s="13"/>
      <c r="R77" s="13"/>
      <c r="S77" s="13"/>
      <c r="T77" s="13"/>
      <c r="U77" s="13"/>
      <c r="V77" s="13"/>
      <c r="W77" s="13"/>
      <c r="X77" s="13"/>
      <c r="Y77" s="13"/>
      <c r="Z77" s="13"/>
    </row>
    <row r="78" spans="2:26" ht="15">
      <c r="B78" s="1">
        <v>1994</v>
      </c>
      <c r="C78" s="1">
        <v>16181</v>
      </c>
      <c r="D78" s="1">
        <v>388</v>
      </c>
      <c r="E78" s="1">
        <v>91</v>
      </c>
      <c r="F78" s="1">
        <v>535</v>
      </c>
      <c r="G78" s="1">
        <v>487</v>
      </c>
      <c r="H78" s="1">
        <v>3744</v>
      </c>
      <c r="I78" s="1">
        <v>5613</v>
      </c>
      <c r="J78" s="1">
        <v>671</v>
      </c>
      <c r="K78" s="1">
        <v>634</v>
      </c>
      <c r="L78" s="1">
        <v>1894</v>
      </c>
      <c r="M78" s="1">
        <v>1887</v>
      </c>
      <c r="P78" s="13"/>
      <c r="Q78" s="13"/>
      <c r="R78" s="13"/>
      <c r="S78" s="13"/>
      <c r="T78" s="13"/>
      <c r="U78" s="13"/>
      <c r="V78" s="13"/>
      <c r="W78" s="13"/>
      <c r="X78" s="13"/>
      <c r="Y78" s="13"/>
      <c r="Z78" s="13"/>
    </row>
    <row r="79" spans="2:26" ht="15">
      <c r="B79" s="1">
        <v>1995</v>
      </c>
      <c r="C79" s="1">
        <v>17004</v>
      </c>
      <c r="D79" s="1">
        <v>399</v>
      </c>
      <c r="E79" s="1">
        <v>96</v>
      </c>
      <c r="F79" s="1">
        <v>558</v>
      </c>
      <c r="G79" s="1">
        <v>513</v>
      </c>
      <c r="H79" s="1">
        <v>3959</v>
      </c>
      <c r="I79" s="1">
        <v>5910</v>
      </c>
      <c r="J79" s="1">
        <v>700</v>
      </c>
      <c r="K79" s="1">
        <v>653</v>
      </c>
      <c r="L79" s="1">
        <v>1957</v>
      </c>
      <c r="M79" s="1">
        <v>2008</v>
      </c>
      <c r="P79" s="13"/>
      <c r="Q79" s="13"/>
      <c r="R79" s="13"/>
      <c r="S79" s="13"/>
      <c r="T79" s="13"/>
      <c r="U79" s="13"/>
      <c r="V79" s="13"/>
      <c r="W79" s="13"/>
      <c r="X79" s="13"/>
      <c r="Y79" s="13"/>
      <c r="Z79" s="13"/>
    </row>
    <row r="80" spans="2:26" ht="15">
      <c r="B80" s="1">
        <v>1996</v>
      </c>
      <c r="C80" s="1">
        <v>17441</v>
      </c>
      <c r="D80" s="1">
        <v>404</v>
      </c>
      <c r="E80" s="1">
        <v>99</v>
      </c>
      <c r="F80" s="1">
        <v>569</v>
      </c>
      <c r="G80" s="1">
        <v>526</v>
      </c>
      <c r="H80" s="1">
        <v>4078</v>
      </c>
      <c r="I80" s="1">
        <v>6053</v>
      </c>
      <c r="J80" s="1">
        <v>715</v>
      </c>
      <c r="K80" s="1">
        <v>658</v>
      </c>
      <c r="L80" s="1">
        <v>1985</v>
      </c>
      <c r="M80" s="1">
        <v>2096</v>
      </c>
      <c r="P80" s="13"/>
      <c r="Q80" s="13"/>
      <c r="R80" s="13"/>
      <c r="S80" s="13"/>
      <c r="T80" s="13"/>
      <c r="U80" s="13"/>
      <c r="V80" s="13"/>
      <c r="W80" s="13"/>
      <c r="X80" s="13"/>
      <c r="Y80" s="13"/>
      <c r="Z80" s="13"/>
    </row>
    <row r="81" spans="2:26" ht="15">
      <c r="B81" s="1">
        <v>1997</v>
      </c>
      <c r="C81" s="1">
        <v>18100</v>
      </c>
      <c r="D81" s="1">
        <v>412</v>
      </c>
      <c r="E81" s="1">
        <v>98</v>
      </c>
      <c r="F81" s="1">
        <v>579</v>
      </c>
      <c r="G81" s="1">
        <v>547</v>
      </c>
      <c r="H81" s="1">
        <v>4250</v>
      </c>
      <c r="I81" s="1">
        <v>6293</v>
      </c>
      <c r="J81" s="1">
        <v>736</v>
      </c>
      <c r="K81" s="1">
        <v>679</v>
      </c>
      <c r="L81" s="1">
        <v>2036</v>
      </c>
      <c r="M81" s="1">
        <v>2200</v>
      </c>
      <c r="P81" s="13"/>
      <c r="Q81" s="13"/>
      <c r="R81" s="13"/>
      <c r="S81" s="13"/>
      <c r="T81" s="13"/>
      <c r="U81" s="13"/>
      <c r="V81" s="13"/>
      <c r="W81" s="13"/>
      <c r="X81" s="13"/>
      <c r="Y81" s="13"/>
      <c r="Z81" s="13"/>
    </row>
    <row r="82" spans="2:26" ht="15">
      <c r="B82" s="1">
        <v>1998</v>
      </c>
      <c r="C82" s="1">
        <v>18649</v>
      </c>
      <c r="D82" s="1">
        <v>419</v>
      </c>
      <c r="E82" s="1">
        <v>103</v>
      </c>
      <c r="F82" s="1">
        <v>589</v>
      </c>
      <c r="G82" s="1">
        <v>562</v>
      </c>
      <c r="H82" s="1">
        <v>4387</v>
      </c>
      <c r="I82" s="1">
        <v>6503</v>
      </c>
      <c r="J82" s="1">
        <v>752</v>
      </c>
      <c r="K82" s="1">
        <v>694</v>
      </c>
      <c r="L82" s="1">
        <v>2071</v>
      </c>
      <c r="M82" s="1">
        <v>2289</v>
      </c>
      <c r="P82" s="13"/>
      <c r="Q82" s="13"/>
      <c r="R82" s="13"/>
      <c r="S82" s="13"/>
      <c r="T82" s="13"/>
      <c r="U82" s="13"/>
      <c r="V82" s="13"/>
      <c r="W82" s="13"/>
      <c r="X82" s="13"/>
      <c r="Y82" s="13"/>
      <c r="Z82" s="13"/>
    </row>
    <row r="83" spans="2:26" ht="15">
      <c r="B83" s="1">
        <v>1999</v>
      </c>
      <c r="C83" s="1">
        <v>19236</v>
      </c>
      <c r="D83" s="1">
        <v>432</v>
      </c>
      <c r="E83" s="1">
        <v>108</v>
      </c>
      <c r="F83" s="1">
        <v>593</v>
      </c>
      <c r="G83" s="1">
        <v>586</v>
      </c>
      <c r="H83" s="1">
        <v>4533</v>
      </c>
      <c r="I83" s="1">
        <v>6702</v>
      </c>
      <c r="J83" s="1">
        <v>766</v>
      </c>
      <c r="K83" s="1">
        <v>717</v>
      </c>
      <c r="L83" s="1">
        <v>2141</v>
      </c>
      <c r="M83" s="1">
        <v>2372</v>
      </c>
      <c r="P83" s="13"/>
      <c r="Q83" s="13"/>
      <c r="R83" s="13"/>
      <c r="S83" s="13"/>
      <c r="T83" s="13"/>
      <c r="U83" s="13"/>
      <c r="V83" s="13"/>
      <c r="W83" s="13"/>
      <c r="X83" s="13"/>
      <c r="Y83" s="13"/>
      <c r="Z83" s="13"/>
    </row>
    <row r="84" spans="2:26" ht="15">
      <c r="B84" s="1">
        <v>2000</v>
      </c>
      <c r="C84" s="1">
        <v>20145</v>
      </c>
      <c r="D84" s="1">
        <v>449</v>
      </c>
      <c r="E84" s="1">
        <v>113</v>
      </c>
      <c r="F84" s="1">
        <v>598</v>
      </c>
      <c r="G84" s="1">
        <v>620</v>
      </c>
      <c r="H84" s="1">
        <v>4750</v>
      </c>
      <c r="I84" s="1">
        <v>7051</v>
      </c>
      <c r="J84" s="1">
        <v>791</v>
      </c>
      <c r="K84" s="1">
        <v>744</v>
      </c>
      <c r="L84" s="1">
        <v>2243</v>
      </c>
      <c r="M84" s="1">
        <v>2491</v>
      </c>
      <c r="P84" s="13"/>
      <c r="Q84" s="13"/>
      <c r="R84" s="13"/>
      <c r="S84" s="13"/>
      <c r="T84" s="13"/>
      <c r="U84" s="13"/>
      <c r="V84" s="13"/>
      <c r="W84" s="13"/>
      <c r="X84" s="13"/>
      <c r="Y84" s="13"/>
      <c r="Z84" s="13"/>
    </row>
    <row r="85" spans="2:26" ht="15">
      <c r="B85" s="1">
        <v>2001</v>
      </c>
      <c r="C85" s="1">
        <v>20884</v>
      </c>
      <c r="D85" s="1">
        <v>463</v>
      </c>
      <c r="E85" s="1">
        <v>117</v>
      </c>
      <c r="F85" s="1">
        <v>612</v>
      </c>
      <c r="G85" s="1">
        <v>642</v>
      </c>
      <c r="H85" s="1">
        <v>4911</v>
      </c>
      <c r="I85" s="1">
        <v>7355</v>
      </c>
      <c r="J85" s="1">
        <v>807</v>
      </c>
      <c r="K85" s="1">
        <v>767</v>
      </c>
      <c r="L85" s="1">
        <v>2328</v>
      </c>
      <c r="M85" s="1">
        <v>2580</v>
      </c>
      <c r="P85" s="13"/>
      <c r="Q85" s="13"/>
      <c r="R85" s="13"/>
      <c r="S85" s="13"/>
      <c r="T85" s="13"/>
      <c r="U85" s="13"/>
      <c r="V85" s="13"/>
      <c r="W85" s="13"/>
      <c r="X85" s="13"/>
      <c r="Y85" s="13"/>
      <c r="Z85" s="13"/>
    </row>
    <row r="86" spans="2:26" ht="15">
      <c r="B86" s="1">
        <v>2002</v>
      </c>
      <c r="C86" s="1">
        <v>21830</v>
      </c>
      <c r="D86" s="1">
        <v>491</v>
      </c>
      <c r="E86" s="1">
        <v>124</v>
      </c>
      <c r="F86" s="1">
        <v>644</v>
      </c>
      <c r="G86" s="1">
        <v>661</v>
      </c>
      <c r="H86" s="1">
        <v>5197</v>
      </c>
      <c r="I86" s="1">
        <v>7634</v>
      </c>
      <c r="J86" s="1">
        <v>819</v>
      </c>
      <c r="K86" s="1">
        <v>807</v>
      </c>
      <c r="L86" s="1">
        <v>2461</v>
      </c>
      <c r="M86" s="1">
        <v>2677</v>
      </c>
      <c r="P86" s="13"/>
      <c r="Q86" s="13"/>
      <c r="R86" s="13"/>
      <c r="S86" s="13"/>
      <c r="T86" s="13"/>
      <c r="U86" s="13"/>
      <c r="V86" s="13"/>
      <c r="W86" s="13"/>
      <c r="X86" s="13"/>
      <c r="Y86" s="13"/>
      <c r="Z86" s="13"/>
    </row>
    <row r="87" spans="2:26" ht="15">
      <c r="B87" s="1">
        <v>2003</v>
      </c>
      <c r="C87" s="1">
        <v>22227</v>
      </c>
      <c r="D87" s="1">
        <v>504</v>
      </c>
      <c r="E87" s="1">
        <v>128</v>
      </c>
      <c r="F87" s="1">
        <v>667</v>
      </c>
      <c r="G87" s="1">
        <v>669</v>
      </c>
      <c r="H87" s="1">
        <v>5252</v>
      </c>
      <c r="I87" s="1">
        <v>7772</v>
      </c>
      <c r="J87" s="1">
        <v>827</v>
      </c>
      <c r="K87" s="1">
        <v>822</v>
      </c>
      <c r="L87" s="1">
        <v>2544</v>
      </c>
      <c r="M87" s="1">
        <v>2719</v>
      </c>
      <c r="P87" s="13"/>
      <c r="Q87" s="13"/>
      <c r="R87" s="13"/>
      <c r="S87" s="13"/>
      <c r="T87" s="13"/>
      <c r="U87" s="13"/>
      <c r="V87" s="13"/>
      <c r="W87" s="13"/>
      <c r="X87" s="13"/>
      <c r="Y87" s="13"/>
      <c r="Z87" s="13"/>
    </row>
    <row r="88" spans="2:26" ht="15">
      <c r="B88" s="1">
        <v>2004</v>
      </c>
      <c r="C88" s="1">
        <v>23300</v>
      </c>
      <c r="D88" s="1">
        <v>520</v>
      </c>
      <c r="E88" s="1">
        <v>131</v>
      </c>
      <c r="F88" s="1">
        <v>694</v>
      </c>
      <c r="G88" s="1">
        <v>697</v>
      </c>
      <c r="H88" s="1">
        <v>5481</v>
      </c>
      <c r="I88" s="1">
        <v>8158</v>
      </c>
      <c r="J88" s="1">
        <v>857</v>
      </c>
      <c r="K88" s="1">
        <v>858</v>
      </c>
      <c r="L88" s="1">
        <v>2699</v>
      </c>
      <c r="M88" s="1">
        <v>2863</v>
      </c>
      <c r="P88" s="13"/>
      <c r="Q88" s="13"/>
      <c r="R88" s="13"/>
      <c r="S88" s="13"/>
      <c r="T88" s="13"/>
      <c r="U88" s="13"/>
      <c r="V88" s="13"/>
      <c r="W88" s="13"/>
      <c r="X88" s="13"/>
      <c r="Y88" s="13"/>
      <c r="Z88" s="13"/>
    </row>
    <row r="89" spans="2:26" ht="15">
      <c r="B89" s="1">
        <v>2005</v>
      </c>
      <c r="C89" s="1">
        <v>24626</v>
      </c>
      <c r="D89" s="1">
        <v>537</v>
      </c>
      <c r="E89" s="1">
        <v>140</v>
      </c>
      <c r="F89" s="1">
        <v>717</v>
      </c>
      <c r="G89" s="1">
        <v>727</v>
      </c>
      <c r="H89" s="1">
        <v>5792</v>
      </c>
      <c r="I89" s="1">
        <v>8577</v>
      </c>
      <c r="J89" s="1">
        <v>896</v>
      </c>
      <c r="K89" s="1">
        <v>907</v>
      </c>
      <c r="L89" s="1">
        <v>2907</v>
      </c>
      <c r="M89" s="1">
        <v>3064</v>
      </c>
      <c r="P89" s="13"/>
      <c r="Q89" s="13"/>
      <c r="R89" s="13"/>
      <c r="S89" s="13"/>
      <c r="T89" s="13"/>
      <c r="U89" s="13"/>
      <c r="V89" s="13"/>
      <c r="W89" s="13"/>
      <c r="X89" s="13"/>
      <c r="Y89" s="13"/>
      <c r="Z89" s="13"/>
    </row>
    <row r="90" spans="2:26" ht="15">
      <c r="B90" s="1">
        <v>2006</v>
      </c>
      <c r="C90" s="1">
        <v>26494</v>
      </c>
      <c r="D90" s="1">
        <v>556</v>
      </c>
      <c r="E90" s="1">
        <v>151</v>
      </c>
      <c r="F90" s="1">
        <v>749</v>
      </c>
      <c r="G90" s="1">
        <v>773</v>
      </c>
      <c r="H90" s="1">
        <v>6125</v>
      </c>
      <c r="I90" s="1">
        <v>9182</v>
      </c>
      <c r="J90" s="1">
        <v>962</v>
      </c>
      <c r="K90" s="1">
        <v>986</v>
      </c>
      <c r="L90" s="1">
        <v>3249</v>
      </c>
      <c r="M90" s="1">
        <v>3376</v>
      </c>
      <c r="P90" s="13"/>
      <c r="Q90" s="13"/>
      <c r="R90" s="13"/>
      <c r="S90" s="13"/>
      <c r="T90" s="13"/>
      <c r="U90" s="13"/>
      <c r="V90" s="13"/>
      <c r="W90" s="13"/>
      <c r="X90" s="13"/>
      <c r="Y90" s="13"/>
      <c r="Z90" s="13"/>
    </row>
    <row r="91" spans="2:26" ht="15">
      <c r="B91" s="1">
        <v>2007</v>
      </c>
      <c r="C91" s="1">
        <v>28650</v>
      </c>
      <c r="D91" s="1">
        <v>580</v>
      </c>
      <c r="E91" s="1">
        <v>163</v>
      </c>
      <c r="F91" s="1">
        <v>787</v>
      </c>
      <c r="G91" s="1">
        <v>821</v>
      </c>
      <c r="H91" s="1">
        <v>6500</v>
      </c>
      <c r="I91" s="1">
        <v>9875</v>
      </c>
      <c r="J91" s="1">
        <v>1062</v>
      </c>
      <c r="K91" s="1">
        <v>1083</v>
      </c>
      <c r="L91" s="1">
        <v>3657</v>
      </c>
      <c r="M91" s="1">
        <v>3716</v>
      </c>
      <c r="P91" s="13"/>
      <c r="Q91" s="13"/>
      <c r="R91" s="13"/>
      <c r="S91" s="13"/>
      <c r="T91" s="13"/>
      <c r="U91" s="13"/>
      <c r="V91" s="13"/>
      <c r="W91" s="13"/>
      <c r="X91" s="13"/>
      <c r="Y91" s="13"/>
      <c r="Z91" s="13"/>
    </row>
    <row r="92" spans="2:26" ht="15">
      <c r="B92" s="1">
        <v>2008</v>
      </c>
      <c r="C92" s="1">
        <v>31760</v>
      </c>
      <c r="D92" s="1">
        <v>624</v>
      </c>
      <c r="E92" s="1">
        <v>179</v>
      </c>
      <c r="F92" s="1">
        <v>838</v>
      </c>
      <c r="G92" s="1">
        <v>903</v>
      </c>
      <c r="H92" s="1">
        <v>7197</v>
      </c>
      <c r="I92" s="1">
        <v>10911</v>
      </c>
      <c r="J92" s="1">
        <v>1192</v>
      </c>
      <c r="K92" s="1">
        <v>1207</v>
      </c>
      <c r="L92" s="1">
        <v>4182</v>
      </c>
      <c r="M92" s="1">
        <v>4090</v>
      </c>
      <c r="P92" s="13"/>
      <c r="Q92" s="13"/>
      <c r="R92" s="13"/>
      <c r="S92" s="13"/>
      <c r="T92" s="13"/>
      <c r="U92" s="13"/>
      <c r="V92" s="13"/>
      <c r="W92" s="13"/>
      <c r="X92" s="13"/>
      <c r="Y92" s="13"/>
      <c r="Z92" s="13"/>
    </row>
    <row r="93" spans="2:26" ht="15">
      <c r="B93" s="1">
        <v>2009</v>
      </c>
      <c r="C93" s="1">
        <v>33896</v>
      </c>
      <c r="D93" s="1">
        <v>665</v>
      </c>
      <c r="E93" s="1">
        <v>192</v>
      </c>
      <c r="F93" s="1">
        <v>879</v>
      </c>
      <c r="G93" s="1">
        <v>956</v>
      </c>
      <c r="H93" s="1">
        <v>7869</v>
      </c>
      <c r="I93" s="1">
        <v>11720</v>
      </c>
      <c r="J93" s="1">
        <v>1234</v>
      </c>
      <c r="K93" s="1">
        <v>1243</v>
      </c>
      <c r="L93" s="1">
        <v>4488</v>
      </c>
      <c r="M93" s="1">
        <v>4206</v>
      </c>
      <c r="P93" s="13"/>
      <c r="Q93" s="13"/>
      <c r="R93" s="13"/>
      <c r="S93" s="13"/>
      <c r="T93" s="13"/>
      <c r="U93" s="13"/>
      <c r="V93" s="13"/>
      <c r="W93" s="13"/>
      <c r="X93" s="13"/>
      <c r="Y93" s="13"/>
      <c r="Z93" s="13"/>
    </row>
    <row r="94" spans="2:26" ht="15">
      <c r="B94" s="1">
        <v>2010</v>
      </c>
      <c r="C94" s="1">
        <f t="shared" ref="C94:C97" si="176">C93*POWER(C$93/C$88,1/5)</f>
        <v>36534.818736855079</v>
      </c>
      <c r="D94" s="1">
        <f t="shared" ref="D94:M102" si="177">D93*POWER(D$93/D$88,1/5)</f>
        <v>698.5303908418914</v>
      </c>
      <c r="E94" s="1">
        <f t="shared" si="177"/>
        <v>207.25604925521071</v>
      </c>
      <c r="F94" s="1">
        <f t="shared" si="177"/>
        <v>921.54119935307574</v>
      </c>
      <c r="G94" s="1">
        <f t="shared" si="177"/>
        <v>1018.3637112522371</v>
      </c>
      <c r="H94" s="1">
        <f t="shared" si="177"/>
        <v>8459.2428692327139</v>
      </c>
      <c r="I94" s="1">
        <f t="shared" si="177"/>
        <v>12600.749959729037</v>
      </c>
      <c r="J94" s="1">
        <f t="shared" si="177"/>
        <v>1327.3395262640993</v>
      </c>
      <c r="K94" s="1">
        <f t="shared" si="177"/>
        <v>1338.652633781089</v>
      </c>
      <c r="L94" s="1">
        <f t="shared" si="177"/>
        <v>4968.4719348512717</v>
      </c>
      <c r="M94" s="1">
        <f t="shared" si="177"/>
        <v>4542.3317771930651</v>
      </c>
      <c r="P94" s="13"/>
      <c r="Q94" s="13"/>
      <c r="R94" s="13"/>
      <c r="S94" s="13"/>
      <c r="T94" s="13"/>
      <c r="U94" s="13"/>
      <c r="V94" s="13"/>
      <c r="W94" s="13"/>
      <c r="X94" s="13"/>
      <c r="Y94" s="13"/>
      <c r="Z94" s="13"/>
    </row>
    <row r="95" spans="2:26" ht="15">
      <c r="B95" s="1">
        <v>2011</v>
      </c>
      <c r="C95" s="1">
        <f t="shared" si="176"/>
        <v>39379.070690785251</v>
      </c>
      <c r="D95" s="1">
        <f t="shared" si="177"/>
        <v>733.75143899206853</v>
      </c>
      <c r="E95" s="1">
        <f t="shared" si="177"/>
        <v>223.72432267124128</v>
      </c>
      <c r="F95" s="1">
        <f t="shared" si="177"/>
        <v>966.14127657008567</v>
      </c>
      <c r="G95" s="1">
        <f t="shared" si="177"/>
        <v>1084.7956573173951</v>
      </c>
      <c r="H95" s="1">
        <f t="shared" si="177"/>
        <v>9093.7590444357011</v>
      </c>
      <c r="I95" s="1">
        <f t="shared" si="177"/>
        <v>13547.687674710864</v>
      </c>
      <c r="J95" s="1">
        <f t="shared" si="177"/>
        <v>1427.7392366150757</v>
      </c>
      <c r="K95" s="1">
        <f t="shared" si="177"/>
        <v>1441.6660289051058</v>
      </c>
      <c r="L95" s="1">
        <f t="shared" si="177"/>
        <v>5500.3817663557793</v>
      </c>
      <c r="M95" s="1">
        <f t="shared" si="177"/>
        <v>4905.5582439605114</v>
      </c>
      <c r="P95" s="13"/>
      <c r="Q95" s="13"/>
      <c r="R95" s="13"/>
      <c r="S95" s="13"/>
      <c r="T95" s="13"/>
      <c r="U95" s="13"/>
      <c r="V95" s="13"/>
      <c r="W95" s="13"/>
      <c r="X95" s="13"/>
      <c r="Y95" s="13"/>
      <c r="Z95" s="13"/>
    </row>
    <row r="96" spans="2:26" ht="15">
      <c r="B96" s="1">
        <v>2012</v>
      </c>
      <c r="C96" s="1">
        <f t="shared" si="176"/>
        <v>42444.748929479632</v>
      </c>
      <c r="D96" s="1">
        <f t="shared" si="177"/>
        <v>770.74839016530814</v>
      </c>
      <c r="E96" s="1">
        <f t="shared" si="177"/>
        <v>241.5011418705179</v>
      </c>
      <c r="F96" s="1">
        <f t="shared" si="177"/>
        <v>1012.8998757166194</v>
      </c>
      <c r="G96" s="1">
        <f t="shared" si="177"/>
        <v>1155.5612254561217</v>
      </c>
      <c r="H96" s="1">
        <f t="shared" si="177"/>
        <v>9775.8694054089738</v>
      </c>
      <c r="I96" s="1">
        <f t="shared" si="177"/>
        <v>14565.787109345945</v>
      </c>
      <c r="J96" s="1">
        <f t="shared" si="177"/>
        <v>1535.7331620399686</v>
      </c>
      <c r="K96" s="1">
        <f t="shared" si="177"/>
        <v>1552.6066183640737</v>
      </c>
      <c r="L96" s="1">
        <f t="shared" si="177"/>
        <v>6089.2362827777079</v>
      </c>
      <c r="M96" s="1">
        <f t="shared" si="177"/>
        <v>5297.8300276778991</v>
      </c>
      <c r="P96" s="13"/>
      <c r="Q96" s="13"/>
      <c r="R96" s="13"/>
      <c r="S96" s="13"/>
      <c r="T96" s="13"/>
      <c r="U96" s="13"/>
      <c r="V96" s="13"/>
      <c r="W96" s="13"/>
      <c r="X96" s="13"/>
      <c r="Y96" s="13"/>
      <c r="Z96" s="13"/>
    </row>
    <row r="97" spans="2:26" ht="15">
      <c r="B97" s="1">
        <v>2013</v>
      </c>
      <c r="C97" s="1">
        <f t="shared" si="176"/>
        <v>45749.091588088915</v>
      </c>
      <c r="D97" s="1">
        <f t="shared" si="177"/>
        <v>809.61078830515987</v>
      </c>
      <c r="E97" s="1">
        <f t="shared" si="177"/>
        <v>260.69048205575876</v>
      </c>
      <c r="F97" s="1">
        <f t="shared" si="177"/>
        <v>1061.921463358902</v>
      </c>
      <c r="G97" s="1">
        <f t="shared" si="177"/>
        <v>1230.9431152036393</v>
      </c>
      <c r="H97" s="1">
        <f t="shared" si="177"/>
        <v>10509.143926579758</v>
      </c>
      <c r="I97" s="1">
        <f t="shared" si="177"/>
        <v>15660.396018047153</v>
      </c>
      <c r="J97" s="1">
        <f t="shared" si="177"/>
        <v>1651.8957275285245</v>
      </c>
      <c r="K97" s="1">
        <f t="shared" si="177"/>
        <v>1672.0844238930149</v>
      </c>
      <c r="L97" s="1">
        <f t="shared" si="177"/>
        <v>6741.1318127582708</v>
      </c>
      <c r="M97" s="1">
        <f t="shared" si="177"/>
        <v>5721.4697301210035</v>
      </c>
      <c r="P97" s="13"/>
      <c r="Q97" s="13"/>
      <c r="R97" s="13"/>
      <c r="S97" s="13"/>
      <c r="T97" s="13"/>
      <c r="U97" s="13"/>
      <c r="V97" s="13"/>
      <c r="W97" s="13"/>
      <c r="X97" s="13"/>
      <c r="Y97" s="13"/>
      <c r="Z97" s="13"/>
    </row>
    <row r="98" spans="2:26" ht="15">
      <c r="B98" s="1">
        <v>2014</v>
      </c>
      <c r="C98" s="1">
        <f>C97*POWER(C$93/C$88,1/5)</f>
        <v>49310.678798283276</v>
      </c>
      <c r="D98" s="1">
        <f t="shared" si="177"/>
        <v>850.43269230769192</v>
      </c>
      <c r="E98" s="1">
        <f t="shared" si="177"/>
        <v>281.40458015267166</v>
      </c>
      <c r="F98" s="1">
        <f t="shared" si="177"/>
        <v>1113.3155619596539</v>
      </c>
      <c r="G98" s="1">
        <f t="shared" si="177"/>
        <v>1311.2424677187951</v>
      </c>
      <c r="H98" s="1">
        <f t="shared" si="177"/>
        <v>11297.420361247949</v>
      </c>
      <c r="I98" s="1">
        <f t="shared" si="177"/>
        <v>16837.264035302767</v>
      </c>
      <c r="J98" s="1">
        <f t="shared" si="177"/>
        <v>1776.8448074679104</v>
      </c>
      <c r="K98" s="1">
        <f t="shared" si="177"/>
        <v>1800.7564102564113</v>
      </c>
      <c r="L98" s="1">
        <f t="shared" si="177"/>
        <v>7462.8173397554683</v>
      </c>
      <c r="M98" s="1">
        <f t="shared" si="177"/>
        <v>6178.9856793573153</v>
      </c>
      <c r="P98" s="13"/>
      <c r="Q98" s="13"/>
      <c r="R98" s="13"/>
      <c r="S98" s="13"/>
      <c r="T98" s="13"/>
      <c r="U98" s="13"/>
      <c r="V98" s="13"/>
      <c r="W98" s="13"/>
      <c r="X98" s="13"/>
      <c r="Y98" s="13"/>
      <c r="Z98" s="13"/>
    </row>
    <row r="99" spans="2:26" ht="15">
      <c r="B99" s="1">
        <v>2015</v>
      </c>
      <c r="C99" s="1">
        <f>C98*POWER(C$93/C$88,1/5)</f>
        <v>53149.537163280685</v>
      </c>
      <c r="D99" s="1">
        <f t="shared" si="177"/>
        <v>893.31290367280303</v>
      </c>
      <c r="E99" s="1">
        <f t="shared" si="177"/>
        <v>303.76459127481252</v>
      </c>
      <c r="F99" s="1">
        <f t="shared" si="177"/>
        <v>1167.1969945696735</v>
      </c>
      <c r="G99" s="1">
        <f>G98*POWER(G$93/G$88,1/5)</f>
        <v>1396.7800688050772</v>
      </c>
      <c r="H99" s="1">
        <f t="shared" si="177"/>
        <v>12144.824327311118</v>
      </c>
      <c r="I99" s="1">
        <f t="shared" si="177"/>
        <v>18102.572876688439</v>
      </c>
      <c r="J99" s="1">
        <f t="shared" si="177"/>
        <v>1911.2450121469051</v>
      </c>
      <c r="K99" s="1">
        <f t="shared" si="177"/>
        <v>1939.3300976572198</v>
      </c>
      <c r="L99" s="1">
        <f>L98*POWER(L$93/L$88,1/5)</f>
        <v>8261.7643733280911</v>
      </c>
      <c r="M99" s="1">
        <f t="shared" si="177"/>
        <v>6673.086781304236</v>
      </c>
      <c r="P99" s="13"/>
      <c r="Q99" s="13"/>
      <c r="R99" s="13"/>
      <c r="S99" s="13"/>
      <c r="T99" s="13"/>
      <c r="U99" s="13"/>
      <c r="V99" s="13"/>
      <c r="W99" s="13"/>
      <c r="X99" s="13"/>
      <c r="Y99" s="13"/>
      <c r="Z99" s="13"/>
    </row>
    <row r="100" spans="2:26" ht="15">
      <c r="B100" s="1">
        <v>2016</v>
      </c>
      <c r="C100" s="1">
        <f>C99*POWER(C$93/C$88,1/5)</f>
        <v>57287.252366302877</v>
      </c>
      <c r="D100" s="1">
        <f t="shared" si="177"/>
        <v>938.35520563408727</v>
      </c>
      <c r="E100" s="1">
        <f t="shared" si="177"/>
        <v>327.90129735021611</v>
      </c>
      <c r="F100" s="1">
        <f t="shared" si="177"/>
        <v>1223.686141361823</v>
      </c>
      <c r="G100" s="1">
        <f>G99*POWER(G$93/G$88,1/5)</f>
        <v>1487.897630409512</v>
      </c>
      <c r="H100" s="1">
        <f t="shared" si="177"/>
        <v>13055.790899592144</v>
      </c>
      <c r="I100" s="1">
        <f t="shared" si="177"/>
        <v>19462.968809464488</v>
      </c>
      <c r="J100" s="1">
        <f t="shared" si="177"/>
        <v>2055.8112228506448</v>
      </c>
      <c r="K100" s="1">
        <f t="shared" si="177"/>
        <v>2088.5674521317569</v>
      </c>
      <c r="L100" s="1">
        <f>L99*POWER(L$93/L$88,1/5)</f>
        <v>9146.2443006316225</v>
      </c>
      <c r="M100" s="1">
        <f t="shared" si="177"/>
        <v>7206.6985588885454</v>
      </c>
      <c r="P100" s="13"/>
      <c r="Q100" s="13"/>
      <c r="R100" s="13"/>
      <c r="S100" s="13"/>
      <c r="T100" s="13"/>
      <c r="U100" s="13"/>
      <c r="V100" s="13"/>
      <c r="W100" s="13"/>
      <c r="X100" s="13"/>
      <c r="Y100" s="13"/>
      <c r="Z100" s="13"/>
    </row>
    <row r="101" spans="2:26">
      <c r="B101" s="1">
        <v>2017</v>
      </c>
      <c r="C101" s="1">
        <f>C100*POWER(C$93/C$88,1/5)</f>
        <v>61747.090545649859</v>
      </c>
      <c r="D101" s="1">
        <f t="shared" si="177"/>
        <v>985.66861434601867</v>
      </c>
      <c r="E101" s="1">
        <f t="shared" si="177"/>
        <v>353.95587205449937</v>
      </c>
      <c r="F101" s="1">
        <f t="shared" si="177"/>
        <v>1282.9092085805596</v>
      </c>
      <c r="G101" s="1">
        <f>G100*POWER(G$93/G$88,1/5)</f>
        <v>1584.9591557188703</v>
      </c>
      <c r="H101" s="1">
        <f t="shared" si="177"/>
        <v>14035.087821777635</v>
      </c>
      <c r="I101" s="1">
        <f t="shared" si="177"/>
        <v>20925.597563316311</v>
      </c>
      <c r="J101" s="1">
        <f t="shared" si="177"/>
        <v>2211.3123943492656</v>
      </c>
      <c r="K101" s="1">
        <f t="shared" si="177"/>
        <v>2249.2890753223128</v>
      </c>
      <c r="L101" s="1">
        <f>L100*POWER(L$93/L$88,1/5)</f>
        <v>10125.414018935297</v>
      </c>
      <c r="M101" s="1">
        <f t="shared" si="177"/>
        <v>7782.9804737733975</v>
      </c>
      <c r="P101" s="12"/>
    </row>
    <row r="102" spans="2:26" s="83" customFormat="1">
      <c r="B102" s="83">
        <v>2018</v>
      </c>
      <c r="C102" s="83">
        <f>C101*POWER(C$93/C$88,1/5)</f>
        <v>66554.129118878191</v>
      </c>
      <c r="D102" s="83">
        <f t="shared" si="177"/>
        <v>1035.367642736406</v>
      </c>
      <c r="E102" s="83">
        <f t="shared" si="177"/>
        <v>382.08070652447071</v>
      </c>
      <c r="F102" s="83">
        <f t="shared" si="177"/>
        <v>1344.9985105078886</v>
      </c>
      <c r="G102" s="83">
        <f>G101*POWER(G$93/G$88,1/5)</f>
        <v>1688.3523933065701</v>
      </c>
      <c r="H102" s="83">
        <f t="shared" si="177"/>
        <v>15087.840459451947</v>
      </c>
      <c r="I102" s="83">
        <f t="shared" si="177"/>
        <v>22498.141864612971</v>
      </c>
      <c r="J102" s="83">
        <f t="shared" si="177"/>
        <v>2378.5756450060658</v>
      </c>
      <c r="K102" s="83">
        <f t="shared" si="177"/>
        <v>2422.3787166655225</v>
      </c>
      <c r="L102" s="83">
        <f>L101*POWER(L$93/L$88,1/5)</f>
        <v>11209.410735701791</v>
      </c>
      <c r="M102" s="83">
        <f t="shared" si="177"/>
        <v>8405.3446332130388</v>
      </c>
      <c r="P102" s="12"/>
    </row>
    <row r="103" spans="2:26">
      <c r="C103" s="83" t="s">
        <v>1013</v>
      </c>
    </row>
    <row r="106" spans="2:26">
      <c r="B106" s="83"/>
      <c r="C106" s="83" t="s">
        <v>519</v>
      </c>
      <c r="D106" s="83" t="s">
        <v>520</v>
      </c>
      <c r="E106" s="83" t="s">
        <v>353</v>
      </c>
      <c r="F106" s="83" t="s">
        <v>354</v>
      </c>
      <c r="G106" s="83" t="s">
        <v>355</v>
      </c>
      <c r="H106" s="83" t="s">
        <v>73</v>
      </c>
      <c r="I106" s="83" t="s">
        <v>357</v>
      </c>
      <c r="J106" s="83" t="s">
        <v>74</v>
      </c>
      <c r="K106" s="83" t="s">
        <v>75</v>
      </c>
      <c r="L106" s="83" t="s">
        <v>521</v>
      </c>
      <c r="M106" s="83" t="s">
        <v>361</v>
      </c>
    </row>
    <row r="107" spans="2:26">
      <c r="B107" s="83" t="s">
        <v>1008</v>
      </c>
      <c r="C107" s="83" t="s">
        <v>1009</v>
      </c>
      <c r="D107" s="83" t="s">
        <v>1009</v>
      </c>
      <c r="E107" s="83" t="s">
        <v>1009</v>
      </c>
      <c r="F107" s="83" t="s">
        <v>1009</v>
      </c>
      <c r="G107" s="83" t="s">
        <v>1009</v>
      </c>
      <c r="H107" s="83" t="s">
        <v>1009</v>
      </c>
      <c r="I107" s="83" t="s">
        <v>1009</v>
      </c>
      <c r="J107" s="83" t="s">
        <v>1009</v>
      </c>
      <c r="K107" s="83" t="s">
        <v>1009</v>
      </c>
      <c r="L107" s="83" t="s">
        <v>1009</v>
      </c>
      <c r="M107" s="83" t="s">
        <v>1009</v>
      </c>
    </row>
    <row r="108" spans="2:26">
      <c r="B108" s="83"/>
      <c r="C108" s="83" t="s">
        <v>1010</v>
      </c>
      <c r="D108" s="83"/>
      <c r="E108" s="83"/>
      <c r="F108" s="83"/>
      <c r="G108" s="83"/>
      <c r="H108" s="83"/>
      <c r="I108" s="83"/>
      <c r="J108" s="83"/>
      <c r="K108" s="83"/>
      <c r="L108" s="83"/>
      <c r="M108" s="83"/>
    </row>
    <row r="109" spans="2:26">
      <c r="B109" s="83">
        <v>1981</v>
      </c>
      <c r="C109" s="83">
        <v>226708</v>
      </c>
      <c r="D109" s="83">
        <v>4153</v>
      </c>
      <c r="E109" s="83">
        <v>1085</v>
      </c>
      <c r="F109" s="83">
        <v>10453</v>
      </c>
      <c r="G109" s="83">
        <v>6353</v>
      </c>
      <c r="H109" s="83">
        <v>55806</v>
      </c>
      <c r="I109" s="83">
        <v>76815</v>
      </c>
      <c r="J109" s="83">
        <v>9429</v>
      </c>
      <c r="K109" s="83">
        <v>9878</v>
      </c>
      <c r="L109" s="83">
        <v>23595</v>
      </c>
      <c r="M109" s="83">
        <v>25325</v>
      </c>
    </row>
    <row r="110" spans="2:26">
      <c r="B110" s="83">
        <v>1982</v>
      </c>
      <c r="C110" s="83">
        <v>229431</v>
      </c>
      <c r="D110" s="83">
        <v>4311</v>
      </c>
      <c r="E110" s="83">
        <v>1076</v>
      </c>
      <c r="F110" s="83">
        <v>10376</v>
      </c>
      <c r="G110" s="83">
        <v>6609</v>
      </c>
      <c r="H110" s="83">
        <v>55068</v>
      </c>
      <c r="I110" s="83">
        <v>78146</v>
      </c>
      <c r="J110" s="83">
        <v>9893</v>
      </c>
      <c r="K110" s="83">
        <v>10004</v>
      </c>
      <c r="L110" s="83">
        <v>24408</v>
      </c>
      <c r="M110" s="83">
        <v>25714</v>
      </c>
    </row>
    <row r="111" spans="2:26">
      <c r="B111" s="83">
        <v>1983</v>
      </c>
      <c r="C111" s="83">
        <v>232006</v>
      </c>
      <c r="D111" s="83">
        <v>4490</v>
      </c>
      <c r="E111" s="83">
        <v>1087</v>
      </c>
      <c r="F111" s="83">
        <v>9878</v>
      </c>
      <c r="G111" s="83">
        <v>6473</v>
      </c>
      <c r="H111" s="83">
        <v>55919</v>
      </c>
      <c r="I111" s="83">
        <v>78846</v>
      </c>
      <c r="J111" s="83">
        <v>10006</v>
      </c>
      <c r="K111" s="83">
        <v>9875</v>
      </c>
      <c r="L111" s="83">
        <v>26109</v>
      </c>
      <c r="M111" s="83">
        <v>25468</v>
      </c>
    </row>
    <row r="112" spans="2:26">
      <c r="B112" s="83">
        <v>1984</v>
      </c>
      <c r="C112" s="83">
        <v>237200</v>
      </c>
      <c r="D112" s="83">
        <v>4698</v>
      </c>
      <c r="E112" s="83">
        <v>1163</v>
      </c>
      <c r="F112" s="83">
        <v>10234</v>
      </c>
      <c r="G112" s="83">
        <v>6536</v>
      </c>
      <c r="H112" s="83">
        <v>56461</v>
      </c>
      <c r="I112" s="83">
        <v>82284</v>
      </c>
      <c r="J112" s="83">
        <v>10223</v>
      </c>
      <c r="K112" s="83">
        <v>10021</v>
      </c>
      <c r="L112" s="83">
        <v>26279</v>
      </c>
      <c r="M112" s="83">
        <v>25462</v>
      </c>
    </row>
    <row r="113" spans="2:13">
      <c r="B113" s="83">
        <v>1985</v>
      </c>
      <c r="C113" s="83">
        <v>246515</v>
      </c>
      <c r="D113" s="83">
        <v>4914</v>
      </c>
      <c r="E113" s="83">
        <v>1186</v>
      </c>
      <c r="F113" s="83">
        <v>11304</v>
      </c>
      <c r="G113" s="83">
        <v>6839</v>
      </c>
      <c r="H113" s="83">
        <v>57858</v>
      </c>
      <c r="I113" s="83">
        <v>85678</v>
      </c>
      <c r="J113" s="83">
        <v>10872</v>
      </c>
      <c r="K113" s="83">
        <v>10442</v>
      </c>
      <c r="L113" s="83">
        <v>27230</v>
      </c>
      <c r="M113" s="83">
        <v>26056</v>
      </c>
    </row>
    <row r="114" spans="2:13">
      <c r="B114" s="83">
        <v>1986</v>
      </c>
      <c r="C114" s="83">
        <v>250523</v>
      </c>
      <c r="D114" s="83">
        <v>5004</v>
      </c>
      <c r="E114" s="83">
        <v>1151</v>
      </c>
      <c r="F114" s="83">
        <v>11292</v>
      </c>
      <c r="G114" s="83">
        <v>6883</v>
      </c>
      <c r="H114" s="83">
        <v>59849</v>
      </c>
      <c r="I114" s="83">
        <v>87175</v>
      </c>
      <c r="J114" s="83">
        <v>11050</v>
      </c>
      <c r="K114" s="83">
        <v>10640</v>
      </c>
      <c r="L114" s="83">
        <v>26858</v>
      </c>
      <c r="M114" s="83">
        <v>26319</v>
      </c>
    </row>
    <row r="115" spans="2:13">
      <c r="B115" s="83">
        <v>1987</v>
      </c>
      <c r="C115" s="83">
        <v>254124</v>
      </c>
      <c r="D115" s="83">
        <v>5134</v>
      </c>
      <c r="E115" s="83">
        <v>1205</v>
      </c>
      <c r="F115" s="83">
        <v>11231</v>
      </c>
      <c r="G115" s="83">
        <v>7120</v>
      </c>
      <c r="H115" s="83">
        <v>59554</v>
      </c>
      <c r="I115" s="83">
        <v>89446</v>
      </c>
      <c r="J115" s="83">
        <v>11309</v>
      </c>
      <c r="K115" s="83">
        <v>10487</v>
      </c>
      <c r="L115" s="83">
        <v>27589</v>
      </c>
      <c r="M115" s="83">
        <v>26632</v>
      </c>
    </row>
    <row r="116" spans="2:13">
      <c r="B116" s="83">
        <v>1988</v>
      </c>
      <c r="C116" s="83">
        <v>261613</v>
      </c>
      <c r="D116" s="83">
        <v>5420</v>
      </c>
      <c r="E116" s="83">
        <v>1281</v>
      </c>
      <c r="F116" s="83">
        <v>11571</v>
      </c>
      <c r="G116" s="83">
        <v>7494</v>
      </c>
      <c r="H116" s="83">
        <v>61031</v>
      </c>
      <c r="I116" s="83">
        <v>92136</v>
      </c>
      <c r="J116" s="83">
        <v>11307</v>
      </c>
      <c r="K116" s="83">
        <v>10497</v>
      </c>
      <c r="L116" s="83">
        <v>28182</v>
      </c>
      <c r="M116" s="83">
        <v>27913</v>
      </c>
    </row>
    <row r="117" spans="2:13">
      <c r="B117" s="83">
        <v>1989</v>
      </c>
      <c r="C117" s="83">
        <v>268136</v>
      </c>
      <c r="D117" s="83">
        <v>5552</v>
      </c>
      <c r="E117" s="83">
        <v>1311</v>
      </c>
      <c r="F117" s="83">
        <v>11184</v>
      </c>
      <c r="G117" s="83">
        <v>7523</v>
      </c>
      <c r="H117" s="83">
        <v>62390</v>
      </c>
      <c r="I117" s="83">
        <v>95720</v>
      </c>
      <c r="J117" s="83">
        <v>11527</v>
      </c>
      <c r="K117" s="83">
        <v>10629</v>
      </c>
      <c r="L117" s="83">
        <v>28952</v>
      </c>
      <c r="M117" s="83">
        <v>28283</v>
      </c>
    </row>
    <row r="118" spans="2:13">
      <c r="B118" s="83">
        <v>1990</v>
      </c>
      <c r="C118" s="83">
        <v>277131</v>
      </c>
      <c r="D118" s="83">
        <v>5685</v>
      </c>
      <c r="E118" s="83">
        <v>1320</v>
      </c>
      <c r="F118" s="83">
        <v>11429</v>
      </c>
      <c r="G118" s="83">
        <v>7840</v>
      </c>
      <c r="H118" s="83">
        <v>64047</v>
      </c>
      <c r="I118" s="83">
        <v>99863</v>
      </c>
      <c r="J118" s="83">
        <v>11738</v>
      </c>
      <c r="K118" s="83">
        <v>10930</v>
      </c>
      <c r="L118" s="83">
        <v>29741</v>
      </c>
      <c r="M118" s="83">
        <v>29320</v>
      </c>
    </row>
    <row r="119" spans="2:13">
      <c r="B119" s="83">
        <v>1991</v>
      </c>
      <c r="C119" s="83">
        <v>283788</v>
      </c>
      <c r="D119" s="83">
        <v>5710</v>
      </c>
      <c r="E119" s="83">
        <v>1264</v>
      </c>
      <c r="F119" s="83">
        <v>11409</v>
      </c>
      <c r="G119" s="83">
        <v>7922</v>
      </c>
      <c r="H119" s="83">
        <v>65348</v>
      </c>
      <c r="I119" s="83">
        <v>103486</v>
      </c>
      <c r="J119" s="83">
        <v>11879</v>
      </c>
      <c r="K119" s="83">
        <v>10827</v>
      </c>
      <c r="L119" s="83">
        <v>29467</v>
      </c>
      <c r="M119" s="83">
        <v>31011</v>
      </c>
    </row>
    <row r="120" spans="2:13">
      <c r="B120" s="83">
        <v>1992</v>
      </c>
      <c r="C120" s="83">
        <v>286012</v>
      </c>
      <c r="D120" s="83">
        <v>5815</v>
      </c>
      <c r="E120" s="83">
        <v>1217</v>
      </c>
      <c r="F120" s="83">
        <v>11373</v>
      </c>
      <c r="G120" s="83">
        <v>7988</v>
      </c>
      <c r="H120" s="83">
        <v>66027</v>
      </c>
      <c r="I120" s="83">
        <v>104375</v>
      </c>
      <c r="J120" s="83">
        <v>11651</v>
      </c>
      <c r="K120" s="83">
        <v>10311</v>
      </c>
      <c r="L120" s="83">
        <v>29643</v>
      </c>
      <c r="M120" s="83">
        <v>32014</v>
      </c>
    </row>
    <row r="121" spans="2:13">
      <c r="B121" s="83">
        <v>1993</v>
      </c>
      <c r="C121" s="83">
        <v>285476</v>
      </c>
      <c r="D121" s="83">
        <v>5658</v>
      </c>
      <c r="E121" s="83">
        <v>1191</v>
      </c>
      <c r="F121" s="83">
        <v>11589</v>
      </c>
      <c r="G121" s="83">
        <v>8335</v>
      </c>
      <c r="H121" s="83">
        <v>65659</v>
      </c>
      <c r="I121" s="83">
        <v>104328</v>
      </c>
      <c r="J121" s="83">
        <v>11479</v>
      </c>
      <c r="K121" s="83">
        <v>10429</v>
      </c>
      <c r="L121" s="83">
        <v>29073</v>
      </c>
      <c r="M121" s="83">
        <v>32462</v>
      </c>
    </row>
    <row r="122" spans="2:13">
      <c r="B122" s="83">
        <v>1994</v>
      </c>
      <c r="C122" s="83">
        <v>282328</v>
      </c>
      <c r="D122" s="83">
        <v>5692</v>
      </c>
      <c r="E122" s="83">
        <v>1190</v>
      </c>
      <c r="F122" s="83">
        <v>11364</v>
      </c>
      <c r="G122" s="83">
        <v>8197</v>
      </c>
      <c r="H122" s="83">
        <v>65617</v>
      </c>
      <c r="I122" s="83">
        <v>103840</v>
      </c>
      <c r="J122" s="83">
        <v>11227</v>
      </c>
      <c r="K122" s="83">
        <v>10082</v>
      </c>
      <c r="L122" s="83">
        <v>27417</v>
      </c>
      <c r="M122" s="83">
        <v>32761</v>
      </c>
    </row>
    <row r="123" spans="2:13">
      <c r="B123" s="83">
        <v>1995</v>
      </c>
      <c r="C123" s="83">
        <v>279632</v>
      </c>
      <c r="D123" s="83">
        <v>5563</v>
      </c>
      <c r="E123" s="83">
        <v>1219</v>
      </c>
      <c r="F123" s="83">
        <v>11102</v>
      </c>
      <c r="G123" s="83">
        <v>8035</v>
      </c>
      <c r="H123" s="83">
        <v>64792</v>
      </c>
      <c r="I123" s="83">
        <v>103653</v>
      </c>
      <c r="J123" s="83">
        <v>11240</v>
      </c>
      <c r="K123" s="83">
        <v>10172</v>
      </c>
      <c r="L123" s="83">
        <v>26874</v>
      </c>
      <c r="M123" s="83">
        <v>32192</v>
      </c>
    </row>
    <row r="124" spans="2:13">
      <c r="B124" s="83">
        <v>1996</v>
      </c>
      <c r="C124" s="83">
        <v>274179</v>
      </c>
      <c r="D124" s="83">
        <v>5408</v>
      </c>
      <c r="E124" s="83">
        <v>1269</v>
      </c>
      <c r="F124" s="83">
        <v>10629</v>
      </c>
      <c r="G124" s="83">
        <v>7889</v>
      </c>
      <c r="H124" s="83">
        <v>63888</v>
      </c>
      <c r="I124" s="83">
        <v>99755</v>
      </c>
      <c r="J124" s="83">
        <v>11177</v>
      </c>
      <c r="K124" s="83">
        <v>10139</v>
      </c>
      <c r="L124" s="83">
        <v>26555</v>
      </c>
      <c r="M124" s="83">
        <v>32820</v>
      </c>
    </row>
    <row r="125" spans="2:13">
      <c r="B125" s="83">
        <v>1997</v>
      </c>
      <c r="C125" s="83">
        <v>272589</v>
      </c>
      <c r="D125" s="83">
        <v>5256</v>
      </c>
      <c r="E125" s="83">
        <v>1295</v>
      </c>
      <c r="F125" s="83">
        <v>10393</v>
      </c>
      <c r="G125" s="83">
        <v>7870</v>
      </c>
      <c r="H125" s="83">
        <v>62804</v>
      </c>
      <c r="I125" s="83">
        <v>99673</v>
      </c>
      <c r="J125" s="83">
        <v>11264</v>
      </c>
      <c r="K125" s="83">
        <v>9971</v>
      </c>
      <c r="L125" s="83">
        <v>26650</v>
      </c>
      <c r="M125" s="83">
        <v>32747</v>
      </c>
    </row>
    <row r="126" spans="2:13">
      <c r="B126" s="83">
        <v>1998</v>
      </c>
      <c r="C126" s="83">
        <v>277883</v>
      </c>
      <c r="D126" s="83">
        <v>5651</v>
      </c>
      <c r="E126" s="83">
        <v>1309</v>
      </c>
      <c r="F126" s="83">
        <v>10760</v>
      </c>
      <c r="G126" s="83">
        <v>8270</v>
      </c>
      <c r="H126" s="83">
        <v>62720</v>
      </c>
      <c r="I126" s="83">
        <v>101283</v>
      </c>
      <c r="J126" s="83">
        <v>11532</v>
      </c>
      <c r="K126" s="83">
        <v>10333</v>
      </c>
      <c r="L126" s="83">
        <v>28145</v>
      </c>
      <c r="M126" s="83">
        <v>33261</v>
      </c>
    </row>
    <row r="127" spans="2:13">
      <c r="B127" s="83">
        <v>1999</v>
      </c>
      <c r="C127" s="83">
        <v>283947</v>
      </c>
      <c r="D127" s="83">
        <v>5751</v>
      </c>
      <c r="E127" s="83">
        <v>1446</v>
      </c>
      <c r="F127" s="83">
        <v>10830</v>
      </c>
      <c r="G127" s="83">
        <v>8475</v>
      </c>
      <c r="H127" s="83">
        <v>63547</v>
      </c>
      <c r="I127" s="83">
        <v>104059</v>
      </c>
      <c r="J127" s="83">
        <v>11806</v>
      </c>
      <c r="K127" s="83">
        <v>10407</v>
      </c>
      <c r="L127" s="83">
        <v>29095</v>
      </c>
      <c r="M127" s="83">
        <v>33509</v>
      </c>
    </row>
    <row r="128" spans="2:13">
      <c r="B128" s="83">
        <v>2000</v>
      </c>
      <c r="C128" s="83">
        <v>293676</v>
      </c>
      <c r="D128" s="83">
        <v>5964</v>
      </c>
      <c r="E128" s="83">
        <v>1476</v>
      </c>
      <c r="F128" s="83">
        <v>10745</v>
      </c>
      <c r="G128" s="83">
        <v>8425</v>
      </c>
      <c r="H128" s="83">
        <v>65599</v>
      </c>
      <c r="I128" s="83">
        <v>107855</v>
      </c>
      <c r="J128" s="83">
        <v>12206</v>
      </c>
      <c r="K128" s="83">
        <v>10642</v>
      </c>
      <c r="L128" s="83">
        <v>30837</v>
      </c>
      <c r="M128" s="83">
        <v>34792</v>
      </c>
    </row>
    <row r="129" spans="2:13">
      <c r="B129" s="83">
        <v>2001</v>
      </c>
      <c r="C129" s="83">
        <v>303655</v>
      </c>
      <c r="D129" s="83">
        <v>6026</v>
      </c>
      <c r="E129" s="83">
        <v>1544</v>
      </c>
      <c r="F129" s="83">
        <v>10774</v>
      </c>
      <c r="G129" s="83">
        <v>8543</v>
      </c>
      <c r="H129" s="83">
        <v>68778</v>
      </c>
      <c r="I129" s="83">
        <v>111224</v>
      </c>
      <c r="J129" s="83">
        <v>12468</v>
      </c>
      <c r="K129" s="83">
        <v>10868</v>
      </c>
      <c r="L129" s="83">
        <v>32142</v>
      </c>
      <c r="M129" s="83">
        <v>35937</v>
      </c>
    </row>
    <row r="130" spans="2:13">
      <c r="B130" s="83">
        <v>2002</v>
      </c>
      <c r="C130" s="83">
        <v>310468</v>
      </c>
      <c r="D130" s="83">
        <v>6173</v>
      </c>
      <c r="E130" s="83">
        <v>1487</v>
      </c>
      <c r="F130" s="83">
        <v>10961</v>
      </c>
      <c r="G130" s="83">
        <v>8690</v>
      </c>
      <c r="H130" s="83">
        <v>70084</v>
      </c>
      <c r="I130" s="83">
        <v>114078</v>
      </c>
      <c r="J130" s="83">
        <v>12736</v>
      </c>
      <c r="K130" s="83">
        <v>11076</v>
      </c>
      <c r="L130" s="83">
        <v>33236</v>
      </c>
      <c r="M130" s="83">
        <v>36475</v>
      </c>
    </row>
    <row r="131" spans="2:13">
      <c r="B131" s="83">
        <v>2003</v>
      </c>
      <c r="C131" s="83">
        <v>319406</v>
      </c>
      <c r="D131" s="83">
        <v>6250</v>
      </c>
      <c r="E131" s="83">
        <v>1550</v>
      </c>
      <c r="F131" s="83">
        <v>11134</v>
      </c>
      <c r="G131" s="83">
        <v>8799</v>
      </c>
      <c r="H131" s="83">
        <v>72618</v>
      </c>
      <c r="I131" s="83">
        <v>117999</v>
      </c>
      <c r="J131" s="83">
        <v>13276</v>
      </c>
      <c r="K131" s="83">
        <v>11239</v>
      </c>
      <c r="L131" s="83">
        <v>34445</v>
      </c>
      <c r="M131" s="83">
        <v>36637</v>
      </c>
    </row>
    <row r="132" spans="2:13">
      <c r="B132" s="83">
        <v>2004</v>
      </c>
      <c r="C132" s="83">
        <v>325424</v>
      </c>
      <c r="D132" s="83">
        <v>6148</v>
      </c>
      <c r="E132" s="83">
        <v>1568</v>
      </c>
      <c r="F132" s="83">
        <v>11133</v>
      </c>
      <c r="G132" s="83">
        <v>8895</v>
      </c>
      <c r="H132" s="83">
        <v>73262</v>
      </c>
      <c r="I132" s="83">
        <v>122489</v>
      </c>
      <c r="J132" s="83">
        <v>13592</v>
      </c>
      <c r="K132" s="83">
        <v>11318</v>
      </c>
      <c r="L132" s="83">
        <v>35129</v>
      </c>
      <c r="M132" s="83">
        <v>36435</v>
      </c>
    </row>
    <row r="133" spans="2:13">
      <c r="B133" s="83">
        <v>2005</v>
      </c>
      <c r="C133" s="83">
        <v>328867</v>
      </c>
      <c r="D133" s="83">
        <v>6240</v>
      </c>
      <c r="E133" s="83">
        <v>1753</v>
      </c>
      <c r="F133" s="83">
        <v>11300</v>
      </c>
      <c r="G133" s="83">
        <v>9099</v>
      </c>
      <c r="H133" s="83">
        <v>73216</v>
      </c>
      <c r="I133" s="83">
        <v>123792</v>
      </c>
      <c r="J133" s="83">
        <v>13661</v>
      </c>
      <c r="K133" s="83">
        <v>11404</v>
      </c>
      <c r="L133" s="83">
        <v>36102</v>
      </c>
      <c r="M133" s="83">
        <v>36874</v>
      </c>
    </row>
    <row r="134" spans="2:13">
      <c r="B134" s="83">
        <v>2006</v>
      </c>
      <c r="C134" s="83">
        <v>337916</v>
      </c>
      <c r="D134" s="83">
        <v>6372</v>
      </c>
      <c r="E134" s="83">
        <v>1784</v>
      </c>
      <c r="F134" s="83">
        <v>11514</v>
      </c>
      <c r="G134" s="83">
        <v>9235</v>
      </c>
      <c r="H134" s="83">
        <v>74684</v>
      </c>
      <c r="I134" s="83">
        <v>129102</v>
      </c>
      <c r="J134" s="83">
        <v>13713</v>
      </c>
      <c r="K134" s="83">
        <v>11657</v>
      </c>
      <c r="L134" s="83">
        <v>37245</v>
      </c>
      <c r="M134" s="83">
        <v>37327</v>
      </c>
    </row>
    <row r="135" spans="2:13">
      <c r="B135" s="83">
        <v>2007</v>
      </c>
      <c r="C135" s="83">
        <v>345954</v>
      </c>
      <c r="D135" s="83">
        <v>7119</v>
      </c>
      <c r="E135" s="83">
        <v>1728</v>
      </c>
      <c r="F135" s="83">
        <v>11961</v>
      </c>
      <c r="G135" s="83">
        <v>9488</v>
      </c>
      <c r="H135" s="83">
        <v>76486</v>
      </c>
      <c r="I135" s="83">
        <v>129038</v>
      </c>
      <c r="J135" s="83">
        <v>14096</v>
      </c>
      <c r="K135" s="83">
        <v>12067</v>
      </c>
      <c r="L135" s="83">
        <v>39243</v>
      </c>
      <c r="M135" s="83">
        <v>39356</v>
      </c>
    </row>
    <row r="136" spans="2:13">
      <c r="B136" s="83">
        <v>2008</v>
      </c>
      <c r="C136" s="83">
        <v>358992</v>
      </c>
      <c r="D136" s="83">
        <v>6822</v>
      </c>
      <c r="E136" s="83">
        <v>1786</v>
      </c>
      <c r="F136" s="83">
        <v>12318</v>
      </c>
      <c r="G136" s="83">
        <v>9821</v>
      </c>
      <c r="H136" s="83">
        <v>77239</v>
      </c>
      <c r="I136" s="83">
        <v>135431</v>
      </c>
      <c r="J136" s="83">
        <v>14893</v>
      </c>
      <c r="K136" s="83">
        <v>12543</v>
      </c>
      <c r="L136" s="83">
        <v>41790</v>
      </c>
      <c r="M136" s="83">
        <v>40913</v>
      </c>
    </row>
    <row r="137" spans="2:13">
      <c r="B137" s="83">
        <v>2009</v>
      </c>
      <c r="C137" s="83">
        <v>368679</v>
      </c>
      <c r="D137" s="83">
        <v>7381</v>
      </c>
      <c r="E137" s="83">
        <v>1846</v>
      </c>
      <c r="F137" s="83">
        <v>12275</v>
      </c>
      <c r="G137" s="83">
        <v>9794</v>
      </c>
      <c r="H137" s="83">
        <v>80237</v>
      </c>
      <c r="I137" s="83">
        <v>138630</v>
      </c>
      <c r="J137" s="83">
        <v>15044</v>
      </c>
      <c r="K137" s="83">
        <v>12920</v>
      </c>
      <c r="L137" s="83">
        <v>43201</v>
      </c>
      <c r="M137" s="83">
        <v>41409</v>
      </c>
    </row>
    <row r="138" spans="2:13">
      <c r="B138" s="83">
        <v>2010</v>
      </c>
      <c r="C138" s="83">
        <v>377015</v>
      </c>
      <c r="D138" s="83">
        <v>7586</v>
      </c>
      <c r="E138" s="83">
        <v>1914</v>
      </c>
      <c r="F138" s="83">
        <v>12619</v>
      </c>
      <c r="G138" s="83">
        <v>10169</v>
      </c>
      <c r="H138" s="83">
        <v>81755</v>
      </c>
      <c r="I138" s="83">
        <v>142514</v>
      </c>
      <c r="J138" s="83">
        <v>15019</v>
      </c>
      <c r="K138" s="83">
        <v>13322</v>
      </c>
      <c r="L138" s="83">
        <v>44303</v>
      </c>
      <c r="M138" s="83">
        <v>41735</v>
      </c>
    </row>
    <row r="139" spans="2:13">
      <c r="B139" s="83">
        <v>2011</v>
      </c>
      <c r="C139" s="83">
        <v>382048</v>
      </c>
      <c r="D139" s="83">
        <v>7582</v>
      </c>
      <c r="E139" s="83">
        <v>1889</v>
      </c>
      <c r="F139" s="83">
        <v>12911</v>
      </c>
      <c r="G139" s="83">
        <v>9856</v>
      </c>
      <c r="H139" s="83">
        <v>82333</v>
      </c>
      <c r="I139" s="83">
        <v>143780</v>
      </c>
      <c r="J139" s="83">
        <v>15753</v>
      </c>
      <c r="K139" s="83">
        <v>13366</v>
      </c>
      <c r="L139" s="83">
        <v>45985</v>
      </c>
      <c r="M139" s="83">
        <v>42602</v>
      </c>
    </row>
    <row r="140" spans="2:13">
      <c r="B140" s="83">
        <v>2012</v>
      </c>
      <c r="C140" s="83">
        <v>384770</v>
      </c>
      <c r="D140" s="83">
        <v>7458</v>
      </c>
      <c r="E140" s="83">
        <v>1847</v>
      </c>
      <c r="F140" s="83">
        <v>13117</v>
      </c>
      <c r="G140" s="83">
        <v>9759</v>
      </c>
      <c r="H140" s="83">
        <v>82994</v>
      </c>
      <c r="I140" s="83">
        <v>143918</v>
      </c>
      <c r="J140" s="83">
        <v>16257</v>
      </c>
      <c r="K140" s="83">
        <v>13339</v>
      </c>
      <c r="L140" s="83">
        <v>46675</v>
      </c>
      <c r="M140" s="83">
        <v>43344</v>
      </c>
    </row>
    <row r="141" spans="2:13">
      <c r="B141" s="83">
        <v>2013</v>
      </c>
      <c r="C141" s="83">
        <v>382355</v>
      </c>
      <c r="D141" s="83">
        <v>7306</v>
      </c>
      <c r="E141" s="83">
        <v>1809</v>
      </c>
      <c r="F141" s="83">
        <v>12800</v>
      </c>
      <c r="G141" s="83">
        <v>9611</v>
      </c>
      <c r="H141" s="83">
        <v>82458</v>
      </c>
      <c r="I141" s="83">
        <v>142746</v>
      </c>
      <c r="J141" s="83">
        <v>16111</v>
      </c>
      <c r="K141" s="83">
        <v>13114</v>
      </c>
      <c r="L141" s="83">
        <v>46955</v>
      </c>
      <c r="M141" s="83">
        <v>43352</v>
      </c>
    </row>
    <row r="142" spans="2:13">
      <c r="B142" s="83">
        <v>2014</v>
      </c>
      <c r="C142" s="83">
        <v>384495</v>
      </c>
      <c r="D142" s="83">
        <v>7128</v>
      </c>
      <c r="E142" s="83">
        <v>1793</v>
      </c>
      <c r="F142" s="83">
        <v>12875</v>
      </c>
      <c r="G142" s="83">
        <v>9467</v>
      </c>
      <c r="H142" s="83">
        <v>83869</v>
      </c>
      <c r="I142" s="83">
        <v>143871</v>
      </c>
      <c r="J142" s="83">
        <v>15860</v>
      </c>
      <c r="K142" s="83">
        <v>13092</v>
      </c>
      <c r="L142" s="83">
        <v>47741</v>
      </c>
      <c r="M142" s="83">
        <v>42548</v>
      </c>
    </row>
    <row r="143" spans="2:13">
      <c r="B143" s="83">
        <v>2015</v>
      </c>
      <c r="C143" s="83">
        <v>389724</v>
      </c>
      <c r="D143" s="83">
        <v>7202</v>
      </c>
      <c r="E143" s="83">
        <v>1784</v>
      </c>
      <c r="F143" s="83">
        <v>12977</v>
      </c>
      <c r="G143" s="83">
        <v>9602</v>
      </c>
      <c r="H143" s="83">
        <v>83349</v>
      </c>
      <c r="I143" s="83">
        <v>146850</v>
      </c>
      <c r="J143" s="83">
        <v>15966</v>
      </c>
      <c r="K143" s="83">
        <v>13456</v>
      </c>
      <c r="L143" s="83">
        <v>48717</v>
      </c>
      <c r="M143" s="83">
        <v>43476</v>
      </c>
    </row>
    <row r="144" spans="2:13">
      <c r="B144" s="83">
        <v>2016</v>
      </c>
      <c r="C144" s="83">
        <v>396966</v>
      </c>
      <c r="D144" s="83">
        <v>7249</v>
      </c>
      <c r="E144" s="83">
        <v>1808</v>
      </c>
      <c r="F144" s="83">
        <v>13064</v>
      </c>
      <c r="G144" s="83">
        <v>9896</v>
      </c>
      <c r="H144" s="83">
        <v>85100</v>
      </c>
      <c r="I144" s="83">
        <v>148703</v>
      </c>
      <c r="J144" s="83">
        <v>16164</v>
      </c>
      <c r="K144" s="83">
        <v>13568</v>
      </c>
      <c r="L144" s="83">
        <v>50740</v>
      </c>
      <c r="M144" s="83">
        <v>44245</v>
      </c>
    </row>
    <row r="145" spans="2:14">
      <c r="B145" s="83">
        <v>2017</v>
      </c>
      <c r="C145" s="83">
        <v>406010</v>
      </c>
      <c r="D145" s="83">
        <v>7322</v>
      </c>
      <c r="E145" s="83">
        <v>1841</v>
      </c>
      <c r="F145" s="83">
        <v>13373</v>
      </c>
      <c r="G145" s="83">
        <v>10064</v>
      </c>
      <c r="H145" s="83">
        <v>87049</v>
      </c>
      <c r="I145" s="83">
        <v>151599</v>
      </c>
      <c r="J145" s="83">
        <v>16529</v>
      </c>
      <c r="K145" s="83">
        <v>13863</v>
      </c>
      <c r="L145" s="83">
        <v>52310</v>
      </c>
      <c r="M145" s="83">
        <v>45529</v>
      </c>
    </row>
    <row r="146" spans="2:14">
      <c r="B146" s="83">
        <v>2018</v>
      </c>
      <c r="C146" s="83">
        <v>418354</v>
      </c>
      <c r="D146" s="83">
        <v>7488</v>
      </c>
      <c r="E146" s="83">
        <v>1894</v>
      </c>
      <c r="F146" s="83">
        <v>13505</v>
      </c>
      <c r="G146" s="83">
        <v>10359</v>
      </c>
      <c r="H146" s="83">
        <v>89224</v>
      </c>
      <c r="I146" s="83">
        <v>157238</v>
      </c>
      <c r="J146" s="83">
        <v>16994</v>
      </c>
      <c r="K146" s="83">
        <v>14268</v>
      </c>
      <c r="L146" s="83">
        <v>53854</v>
      </c>
      <c r="M146" s="83">
        <v>46892</v>
      </c>
    </row>
    <row r="148" spans="2:14">
      <c r="B148" s="83" t="s">
        <v>1011</v>
      </c>
    </row>
    <row r="149" spans="2:14">
      <c r="B149" s="83" t="s">
        <v>1012</v>
      </c>
    </row>
    <row r="152" spans="2:14">
      <c r="B152" s="83"/>
      <c r="C152" s="83"/>
      <c r="D152" s="83" t="s">
        <v>1006</v>
      </c>
      <c r="E152" s="83" t="s">
        <v>785</v>
      </c>
      <c r="F152" s="83" t="s">
        <v>281</v>
      </c>
      <c r="G152" s="83" t="s">
        <v>282</v>
      </c>
      <c r="H152" s="83" t="s">
        <v>283</v>
      </c>
      <c r="I152" s="83" t="s">
        <v>284</v>
      </c>
      <c r="J152" s="83" t="s">
        <v>285</v>
      </c>
      <c r="K152" s="83" t="s">
        <v>286</v>
      </c>
      <c r="L152" s="83" t="s">
        <v>287</v>
      </c>
      <c r="M152" s="83" t="s">
        <v>288</v>
      </c>
      <c r="N152" s="83" t="s">
        <v>289</v>
      </c>
    </row>
    <row r="153" spans="2:14">
      <c r="B153" s="83" t="s">
        <v>1007</v>
      </c>
      <c r="C153" s="83" t="s">
        <v>1008</v>
      </c>
      <c r="D153" s="83" t="s">
        <v>1009</v>
      </c>
      <c r="E153" s="83" t="s">
        <v>1009</v>
      </c>
      <c r="F153" s="83" t="s">
        <v>1009</v>
      </c>
      <c r="G153" s="83" t="s">
        <v>1009</v>
      </c>
      <c r="H153" s="83" t="s">
        <v>1009</v>
      </c>
      <c r="I153" s="83" t="s">
        <v>1009</v>
      </c>
      <c r="J153" s="83" t="s">
        <v>1009</v>
      </c>
      <c r="K153" s="83" t="s">
        <v>1009</v>
      </c>
      <c r="L153" s="83" t="s">
        <v>1009</v>
      </c>
      <c r="M153" s="83" t="s">
        <v>1009</v>
      </c>
      <c r="N153" s="83" t="s">
        <v>1009</v>
      </c>
    </row>
    <row r="154" spans="2:14">
      <c r="B154" s="83"/>
      <c r="C154" s="83"/>
      <c r="D154" s="83" t="s">
        <v>1010</v>
      </c>
      <c r="E154" s="83"/>
      <c r="F154" s="83"/>
      <c r="G154" s="83"/>
      <c r="H154" s="83"/>
      <c r="I154" s="83"/>
      <c r="J154" s="83"/>
      <c r="K154" s="83"/>
      <c r="L154" s="83"/>
      <c r="M154" s="83"/>
      <c r="N154" s="83"/>
    </row>
    <row r="155" spans="2:14">
      <c r="B155" s="83" t="s">
        <v>1014</v>
      </c>
      <c r="C155" s="83">
        <v>1981</v>
      </c>
      <c r="D155" s="83">
        <v>22640</v>
      </c>
      <c r="E155" s="83">
        <v>382</v>
      </c>
      <c r="F155" s="83">
        <v>138</v>
      </c>
      <c r="G155" s="83">
        <v>888</v>
      </c>
      <c r="H155" s="83">
        <v>713</v>
      </c>
      <c r="I155" s="83">
        <v>4401</v>
      </c>
      <c r="J155" s="83">
        <v>6077</v>
      </c>
      <c r="K155" s="83">
        <v>946</v>
      </c>
      <c r="L155" s="83">
        <v>1005</v>
      </c>
      <c r="M155" s="83">
        <v>5320</v>
      </c>
      <c r="N155" s="83">
        <v>2748</v>
      </c>
    </row>
    <row r="156" spans="2:14">
      <c r="B156" s="83"/>
      <c r="C156" s="83">
        <v>1982</v>
      </c>
      <c r="D156" s="83">
        <v>23343</v>
      </c>
      <c r="E156" s="83">
        <v>455</v>
      </c>
      <c r="F156" s="83">
        <v>112</v>
      </c>
      <c r="G156" s="83">
        <v>833</v>
      </c>
      <c r="H156" s="83">
        <v>808</v>
      </c>
      <c r="I156" s="83">
        <v>4107</v>
      </c>
      <c r="J156" s="83">
        <v>6304</v>
      </c>
      <c r="K156" s="83">
        <v>948</v>
      </c>
      <c r="L156" s="83">
        <v>948</v>
      </c>
      <c r="M156" s="83">
        <v>6431</v>
      </c>
      <c r="N156" s="83">
        <v>2474</v>
      </c>
    </row>
    <row r="157" spans="2:14">
      <c r="B157" s="83"/>
      <c r="C157" s="83">
        <v>1983</v>
      </c>
      <c r="D157" s="83">
        <v>23614</v>
      </c>
      <c r="E157" s="83">
        <v>571</v>
      </c>
      <c r="F157" s="83">
        <v>97</v>
      </c>
      <c r="G157" s="83">
        <v>923</v>
      </c>
      <c r="H157" s="83">
        <v>800</v>
      </c>
      <c r="I157" s="83">
        <v>4533</v>
      </c>
      <c r="J157" s="83">
        <v>6531</v>
      </c>
      <c r="K157" s="83">
        <v>1104</v>
      </c>
      <c r="L157" s="83">
        <v>997</v>
      </c>
      <c r="M157" s="83">
        <v>5284</v>
      </c>
      <c r="N157" s="83">
        <v>2716</v>
      </c>
    </row>
    <row r="158" spans="2:14">
      <c r="B158" s="83"/>
      <c r="C158" s="83">
        <v>1984</v>
      </c>
      <c r="D158" s="83">
        <v>24863</v>
      </c>
      <c r="E158" s="83">
        <v>588</v>
      </c>
      <c r="F158" s="83">
        <v>145</v>
      </c>
      <c r="G158" s="83">
        <v>1268</v>
      </c>
      <c r="H158" s="83">
        <v>861</v>
      </c>
      <c r="I158" s="83">
        <v>5064</v>
      </c>
      <c r="J158" s="83">
        <v>7207</v>
      </c>
      <c r="K158" s="83">
        <v>1265</v>
      </c>
      <c r="L158" s="83">
        <v>1022</v>
      </c>
      <c r="M158" s="83">
        <v>4324</v>
      </c>
      <c r="N158" s="83">
        <v>2786</v>
      </c>
    </row>
    <row r="159" spans="2:14">
      <c r="B159" s="83"/>
      <c r="C159" s="83">
        <v>1985</v>
      </c>
      <c r="D159" s="83">
        <v>27454</v>
      </c>
      <c r="E159" s="83">
        <v>555</v>
      </c>
      <c r="F159" s="83">
        <v>147</v>
      </c>
      <c r="G159" s="83">
        <v>1105</v>
      </c>
      <c r="H159" s="83">
        <v>931</v>
      </c>
      <c r="I159" s="83">
        <v>6149</v>
      </c>
      <c r="J159" s="83">
        <v>7861</v>
      </c>
      <c r="K159" s="83">
        <v>1316</v>
      </c>
      <c r="L159" s="83">
        <v>1016</v>
      </c>
      <c r="M159" s="83">
        <v>4656</v>
      </c>
      <c r="N159" s="83">
        <v>3400</v>
      </c>
    </row>
    <row r="160" spans="2:14">
      <c r="B160" s="83"/>
      <c r="C160" s="83">
        <v>1986</v>
      </c>
      <c r="D160" s="83">
        <v>27491</v>
      </c>
      <c r="E160" s="83">
        <v>589</v>
      </c>
      <c r="F160" s="83">
        <v>167</v>
      </c>
      <c r="G160" s="83">
        <v>1240</v>
      </c>
      <c r="H160" s="83">
        <v>918</v>
      </c>
      <c r="I160" s="83">
        <v>5706</v>
      </c>
      <c r="J160" s="83">
        <v>7979</v>
      </c>
      <c r="K160" s="83">
        <v>1361</v>
      </c>
      <c r="L160" s="83">
        <v>1165</v>
      </c>
      <c r="M160" s="83">
        <v>4827</v>
      </c>
      <c r="N160" s="83">
        <v>3086</v>
      </c>
    </row>
    <row r="161" spans="2:14">
      <c r="B161" s="83"/>
      <c r="C161" s="83">
        <v>1987</v>
      </c>
      <c r="D161" s="83">
        <v>27882</v>
      </c>
      <c r="E161" s="83">
        <v>541</v>
      </c>
      <c r="F161" s="83">
        <v>136</v>
      </c>
      <c r="G161" s="83">
        <v>1265</v>
      </c>
      <c r="H161" s="83">
        <v>962</v>
      </c>
      <c r="I161" s="83">
        <v>5518</v>
      </c>
      <c r="J161" s="83">
        <v>8864</v>
      </c>
      <c r="K161" s="83">
        <v>1204</v>
      </c>
      <c r="L161" s="83">
        <v>1147</v>
      </c>
      <c r="M161" s="83">
        <v>4413</v>
      </c>
      <c r="N161" s="83">
        <v>3297</v>
      </c>
    </row>
    <row r="162" spans="2:14">
      <c r="B162" s="83"/>
      <c r="C162" s="83">
        <v>1988</v>
      </c>
      <c r="D162" s="83">
        <v>29614</v>
      </c>
      <c r="E162" s="83">
        <v>597</v>
      </c>
      <c r="F162" s="83">
        <v>180</v>
      </c>
      <c r="G162" s="83">
        <v>1430</v>
      </c>
      <c r="H162" s="83">
        <v>889</v>
      </c>
      <c r="I162" s="83">
        <v>5862</v>
      </c>
      <c r="J162" s="83">
        <v>10497</v>
      </c>
      <c r="K162" s="83">
        <v>1249</v>
      </c>
      <c r="L162" s="83">
        <v>1093</v>
      </c>
      <c r="M162" s="83">
        <v>4170</v>
      </c>
      <c r="N162" s="83">
        <v>3035</v>
      </c>
    </row>
    <row r="163" spans="2:14">
      <c r="B163" s="83"/>
      <c r="C163" s="83">
        <v>1989</v>
      </c>
      <c r="D163" s="83">
        <v>31916</v>
      </c>
      <c r="E163" s="83">
        <v>670</v>
      </c>
      <c r="F163" s="83">
        <v>169</v>
      </c>
      <c r="G163" s="83">
        <v>1797</v>
      </c>
      <c r="H163" s="83">
        <v>910</v>
      </c>
      <c r="I163" s="83">
        <v>6494</v>
      </c>
      <c r="J163" s="83">
        <v>10816</v>
      </c>
      <c r="K163" s="83">
        <v>1165</v>
      </c>
      <c r="L163" s="83">
        <v>1201</v>
      </c>
      <c r="M163" s="83">
        <v>4008</v>
      </c>
      <c r="N163" s="83">
        <v>3884</v>
      </c>
    </row>
    <row r="164" spans="2:14">
      <c r="B164" s="83"/>
      <c r="C164" s="83">
        <v>1990</v>
      </c>
      <c r="D164" s="83">
        <v>33972</v>
      </c>
      <c r="E164" s="83">
        <v>679</v>
      </c>
      <c r="F164" s="83">
        <v>156</v>
      </c>
      <c r="G164" s="83">
        <v>1544</v>
      </c>
      <c r="H164" s="83">
        <v>1075</v>
      </c>
      <c r="I164" s="83">
        <v>6831</v>
      </c>
      <c r="J164" s="83">
        <v>12172</v>
      </c>
      <c r="K164" s="83">
        <v>1266</v>
      </c>
      <c r="L164" s="83">
        <v>1171</v>
      </c>
      <c r="M164" s="83">
        <v>4484</v>
      </c>
      <c r="N164" s="83">
        <v>3892</v>
      </c>
    </row>
    <row r="165" spans="2:14">
      <c r="B165" s="83"/>
      <c r="C165" s="83">
        <v>1991</v>
      </c>
      <c r="D165" s="83">
        <v>35918</v>
      </c>
      <c r="E165" s="83">
        <v>597</v>
      </c>
      <c r="F165" s="83">
        <v>183</v>
      </c>
      <c r="G165" s="83">
        <v>1437</v>
      </c>
      <c r="H165" s="83">
        <v>1056</v>
      </c>
      <c r="I165" s="83">
        <v>7298</v>
      </c>
      <c r="J165" s="83">
        <v>13620</v>
      </c>
      <c r="K165" s="83">
        <v>1361</v>
      </c>
      <c r="L165" s="83">
        <v>1050</v>
      </c>
      <c r="M165" s="83">
        <v>4152</v>
      </c>
      <c r="N165" s="83">
        <v>4445</v>
      </c>
    </row>
    <row r="166" spans="2:14">
      <c r="B166" s="83"/>
      <c r="C166" s="83">
        <v>1992</v>
      </c>
      <c r="D166" s="83">
        <v>35802</v>
      </c>
      <c r="E166" s="83">
        <v>594</v>
      </c>
      <c r="F166" s="83">
        <v>222</v>
      </c>
      <c r="G166" s="83">
        <v>1473</v>
      </c>
      <c r="H166" s="83">
        <v>1036</v>
      </c>
      <c r="I166" s="83">
        <v>7212</v>
      </c>
      <c r="J166" s="83">
        <v>13606</v>
      </c>
      <c r="K166" s="83">
        <v>1422</v>
      </c>
      <c r="L166" s="83">
        <v>981</v>
      </c>
      <c r="M166" s="83">
        <v>4068</v>
      </c>
      <c r="N166" s="83">
        <v>4498</v>
      </c>
    </row>
    <row r="167" spans="2:14">
      <c r="B167" s="83"/>
      <c r="C167" s="83">
        <v>1993</v>
      </c>
      <c r="D167" s="83">
        <v>36107</v>
      </c>
      <c r="E167" s="83">
        <v>630</v>
      </c>
      <c r="F167" s="83">
        <v>213</v>
      </c>
      <c r="G167" s="83">
        <v>1589</v>
      </c>
      <c r="H167" s="83">
        <v>1130</v>
      </c>
      <c r="I167" s="83">
        <v>7756</v>
      </c>
      <c r="J167" s="83">
        <v>13064</v>
      </c>
      <c r="K167" s="83">
        <v>1341</v>
      </c>
      <c r="L167" s="83">
        <v>1107</v>
      </c>
      <c r="M167" s="83">
        <v>3871</v>
      </c>
      <c r="N167" s="83">
        <v>4588</v>
      </c>
    </row>
    <row r="168" spans="2:14">
      <c r="B168" s="83"/>
      <c r="C168" s="83">
        <v>1994</v>
      </c>
      <c r="D168" s="83">
        <v>37267</v>
      </c>
      <c r="E168" s="83">
        <v>555</v>
      </c>
      <c r="F168" s="83">
        <v>155</v>
      </c>
      <c r="G168" s="83">
        <v>1422</v>
      </c>
      <c r="H168" s="83">
        <v>1087</v>
      </c>
      <c r="I168" s="83">
        <v>7910</v>
      </c>
      <c r="J168" s="83">
        <v>13960</v>
      </c>
      <c r="K168" s="83">
        <v>1502</v>
      </c>
      <c r="L168" s="83">
        <v>1119</v>
      </c>
      <c r="M168" s="83">
        <v>3490</v>
      </c>
      <c r="N168" s="83">
        <v>5269</v>
      </c>
    </row>
    <row r="169" spans="2:14">
      <c r="B169" s="83"/>
      <c r="C169" s="83">
        <v>1995</v>
      </c>
      <c r="D169" s="83">
        <v>37201</v>
      </c>
      <c r="E169" s="83">
        <v>498</v>
      </c>
      <c r="F169" s="83">
        <v>140</v>
      </c>
      <c r="G169" s="83">
        <v>1389</v>
      </c>
      <c r="H169" s="83">
        <v>1213</v>
      </c>
      <c r="I169" s="83">
        <v>7892</v>
      </c>
      <c r="J169" s="83">
        <v>14783</v>
      </c>
      <c r="K169" s="83">
        <v>1456</v>
      </c>
      <c r="L169" s="83">
        <v>900</v>
      </c>
      <c r="M169" s="83">
        <v>3158</v>
      </c>
      <c r="N169" s="83">
        <v>4905</v>
      </c>
    </row>
    <row r="170" spans="2:14">
      <c r="B170" s="83"/>
      <c r="C170" s="83">
        <v>1996</v>
      </c>
      <c r="D170" s="83">
        <v>36717</v>
      </c>
      <c r="E170" s="83">
        <v>431</v>
      </c>
      <c r="F170" s="83">
        <v>148</v>
      </c>
      <c r="G170" s="83">
        <v>1097</v>
      </c>
      <c r="H170" s="83">
        <v>1176</v>
      </c>
      <c r="I170" s="83">
        <v>8107</v>
      </c>
      <c r="J170" s="83">
        <v>14130</v>
      </c>
      <c r="K170" s="83">
        <v>1400</v>
      </c>
      <c r="L170" s="83">
        <v>969</v>
      </c>
      <c r="M170" s="83">
        <v>3282</v>
      </c>
      <c r="N170" s="83">
        <v>5294</v>
      </c>
    </row>
    <row r="171" spans="2:14">
      <c r="B171" s="83"/>
      <c r="C171" s="83">
        <v>1997</v>
      </c>
      <c r="D171" s="83">
        <v>34749</v>
      </c>
      <c r="E171" s="83">
        <v>403</v>
      </c>
      <c r="F171" s="83">
        <v>197</v>
      </c>
      <c r="G171" s="83">
        <v>1037</v>
      </c>
      <c r="H171" s="83">
        <v>1023</v>
      </c>
      <c r="I171" s="83">
        <v>7641</v>
      </c>
      <c r="J171" s="83">
        <v>13673</v>
      </c>
      <c r="K171" s="83">
        <v>1223</v>
      </c>
      <c r="L171" s="83">
        <v>1066</v>
      </c>
      <c r="M171" s="83">
        <v>3205</v>
      </c>
      <c r="N171" s="83">
        <v>4638</v>
      </c>
    </row>
    <row r="172" spans="2:14">
      <c r="B172" s="83"/>
      <c r="C172" s="83">
        <v>1998</v>
      </c>
      <c r="D172" s="83">
        <v>35234</v>
      </c>
      <c r="E172" s="83">
        <v>523</v>
      </c>
      <c r="F172" s="83">
        <v>196</v>
      </c>
      <c r="G172" s="83">
        <v>921</v>
      </c>
      <c r="H172" s="83">
        <v>1044</v>
      </c>
      <c r="I172" s="83">
        <v>8145</v>
      </c>
      <c r="J172" s="83">
        <v>13309</v>
      </c>
      <c r="K172" s="83">
        <v>1294</v>
      </c>
      <c r="L172" s="83">
        <v>1143</v>
      </c>
      <c r="M172" s="83">
        <v>3595</v>
      </c>
      <c r="N172" s="83">
        <v>4445</v>
      </c>
    </row>
    <row r="173" spans="2:14">
      <c r="B173" s="83"/>
      <c r="C173" s="83">
        <v>1999</v>
      </c>
      <c r="D173" s="83">
        <v>39597</v>
      </c>
      <c r="E173" s="83">
        <v>686</v>
      </c>
      <c r="F173" s="83">
        <v>203</v>
      </c>
      <c r="G173" s="83">
        <v>913</v>
      </c>
      <c r="H173" s="83">
        <v>1248</v>
      </c>
      <c r="I173" s="83">
        <v>8530</v>
      </c>
      <c r="J173" s="83">
        <v>15251</v>
      </c>
      <c r="K173" s="83">
        <v>1516</v>
      </c>
      <c r="L173" s="83">
        <v>1235</v>
      </c>
      <c r="M173" s="83">
        <v>4105</v>
      </c>
      <c r="N173" s="83">
        <v>5248</v>
      </c>
    </row>
    <row r="174" spans="2:14">
      <c r="B174" s="83"/>
      <c r="C174" s="83">
        <v>2000</v>
      </c>
      <c r="D174" s="83">
        <v>41576</v>
      </c>
      <c r="E174" s="83">
        <v>687</v>
      </c>
      <c r="F174" s="83">
        <v>217</v>
      </c>
      <c r="G174" s="83">
        <v>1169</v>
      </c>
      <c r="H174" s="83">
        <v>1170</v>
      </c>
      <c r="I174" s="83">
        <v>8668</v>
      </c>
      <c r="J174" s="83">
        <v>16225</v>
      </c>
      <c r="K174" s="83">
        <v>1443</v>
      </c>
      <c r="L174" s="83">
        <v>1253</v>
      </c>
      <c r="M174" s="83">
        <v>4749</v>
      </c>
      <c r="N174" s="83">
        <v>5352</v>
      </c>
    </row>
    <row r="175" spans="2:14">
      <c r="B175" s="83"/>
      <c r="C175" s="83">
        <v>2001</v>
      </c>
      <c r="D175" s="83">
        <v>46476</v>
      </c>
      <c r="E175" s="83">
        <v>706</v>
      </c>
      <c r="F175" s="83">
        <v>266</v>
      </c>
      <c r="G175" s="83">
        <v>1207</v>
      </c>
      <c r="H175" s="83">
        <v>1080</v>
      </c>
      <c r="I175" s="83">
        <v>10112</v>
      </c>
      <c r="J175" s="83">
        <v>17777</v>
      </c>
      <c r="K175" s="83">
        <v>1541</v>
      </c>
      <c r="L175" s="83">
        <v>1560</v>
      </c>
      <c r="M175" s="83">
        <v>6019</v>
      </c>
      <c r="N175" s="83">
        <v>5459</v>
      </c>
    </row>
    <row r="176" spans="2:14">
      <c r="B176" s="83"/>
      <c r="C176" s="83">
        <v>2002</v>
      </c>
      <c r="D176" s="83">
        <v>47712</v>
      </c>
      <c r="E176" s="83">
        <v>852</v>
      </c>
      <c r="F176" s="83">
        <v>281</v>
      </c>
      <c r="G176" s="83">
        <v>1404</v>
      </c>
      <c r="H176" s="83">
        <v>1026</v>
      </c>
      <c r="I176" s="83">
        <v>10622</v>
      </c>
      <c r="J176" s="83">
        <v>18318</v>
      </c>
      <c r="K176" s="83">
        <v>1490</v>
      </c>
      <c r="L176" s="83">
        <v>1518</v>
      </c>
      <c r="M176" s="83">
        <v>6260</v>
      </c>
      <c r="N176" s="83">
        <v>5121</v>
      </c>
    </row>
    <row r="177" spans="2:14">
      <c r="B177" s="83"/>
      <c r="C177" s="83">
        <v>2003</v>
      </c>
      <c r="D177" s="83">
        <v>49629</v>
      </c>
      <c r="E177" s="83">
        <v>595</v>
      </c>
      <c r="F177" s="83">
        <v>270</v>
      </c>
      <c r="G177" s="83">
        <v>1472</v>
      </c>
      <c r="H177" s="83">
        <v>1063</v>
      </c>
      <c r="I177" s="83">
        <v>10918</v>
      </c>
      <c r="J177" s="83">
        <v>20383</v>
      </c>
      <c r="K177" s="83">
        <v>1564</v>
      </c>
      <c r="L177" s="83">
        <v>1403</v>
      </c>
      <c r="M177" s="83">
        <v>5694</v>
      </c>
      <c r="N177" s="83">
        <v>5352</v>
      </c>
    </row>
    <row r="178" spans="2:14">
      <c r="B178" s="83"/>
      <c r="C178" s="83">
        <v>2004</v>
      </c>
      <c r="D178" s="83">
        <v>52887</v>
      </c>
      <c r="E178" s="83">
        <v>487</v>
      </c>
      <c r="F178" s="83">
        <v>215</v>
      </c>
      <c r="G178" s="83">
        <v>1410</v>
      </c>
      <c r="H178" s="83">
        <v>1190</v>
      </c>
      <c r="I178" s="83">
        <v>11995</v>
      </c>
      <c r="J178" s="83">
        <v>21306</v>
      </c>
      <c r="K178" s="83">
        <v>1627</v>
      </c>
      <c r="L178" s="83">
        <v>1458</v>
      </c>
      <c r="M178" s="83">
        <v>6053</v>
      </c>
      <c r="N178" s="83">
        <v>6206</v>
      </c>
    </row>
    <row r="179" spans="2:14">
      <c r="B179" s="83"/>
      <c r="C179" s="83">
        <v>2005</v>
      </c>
      <c r="D179" s="83">
        <v>58319</v>
      </c>
      <c r="E179" s="83">
        <v>618</v>
      </c>
      <c r="F179" s="83">
        <v>335</v>
      </c>
      <c r="G179" s="83">
        <v>1488</v>
      </c>
      <c r="H179" s="83">
        <v>1318</v>
      </c>
      <c r="I179" s="83">
        <v>13270</v>
      </c>
      <c r="J179" s="83">
        <v>22446</v>
      </c>
      <c r="K179" s="83">
        <v>1796</v>
      </c>
      <c r="L179" s="83">
        <v>1617</v>
      </c>
      <c r="M179" s="83">
        <v>7086</v>
      </c>
      <c r="N179" s="83">
        <v>7490</v>
      </c>
    </row>
    <row r="180" spans="2:14">
      <c r="B180" s="83"/>
      <c r="C180" s="83">
        <v>2006</v>
      </c>
      <c r="D180" s="83">
        <v>61289</v>
      </c>
      <c r="E180" s="83">
        <v>662</v>
      </c>
      <c r="F180" s="83">
        <v>392</v>
      </c>
      <c r="G180" s="83">
        <v>1496</v>
      </c>
      <c r="H180" s="83">
        <v>1422</v>
      </c>
      <c r="I180" s="83">
        <v>12999</v>
      </c>
      <c r="J180" s="83">
        <v>23798</v>
      </c>
      <c r="K180" s="83">
        <v>2113</v>
      </c>
      <c r="L180" s="83">
        <v>1680</v>
      </c>
      <c r="M180" s="83">
        <v>8425</v>
      </c>
      <c r="N180" s="83">
        <v>7625</v>
      </c>
    </row>
    <row r="181" spans="2:14">
      <c r="B181" s="83"/>
      <c r="C181" s="83">
        <v>2007</v>
      </c>
      <c r="D181" s="83">
        <v>65777</v>
      </c>
      <c r="E181" s="83">
        <v>780</v>
      </c>
      <c r="F181" s="83">
        <v>294</v>
      </c>
      <c r="G181" s="83">
        <v>1567</v>
      </c>
      <c r="H181" s="83">
        <v>1945</v>
      </c>
      <c r="I181" s="83">
        <v>13954</v>
      </c>
      <c r="J181" s="83">
        <v>24652</v>
      </c>
      <c r="K181" s="83">
        <v>2399</v>
      </c>
      <c r="L181" s="83">
        <v>1680</v>
      </c>
      <c r="M181" s="83">
        <v>9690</v>
      </c>
      <c r="N181" s="83">
        <v>8087</v>
      </c>
    </row>
    <row r="182" spans="2:14">
      <c r="B182" s="83"/>
      <c r="C182" s="83">
        <v>2008</v>
      </c>
      <c r="D182" s="83">
        <v>68984</v>
      </c>
      <c r="E182" s="83">
        <v>872</v>
      </c>
      <c r="F182" s="83">
        <v>209</v>
      </c>
      <c r="G182" s="83">
        <v>1516</v>
      </c>
      <c r="H182" s="83">
        <v>1348</v>
      </c>
      <c r="I182" s="83">
        <v>16091</v>
      </c>
      <c r="J182" s="83">
        <v>24195</v>
      </c>
      <c r="K182" s="83">
        <v>2629</v>
      </c>
      <c r="L182" s="83">
        <v>2198</v>
      </c>
      <c r="M182" s="83">
        <v>10708</v>
      </c>
      <c r="N182" s="83">
        <v>8544</v>
      </c>
    </row>
    <row r="183" spans="2:14">
      <c r="B183" s="83"/>
      <c r="C183" s="83">
        <v>2009</v>
      </c>
      <c r="D183" s="83">
        <v>75565</v>
      </c>
      <c r="E183" s="83">
        <v>1122</v>
      </c>
      <c r="F183" s="83">
        <v>363</v>
      </c>
      <c r="G183" s="83">
        <v>2095</v>
      </c>
      <c r="H183" s="83">
        <v>1377</v>
      </c>
      <c r="I183" s="83">
        <v>18038</v>
      </c>
      <c r="J183" s="83">
        <v>27705</v>
      </c>
      <c r="K183" s="83">
        <v>2477</v>
      </c>
      <c r="L183" s="83">
        <v>2047</v>
      </c>
      <c r="M183" s="83">
        <v>10886</v>
      </c>
      <c r="N183" s="83">
        <v>8524</v>
      </c>
    </row>
    <row r="184" spans="2:14">
      <c r="B184" s="83"/>
      <c r="C184" s="83">
        <v>2010</v>
      </c>
      <c r="D184" s="83">
        <v>84064</v>
      </c>
      <c r="E184" s="83">
        <v>1350</v>
      </c>
      <c r="F184" s="83">
        <v>303</v>
      </c>
      <c r="G184" s="83">
        <v>2148</v>
      </c>
      <c r="H184" s="83">
        <v>1756</v>
      </c>
      <c r="I184" s="83">
        <v>17994</v>
      </c>
      <c r="J184" s="83">
        <v>32885</v>
      </c>
      <c r="K184" s="83">
        <v>2999</v>
      </c>
      <c r="L184" s="83">
        <v>2424</v>
      </c>
      <c r="M184" s="83">
        <v>12106</v>
      </c>
      <c r="N184" s="83">
        <v>9098</v>
      </c>
    </row>
    <row r="185" spans="2:14">
      <c r="B185" s="83"/>
      <c r="C185" s="83">
        <v>2011</v>
      </c>
      <c r="D185" s="83">
        <v>78193</v>
      </c>
      <c r="E185" s="83">
        <v>1319</v>
      </c>
      <c r="F185" s="83">
        <v>349</v>
      </c>
      <c r="G185" s="83">
        <v>1967</v>
      </c>
      <c r="H185" s="83">
        <v>2216</v>
      </c>
      <c r="I185" s="83">
        <v>17792</v>
      </c>
      <c r="J185" s="83">
        <v>29197</v>
      </c>
      <c r="K185" s="83">
        <v>2890</v>
      </c>
      <c r="L185" s="83">
        <v>2389</v>
      </c>
      <c r="M185" s="83">
        <v>11814</v>
      </c>
      <c r="N185" s="83">
        <v>7345</v>
      </c>
    </row>
    <row r="186" spans="2:14">
      <c r="B186" s="83"/>
      <c r="C186" s="83">
        <v>2012</v>
      </c>
      <c r="D186" s="83">
        <v>76141</v>
      </c>
      <c r="E186" s="83">
        <v>1375</v>
      </c>
      <c r="F186" s="83">
        <v>251</v>
      </c>
      <c r="G186" s="83">
        <v>2059</v>
      </c>
      <c r="H186" s="83">
        <v>1674</v>
      </c>
      <c r="I186" s="83">
        <v>16965</v>
      </c>
      <c r="J186" s="83">
        <v>27555</v>
      </c>
      <c r="K186" s="83">
        <v>3148</v>
      </c>
      <c r="L186" s="83">
        <v>2286</v>
      </c>
      <c r="M186" s="83">
        <v>12073</v>
      </c>
      <c r="N186" s="83">
        <v>8041</v>
      </c>
    </row>
    <row r="187" spans="2:14">
      <c r="B187" s="83"/>
      <c r="C187" s="83">
        <v>2013</v>
      </c>
      <c r="D187" s="83">
        <v>71868</v>
      </c>
      <c r="E187" s="83">
        <v>1217</v>
      </c>
      <c r="F187" s="83">
        <v>254</v>
      </c>
      <c r="G187" s="83">
        <v>2058</v>
      </c>
      <c r="H187" s="83">
        <v>1406</v>
      </c>
      <c r="I187" s="83">
        <v>16136</v>
      </c>
      <c r="J187" s="83">
        <v>26183</v>
      </c>
      <c r="K187" s="83">
        <v>2884</v>
      </c>
      <c r="L187" s="83">
        <v>2198</v>
      </c>
      <c r="M187" s="83">
        <v>11349</v>
      </c>
      <c r="N187" s="83">
        <v>7296</v>
      </c>
    </row>
    <row r="188" spans="2:14">
      <c r="B188" s="83"/>
      <c r="C188" s="83">
        <v>2014</v>
      </c>
      <c r="D188" s="83">
        <v>69412</v>
      </c>
      <c r="E188" s="83">
        <v>1269</v>
      </c>
      <c r="F188" s="83">
        <v>213</v>
      </c>
      <c r="G188" s="83">
        <v>1807</v>
      </c>
      <c r="H188" s="83">
        <v>1459</v>
      </c>
      <c r="I188" s="83">
        <v>15291</v>
      </c>
      <c r="J188" s="83">
        <v>25316</v>
      </c>
      <c r="K188" s="83">
        <v>2607</v>
      </c>
      <c r="L188" s="83">
        <v>2266</v>
      </c>
      <c r="M188" s="83">
        <v>10385</v>
      </c>
      <c r="N188" s="83">
        <v>7842</v>
      </c>
    </row>
    <row r="189" spans="2:14">
      <c r="B189" s="83"/>
      <c r="C189" s="83">
        <v>2015</v>
      </c>
      <c r="D189" s="83">
        <v>70680</v>
      </c>
      <c r="E189" s="83">
        <v>1108</v>
      </c>
      <c r="F189" s="83">
        <v>203</v>
      </c>
      <c r="G189" s="83">
        <v>1656</v>
      </c>
      <c r="H189" s="83">
        <v>1341</v>
      </c>
      <c r="I189" s="83">
        <v>15802</v>
      </c>
      <c r="J189" s="83">
        <v>25056</v>
      </c>
      <c r="K189" s="83">
        <v>2770</v>
      </c>
      <c r="L189" s="83">
        <v>2760</v>
      </c>
      <c r="M189" s="83">
        <v>11397</v>
      </c>
      <c r="N189" s="83">
        <v>7732</v>
      </c>
    </row>
    <row r="190" spans="2:14">
      <c r="B190" s="83"/>
      <c r="C190" s="83">
        <v>2016</v>
      </c>
      <c r="D190" s="83">
        <v>70504</v>
      </c>
      <c r="E190" s="83">
        <v>992</v>
      </c>
      <c r="F190" s="83">
        <v>219</v>
      </c>
      <c r="G190" s="83">
        <v>1616</v>
      </c>
      <c r="H190" s="83">
        <v>1521</v>
      </c>
      <c r="I190" s="83">
        <v>14360</v>
      </c>
      <c r="J190" s="83">
        <v>25243</v>
      </c>
      <c r="K190" s="83">
        <v>2813</v>
      </c>
      <c r="L190" s="83">
        <v>3113</v>
      </c>
      <c r="M190" s="83">
        <v>11845</v>
      </c>
      <c r="N190" s="83">
        <v>7906</v>
      </c>
    </row>
    <row r="191" spans="2:14">
      <c r="B191" s="83"/>
      <c r="C191" s="83">
        <v>2017</v>
      </c>
      <c r="D191" s="83">
        <v>75036</v>
      </c>
      <c r="E191" s="83">
        <v>1099</v>
      </c>
      <c r="F191" s="83">
        <v>231</v>
      </c>
      <c r="G191" s="83">
        <v>1821</v>
      </c>
      <c r="H191" s="83">
        <v>1680</v>
      </c>
      <c r="I191" s="83">
        <v>15556</v>
      </c>
      <c r="J191" s="83">
        <v>27269</v>
      </c>
      <c r="K191" s="83">
        <v>2611</v>
      </c>
      <c r="L191" s="83">
        <v>2900</v>
      </c>
      <c r="M191" s="83">
        <v>11986</v>
      </c>
      <c r="N191" s="83">
        <v>9057</v>
      </c>
    </row>
    <row r="192" spans="2:14">
      <c r="B192" s="83"/>
      <c r="C192" s="83">
        <v>2018</v>
      </c>
      <c r="D192" s="83">
        <v>78821</v>
      </c>
      <c r="E192" s="83">
        <v>1367</v>
      </c>
      <c r="F192" s="83">
        <v>238</v>
      </c>
      <c r="G192" s="83">
        <v>2087</v>
      </c>
      <c r="H192" s="83">
        <v>1719</v>
      </c>
      <c r="I192" s="83">
        <v>17071</v>
      </c>
      <c r="J192" s="83">
        <v>28970</v>
      </c>
      <c r="K192" s="83">
        <v>2564</v>
      </c>
      <c r="L192" s="83">
        <v>2596</v>
      </c>
      <c r="M192" s="83">
        <v>11643</v>
      </c>
      <c r="N192" s="83">
        <v>9604</v>
      </c>
    </row>
    <row r="194" spans="2:2">
      <c r="B194" s="83" t="s">
        <v>1011</v>
      </c>
    </row>
    <row r="195" spans="2:2">
      <c r="B195" s="83" t="s">
        <v>1015</v>
      </c>
    </row>
  </sheetData>
  <mergeCells count="11">
    <mergeCell ref="AK3:AQ3"/>
    <mergeCell ref="I3:O3"/>
    <mergeCell ref="P3:V3"/>
    <mergeCell ref="B3:H3"/>
    <mergeCell ref="W3:AC3"/>
    <mergeCell ref="AD3:AJ3"/>
    <mergeCell ref="AR3:AX3"/>
    <mergeCell ref="AY3:BE3"/>
    <mergeCell ref="BF3:BL3"/>
    <mergeCell ref="BM3:BS3"/>
    <mergeCell ref="BT3:BZ3"/>
  </mergeCells>
  <phoneticPr fontId="16" type="noConversion"/>
  <pageMargins left="0.35433070866141736" right="0.35433070866141736" top="0.59055118110236227" bottom="0.59055118110236227" header="0.51181102362204722" footer="0.51181102362204722"/>
  <pageSetup scale="53" orientation="landscape" r:id="rId1"/>
  <headerFooter alignWithMargins="0"/>
  <colBreaks count="3" manualBreakCount="3">
    <brk id="22" max="55" man="1"/>
    <brk id="43" max="1048575" man="1"/>
    <brk id="64" max="55" man="1"/>
  </colBreaks>
</worksheet>
</file>

<file path=xl/worksheets/sheet36.xml><?xml version="1.0" encoding="utf-8"?>
<worksheet xmlns="http://schemas.openxmlformats.org/spreadsheetml/2006/main" xmlns:r="http://schemas.openxmlformats.org/officeDocument/2006/relationships">
  <dimension ref="A1:AH146"/>
  <sheetViews>
    <sheetView zoomScale="57" zoomScaleNormal="57" zoomScaleSheetLayoutView="85" workbookViewId="0">
      <pane xSplit="1" ySplit="6" topLeftCell="B7" activePane="bottomRight" state="frozen"/>
      <selection activeCell="B23" sqref="B23"/>
      <selection pane="topRight" activeCell="B23" sqref="B23"/>
      <selection pane="bottomLeft" activeCell="B23" sqref="B23"/>
      <selection pane="bottomRight" activeCell="H53" sqref="H53"/>
    </sheetView>
  </sheetViews>
  <sheetFormatPr defaultRowHeight="12.75"/>
  <cols>
    <col min="1" max="1" width="10.875" style="1" customWidth="1"/>
    <col min="2" max="34" width="26.875" style="1" customWidth="1"/>
    <col min="35" max="83" width="10" style="1" customWidth="1"/>
    <col min="84" max="16384" width="9" style="1"/>
  </cols>
  <sheetData>
    <row r="1" spans="1:34">
      <c r="B1" s="1" t="s">
        <v>1149</v>
      </c>
    </row>
    <row r="3" spans="1:34">
      <c r="B3" s="366" t="s">
        <v>264</v>
      </c>
      <c r="C3" s="366"/>
      <c r="D3" s="386"/>
      <c r="E3" s="385" t="s">
        <v>280</v>
      </c>
      <c r="F3" s="366"/>
      <c r="G3" s="386"/>
      <c r="H3" s="385" t="s">
        <v>281</v>
      </c>
      <c r="I3" s="366"/>
      <c r="J3" s="386"/>
      <c r="K3" s="385" t="s">
        <v>282</v>
      </c>
      <c r="L3" s="366"/>
      <c r="M3" s="386"/>
      <c r="N3" s="385" t="s">
        <v>283</v>
      </c>
      <c r="O3" s="366"/>
      <c r="P3" s="386"/>
      <c r="Q3" s="385" t="s">
        <v>284</v>
      </c>
      <c r="R3" s="366"/>
      <c r="S3" s="386"/>
      <c r="T3" s="385" t="s">
        <v>285</v>
      </c>
      <c r="U3" s="366"/>
      <c r="V3" s="386"/>
      <c r="W3" s="385" t="s">
        <v>286</v>
      </c>
      <c r="X3" s="366"/>
      <c r="Y3" s="386"/>
      <c r="Z3" s="385" t="s">
        <v>287</v>
      </c>
      <c r="AA3" s="366"/>
      <c r="AB3" s="386"/>
      <c r="AC3" s="385" t="s">
        <v>288</v>
      </c>
      <c r="AD3" s="366"/>
      <c r="AE3" s="386"/>
      <c r="AF3" s="385" t="s">
        <v>289</v>
      </c>
      <c r="AG3" s="366"/>
      <c r="AH3" s="366"/>
    </row>
    <row r="4" spans="1:34" s="277" customFormat="1">
      <c r="B4" s="277" t="s">
        <v>1022</v>
      </c>
      <c r="C4" s="277" t="s">
        <v>367</v>
      </c>
      <c r="D4" s="323" t="s">
        <v>1092</v>
      </c>
      <c r="E4" s="277" t="s">
        <v>368</v>
      </c>
      <c r="F4" s="277" t="s">
        <v>367</v>
      </c>
      <c r="G4" s="323" t="s">
        <v>1092</v>
      </c>
      <c r="H4" s="277" t="s">
        <v>368</v>
      </c>
      <c r="I4" s="277" t="s">
        <v>367</v>
      </c>
      <c r="J4" s="323" t="s">
        <v>1092</v>
      </c>
      <c r="K4" s="277" t="s">
        <v>368</v>
      </c>
      <c r="L4" s="277" t="s">
        <v>367</v>
      </c>
      <c r="M4" s="323" t="s">
        <v>1092</v>
      </c>
      <c r="N4" s="277" t="s">
        <v>368</v>
      </c>
      <c r="O4" s="277" t="s">
        <v>367</v>
      </c>
      <c r="P4" s="323" t="s">
        <v>1092</v>
      </c>
      <c r="Q4" s="277" t="s">
        <v>368</v>
      </c>
      <c r="R4" s="277" t="s">
        <v>367</v>
      </c>
      <c r="S4" s="323" t="s">
        <v>1092</v>
      </c>
      <c r="T4" s="277" t="s">
        <v>368</v>
      </c>
      <c r="U4" s="277" t="s">
        <v>367</v>
      </c>
      <c r="V4" s="323" t="s">
        <v>1092</v>
      </c>
      <c r="W4" s="277" t="s">
        <v>368</v>
      </c>
      <c r="X4" s="277" t="s">
        <v>367</v>
      </c>
      <c r="Y4" s="323" t="s">
        <v>1092</v>
      </c>
      <c r="Z4" s="277" t="s">
        <v>368</v>
      </c>
      <c r="AA4" s="277" t="s">
        <v>367</v>
      </c>
      <c r="AB4" s="323" t="s">
        <v>1092</v>
      </c>
      <c r="AC4" s="277" t="s">
        <v>368</v>
      </c>
      <c r="AD4" s="277" t="s">
        <v>367</v>
      </c>
      <c r="AE4" s="323" t="s">
        <v>1092</v>
      </c>
      <c r="AF4" s="277" t="s">
        <v>368</v>
      </c>
      <c r="AG4" s="277" t="s">
        <v>367</v>
      </c>
      <c r="AH4" s="277" t="s">
        <v>1092</v>
      </c>
    </row>
    <row r="5" spans="1:34" s="280" customFormat="1">
      <c r="B5" s="280" t="s">
        <v>1093</v>
      </c>
      <c r="C5" s="280" t="s">
        <v>1093</v>
      </c>
      <c r="D5" s="325"/>
      <c r="E5" s="280" t="s">
        <v>1093</v>
      </c>
      <c r="F5" s="280" t="s">
        <v>1093</v>
      </c>
      <c r="G5" s="325"/>
      <c r="H5" s="280" t="s">
        <v>1093</v>
      </c>
      <c r="I5" s="280" t="s">
        <v>1093</v>
      </c>
      <c r="J5" s="325"/>
      <c r="K5" s="280" t="s">
        <v>1093</v>
      </c>
      <c r="L5" s="280" t="s">
        <v>1093</v>
      </c>
      <c r="M5" s="325"/>
      <c r="N5" s="280" t="s">
        <v>1093</v>
      </c>
      <c r="O5" s="280" t="s">
        <v>1093</v>
      </c>
      <c r="P5" s="325"/>
      <c r="Q5" s="280" t="s">
        <v>1093</v>
      </c>
      <c r="R5" s="280" t="s">
        <v>1093</v>
      </c>
      <c r="S5" s="325"/>
      <c r="T5" s="280" t="s">
        <v>1093</v>
      </c>
      <c r="U5" s="280" t="s">
        <v>1093</v>
      </c>
      <c r="V5" s="325"/>
      <c r="W5" s="280" t="s">
        <v>1093</v>
      </c>
      <c r="X5" s="280" t="s">
        <v>1093</v>
      </c>
      <c r="Y5" s="325"/>
      <c r="Z5" s="280" t="s">
        <v>1093</v>
      </c>
      <c r="AA5" s="280" t="s">
        <v>1093</v>
      </c>
      <c r="AB5" s="325"/>
      <c r="AC5" s="280" t="s">
        <v>1093</v>
      </c>
      <c r="AD5" s="280" t="s">
        <v>1093</v>
      </c>
      <c r="AE5" s="325"/>
      <c r="AF5" s="280" t="s">
        <v>1093</v>
      </c>
      <c r="AG5" s="280" t="s">
        <v>1093</v>
      </c>
    </row>
    <row r="6" spans="1:34" s="280" customFormat="1">
      <c r="B6" s="280" t="s">
        <v>77</v>
      </c>
      <c r="C6" s="280" t="s">
        <v>78</v>
      </c>
      <c r="D6" s="325" t="s">
        <v>163</v>
      </c>
      <c r="E6" s="280" t="s">
        <v>80</v>
      </c>
      <c r="F6" s="280" t="s">
        <v>81</v>
      </c>
      <c r="G6" s="325" t="s">
        <v>164</v>
      </c>
      <c r="H6" s="280" t="s">
        <v>83</v>
      </c>
      <c r="I6" s="280" t="s">
        <v>84</v>
      </c>
      <c r="J6" s="325" t="s">
        <v>165</v>
      </c>
      <c r="K6" s="280" t="s">
        <v>85</v>
      </c>
      <c r="L6" s="280" t="s">
        <v>86</v>
      </c>
      <c r="M6" s="325" t="s">
        <v>166</v>
      </c>
      <c r="N6" s="280" t="s">
        <v>88</v>
      </c>
      <c r="O6" s="280" t="s">
        <v>102</v>
      </c>
      <c r="P6" s="325" t="s">
        <v>167</v>
      </c>
      <c r="Q6" s="280" t="s">
        <v>77</v>
      </c>
      <c r="R6" s="280" t="s">
        <v>78</v>
      </c>
      <c r="S6" s="325" t="s">
        <v>163</v>
      </c>
      <c r="T6" s="280" t="s">
        <v>80</v>
      </c>
      <c r="U6" s="280" t="s">
        <v>81</v>
      </c>
      <c r="V6" s="325" t="s">
        <v>164</v>
      </c>
      <c r="W6" s="280" t="s">
        <v>83</v>
      </c>
      <c r="X6" s="280" t="s">
        <v>84</v>
      </c>
      <c r="Y6" s="325" t="s">
        <v>165</v>
      </c>
      <c r="Z6" s="280" t="s">
        <v>85</v>
      </c>
      <c r="AA6" s="280" t="s">
        <v>86</v>
      </c>
      <c r="AB6" s="325" t="s">
        <v>166</v>
      </c>
      <c r="AC6" s="280" t="s">
        <v>88</v>
      </c>
      <c r="AD6" s="280" t="s">
        <v>102</v>
      </c>
      <c r="AE6" s="325" t="s">
        <v>167</v>
      </c>
      <c r="AF6" s="280" t="s">
        <v>77</v>
      </c>
      <c r="AG6" s="280" t="s">
        <v>78</v>
      </c>
      <c r="AH6" s="280" t="s">
        <v>163</v>
      </c>
    </row>
    <row r="7" spans="1:34" ht="21.75" customHeight="1">
      <c r="A7" s="1">
        <v>1981</v>
      </c>
      <c r="B7" s="78">
        <f>C60</f>
        <v>1018741</v>
      </c>
      <c r="C7" s="78">
        <f>C106</f>
        <v>721080</v>
      </c>
      <c r="D7" s="287">
        <f>(B7+C7)*1000000/'a1'!F8</f>
        <v>70097.782365491585</v>
      </c>
      <c r="E7" s="78">
        <f>D60</f>
        <v>20618</v>
      </c>
      <c r="F7" s="78">
        <f>D106</f>
        <v>11347</v>
      </c>
      <c r="G7" s="287">
        <f>(E7+F7)*1000000/'a1'!L8</f>
        <v>55562.122154972516</v>
      </c>
      <c r="H7" s="78">
        <f>E60</f>
        <v>2594</v>
      </c>
      <c r="I7" s="78">
        <f>E106</f>
        <v>1933</v>
      </c>
      <c r="J7" s="287">
        <f>(H7+I7)*1000000/'a1'!R8</f>
        <v>36640.739451724388</v>
      </c>
      <c r="K7" s="78">
        <f>F60</f>
        <v>25205</v>
      </c>
      <c r="L7" s="78">
        <f>F106</f>
        <v>16994</v>
      </c>
      <c r="M7" s="287">
        <f>(K7+L7)*1000000/'a1'!X8</f>
        <v>49363.003306931692</v>
      </c>
      <c r="N7" s="78">
        <f>G60</f>
        <v>23469</v>
      </c>
      <c r="O7" s="78">
        <f>G106</f>
        <v>10980</v>
      </c>
      <c r="P7" s="287">
        <f>(N7+O7)*1000000/'a1'!AD8</f>
        <v>48764.364317887768</v>
      </c>
      <c r="Q7" s="78">
        <f>H60</f>
        <v>207138</v>
      </c>
      <c r="R7" s="78">
        <f>H106</f>
        <v>176007</v>
      </c>
      <c r="S7" s="287">
        <f>(Q7+R7)*1000000/'a1'!AJ8</f>
        <v>58520.373649405003</v>
      </c>
      <c r="T7" s="78">
        <f>I60</f>
        <v>309307</v>
      </c>
      <c r="U7" s="78">
        <f>I106</f>
        <v>301540</v>
      </c>
      <c r="V7" s="287">
        <f>(T7+U7)*1000000/'a1'!AP8</f>
        <v>69317.654919506691</v>
      </c>
      <c r="W7" s="78">
        <f>J60</f>
        <v>41135</v>
      </c>
      <c r="X7" s="78">
        <f>J106</f>
        <v>26600</v>
      </c>
      <c r="Y7" s="287">
        <f>(W7+X7)*1000000/'a1'!AV8</f>
        <v>65410.001496796373</v>
      </c>
      <c r="Z7" s="78">
        <f>K60</f>
        <v>49078</v>
      </c>
      <c r="AA7" s="78">
        <f>K106</f>
        <v>28875</v>
      </c>
      <c r="AB7" s="287">
        <f>(Z7+AA7)*1000000/'a1'!BB8</f>
        <v>79889.603887845253</v>
      </c>
      <c r="AC7" s="78">
        <f>L60</f>
        <v>194613</v>
      </c>
      <c r="AD7" s="78">
        <f>L106</f>
        <v>87389</v>
      </c>
      <c r="AE7" s="287">
        <f>(AC7+AD7)*1000000/'a1'!BH8</f>
        <v>123085.63906308924</v>
      </c>
      <c r="AF7" s="78">
        <f>M60</f>
        <v>123944</v>
      </c>
      <c r="AG7" s="78">
        <f>M106</f>
        <v>57624</v>
      </c>
      <c r="AH7" s="78">
        <f>(AF7+AG7)*1000000/'a1'!BN8</f>
        <v>64236.43173074814</v>
      </c>
    </row>
    <row r="8" spans="1:34" ht="21.75" customHeight="1">
      <c r="A8" s="1">
        <v>1982</v>
      </c>
      <c r="B8" s="78">
        <f t="shared" ref="B8:B44" si="0">C61</f>
        <v>1047632</v>
      </c>
      <c r="C8" s="78">
        <f t="shared" ref="C8:C44" si="1">C107</f>
        <v>739374</v>
      </c>
      <c r="D8" s="287">
        <f>(B8+C8)*1000000/'a1'!F9</f>
        <v>71147.43506594075</v>
      </c>
      <c r="E8" s="78">
        <f t="shared" ref="E8:E44" si="2">D61</f>
        <v>21390</v>
      </c>
      <c r="F8" s="78">
        <f t="shared" ref="F8:F43" si="3">D107</f>
        <v>11732</v>
      </c>
      <c r="G8" s="287">
        <f>(E8+F8)*1000000/'a1'!L9</f>
        <v>57724.448627122925</v>
      </c>
      <c r="H8" s="78">
        <f t="shared" ref="H8:H44" si="4">E61</f>
        <v>2626</v>
      </c>
      <c r="I8" s="78">
        <f t="shared" ref="I8:I44" si="5">E107</f>
        <v>1959</v>
      </c>
      <c r="J8" s="287">
        <f>(H8+I8)*1000000/'a1'!R9</f>
        <v>37099.071107227239</v>
      </c>
      <c r="K8" s="78">
        <f t="shared" ref="K8:K44" si="6">F61</f>
        <v>26391</v>
      </c>
      <c r="L8" s="78">
        <f t="shared" ref="L8:L44" si="7">F107</f>
        <v>17407</v>
      </c>
      <c r="M8" s="287">
        <f>(K8+L8)*1000000/'a1'!X9</f>
        <v>50984.938966611488</v>
      </c>
      <c r="N8" s="78">
        <f t="shared" ref="N8:N44" si="8">G61</f>
        <v>23794</v>
      </c>
      <c r="O8" s="78">
        <f t="shared" ref="O8:O44" si="9">G107</f>
        <v>11238</v>
      </c>
      <c r="P8" s="287">
        <f>(N8+O8)*1000000/'a1'!AD9</f>
        <v>49518.203933242585</v>
      </c>
      <c r="Q8" s="78">
        <f t="shared" ref="Q8:Q44" si="10">H61</f>
        <v>208444</v>
      </c>
      <c r="R8" s="78">
        <f t="shared" ref="R8:R44" si="11">H107</f>
        <v>178810</v>
      </c>
      <c r="S8" s="287">
        <f>(Q8+R8)*1000000/'a1'!AJ9</f>
        <v>58847.548206243446</v>
      </c>
      <c r="T8" s="78">
        <f t="shared" ref="T8:T44" si="12">I61</f>
        <v>313486</v>
      </c>
      <c r="U8" s="78">
        <f t="shared" ref="U8:U44" si="13">I107</f>
        <v>307956</v>
      </c>
      <c r="V8" s="287">
        <f>(T8+U8)*1000000/'a1'!AP9</f>
        <v>69666.136339992605</v>
      </c>
      <c r="W8" s="78">
        <f t="shared" ref="W8:W44" si="14">J61</f>
        <v>40449</v>
      </c>
      <c r="X8" s="78">
        <f t="shared" ref="X8:X44" si="15">J107</f>
        <v>26813</v>
      </c>
      <c r="Y8" s="287">
        <f>(W8+X8)*1000000/'a1'!AV9</f>
        <v>64351.756178579904</v>
      </c>
      <c r="Z8" s="78">
        <f t="shared" ref="Z8:Z44" si="16">K61</f>
        <v>50063</v>
      </c>
      <c r="AA8" s="78">
        <f t="shared" ref="AA8:AA44" si="17">K107</f>
        <v>29711</v>
      </c>
      <c r="AB8" s="287">
        <f>(Z8+AA8)*1000000/'a1'!BB9</f>
        <v>80858.965600426527</v>
      </c>
      <c r="AC8" s="78">
        <f t="shared" ref="AC8:AC44" si="18">L61</f>
        <v>210145</v>
      </c>
      <c r="AD8" s="78">
        <f t="shared" ref="AD8:AD44" si="19">L107</f>
        <v>91498</v>
      </c>
      <c r="AE8" s="287">
        <f>(AC8+AD8)*1000000/'a1'!BH9</f>
        <v>127284.81868085729</v>
      </c>
      <c r="AF8" s="78">
        <f t="shared" ref="AF8:AF44" si="20">M61</f>
        <v>126412</v>
      </c>
      <c r="AG8" s="78">
        <f t="shared" ref="AG8:AG44" si="21">M107</f>
        <v>60424</v>
      </c>
      <c r="AH8" s="78">
        <f>(AF8+AG8)*1000000/'a1'!BN9</f>
        <v>64952.252953489173</v>
      </c>
    </row>
    <row r="9" spans="1:34" ht="21.75" customHeight="1">
      <c r="A9" s="1">
        <v>1983</v>
      </c>
      <c r="B9" s="78">
        <f t="shared" si="0"/>
        <v>1062630</v>
      </c>
      <c r="C9" s="78">
        <f t="shared" si="1"/>
        <v>763340</v>
      </c>
      <c r="D9" s="287">
        <f>(B9+C9)*1000000/'a1'!F10</f>
        <v>71983.660623238145</v>
      </c>
      <c r="E9" s="78">
        <f t="shared" si="2"/>
        <v>22317</v>
      </c>
      <c r="F9" s="78">
        <f t="shared" si="3"/>
        <v>12216</v>
      </c>
      <c r="G9" s="287">
        <f>(E9+F9)*1000000/'a1'!L10</f>
        <v>59625.598276135948</v>
      </c>
      <c r="H9" s="78">
        <f t="shared" si="4"/>
        <v>2645</v>
      </c>
      <c r="I9" s="78">
        <f t="shared" si="5"/>
        <v>2006</v>
      </c>
      <c r="J9" s="287">
        <f>(H9+I9)*1000000/'a1'!R10</f>
        <v>37177.663026969989</v>
      </c>
      <c r="K9" s="78">
        <f t="shared" si="6"/>
        <v>27981</v>
      </c>
      <c r="L9" s="78">
        <f t="shared" si="7"/>
        <v>18038</v>
      </c>
      <c r="M9" s="287">
        <f>(K9+L9)*1000000/'a1'!X10</f>
        <v>52999.634914181799</v>
      </c>
      <c r="N9" s="78">
        <f t="shared" si="8"/>
        <v>23493</v>
      </c>
      <c r="O9" s="78">
        <f t="shared" si="9"/>
        <v>11725</v>
      </c>
      <c r="P9" s="287">
        <f>(N9+O9)*1000000/'a1'!AD10</f>
        <v>49266.83099202341</v>
      </c>
      <c r="Q9" s="78">
        <f t="shared" si="10"/>
        <v>208203</v>
      </c>
      <c r="R9" s="78">
        <f t="shared" si="11"/>
        <v>184494</v>
      </c>
      <c r="S9" s="287">
        <f>(Q9+R9)*1000000/'a1'!AJ10</f>
        <v>59472.728660531255</v>
      </c>
      <c r="T9" s="78">
        <f t="shared" si="12"/>
        <v>315482</v>
      </c>
      <c r="U9" s="78">
        <f t="shared" si="13"/>
        <v>317516</v>
      </c>
      <c r="V9" s="287">
        <f>(T9+U9)*1000000/'a1'!AP10</f>
        <v>70025.279980317631</v>
      </c>
      <c r="W9" s="78">
        <f t="shared" si="14"/>
        <v>39824</v>
      </c>
      <c r="X9" s="78">
        <f t="shared" si="15"/>
        <v>27526</v>
      </c>
      <c r="Y9" s="287">
        <f>(W9+X9)*1000000/'a1'!AV10</f>
        <v>63552.604760359027</v>
      </c>
      <c r="Z9" s="78">
        <f t="shared" si="16"/>
        <v>50969</v>
      </c>
      <c r="AA9" s="78">
        <f t="shared" si="17"/>
        <v>30919</v>
      </c>
      <c r="AB9" s="287">
        <f>(Z9+AA9)*1000000/'a1'!BB10</f>
        <v>81785.849474006958</v>
      </c>
      <c r="AC9" s="78">
        <f t="shared" si="18"/>
        <v>217025</v>
      </c>
      <c r="AD9" s="78">
        <f t="shared" si="19"/>
        <v>94143</v>
      </c>
      <c r="AE9" s="287">
        <f>(AC9+AD9)*1000000/'a1'!BH10</f>
        <v>130000.70605329992</v>
      </c>
      <c r="AF9" s="78">
        <f t="shared" si="20"/>
        <v>127967</v>
      </c>
      <c r="AG9" s="78">
        <f t="shared" si="21"/>
        <v>62877</v>
      </c>
      <c r="AH9" s="78">
        <f>(AF9+AG9)*1000000/'a1'!BN10</f>
        <v>65638.475915063857</v>
      </c>
    </row>
    <row r="10" spans="1:34" ht="21.75" customHeight="1">
      <c r="A10" s="1">
        <v>1984</v>
      </c>
      <c r="B10" s="78">
        <f t="shared" si="0"/>
        <v>1077925</v>
      </c>
      <c r="C10" s="78">
        <f t="shared" si="1"/>
        <v>787196</v>
      </c>
      <c r="D10" s="287">
        <f>(B10+C10)*1000000/'a1'!F11</f>
        <v>72836.222114274526</v>
      </c>
      <c r="E10" s="78">
        <f t="shared" si="2"/>
        <v>23328</v>
      </c>
      <c r="F10" s="78">
        <f t="shared" si="3"/>
        <v>12633</v>
      </c>
      <c r="G10" s="287">
        <f>(E10+F10)*1000000/'a1'!L11</f>
        <v>61994.776447467091</v>
      </c>
      <c r="H10" s="78">
        <f t="shared" si="4"/>
        <v>2669</v>
      </c>
      <c r="I10" s="78">
        <f t="shared" si="5"/>
        <v>2077</v>
      </c>
      <c r="J10" s="287">
        <f>(H10+I10)*1000000/'a1'!R11</f>
        <v>37499.111114622756</v>
      </c>
      <c r="K10" s="78">
        <f t="shared" si="6"/>
        <v>29225</v>
      </c>
      <c r="L10" s="78">
        <f t="shared" si="7"/>
        <v>18685</v>
      </c>
      <c r="M10" s="287">
        <f>(K10+L10)*1000000/'a1'!X11</f>
        <v>54600.095045876158</v>
      </c>
      <c r="N10" s="78">
        <f t="shared" si="8"/>
        <v>23344</v>
      </c>
      <c r="O10" s="78">
        <f t="shared" si="9"/>
        <v>12123</v>
      </c>
      <c r="P10" s="287">
        <f>(N10+O10)*1000000/'a1'!AD11</f>
        <v>49226.357690898389</v>
      </c>
      <c r="Q10" s="78">
        <f t="shared" si="10"/>
        <v>209300</v>
      </c>
      <c r="R10" s="78">
        <f t="shared" si="11"/>
        <v>191107</v>
      </c>
      <c r="S10" s="287">
        <f>(Q10+R10)*1000000/'a1'!AJ11</f>
        <v>60382.101634390048</v>
      </c>
      <c r="T10" s="78">
        <f t="shared" si="12"/>
        <v>319633</v>
      </c>
      <c r="U10" s="78">
        <f t="shared" si="13"/>
        <v>328399</v>
      </c>
      <c r="V10" s="287">
        <f>(T10+U10)*1000000/'a1'!AP11</f>
        <v>70688.097192206711</v>
      </c>
      <c r="W10" s="78">
        <f t="shared" si="14"/>
        <v>39900</v>
      </c>
      <c r="X10" s="78">
        <f t="shared" si="15"/>
        <v>28327</v>
      </c>
      <c r="Y10" s="287">
        <f>(W10+X10)*1000000/'a1'!AV11</f>
        <v>63655.87184295724</v>
      </c>
      <c r="Z10" s="78">
        <f t="shared" si="16"/>
        <v>51836</v>
      </c>
      <c r="AA10" s="78">
        <f t="shared" si="17"/>
        <v>31934</v>
      </c>
      <c r="AB10" s="287">
        <f>(Z10+AA10)*1000000/'a1'!BB11</f>
        <v>82563.336832197441</v>
      </c>
      <c r="AC10" s="78">
        <f t="shared" si="18"/>
        <v>221259</v>
      </c>
      <c r="AD10" s="78">
        <f t="shared" si="19"/>
        <v>95215</v>
      </c>
      <c r="AE10" s="287">
        <f>(AC10+AD10)*1000000/'a1'!BH11</f>
        <v>132199.7888806875</v>
      </c>
      <c r="AF10" s="78">
        <f t="shared" si="20"/>
        <v>128851</v>
      </c>
      <c r="AG10" s="78">
        <f t="shared" si="21"/>
        <v>64770</v>
      </c>
      <c r="AH10" s="78">
        <f>(AF10+AG10)*1000000/'a1'!BN11</f>
        <v>65697.016912093284</v>
      </c>
    </row>
    <row r="11" spans="1:34" ht="21.75" customHeight="1">
      <c r="A11" s="1">
        <v>1985</v>
      </c>
      <c r="B11" s="78">
        <f t="shared" si="0"/>
        <v>1099665</v>
      </c>
      <c r="C11" s="78">
        <f t="shared" si="1"/>
        <v>814221</v>
      </c>
      <c r="D11" s="287">
        <f>(B11+C11)*1000000/'a1'!F12</f>
        <v>74060.730940144378</v>
      </c>
      <c r="E11" s="78">
        <f t="shared" si="2"/>
        <v>24074</v>
      </c>
      <c r="F11" s="78">
        <f t="shared" si="3"/>
        <v>13089</v>
      </c>
      <c r="G11" s="287">
        <f>(E11+F11)*1000000/'a1'!L12</f>
        <v>64154.330844590222</v>
      </c>
      <c r="H11" s="78">
        <f t="shared" si="4"/>
        <v>2706</v>
      </c>
      <c r="I11" s="78">
        <f t="shared" si="5"/>
        <v>2155</v>
      </c>
      <c r="J11" s="287">
        <f>(H11+I11)*1000000/'a1'!R12</f>
        <v>38089.939585798355</v>
      </c>
      <c r="K11" s="78">
        <f t="shared" si="6"/>
        <v>30051</v>
      </c>
      <c r="L11" s="78">
        <f t="shared" si="7"/>
        <v>19556</v>
      </c>
      <c r="M11" s="287">
        <f>(K11+L11)*1000000/'a1'!X12</f>
        <v>55999.449115423864</v>
      </c>
      <c r="N11" s="78">
        <f t="shared" si="8"/>
        <v>23317</v>
      </c>
      <c r="O11" s="78">
        <f t="shared" si="9"/>
        <v>12627</v>
      </c>
      <c r="P11" s="287">
        <f>(N11+O11)*1000000/'a1'!AD12</f>
        <v>49695.349149092959</v>
      </c>
      <c r="Q11" s="78">
        <f t="shared" si="10"/>
        <v>211926</v>
      </c>
      <c r="R11" s="78">
        <f t="shared" si="11"/>
        <v>198106</v>
      </c>
      <c r="S11" s="287">
        <f>(Q11+R11)*1000000/'a1'!AJ12</f>
        <v>61512.778207333489</v>
      </c>
      <c r="T11" s="78">
        <f t="shared" si="12"/>
        <v>326555</v>
      </c>
      <c r="U11" s="78">
        <f t="shared" si="13"/>
        <v>341253</v>
      </c>
      <c r="V11" s="287">
        <f>(T11+U11)*1000000/'a1'!AP12</f>
        <v>71848.590001761229</v>
      </c>
      <c r="W11" s="78">
        <f t="shared" si="14"/>
        <v>40484</v>
      </c>
      <c r="X11" s="78">
        <f t="shared" si="15"/>
        <v>29338</v>
      </c>
      <c r="Y11" s="287">
        <f>(W11+X11)*1000000/'a1'!AV12</f>
        <v>64500.990766700997</v>
      </c>
      <c r="Z11" s="78">
        <f t="shared" si="16"/>
        <v>53223</v>
      </c>
      <c r="AA11" s="78">
        <f t="shared" si="17"/>
        <v>33073</v>
      </c>
      <c r="AB11" s="287">
        <f>(Z11+AA11)*1000000/'a1'!BB12</f>
        <v>84197.13384745075</v>
      </c>
      <c r="AC11" s="78">
        <f t="shared" si="18"/>
        <v>227358</v>
      </c>
      <c r="AD11" s="78">
        <f t="shared" si="19"/>
        <v>96355</v>
      </c>
      <c r="AE11" s="287">
        <f>(AC11+AD11)*1000000/'a1'!BH12</f>
        <v>134628.54908941188</v>
      </c>
      <c r="AF11" s="78">
        <f t="shared" si="20"/>
        <v>130590</v>
      </c>
      <c r="AG11" s="78">
        <f t="shared" si="21"/>
        <v>66635</v>
      </c>
      <c r="AH11" s="78">
        <f>(AF11+AG11)*1000000/'a1'!BN12</f>
        <v>66291.198606044578</v>
      </c>
    </row>
    <row r="12" spans="1:34" ht="21.75" customHeight="1">
      <c r="A12" s="1">
        <v>1986</v>
      </c>
      <c r="B12" s="78">
        <f t="shared" si="0"/>
        <v>1115793</v>
      </c>
      <c r="C12" s="78">
        <f t="shared" si="1"/>
        <v>847326</v>
      </c>
      <c r="D12" s="287">
        <f>(B12+C12)*1000000/'a1'!F13</f>
        <v>75214.486221181243</v>
      </c>
      <c r="E12" s="78">
        <f t="shared" si="2"/>
        <v>24605</v>
      </c>
      <c r="F12" s="78">
        <f t="shared" si="3"/>
        <v>13569</v>
      </c>
      <c r="G12" s="287">
        <f>(E12+F12)*1000000/'a1'!L13</f>
        <v>66239.116025167183</v>
      </c>
      <c r="H12" s="78">
        <f t="shared" si="4"/>
        <v>2744</v>
      </c>
      <c r="I12" s="78">
        <f t="shared" si="5"/>
        <v>2269</v>
      </c>
      <c r="J12" s="287">
        <f>(H12+I12)*1000000/'a1'!R13</f>
        <v>39031.112772119966</v>
      </c>
      <c r="K12" s="78">
        <f t="shared" si="6"/>
        <v>30595</v>
      </c>
      <c r="L12" s="78">
        <f t="shared" si="7"/>
        <v>20590</v>
      </c>
      <c r="M12" s="287">
        <f>(K12+L12)*1000000/'a1'!X13</f>
        <v>57570.294020720132</v>
      </c>
      <c r="N12" s="78">
        <f t="shared" si="8"/>
        <v>23098</v>
      </c>
      <c r="O12" s="78">
        <f t="shared" si="9"/>
        <v>13297</v>
      </c>
      <c r="P12" s="287">
        <f>(N12+O12)*1000000/'a1'!AD13</f>
        <v>50198.684448269632</v>
      </c>
      <c r="Q12" s="78">
        <f t="shared" si="10"/>
        <v>213950</v>
      </c>
      <c r="R12" s="78">
        <f t="shared" si="11"/>
        <v>207089</v>
      </c>
      <c r="S12" s="287">
        <f>(Q12+R12)*1000000/'a1'!AJ13</f>
        <v>62765.105833632719</v>
      </c>
      <c r="T12" s="78">
        <f t="shared" si="12"/>
        <v>336653</v>
      </c>
      <c r="U12" s="78">
        <f t="shared" si="13"/>
        <v>357372</v>
      </c>
      <c r="V12" s="287">
        <f>(T12+U12)*1000000/'a1'!AP13</f>
        <v>73540.171567066587</v>
      </c>
      <c r="W12" s="78">
        <f t="shared" si="14"/>
        <v>41385</v>
      </c>
      <c r="X12" s="78">
        <f t="shared" si="15"/>
        <v>30745</v>
      </c>
      <c r="Y12" s="287">
        <f>(W12+X12)*1000000/'a1'!AV13</f>
        <v>66080.223388349797</v>
      </c>
      <c r="Z12" s="78">
        <f t="shared" si="16"/>
        <v>53763</v>
      </c>
      <c r="AA12" s="78">
        <f t="shared" si="17"/>
        <v>34215</v>
      </c>
      <c r="AB12" s="287">
        <f>(Z12+AA12)*1000000/'a1'!BB13</f>
        <v>85522.062919150747</v>
      </c>
      <c r="AC12" s="78">
        <f t="shared" si="18"/>
        <v>229954</v>
      </c>
      <c r="AD12" s="78">
        <f t="shared" si="19"/>
        <v>97415</v>
      </c>
      <c r="AE12" s="287">
        <f>(AC12+AD12)*1000000/'a1'!BH13</f>
        <v>134557.50884735689</v>
      </c>
      <c r="AF12" s="78">
        <f t="shared" si="20"/>
        <v>129922</v>
      </c>
      <c r="AG12" s="78">
        <f t="shared" si="21"/>
        <v>68623</v>
      </c>
      <c r="AH12" s="78">
        <f>(AF12+AG12)*1000000/'a1'!BN13</f>
        <v>66101.881695460252</v>
      </c>
    </row>
    <row r="13" spans="1:34" ht="21.75" customHeight="1">
      <c r="A13" s="1">
        <v>1987</v>
      </c>
      <c r="B13" s="78">
        <f t="shared" si="0"/>
        <v>1134424</v>
      </c>
      <c r="C13" s="78">
        <f t="shared" si="1"/>
        <v>889418</v>
      </c>
      <c r="D13" s="287">
        <f>(B13+C13)*1000000/'a1'!F14</f>
        <v>76525.599641330089</v>
      </c>
      <c r="E13" s="78">
        <f t="shared" si="2"/>
        <v>24703</v>
      </c>
      <c r="F13" s="78">
        <f t="shared" si="3"/>
        <v>13997</v>
      </c>
      <c r="G13" s="287">
        <f>(E13+F13)*1000000/'a1'!L14</f>
        <v>67276.033391164063</v>
      </c>
      <c r="H13" s="78">
        <f t="shared" si="4"/>
        <v>2788</v>
      </c>
      <c r="I13" s="78">
        <f t="shared" si="5"/>
        <v>2371</v>
      </c>
      <c r="J13" s="287">
        <f>(H13+I13)*1000000/'a1'!R14</f>
        <v>40103.854914063166</v>
      </c>
      <c r="K13" s="78">
        <f t="shared" si="6"/>
        <v>30862</v>
      </c>
      <c r="L13" s="78">
        <f t="shared" si="7"/>
        <v>21580</v>
      </c>
      <c r="M13" s="287">
        <f>(K13+L13)*1000000/'a1'!X14</f>
        <v>58685.819029863276</v>
      </c>
      <c r="N13" s="78">
        <f t="shared" si="8"/>
        <v>22984</v>
      </c>
      <c r="O13" s="78">
        <f t="shared" si="9"/>
        <v>13854</v>
      </c>
      <c r="P13" s="287">
        <f>(N13+O13)*1000000/'a1'!AD14</f>
        <v>50617.779292301944</v>
      </c>
      <c r="Q13" s="78">
        <f t="shared" si="10"/>
        <v>217444</v>
      </c>
      <c r="R13" s="78">
        <f t="shared" si="11"/>
        <v>218815</v>
      </c>
      <c r="S13" s="287">
        <f>(Q13+R13)*1000000/'a1'!AJ14</f>
        <v>64326.161783926356</v>
      </c>
      <c r="T13" s="78">
        <f t="shared" si="12"/>
        <v>348699</v>
      </c>
      <c r="U13" s="78">
        <f t="shared" si="13"/>
        <v>378316</v>
      </c>
      <c r="V13" s="287">
        <f>(T13+U13)*1000000/'a1'!AP14</f>
        <v>75432.574060134182</v>
      </c>
      <c r="W13" s="78">
        <f t="shared" si="14"/>
        <v>41764</v>
      </c>
      <c r="X13" s="78">
        <f t="shared" si="15"/>
        <v>32115</v>
      </c>
      <c r="Y13" s="287">
        <f>(W13+X13)*1000000/'a1'!AV14</f>
        <v>67262.214202279196</v>
      </c>
      <c r="Z13" s="78">
        <f t="shared" si="16"/>
        <v>54657</v>
      </c>
      <c r="AA13" s="78">
        <f t="shared" si="17"/>
        <v>35680</v>
      </c>
      <c r="AB13" s="287">
        <f>(Z13+AA13)*1000000/'a1'!BB14</f>
        <v>87468.132715078158</v>
      </c>
      <c r="AC13" s="78">
        <f t="shared" si="18"/>
        <v>232070</v>
      </c>
      <c r="AD13" s="78">
        <f t="shared" si="19"/>
        <v>99406</v>
      </c>
      <c r="AE13" s="287">
        <f>(AC13+AD13)*1000000/'a1'!BH14</f>
        <v>135802.00886812404</v>
      </c>
      <c r="AF13" s="78">
        <f t="shared" si="20"/>
        <v>130151</v>
      </c>
      <c r="AG13" s="78">
        <f t="shared" si="21"/>
        <v>71040</v>
      </c>
      <c r="AH13" s="78">
        <f>(AF13+AG13)*1000000/'a1'!BN14</f>
        <v>65993.450873845519</v>
      </c>
    </row>
    <row r="14" spans="1:34" ht="21.75" customHeight="1">
      <c r="A14" s="1">
        <v>1988</v>
      </c>
      <c r="B14" s="78">
        <f t="shared" si="0"/>
        <v>1165397</v>
      </c>
      <c r="C14" s="78">
        <f t="shared" si="1"/>
        <v>930995</v>
      </c>
      <c r="D14" s="287">
        <f>(B14+C14)*1000000/'a1'!F15</f>
        <v>78247.678286899318</v>
      </c>
      <c r="E14" s="78">
        <f t="shared" si="2"/>
        <v>24771</v>
      </c>
      <c r="F14" s="78">
        <f t="shared" si="3"/>
        <v>14618</v>
      </c>
      <c r="G14" s="287">
        <f>(E14+F14)*1000000/'a1'!L15</f>
        <v>68504.753192273842</v>
      </c>
      <c r="H14" s="78">
        <f t="shared" si="4"/>
        <v>2902</v>
      </c>
      <c r="I14" s="78">
        <f t="shared" si="5"/>
        <v>2496</v>
      </c>
      <c r="J14" s="287">
        <f>(H14+I14)*1000000/'a1'!R15</f>
        <v>41751.425101903485</v>
      </c>
      <c r="K14" s="78">
        <f t="shared" si="6"/>
        <v>31590</v>
      </c>
      <c r="L14" s="78">
        <f t="shared" si="7"/>
        <v>22425</v>
      </c>
      <c r="M14" s="287">
        <f>(K14+L14)*1000000/'a1'!X15</f>
        <v>60202.894286325703</v>
      </c>
      <c r="N14" s="78">
        <f t="shared" si="8"/>
        <v>23179</v>
      </c>
      <c r="O14" s="78">
        <f t="shared" si="9"/>
        <v>14416</v>
      </c>
      <c r="P14" s="287">
        <f>(N14+O14)*1000000/'a1'!AD15</f>
        <v>51475.390532471465</v>
      </c>
      <c r="Q14" s="78">
        <f t="shared" si="10"/>
        <v>222834</v>
      </c>
      <c r="R14" s="78">
        <f t="shared" si="11"/>
        <v>229483</v>
      </c>
      <c r="S14" s="287">
        <f>(Q14+R14)*1000000/'a1'!AJ15</f>
        <v>66156.487633531113</v>
      </c>
      <c r="T14" s="78">
        <f t="shared" si="12"/>
        <v>364862</v>
      </c>
      <c r="U14" s="78">
        <f t="shared" si="13"/>
        <v>399360</v>
      </c>
      <c r="V14" s="287">
        <f>(T14+U14)*1000000/'a1'!AP15</f>
        <v>77675.730946006661</v>
      </c>
      <c r="W14" s="78">
        <f t="shared" si="14"/>
        <v>42378</v>
      </c>
      <c r="X14" s="78">
        <f t="shared" si="15"/>
        <v>33256</v>
      </c>
      <c r="Y14" s="287">
        <f>(W14+X14)*1000000/'a1'!AV15</f>
        <v>68623.928459958333</v>
      </c>
      <c r="Z14" s="78">
        <f t="shared" si="16"/>
        <v>55923</v>
      </c>
      <c r="AA14" s="78">
        <f t="shared" si="17"/>
        <v>36721</v>
      </c>
      <c r="AB14" s="287">
        <f>(Z14+AA14)*1000000/'a1'!BB15</f>
        <v>90100.902039923167</v>
      </c>
      <c r="AC14" s="78">
        <f t="shared" si="18"/>
        <v>237209</v>
      </c>
      <c r="AD14" s="78">
        <f t="shared" si="19"/>
        <v>101987</v>
      </c>
      <c r="AE14" s="287">
        <f>(AC14+AD14)*1000000/'a1'!BH15</f>
        <v>138074.60187070497</v>
      </c>
      <c r="AF14" s="78">
        <f t="shared" si="20"/>
        <v>132033</v>
      </c>
      <c r="AG14" s="78">
        <f t="shared" si="21"/>
        <v>73836</v>
      </c>
      <c r="AH14" s="78">
        <f>(AF14+AG14)*1000000/'a1'!BN15</f>
        <v>66094.637758723708</v>
      </c>
    </row>
    <row r="15" spans="1:34" ht="21.75" customHeight="1">
      <c r="A15" s="1">
        <v>1989</v>
      </c>
      <c r="B15" s="78">
        <f t="shared" si="0"/>
        <v>1197519</v>
      </c>
      <c r="C15" s="78">
        <f t="shared" si="1"/>
        <v>974467</v>
      </c>
      <c r="D15" s="287">
        <f>(B15+C15)*1000000/'a1'!F16</f>
        <v>79627.651078035924</v>
      </c>
      <c r="E15" s="78">
        <f t="shared" si="2"/>
        <v>24742</v>
      </c>
      <c r="F15" s="78">
        <f t="shared" si="3"/>
        <v>15366</v>
      </c>
      <c r="G15" s="287">
        <f>(E15+F15)*1000000/'a1'!L16</f>
        <v>69565.39837759365</v>
      </c>
      <c r="H15" s="78">
        <f t="shared" si="4"/>
        <v>3010</v>
      </c>
      <c r="I15" s="78">
        <f t="shared" si="5"/>
        <v>2602</v>
      </c>
      <c r="J15" s="287">
        <f>(H15+I15)*1000000/'a1'!R16</f>
        <v>43118.483630803748</v>
      </c>
      <c r="K15" s="78">
        <f t="shared" si="6"/>
        <v>32828</v>
      </c>
      <c r="L15" s="78">
        <f t="shared" si="7"/>
        <v>23115</v>
      </c>
      <c r="M15" s="287">
        <f>(K15+L15)*1000000/'a1'!X16</f>
        <v>61894.735910409021</v>
      </c>
      <c r="N15" s="78">
        <f t="shared" si="8"/>
        <v>23724</v>
      </c>
      <c r="O15" s="78">
        <f t="shared" si="9"/>
        <v>14965</v>
      </c>
      <c r="P15" s="287">
        <f>(N15+O15)*1000000/'a1'!AD16</f>
        <v>52628.858336428028</v>
      </c>
      <c r="Q15" s="78">
        <f t="shared" si="10"/>
        <v>230024</v>
      </c>
      <c r="R15" s="78">
        <f t="shared" si="11"/>
        <v>238015</v>
      </c>
      <c r="S15" s="287">
        <f>(Q15+R15)*1000000/'a1'!AJ16</f>
        <v>67585.6099699529</v>
      </c>
      <c r="T15" s="78">
        <f t="shared" si="12"/>
        <v>380602</v>
      </c>
      <c r="U15" s="78">
        <f t="shared" si="13"/>
        <v>423510</v>
      </c>
      <c r="V15" s="287">
        <f>(T15+U15)*1000000/'a1'!AP16</f>
        <v>79589.00577583276</v>
      </c>
      <c r="W15" s="78">
        <f t="shared" si="14"/>
        <v>43005</v>
      </c>
      <c r="X15" s="78">
        <f t="shared" si="15"/>
        <v>34026</v>
      </c>
      <c r="Y15" s="287">
        <f>(W15+X15)*1000000/'a1'!AV16</f>
        <v>69787.604911070201</v>
      </c>
      <c r="Z15" s="78">
        <f t="shared" si="16"/>
        <v>56419</v>
      </c>
      <c r="AA15" s="78">
        <f t="shared" si="17"/>
        <v>37249</v>
      </c>
      <c r="AB15" s="287">
        <f>(Z15+AA15)*1000000/'a1'!BB16</f>
        <v>91881.907598198624</v>
      </c>
      <c r="AC15" s="78">
        <f t="shared" si="18"/>
        <v>239804</v>
      </c>
      <c r="AD15" s="78">
        <f t="shared" si="19"/>
        <v>105139</v>
      </c>
      <c r="AE15" s="287">
        <f>(AC15+AD15)*1000000/'a1'!BH16</f>
        <v>138069.70670349133</v>
      </c>
      <c r="AF15" s="78">
        <f t="shared" si="20"/>
        <v>135895</v>
      </c>
      <c r="AG15" s="78">
        <f t="shared" si="21"/>
        <v>77907</v>
      </c>
      <c r="AH15" s="78">
        <f>(AF15+AG15)*1000000/'a1'!BN16</f>
        <v>66881.574111004229</v>
      </c>
    </row>
    <row r="16" spans="1:34" ht="21.75" customHeight="1">
      <c r="A16" s="1">
        <v>1990</v>
      </c>
      <c r="B16" s="78">
        <f t="shared" si="0"/>
        <v>1225059</v>
      </c>
      <c r="C16" s="78">
        <f t="shared" si="1"/>
        <v>1010330</v>
      </c>
      <c r="D16" s="287">
        <f>(B16+C16)*1000000/'a1'!F17</f>
        <v>80725.790323243491</v>
      </c>
      <c r="E16" s="78">
        <f t="shared" si="2"/>
        <v>24575</v>
      </c>
      <c r="F16" s="78">
        <f t="shared" si="3"/>
        <v>16055</v>
      </c>
      <c r="G16" s="287">
        <f>(E16+F16)*1000000/'a1'!L17</f>
        <v>70371.063169417073</v>
      </c>
      <c r="H16" s="78">
        <f t="shared" si="4"/>
        <v>3071</v>
      </c>
      <c r="I16" s="78">
        <f t="shared" si="5"/>
        <v>2684</v>
      </c>
      <c r="J16" s="287">
        <f>(H16+I16)*1000000/'a1'!R17</f>
        <v>44132.081837980433</v>
      </c>
      <c r="K16" s="78">
        <f t="shared" si="6"/>
        <v>33507</v>
      </c>
      <c r="L16" s="78">
        <f t="shared" si="7"/>
        <v>23971</v>
      </c>
      <c r="M16" s="287">
        <f>(K16+L16)*1000000/'a1'!X17</f>
        <v>63131.349188479115</v>
      </c>
      <c r="N16" s="78">
        <f t="shared" si="8"/>
        <v>24207</v>
      </c>
      <c r="O16" s="78">
        <f t="shared" si="9"/>
        <v>15359</v>
      </c>
      <c r="P16" s="287">
        <f>(N16+O16)*1000000/'a1'!AD17</f>
        <v>53456.298401958506</v>
      </c>
      <c r="Q16" s="78">
        <f t="shared" si="10"/>
        <v>236736</v>
      </c>
      <c r="R16" s="78">
        <f t="shared" si="11"/>
        <v>246363</v>
      </c>
      <c r="S16" s="287">
        <f>(Q16+R16)*1000000/'a1'!AJ17</f>
        <v>69043.871175388951</v>
      </c>
      <c r="T16" s="78">
        <f t="shared" si="12"/>
        <v>392531</v>
      </c>
      <c r="U16" s="78">
        <f t="shared" si="13"/>
        <v>439557</v>
      </c>
      <c r="V16" s="287">
        <f>(T16+U16)*1000000/'a1'!AP17</f>
        <v>80817.946524379964</v>
      </c>
      <c r="W16" s="78">
        <f t="shared" si="14"/>
        <v>43677</v>
      </c>
      <c r="X16" s="78">
        <f t="shared" si="15"/>
        <v>34611</v>
      </c>
      <c r="Y16" s="287">
        <f>(W16+X16)*1000000/'a1'!AV17</f>
        <v>70821.885960190732</v>
      </c>
      <c r="Z16" s="78">
        <f t="shared" si="16"/>
        <v>57512</v>
      </c>
      <c r="AA16" s="78">
        <f t="shared" si="17"/>
        <v>37400</v>
      </c>
      <c r="AB16" s="287">
        <f>(Z16+AA16)*1000000/'a1'!BB17</f>
        <v>94184.238389960767</v>
      </c>
      <c r="AC16" s="78">
        <f t="shared" si="18"/>
        <v>243396</v>
      </c>
      <c r="AD16" s="78">
        <f t="shared" si="19"/>
        <v>109067</v>
      </c>
      <c r="AE16" s="287">
        <f>(AC16+AD16)*1000000/'a1'!BH17</f>
        <v>138340.78816604835</v>
      </c>
      <c r="AF16" s="78">
        <f t="shared" si="20"/>
        <v>139294</v>
      </c>
      <c r="AG16" s="78">
        <f t="shared" si="21"/>
        <v>82553</v>
      </c>
      <c r="AH16" s="78">
        <f>(AF16+AG16)*1000000/'a1'!BN17</f>
        <v>67387.46050786259</v>
      </c>
    </row>
    <row r="17" spans="1:34" ht="21.75" customHeight="1">
      <c r="A17" s="1">
        <v>1991</v>
      </c>
      <c r="B17" s="78">
        <f t="shared" si="0"/>
        <v>1246929</v>
      </c>
      <c r="C17" s="78">
        <f t="shared" si="1"/>
        <v>1035026</v>
      </c>
      <c r="D17" s="287">
        <f>(B17+C17)*1000000/'a1'!F18</f>
        <v>81389.621441630501</v>
      </c>
      <c r="E17" s="78">
        <f t="shared" si="2"/>
        <v>24654</v>
      </c>
      <c r="F17" s="78">
        <f t="shared" si="3"/>
        <v>16541</v>
      </c>
      <c r="G17" s="287">
        <f>(E17+F17)*1000000/'a1'!L18</f>
        <v>71069.484028127612</v>
      </c>
      <c r="H17" s="78">
        <f t="shared" si="4"/>
        <v>3218</v>
      </c>
      <c r="I17" s="78">
        <f t="shared" si="5"/>
        <v>2771</v>
      </c>
      <c r="J17" s="287">
        <f>(H17+I17)*1000000/'a1'!R18</f>
        <v>45938.835152528591</v>
      </c>
      <c r="K17" s="78">
        <f t="shared" si="6"/>
        <v>33983</v>
      </c>
      <c r="L17" s="78">
        <f t="shared" si="7"/>
        <v>24539</v>
      </c>
      <c r="M17" s="287">
        <f>(K17+L17)*1000000/'a1'!X18</f>
        <v>63960.636917753494</v>
      </c>
      <c r="N17" s="78">
        <f t="shared" si="8"/>
        <v>24668</v>
      </c>
      <c r="O17" s="78">
        <f t="shared" si="9"/>
        <v>15695</v>
      </c>
      <c r="P17" s="287">
        <f>(N17+O17)*1000000/'a1'!AD18</f>
        <v>54137.320991943045</v>
      </c>
      <c r="Q17" s="78">
        <f t="shared" si="10"/>
        <v>241101</v>
      </c>
      <c r="R17" s="78">
        <f t="shared" si="11"/>
        <v>251889</v>
      </c>
      <c r="S17" s="287">
        <f>(Q17+R17)*1000000/'a1'!AJ18</f>
        <v>69755.536551227633</v>
      </c>
      <c r="T17" s="78">
        <f t="shared" si="12"/>
        <v>402762</v>
      </c>
      <c r="U17" s="78">
        <f t="shared" si="13"/>
        <v>450107</v>
      </c>
      <c r="V17" s="287">
        <f>(T17+U17)*1000000/'a1'!AP18</f>
        <v>81760.441347956483</v>
      </c>
      <c r="W17" s="78">
        <f t="shared" si="14"/>
        <v>43951</v>
      </c>
      <c r="X17" s="78">
        <f t="shared" si="15"/>
        <v>34742</v>
      </c>
      <c r="Y17" s="287">
        <f>(W17+X17)*1000000/'a1'!AV18</f>
        <v>70919.895746590671</v>
      </c>
      <c r="Z17" s="78">
        <f t="shared" si="16"/>
        <v>58734</v>
      </c>
      <c r="AA17" s="78">
        <f t="shared" si="17"/>
        <v>37194</v>
      </c>
      <c r="AB17" s="287">
        <f>(Z17+AA17)*1000000/'a1'!BB18</f>
        <v>95668.451491104628</v>
      </c>
      <c r="AC17" s="78">
        <f t="shared" si="18"/>
        <v>245447</v>
      </c>
      <c r="AD17" s="78">
        <f t="shared" si="19"/>
        <v>111909</v>
      </c>
      <c r="AE17" s="287">
        <f>(AC17+AD17)*1000000/'a1'!BH18</f>
        <v>137852.55290077638</v>
      </c>
      <c r="AF17" s="78">
        <f t="shared" si="20"/>
        <v>143008</v>
      </c>
      <c r="AG17" s="78">
        <f t="shared" si="21"/>
        <v>86831</v>
      </c>
      <c r="AH17" s="78">
        <f>(AF17+AG17)*1000000/'a1'!BN18</f>
        <v>68124.929048573613</v>
      </c>
    </row>
    <row r="18" spans="1:34" ht="21.75" customHeight="1">
      <c r="A18" s="1">
        <v>1992</v>
      </c>
      <c r="B18" s="78">
        <f t="shared" si="0"/>
        <v>1253024</v>
      </c>
      <c r="C18" s="78">
        <f t="shared" si="1"/>
        <v>1062818</v>
      </c>
      <c r="D18" s="287">
        <f>(B18+C18)*1000000/'a1'!F19</f>
        <v>81626.324438699667</v>
      </c>
      <c r="E18" s="78">
        <f t="shared" si="2"/>
        <v>24866</v>
      </c>
      <c r="F18" s="78">
        <f t="shared" si="3"/>
        <v>16860</v>
      </c>
      <c r="G18" s="287">
        <f>(E18+F18)*1000000/'a1'!L19</f>
        <v>71927.861832862443</v>
      </c>
      <c r="H18" s="78">
        <f t="shared" si="4"/>
        <v>3283</v>
      </c>
      <c r="I18" s="78">
        <f t="shared" si="5"/>
        <v>2828</v>
      </c>
      <c r="J18" s="287">
        <f>(H18+I18)*1000000/'a1'!R19</f>
        <v>46710.541402004172</v>
      </c>
      <c r="K18" s="78">
        <f t="shared" si="6"/>
        <v>33956</v>
      </c>
      <c r="L18" s="78">
        <f t="shared" si="7"/>
        <v>25093</v>
      </c>
      <c r="M18" s="287">
        <f>(K18+L18)*1000000/'a1'!X19</f>
        <v>64222.019444211815</v>
      </c>
      <c r="N18" s="78">
        <f t="shared" si="8"/>
        <v>24722</v>
      </c>
      <c r="O18" s="78">
        <f t="shared" si="9"/>
        <v>16078</v>
      </c>
      <c r="P18" s="287">
        <f>(N18+O18)*1000000/'a1'!AD19</f>
        <v>54536.632443147566</v>
      </c>
      <c r="Q18" s="78">
        <f t="shared" si="10"/>
        <v>242793</v>
      </c>
      <c r="R18" s="78">
        <f t="shared" si="11"/>
        <v>257265</v>
      </c>
      <c r="S18" s="287">
        <f>(Q18+R18)*1000000/'a1'!AJ19</f>
        <v>70331.546650426651</v>
      </c>
      <c r="T18" s="78">
        <f t="shared" si="12"/>
        <v>406246</v>
      </c>
      <c r="U18" s="78">
        <f t="shared" si="13"/>
        <v>461609</v>
      </c>
      <c r="V18" s="287">
        <f>(T18+U18)*1000000/'a1'!AP19</f>
        <v>82088.362834432366</v>
      </c>
      <c r="W18" s="78">
        <f t="shared" si="14"/>
        <v>44069</v>
      </c>
      <c r="X18" s="78">
        <f t="shared" si="15"/>
        <v>34882</v>
      </c>
      <c r="Y18" s="287">
        <f>(W18+X18)*1000000/'a1'!AV19</f>
        <v>70955.136610499423</v>
      </c>
      <c r="Z18" s="78">
        <f t="shared" si="16"/>
        <v>58760</v>
      </c>
      <c r="AA18" s="78">
        <f t="shared" si="17"/>
        <v>37134</v>
      </c>
      <c r="AB18" s="287">
        <f>(Z18+AA18)*1000000/'a1'!BB19</f>
        <v>95512.427850736305</v>
      </c>
      <c r="AC18" s="78">
        <f t="shared" si="18"/>
        <v>245390</v>
      </c>
      <c r="AD18" s="78">
        <f t="shared" si="19"/>
        <v>115608</v>
      </c>
      <c r="AE18" s="287">
        <f>(AC18+AD18)*1000000/'a1'!BH19</f>
        <v>137122.28488774903</v>
      </c>
      <c r="AF18" s="78">
        <f t="shared" si="20"/>
        <v>144627</v>
      </c>
      <c r="AG18" s="78">
        <f t="shared" si="21"/>
        <v>92505</v>
      </c>
      <c r="AH18" s="78">
        <f>(AF18+AG18)*1000000/'a1'!BN19</f>
        <v>68361.353573942819</v>
      </c>
    </row>
    <row r="19" spans="1:34" ht="21.75" customHeight="1">
      <c r="A19" s="1">
        <v>1993</v>
      </c>
      <c r="B19" s="78">
        <f t="shared" si="0"/>
        <v>1258005</v>
      </c>
      <c r="C19" s="78">
        <f t="shared" si="1"/>
        <v>1087310</v>
      </c>
      <c r="D19" s="287">
        <f>(B19+C19)*1000000/'a1'!F20</f>
        <v>81761.697603647714</v>
      </c>
      <c r="E19" s="78">
        <f t="shared" si="2"/>
        <v>25636</v>
      </c>
      <c r="F19" s="78">
        <f t="shared" si="3"/>
        <v>17191</v>
      </c>
      <c r="G19" s="287">
        <f>(E19+F19)*1000000/'a1'!L20</f>
        <v>73842.583412790511</v>
      </c>
      <c r="H19" s="78">
        <f t="shared" si="4"/>
        <v>3325</v>
      </c>
      <c r="I19" s="78">
        <f t="shared" si="5"/>
        <v>2897</v>
      </c>
      <c r="J19" s="287">
        <f>(H19+I19)*1000000/'a1'!R20</f>
        <v>47073.242697292269</v>
      </c>
      <c r="K19" s="78">
        <f t="shared" si="6"/>
        <v>33804</v>
      </c>
      <c r="L19" s="78">
        <f t="shared" si="7"/>
        <v>25670</v>
      </c>
      <c r="M19" s="287">
        <f>(K19+L19)*1000000/'a1'!X20</f>
        <v>64371.025786725113</v>
      </c>
      <c r="N19" s="78">
        <f t="shared" si="8"/>
        <v>24557</v>
      </c>
      <c r="O19" s="78">
        <f t="shared" si="9"/>
        <v>16455</v>
      </c>
      <c r="P19" s="287">
        <f>(N19+O19)*1000000/'a1'!AD20</f>
        <v>54769.421430212125</v>
      </c>
      <c r="Q19" s="78">
        <f t="shared" si="10"/>
        <v>244899</v>
      </c>
      <c r="R19" s="78">
        <f t="shared" si="11"/>
        <v>261733</v>
      </c>
      <c r="S19" s="287">
        <f>(Q19+R19)*1000000/'a1'!AJ20</f>
        <v>70792.898855969019</v>
      </c>
      <c r="T19" s="78">
        <f t="shared" si="12"/>
        <v>405467</v>
      </c>
      <c r="U19" s="78">
        <f t="shared" si="13"/>
        <v>470426</v>
      </c>
      <c r="V19" s="287">
        <f>(T19+U19)*1000000/'a1'!AP20</f>
        <v>81935.443073261296</v>
      </c>
      <c r="W19" s="78">
        <f t="shared" si="14"/>
        <v>43947</v>
      </c>
      <c r="X19" s="78">
        <f t="shared" si="15"/>
        <v>35195</v>
      </c>
      <c r="Y19" s="287">
        <f>(W19+X19)*1000000/'a1'!AV20</f>
        <v>70813.1042986065</v>
      </c>
      <c r="Z19" s="78">
        <f t="shared" si="16"/>
        <v>58818</v>
      </c>
      <c r="AA19" s="78">
        <f t="shared" si="17"/>
        <v>37102</v>
      </c>
      <c r="AB19" s="287">
        <f>(Z19+AA19)*1000000/'a1'!BB20</f>
        <v>95262.6874565498</v>
      </c>
      <c r="AC19" s="78">
        <f t="shared" si="18"/>
        <v>248536</v>
      </c>
      <c r="AD19" s="78">
        <f t="shared" si="19"/>
        <v>119279</v>
      </c>
      <c r="AE19" s="287">
        <f>(AC19+AD19)*1000000/'a1'!BH20</f>
        <v>137898.28785149881</v>
      </c>
      <c r="AF19" s="78">
        <f t="shared" si="20"/>
        <v>145788</v>
      </c>
      <c r="AG19" s="78">
        <f t="shared" si="21"/>
        <v>98279</v>
      </c>
      <c r="AH19" s="78">
        <f>(AF19+AG19)*1000000/'a1'!BN20</f>
        <v>68408.799665449478</v>
      </c>
    </row>
    <row r="20" spans="1:34" ht="21.75" customHeight="1">
      <c r="A20" s="1">
        <v>1994</v>
      </c>
      <c r="B20" s="78">
        <f t="shared" si="0"/>
        <v>1272974</v>
      </c>
      <c r="C20" s="78">
        <f t="shared" si="1"/>
        <v>1113483</v>
      </c>
      <c r="D20" s="287">
        <f>(B20+C20)*1000000/'a1'!F21</f>
        <v>82289.739375958408</v>
      </c>
      <c r="E20" s="78">
        <f t="shared" si="2"/>
        <v>26905</v>
      </c>
      <c r="F20" s="78">
        <f t="shared" si="3"/>
        <v>17533</v>
      </c>
      <c r="G20" s="287">
        <f>(E20+F20)*1000000/'a1'!L21</f>
        <v>77355.317808190564</v>
      </c>
      <c r="H20" s="78">
        <f t="shared" si="4"/>
        <v>3460</v>
      </c>
      <c r="I20" s="78">
        <f t="shared" si="5"/>
        <v>2954</v>
      </c>
      <c r="J20" s="287">
        <f>(H20+I20)*1000000/'a1'!R21</f>
        <v>48067.627419681201</v>
      </c>
      <c r="K20" s="78">
        <f t="shared" si="6"/>
        <v>33422</v>
      </c>
      <c r="L20" s="78">
        <f t="shared" si="7"/>
        <v>26241</v>
      </c>
      <c r="M20" s="287">
        <f>(K20+L20)*1000000/'a1'!X21</f>
        <v>64370.338482917257</v>
      </c>
      <c r="N20" s="78">
        <f t="shared" si="8"/>
        <v>24368</v>
      </c>
      <c r="O20" s="78">
        <f t="shared" si="9"/>
        <v>16838</v>
      </c>
      <c r="P20" s="287">
        <f>(N20+O20)*1000000/'a1'!AD21</f>
        <v>54927.784479828311</v>
      </c>
      <c r="Q20" s="78">
        <f t="shared" si="10"/>
        <v>246978</v>
      </c>
      <c r="R20" s="78">
        <f t="shared" si="11"/>
        <v>267454</v>
      </c>
      <c r="S20" s="287">
        <f>(Q20+R20)*1000000/'a1'!AJ21</f>
        <v>71524.357019482923</v>
      </c>
      <c r="T20" s="78">
        <f t="shared" si="12"/>
        <v>407066</v>
      </c>
      <c r="U20" s="78">
        <f t="shared" si="13"/>
        <v>479424</v>
      </c>
      <c r="V20" s="287">
        <f>(T20+U20)*1000000/'a1'!AP21</f>
        <v>81937.151046857121</v>
      </c>
      <c r="W20" s="78">
        <f t="shared" si="14"/>
        <v>43835</v>
      </c>
      <c r="X20" s="78">
        <f t="shared" si="15"/>
        <v>35635</v>
      </c>
      <c r="Y20" s="287">
        <f>(W20+X20)*1000000/'a1'!AV21</f>
        <v>70751.315402900567</v>
      </c>
      <c r="Z20" s="78">
        <f t="shared" si="16"/>
        <v>59602</v>
      </c>
      <c r="AA20" s="78">
        <f t="shared" si="17"/>
        <v>37177</v>
      </c>
      <c r="AB20" s="287">
        <f>(Z20+AA20)*1000000/'a1'!BB21</f>
        <v>95861.129683282576</v>
      </c>
      <c r="AC20" s="78">
        <f t="shared" si="18"/>
        <v>255320</v>
      </c>
      <c r="AD20" s="78">
        <f t="shared" si="19"/>
        <v>122769</v>
      </c>
      <c r="AE20" s="287">
        <f>(AC20+AD20)*1000000/'a1'!BH21</f>
        <v>140001.54039500764</v>
      </c>
      <c r="AF20" s="78">
        <f t="shared" si="20"/>
        <v>149685</v>
      </c>
      <c r="AG20" s="78">
        <f t="shared" si="21"/>
        <v>104221</v>
      </c>
      <c r="AH20" s="78">
        <f>(AF20+AG20)*1000000/'a1'!BN21</f>
        <v>69069.863917357507</v>
      </c>
    </row>
    <row r="21" spans="1:34" ht="21.75" customHeight="1">
      <c r="A21" s="1">
        <v>1995</v>
      </c>
      <c r="B21" s="78">
        <f t="shared" si="0"/>
        <v>1287723</v>
      </c>
      <c r="C21" s="78">
        <f t="shared" si="1"/>
        <v>1130342</v>
      </c>
      <c r="D21" s="287">
        <f>(B21+C21)*1000000/'a1'!F22</f>
        <v>82521.306937190035</v>
      </c>
      <c r="E21" s="78">
        <f t="shared" si="2"/>
        <v>28170</v>
      </c>
      <c r="F21" s="78">
        <f t="shared" si="3"/>
        <v>17701</v>
      </c>
      <c r="G21" s="287">
        <f>(E21+F21)*1000000/'a1'!L22</f>
        <v>80844.629069240764</v>
      </c>
      <c r="H21" s="78">
        <f t="shared" si="4"/>
        <v>3627</v>
      </c>
      <c r="I21" s="78">
        <f t="shared" si="5"/>
        <v>3006</v>
      </c>
      <c r="J21" s="287">
        <f>(H21+I21)*1000000/'a1'!R22</f>
        <v>49347.17107465685</v>
      </c>
      <c r="K21" s="78">
        <f t="shared" si="6"/>
        <v>32983</v>
      </c>
      <c r="L21" s="78">
        <f t="shared" si="7"/>
        <v>26744</v>
      </c>
      <c r="M21" s="287">
        <f>(K21+L21)*1000000/'a1'!X22</f>
        <v>64352.669913373269</v>
      </c>
      <c r="N21" s="78">
        <f t="shared" si="8"/>
        <v>24645</v>
      </c>
      <c r="O21" s="78">
        <f t="shared" si="9"/>
        <v>17031</v>
      </c>
      <c r="P21" s="287">
        <f>(N21+O21)*1000000/'a1'!AD22</f>
        <v>55498.220237754394</v>
      </c>
      <c r="Q21" s="78">
        <f t="shared" si="10"/>
        <v>248214</v>
      </c>
      <c r="R21" s="78">
        <f t="shared" si="11"/>
        <v>269544</v>
      </c>
      <c r="S21" s="287">
        <f>(Q21+R21)*1000000/'a1'!AJ22</f>
        <v>71719.392360863407</v>
      </c>
      <c r="T21" s="78">
        <f t="shared" si="12"/>
        <v>409709</v>
      </c>
      <c r="U21" s="78">
        <f t="shared" si="13"/>
        <v>485048</v>
      </c>
      <c r="V21" s="287">
        <f>(T21+U21)*1000000/'a1'!AP22</f>
        <v>81712.080023970513</v>
      </c>
      <c r="W21" s="78">
        <f t="shared" si="14"/>
        <v>43979</v>
      </c>
      <c r="X21" s="78">
        <f t="shared" si="15"/>
        <v>35833</v>
      </c>
      <c r="Y21" s="287">
        <f>(W21+X21)*1000000/'a1'!AV22</f>
        <v>70683.257317451178</v>
      </c>
      <c r="Z21" s="78">
        <f t="shared" si="16"/>
        <v>60236</v>
      </c>
      <c r="AA21" s="78">
        <f t="shared" si="17"/>
        <v>37285</v>
      </c>
      <c r="AB21" s="287">
        <f>(Z21+AA21)*1000000/'a1'!BB22</f>
        <v>96156.823149971358</v>
      </c>
      <c r="AC21" s="78">
        <f t="shared" si="18"/>
        <v>261912</v>
      </c>
      <c r="AD21" s="78">
        <f t="shared" si="19"/>
        <v>125275</v>
      </c>
      <c r="AE21" s="287">
        <f>(AC21+AD21)*1000000/'a1'!BH22</f>
        <v>141592.36048460443</v>
      </c>
      <c r="AF21" s="78">
        <f t="shared" si="20"/>
        <v>152549</v>
      </c>
      <c r="AG21" s="78">
        <f t="shared" si="21"/>
        <v>109519</v>
      </c>
      <c r="AH21" s="78">
        <f>(AF21+AG21)*1000000/'a1'!BN22</f>
        <v>69378.062630546483</v>
      </c>
    </row>
    <row r="22" spans="1:34" ht="21.75" customHeight="1">
      <c r="A22" s="1">
        <v>1996</v>
      </c>
      <c r="B22" s="78">
        <f t="shared" si="0"/>
        <v>1302853</v>
      </c>
      <c r="C22" s="78">
        <f t="shared" si="1"/>
        <v>1150820</v>
      </c>
      <c r="D22" s="287">
        <f>(B22+C22)*1000000/'a1'!F23</f>
        <v>82865.752626340007</v>
      </c>
      <c r="E22" s="78">
        <f t="shared" si="2"/>
        <v>28404</v>
      </c>
      <c r="F22" s="78">
        <f t="shared" si="3"/>
        <v>17883</v>
      </c>
      <c r="G22" s="287">
        <f>(E22+F22)*1000000/'a1'!L23</f>
        <v>82699.956047725733</v>
      </c>
      <c r="H22" s="78">
        <f t="shared" si="4"/>
        <v>3833</v>
      </c>
      <c r="I22" s="78">
        <f t="shared" si="5"/>
        <v>3054</v>
      </c>
      <c r="J22" s="287">
        <f>(H22+I22)*1000000/'a1'!R23</f>
        <v>50737.823880003241</v>
      </c>
      <c r="K22" s="78">
        <f t="shared" si="6"/>
        <v>32378</v>
      </c>
      <c r="L22" s="78">
        <f t="shared" si="7"/>
        <v>27242</v>
      </c>
      <c r="M22" s="287">
        <f>(K22+L22)*1000000/'a1'!X23</f>
        <v>64016.183359872528</v>
      </c>
      <c r="N22" s="78">
        <f t="shared" si="8"/>
        <v>25015</v>
      </c>
      <c r="O22" s="78">
        <f t="shared" si="9"/>
        <v>17303</v>
      </c>
      <c r="P22" s="287">
        <f>(N22+O22)*1000000/'a1'!AD23</f>
        <v>56253.888241956323</v>
      </c>
      <c r="Q22" s="78">
        <f t="shared" si="10"/>
        <v>249508</v>
      </c>
      <c r="R22" s="78">
        <f t="shared" si="11"/>
        <v>272876</v>
      </c>
      <c r="S22" s="287">
        <f>(Q22+R22)*1000000/'a1'!AJ23</f>
        <v>72083.817391084769</v>
      </c>
      <c r="T22" s="78">
        <f t="shared" si="12"/>
        <v>414685</v>
      </c>
      <c r="U22" s="78">
        <f t="shared" si="13"/>
        <v>492573</v>
      </c>
      <c r="V22" s="287">
        <f>(T22+U22)*1000000/'a1'!AP23</f>
        <v>81861.043085913494</v>
      </c>
      <c r="W22" s="78">
        <f t="shared" si="14"/>
        <v>44359</v>
      </c>
      <c r="X22" s="78">
        <f t="shared" si="15"/>
        <v>36087</v>
      </c>
      <c r="Y22" s="287">
        <f>(W22+X22)*1000000/'a1'!AV23</f>
        <v>70927.776151564627</v>
      </c>
      <c r="Z22" s="78">
        <f t="shared" si="16"/>
        <v>61734</v>
      </c>
      <c r="AA22" s="78">
        <f t="shared" si="17"/>
        <v>37564</v>
      </c>
      <c r="AB22" s="287">
        <f>(Z22+AA22)*1000000/'a1'!BB23</f>
        <v>97451.776101752301</v>
      </c>
      <c r="AC22" s="78">
        <f t="shared" si="18"/>
        <v>267546</v>
      </c>
      <c r="AD22" s="78">
        <f t="shared" si="19"/>
        <v>128310</v>
      </c>
      <c r="AE22" s="287">
        <f>(AC22+AD22)*1000000/'a1'!BH23</f>
        <v>142643.97418069694</v>
      </c>
      <c r="AF22" s="78">
        <f t="shared" si="20"/>
        <v>154351</v>
      </c>
      <c r="AG22" s="78">
        <f t="shared" si="21"/>
        <v>114486</v>
      </c>
      <c r="AH22" s="78">
        <f>(AF22+AG22)*1000000/'a1'!BN23</f>
        <v>69389.520785211949</v>
      </c>
    </row>
    <row r="23" spans="1:34" ht="21.75" customHeight="1">
      <c r="A23" s="1">
        <v>1997</v>
      </c>
      <c r="B23" s="78">
        <f t="shared" si="0"/>
        <v>1332495</v>
      </c>
      <c r="C23" s="78">
        <f t="shared" si="1"/>
        <v>1176356</v>
      </c>
      <c r="D23" s="287">
        <f>(B23+C23)*1000000/'a1'!F24</f>
        <v>83891.371709734798</v>
      </c>
      <c r="E23" s="78">
        <f t="shared" si="2"/>
        <v>28928</v>
      </c>
      <c r="F23" s="78">
        <f t="shared" si="3"/>
        <v>18146</v>
      </c>
      <c r="G23" s="287">
        <f>(E23+F23)*1000000/'a1'!L24</f>
        <v>85447.558680077185</v>
      </c>
      <c r="H23" s="78">
        <f t="shared" si="4"/>
        <v>3828</v>
      </c>
      <c r="I23" s="78">
        <f t="shared" si="5"/>
        <v>3115</v>
      </c>
      <c r="J23" s="287">
        <f>(H23+I23)*1000000/'a1'!R24</f>
        <v>51015.834527352214</v>
      </c>
      <c r="K23" s="78">
        <f t="shared" si="6"/>
        <v>32500</v>
      </c>
      <c r="L23" s="78">
        <f t="shared" si="7"/>
        <v>27781</v>
      </c>
      <c r="M23" s="287">
        <f>(K23+L23)*1000000/'a1'!X24</f>
        <v>64651.298474263247</v>
      </c>
      <c r="N23" s="78">
        <f t="shared" si="8"/>
        <v>24940</v>
      </c>
      <c r="O23" s="78">
        <f t="shared" si="9"/>
        <v>17664</v>
      </c>
      <c r="P23" s="287">
        <f>(N23+O23)*1000000/'a1'!AD24</f>
        <v>56615.783689540753</v>
      </c>
      <c r="Q23" s="78">
        <f t="shared" si="10"/>
        <v>250661</v>
      </c>
      <c r="R23" s="78">
        <f t="shared" si="11"/>
        <v>275747</v>
      </c>
      <c r="S23" s="287">
        <f>(Q23+R23)*1000000/'a1'!AJ24</f>
        <v>72362.357244944098</v>
      </c>
      <c r="T23" s="78">
        <f t="shared" si="12"/>
        <v>421673</v>
      </c>
      <c r="U23" s="78">
        <f t="shared" si="13"/>
        <v>502670</v>
      </c>
      <c r="V23" s="287">
        <f>(T23+U23)*1000000/'a1'!AP24</f>
        <v>82327.371949840628</v>
      </c>
      <c r="W23" s="78">
        <f t="shared" si="14"/>
        <v>45432</v>
      </c>
      <c r="X23" s="78">
        <f t="shared" si="15"/>
        <v>36363</v>
      </c>
      <c r="Y23" s="287">
        <f>(W23+X23)*1000000/'a1'!AV24</f>
        <v>71994.528785488961</v>
      </c>
      <c r="Z23" s="78">
        <f t="shared" si="16"/>
        <v>65524</v>
      </c>
      <c r="AA23" s="78">
        <f t="shared" si="17"/>
        <v>37953</v>
      </c>
      <c r="AB23" s="287">
        <f>(Z23+AA23)*1000000/'a1'!BB24</f>
        <v>101657.13398735831</v>
      </c>
      <c r="AC23" s="78">
        <f t="shared" si="18"/>
        <v>280428</v>
      </c>
      <c r="AD23" s="78">
        <f t="shared" si="19"/>
        <v>133349</v>
      </c>
      <c r="AE23" s="287">
        <f>(AC23+AD23)*1000000/'a1'!BH24</f>
        <v>146218.8075119229</v>
      </c>
      <c r="AF23" s="78">
        <f t="shared" si="20"/>
        <v>157897</v>
      </c>
      <c r="AG23" s="78">
        <f t="shared" si="21"/>
        <v>120061</v>
      </c>
      <c r="AH23" s="78">
        <f>(AF23+AG23)*1000000/'a1'!BN24</f>
        <v>70394.366789301377</v>
      </c>
    </row>
    <row r="24" spans="1:34" ht="21.75" customHeight="1">
      <c r="A24" s="1">
        <v>1998</v>
      </c>
      <c r="B24" s="78">
        <f t="shared" si="0"/>
        <v>1361562</v>
      </c>
      <c r="C24" s="78">
        <f t="shared" si="1"/>
        <v>1200770</v>
      </c>
      <c r="D24" s="287">
        <f>(B24+C24)*1000000/'a1'!F25</f>
        <v>84971.556953097228</v>
      </c>
      <c r="E24" s="78">
        <f t="shared" si="2"/>
        <v>29300</v>
      </c>
      <c r="F24" s="78">
        <f t="shared" si="3"/>
        <v>18399</v>
      </c>
      <c r="G24" s="287">
        <f>(E24+F24)*1000000/'a1'!L25</f>
        <v>88357.170510685508</v>
      </c>
      <c r="H24" s="78">
        <f t="shared" si="4"/>
        <v>3830</v>
      </c>
      <c r="I24" s="78">
        <f t="shared" si="5"/>
        <v>3173</v>
      </c>
      <c r="J24" s="287">
        <f>(H24+I24)*1000000/'a1'!R25</f>
        <v>51566.96415422226</v>
      </c>
      <c r="K24" s="78">
        <f t="shared" si="6"/>
        <v>33319</v>
      </c>
      <c r="L24" s="78">
        <f t="shared" si="7"/>
        <v>28153</v>
      </c>
      <c r="M24" s="287">
        <f>(K24+L24)*1000000/'a1'!X25</f>
        <v>65968.689769444405</v>
      </c>
      <c r="N24" s="78">
        <f t="shared" si="8"/>
        <v>25326</v>
      </c>
      <c r="O24" s="78">
        <f t="shared" si="9"/>
        <v>17972</v>
      </c>
      <c r="P24" s="287">
        <f>(N24+O24)*1000000/'a1'!AD25</f>
        <v>57689.899137942521</v>
      </c>
      <c r="Q24" s="78">
        <f t="shared" si="10"/>
        <v>253335</v>
      </c>
      <c r="R24" s="78">
        <f t="shared" si="11"/>
        <v>278575</v>
      </c>
      <c r="S24" s="287">
        <f>(Q24+R24)*1000000/'a1'!AJ25</f>
        <v>72904.980650183978</v>
      </c>
      <c r="T24" s="78">
        <f t="shared" si="12"/>
        <v>428577</v>
      </c>
      <c r="U24" s="78">
        <f t="shared" si="13"/>
        <v>512280</v>
      </c>
      <c r="V24" s="287">
        <f>(T24+U24)*1000000/'a1'!AP25</f>
        <v>82778.919154759482</v>
      </c>
      <c r="W24" s="78">
        <f t="shared" si="14"/>
        <v>46428</v>
      </c>
      <c r="X24" s="78">
        <f t="shared" si="15"/>
        <v>36762</v>
      </c>
      <c r="Y24" s="287">
        <f>(W24+X24)*1000000/'a1'!AV25</f>
        <v>73134.773171432869</v>
      </c>
      <c r="Z24" s="78">
        <f t="shared" si="16"/>
        <v>67362</v>
      </c>
      <c r="AA24" s="78">
        <f t="shared" si="17"/>
        <v>38417</v>
      </c>
      <c r="AB24" s="287">
        <f>(Z24+AA24)*1000000/'a1'!BB25</f>
        <v>103976.87283993819</v>
      </c>
      <c r="AC24" s="78">
        <f t="shared" si="18"/>
        <v>294384</v>
      </c>
      <c r="AD24" s="78">
        <f t="shared" si="19"/>
        <v>138947</v>
      </c>
      <c r="AE24" s="287">
        <f>(AC24+AD24)*1000000/'a1'!BH25</f>
        <v>149472.62325176454</v>
      </c>
      <c r="AF24" s="78">
        <f t="shared" si="20"/>
        <v>159271</v>
      </c>
      <c r="AG24" s="78">
        <f t="shared" si="21"/>
        <v>124476</v>
      </c>
      <c r="AH24" s="78">
        <f>(AF24+AG24)*1000000/'a1'!BN25</f>
        <v>71237.49690254833</v>
      </c>
    </row>
    <row r="25" spans="1:34" ht="21.75" customHeight="1">
      <c r="A25" s="1">
        <v>1999</v>
      </c>
      <c r="B25" s="78">
        <f t="shared" si="0"/>
        <v>1391716</v>
      </c>
      <c r="C25" s="78">
        <f t="shared" si="1"/>
        <v>1226801</v>
      </c>
      <c r="D25" s="287">
        <f>(B25+C25)*1000000/'a1'!F26</f>
        <v>86131.784030451876</v>
      </c>
      <c r="E25" s="78">
        <f t="shared" si="2"/>
        <v>30785</v>
      </c>
      <c r="F25" s="78">
        <f t="shared" si="3"/>
        <v>18642</v>
      </c>
      <c r="G25" s="287">
        <f>(E25+F25)*1000000/'a1'!L26</f>
        <v>92676.377995571209</v>
      </c>
      <c r="H25" s="78">
        <f t="shared" si="4"/>
        <v>3851</v>
      </c>
      <c r="I25" s="78">
        <f t="shared" si="5"/>
        <v>3250</v>
      </c>
      <c r="J25" s="287">
        <f>(H25+I25)*1000000/'a1'!R26</f>
        <v>52105.5759790433</v>
      </c>
      <c r="K25" s="78">
        <f t="shared" si="6"/>
        <v>34861</v>
      </c>
      <c r="L25" s="78">
        <f t="shared" si="7"/>
        <v>28732</v>
      </c>
      <c r="M25" s="287">
        <f>(K25+L25)*1000000/'a1'!X26</f>
        <v>68102.473377140748</v>
      </c>
      <c r="N25" s="78">
        <f t="shared" si="8"/>
        <v>26637</v>
      </c>
      <c r="O25" s="78">
        <f t="shared" si="9"/>
        <v>18306</v>
      </c>
      <c r="P25" s="287">
        <f>(N25+O25)*1000000/'a1'!AD26</f>
        <v>59876.019349827671</v>
      </c>
      <c r="Q25" s="78">
        <f t="shared" si="10"/>
        <v>256440</v>
      </c>
      <c r="R25" s="78">
        <f t="shared" si="11"/>
        <v>281664</v>
      </c>
      <c r="S25" s="287">
        <f>(Q25+R25)*1000000/'a1'!AJ26</f>
        <v>73478.851602771989</v>
      </c>
      <c r="T25" s="78">
        <f t="shared" si="12"/>
        <v>436736</v>
      </c>
      <c r="U25" s="78">
        <f t="shared" si="13"/>
        <v>524781</v>
      </c>
      <c r="V25" s="287">
        <f>(T25+U25)*1000000/'a1'!AP26</f>
        <v>83575.588154432437</v>
      </c>
      <c r="W25" s="78">
        <f t="shared" si="14"/>
        <v>47425</v>
      </c>
      <c r="X25" s="78">
        <f t="shared" si="15"/>
        <v>37135</v>
      </c>
      <c r="Y25" s="287">
        <f>(W25+X25)*1000000/'a1'!AV26</f>
        <v>74016.497906250443</v>
      </c>
      <c r="Z25" s="78">
        <f t="shared" si="16"/>
        <v>68900</v>
      </c>
      <c r="AA25" s="78">
        <f t="shared" si="17"/>
        <v>38842</v>
      </c>
      <c r="AB25" s="287">
        <f>(Z25+AA25)*1000000/'a1'!BB26</f>
        <v>106199.55762505373</v>
      </c>
      <c r="AC25" s="78">
        <f t="shared" si="18"/>
        <v>304678</v>
      </c>
      <c r="AD25" s="78">
        <f t="shared" si="19"/>
        <v>143958</v>
      </c>
      <c r="AE25" s="287">
        <f>(AC25+AD25)*1000000/'a1'!BH26</f>
        <v>151941.34708259447</v>
      </c>
      <c r="AF25" s="78">
        <f t="shared" si="20"/>
        <v>161500</v>
      </c>
      <c r="AG25" s="78">
        <f t="shared" si="21"/>
        <v>127755</v>
      </c>
      <c r="AH25" s="78">
        <f>(AF25+AG25)*1000000/'a1'!BN26</f>
        <v>72108.690910224046</v>
      </c>
    </row>
    <row r="26" spans="1:34" ht="21.75" customHeight="1">
      <c r="A26" s="1">
        <v>2000</v>
      </c>
      <c r="B26" s="78">
        <f t="shared" si="0"/>
        <v>1424170</v>
      </c>
      <c r="C26" s="78">
        <f t="shared" si="1"/>
        <v>1255262</v>
      </c>
      <c r="D26" s="287">
        <f>(B26+C26)*1000000/'a1'!F27</f>
        <v>87318.502769854254</v>
      </c>
      <c r="E26" s="78">
        <f t="shared" si="2"/>
        <v>31384</v>
      </c>
      <c r="F26" s="78">
        <f t="shared" si="3"/>
        <v>18913</v>
      </c>
      <c r="G26" s="287">
        <f>(E26+F26)*1000000/'a1'!L27</f>
        <v>95265.604224514464</v>
      </c>
      <c r="H26" s="78">
        <f t="shared" si="4"/>
        <v>3880</v>
      </c>
      <c r="I26" s="78">
        <f t="shared" si="5"/>
        <v>3362</v>
      </c>
      <c r="J26" s="287">
        <f>(H26+I26)*1000000/'a1'!R27</f>
        <v>53066.608045724337</v>
      </c>
      <c r="K26" s="78">
        <f t="shared" si="6"/>
        <v>35380</v>
      </c>
      <c r="L26" s="78">
        <f t="shared" si="7"/>
        <v>29472</v>
      </c>
      <c r="M26" s="287">
        <f>(K26+L26)*1000000/'a1'!X27</f>
        <v>69447.999134737809</v>
      </c>
      <c r="N26" s="78">
        <f t="shared" si="8"/>
        <v>27531</v>
      </c>
      <c r="O26" s="78">
        <f t="shared" si="9"/>
        <v>18835</v>
      </c>
      <c r="P26" s="287">
        <f>(N26+O26)*1000000/'a1'!AD27</f>
        <v>61778.747183608102</v>
      </c>
      <c r="Q26" s="78">
        <f t="shared" si="10"/>
        <v>259914</v>
      </c>
      <c r="R26" s="78">
        <f t="shared" si="11"/>
        <v>284694</v>
      </c>
      <c r="S26" s="287">
        <f>(Q26+R26)*1000000/'a1'!AJ27</f>
        <v>74026.31878341992</v>
      </c>
      <c r="T26" s="78">
        <f t="shared" si="12"/>
        <v>443269</v>
      </c>
      <c r="U26" s="78">
        <f t="shared" si="13"/>
        <v>539227</v>
      </c>
      <c r="V26" s="287">
        <f>(T26+U26)*1000000/'a1'!AP27</f>
        <v>84094.120748522037</v>
      </c>
      <c r="W26" s="78">
        <f t="shared" si="14"/>
        <v>47743</v>
      </c>
      <c r="X26" s="78">
        <f t="shared" si="15"/>
        <v>37496</v>
      </c>
      <c r="Y26" s="287">
        <f>(W26+X26)*1000000/'a1'!AV27</f>
        <v>74294.460186540207</v>
      </c>
      <c r="Z26" s="78">
        <f t="shared" si="16"/>
        <v>70424</v>
      </c>
      <c r="AA26" s="78">
        <f t="shared" si="17"/>
        <v>39236</v>
      </c>
      <c r="AB26" s="287">
        <f>(Z26+AA26)*1000000/'a1'!BB27</f>
        <v>108836.65073717329</v>
      </c>
      <c r="AC26" s="78">
        <f t="shared" si="18"/>
        <v>321327</v>
      </c>
      <c r="AD26" s="78">
        <f t="shared" si="19"/>
        <v>149059</v>
      </c>
      <c r="AE26" s="287">
        <f>(AC26+AD26)*1000000/'a1'!BH27</f>
        <v>156576.23099409559</v>
      </c>
      <c r="AF26" s="78">
        <f t="shared" si="20"/>
        <v>163568</v>
      </c>
      <c r="AG26" s="78">
        <f t="shared" si="21"/>
        <v>131115</v>
      </c>
      <c r="AH26" s="78">
        <f>(AF26+AG26)*1000000/'a1'!BN27</f>
        <v>72955.241469289933</v>
      </c>
    </row>
    <row r="27" spans="1:34" ht="21.75" customHeight="1">
      <c r="A27" s="1">
        <v>2001</v>
      </c>
      <c r="B27" s="78">
        <f t="shared" si="0"/>
        <v>1459083</v>
      </c>
      <c r="C27" s="78">
        <f t="shared" si="1"/>
        <v>1290006</v>
      </c>
      <c r="D27" s="287">
        <f>(B27+C27)*1000000/'a1'!F28</f>
        <v>88620.53721068459</v>
      </c>
      <c r="E27" s="78">
        <f t="shared" si="2"/>
        <v>31836</v>
      </c>
      <c r="F27" s="78">
        <f t="shared" si="3"/>
        <v>19281</v>
      </c>
      <c r="G27" s="287">
        <f>(E27+F27)*1000000/'a1'!L28</f>
        <v>97916.65868524996</v>
      </c>
      <c r="H27" s="78">
        <f t="shared" si="4"/>
        <v>3926</v>
      </c>
      <c r="I27" s="78">
        <f t="shared" si="5"/>
        <v>3476</v>
      </c>
      <c r="J27" s="287">
        <f>(H27+I27)*1000000/'a1'!R28</f>
        <v>54161.636117513626</v>
      </c>
      <c r="K27" s="78">
        <f t="shared" si="6"/>
        <v>36021</v>
      </c>
      <c r="L27" s="78">
        <f t="shared" si="7"/>
        <v>30262</v>
      </c>
      <c r="M27" s="287">
        <f>(K27+L27)*1000000/'a1'!X28</f>
        <v>71081.422507812385</v>
      </c>
      <c r="N27" s="78">
        <f t="shared" si="8"/>
        <v>27358</v>
      </c>
      <c r="O27" s="78">
        <f t="shared" si="9"/>
        <v>19487</v>
      </c>
      <c r="P27" s="287">
        <f>(N27+O27)*1000000/'a1'!AD28</f>
        <v>62474.993998559657</v>
      </c>
      <c r="Q27" s="78">
        <f t="shared" si="10"/>
        <v>262879</v>
      </c>
      <c r="R27" s="78">
        <f t="shared" si="11"/>
        <v>289670</v>
      </c>
      <c r="S27" s="287">
        <f>(Q27+R27)*1000000/'a1'!AJ28</f>
        <v>74704.561211477499</v>
      </c>
      <c r="T27" s="78">
        <f t="shared" si="12"/>
        <v>449467</v>
      </c>
      <c r="U27" s="78">
        <f t="shared" si="13"/>
        <v>556063</v>
      </c>
      <c r="V27" s="287">
        <f>(T27+U27)*1000000/'a1'!AP28</f>
        <v>84515.833281081606</v>
      </c>
      <c r="W27" s="78">
        <f t="shared" si="14"/>
        <v>48141</v>
      </c>
      <c r="X27" s="78">
        <f t="shared" si="15"/>
        <v>38067</v>
      </c>
      <c r="Y27" s="287">
        <f>(W27+X27)*1000000/'a1'!AV28</f>
        <v>74868.818033547155</v>
      </c>
      <c r="Z27" s="78">
        <f t="shared" si="16"/>
        <v>71561</v>
      </c>
      <c r="AA27" s="78">
        <f t="shared" si="17"/>
        <v>39629</v>
      </c>
      <c r="AB27" s="287">
        <f>(Z27+AA27)*1000000/'a1'!BB28</f>
        <v>111163.43193976639</v>
      </c>
      <c r="AC27" s="78">
        <f t="shared" si="18"/>
        <v>340753</v>
      </c>
      <c r="AD27" s="78">
        <f t="shared" si="19"/>
        <v>155120</v>
      </c>
      <c r="AE27" s="287">
        <f>(AC27+AD27)*1000000/'a1'!BH28</f>
        <v>162150.25761026097</v>
      </c>
      <c r="AF27" s="78">
        <f t="shared" si="20"/>
        <v>166687</v>
      </c>
      <c r="AG27" s="78">
        <f t="shared" si="21"/>
        <v>134981</v>
      </c>
      <c r="AH27" s="78">
        <f>(AF27+AG27)*1000000/'a1'!BN28</f>
        <v>73993.549099204058</v>
      </c>
    </row>
    <row r="28" spans="1:34" ht="21.75" customHeight="1">
      <c r="A28" s="1">
        <v>2002</v>
      </c>
      <c r="B28" s="78">
        <f t="shared" si="0"/>
        <v>1482720</v>
      </c>
      <c r="C28" s="78">
        <f t="shared" si="1"/>
        <v>1333596</v>
      </c>
      <c r="D28" s="287">
        <f>(B28+C28)*1000000/'a1'!F29</f>
        <v>89805.768665314899</v>
      </c>
      <c r="E28" s="78">
        <f t="shared" si="2"/>
        <v>32000</v>
      </c>
      <c r="F28" s="78">
        <f t="shared" si="3"/>
        <v>19805</v>
      </c>
      <c r="G28" s="287">
        <f>(E28+F28)*1000000/'a1'!L29</f>
        <v>99724.532754807195</v>
      </c>
      <c r="H28" s="78">
        <f t="shared" si="4"/>
        <v>3974</v>
      </c>
      <c r="I28" s="78">
        <f t="shared" si="5"/>
        <v>3598</v>
      </c>
      <c r="J28" s="287">
        <f>(H28+I28)*1000000/'a1'!R29</f>
        <v>55318.527177089418</v>
      </c>
      <c r="K28" s="78">
        <f t="shared" si="6"/>
        <v>36658</v>
      </c>
      <c r="L28" s="78">
        <f t="shared" si="7"/>
        <v>31135</v>
      </c>
      <c r="M28" s="287">
        <f>(K28+L28)*1000000/'a1'!X29</f>
        <v>72492.004204542653</v>
      </c>
      <c r="N28" s="78">
        <f t="shared" si="8"/>
        <v>27229</v>
      </c>
      <c r="O28" s="78">
        <f t="shared" si="9"/>
        <v>20272</v>
      </c>
      <c r="P28" s="287">
        <f>(N28+O28)*1000000/'a1'!AD29</f>
        <v>63387.743337087588</v>
      </c>
      <c r="Q28" s="78">
        <f t="shared" si="10"/>
        <v>266100</v>
      </c>
      <c r="R28" s="78">
        <f t="shared" si="11"/>
        <v>297825</v>
      </c>
      <c r="S28" s="287">
        <f>(Q28+R28)*1000000/'a1'!AJ29</f>
        <v>75779.503916870119</v>
      </c>
      <c r="T28" s="78">
        <f t="shared" si="12"/>
        <v>453594</v>
      </c>
      <c r="U28" s="78">
        <f t="shared" si="13"/>
        <v>575262</v>
      </c>
      <c r="V28" s="287">
        <f>(T28+U28)*1000000/'a1'!AP29</f>
        <v>85070.381821859017</v>
      </c>
      <c r="W28" s="78">
        <f t="shared" si="14"/>
        <v>48326</v>
      </c>
      <c r="X28" s="78">
        <f t="shared" si="15"/>
        <v>38735</v>
      </c>
      <c r="Y28" s="287">
        <f>(W28+X28)*1000000/'a1'!AV29</f>
        <v>75268.008437943077</v>
      </c>
      <c r="Z28" s="78">
        <f t="shared" si="16"/>
        <v>71879</v>
      </c>
      <c r="AA28" s="78">
        <f t="shared" si="17"/>
        <v>40125</v>
      </c>
      <c r="AB28" s="287">
        <f>(Z28+AA28)*1000000/'a1'!BB29</f>
        <v>112362.77433846271</v>
      </c>
      <c r="AC28" s="78">
        <f t="shared" si="18"/>
        <v>354035</v>
      </c>
      <c r="AD28" s="78">
        <f t="shared" si="19"/>
        <v>162774</v>
      </c>
      <c r="AE28" s="287">
        <f>(AC28+AD28)*1000000/'a1'!BH29</f>
        <v>165197.61196434376</v>
      </c>
      <c r="AF28" s="78">
        <f t="shared" si="20"/>
        <v>168243</v>
      </c>
      <c r="AG28" s="78">
        <f t="shared" si="21"/>
        <v>139873</v>
      </c>
      <c r="AH28" s="78">
        <f>(AF28+AG28)*1000000/'a1'!BN29</f>
        <v>75139.907583444612</v>
      </c>
    </row>
    <row r="29" spans="1:34" ht="21.75" customHeight="1">
      <c r="A29" s="1">
        <v>2003</v>
      </c>
      <c r="B29" s="78">
        <f t="shared" si="0"/>
        <v>1511980</v>
      </c>
      <c r="C29" s="78">
        <f t="shared" si="1"/>
        <v>1379179</v>
      </c>
      <c r="D29" s="287">
        <f>(B29+C29)*1000000/'a1'!F30</f>
        <v>91365.075267914697</v>
      </c>
      <c r="E29" s="78">
        <f t="shared" si="2"/>
        <v>32289</v>
      </c>
      <c r="F29" s="78">
        <f t="shared" si="3"/>
        <v>20391</v>
      </c>
      <c r="G29" s="287">
        <f>(E29+F29)*1000000/'a1'!L30</f>
        <v>101608.80609652837</v>
      </c>
      <c r="H29" s="78">
        <f t="shared" si="4"/>
        <v>4045</v>
      </c>
      <c r="I29" s="78">
        <f t="shared" si="5"/>
        <v>3734</v>
      </c>
      <c r="J29" s="287">
        <f>(H29+I29)*1000000/'a1'!R30</f>
        <v>56687.095105190667</v>
      </c>
      <c r="K29" s="78">
        <f t="shared" si="6"/>
        <v>36993</v>
      </c>
      <c r="L29" s="78">
        <f t="shared" si="7"/>
        <v>32166</v>
      </c>
      <c r="M29" s="287">
        <f>(K29+L29)*1000000/'a1'!X30</f>
        <v>73752.528748012453</v>
      </c>
      <c r="N29" s="78">
        <f t="shared" si="8"/>
        <v>27364</v>
      </c>
      <c r="O29" s="78">
        <f t="shared" si="9"/>
        <v>21110</v>
      </c>
      <c r="P29" s="287">
        <f>(N29+O29)*1000000/'a1'!AD30</f>
        <v>64680.20831526431</v>
      </c>
      <c r="Q29" s="78">
        <f t="shared" si="10"/>
        <v>269311</v>
      </c>
      <c r="R29" s="78">
        <f t="shared" si="11"/>
        <v>307523</v>
      </c>
      <c r="S29" s="287">
        <f>(Q29+R29)*1000000/'a1'!AJ30</f>
        <v>77057.578576263477</v>
      </c>
      <c r="T29" s="78">
        <f t="shared" si="12"/>
        <v>460257</v>
      </c>
      <c r="U29" s="78">
        <f t="shared" si="13"/>
        <v>594418</v>
      </c>
      <c r="V29" s="287">
        <f>(T29+U29)*1000000/'a1'!AP30</f>
        <v>86130.799583406799</v>
      </c>
      <c r="W29" s="78">
        <f t="shared" si="14"/>
        <v>48451</v>
      </c>
      <c r="X29" s="78">
        <f t="shared" si="15"/>
        <v>39526</v>
      </c>
      <c r="Y29" s="287">
        <f>(W29+X29)*1000000/'a1'!AV30</f>
        <v>75607.857022540469</v>
      </c>
      <c r="Z29" s="78">
        <f t="shared" si="16"/>
        <v>72645</v>
      </c>
      <c r="AA29" s="78">
        <f t="shared" si="17"/>
        <v>40732</v>
      </c>
      <c r="AB29" s="287">
        <f>(Z29+AA29)*1000000/'a1'!BB30</f>
        <v>113788.23066562557</v>
      </c>
      <c r="AC29" s="78">
        <f t="shared" si="18"/>
        <v>369294</v>
      </c>
      <c r="AD29" s="78">
        <f t="shared" si="19"/>
        <v>169746</v>
      </c>
      <c r="AE29" s="287">
        <f>(AC29+AD29)*1000000/'a1'!BH30</f>
        <v>169346.21190582032</v>
      </c>
      <c r="AF29" s="78">
        <f t="shared" si="20"/>
        <v>170865</v>
      </c>
      <c r="AG29" s="78">
        <f t="shared" si="21"/>
        <v>145446</v>
      </c>
      <c r="AH29" s="78">
        <f>(AF29+AG29)*1000000/'a1'!BN30</f>
        <v>76691.085086563602</v>
      </c>
    </row>
    <row r="30" spans="1:34" ht="21.75" customHeight="1">
      <c r="A30" s="1">
        <v>2004</v>
      </c>
      <c r="B30" s="78">
        <f t="shared" si="0"/>
        <v>1552773</v>
      </c>
      <c r="C30" s="78">
        <f t="shared" si="1"/>
        <v>1430796</v>
      </c>
      <c r="D30" s="287">
        <f>(B30+C30)*1000000/'a1'!F31</f>
        <v>93409.762573748099</v>
      </c>
      <c r="E30" s="78">
        <f t="shared" si="2"/>
        <v>32909</v>
      </c>
      <c r="F30" s="78">
        <f t="shared" si="3"/>
        <v>21114</v>
      </c>
      <c r="G30" s="287">
        <f>(E30+F30)*1000000/'a1'!L31</f>
        <v>104407.80560585826</v>
      </c>
      <c r="H30" s="78">
        <f t="shared" si="4"/>
        <v>4054</v>
      </c>
      <c r="I30" s="78">
        <f t="shared" si="5"/>
        <v>3903</v>
      </c>
      <c r="J30" s="287">
        <f>(H30+I30)*1000000/'a1'!R31</f>
        <v>57793.434049970951</v>
      </c>
      <c r="K30" s="78">
        <f t="shared" si="6"/>
        <v>37202</v>
      </c>
      <c r="L30" s="78">
        <f t="shared" si="7"/>
        <v>33321</v>
      </c>
      <c r="M30" s="287">
        <f>(K30+L30)*1000000/'a1'!X31</f>
        <v>75051.294930954042</v>
      </c>
      <c r="N30" s="78">
        <f t="shared" si="8"/>
        <v>27615</v>
      </c>
      <c r="O30" s="78">
        <f t="shared" si="9"/>
        <v>22007</v>
      </c>
      <c r="P30" s="287">
        <f>(N30+O30)*1000000/'a1'!AD31</f>
        <v>66213.96041466789</v>
      </c>
      <c r="Q30" s="78">
        <f t="shared" si="10"/>
        <v>274573</v>
      </c>
      <c r="R30" s="78">
        <f t="shared" si="11"/>
        <v>319748</v>
      </c>
      <c r="S30" s="287">
        <f>(Q30+R30)*1000000/'a1'!AJ31</f>
        <v>78868.542476435163</v>
      </c>
      <c r="T30" s="78">
        <f t="shared" si="12"/>
        <v>469040</v>
      </c>
      <c r="U30" s="78">
        <f t="shared" si="13"/>
        <v>614445</v>
      </c>
      <c r="V30" s="287">
        <f>(T30+U30)*1000000/'a1'!AP31</f>
        <v>87438.317203491024</v>
      </c>
      <c r="W30" s="78">
        <f t="shared" si="14"/>
        <v>48896</v>
      </c>
      <c r="X30" s="78">
        <f t="shared" si="15"/>
        <v>40518</v>
      </c>
      <c r="Y30" s="287">
        <f>(W30+X30)*1000000/'a1'!AV31</f>
        <v>76211.305804960284</v>
      </c>
      <c r="Z30" s="78">
        <f t="shared" si="16"/>
        <v>73325</v>
      </c>
      <c r="AA30" s="78">
        <f t="shared" si="17"/>
        <v>41450</v>
      </c>
      <c r="AB30" s="287">
        <f>(Z30+AA30)*1000000/'a1'!BB31</f>
        <v>115087.69326259448</v>
      </c>
      <c r="AC30" s="78">
        <f t="shared" si="18"/>
        <v>388677</v>
      </c>
      <c r="AD30" s="78">
        <f t="shared" si="19"/>
        <v>176965</v>
      </c>
      <c r="AE30" s="287">
        <f>(AC30+AD30)*1000000/'a1'!BH31</f>
        <v>174652.66584904658</v>
      </c>
      <c r="AF30" s="78">
        <f t="shared" si="20"/>
        <v>175654</v>
      </c>
      <c r="AG30" s="78">
        <f t="shared" si="21"/>
        <v>152697</v>
      </c>
      <c r="AH30" s="78">
        <f>(AF30+AG30)*1000000/'a1'!BN31</f>
        <v>79013.131757214447</v>
      </c>
    </row>
    <row r="31" spans="1:34" ht="21.75" customHeight="1">
      <c r="A31" s="1">
        <v>2005</v>
      </c>
      <c r="B31" s="78">
        <f t="shared" si="0"/>
        <v>1611431</v>
      </c>
      <c r="C31" s="78">
        <f t="shared" si="1"/>
        <v>1484511</v>
      </c>
      <c r="D31" s="287">
        <f>(B31+C31)*1000000/'a1'!F32</f>
        <v>96016.800525670813</v>
      </c>
      <c r="E31" s="78">
        <f t="shared" si="2"/>
        <v>33811</v>
      </c>
      <c r="F31" s="78">
        <f t="shared" si="3"/>
        <v>21821</v>
      </c>
      <c r="G31" s="287">
        <f>(E31+F31)*1000000/'a1'!L32</f>
        <v>108163.59860945848</v>
      </c>
      <c r="H31" s="78">
        <f t="shared" si="4"/>
        <v>4136</v>
      </c>
      <c r="I31" s="78">
        <f t="shared" si="5"/>
        <v>4053</v>
      </c>
      <c r="J31" s="287">
        <f>(H31+I31)*1000000/'a1'!R32</f>
        <v>59313.07219840074</v>
      </c>
      <c r="K31" s="78">
        <f t="shared" si="6"/>
        <v>37360</v>
      </c>
      <c r="L31" s="78">
        <f t="shared" si="7"/>
        <v>34507</v>
      </c>
      <c r="M31" s="287">
        <f>(K31+L31)*1000000/'a1'!X32</f>
        <v>76623.315698679857</v>
      </c>
      <c r="N31" s="78">
        <f t="shared" si="8"/>
        <v>28181</v>
      </c>
      <c r="O31" s="78">
        <f t="shared" si="9"/>
        <v>22862</v>
      </c>
      <c r="P31" s="287">
        <f>(N31+O31)*1000000/'a1'!AD32</f>
        <v>68234.105155088444</v>
      </c>
      <c r="Q31" s="78">
        <f t="shared" si="10"/>
        <v>279647</v>
      </c>
      <c r="R31" s="78">
        <f t="shared" si="11"/>
        <v>331475</v>
      </c>
      <c r="S31" s="287">
        <f>(Q31+R31)*1000000/'a1'!AJ32</f>
        <v>80607.259061428151</v>
      </c>
      <c r="T31" s="78">
        <f t="shared" si="12"/>
        <v>480671</v>
      </c>
      <c r="U31" s="78">
        <f t="shared" si="13"/>
        <v>634459</v>
      </c>
      <c r="V31" s="287">
        <f>(T31+U31)*1000000/'a1'!AP32</f>
        <v>89006.304982423098</v>
      </c>
      <c r="W31" s="78">
        <f t="shared" si="14"/>
        <v>49324</v>
      </c>
      <c r="X31" s="78">
        <f t="shared" si="15"/>
        <v>41607</v>
      </c>
      <c r="Y31" s="287">
        <f>(W31+X31)*1000000/'a1'!AV32</f>
        <v>77173.706401960852</v>
      </c>
      <c r="Z31" s="78">
        <f t="shared" si="16"/>
        <v>75333</v>
      </c>
      <c r="AA31" s="78">
        <f t="shared" si="17"/>
        <v>42290</v>
      </c>
      <c r="AB31" s="287">
        <f>(Z31+AA31)*1000000/'a1'!BB32</f>
        <v>118392.55158530448</v>
      </c>
      <c r="AC31" s="78">
        <f t="shared" si="18"/>
        <v>418893</v>
      </c>
      <c r="AD31" s="78">
        <f t="shared" si="19"/>
        <v>185680</v>
      </c>
      <c r="AE31" s="287">
        <f>(AC31+AD31)*1000000/'a1'!BH32</f>
        <v>182003.37892351302</v>
      </c>
      <c r="AF31" s="78">
        <f t="shared" si="20"/>
        <v>182519</v>
      </c>
      <c r="AG31" s="78">
        <f t="shared" si="21"/>
        <v>160927</v>
      </c>
      <c r="AH31" s="78">
        <f>(AF31+AG31)*1000000/'a1'!BN32</f>
        <v>81849.600887689463</v>
      </c>
    </row>
    <row r="32" spans="1:34" ht="21.75" customHeight="1">
      <c r="A32" s="1">
        <v>2006</v>
      </c>
      <c r="B32" s="78">
        <f t="shared" si="0"/>
        <v>1678380</v>
      </c>
      <c r="C32" s="78">
        <f t="shared" si="1"/>
        <v>1539084</v>
      </c>
      <c r="D32" s="287">
        <f>(B32+C32)*1000000/'a1'!F33</f>
        <v>98782.561537388858</v>
      </c>
      <c r="E32" s="78">
        <f t="shared" si="2"/>
        <v>34176</v>
      </c>
      <c r="F32" s="78">
        <f t="shared" si="3"/>
        <v>22487</v>
      </c>
      <c r="G32" s="287">
        <f>(E32+F32)*1000000/'a1'!L33</f>
        <v>110975.10340937578</v>
      </c>
      <c r="H32" s="78">
        <f t="shared" si="4"/>
        <v>4295</v>
      </c>
      <c r="I32" s="78">
        <f t="shared" si="5"/>
        <v>4189</v>
      </c>
      <c r="J32" s="287">
        <f>(H32+I32)*1000000/'a1'!R33</f>
        <v>61537.568816322979</v>
      </c>
      <c r="K32" s="78">
        <f t="shared" si="6"/>
        <v>37405</v>
      </c>
      <c r="L32" s="78">
        <f t="shared" si="7"/>
        <v>35710</v>
      </c>
      <c r="M32" s="287">
        <f>(K32+L32)*1000000/'a1'!X33</f>
        <v>77957.568222868125</v>
      </c>
      <c r="N32" s="78">
        <f t="shared" si="8"/>
        <v>29542</v>
      </c>
      <c r="O32" s="78">
        <f t="shared" si="9"/>
        <v>23692</v>
      </c>
      <c r="P32" s="287">
        <f>(N32+O32)*1000000/'a1'!AD33</f>
        <v>71395.521317130289</v>
      </c>
      <c r="Q32" s="78">
        <f t="shared" si="10"/>
        <v>284201</v>
      </c>
      <c r="R32" s="78">
        <f t="shared" si="11"/>
        <v>342702</v>
      </c>
      <c r="S32" s="287">
        <f>(Q32+R32)*1000000/'a1'!AJ33</f>
        <v>82141.744342152466</v>
      </c>
      <c r="T32" s="78">
        <f t="shared" si="12"/>
        <v>493909</v>
      </c>
      <c r="U32" s="78">
        <f t="shared" si="13"/>
        <v>653884</v>
      </c>
      <c r="V32" s="287">
        <f>(T32+U32)*1000000/'a1'!AP33</f>
        <v>90649.507126825891</v>
      </c>
      <c r="W32" s="78">
        <f t="shared" si="14"/>
        <v>50471</v>
      </c>
      <c r="X32" s="78">
        <f t="shared" si="15"/>
        <v>42785</v>
      </c>
      <c r="Y32" s="287">
        <f>(W32+X32)*1000000/'a1'!AV33</f>
        <v>78792.66147443057</v>
      </c>
      <c r="Z32" s="78">
        <f t="shared" si="16"/>
        <v>78080</v>
      </c>
      <c r="AA32" s="78">
        <f t="shared" si="17"/>
        <v>43235</v>
      </c>
      <c r="AB32" s="287">
        <f t="shared" ref="AB32:AB44" si="22">AB31*POWER(AB31/AB26, 1/5)</f>
        <v>120402.14467820062</v>
      </c>
      <c r="AC32" s="78">
        <f t="shared" si="18"/>
        <v>452280</v>
      </c>
      <c r="AD32" s="78">
        <f t="shared" si="19"/>
        <v>194954</v>
      </c>
      <c r="AE32" s="287">
        <f>(AC32+AD32)*1000000/'a1'!BH33</f>
        <v>189170.38879019732</v>
      </c>
      <c r="AF32" s="78">
        <f t="shared" si="20"/>
        <v>191453</v>
      </c>
      <c r="AG32" s="78">
        <f t="shared" si="21"/>
        <v>170447</v>
      </c>
      <c r="AH32" s="78">
        <f>(AF32+AG32)*1000000/'a1'!BN33</f>
        <v>85317.674549966352</v>
      </c>
    </row>
    <row r="33" spans="1:34" ht="21.75" customHeight="1">
      <c r="A33" s="1">
        <v>2007</v>
      </c>
      <c r="B33" s="78">
        <f t="shared" si="0"/>
        <v>1743411</v>
      </c>
      <c r="C33" s="78">
        <f t="shared" si="1"/>
        <v>1597313</v>
      </c>
      <c r="D33" s="287">
        <f>(B33+C33)*1000000/'a1'!F34</f>
        <v>101575.647195379</v>
      </c>
      <c r="E33" s="78">
        <f t="shared" si="2"/>
        <v>34039</v>
      </c>
      <c r="F33" s="78">
        <f t="shared" si="3"/>
        <v>23241</v>
      </c>
      <c r="G33" s="287">
        <f>(E33+F33)*1000000/'a1'!L34</f>
        <v>112522.22254962627</v>
      </c>
      <c r="H33" s="78">
        <f t="shared" si="4"/>
        <v>4463</v>
      </c>
      <c r="I33" s="78">
        <f t="shared" si="5"/>
        <v>4324</v>
      </c>
      <c r="J33" s="287">
        <f>(H33+I33)*1000000/'a1'!R34</f>
        <v>63807.538976552343</v>
      </c>
      <c r="K33" s="78">
        <f t="shared" si="6"/>
        <v>37471</v>
      </c>
      <c r="L33" s="78">
        <f t="shared" si="7"/>
        <v>36884</v>
      </c>
      <c r="M33" s="287">
        <f>(K33+L33)*1000000/'a1'!X34</f>
        <v>79514.284339359336</v>
      </c>
      <c r="N33" s="78">
        <f t="shared" si="8"/>
        <v>31272</v>
      </c>
      <c r="O33" s="78">
        <f t="shared" si="9"/>
        <v>24638</v>
      </c>
      <c r="P33" s="287">
        <f>(N33+O33)*1000000/'a1'!AD34</f>
        <v>75003.387293022985</v>
      </c>
      <c r="Q33" s="78">
        <f t="shared" si="10"/>
        <v>291089</v>
      </c>
      <c r="R33" s="78">
        <f t="shared" si="11"/>
        <v>354656</v>
      </c>
      <c r="S33" s="287">
        <f>(Q33+R33)*1000000/'a1'!AJ34</f>
        <v>83940.212008034403</v>
      </c>
      <c r="T33" s="78">
        <f t="shared" si="12"/>
        <v>505176</v>
      </c>
      <c r="U33" s="78">
        <f t="shared" si="13"/>
        <v>674175</v>
      </c>
      <c r="V33" s="287">
        <f>(T33+U33)*1000000/'a1'!AP34</f>
        <v>92390.828344747264</v>
      </c>
      <c r="W33" s="78">
        <f t="shared" si="14"/>
        <v>51915</v>
      </c>
      <c r="X33" s="78">
        <f t="shared" si="15"/>
        <v>44137</v>
      </c>
      <c r="Y33" s="287">
        <f>(W33+X33)*1000000/'a1'!AV34</f>
        <v>80753.221444178867</v>
      </c>
      <c r="Z33" s="78">
        <f t="shared" si="16"/>
        <v>80952</v>
      </c>
      <c r="AA33" s="78">
        <f t="shared" si="17"/>
        <v>44618</v>
      </c>
      <c r="AB33" s="287">
        <f t="shared" si="22"/>
        <v>122340.05692737031</v>
      </c>
      <c r="AC33" s="78">
        <f t="shared" si="18"/>
        <v>483385</v>
      </c>
      <c r="AD33" s="78">
        <f t="shared" si="19"/>
        <v>204958</v>
      </c>
      <c r="AE33" s="287">
        <f>(AC33+AD33)*1000000/'a1'!BH34</f>
        <v>195877.69094463036</v>
      </c>
      <c r="AF33" s="78">
        <f t="shared" si="20"/>
        <v>199830</v>
      </c>
      <c r="AG33" s="78">
        <f t="shared" si="21"/>
        <v>180491</v>
      </c>
      <c r="AH33" s="78">
        <f>(AF33+AG33)*1000000/'a1'!BN34</f>
        <v>88632.58404132945</v>
      </c>
    </row>
    <row r="34" spans="1:34" ht="21.75" customHeight="1">
      <c r="A34" s="1">
        <v>2008</v>
      </c>
      <c r="B34" s="78">
        <f t="shared" si="0"/>
        <v>1810098</v>
      </c>
      <c r="C34" s="78">
        <f t="shared" si="1"/>
        <v>1650737</v>
      </c>
      <c r="D34" s="287">
        <f>(B34+C34)*1000000/'a1'!F35</f>
        <v>104094.28570620768</v>
      </c>
      <c r="E34" s="78">
        <f t="shared" si="2"/>
        <v>34502</v>
      </c>
      <c r="F34" s="78">
        <f t="shared" si="3"/>
        <v>24020</v>
      </c>
      <c r="G34" s="287">
        <f>(E34+F34)*1000000/'a1'!L35</f>
        <v>114394.39697721378</v>
      </c>
      <c r="H34" s="78">
        <f t="shared" si="4"/>
        <v>4599</v>
      </c>
      <c r="I34" s="78">
        <f t="shared" si="5"/>
        <v>4461</v>
      </c>
      <c r="J34" s="287">
        <f>(H34+I34)*1000000/'a1'!R35</f>
        <v>65297.767911840805</v>
      </c>
      <c r="K34" s="78">
        <f t="shared" si="6"/>
        <v>37118</v>
      </c>
      <c r="L34" s="78">
        <f t="shared" si="7"/>
        <v>37955</v>
      </c>
      <c r="M34" s="287">
        <f>(K34+L34)*1000000/'a1'!X35</f>
        <v>80215.023661791842</v>
      </c>
      <c r="N34" s="78">
        <f t="shared" si="8"/>
        <v>32690</v>
      </c>
      <c r="O34" s="78">
        <f t="shared" si="9"/>
        <v>25551</v>
      </c>
      <c r="P34" s="287">
        <f>(N34+O34)*1000000/'a1'!AD35</f>
        <v>77979.372774901349</v>
      </c>
      <c r="Q34" s="78">
        <f t="shared" si="10"/>
        <v>298841</v>
      </c>
      <c r="R34" s="78">
        <f t="shared" si="11"/>
        <v>365631</v>
      </c>
      <c r="S34" s="287">
        <f>(Q34+R34)*1000000/'a1'!AJ35</f>
        <v>85608.804743790839</v>
      </c>
      <c r="T34" s="78">
        <f t="shared" si="12"/>
        <v>514541</v>
      </c>
      <c r="U34" s="78">
        <f t="shared" si="13"/>
        <v>692395</v>
      </c>
      <c r="V34" s="287">
        <f>(T34+U34)*1000000/'a1'!AP35</f>
        <v>93680.150933168203</v>
      </c>
      <c r="W34" s="78">
        <f t="shared" si="14"/>
        <v>53983</v>
      </c>
      <c r="X34" s="78">
        <f t="shared" si="15"/>
        <v>45528</v>
      </c>
      <c r="Y34" s="287">
        <f>(W34+X34)*1000000/'a1'!AV35</f>
        <v>83079.877272442653</v>
      </c>
      <c r="Z34" s="78">
        <f t="shared" si="16"/>
        <v>85611</v>
      </c>
      <c r="AA34" s="78">
        <f t="shared" si="17"/>
        <v>46126</v>
      </c>
      <c r="AB34" s="287">
        <f t="shared" si="22"/>
        <v>124439.40421306653</v>
      </c>
      <c r="AC34" s="78">
        <f t="shared" si="18"/>
        <v>514033</v>
      </c>
      <c r="AD34" s="78">
        <f t="shared" si="19"/>
        <v>213315</v>
      </c>
      <c r="AE34" s="287">
        <f>(AC34+AD34)*1000000/'a1'!BH35</f>
        <v>202273.95090348445</v>
      </c>
      <c r="AF34" s="78">
        <f t="shared" si="20"/>
        <v>209290</v>
      </c>
      <c r="AG34" s="78">
        <f t="shared" si="21"/>
        <v>190402</v>
      </c>
      <c r="AH34" s="78">
        <f>(AF34+AG34)*1000000/'a1'!BN35</f>
        <v>91897.245924435367</v>
      </c>
    </row>
    <row r="35" spans="1:34" ht="21.75" customHeight="1">
      <c r="A35" s="1">
        <v>2009</v>
      </c>
      <c r="B35" s="78">
        <f t="shared" si="0"/>
        <v>1833194</v>
      </c>
      <c r="C35" s="78">
        <f t="shared" si="1"/>
        <v>1697065</v>
      </c>
      <c r="D35" s="287">
        <f>(B35+C35)*1000000/'a1'!F36</f>
        <v>104976.9550857975</v>
      </c>
      <c r="E35" s="78">
        <f t="shared" si="2"/>
        <v>34752</v>
      </c>
      <c r="F35" s="78">
        <f t="shared" si="3"/>
        <v>24827</v>
      </c>
      <c r="G35" s="287">
        <f>(E35+F35)*1000000/'a1'!L36</f>
        <v>115295.37436792575</v>
      </c>
      <c r="H35" s="78">
        <f t="shared" si="4"/>
        <v>4708</v>
      </c>
      <c r="I35" s="78">
        <f t="shared" si="5"/>
        <v>4613</v>
      </c>
      <c r="J35" s="287">
        <f>(H35+I35)*1000000/'a1'!R36</f>
        <v>66630.447991650639</v>
      </c>
      <c r="K35" s="78">
        <f t="shared" si="6"/>
        <v>37783</v>
      </c>
      <c r="L35" s="78">
        <f t="shared" si="7"/>
        <v>38905</v>
      </c>
      <c r="M35" s="287">
        <f>(K35+L35)*1000000/'a1'!X36</f>
        <v>81738.804188410242</v>
      </c>
      <c r="N35" s="78">
        <f t="shared" si="8"/>
        <v>33194</v>
      </c>
      <c r="O35" s="78">
        <f t="shared" si="9"/>
        <v>26414</v>
      </c>
      <c r="P35" s="287">
        <f>(N35+O35)*1000000/'a1'!AD36</f>
        <v>79481.996277114929</v>
      </c>
      <c r="Q35" s="78">
        <f t="shared" si="10"/>
        <v>303218</v>
      </c>
      <c r="R35" s="78">
        <f t="shared" si="11"/>
        <v>375917</v>
      </c>
      <c r="S35" s="287">
        <f>(Q35+R35)*1000000/'a1'!AJ36</f>
        <v>86586.999512837763</v>
      </c>
      <c r="T35" s="78">
        <f t="shared" si="12"/>
        <v>516646</v>
      </c>
      <c r="U35" s="78">
        <f t="shared" si="13"/>
        <v>708054</v>
      </c>
      <c r="V35" s="287">
        <f>(T35+U35)*1000000/'a1'!AP36</f>
        <v>94219.687198639513</v>
      </c>
      <c r="W35" s="78">
        <f t="shared" si="14"/>
        <v>55312</v>
      </c>
      <c r="X35" s="78">
        <f t="shared" si="15"/>
        <v>46916</v>
      </c>
      <c r="Y35" s="287">
        <f>(W35+X35)*1000000/'a1'!AV36</f>
        <v>84586.89543554456</v>
      </c>
      <c r="Z35" s="78">
        <f t="shared" si="16"/>
        <v>90171</v>
      </c>
      <c r="AA35" s="78">
        <f t="shared" si="17"/>
        <v>47399</v>
      </c>
      <c r="AB35" s="287">
        <f t="shared" si="22"/>
        <v>126686.41275864106</v>
      </c>
      <c r="AC35" s="78">
        <f t="shared" si="18"/>
        <v>518598</v>
      </c>
      <c r="AD35" s="78">
        <f t="shared" si="19"/>
        <v>219746</v>
      </c>
      <c r="AE35" s="287">
        <f>(AC35+AD35)*1000000/'a1'!BH36</f>
        <v>200691.7104557874</v>
      </c>
      <c r="AF35" s="78">
        <f t="shared" si="20"/>
        <v>214143</v>
      </c>
      <c r="AG35" s="78">
        <f t="shared" si="21"/>
        <v>198676</v>
      </c>
      <c r="AH35" s="78">
        <f>(AF35+AG35)*1000000/'a1'!BN36</f>
        <v>93599.011088523635</v>
      </c>
    </row>
    <row r="36" spans="1:34" ht="21.75" customHeight="1">
      <c r="A36" s="1">
        <v>2010</v>
      </c>
      <c r="B36" s="78">
        <f t="shared" si="0"/>
        <v>1887053</v>
      </c>
      <c r="C36" s="78">
        <f t="shared" si="1"/>
        <v>1749663</v>
      </c>
      <c r="D36" s="287">
        <f>(B36+C36)*1000000/'a1'!F37</f>
        <v>106946.85696518522</v>
      </c>
      <c r="E36" s="78">
        <f t="shared" si="2"/>
        <v>35670</v>
      </c>
      <c r="F36" s="78">
        <f t="shared" si="3"/>
        <v>25815</v>
      </c>
      <c r="G36" s="287">
        <f>(E36+F36)*1000000/'a1'!L37</f>
        <v>117785.32554036424</v>
      </c>
      <c r="H36" s="78">
        <f t="shared" si="4"/>
        <v>4733</v>
      </c>
      <c r="I36" s="78">
        <f t="shared" si="5"/>
        <v>4772</v>
      </c>
      <c r="J36" s="287">
        <f>(H36+I36)*1000000/'a1'!R37</f>
        <v>67100.117186948482</v>
      </c>
      <c r="K36" s="78">
        <f t="shared" si="6"/>
        <v>39131</v>
      </c>
      <c r="L36" s="78">
        <f t="shared" si="7"/>
        <v>40043</v>
      </c>
      <c r="M36" s="287">
        <f>(K36+L36)*1000000/'a1'!X37</f>
        <v>84039.28640801947</v>
      </c>
      <c r="N36" s="78">
        <f t="shared" si="8"/>
        <v>33794</v>
      </c>
      <c r="O36" s="78">
        <f t="shared" si="9"/>
        <v>27295</v>
      </c>
      <c r="P36" s="287">
        <f>(N36+O36)*1000000/'a1'!AD37</f>
        <v>81123.719349034247</v>
      </c>
      <c r="Q36" s="78">
        <f t="shared" si="10"/>
        <v>308463</v>
      </c>
      <c r="R36" s="78">
        <f t="shared" si="11"/>
        <v>387959</v>
      </c>
      <c r="S36" s="287">
        <f>(Q36+R36)*1000000/'a1'!AJ37</f>
        <v>87829.80221767028</v>
      </c>
      <c r="T36" s="78">
        <f t="shared" si="12"/>
        <v>526916</v>
      </c>
      <c r="U36" s="78">
        <f t="shared" si="13"/>
        <v>725782</v>
      </c>
      <c r="V36" s="287">
        <f>(T36+U36)*1000000/'a1'!AP37</f>
        <v>95365.344938076756</v>
      </c>
      <c r="W36" s="78">
        <f t="shared" si="14"/>
        <v>58205</v>
      </c>
      <c r="X36" s="78">
        <f t="shared" si="15"/>
        <v>48414</v>
      </c>
      <c r="Y36" s="287">
        <f>(W36+X36)*1000000/'a1'!AV37</f>
        <v>87336.78467864808</v>
      </c>
      <c r="Z36" s="78">
        <f t="shared" si="16"/>
        <v>96554</v>
      </c>
      <c r="AA36" s="78">
        <f t="shared" si="17"/>
        <v>48859</v>
      </c>
      <c r="AB36" s="287">
        <f t="shared" si="22"/>
        <v>129142.82119082252</v>
      </c>
      <c r="AC36" s="78">
        <f t="shared" si="18"/>
        <v>537156</v>
      </c>
      <c r="AD36" s="78">
        <f t="shared" si="19"/>
        <v>228386</v>
      </c>
      <c r="AE36" s="287">
        <f>(AC36+AD36)*1000000/'a1'!BH37</f>
        <v>205124.64624303539</v>
      </c>
      <c r="AF36" s="78">
        <f t="shared" si="20"/>
        <v>221558</v>
      </c>
      <c r="AG36" s="78">
        <f t="shared" si="21"/>
        <v>206460</v>
      </c>
      <c r="AH36" s="78">
        <f>(AF36+AG36)*1000000/'a1'!BN37</f>
        <v>95848.973451398779</v>
      </c>
    </row>
    <row r="37" spans="1:34" ht="21.75" customHeight="1">
      <c r="A37" s="1">
        <v>2011</v>
      </c>
      <c r="B37" s="78">
        <f t="shared" si="0"/>
        <v>1952089</v>
      </c>
      <c r="C37" s="78">
        <f t="shared" si="1"/>
        <v>1801899</v>
      </c>
      <c r="D37" s="287">
        <f>(B37+C37)*1000000/'a1'!F38</f>
        <v>109320.3687620212</v>
      </c>
      <c r="E37" s="78">
        <f t="shared" si="2"/>
        <v>37904</v>
      </c>
      <c r="F37" s="78">
        <f t="shared" si="3"/>
        <v>26804</v>
      </c>
      <c r="G37" s="287">
        <f>(E37+F37)*1000000/'a1'!L38</f>
        <v>123253.56810203448</v>
      </c>
      <c r="H37" s="78">
        <f t="shared" si="4"/>
        <v>4843</v>
      </c>
      <c r="I37" s="78">
        <f t="shared" si="5"/>
        <v>4932</v>
      </c>
      <c r="J37" s="287">
        <f>(H37+I37)*1000000/'a1'!R38</f>
        <v>67899.390815695704</v>
      </c>
      <c r="K37" s="78">
        <f t="shared" si="6"/>
        <v>39818</v>
      </c>
      <c r="L37" s="78">
        <f t="shared" si="7"/>
        <v>41183</v>
      </c>
      <c r="M37" s="287">
        <f>(K37+L37)*1000000/'a1'!X38</f>
        <v>85781.24569775298</v>
      </c>
      <c r="N37" s="78">
        <f t="shared" si="8"/>
        <v>34709</v>
      </c>
      <c r="O37" s="78">
        <f t="shared" si="9"/>
        <v>28107</v>
      </c>
      <c r="P37" s="287">
        <f>(N37+O37)*1000000/'a1'!AD38</f>
        <v>83122.382411126033</v>
      </c>
      <c r="Q37" s="78">
        <f t="shared" si="10"/>
        <v>316305</v>
      </c>
      <c r="R37" s="78">
        <f t="shared" si="11"/>
        <v>399601</v>
      </c>
      <c r="S37" s="287">
        <f>(Q37+R37)*1000000/'a1'!AJ38</f>
        <v>89431.349304005329</v>
      </c>
      <c r="T37" s="78">
        <f t="shared" si="12"/>
        <v>536648</v>
      </c>
      <c r="U37" s="78">
        <f t="shared" si="13"/>
        <v>744082</v>
      </c>
      <c r="V37" s="287">
        <f>(T37+U37)*1000000/'a1'!AP38</f>
        <v>96575.914680379065</v>
      </c>
      <c r="W37" s="78">
        <f t="shared" si="14"/>
        <v>60568</v>
      </c>
      <c r="X37" s="78">
        <f t="shared" si="15"/>
        <v>49923</v>
      </c>
      <c r="Y37" s="287">
        <f>(W37+X37)*1000000/'a1'!AV38</f>
        <v>89564.373658958095</v>
      </c>
      <c r="Z37" s="78">
        <f t="shared" si="16"/>
        <v>103487</v>
      </c>
      <c r="AA37" s="78">
        <f t="shared" si="17"/>
        <v>50787</v>
      </c>
      <c r="AB37" s="287">
        <f t="shared" si="22"/>
        <v>131407.28648621417</v>
      </c>
      <c r="AC37" s="78">
        <f t="shared" si="18"/>
        <v>564536</v>
      </c>
      <c r="AD37" s="78">
        <f t="shared" si="19"/>
        <v>235911</v>
      </c>
      <c r="AE37" s="287">
        <f>(AC37+AD37)*1000000/'a1'!BH38</f>
        <v>211253.80374396613</v>
      </c>
      <c r="AF37" s="78">
        <f t="shared" si="20"/>
        <v>227988</v>
      </c>
      <c r="AG37" s="78">
        <f t="shared" si="21"/>
        <v>214511</v>
      </c>
      <c r="AH37" s="78">
        <f>(AF37+AG37)*1000000/'a1'!BN38</f>
        <v>98287.156405094152</v>
      </c>
    </row>
    <row r="38" spans="1:34" ht="21.75" customHeight="1">
      <c r="A38" s="1">
        <v>2012</v>
      </c>
      <c r="B38" s="78">
        <f t="shared" si="0"/>
        <v>2023689</v>
      </c>
      <c r="C38" s="78">
        <f t="shared" si="1"/>
        <v>1858997</v>
      </c>
      <c r="D38" s="287">
        <f>(B38+C38)*1000000/'a1'!F39</f>
        <v>111847.12709390406</v>
      </c>
      <c r="E38" s="78">
        <f t="shared" si="2"/>
        <v>41427</v>
      </c>
      <c r="F38" s="78">
        <f t="shared" si="3"/>
        <v>27853</v>
      </c>
      <c r="G38" s="287">
        <f>(E38+F38)*1000000/'a1'!L39</f>
        <v>131624.69482943698</v>
      </c>
      <c r="H38" s="78">
        <f t="shared" si="4"/>
        <v>4817</v>
      </c>
      <c r="I38" s="78">
        <f t="shared" si="5"/>
        <v>5087</v>
      </c>
      <c r="J38" s="287">
        <f>(H38+I38)*1000000/'a1'!R39</f>
        <v>68525.565626513533</v>
      </c>
      <c r="K38" s="78">
        <f t="shared" si="6"/>
        <v>39467</v>
      </c>
      <c r="L38" s="78">
        <f t="shared" si="7"/>
        <v>42357</v>
      </c>
      <c r="M38" s="287">
        <f>(K38+L38)*1000000/'a1'!X39</f>
        <v>86711.493321040442</v>
      </c>
      <c r="N38" s="78">
        <f t="shared" si="8"/>
        <v>34636</v>
      </c>
      <c r="O38" s="78">
        <f t="shared" si="9"/>
        <v>28899</v>
      </c>
      <c r="P38" s="287">
        <f>(N38+O38)*1000000/'a1'!AD39</f>
        <v>83777.482996605919</v>
      </c>
      <c r="Q38" s="78">
        <f t="shared" si="10"/>
        <v>325609</v>
      </c>
      <c r="R38" s="78">
        <f t="shared" si="11"/>
        <v>411014</v>
      </c>
      <c r="S38" s="287">
        <f>(Q38+R38)*1000000/'a1'!AJ39</f>
        <v>91379.949215373927</v>
      </c>
      <c r="T38" s="78">
        <f t="shared" si="12"/>
        <v>545226</v>
      </c>
      <c r="U38" s="78">
        <f t="shared" si="13"/>
        <v>764236</v>
      </c>
      <c r="V38" s="287">
        <f>(T38+U38)*1000000/'a1'!AP39</f>
        <v>97789.409790366873</v>
      </c>
      <c r="W38" s="78">
        <f t="shared" si="14"/>
        <v>62995</v>
      </c>
      <c r="X38" s="78">
        <f t="shared" si="15"/>
        <v>51693</v>
      </c>
      <c r="Y38" s="287">
        <f>(W38+X38)*1000000/'a1'!AV39</f>
        <v>91752.235044700894</v>
      </c>
      <c r="Z38" s="78">
        <f t="shared" si="16"/>
        <v>110549</v>
      </c>
      <c r="AA38" s="78">
        <f t="shared" si="17"/>
        <v>53288</v>
      </c>
      <c r="AB38" s="287">
        <f t="shared" si="22"/>
        <v>133726.19645895765</v>
      </c>
      <c r="AC38" s="78">
        <f t="shared" si="18"/>
        <v>598131</v>
      </c>
      <c r="AD38" s="78">
        <f t="shared" si="19"/>
        <v>245201</v>
      </c>
      <c r="AE38" s="287">
        <f>(AC38+AD38)*1000000/'a1'!BH39</f>
        <v>217659.45343818169</v>
      </c>
      <c r="AF38" s="78">
        <f t="shared" si="20"/>
        <v>235410</v>
      </c>
      <c r="AG38" s="78">
        <f t="shared" si="21"/>
        <v>223157</v>
      </c>
      <c r="AH38" s="78">
        <f>(AF38+AG38)*1000000/'a1'!BN39</f>
        <v>100413.88123638397</v>
      </c>
    </row>
    <row r="39" spans="1:34" ht="21.75" customHeight="1">
      <c r="A39" s="1">
        <v>2013</v>
      </c>
      <c r="B39" s="78">
        <f t="shared" si="0"/>
        <v>2093324</v>
      </c>
      <c r="C39" s="78">
        <f t="shared" si="1"/>
        <v>1914207</v>
      </c>
      <c r="D39" s="287">
        <f>(B39+C39)*1000000/'a1'!F40</f>
        <v>114230.1472105228</v>
      </c>
      <c r="E39" s="78">
        <f t="shared" si="2"/>
        <v>46222</v>
      </c>
      <c r="F39" s="78">
        <f t="shared" si="3"/>
        <v>28768</v>
      </c>
      <c r="G39" s="287">
        <f>(E39+F39)*1000000/'a1'!L40</f>
        <v>142265.24053620279</v>
      </c>
      <c r="H39" s="78">
        <f t="shared" si="4"/>
        <v>4866</v>
      </c>
      <c r="I39" s="78">
        <f t="shared" si="5"/>
        <v>5239</v>
      </c>
      <c r="J39" s="287">
        <f>(H39+I39)*1000000/'a1'!R40</f>
        <v>70127.833219981403</v>
      </c>
      <c r="K39" s="78">
        <f t="shared" si="6"/>
        <v>39434</v>
      </c>
      <c r="L39" s="78">
        <f t="shared" si="7"/>
        <v>43514</v>
      </c>
      <c r="M39" s="287">
        <f>(K39+L39)*1000000/'a1'!X40</f>
        <v>88201.830218813862</v>
      </c>
      <c r="N39" s="78">
        <f t="shared" si="8"/>
        <v>34270</v>
      </c>
      <c r="O39" s="78">
        <f t="shared" si="9"/>
        <v>29532</v>
      </c>
      <c r="P39" s="287">
        <f>(N39+O39)*1000000/'a1'!AD40</f>
        <v>84111.139235166323</v>
      </c>
      <c r="Q39" s="78">
        <f t="shared" si="10"/>
        <v>332810</v>
      </c>
      <c r="R39" s="78">
        <f t="shared" si="11"/>
        <v>420767</v>
      </c>
      <c r="S39" s="287">
        <f>(Q39+R39)*1000000/'a1'!AJ40</f>
        <v>92909.400706211905</v>
      </c>
      <c r="T39" s="78">
        <f t="shared" si="12"/>
        <v>548160</v>
      </c>
      <c r="U39" s="78">
        <f t="shared" si="13"/>
        <v>782790</v>
      </c>
      <c r="V39" s="287">
        <f>(T39+U39)*1000000/'a1'!AP40</f>
        <v>98510.219357415379</v>
      </c>
      <c r="W39" s="78">
        <f t="shared" si="14"/>
        <v>64957</v>
      </c>
      <c r="X39" s="78">
        <f t="shared" si="15"/>
        <v>53637</v>
      </c>
      <c r="Y39" s="287">
        <f>(W39+X39)*1000000/'a1'!AV40</f>
        <v>93778.36820546884</v>
      </c>
      <c r="Z39" s="78">
        <f t="shared" si="16"/>
        <v>118133</v>
      </c>
      <c r="AA39" s="78">
        <f t="shared" si="17"/>
        <v>55833</v>
      </c>
      <c r="AB39" s="287">
        <f t="shared" si="22"/>
        <v>136127.55840690123</v>
      </c>
      <c r="AC39" s="78">
        <f t="shared" si="18"/>
        <v>638193</v>
      </c>
      <c r="AD39" s="78">
        <f t="shared" si="19"/>
        <v>255962</v>
      </c>
      <c r="AE39" s="287">
        <f>(AC39+AD39)*1000000/'a1'!BH40</f>
        <v>224605.00611528076</v>
      </c>
      <c r="AF39" s="78">
        <f t="shared" si="20"/>
        <v>240452</v>
      </c>
      <c r="AG39" s="78">
        <f t="shared" si="21"/>
        <v>231820</v>
      </c>
      <c r="AH39" s="78">
        <f>(AF39+AG39)*1000000/'a1'!BN40</f>
        <v>102000.89544947093</v>
      </c>
    </row>
    <row r="40" spans="1:34" ht="21.75" customHeight="1">
      <c r="A40" s="1">
        <v>2014</v>
      </c>
      <c r="B40" s="78">
        <f t="shared" si="0"/>
        <v>2165031</v>
      </c>
      <c r="C40" s="78">
        <f t="shared" si="1"/>
        <v>1968974</v>
      </c>
      <c r="D40" s="287">
        <f>(B40+C40)*1000000/'a1'!F41</f>
        <v>116656.43972257021</v>
      </c>
      <c r="E40" s="78">
        <f t="shared" si="2"/>
        <v>50902</v>
      </c>
      <c r="F40" s="78">
        <f t="shared" si="3"/>
        <v>29470</v>
      </c>
      <c r="G40" s="287">
        <f>(E40+F40)*1000000/'a1'!L41</f>
        <v>152173.87188327758</v>
      </c>
      <c r="H40" s="78">
        <f t="shared" si="4"/>
        <v>4849</v>
      </c>
      <c r="I40" s="78">
        <f t="shared" si="5"/>
        <v>5352</v>
      </c>
      <c r="J40" s="287">
        <f>(H40+I40)*1000000/'a1'!R41</f>
        <v>70701.330025020274</v>
      </c>
      <c r="K40" s="78">
        <f t="shared" si="6"/>
        <v>39418</v>
      </c>
      <c r="L40" s="78">
        <f t="shared" si="7"/>
        <v>44301</v>
      </c>
      <c r="M40" s="287">
        <f>(K40+L40)*1000000/'a1'!X41</f>
        <v>89200.837466504003</v>
      </c>
      <c r="N40" s="78">
        <f t="shared" si="8"/>
        <v>33910</v>
      </c>
      <c r="O40" s="78">
        <f t="shared" si="9"/>
        <v>30094</v>
      </c>
      <c r="P40" s="287">
        <f>(N40+O40)*1000000/'a1'!AD41</f>
        <v>84329.412260730242</v>
      </c>
      <c r="Q40" s="78">
        <f t="shared" si="10"/>
        <v>335671</v>
      </c>
      <c r="R40" s="78">
        <f t="shared" si="11"/>
        <v>429906</v>
      </c>
      <c r="S40" s="287">
        <f>(Q40+R40)*1000000/'a1'!AJ41</f>
        <v>93933.719034284266</v>
      </c>
      <c r="T40" s="78">
        <f t="shared" si="12"/>
        <v>556567</v>
      </c>
      <c r="U40" s="78">
        <f t="shared" si="13"/>
        <v>800668</v>
      </c>
      <c r="V40" s="287">
        <f>(T40+U40)*1000000/'a1'!AP41</f>
        <v>99668.053430744869</v>
      </c>
      <c r="W40" s="78">
        <f t="shared" si="14"/>
        <v>67277</v>
      </c>
      <c r="X40" s="78">
        <f t="shared" si="15"/>
        <v>55507</v>
      </c>
      <c r="Y40" s="287">
        <f>(W40+X40)*1000000/'a1'!AV41</f>
        <v>95998.949190548345</v>
      </c>
      <c r="Z40" s="78">
        <f t="shared" si="16"/>
        <v>125563</v>
      </c>
      <c r="AA40" s="78">
        <f t="shared" si="17"/>
        <v>58257</v>
      </c>
      <c r="AB40" s="287">
        <f t="shared" si="22"/>
        <v>138593.76135671089</v>
      </c>
      <c r="AC40" s="78">
        <f t="shared" si="18"/>
        <v>677692</v>
      </c>
      <c r="AD40" s="78">
        <f t="shared" si="19"/>
        <v>268033</v>
      </c>
      <c r="AE40" s="287">
        <f>(AC40+AD40)*1000000/'a1'!BH41</f>
        <v>231588.27597285566</v>
      </c>
      <c r="AF40" s="78">
        <f t="shared" si="20"/>
        <v>247317</v>
      </c>
      <c r="AG40" s="78">
        <f t="shared" si="21"/>
        <v>240906</v>
      </c>
      <c r="AH40" s="78">
        <f>(AF40+AG40)*1000000/'a1'!BN41</f>
        <v>103720.48370303347</v>
      </c>
    </row>
    <row r="41" spans="1:34" ht="21.75" customHeight="1">
      <c r="A41" s="1">
        <v>2015</v>
      </c>
      <c r="B41" s="78">
        <f t="shared" si="0"/>
        <v>2202219</v>
      </c>
      <c r="C41" s="78">
        <f t="shared" si="1"/>
        <v>2023945</v>
      </c>
      <c r="D41" s="287">
        <f>(B41+C41)*1000000/'a1'!F42</f>
        <v>118370.30193730998</v>
      </c>
      <c r="E41" s="78">
        <f t="shared" si="2"/>
        <v>55228</v>
      </c>
      <c r="F41" s="78">
        <f t="shared" si="3"/>
        <v>29973</v>
      </c>
      <c r="G41" s="287">
        <f>(E41+F41)*1000000/'a1'!L42</f>
        <v>161329.78109017509</v>
      </c>
      <c r="H41" s="78">
        <f t="shared" si="4"/>
        <v>4755</v>
      </c>
      <c r="I41" s="78">
        <f t="shared" si="5"/>
        <v>5483</v>
      </c>
      <c r="J41" s="287">
        <f>(H41+I41)*1000000/'a1'!R42</f>
        <v>70828.663539634435</v>
      </c>
      <c r="K41" s="78">
        <f t="shared" si="6"/>
        <v>39306</v>
      </c>
      <c r="L41" s="78">
        <f t="shared" si="7"/>
        <v>45160</v>
      </c>
      <c r="M41" s="287">
        <f>(K41+L41)*1000000/'a1'!X42</f>
        <v>90190.865166439762</v>
      </c>
      <c r="N41" s="78">
        <f t="shared" si="8"/>
        <v>33517</v>
      </c>
      <c r="O41" s="78">
        <f t="shared" si="9"/>
        <v>30603</v>
      </c>
      <c r="P41" s="287">
        <f>(N41+O41)*1000000/'a1'!AD42</f>
        <v>84497.168053428773</v>
      </c>
      <c r="Q41" s="78">
        <f t="shared" si="10"/>
        <v>337129</v>
      </c>
      <c r="R41" s="78">
        <f t="shared" si="11"/>
        <v>438179</v>
      </c>
      <c r="S41" s="287">
        <f>(Q41+R41)*1000000/'a1'!AJ42</f>
        <v>94835.743691463722</v>
      </c>
      <c r="T41" s="78">
        <f t="shared" si="12"/>
        <v>568247</v>
      </c>
      <c r="U41" s="78">
        <f t="shared" si="13"/>
        <v>820213</v>
      </c>
      <c r="V41" s="287">
        <f>(T41+U41)*1000000/'a1'!AP42</f>
        <v>101294.81631368461</v>
      </c>
      <c r="W41" s="78">
        <f t="shared" si="14"/>
        <v>69767</v>
      </c>
      <c r="X41" s="78">
        <f t="shared" si="15"/>
        <v>57051</v>
      </c>
      <c r="Y41" s="287">
        <f>(W41+X41)*1000000/'a1'!AV42</f>
        <v>98139.10404286554</v>
      </c>
      <c r="Z41" s="78">
        <f t="shared" si="16"/>
        <v>128831</v>
      </c>
      <c r="AA41" s="78">
        <f t="shared" si="17"/>
        <v>60084</v>
      </c>
      <c r="AB41" s="287">
        <f t="shared" si="22"/>
        <v>141106.30186206358</v>
      </c>
      <c r="AC41" s="78">
        <f t="shared" si="18"/>
        <v>689415</v>
      </c>
      <c r="AD41" s="78">
        <f t="shared" si="19"/>
        <v>279533</v>
      </c>
      <c r="AE41" s="287">
        <f>(AC41+AD41)*1000000/'a1'!BH42</f>
        <v>233791.79735219595</v>
      </c>
      <c r="AF41" s="78">
        <f t="shared" si="20"/>
        <v>250013</v>
      </c>
      <c r="AG41" s="78">
        <f t="shared" si="21"/>
        <v>251069</v>
      </c>
      <c r="AH41" s="78">
        <f>(AF41+AG41)*1000000/'a1'!BN42</f>
        <v>104908.14397825302</v>
      </c>
    </row>
    <row r="42" spans="1:34" ht="21.75" customHeight="1">
      <c r="A42" s="1">
        <v>2016</v>
      </c>
      <c r="B42" s="78">
        <f t="shared" si="0"/>
        <v>2211931</v>
      </c>
      <c r="C42" s="78">
        <f t="shared" si="1"/>
        <v>2080106</v>
      </c>
      <c r="D42" s="287">
        <f>(B42+C42)*1000000/'a1'!F43</f>
        <v>118861.75508392019</v>
      </c>
      <c r="E42" s="78">
        <f t="shared" si="2"/>
        <v>60949</v>
      </c>
      <c r="F42" s="78">
        <f t="shared" si="3"/>
        <v>30328</v>
      </c>
      <c r="G42" s="287">
        <f>(E42+F42)*1000000/'a1'!L43</f>
        <v>172407.47526566507</v>
      </c>
      <c r="H42" s="78">
        <f t="shared" si="4"/>
        <v>4742</v>
      </c>
      <c r="I42" s="78">
        <f t="shared" si="5"/>
        <v>5623</v>
      </c>
      <c r="J42" s="287">
        <f>(H42+I42)*1000000/'a1'!R43</f>
        <v>70525.076716858661</v>
      </c>
      <c r="K42" s="78">
        <f t="shared" si="6"/>
        <v>39559</v>
      </c>
      <c r="L42" s="78">
        <f t="shared" si="7"/>
        <v>46090</v>
      </c>
      <c r="M42" s="287">
        <f>(K42+L42)*1000000/'a1'!X43</f>
        <v>90846.317843846453</v>
      </c>
      <c r="N42" s="78">
        <f t="shared" si="8"/>
        <v>33110</v>
      </c>
      <c r="O42" s="78">
        <f t="shared" si="9"/>
        <v>31067</v>
      </c>
      <c r="P42" s="287">
        <f>(N42+O42)*1000000/'a1'!AD43</f>
        <v>84072.836837623632</v>
      </c>
      <c r="Q42" s="78">
        <f t="shared" si="10"/>
        <v>336579</v>
      </c>
      <c r="R42" s="78">
        <f t="shared" si="11"/>
        <v>446721</v>
      </c>
      <c r="S42" s="287">
        <f>(Q42+R42)*1000000/'a1'!AJ43</f>
        <v>95223.044146876651</v>
      </c>
      <c r="T42" s="78">
        <f t="shared" si="12"/>
        <v>572839</v>
      </c>
      <c r="U42" s="78">
        <f t="shared" si="13"/>
        <v>842266</v>
      </c>
      <c r="V42" s="287">
        <f>(T42+U42)*1000000/'a1'!AP43</f>
        <v>101986.65349610973</v>
      </c>
      <c r="W42" s="78">
        <f t="shared" si="14"/>
        <v>71501</v>
      </c>
      <c r="X42" s="78">
        <f t="shared" si="15"/>
        <v>58556</v>
      </c>
      <c r="Y42" s="287">
        <f>(W42+X42)*1000000/'a1'!AV43</f>
        <v>98967.460824159396</v>
      </c>
      <c r="Z42" s="78">
        <f t="shared" si="16"/>
        <v>129525</v>
      </c>
      <c r="AA42" s="78">
        <f t="shared" si="17"/>
        <v>61480</v>
      </c>
      <c r="AB42" s="287">
        <f t="shared" si="22"/>
        <v>143628.83505894314</v>
      </c>
      <c r="AC42" s="78">
        <f t="shared" si="18"/>
        <v>685145</v>
      </c>
      <c r="AD42" s="78">
        <f t="shared" si="19"/>
        <v>287798</v>
      </c>
      <c r="AE42" s="287">
        <f>(AC42+AD42)*1000000/'a1'!BH43</f>
        <v>231870.55669591075</v>
      </c>
      <c r="AF42" s="78">
        <f t="shared" si="20"/>
        <v>252025</v>
      </c>
      <c r="AG42" s="78">
        <f t="shared" si="21"/>
        <v>263444</v>
      </c>
      <c r="AH42" s="78">
        <f>(AF42+AG42)*1000000/'a1'!BN43</f>
        <v>106079.95060966199</v>
      </c>
    </row>
    <row r="43" spans="1:34" ht="21.75" customHeight="1">
      <c r="A43" s="1">
        <v>2017</v>
      </c>
      <c r="B43" s="78">
        <f t="shared" si="0"/>
        <v>2233788</v>
      </c>
      <c r="C43" s="78">
        <f t="shared" si="1"/>
        <v>2139388</v>
      </c>
      <c r="D43" s="287">
        <f>(B43+C43)*1000000/'a1'!F44</f>
        <v>119671.0063652945</v>
      </c>
      <c r="E43" s="78">
        <f t="shared" si="2"/>
        <v>63222</v>
      </c>
      <c r="F43" s="78">
        <f t="shared" si="3"/>
        <v>30580</v>
      </c>
      <c r="G43" s="287">
        <f>(E43+F43)*1000000/'a1'!L44</f>
        <v>177535.60099629796</v>
      </c>
      <c r="H43" s="78">
        <f t="shared" si="4"/>
        <v>4829</v>
      </c>
      <c r="I43" s="78">
        <f t="shared" si="5"/>
        <v>5845</v>
      </c>
      <c r="J43" s="287">
        <f>(H43+I43)*1000000/'a1'!R44</f>
        <v>70931.600247203998</v>
      </c>
      <c r="K43" s="78">
        <f t="shared" si="6"/>
        <v>39714</v>
      </c>
      <c r="L43" s="78">
        <f t="shared" si="7"/>
        <v>47091</v>
      </c>
      <c r="M43" s="287">
        <f>(K43+L43)*1000000/'a1'!X44</f>
        <v>91335.131170947847</v>
      </c>
      <c r="N43" s="78">
        <f t="shared" si="8"/>
        <v>33414</v>
      </c>
      <c r="O43" s="78">
        <f t="shared" si="9"/>
        <v>31552</v>
      </c>
      <c r="P43" s="287">
        <f>(N43+O43)*1000000/'a1'!AD44</f>
        <v>84727.725161132141</v>
      </c>
      <c r="Q43" s="78">
        <f t="shared" si="10"/>
        <v>339517</v>
      </c>
      <c r="R43" s="78">
        <f t="shared" si="11"/>
        <v>456580</v>
      </c>
      <c r="S43" s="287">
        <f>(Q43+R43)*1000000/'a1'!AJ44</f>
        <v>95928.858379624013</v>
      </c>
      <c r="T43" s="78">
        <f t="shared" si="12"/>
        <v>582714</v>
      </c>
      <c r="U43" s="78">
        <f t="shared" si="13"/>
        <v>865278</v>
      </c>
      <c r="V43" s="287">
        <f>(T43+U43)*1000000/'a1'!AP44</f>
        <v>102894.30926661463</v>
      </c>
      <c r="W43" s="78">
        <f t="shared" si="14"/>
        <v>73474</v>
      </c>
      <c r="X43" s="78">
        <f t="shared" si="15"/>
        <v>60331</v>
      </c>
      <c r="Y43" s="287">
        <f>(W43+X43)*1000000/'a1'!AV44</f>
        <v>100227.11304267058</v>
      </c>
      <c r="Z43" s="78">
        <f t="shared" si="16"/>
        <v>130943</v>
      </c>
      <c r="AA43" s="78">
        <f t="shared" si="17"/>
        <v>62823</v>
      </c>
      <c r="AB43" s="287">
        <f t="shared" si="22"/>
        <v>146206.29645530533</v>
      </c>
      <c r="AC43" s="78">
        <f t="shared" si="18"/>
        <v>682817</v>
      </c>
      <c r="AD43" s="78">
        <f t="shared" si="19"/>
        <v>296141</v>
      </c>
      <c r="AE43" s="287">
        <f>(AC43+AD43)*1000000/'a1'!BH44</f>
        <v>230693.5501772929</v>
      </c>
      <c r="AF43" s="78">
        <f t="shared" si="20"/>
        <v>257125</v>
      </c>
      <c r="AG43" s="78">
        <f t="shared" si="21"/>
        <v>276332</v>
      </c>
      <c r="AH43" s="78">
        <f>(AF43+AG43)*1000000/'a1'!BN44</f>
        <v>108333.01348656735</v>
      </c>
    </row>
    <row r="44" spans="1:34" s="83" customFormat="1" ht="21.75" customHeight="1">
      <c r="A44" s="83">
        <v>2018</v>
      </c>
      <c r="B44" s="78">
        <f t="shared" si="0"/>
        <v>2258193</v>
      </c>
      <c r="C44" s="78">
        <f t="shared" si="1"/>
        <v>2198183</v>
      </c>
      <c r="D44" s="287">
        <f>(B44+C44)*1000000/'a1'!F45</f>
        <v>120254.85077149147</v>
      </c>
      <c r="E44" s="78">
        <f t="shared" si="2"/>
        <v>64171</v>
      </c>
      <c r="F44" s="78">
        <f>D143</f>
        <v>30760</v>
      </c>
      <c r="G44" s="287">
        <f>(E44+F44)*1000000/'a1'!L45</f>
        <v>180613.16123925996</v>
      </c>
      <c r="H44" s="78">
        <f t="shared" si="4"/>
        <v>4894</v>
      </c>
      <c r="I44" s="78">
        <f t="shared" si="5"/>
        <v>6097</v>
      </c>
      <c r="J44" s="287">
        <f>(H44+I44)*1000000/'a1'!R45</f>
        <v>71563.444108761323</v>
      </c>
      <c r="K44" s="78">
        <f t="shared" si="6"/>
        <v>40089</v>
      </c>
      <c r="L44" s="78">
        <f t="shared" si="7"/>
        <v>48187</v>
      </c>
      <c r="M44" s="287">
        <f>(K44+L44)*1000000/'a1'!X45</f>
        <v>92002.08441896821</v>
      </c>
      <c r="N44" s="78">
        <f t="shared" si="8"/>
        <v>33744</v>
      </c>
      <c r="O44" s="78">
        <f t="shared" si="9"/>
        <v>32041</v>
      </c>
      <c r="P44" s="287">
        <f>(N44+O44)*1000000/'a1'!AD45</f>
        <v>85332.997803925435</v>
      </c>
      <c r="Q44" s="78">
        <f t="shared" si="10"/>
        <v>343386</v>
      </c>
      <c r="R44" s="78">
        <f t="shared" si="11"/>
        <v>467041</v>
      </c>
      <c r="S44" s="287">
        <f>(Q44+R44)*1000000/'a1'!AJ45</f>
        <v>96621.668666436482</v>
      </c>
      <c r="T44" s="78">
        <f t="shared" si="12"/>
        <v>594922</v>
      </c>
      <c r="U44" s="78">
        <f t="shared" si="13"/>
        <v>887656</v>
      </c>
      <c r="V44" s="287">
        <f>(T44+U44)*1000000/'a1'!AP45</f>
        <v>103542.50379490374</v>
      </c>
      <c r="W44" s="78">
        <f t="shared" si="14"/>
        <v>75259</v>
      </c>
      <c r="X44" s="78">
        <f t="shared" si="15"/>
        <v>62134</v>
      </c>
      <c r="Y44" s="287">
        <f>(W44+X44)*1000000/'a1'!AV45</f>
        <v>101516.69532282697</v>
      </c>
      <c r="Z44" s="78">
        <f t="shared" si="16"/>
        <v>132229</v>
      </c>
      <c r="AA44" s="78">
        <f t="shared" si="17"/>
        <v>63687</v>
      </c>
      <c r="AB44" s="287">
        <f t="shared" si="22"/>
        <v>148838.7427794011</v>
      </c>
      <c r="AC44" s="78">
        <f t="shared" si="18"/>
        <v>680233</v>
      </c>
      <c r="AD44" s="78">
        <f t="shared" si="19"/>
        <v>303788</v>
      </c>
      <c r="AE44" s="287">
        <f>(AC44+AD44)*1000000/'a1'!BH45</f>
        <v>228803.72849110648</v>
      </c>
      <c r="AF44" s="78">
        <f t="shared" si="20"/>
        <v>262623</v>
      </c>
      <c r="AG44" s="78">
        <f t="shared" si="21"/>
        <v>289866</v>
      </c>
      <c r="AH44" s="78">
        <f>(AF44+AG44)*1000000/'a1'!BN45</f>
        <v>110471.94956380207</v>
      </c>
    </row>
    <row r="45" spans="1:34" ht="21.75" customHeight="1">
      <c r="B45" s="18"/>
      <c r="C45" s="18"/>
      <c r="D45" s="18"/>
      <c r="E45" s="18"/>
      <c r="F45" s="7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row>
    <row r="46" spans="1:34" ht="21.75" customHeight="1">
      <c r="B46" s="18" t="s">
        <v>340</v>
      </c>
      <c r="C46" s="18"/>
      <c r="D46" s="18"/>
      <c r="E46" s="18"/>
      <c r="F46" s="18"/>
      <c r="G46" s="18"/>
      <c r="H46" s="18"/>
      <c r="I46" s="18"/>
      <c r="J46" s="18"/>
      <c r="K46" s="18"/>
      <c r="L46" s="18"/>
      <c r="M46" s="18"/>
      <c r="N46" s="18"/>
      <c r="O46" s="18"/>
      <c r="P46" s="18"/>
      <c r="Q46" s="18" t="s">
        <v>340</v>
      </c>
      <c r="R46" s="18"/>
      <c r="S46" s="18"/>
      <c r="T46" s="18"/>
      <c r="U46" s="18"/>
      <c r="V46" s="18"/>
      <c r="W46" s="18"/>
      <c r="X46" s="18"/>
      <c r="Y46" s="18"/>
      <c r="Z46" s="18"/>
      <c r="AA46" s="18"/>
      <c r="AB46" s="18"/>
      <c r="AC46" s="18"/>
      <c r="AD46" s="18"/>
      <c r="AE46" s="18"/>
      <c r="AF46" s="18"/>
      <c r="AG46" s="18"/>
      <c r="AH46" s="18"/>
    </row>
    <row r="47" spans="1:34" s="5" customFormat="1" ht="21.75" customHeight="1">
      <c r="A47" s="5" t="s">
        <v>989</v>
      </c>
      <c r="B47" s="70">
        <f>(POWER(B44/B7, 1/37)-1)*100</f>
        <v>2.1746525411491469</v>
      </c>
      <c r="C47" s="70">
        <f t="shared" ref="C47:AH47" si="23">(POWER(C44/C7, 1/37)-1)*100</f>
        <v>3.0583663591052135</v>
      </c>
      <c r="D47" s="70">
        <f t="shared" si="23"/>
        <v>1.4693994194426629</v>
      </c>
      <c r="E47" s="70">
        <f t="shared" si="23"/>
        <v>3.1161805248544061</v>
      </c>
      <c r="F47" s="70">
        <f t="shared" si="23"/>
        <v>2.7319538514051001</v>
      </c>
      <c r="G47" s="70">
        <f t="shared" si="23"/>
        <v>3.2373961878053192</v>
      </c>
      <c r="H47" s="70">
        <f t="shared" si="23"/>
        <v>1.7305023353917592</v>
      </c>
      <c r="I47" s="70">
        <f t="shared" si="23"/>
        <v>3.1533556805364515</v>
      </c>
      <c r="J47" s="70">
        <f t="shared" si="23"/>
        <v>1.82571928907449</v>
      </c>
      <c r="K47" s="70">
        <f t="shared" si="23"/>
        <v>1.262113385158159</v>
      </c>
      <c r="L47" s="70">
        <f t="shared" si="23"/>
        <v>2.8568828979567362</v>
      </c>
      <c r="M47" s="70">
        <f t="shared" si="23"/>
        <v>1.6969674044360117</v>
      </c>
      <c r="N47" s="70">
        <f t="shared" si="23"/>
        <v>0.98624304673118335</v>
      </c>
      <c r="O47" s="70">
        <f t="shared" si="23"/>
        <v>2.9367307105315765</v>
      </c>
      <c r="P47" s="70">
        <f t="shared" si="23"/>
        <v>1.5238217035267398</v>
      </c>
      <c r="Q47" s="70">
        <f t="shared" si="23"/>
        <v>1.3755092393687773</v>
      </c>
      <c r="R47" s="70">
        <f t="shared" si="23"/>
        <v>2.6726405796288155</v>
      </c>
      <c r="S47" s="70">
        <f t="shared" si="23"/>
        <v>1.3644356033792882</v>
      </c>
      <c r="T47" s="70">
        <f t="shared" si="23"/>
        <v>1.7835455596511673</v>
      </c>
      <c r="U47" s="70">
        <f t="shared" si="23"/>
        <v>2.9610508738609598</v>
      </c>
      <c r="V47" s="70">
        <f t="shared" si="23"/>
        <v>1.0904499908864995</v>
      </c>
      <c r="W47" s="70">
        <f t="shared" si="23"/>
        <v>1.6460386283189354</v>
      </c>
      <c r="X47" s="70">
        <f t="shared" si="23"/>
        <v>2.3194142608798707</v>
      </c>
      <c r="Y47" s="70">
        <f t="shared" si="23"/>
        <v>1.1950521904469547</v>
      </c>
      <c r="Z47" s="70">
        <f t="shared" si="23"/>
        <v>2.7149146598535845</v>
      </c>
      <c r="AA47" s="70">
        <f t="shared" si="23"/>
        <v>2.1608651581500826</v>
      </c>
      <c r="AB47" s="70">
        <f t="shared" si="23"/>
        <v>1.695889190230182</v>
      </c>
      <c r="AC47" s="70">
        <f t="shared" si="23"/>
        <v>3.4400702322178178</v>
      </c>
      <c r="AD47" s="70">
        <f t="shared" si="23"/>
        <v>3.4248020888945074</v>
      </c>
      <c r="AE47" s="70">
        <f t="shared" si="23"/>
        <v>1.6897504157391774</v>
      </c>
      <c r="AF47" s="70">
        <f t="shared" si="23"/>
        <v>2.0501645822734504</v>
      </c>
      <c r="AG47" s="70">
        <f t="shared" si="23"/>
        <v>4.4628803968801867</v>
      </c>
      <c r="AH47" s="70">
        <f t="shared" si="23"/>
        <v>1.4761707462655371</v>
      </c>
    </row>
    <row r="48" spans="1:34">
      <c r="B48" s="1" t="s">
        <v>612</v>
      </c>
    </row>
    <row r="49" spans="2:17">
      <c r="B49" s="269" t="s">
        <v>1023</v>
      </c>
      <c r="Q49" s="1" t="s">
        <v>290</v>
      </c>
    </row>
    <row r="50" spans="2:17">
      <c r="B50" s="269" t="s">
        <v>1026</v>
      </c>
    </row>
    <row r="51" spans="2:17" hidden="1">
      <c r="B51" s="1" t="s">
        <v>902</v>
      </c>
    </row>
    <row r="52" spans="2:17">
      <c r="B52" s="83" t="s">
        <v>1091</v>
      </c>
    </row>
    <row r="53" spans="2:17">
      <c r="B53" s="1" t="s">
        <v>369</v>
      </c>
    </row>
    <row r="55" spans="2:17">
      <c r="B55" s="83" t="s">
        <v>1235</v>
      </c>
    </row>
    <row r="57" spans="2:17">
      <c r="B57" s="19"/>
      <c r="C57" s="19" t="s">
        <v>812</v>
      </c>
      <c r="D57" s="19" t="s">
        <v>785</v>
      </c>
      <c r="E57" s="19" t="s">
        <v>281</v>
      </c>
      <c r="F57" s="19" t="s">
        <v>282</v>
      </c>
      <c r="G57" s="19" t="s">
        <v>283</v>
      </c>
      <c r="H57" s="19" t="s">
        <v>284</v>
      </c>
      <c r="I57" s="19" t="s">
        <v>285</v>
      </c>
      <c r="J57" s="19" t="s">
        <v>286</v>
      </c>
      <c r="K57" s="19" t="s">
        <v>287</v>
      </c>
      <c r="L57" s="19" t="s">
        <v>288</v>
      </c>
      <c r="M57" s="19" t="s">
        <v>289</v>
      </c>
    </row>
    <row r="58" spans="2:17">
      <c r="B58" s="19" t="s">
        <v>1008</v>
      </c>
      <c r="C58" s="19" t="s">
        <v>1009</v>
      </c>
      <c r="D58" s="19" t="s">
        <v>1009</v>
      </c>
      <c r="E58" s="19" t="s">
        <v>1009</v>
      </c>
      <c r="F58" s="19" t="s">
        <v>1009</v>
      </c>
      <c r="G58" s="19" t="s">
        <v>1009</v>
      </c>
      <c r="H58" s="19" t="s">
        <v>1009</v>
      </c>
      <c r="I58" s="19" t="s">
        <v>1009</v>
      </c>
      <c r="J58" s="19" t="s">
        <v>1009</v>
      </c>
      <c r="K58" s="19" t="s">
        <v>1009</v>
      </c>
      <c r="L58" s="19" t="s">
        <v>1009</v>
      </c>
      <c r="M58" s="19" t="s">
        <v>1009</v>
      </c>
    </row>
    <row r="59" spans="2:17">
      <c r="B59" s="19"/>
      <c r="C59" s="19" t="s">
        <v>1010</v>
      </c>
      <c r="D59" s="19"/>
      <c r="E59" s="19"/>
      <c r="F59" s="19"/>
      <c r="G59" s="19"/>
      <c r="H59" s="19"/>
      <c r="I59" s="19"/>
      <c r="J59" s="19"/>
      <c r="K59" s="19"/>
      <c r="L59" s="19"/>
      <c r="M59" s="19"/>
    </row>
    <row r="60" spans="2:17">
      <c r="B60" s="19">
        <v>1981</v>
      </c>
      <c r="C60" s="87">
        <v>1018741</v>
      </c>
      <c r="D60" s="87">
        <v>20618</v>
      </c>
      <c r="E60" s="87">
        <v>2594</v>
      </c>
      <c r="F60" s="87">
        <v>25205</v>
      </c>
      <c r="G60" s="87">
        <v>23469</v>
      </c>
      <c r="H60" s="87">
        <v>207138</v>
      </c>
      <c r="I60" s="87">
        <v>309307</v>
      </c>
      <c r="J60" s="87">
        <v>41135</v>
      </c>
      <c r="K60" s="87">
        <v>49078</v>
      </c>
      <c r="L60" s="87">
        <v>194613</v>
      </c>
      <c r="M60" s="87">
        <v>123944</v>
      </c>
    </row>
    <row r="61" spans="2:17">
      <c r="B61" s="19">
        <v>1982</v>
      </c>
      <c r="C61" s="87">
        <v>1047632</v>
      </c>
      <c r="D61" s="87">
        <v>21390</v>
      </c>
      <c r="E61" s="87">
        <v>2626</v>
      </c>
      <c r="F61" s="87">
        <v>26391</v>
      </c>
      <c r="G61" s="87">
        <v>23794</v>
      </c>
      <c r="H61" s="87">
        <v>208444</v>
      </c>
      <c r="I61" s="87">
        <v>313486</v>
      </c>
      <c r="J61" s="87">
        <v>40449</v>
      </c>
      <c r="K61" s="87">
        <v>50063</v>
      </c>
      <c r="L61" s="87">
        <v>210145</v>
      </c>
      <c r="M61" s="87">
        <v>126412</v>
      </c>
    </row>
    <row r="62" spans="2:17">
      <c r="B62" s="19">
        <v>1983</v>
      </c>
      <c r="C62" s="87">
        <v>1062630</v>
      </c>
      <c r="D62" s="87">
        <v>22317</v>
      </c>
      <c r="E62" s="87">
        <v>2645</v>
      </c>
      <c r="F62" s="87">
        <v>27981</v>
      </c>
      <c r="G62" s="87">
        <v>23493</v>
      </c>
      <c r="H62" s="87">
        <v>208203</v>
      </c>
      <c r="I62" s="87">
        <v>315482</v>
      </c>
      <c r="J62" s="87">
        <v>39824</v>
      </c>
      <c r="K62" s="87">
        <v>50969</v>
      </c>
      <c r="L62" s="87">
        <v>217025</v>
      </c>
      <c r="M62" s="87">
        <v>127967</v>
      </c>
    </row>
    <row r="63" spans="2:17">
      <c r="B63" s="19">
        <v>1984</v>
      </c>
      <c r="C63" s="87">
        <v>1077925</v>
      </c>
      <c r="D63" s="87">
        <v>23328</v>
      </c>
      <c r="E63" s="87">
        <v>2669</v>
      </c>
      <c r="F63" s="87">
        <v>29225</v>
      </c>
      <c r="G63" s="87">
        <v>23344</v>
      </c>
      <c r="H63" s="87">
        <v>209300</v>
      </c>
      <c r="I63" s="87">
        <v>319633</v>
      </c>
      <c r="J63" s="87">
        <v>39900</v>
      </c>
      <c r="K63" s="87">
        <v>51836</v>
      </c>
      <c r="L63" s="87">
        <v>221259</v>
      </c>
      <c r="M63" s="87">
        <v>128851</v>
      </c>
    </row>
    <row r="64" spans="2:17">
      <c r="B64" s="19">
        <v>1985</v>
      </c>
      <c r="C64" s="87">
        <v>1099665</v>
      </c>
      <c r="D64" s="87">
        <v>24074</v>
      </c>
      <c r="E64" s="87">
        <v>2706</v>
      </c>
      <c r="F64" s="87">
        <v>30051</v>
      </c>
      <c r="G64" s="87">
        <v>23317</v>
      </c>
      <c r="H64" s="87">
        <v>211926</v>
      </c>
      <c r="I64" s="87">
        <v>326555</v>
      </c>
      <c r="J64" s="87">
        <v>40484</v>
      </c>
      <c r="K64" s="87">
        <v>53223</v>
      </c>
      <c r="L64" s="87">
        <v>227358</v>
      </c>
      <c r="M64" s="87">
        <v>130590</v>
      </c>
    </row>
    <row r="65" spans="2:13">
      <c r="B65" s="19">
        <v>1986</v>
      </c>
      <c r="C65" s="87">
        <v>1115793</v>
      </c>
      <c r="D65" s="87">
        <v>24605</v>
      </c>
      <c r="E65" s="87">
        <v>2744</v>
      </c>
      <c r="F65" s="87">
        <v>30595</v>
      </c>
      <c r="G65" s="87">
        <v>23098</v>
      </c>
      <c r="H65" s="87">
        <v>213950</v>
      </c>
      <c r="I65" s="87">
        <v>336653</v>
      </c>
      <c r="J65" s="87">
        <v>41385</v>
      </c>
      <c r="K65" s="87">
        <v>53763</v>
      </c>
      <c r="L65" s="87">
        <v>229954</v>
      </c>
      <c r="M65" s="87">
        <v>129922</v>
      </c>
    </row>
    <row r="66" spans="2:13">
      <c r="B66" s="19">
        <v>1987</v>
      </c>
      <c r="C66" s="87">
        <v>1134424</v>
      </c>
      <c r="D66" s="87">
        <v>24703</v>
      </c>
      <c r="E66" s="87">
        <v>2788</v>
      </c>
      <c r="F66" s="87">
        <v>30862</v>
      </c>
      <c r="G66" s="87">
        <v>22984</v>
      </c>
      <c r="H66" s="87">
        <v>217444</v>
      </c>
      <c r="I66" s="87">
        <v>348699</v>
      </c>
      <c r="J66" s="87">
        <v>41764</v>
      </c>
      <c r="K66" s="87">
        <v>54657</v>
      </c>
      <c r="L66" s="87">
        <v>232070</v>
      </c>
      <c r="M66" s="87">
        <v>130151</v>
      </c>
    </row>
    <row r="67" spans="2:13">
      <c r="B67" s="19">
        <v>1988</v>
      </c>
      <c r="C67" s="87">
        <v>1165397</v>
      </c>
      <c r="D67" s="87">
        <v>24771</v>
      </c>
      <c r="E67" s="87">
        <v>2902</v>
      </c>
      <c r="F67" s="87">
        <v>31590</v>
      </c>
      <c r="G67" s="87">
        <v>23179</v>
      </c>
      <c r="H67" s="87">
        <v>222834</v>
      </c>
      <c r="I67" s="87">
        <v>364862</v>
      </c>
      <c r="J67" s="87">
        <v>42378</v>
      </c>
      <c r="K67" s="87">
        <v>55923</v>
      </c>
      <c r="L67" s="87">
        <v>237209</v>
      </c>
      <c r="M67" s="87">
        <v>132033</v>
      </c>
    </row>
    <row r="68" spans="2:13">
      <c r="B68" s="19">
        <v>1989</v>
      </c>
      <c r="C68" s="87">
        <v>1197519</v>
      </c>
      <c r="D68" s="87">
        <v>24742</v>
      </c>
      <c r="E68" s="87">
        <v>3010</v>
      </c>
      <c r="F68" s="87">
        <v>32828</v>
      </c>
      <c r="G68" s="87">
        <v>23724</v>
      </c>
      <c r="H68" s="87">
        <v>230024</v>
      </c>
      <c r="I68" s="87">
        <v>380602</v>
      </c>
      <c r="J68" s="87">
        <v>43005</v>
      </c>
      <c r="K68" s="87">
        <v>56419</v>
      </c>
      <c r="L68" s="87">
        <v>239804</v>
      </c>
      <c r="M68" s="87">
        <v>135895</v>
      </c>
    </row>
    <row r="69" spans="2:13">
      <c r="B69" s="19">
        <v>1990</v>
      </c>
      <c r="C69" s="87">
        <v>1225059</v>
      </c>
      <c r="D69" s="87">
        <v>24575</v>
      </c>
      <c r="E69" s="87">
        <v>3071</v>
      </c>
      <c r="F69" s="87">
        <v>33507</v>
      </c>
      <c r="G69" s="87">
        <v>24207</v>
      </c>
      <c r="H69" s="87">
        <v>236736</v>
      </c>
      <c r="I69" s="87">
        <v>392531</v>
      </c>
      <c r="J69" s="87">
        <v>43677</v>
      </c>
      <c r="K69" s="87">
        <v>57512</v>
      </c>
      <c r="L69" s="87">
        <v>243396</v>
      </c>
      <c r="M69" s="87">
        <v>139294</v>
      </c>
    </row>
    <row r="70" spans="2:13">
      <c r="B70" s="19">
        <v>1991</v>
      </c>
      <c r="C70" s="87">
        <v>1246929</v>
      </c>
      <c r="D70" s="87">
        <v>24654</v>
      </c>
      <c r="E70" s="87">
        <v>3218</v>
      </c>
      <c r="F70" s="87">
        <v>33983</v>
      </c>
      <c r="G70" s="87">
        <v>24668</v>
      </c>
      <c r="H70" s="87">
        <v>241101</v>
      </c>
      <c r="I70" s="87">
        <v>402762</v>
      </c>
      <c r="J70" s="87">
        <v>43951</v>
      </c>
      <c r="K70" s="87">
        <v>58734</v>
      </c>
      <c r="L70" s="87">
        <v>245447</v>
      </c>
      <c r="M70" s="87">
        <v>143008</v>
      </c>
    </row>
    <row r="71" spans="2:13">
      <c r="B71" s="19">
        <v>1992</v>
      </c>
      <c r="C71" s="87">
        <v>1253024</v>
      </c>
      <c r="D71" s="87">
        <v>24866</v>
      </c>
      <c r="E71" s="87">
        <v>3283</v>
      </c>
      <c r="F71" s="87">
        <v>33956</v>
      </c>
      <c r="G71" s="87">
        <v>24722</v>
      </c>
      <c r="H71" s="87">
        <v>242793</v>
      </c>
      <c r="I71" s="87">
        <v>406246</v>
      </c>
      <c r="J71" s="87">
        <v>44069</v>
      </c>
      <c r="K71" s="87">
        <v>58760</v>
      </c>
      <c r="L71" s="87">
        <v>245390</v>
      </c>
      <c r="M71" s="87">
        <v>144627</v>
      </c>
    </row>
    <row r="72" spans="2:13">
      <c r="B72" s="19">
        <v>1993</v>
      </c>
      <c r="C72" s="87">
        <v>1258005</v>
      </c>
      <c r="D72" s="87">
        <v>25636</v>
      </c>
      <c r="E72" s="87">
        <v>3325</v>
      </c>
      <c r="F72" s="87">
        <v>33804</v>
      </c>
      <c r="G72" s="87">
        <v>24557</v>
      </c>
      <c r="H72" s="87">
        <v>244899</v>
      </c>
      <c r="I72" s="87">
        <v>405467</v>
      </c>
      <c r="J72" s="87">
        <v>43947</v>
      </c>
      <c r="K72" s="87">
        <v>58818</v>
      </c>
      <c r="L72" s="87">
        <v>248536</v>
      </c>
      <c r="M72" s="87">
        <v>145788</v>
      </c>
    </row>
    <row r="73" spans="2:13">
      <c r="B73" s="19">
        <v>1994</v>
      </c>
      <c r="C73" s="87">
        <v>1272974</v>
      </c>
      <c r="D73" s="87">
        <v>26905</v>
      </c>
      <c r="E73" s="87">
        <v>3460</v>
      </c>
      <c r="F73" s="87">
        <v>33422</v>
      </c>
      <c r="G73" s="87">
        <v>24368</v>
      </c>
      <c r="H73" s="87">
        <v>246978</v>
      </c>
      <c r="I73" s="87">
        <v>407066</v>
      </c>
      <c r="J73" s="87">
        <v>43835</v>
      </c>
      <c r="K73" s="87">
        <v>59602</v>
      </c>
      <c r="L73" s="87">
        <v>255320</v>
      </c>
      <c r="M73" s="87">
        <v>149685</v>
      </c>
    </row>
    <row r="74" spans="2:13">
      <c r="B74" s="19">
        <v>1995</v>
      </c>
      <c r="C74" s="87">
        <v>1287723</v>
      </c>
      <c r="D74" s="87">
        <v>28170</v>
      </c>
      <c r="E74" s="87">
        <v>3627</v>
      </c>
      <c r="F74" s="87">
        <v>32983</v>
      </c>
      <c r="G74" s="87">
        <v>24645</v>
      </c>
      <c r="H74" s="87">
        <v>248214</v>
      </c>
      <c r="I74" s="87">
        <v>409709</v>
      </c>
      <c r="J74" s="87">
        <v>43979</v>
      </c>
      <c r="K74" s="87">
        <v>60236</v>
      </c>
      <c r="L74" s="87">
        <v>261912</v>
      </c>
      <c r="M74" s="87">
        <v>152549</v>
      </c>
    </row>
    <row r="75" spans="2:13">
      <c r="B75" s="19">
        <v>1996</v>
      </c>
      <c r="C75" s="87">
        <v>1302853</v>
      </c>
      <c r="D75" s="87">
        <v>28404</v>
      </c>
      <c r="E75" s="87">
        <v>3833</v>
      </c>
      <c r="F75" s="87">
        <v>32378</v>
      </c>
      <c r="G75" s="87">
        <v>25015</v>
      </c>
      <c r="H75" s="87">
        <v>249508</v>
      </c>
      <c r="I75" s="87">
        <v>414685</v>
      </c>
      <c r="J75" s="87">
        <v>44359</v>
      </c>
      <c r="K75" s="87">
        <v>61734</v>
      </c>
      <c r="L75" s="87">
        <v>267546</v>
      </c>
      <c r="M75" s="87">
        <v>154351</v>
      </c>
    </row>
    <row r="76" spans="2:13">
      <c r="B76" s="19">
        <v>1997</v>
      </c>
      <c r="C76" s="87">
        <v>1332495</v>
      </c>
      <c r="D76" s="87">
        <v>28928</v>
      </c>
      <c r="E76" s="87">
        <v>3828</v>
      </c>
      <c r="F76" s="87">
        <v>32500</v>
      </c>
      <c r="G76" s="87">
        <v>24940</v>
      </c>
      <c r="H76" s="87">
        <v>250661</v>
      </c>
      <c r="I76" s="87">
        <v>421673</v>
      </c>
      <c r="J76" s="87">
        <v>45432</v>
      </c>
      <c r="K76" s="87">
        <v>65524</v>
      </c>
      <c r="L76" s="87">
        <v>280428</v>
      </c>
      <c r="M76" s="87">
        <v>157897</v>
      </c>
    </row>
    <row r="77" spans="2:13">
      <c r="B77" s="19">
        <v>1998</v>
      </c>
      <c r="C77" s="87">
        <v>1361562</v>
      </c>
      <c r="D77" s="87">
        <v>29300</v>
      </c>
      <c r="E77" s="87">
        <v>3830</v>
      </c>
      <c r="F77" s="87">
        <v>33319</v>
      </c>
      <c r="G77" s="87">
        <v>25326</v>
      </c>
      <c r="H77" s="87">
        <v>253335</v>
      </c>
      <c r="I77" s="87">
        <v>428577</v>
      </c>
      <c r="J77" s="87">
        <v>46428</v>
      </c>
      <c r="K77" s="87">
        <v>67362</v>
      </c>
      <c r="L77" s="87">
        <v>294384</v>
      </c>
      <c r="M77" s="87">
        <v>159271</v>
      </c>
    </row>
    <row r="78" spans="2:13">
      <c r="B78" s="19">
        <v>1999</v>
      </c>
      <c r="C78" s="87">
        <v>1391716</v>
      </c>
      <c r="D78" s="87">
        <v>30785</v>
      </c>
      <c r="E78" s="87">
        <v>3851</v>
      </c>
      <c r="F78" s="87">
        <v>34861</v>
      </c>
      <c r="G78" s="87">
        <v>26637</v>
      </c>
      <c r="H78" s="87">
        <v>256440</v>
      </c>
      <c r="I78" s="87">
        <v>436736</v>
      </c>
      <c r="J78" s="87">
        <v>47425</v>
      </c>
      <c r="K78" s="87">
        <v>68900</v>
      </c>
      <c r="L78" s="87">
        <v>304678</v>
      </c>
      <c r="M78" s="87">
        <v>161500</v>
      </c>
    </row>
    <row r="79" spans="2:13">
      <c r="B79" s="19">
        <v>2000</v>
      </c>
      <c r="C79" s="87">
        <v>1424170</v>
      </c>
      <c r="D79" s="87">
        <v>31384</v>
      </c>
      <c r="E79" s="87">
        <v>3880</v>
      </c>
      <c r="F79" s="87">
        <v>35380</v>
      </c>
      <c r="G79" s="87">
        <v>27531</v>
      </c>
      <c r="H79" s="87">
        <v>259914</v>
      </c>
      <c r="I79" s="87">
        <v>443269</v>
      </c>
      <c r="J79" s="87">
        <v>47743</v>
      </c>
      <c r="K79" s="87">
        <v>70424</v>
      </c>
      <c r="L79" s="87">
        <v>321327</v>
      </c>
      <c r="M79" s="87">
        <v>163568</v>
      </c>
    </row>
    <row r="80" spans="2:13">
      <c r="B80" s="19">
        <v>2001</v>
      </c>
      <c r="C80" s="87">
        <v>1459083</v>
      </c>
      <c r="D80" s="87">
        <v>31836</v>
      </c>
      <c r="E80" s="87">
        <v>3926</v>
      </c>
      <c r="F80" s="87">
        <v>36021</v>
      </c>
      <c r="G80" s="87">
        <v>27358</v>
      </c>
      <c r="H80" s="87">
        <v>262879</v>
      </c>
      <c r="I80" s="87">
        <v>449467</v>
      </c>
      <c r="J80" s="87">
        <v>48141</v>
      </c>
      <c r="K80" s="87">
        <v>71561</v>
      </c>
      <c r="L80" s="87">
        <v>340753</v>
      </c>
      <c r="M80" s="87">
        <v>166687</v>
      </c>
    </row>
    <row r="81" spans="2:13">
      <c r="B81" s="19">
        <v>2002</v>
      </c>
      <c r="C81" s="87">
        <v>1482720</v>
      </c>
      <c r="D81" s="87">
        <v>32000</v>
      </c>
      <c r="E81" s="87">
        <v>3974</v>
      </c>
      <c r="F81" s="87">
        <v>36658</v>
      </c>
      <c r="G81" s="87">
        <v>27229</v>
      </c>
      <c r="H81" s="87">
        <v>266100</v>
      </c>
      <c r="I81" s="87">
        <v>453594</v>
      </c>
      <c r="J81" s="87">
        <v>48326</v>
      </c>
      <c r="K81" s="87">
        <v>71879</v>
      </c>
      <c r="L81" s="87">
        <v>354035</v>
      </c>
      <c r="M81" s="87">
        <v>168243</v>
      </c>
    </row>
    <row r="82" spans="2:13">
      <c r="B82" s="19">
        <v>2003</v>
      </c>
      <c r="C82" s="87">
        <v>1511980</v>
      </c>
      <c r="D82" s="87">
        <v>32289</v>
      </c>
      <c r="E82" s="87">
        <v>4045</v>
      </c>
      <c r="F82" s="87">
        <v>36993</v>
      </c>
      <c r="G82" s="87">
        <v>27364</v>
      </c>
      <c r="H82" s="87">
        <v>269311</v>
      </c>
      <c r="I82" s="87">
        <v>460257</v>
      </c>
      <c r="J82" s="87">
        <v>48451</v>
      </c>
      <c r="K82" s="87">
        <v>72645</v>
      </c>
      <c r="L82" s="87">
        <v>369294</v>
      </c>
      <c r="M82" s="87">
        <v>170865</v>
      </c>
    </row>
    <row r="83" spans="2:13">
      <c r="B83" s="19">
        <v>2004</v>
      </c>
      <c r="C83" s="87">
        <v>1552773</v>
      </c>
      <c r="D83" s="87">
        <v>32909</v>
      </c>
      <c r="E83" s="87">
        <v>4054</v>
      </c>
      <c r="F83" s="87">
        <v>37202</v>
      </c>
      <c r="G83" s="87">
        <v>27615</v>
      </c>
      <c r="H83" s="87">
        <v>274573</v>
      </c>
      <c r="I83" s="87">
        <v>469040</v>
      </c>
      <c r="J83" s="87">
        <v>48896</v>
      </c>
      <c r="K83" s="87">
        <v>73325</v>
      </c>
      <c r="L83" s="87">
        <v>388677</v>
      </c>
      <c r="M83" s="87">
        <v>175654</v>
      </c>
    </row>
    <row r="84" spans="2:13">
      <c r="B84" s="19">
        <v>2005</v>
      </c>
      <c r="C84" s="87">
        <v>1611431</v>
      </c>
      <c r="D84" s="87">
        <v>33811</v>
      </c>
      <c r="E84" s="87">
        <v>4136</v>
      </c>
      <c r="F84" s="87">
        <v>37360</v>
      </c>
      <c r="G84" s="87">
        <v>28181</v>
      </c>
      <c r="H84" s="87">
        <v>279647</v>
      </c>
      <c r="I84" s="87">
        <v>480671</v>
      </c>
      <c r="J84" s="87">
        <v>49324</v>
      </c>
      <c r="K84" s="87">
        <v>75333</v>
      </c>
      <c r="L84" s="87">
        <v>418893</v>
      </c>
      <c r="M84" s="87">
        <v>182519</v>
      </c>
    </row>
    <row r="85" spans="2:13">
      <c r="B85" s="19">
        <v>2006</v>
      </c>
      <c r="C85" s="87">
        <v>1678380</v>
      </c>
      <c r="D85" s="87">
        <v>34176</v>
      </c>
      <c r="E85" s="87">
        <v>4295</v>
      </c>
      <c r="F85" s="87">
        <v>37405</v>
      </c>
      <c r="G85" s="87">
        <v>29542</v>
      </c>
      <c r="H85" s="87">
        <v>284201</v>
      </c>
      <c r="I85" s="87">
        <v>493909</v>
      </c>
      <c r="J85" s="87">
        <v>50471</v>
      </c>
      <c r="K85" s="87">
        <v>78080</v>
      </c>
      <c r="L85" s="87">
        <v>452280</v>
      </c>
      <c r="M85" s="87">
        <v>191453</v>
      </c>
    </row>
    <row r="86" spans="2:13">
      <c r="B86" s="19">
        <v>2007</v>
      </c>
      <c r="C86" s="87">
        <v>1743411</v>
      </c>
      <c r="D86" s="87">
        <v>34039</v>
      </c>
      <c r="E86" s="87">
        <v>4463</v>
      </c>
      <c r="F86" s="87">
        <v>37471</v>
      </c>
      <c r="G86" s="87">
        <v>31272</v>
      </c>
      <c r="H86" s="87">
        <v>291089</v>
      </c>
      <c r="I86" s="87">
        <v>505176</v>
      </c>
      <c r="J86" s="87">
        <v>51915</v>
      </c>
      <c r="K86" s="87">
        <v>80952</v>
      </c>
      <c r="L86" s="87">
        <v>483385</v>
      </c>
      <c r="M86" s="87">
        <v>199830</v>
      </c>
    </row>
    <row r="87" spans="2:13">
      <c r="B87" s="19">
        <v>2008</v>
      </c>
      <c r="C87" s="87">
        <v>1810098</v>
      </c>
      <c r="D87" s="87">
        <v>34502</v>
      </c>
      <c r="E87" s="87">
        <v>4599</v>
      </c>
      <c r="F87" s="87">
        <v>37118</v>
      </c>
      <c r="G87" s="87">
        <v>32690</v>
      </c>
      <c r="H87" s="87">
        <v>298841</v>
      </c>
      <c r="I87" s="87">
        <v>514541</v>
      </c>
      <c r="J87" s="87">
        <v>53983</v>
      </c>
      <c r="K87" s="87">
        <v>85611</v>
      </c>
      <c r="L87" s="87">
        <v>514033</v>
      </c>
      <c r="M87" s="87">
        <v>209290</v>
      </c>
    </row>
    <row r="88" spans="2:13">
      <c r="B88" s="19">
        <v>2009</v>
      </c>
      <c r="C88" s="87">
        <v>1833194</v>
      </c>
      <c r="D88" s="87">
        <v>34752</v>
      </c>
      <c r="E88" s="87">
        <v>4708</v>
      </c>
      <c r="F88" s="87">
        <v>37783</v>
      </c>
      <c r="G88" s="87">
        <v>33194</v>
      </c>
      <c r="H88" s="87">
        <v>303218</v>
      </c>
      <c r="I88" s="87">
        <v>516646</v>
      </c>
      <c r="J88" s="87">
        <v>55312</v>
      </c>
      <c r="K88" s="87">
        <v>90171</v>
      </c>
      <c r="L88" s="87">
        <v>518598</v>
      </c>
      <c r="M88" s="87">
        <v>214143</v>
      </c>
    </row>
    <row r="89" spans="2:13">
      <c r="B89" s="19">
        <v>2010</v>
      </c>
      <c r="C89" s="87">
        <v>1887053</v>
      </c>
      <c r="D89" s="87">
        <v>35670</v>
      </c>
      <c r="E89" s="87">
        <v>4733</v>
      </c>
      <c r="F89" s="87">
        <v>39131</v>
      </c>
      <c r="G89" s="87">
        <v>33794</v>
      </c>
      <c r="H89" s="87">
        <v>308463</v>
      </c>
      <c r="I89" s="87">
        <v>526916</v>
      </c>
      <c r="J89" s="87">
        <v>58205</v>
      </c>
      <c r="K89" s="87">
        <v>96554</v>
      </c>
      <c r="L89" s="87">
        <v>537156</v>
      </c>
      <c r="M89" s="87">
        <v>221558</v>
      </c>
    </row>
    <row r="90" spans="2:13">
      <c r="B90" s="19">
        <v>2011</v>
      </c>
      <c r="C90" s="87">
        <v>1952089</v>
      </c>
      <c r="D90" s="87">
        <v>37904</v>
      </c>
      <c r="E90" s="87">
        <v>4843</v>
      </c>
      <c r="F90" s="87">
        <v>39818</v>
      </c>
      <c r="G90" s="87">
        <v>34709</v>
      </c>
      <c r="H90" s="87">
        <v>316305</v>
      </c>
      <c r="I90" s="87">
        <v>536648</v>
      </c>
      <c r="J90" s="87">
        <v>60568</v>
      </c>
      <c r="K90" s="87">
        <v>103487</v>
      </c>
      <c r="L90" s="87">
        <v>564536</v>
      </c>
      <c r="M90" s="87">
        <v>227988</v>
      </c>
    </row>
    <row r="91" spans="2:13">
      <c r="B91" s="19">
        <v>2012</v>
      </c>
      <c r="C91" s="87">
        <v>2023689</v>
      </c>
      <c r="D91" s="87">
        <v>41427</v>
      </c>
      <c r="E91" s="87">
        <v>4817</v>
      </c>
      <c r="F91" s="87">
        <v>39467</v>
      </c>
      <c r="G91" s="87">
        <v>34636</v>
      </c>
      <c r="H91" s="87">
        <v>325609</v>
      </c>
      <c r="I91" s="87">
        <v>545226</v>
      </c>
      <c r="J91" s="87">
        <v>62995</v>
      </c>
      <c r="K91" s="87">
        <v>110549</v>
      </c>
      <c r="L91" s="87">
        <v>598131</v>
      </c>
      <c r="M91" s="87">
        <v>235410</v>
      </c>
    </row>
    <row r="92" spans="2:13">
      <c r="B92" s="19">
        <v>2013</v>
      </c>
      <c r="C92" s="87">
        <v>2093324</v>
      </c>
      <c r="D92" s="87">
        <v>46222</v>
      </c>
      <c r="E92" s="87">
        <v>4866</v>
      </c>
      <c r="F92" s="87">
        <v>39434</v>
      </c>
      <c r="G92" s="87">
        <v>34270</v>
      </c>
      <c r="H92" s="87">
        <v>332810</v>
      </c>
      <c r="I92" s="87">
        <v>548160</v>
      </c>
      <c r="J92" s="87">
        <v>64957</v>
      </c>
      <c r="K92" s="87">
        <v>118133</v>
      </c>
      <c r="L92" s="87">
        <v>638193</v>
      </c>
      <c r="M92" s="87">
        <v>240452</v>
      </c>
    </row>
    <row r="93" spans="2:13">
      <c r="B93" s="19">
        <v>2014</v>
      </c>
      <c r="C93" s="87">
        <v>2165031</v>
      </c>
      <c r="D93" s="87">
        <v>50902</v>
      </c>
      <c r="E93" s="87">
        <v>4849</v>
      </c>
      <c r="F93" s="87">
        <v>39418</v>
      </c>
      <c r="G93" s="87">
        <v>33910</v>
      </c>
      <c r="H93" s="87">
        <v>335671</v>
      </c>
      <c r="I93" s="87">
        <v>556567</v>
      </c>
      <c r="J93" s="87">
        <v>67277</v>
      </c>
      <c r="K93" s="87">
        <v>125563</v>
      </c>
      <c r="L93" s="87">
        <v>677692</v>
      </c>
      <c r="M93" s="87">
        <v>247317</v>
      </c>
    </row>
    <row r="94" spans="2:13">
      <c r="B94" s="19">
        <v>2015</v>
      </c>
      <c r="C94" s="87">
        <v>2202219</v>
      </c>
      <c r="D94" s="87">
        <v>55228</v>
      </c>
      <c r="E94" s="87">
        <v>4755</v>
      </c>
      <c r="F94" s="87">
        <v>39306</v>
      </c>
      <c r="G94" s="87">
        <v>33517</v>
      </c>
      <c r="H94" s="87">
        <v>337129</v>
      </c>
      <c r="I94" s="87">
        <v>568247</v>
      </c>
      <c r="J94" s="87">
        <v>69767</v>
      </c>
      <c r="K94" s="87">
        <v>128831</v>
      </c>
      <c r="L94" s="87">
        <v>689415</v>
      </c>
      <c r="M94" s="87">
        <v>250013</v>
      </c>
    </row>
    <row r="95" spans="2:13">
      <c r="B95" s="19">
        <v>2016</v>
      </c>
      <c r="C95" s="87">
        <v>2211931</v>
      </c>
      <c r="D95" s="87">
        <v>60949</v>
      </c>
      <c r="E95" s="87">
        <v>4742</v>
      </c>
      <c r="F95" s="87">
        <v>39559</v>
      </c>
      <c r="G95" s="87">
        <v>33110</v>
      </c>
      <c r="H95" s="87">
        <v>336579</v>
      </c>
      <c r="I95" s="87">
        <v>572839</v>
      </c>
      <c r="J95" s="87">
        <v>71501</v>
      </c>
      <c r="K95" s="87">
        <v>129525</v>
      </c>
      <c r="L95" s="87">
        <v>685145</v>
      </c>
      <c r="M95" s="87">
        <v>252025</v>
      </c>
    </row>
    <row r="96" spans="2:13">
      <c r="B96" s="19">
        <v>2017</v>
      </c>
      <c r="C96" s="87">
        <v>2233788</v>
      </c>
      <c r="D96" s="87">
        <v>63222</v>
      </c>
      <c r="E96" s="87">
        <v>4829</v>
      </c>
      <c r="F96" s="87">
        <v>39714</v>
      </c>
      <c r="G96" s="87">
        <v>33414</v>
      </c>
      <c r="H96" s="87">
        <v>339517</v>
      </c>
      <c r="I96" s="87">
        <v>582714</v>
      </c>
      <c r="J96" s="87">
        <v>73474</v>
      </c>
      <c r="K96" s="87">
        <v>130943</v>
      </c>
      <c r="L96" s="87">
        <v>682817</v>
      </c>
      <c r="M96" s="87">
        <v>257125</v>
      </c>
    </row>
    <row r="97" spans="2:13">
      <c r="B97" s="19">
        <v>2018</v>
      </c>
      <c r="C97" s="87">
        <v>2258193</v>
      </c>
      <c r="D97" s="87">
        <v>64171</v>
      </c>
      <c r="E97" s="87">
        <v>4894</v>
      </c>
      <c r="F97" s="87">
        <v>40089</v>
      </c>
      <c r="G97" s="87">
        <v>33744</v>
      </c>
      <c r="H97" s="87">
        <v>343386</v>
      </c>
      <c r="I97" s="87">
        <v>594922</v>
      </c>
      <c r="J97" s="87">
        <v>75259</v>
      </c>
      <c r="K97" s="87">
        <v>132229</v>
      </c>
      <c r="L97" s="87">
        <v>680233</v>
      </c>
      <c r="M97" s="87">
        <v>262623</v>
      </c>
    </row>
    <row r="99" spans="2:13">
      <c r="B99" s="83" t="s">
        <v>1021</v>
      </c>
    </row>
    <row r="100" spans="2:13">
      <c r="B100" s="83" t="s">
        <v>1020</v>
      </c>
    </row>
    <row r="103" spans="2:13">
      <c r="B103" s="19"/>
      <c r="C103" s="19" t="s">
        <v>264</v>
      </c>
      <c r="D103" s="19" t="s">
        <v>785</v>
      </c>
      <c r="E103" s="19" t="s">
        <v>281</v>
      </c>
      <c r="F103" s="19" t="s">
        <v>282</v>
      </c>
      <c r="G103" s="19" t="s">
        <v>283</v>
      </c>
      <c r="H103" s="19" t="s">
        <v>284</v>
      </c>
      <c r="I103" s="19" t="s">
        <v>285</v>
      </c>
      <c r="J103" s="19" t="s">
        <v>286</v>
      </c>
      <c r="K103" s="19" t="s">
        <v>287</v>
      </c>
      <c r="L103" s="19" t="s">
        <v>288</v>
      </c>
      <c r="M103" s="19" t="s">
        <v>289</v>
      </c>
    </row>
    <row r="104" spans="2:13">
      <c r="B104" s="19" t="s">
        <v>1008</v>
      </c>
      <c r="C104" s="19" t="s">
        <v>1009</v>
      </c>
      <c r="D104" s="19" t="s">
        <v>1009</v>
      </c>
      <c r="E104" s="19" t="s">
        <v>1009</v>
      </c>
      <c r="F104" s="19" t="s">
        <v>1009</v>
      </c>
      <c r="G104" s="19" t="s">
        <v>1009</v>
      </c>
      <c r="H104" s="19" t="s">
        <v>1009</v>
      </c>
      <c r="I104" s="19" t="s">
        <v>1009</v>
      </c>
      <c r="J104" s="19" t="s">
        <v>1009</v>
      </c>
      <c r="K104" s="19" t="s">
        <v>1009</v>
      </c>
      <c r="L104" s="19" t="s">
        <v>1009</v>
      </c>
      <c r="M104" s="19" t="s">
        <v>1009</v>
      </c>
    </row>
    <row r="105" spans="2:13">
      <c r="B105" s="19"/>
      <c r="C105" s="19" t="s">
        <v>1010</v>
      </c>
      <c r="D105" s="19"/>
      <c r="E105" s="19"/>
      <c r="F105" s="19"/>
      <c r="G105" s="19"/>
      <c r="H105" s="19"/>
      <c r="I105" s="19"/>
      <c r="J105" s="19"/>
      <c r="K105" s="19"/>
      <c r="L105" s="19"/>
      <c r="M105" s="19"/>
    </row>
    <row r="106" spans="2:13">
      <c r="B106" s="19">
        <v>1981</v>
      </c>
      <c r="C106" s="87">
        <v>721080</v>
      </c>
      <c r="D106" s="87">
        <v>11347</v>
      </c>
      <c r="E106" s="87">
        <v>1933</v>
      </c>
      <c r="F106" s="87">
        <v>16994</v>
      </c>
      <c r="G106" s="87">
        <v>10980</v>
      </c>
      <c r="H106" s="87">
        <v>176007</v>
      </c>
      <c r="I106" s="87">
        <v>301540</v>
      </c>
      <c r="J106" s="87">
        <v>26600</v>
      </c>
      <c r="K106" s="87">
        <v>28875</v>
      </c>
      <c r="L106" s="87">
        <v>87389</v>
      </c>
      <c r="M106" s="87">
        <v>57624</v>
      </c>
    </row>
    <row r="107" spans="2:13">
      <c r="B107" s="19">
        <v>1982</v>
      </c>
      <c r="C107" s="87">
        <v>739374</v>
      </c>
      <c r="D107" s="87">
        <v>11732</v>
      </c>
      <c r="E107" s="87">
        <v>1959</v>
      </c>
      <c r="F107" s="87">
        <v>17407</v>
      </c>
      <c r="G107" s="87">
        <v>11238</v>
      </c>
      <c r="H107" s="87">
        <v>178810</v>
      </c>
      <c r="I107" s="87">
        <v>307956</v>
      </c>
      <c r="J107" s="87">
        <v>26813</v>
      </c>
      <c r="K107" s="87">
        <v>29711</v>
      </c>
      <c r="L107" s="87">
        <v>91498</v>
      </c>
      <c r="M107" s="87">
        <v>60424</v>
      </c>
    </row>
    <row r="108" spans="2:13">
      <c r="B108" s="19">
        <v>1983</v>
      </c>
      <c r="C108" s="87">
        <v>763340</v>
      </c>
      <c r="D108" s="87">
        <v>12216</v>
      </c>
      <c r="E108" s="87">
        <v>2006</v>
      </c>
      <c r="F108" s="87">
        <v>18038</v>
      </c>
      <c r="G108" s="87">
        <v>11725</v>
      </c>
      <c r="H108" s="87">
        <v>184494</v>
      </c>
      <c r="I108" s="87">
        <v>317516</v>
      </c>
      <c r="J108" s="87">
        <v>27526</v>
      </c>
      <c r="K108" s="87">
        <v>30919</v>
      </c>
      <c r="L108" s="87">
        <v>94143</v>
      </c>
      <c r="M108" s="87">
        <v>62877</v>
      </c>
    </row>
    <row r="109" spans="2:13">
      <c r="B109" s="19">
        <v>1984</v>
      </c>
      <c r="C109" s="87">
        <v>787196</v>
      </c>
      <c r="D109" s="87">
        <v>12633</v>
      </c>
      <c r="E109" s="87">
        <v>2077</v>
      </c>
      <c r="F109" s="87">
        <v>18685</v>
      </c>
      <c r="G109" s="87">
        <v>12123</v>
      </c>
      <c r="H109" s="87">
        <v>191107</v>
      </c>
      <c r="I109" s="87">
        <v>328399</v>
      </c>
      <c r="J109" s="87">
        <v>28327</v>
      </c>
      <c r="K109" s="87">
        <v>31934</v>
      </c>
      <c r="L109" s="87">
        <v>95215</v>
      </c>
      <c r="M109" s="87">
        <v>64770</v>
      </c>
    </row>
    <row r="110" spans="2:13">
      <c r="B110" s="19">
        <v>1985</v>
      </c>
      <c r="C110" s="87">
        <v>814221</v>
      </c>
      <c r="D110" s="87">
        <v>13089</v>
      </c>
      <c r="E110" s="87">
        <v>2155</v>
      </c>
      <c r="F110" s="87">
        <v>19556</v>
      </c>
      <c r="G110" s="87">
        <v>12627</v>
      </c>
      <c r="H110" s="87">
        <v>198106</v>
      </c>
      <c r="I110" s="87">
        <v>341253</v>
      </c>
      <c r="J110" s="87">
        <v>29338</v>
      </c>
      <c r="K110" s="87">
        <v>33073</v>
      </c>
      <c r="L110" s="87">
        <v>96355</v>
      </c>
      <c r="M110" s="87">
        <v>66635</v>
      </c>
    </row>
    <row r="111" spans="2:13">
      <c r="B111" s="19">
        <v>1986</v>
      </c>
      <c r="C111" s="87">
        <v>847326</v>
      </c>
      <c r="D111" s="87">
        <v>13569</v>
      </c>
      <c r="E111" s="87">
        <v>2269</v>
      </c>
      <c r="F111" s="87">
        <v>20590</v>
      </c>
      <c r="G111" s="87">
        <v>13297</v>
      </c>
      <c r="H111" s="87">
        <v>207089</v>
      </c>
      <c r="I111" s="87">
        <v>357372</v>
      </c>
      <c r="J111" s="87">
        <v>30745</v>
      </c>
      <c r="K111" s="87">
        <v>34215</v>
      </c>
      <c r="L111" s="87">
        <v>97415</v>
      </c>
      <c r="M111" s="87">
        <v>68623</v>
      </c>
    </row>
    <row r="112" spans="2:13">
      <c r="B112" s="19">
        <v>1987</v>
      </c>
      <c r="C112" s="87">
        <v>889418</v>
      </c>
      <c r="D112" s="87">
        <v>13997</v>
      </c>
      <c r="E112" s="87">
        <v>2371</v>
      </c>
      <c r="F112" s="87">
        <v>21580</v>
      </c>
      <c r="G112" s="87">
        <v>13854</v>
      </c>
      <c r="H112" s="87">
        <v>218815</v>
      </c>
      <c r="I112" s="87">
        <v>378316</v>
      </c>
      <c r="J112" s="87">
        <v>32115</v>
      </c>
      <c r="K112" s="87">
        <v>35680</v>
      </c>
      <c r="L112" s="87">
        <v>99406</v>
      </c>
      <c r="M112" s="87">
        <v>71040</v>
      </c>
    </row>
    <row r="113" spans="2:13">
      <c r="B113" s="19">
        <v>1988</v>
      </c>
      <c r="C113" s="87">
        <v>930995</v>
      </c>
      <c r="D113" s="87">
        <v>14618</v>
      </c>
      <c r="E113" s="87">
        <v>2496</v>
      </c>
      <c r="F113" s="87">
        <v>22425</v>
      </c>
      <c r="G113" s="87">
        <v>14416</v>
      </c>
      <c r="H113" s="87">
        <v>229483</v>
      </c>
      <c r="I113" s="87">
        <v>399360</v>
      </c>
      <c r="J113" s="87">
        <v>33256</v>
      </c>
      <c r="K113" s="87">
        <v>36721</v>
      </c>
      <c r="L113" s="87">
        <v>101987</v>
      </c>
      <c r="M113" s="87">
        <v>73836</v>
      </c>
    </row>
    <row r="114" spans="2:13">
      <c r="B114" s="19">
        <v>1989</v>
      </c>
      <c r="C114" s="87">
        <v>974467</v>
      </c>
      <c r="D114" s="87">
        <v>15366</v>
      </c>
      <c r="E114" s="87">
        <v>2602</v>
      </c>
      <c r="F114" s="87">
        <v>23115</v>
      </c>
      <c r="G114" s="87">
        <v>14965</v>
      </c>
      <c r="H114" s="87">
        <v>238015</v>
      </c>
      <c r="I114" s="87">
        <v>423510</v>
      </c>
      <c r="J114" s="87">
        <v>34026</v>
      </c>
      <c r="K114" s="87">
        <v>37249</v>
      </c>
      <c r="L114" s="87">
        <v>105139</v>
      </c>
      <c r="M114" s="87">
        <v>77907</v>
      </c>
    </row>
    <row r="115" spans="2:13">
      <c r="B115" s="19">
        <v>1990</v>
      </c>
      <c r="C115" s="87">
        <v>1010330</v>
      </c>
      <c r="D115" s="87">
        <v>16055</v>
      </c>
      <c r="E115" s="87">
        <v>2684</v>
      </c>
      <c r="F115" s="87">
        <v>23971</v>
      </c>
      <c r="G115" s="87">
        <v>15359</v>
      </c>
      <c r="H115" s="87">
        <v>246363</v>
      </c>
      <c r="I115" s="87">
        <v>439557</v>
      </c>
      <c r="J115" s="87">
        <v>34611</v>
      </c>
      <c r="K115" s="87">
        <v>37400</v>
      </c>
      <c r="L115" s="87">
        <v>109067</v>
      </c>
      <c r="M115" s="87">
        <v>82553</v>
      </c>
    </row>
    <row r="116" spans="2:13">
      <c r="B116" s="19">
        <v>1991</v>
      </c>
      <c r="C116" s="87">
        <v>1035026</v>
      </c>
      <c r="D116" s="87">
        <v>16541</v>
      </c>
      <c r="E116" s="87">
        <v>2771</v>
      </c>
      <c r="F116" s="87">
        <v>24539</v>
      </c>
      <c r="G116" s="87">
        <v>15695</v>
      </c>
      <c r="H116" s="87">
        <v>251889</v>
      </c>
      <c r="I116" s="87">
        <v>450107</v>
      </c>
      <c r="J116" s="87">
        <v>34742</v>
      </c>
      <c r="K116" s="87">
        <v>37194</v>
      </c>
      <c r="L116" s="87">
        <v>111909</v>
      </c>
      <c r="M116" s="87">
        <v>86831</v>
      </c>
    </row>
    <row r="117" spans="2:13">
      <c r="B117" s="19">
        <v>1992</v>
      </c>
      <c r="C117" s="87">
        <v>1062818</v>
      </c>
      <c r="D117" s="87">
        <v>16860</v>
      </c>
      <c r="E117" s="87">
        <v>2828</v>
      </c>
      <c r="F117" s="87">
        <v>25093</v>
      </c>
      <c r="G117" s="87">
        <v>16078</v>
      </c>
      <c r="H117" s="87">
        <v>257265</v>
      </c>
      <c r="I117" s="87">
        <v>461609</v>
      </c>
      <c r="J117" s="87">
        <v>34882</v>
      </c>
      <c r="K117" s="87">
        <v>37134</v>
      </c>
      <c r="L117" s="87">
        <v>115608</v>
      </c>
      <c r="M117" s="87">
        <v>92505</v>
      </c>
    </row>
    <row r="118" spans="2:13">
      <c r="B118" s="19">
        <v>1993</v>
      </c>
      <c r="C118" s="87">
        <v>1087310</v>
      </c>
      <c r="D118" s="87">
        <v>17191</v>
      </c>
      <c r="E118" s="87">
        <v>2897</v>
      </c>
      <c r="F118" s="87">
        <v>25670</v>
      </c>
      <c r="G118" s="87">
        <v>16455</v>
      </c>
      <c r="H118" s="87">
        <v>261733</v>
      </c>
      <c r="I118" s="87">
        <v>470426</v>
      </c>
      <c r="J118" s="87">
        <v>35195</v>
      </c>
      <c r="K118" s="87">
        <v>37102</v>
      </c>
      <c r="L118" s="87">
        <v>119279</v>
      </c>
      <c r="M118" s="87">
        <v>98279</v>
      </c>
    </row>
    <row r="119" spans="2:13">
      <c r="B119" s="19">
        <v>1994</v>
      </c>
      <c r="C119" s="87">
        <v>1113483</v>
      </c>
      <c r="D119" s="87">
        <v>17533</v>
      </c>
      <c r="E119" s="87">
        <v>2954</v>
      </c>
      <c r="F119" s="87">
        <v>26241</v>
      </c>
      <c r="G119" s="87">
        <v>16838</v>
      </c>
      <c r="H119" s="87">
        <v>267454</v>
      </c>
      <c r="I119" s="87">
        <v>479424</v>
      </c>
      <c r="J119" s="87">
        <v>35635</v>
      </c>
      <c r="K119" s="87">
        <v>37177</v>
      </c>
      <c r="L119" s="87">
        <v>122769</v>
      </c>
      <c r="M119" s="87">
        <v>104221</v>
      </c>
    </row>
    <row r="120" spans="2:13">
      <c r="B120" s="19">
        <v>1995</v>
      </c>
      <c r="C120" s="87">
        <v>1130342</v>
      </c>
      <c r="D120" s="87">
        <v>17701</v>
      </c>
      <c r="E120" s="87">
        <v>3006</v>
      </c>
      <c r="F120" s="87">
        <v>26744</v>
      </c>
      <c r="G120" s="87">
        <v>17031</v>
      </c>
      <c r="H120" s="87">
        <v>269544</v>
      </c>
      <c r="I120" s="87">
        <v>485048</v>
      </c>
      <c r="J120" s="87">
        <v>35833</v>
      </c>
      <c r="K120" s="87">
        <v>37285</v>
      </c>
      <c r="L120" s="87">
        <v>125275</v>
      </c>
      <c r="M120" s="87">
        <v>109519</v>
      </c>
    </row>
    <row r="121" spans="2:13">
      <c r="B121" s="19">
        <v>1996</v>
      </c>
      <c r="C121" s="87">
        <v>1150820</v>
      </c>
      <c r="D121" s="87">
        <v>17883</v>
      </c>
      <c r="E121" s="87">
        <v>3054</v>
      </c>
      <c r="F121" s="87">
        <v>27242</v>
      </c>
      <c r="G121" s="87">
        <v>17303</v>
      </c>
      <c r="H121" s="87">
        <v>272876</v>
      </c>
      <c r="I121" s="87">
        <v>492573</v>
      </c>
      <c r="J121" s="87">
        <v>36087</v>
      </c>
      <c r="K121" s="87">
        <v>37564</v>
      </c>
      <c r="L121" s="87">
        <v>128310</v>
      </c>
      <c r="M121" s="87">
        <v>114486</v>
      </c>
    </row>
    <row r="122" spans="2:13">
      <c r="B122" s="19">
        <v>1997</v>
      </c>
      <c r="C122" s="87">
        <v>1176356</v>
      </c>
      <c r="D122" s="87">
        <v>18146</v>
      </c>
      <c r="E122" s="87">
        <v>3115</v>
      </c>
      <c r="F122" s="87">
        <v>27781</v>
      </c>
      <c r="G122" s="87">
        <v>17664</v>
      </c>
      <c r="H122" s="87">
        <v>275747</v>
      </c>
      <c r="I122" s="87">
        <v>502670</v>
      </c>
      <c r="J122" s="87">
        <v>36363</v>
      </c>
      <c r="K122" s="87">
        <v>37953</v>
      </c>
      <c r="L122" s="87">
        <v>133349</v>
      </c>
      <c r="M122" s="87">
        <v>120061</v>
      </c>
    </row>
    <row r="123" spans="2:13">
      <c r="B123" s="19">
        <v>1998</v>
      </c>
      <c r="C123" s="87">
        <v>1200770</v>
      </c>
      <c r="D123" s="87">
        <v>18399</v>
      </c>
      <c r="E123" s="87">
        <v>3173</v>
      </c>
      <c r="F123" s="87">
        <v>28153</v>
      </c>
      <c r="G123" s="87">
        <v>17972</v>
      </c>
      <c r="H123" s="87">
        <v>278575</v>
      </c>
      <c r="I123" s="87">
        <v>512280</v>
      </c>
      <c r="J123" s="87">
        <v>36762</v>
      </c>
      <c r="K123" s="87">
        <v>38417</v>
      </c>
      <c r="L123" s="87">
        <v>138947</v>
      </c>
      <c r="M123" s="87">
        <v>124476</v>
      </c>
    </row>
    <row r="124" spans="2:13">
      <c r="B124" s="19">
        <v>1999</v>
      </c>
      <c r="C124" s="87">
        <v>1226801</v>
      </c>
      <c r="D124" s="87">
        <v>18642</v>
      </c>
      <c r="E124" s="87">
        <v>3250</v>
      </c>
      <c r="F124" s="87">
        <v>28732</v>
      </c>
      <c r="G124" s="87">
        <v>18306</v>
      </c>
      <c r="H124" s="87">
        <v>281664</v>
      </c>
      <c r="I124" s="87">
        <v>524781</v>
      </c>
      <c r="J124" s="87">
        <v>37135</v>
      </c>
      <c r="K124" s="87">
        <v>38842</v>
      </c>
      <c r="L124" s="87">
        <v>143958</v>
      </c>
      <c r="M124" s="87">
        <v>127755</v>
      </c>
    </row>
    <row r="125" spans="2:13">
      <c r="B125" s="19">
        <v>2000</v>
      </c>
      <c r="C125" s="87">
        <v>1255262</v>
      </c>
      <c r="D125" s="87">
        <v>18913</v>
      </c>
      <c r="E125" s="87">
        <v>3362</v>
      </c>
      <c r="F125" s="87">
        <v>29472</v>
      </c>
      <c r="G125" s="87">
        <v>18835</v>
      </c>
      <c r="H125" s="87">
        <v>284694</v>
      </c>
      <c r="I125" s="87">
        <v>539227</v>
      </c>
      <c r="J125" s="87">
        <v>37496</v>
      </c>
      <c r="K125" s="87">
        <v>39236</v>
      </c>
      <c r="L125" s="87">
        <v>149059</v>
      </c>
      <c r="M125" s="87">
        <v>131115</v>
      </c>
    </row>
    <row r="126" spans="2:13">
      <c r="B126" s="19">
        <v>2001</v>
      </c>
      <c r="C126" s="87">
        <v>1290006</v>
      </c>
      <c r="D126" s="87">
        <v>19281</v>
      </c>
      <c r="E126" s="87">
        <v>3476</v>
      </c>
      <c r="F126" s="87">
        <v>30262</v>
      </c>
      <c r="G126" s="87">
        <v>19487</v>
      </c>
      <c r="H126" s="87">
        <v>289670</v>
      </c>
      <c r="I126" s="87">
        <v>556063</v>
      </c>
      <c r="J126" s="87">
        <v>38067</v>
      </c>
      <c r="K126" s="87">
        <v>39629</v>
      </c>
      <c r="L126" s="87">
        <v>155120</v>
      </c>
      <c r="M126" s="87">
        <v>134981</v>
      </c>
    </row>
    <row r="127" spans="2:13">
      <c r="B127" s="19">
        <v>2002</v>
      </c>
      <c r="C127" s="87">
        <v>1333596</v>
      </c>
      <c r="D127" s="87">
        <v>19805</v>
      </c>
      <c r="E127" s="87">
        <v>3598</v>
      </c>
      <c r="F127" s="87">
        <v>31135</v>
      </c>
      <c r="G127" s="87">
        <v>20272</v>
      </c>
      <c r="H127" s="87">
        <v>297825</v>
      </c>
      <c r="I127" s="87">
        <v>575262</v>
      </c>
      <c r="J127" s="87">
        <v>38735</v>
      </c>
      <c r="K127" s="87">
        <v>40125</v>
      </c>
      <c r="L127" s="87">
        <v>162774</v>
      </c>
      <c r="M127" s="87">
        <v>139873</v>
      </c>
    </row>
    <row r="128" spans="2:13">
      <c r="B128" s="19">
        <v>2003</v>
      </c>
      <c r="C128" s="87">
        <v>1379179</v>
      </c>
      <c r="D128" s="87">
        <v>20391</v>
      </c>
      <c r="E128" s="87">
        <v>3734</v>
      </c>
      <c r="F128" s="87">
        <v>32166</v>
      </c>
      <c r="G128" s="87">
        <v>21110</v>
      </c>
      <c r="H128" s="87">
        <v>307523</v>
      </c>
      <c r="I128" s="87">
        <v>594418</v>
      </c>
      <c r="J128" s="87">
        <v>39526</v>
      </c>
      <c r="K128" s="87">
        <v>40732</v>
      </c>
      <c r="L128" s="87">
        <v>169746</v>
      </c>
      <c r="M128" s="87">
        <v>145446</v>
      </c>
    </row>
    <row r="129" spans="2:13">
      <c r="B129" s="19">
        <v>2004</v>
      </c>
      <c r="C129" s="87">
        <v>1430796</v>
      </c>
      <c r="D129" s="87">
        <v>21114</v>
      </c>
      <c r="E129" s="87">
        <v>3903</v>
      </c>
      <c r="F129" s="87">
        <v>33321</v>
      </c>
      <c r="G129" s="87">
        <v>22007</v>
      </c>
      <c r="H129" s="87">
        <v>319748</v>
      </c>
      <c r="I129" s="87">
        <v>614445</v>
      </c>
      <c r="J129" s="87">
        <v>40518</v>
      </c>
      <c r="K129" s="87">
        <v>41450</v>
      </c>
      <c r="L129" s="87">
        <v>176965</v>
      </c>
      <c r="M129" s="87">
        <v>152697</v>
      </c>
    </row>
    <row r="130" spans="2:13">
      <c r="B130" s="19">
        <v>2005</v>
      </c>
      <c r="C130" s="87">
        <v>1484511</v>
      </c>
      <c r="D130" s="87">
        <v>21821</v>
      </c>
      <c r="E130" s="87">
        <v>4053</v>
      </c>
      <c r="F130" s="87">
        <v>34507</v>
      </c>
      <c r="G130" s="87">
        <v>22862</v>
      </c>
      <c r="H130" s="87">
        <v>331475</v>
      </c>
      <c r="I130" s="87">
        <v>634459</v>
      </c>
      <c r="J130" s="87">
        <v>41607</v>
      </c>
      <c r="K130" s="87">
        <v>42290</v>
      </c>
      <c r="L130" s="87">
        <v>185680</v>
      </c>
      <c r="M130" s="87">
        <v>160927</v>
      </c>
    </row>
    <row r="131" spans="2:13">
      <c r="B131" s="19">
        <v>2006</v>
      </c>
      <c r="C131" s="87">
        <v>1539084</v>
      </c>
      <c r="D131" s="87">
        <v>22487</v>
      </c>
      <c r="E131" s="87">
        <v>4189</v>
      </c>
      <c r="F131" s="87">
        <v>35710</v>
      </c>
      <c r="G131" s="87">
        <v>23692</v>
      </c>
      <c r="H131" s="87">
        <v>342702</v>
      </c>
      <c r="I131" s="87">
        <v>653884</v>
      </c>
      <c r="J131" s="87">
        <v>42785</v>
      </c>
      <c r="K131" s="87">
        <v>43235</v>
      </c>
      <c r="L131" s="87">
        <v>194954</v>
      </c>
      <c r="M131" s="87">
        <v>170447</v>
      </c>
    </row>
    <row r="132" spans="2:13">
      <c r="B132" s="19">
        <v>2007</v>
      </c>
      <c r="C132" s="87">
        <v>1597313</v>
      </c>
      <c r="D132" s="87">
        <v>23241</v>
      </c>
      <c r="E132" s="87">
        <v>4324</v>
      </c>
      <c r="F132" s="87">
        <v>36884</v>
      </c>
      <c r="G132" s="87">
        <v>24638</v>
      </c>
      <c r="H132" s="87">
        <v>354656</v>
      </c>
      <c r="I132" s="87">
        <v>674175</v>
      </c>
      <c r="J132" s="87">
        <v>44137</v>
      </c>
      <c r="K132" s="87">
        <v>44618</v>
      </c>
      <c r="L132" s="87">
        <v>204958</v>
      </c>
      <c r="M132" s="87">
        <v>180491</v>
      </c>
    </row>
    <row r="133" spans="2:13">
      <c r="B133" s="19">
        <v>2008</v>
      </c>
      <c r="C133" s="87">
        <v>1650737</v>
      </c>
      <c r="D133" s="87">
        <v>24020</v>
      </c>
      <c r="E133" s="87">
        <v>4461</v>
      </c>
      <c r="F133" s="87">
        <v>37955</v>
      </c>
      <c r="G133" s="87">
        <v>25551</v>
      </c>
      <c r="H133" s="87">
        <v>365631</v>
      </c>
      <c r="I133" s="87">
        <v>692395</v>
      </c>
      <c r="J133" s="87">
        <v>45528</v>
      </c>
      <c r="K133" s="87">
        <v>46126</v>
      </c>
      <c r="L133" s="87">
        <v>213315</v>
      </c>
      <c r="M133" s="87">
        <v>190402</v>
      </c>
    </row>
    <row r="134" spans="2:13">
      <c r="B134" s="19">
        <v>2009</v>
      </c>
      <c r="C134" s="87">
        <v>1697065</v>
      </c>
      <c r="D134" s="87">
        <v>24827</v>
      </c>
      <c r="E134" s="87">
        <v>4613</v>
      </c>
      <c r="F134" s="87">
        <v>38905</v>
      </c>
      <c r="G134" s="87">
        <v>26414</v>
      </c>
      <c r="H134" s="87">
        <v>375917</v>
      </c>
      <c r="I134" s="87">
        <v>708054</v>
      </c>
      <c r="J134" s="87">
        <v>46916</v>
      </c>
      <c r="K134" s="87">
        <v>47399</v>
      </c>
      <c r="L134" s="87">
        <v>219746</v>
      </c>
      <c r="M134" s="87">
        <v>198676</v>
      </c>
    </row>
    <row r="135" spans="2:13">
      <c r="B135" s="19">
        <v>2010</v>
      </c>
      <c r="C135" s="87">
        <v>1749663</v>
      </c>
      <c r="D135" s="87">
        <v>25815</v>
      </c>
      <c r="E135" s="87">
        <v>4772</v>
      </c>
      <c r="F135" s="87">
        <v>40043</v>
      </c>
      <c r="G135" s="87">
        <v>27295</v>
      </c>
      <c r="H135" s="87">
        <v>387959</v>
      </c>
      <c r="I135" s="87">
        <v>725782</v>
      </c>
      <c r="J135" s="87">
        <v>48414</v>
      </c>
      <c r="K135" s="87">
        <v>48859</v>
      </c>
      <c r="L135" s="87">
        <v>228386</v>
      </c>
      <c r="M135" s="87">
        <v>206460</v>
      </c>
    </row>
    <row r="136" spans="2:13">
      <c r="B136" s="19">
        <v>2011</v>
      </c>
      <c r="C136" s="87">
        <v>1801899</v>
      </c>
      <c r="D136" s="87">
        <v>26804</v>
      </c>
      <c r="E136" s="87">
        <v>4932</v>
      </c>
      <c r="F136" s="87">
        <v>41183</v>
      </c>
      <c r="G136" s="87">
        <v>28107</v>
      </c>
      <c r="H136" s="87">
        <v>399601</v>
      </c>
      <c r="I136" s="87">
        <v>744082</v>
      </c>
      <c r="J136" s="87">
        <v>49923</v>
      </c>
      <c r="K136" s="87">
        <v>50787</v>
      </c>
      <c r="L136" s="87">
        <v>235911</v>
      </c>
      <c r="M136" s="87">
        <v>214511</v>
      </c>
    </row>
    <row r="137" spans="2:13">
      <c r="B137" s="19">
        <v>2012</v>
      </c>
      <c r="C137" s="87">
        <v>1858997</v>
      </c>
      <c r="D137" s="87">
        <v>27853</v>
      </c>
      <c r="E137" s="87">
        <v>5087</v>
      </c>
      <c r="F137" s="87">
        <v>42357</v>
      </c>
      <c r="G137" s="87">
        <v>28899</v>
      </c>
      <c r="H137" s="87">
        <v>411014</v>
      </c>
      <c r="I137" s="87">
        <v>764236</v>
      </c>
      <c r="J137" s="87">
        <v>51693</v>
      </c>
      <c r="K137" s="87">
        <v>53288</v>
      </c>
      <c r="L137" s="87">
        <v>245201</v>
      </c>
      <c r="M137" s="87">
        <v>223157</v>
      </c>
    </row>
    <row r="138" spans="2:13">
      <c r="B138" s="19">
        <v>2013</v>
      </c>
      <c r="C138" s="87">
        <v>1914207</v>
      </c>
      <c r="D138" s="87">
        <v>28768</v>
      </c>
      <c r="E138" s="87">
        <v>5239</v>
      </c>
      <c r="F138" s="87">
        <v>43514</v>
      </c>
      <c r="G138" s="87">
        <v>29532</v>
      </c>
      <c r="H138" s="87">
        <v>420767</v>
      </c>
      <c r="I138" s="87">
        <v>782790</v>
      </c>
      <c r="J138" s="87">
        <v>53637</v>
      </c>
      <c r="K138" s="87">
        <v>55833</v>
      </c>
      <c r="L138" s="87">
        <v>255962</v>
      </c>
      <c r="M138" s="87">
        <v>231820</v>
      </c>
    </row>
    <row r="139" spans="2:13">
      <c r="B139" s="19">
        <v>2014</v>
      </c>
      <c r="C139" s="87">
        <v>1968974</v>
      </c>
      <c r="D139" s="87">
        <v>29470</v>
      </c>
      <c r="E139" s="87">
        <v>5352</v>
      </c>
      <c r="F139" s="87">
        <v>44301</v>
      </c>
      <c r="G139" s="87">
        <v>30094</v>
      </c>
      <c r="H139" s="87">
        <v>429906</v>
      </c>
      <c r="I139" s="87">
        <v>800668</v>
      </c>
      <c r="J139" s="87">
        <v>55507</v>
      </c>
      <c r="K139" s="87">
        <v>58257</v>
      </c>
      <c r="L139" s="87">
        <v>268033</v>
      </c>
      <c r="M139" s="87">
        <v>240906</v>
      </c>
    </row>
    <row r="140" spans="2:13">
      <c r="B140" s="19">
        <v>2015</v>
      </c>
      <c r="C140" s="87">
        <v>2023945</v>
      </c>
      <c r="D140" s="87">
        <v>29973</v>
      </c>
      <c r="E140" s="87">
        <v>5483</v>
      </c>
      <c r="F140" s="87">
        <v>45160</v>
      </c>
      <c r="G140" s="87">
        <v>30603</v>
      </c>
      <c r="H140" s="87">
        <v>438179</v>
      </c>
      <c r="I140" s="87">
        <v>820213</v>
      </c>
      <c r="J140" s="87">
        <v>57051</v>
      </c>
      <c r="K140" s="87">
        <v>60084</v>
      </c>
      <c r="L140" s="87">
        <v>279533</v>
      </c>
      <c r="M140" s="87">
        <v>251069</v>
      </c>
    </row>
    <row r="141" spans="2:13">
      <c r="B141" s="19">
        <v>2016</v>
      </c>
      <c r="C141" s="87">
        <v>2080106</v>
      </c>
      <c r="D141" s="87">
        <v>30328</v>
      </c>
      <c r="E141" s="87">
        <v>5623</v>
      </c>
      <c r="F141" s="87">
        <v>46090</v>
      </c>
      <c r="G141" s="87">
        <v>31067</v>
      </c>
      <c r="H141" s="87">
        <v>446721</v>
      </c>
      <c r="I141" s="87">
        <v>842266</v>
      </c>
      <c r="J141" s="87">
        <v>58556</v>
      </c>
      <c r="K141" s="87">
        <v>61480</v>
      </c>
      <c r="L141" s="87">
        <v>287798</v>
      </c>
      <c r="M141" s="87">
        <v>263444</v>
      </c>
    </row>
    <row r="142" spans="2:13">
      <c r="B142" s="19">
        <v>2017</v>
      </c>
      <c r="C142" s="87">
        <v>2139388</v>
      </c>
      <c r="D142" s="87">
        <v>30580</v>
      </c>
      <c r="E142" s="87">
        <v>5845</v>
      </c>
      <c r="F142" s="87">
        <v>47091</v>
      </c>
      <c r="G142" s="87">
        <v>31552</v>
      </c>
      <c r="H142" s="87">
        <v>456580</v>
      </c>
      <c r="I142" s="87">
        <v>865278</v>
      </c>
      <c r="J142" s="87">
        <v>60331</v>
      </c>
      <c r="K142" s="87">
        <v>62823</v>
      </c>
      <c r="L142" s="87">
        <v>296141</v>
      </c>
      <c r="M142" s="87">
        <v>276332</v>
      </c>
    </row>
    <row r="143" spans="2:13">
      <c r="B143" s="19">
        <v>2018</v>
      </c>
      <c r="C143" s="87">
        <v>2198183</v>
      </c>
      <c r="D143" s="87">
        <v>30760</v>
      </c>
      <c r="E143" s="87">
        <v>6097</v>
      </c>
      <c r="F143" s="87">
        <v>48187</v>
      </c>
      <c r="G143" s="87">
        <v>32041</v>
      </c>
      <c r="H143" s="87">
        <v>467041</v>
      </c>
      <c r="I143" s="87">
        <v>887656</v>
      </c>
      <c r="J143" s="87">
        <v>62134</v>
      </c>
      <c r="K143" s="87">
        <v>63687</v>
      </c>
      <c r="L143" s="87">
        <v>303788</v>
      </c>
      <c r="M143" s="87">
        <v>289866</v>
      </c>
    </row>
    <row r="145" spans="2:2">
      <c r="B145" s="83" t="s">
        <v>1024</v>
      </c>
    </row>
    <row r="146" spans="2:2">
      <c r="B146" s="83" t="s">
        <v>1025</v>
      </c>
    </row>
  </sheetData>
  <mergeCells count="11">
    <mergeCell ref="Q3:S3"/>
    <mergeCell ref="B3:D3"/>
    <mergeCell ref="E3:G3"/>
    <mergeCell ref="H3:J3"/>
    <mergeCell ref="K3:M3"/>
    <mergeCell ref="N3:P3"/>
    <mergeCell ref="T3:V3"/>
    <mergeCell ref="W3:Y3"/>
    <mergeCell ref="Z3:AB3"/>
    <mergeCell ref="AC3:AE3"/>
    <mergeCell ref="AF3:AH3"/>
  </mergeCells>
  <phoneticPr fontId="16" type="noConversion"/>
  <pageMargins left="0.35433070866141736" right="0.35433070866141736" top="0.59055118110236227" bottom="0.59055118110236227" header="0.51181102362204722" footer="0.51181102362204722"/>
  <pageSetup scale="51" orientation="landscape" r:id="rId1"/>
  <headerFooter alignWithMargins="0"/>
  <colBreaks count="2" manualBreakCount="2">
    <brk id="16" max="1048575" man="1"/>
    <brk id="34" max="55" man="1"/>
  </colBreaks>
</worksheet>
</file>

<file path=xl/worksheets/sheet37.xml><?xml version="1.0" encoding="utf-8"?>
<worksheet xmlns="http://schemas.openxmlformats.org/spreadsheetml/2006/main" xmlns:r="http://schemas.openxmlformats.org/officeDocument/2006/relationships">
  <dimension ref="A1:BO130"/>
  <sheetViews>
    <sheetView topLeftCell="A25" workbookViewId="0">
      <selection activeCell="G14" sqref="G14"/>
    </sheetView>
  </sheetViews>
  <sheetFormatPr defaultRowHeight="12.75"/>
  <cols>
    <col min="1" max="1" width="8.875" customWidth="1"/>
    <col min="2" max="6" width="11.25" customWidth="1"/>
    <col min="7" max="7" width="9.875" customWidth="1"/>
    <col min="8" max="162" width="11.25" customWidth="1"/>
  </cols>
  <sheetData>
    <row r="1" spans="1:67">
      <c r="B1" t="s">
        <v>174</v>
      </c>
      <c r="N1" t="s">
        <v>175</v>
      </c>
      <c r="Z1" t="s">
        <v>176</v>
      </c>
      <c r="AL1" t="s">
        <v>177</v>
      </c>
      <c r="AX1" t="s">
        <v>178</v>
      </c>
      <c r="BJ1" t="s">
        <v>179</v>
      </c>
    </row>
    <row r="3" spans="1:67">
      <c r="B3" t="s">
        <v>264</v>
      </c>
      <c r="H3" t="s">
        <v>280</v>
      </c>
      <c r="N3" t="s">
        <v>281</v>
      </c>
      <c r="T3" t="s">
        <v>282</v>
      </c>
      <c r="Z3" t="s">
        <v>283</v>
      </c>
      <c r="AF3" t="s">
        <v>284</v>
      </c>
      <c r="AL3" t="s">
        <v>285</v>
      </c>
      <c r="AR3" t="s">
        <v>286</v>
      </c>
      <c r="AX3" t="s">
        <v>287</v>
      </c>
      <c r="BD3" t="s">
        <v>288</v>
      </c>
      <c r="BJ3" t="s">
        <v>289</v>
      </c>
    </row>
    <row r="4" spans="1:67">
      <c r="B4" t="s">
        <v>371</v>
      </c>
      <c r="C4" t="s">
        <v>372</v>
      </c>
      <c r="D4" t="s">
        <v>875</v>
      </c>
      <c r="E4" t="s">
        <v>373</v>
      </c>
      <c r="F4" t="s">
        <v>374</v>
      </c>
      <c r="G4" t="s">
        <v>876</v>
      </c>
      <c r="H4" t="s">
        <v>371</v>
      </c>
      <c r="I4" t="s">
        <v>372</v>
      </c>
      <c r="J4" t="s">
        <v>875</v>
      </c>
      <c r="K4" t="s">
        <v>373</v>
      </c>
      <c r="L4" t="s">
        <v>374</v>
      </c>
      <c r="M4" t="s">
        <v>876</v>
      </c>
      <c r="N4" t="s">
        <v>371</v>
      </c>
      <c r="O4" t="s">
        <v>372</v>
      </c>
      <c r="P4" t="s">
        <v>875</v>
      </c>
      <c r="Q4" t="s">
        <v>373</v>
      </c>
      <c r="R4" t="s">
        <v>374</v>
      </c>
      <c r="S4" t="s">
        <v>876</v>
      </c>
      <c r="T4" t="s">
        <v>371</v>
      </c>
      <c r="U4" t="s">
        <v>372</v>
      </c>
      <c r="V4" t="s">
        <v>875</v>
      </c>
      <c r="W4" t="s">
        <v>373</v>
      </c>
      <c r="X4" t="s">
        <v>374</v>
      </c>
      <c r="Y4" t="s">
        <v>876</v>
      </c>
      <c r="Z4" t="s">
        <v>371</v>
      </c>
      <c r="AA4" t="s">
        <v>372</v>
      </c>
      <c r="AB4" t="s">
        <v>875</v>
      </c>
      <c r="AC4" t="s">
        <v>373</v>
      </c>
      <c r="AD4" t="s">
        <v>374</v>
      </c>
      <c r="AE4" t="s">
        <v>876</v>
      </c>
      <c r="AF4" t="s">
        <v>371</v>
      </c>
      <c r="AG4" t="s">
        <v>372</v>
      </c>
      <c r="AH4" t="s">
        <v>875</v>
      </c>
      <c r="AI4" t="s">
        <v>373</v>
      </c>
      <c r="AJ4" t="s">
        <v>374</v>
      </c>
      <c r="AK4" t="s">
        <v>876</v>
      </c>
      <c r="AL4" t="s">
        <v>371</v>
      </c>
      <c r="AM4" t="s">
        <v>372</v>
      </c>
      <c r="AN4" t="s">
        <v>875</v>
      </c>
      <c r="AO4" t="s">
        <v>373</v>
      </c>
      <c r="AP4" t="s">
        <v>374</v>
      </c>
      <c r="AQ4" t="s">
        <v>876</v>
      </c>
      <c r="AR4" t="s">
        <v>371</v>
      </c>
      <c r="AS4" t="s">
        <v>372</v>
      </c>
      <c r="AT4" t="s">
        <v>875</v>
      </c>
      <c r="AU4" t="s">
        <v>373</v>
      </c>
      <c r="AV4" t="s">
        <v>374</v>
      </c>
      <c r="AW4" t="s">
        <v>876</v>
      </c>
      <c r="AX4" t="s">
        <v>371</v>
      </c>
      <c r="AY4" t="s">
        <v>372</v>
      </c>
      <c r="AZ4" t="s">
        <v>875</v>
      </c>
      <c r="BA4" t="s">
        <v>373</v>
      </c>
      <c r="BB4" t="s">
        <v>374</v>
      </c>
      <c r="BC4" t="s">
        <v>876</v>
      </c>
      <c r="BD4" t="s">
        <v>371</v>
      </c>
      <c r="BE4" t="s">
        <v>372</v>
      </c>
      <c r="BF4" t="s">
        <v>875</v>
      </c>
      <c r="BG4" t="s">
        <v>373</v>
      </c>
      <c r="BH4" t="s">
        <v>374</v>
      </c>
      <c r="BI4" t="s">
        <v>876</v>
      </c>
      <c r="BJ4" t="s">
        <v>371</v>
      </c>
      <c r="BK4" t="s">
        <v>372</v>
      </c>
      <c r="BL4" t="s">
        <v>875</v>
      </c>
      <c r="BM4" t="s">
        <v>373</v>
      </c>
      <c r="BN4" t="s">
        <v>374</v>
      </c>
      <c r="BO4" t="s">
        <v>876</v>
      </c>
    </row>
    <row r="6" spans="1:67">
      <c r="B6" t="s">
        <v>77</v>
      </c>
      <c r="C6" t="s">
        <v>78</v>
      </c>
      <c r="D6" t="s">
        <v>114</v>
      </c>
      <c r="E6" t="s">
        <v>170</v>
      </c>
      <c r="F6" t="s">
        <v>168</v>
      </c>
      <c r="G6" t="s">
        <v>169</v>
      </c>
      <c r="H6" t="s">
        <v>83</v>
      </c>
      <c r="I6" t="s">
        <v>84</v>
      </c>
      <c r="J6" t="s">
        <v>131</v>
      </c>
      <c r="K6" t="s">
        <v>171</v>
      </c>
      <c r="L6" t="s">
        <v>172</v>
      </c>
      <c r="M6" t="s">
        <v>173</v>
      </c>
      <c r="N6" t="s">
        <v>77</v>
      </c>
      <c r="O6" t="s">
        <v>78</v>
      </c>
      <c r="P6" t="s">
        <v>114</v>
      </c>
      <c r="Q6" t="s">
        <v>170</v>
      </c>
      <c r="R6" t="s">
        <v>168</v>
      </c>
      <c r="S6" t="s">
        <v>169</v>
      </c>
      <c r="T6" t="s">
        <v>83</v>
      </c>
      <c r="U6" t="s">
        <v>84</v>
      </c>
      <c r="V6" t="s">
        <v>131</v>
      </c>
      <c r="W6" t="s">
        <v>171</v>
      </c>
      <c r="X6" t="s">
        <v>172</v>
      </c>
      <c r="Y6" t="s">
        <v>173</v>
      </c>
      <c r="Z6" t="s">
        <v>77</v>
      </c>
      <c r="AA6" t="s">
        <v>78</v>
      </c>
      <c r="AB6" t="s">
        <v>114</v>
      </c>
      <c r="AC6" t="s">
        <v>170</v>
      </c>
      <c r="AD6" t="s">
        <v>168</v>
      </c>
      <c r="AE6" t="s">
        <v>169</v>
      </c>
      <c r="AF6" t="s">
        <v>83</v>
      </c>
      <c r="AG6" t="s">
        <v>84</v>
      </c>
      <c r="AH6" t="s">
        <v>131</v>
      </c>
      <c r="AI6" t="s">
        <v>171</v>
      </c>
      <c r="AJ6" t="s">
        <v>172</v>
      </c>
      <c r="AK6" t="s">
        <v>173</v>
      </c>
      <c r="AL6" t="s">
        <v>77</v>
      </c>
      <c r="AM6" t="s">
        <v>78</v>
      </c>
      <c r="AN6" t="s">
        <v>114</v>
      </c>
      <c r="AO6" t="s">
        <v>170</v>
      </c>
      <c r="AP6" t="s">
        <v>168</v>
      </c>
      <c r="AQ6" t="s">
        <v>169</v>
      </c>
      <c r="AR6" t="s">
        <v>83</v>
      </c>
      <c r="AS6" t="s">
        <v>84</v>
      </c>
      <c r="AT6" t="s">
        <v>131</v>
      </c>
      <c r="AU6" t="s">
        <v>171</v>
      </c>
      <c r="AV6" t="s">
        <v>172</v>
      </c>
      <c r="AW6" t="s">
        <v>173</v>
      </c>
      <c r="AX6" t="s">
        <v>77</v>
      </c>
      <c r="AY6" t="s">
        <v>78</v>
      </c>
      <c r="AZ6" t="s">
        <v>114</v>
      </c>
      <c r="BA6" t="s">
        <v>170</v>
      </c>
      <c r="BB6" t="s">
        <v>168</v>
      </c>
      <c r="BC6" t="s">
        <v>169</v>
      </c>
      <c r="BD6" t="s">
        <v>83</v>
      </c>
      <c r="BE6" t="s">
        <v>84</v>
      </c>
      <c r="BF6" t="s">
        <v>131</v>
      </c>
      <c r="BG6" t="s">
        <v>171</v>
      </c>
      <c r="BH6" t="s">
        <v>172</v>
      </c>
      <c r="BI6" t="s">
        <v>173</v>
      </c>
      <c r="BJ6" t="s">
        <v>77</v>
      </c>
      <c r="BK6" t="s">
        <v>78</v>
      </c>
      <c r="BL6" t="s">
        <v>114</v>
      </c>
      <c r="BM6" t="s">
        <v>170</v>
      </c>
      <c r="BN6" t="s">
        <v>168</v>
      </c>
      <c r="BO6" t="s">
        <v>169</v>
      </c>
    </row>
    <row r="8" spans="1:67">
      <c r="A8">
        <v>1971</v>
      </c>
      <c r="B8">
        <v>1285</v>
      </c>
      <c r="C8">
        <f t="shared" ref="C8:C15" si="0">C9*(C104/C105)</f>
        <v>19.406397440119534</v>
      </c>
      <c r="D8">
        <f>B8/C8*100</f>
        <v>6621.527792394244</v>
      </c>
      <c r="E8">
        <f>D8</f>
        <v>6621.527792394244</v>
      </c>
      <c r="F8">
        <f>D8</f>
        <v>6621.527792394244</v>
      </c>
      <c r="G8" t="e">
        <f>F8*1000000/'a1'!#REF!</f>
        <v>#REF!</v>
      </c>
      <c r="H8">
        <f t="shared" ref="H8:H15" si="1">H9/POWER(H$22/H$16,1/5)</f>
        <v>5.6909662469755542</v>
      </c>
      <c r="I8">
        <f t="shared" ref="I8:I15" si="2">I9*(D104/D105)</f>
        <v>15.848383512337119</v>
      </c>
      <c r="J8">
        <f>H8/I8*100</f>
        <v>35.908812040959518</v>
      </c>
      <c r="K8">
        <f>J8</f>
        <v>35.908812040959518</v>
      </c>
      <c r="L8">
        <f>J8</f>
        <v>35.908812040959518</v>
      </c>
      <c r="M8" t="e">
        <f>L8*1000000/'a1'!#REF!</f>
        <v>#REF!</v>
      </c>
      <c r="N8">
        <f t="shared" ref="N8:N15" si="3">N9/POWER(N$22/N$16,1/5)</f>
        <v>1.6493848884661169</v>
      </c>
      <c r="O8">
        <f t="shared" ref="O8:O15" si="4">O9*(E104/E105)</f>
        <v>24.60435799086758</v>
      </c>
      <c r="P8">
        <f>N8/O8*100</f>
        <v>6.7036290444088014</v>
      </c>
      <c r="Q8">
        <f>P8</f>
        <v>6.7036290444088014</v>
      </c>
      <c r="R8">
        <f>P8</f>
        <v>6.7036290444088014</v>
      </c>
      <c r="S8" t="e">
        <f>R8*1000000/'a1'!#REF!</f>
        <v>#REF!</v>
      </c>
      <c r="T8">
        <f t="shared" ref="T8:T15" si="5">T9/POWER(T$22/T$16,1/5)</f>
        <v>24.708933169232484</v>
      </c>
      <c r="U8">
        <f t="shared" ref="U8:U15" si="6">U9*(F104/F105)</f>
        <v>19.292590149270421</v>
      </c>
      <c r="V8">
        <f>T8/U8*100</f>
        <v>128.07473220575773</v>
      </c>
      <c r="W8">
        <f>V8</f>
        <v>128.07473220575773</v>
      </c>
      <c r="X8">
        <f>V8</f>
        <v>128.07473220575773</v>
      </c>
      <c r="Y8" t="e">
        <f>X8*1000000/'a1'!#REF!</f>
        <v>#REF!</v>
      </c>
      <c r="Z8">
        <f t="shared" ref="Z8:Z15" si="7">Z9/POWER(Z$22/Z$16,1/5)</f>
        <v>90.345112838847101</v>
      </c>
      <c r="AA8">
        <f t="shared" ref="AA8:AA15" si="8">AA9*(G104/G105)</f>
        <v>19.9093834155446</v>
      </c>
      <c r="AB8">
        <f>Z8/AA8*100</f>
        <v>453.78157099686251</v>
      </c>
      <c r="AC8">
        <f>AB8</f>
        <v>453.78157099686251</v>
      </c>
      <c r="AD8">
        <f>AB8</f>
        <v>453.78157099686251</v>
      </c>
      <c r="AE8" t="e">
        <f>AD8*1000000/'a1'!#REF!</f>
        <v>#REF!</v>
      </c>
      <c r="AF8">
        <f t="shared" ref="AF8:AF15" si="9">AF9/POWER(AF$22/AF$16,1/5)</f>
        <v>175.06474931802896</v>
      </c>
      <c r="AG8">
        <f t="shared" ref="AG8:AG15" si="10">AG9*(H104/H105)</f>
        <v>20.046081836840578</v>
      </c>
      <c r="AH8">
        <f>AF8/AG8*100</f>
        <v>873.31155655713189</v>
      </c>
      <c r="AI8">
        <f>AH8</f>
        <v>873.31155655713189</v>
      </c>
      <c r="AJ8">
        <f>AH8</f>
        <v>873.31155655713189</v>
      </c>
      <c r="AK8" t="e">
        <f>AJ8*1000000/'a1'!#REF!</f>
        <v>#REF!</v>
      </c>
      <c r="AL8">
        <f t="shared" ref="AL8:AL15" si="11">AL9/POWER(AL$22/AL$16,1/5)</f>
        <v>293.37027535347107</v>
      </c>
      <c r="AM8">
        <f t="shared" ref="AM8:AM15" si="12">AM9*(I104/I105)</f>
        <v>21.608161308119392</v>
      </c>
      <c r="AN8">
        <f>AL8/AM8*100</f>
        <v>1357.6827346398766</v>
      </c>
      <c r="AO8">
        <f>AN8</f>
        <v>1357.6827346398766</v>
      </c>
      <c r="AP8">
        <f>AN8</f>
        <v>1357.6827346398766</v>
      </c>
      <c r="AQ8" t="e">
        <f>AP8*1000000/'a1'!#REF!</f>
        <v>#REF!</v>
      </c>
      <c r="AR8">
        <f t="shared" ref="AR8:AR15" si="13">AR9/POWER(AR$22/AR$16,1/5)</f>
        <v>21.591743151574235</v>
      </c>
      <c r="AS8">
        <f t="shared" ref="AS8:AS15" si="14">AS9*(J104/J105)</f>
        <v>20.396500843170323</v>
      </c>
      <c r="AT8">
        <f>AR8/AS8*100</f>
        <v>105.86003607968931</v>
      </c>
      <c r="AU8">
        <f>AT8</f>
        <v>105.86003607968931</v>
      </c>
      <c r="AV8">
        <f>AT8</f>
        <v>105.86003607968931</v>
      </c>
      <c r="AW8" t="e">
        <f>AV8*1000000/'a1'!#REF!</f>
        <v>#REF!</v>
      </c>
      <c r="AX8">
        <f t="shared" ref="AX8:AX15" si="15">AX9/POWER(AX$22/AX$16,1/5)</f>
        <v>21.002945373453382</v>
      </c>
      <c r="AY8">
        <f t="shared" ref="AY8:AY15" si="16">AY9*(K104/K105)</f>
        <v>21.482602051439187</v>
      </c>
      <c r="AZ8">
        <f>AX8/AY8*100</f>
        <v>97.76723193569714</v>
      </c>
      <c r="BA8">
        <f>AZ8</f>
        <v>97.76723193569714</v>
      </c>
      <c r="BB8">
        <f>AZ8</f>
        <v>97.76723193569714</v>
      </c>
      <c r="BC8" t="e">
        <f>BB8*1000000/'a1'!#REF!</f>
        <v>#REF!</v>
      </c>
      <c r="BD8">
        <f t="shared" ref="BD8:BD15" si="17">BD9/POWER(BD$22/BD$16,1/5)</f>
        <v>103.98578132452033</v>
      </c>
      <c r="BE8">
        <f t="shared" ref="BE8:BE15" si="18">BE9*(L104/L105)</f>
        <v>20.137165184108856</v>
      </c>
      <c r="BF8">
        <f>BD8/BE8*100</f>
        <v>516.3873880648315</v>
      </c>
      <c r="BG8">
        <f>BF8</f>
        <v>516.3873880648315</v>
      </c>
      <c r="BH8">
        <f>BF8</f>
        <v>516.3873880648315</v>
      </c>
      <c r="BI8" t="e">
        <f>BH8*1000000/'a1'!#REF!</f>
        <v>#REF!</v>
      </c>
      <c r="BJ8">
        <f t="shared" ref="BJ8:BJ15" si="19">BJ9/POWER(BJ$22/BJ$16,1/5)</f>
        <v>44.119163977556497</v>
      </c>
      <c r="BK8">
        <f t="shared" ref="BK8:BK15" si="20">BK9*(M104/M105)</f>
        <v>19.994471923676663</v>
      </c>
      <c r="BL8">
        <f>BJ8/BK8*100</f>
        <v>220.65681027220495</v>
      </c>
      <c r="BM8">
        <f>BL8</f>
        <v>220.65681027220495</v>
      </c>
      <c r="BN8">
        <f>BL8</f>
        <v>220.65681027220495</v>
      </c>
      <c r="BO8" t="e">
        <f>BN8*1000000/'a1'!#REF!</f>
        <v>#REF!</v>
      </c>
    </row>
    <row r="9" spans="1:67">
      <c r="A9">
        <v>1972</v>
      </c>
      <c r="B9">
        <v>1372</v>
      </c>
      <c r="C9">
        <f t="shared" si="0"/>
        <v>20.574797662290422</v>
      </c>
      <c r="D9">
        <f t="shared" ref="D9:D46" si="21">B9/C9*100</f>
        <v>6668.3523333724324</v>
      </c>
      <c r="E9">
        <f>E8+D9</f>
        <v>13289.880125766676</v>
      </c>
      <c r="F9">
        <f>(F8*0.8)+D9</f>
        <v>11965.574567287829</v>
      </c>
      <c r="G9" t="e">
        <f>F9*1000000/'a1'!#REF!</f>
        <v>#REF!</v>
      </c>
      <c r="H9">
        <f t="shared" si="1"/>
        <v>6.8126199785670742</v>
      </c>
      <c r="I9">
        <f t="shared" si="2"/>
        <v>16.692380267431997</v>
      </c>
      <c r="J9">
        <f>H9/I9*100</f>
        <v>40.812753300731906</v>
      </c>
      <c r="K9">
        <f>K8+J9</f>
        <v>76.721565341691417</v>
      </c>
      <c r="L9">
        <f>(L8*0.8)+J9</f>
        <v>69.539802933499516</v>
      </c>
      <c r="M9" t="e">
        <f>L9*1000000/'a1'!#REF!</f>
        <v>#REF!</v>
      </c>
      <c r="N9">
        <f t="shared" si="3"/>
        <v>1.8946457081379966</v>
      </c>
      <c r="O9">
        <f t="shared" si="4"/>
        <v>25.862535388127846</v>
      </c>
      <c r="P9">
        <f>N9/O9*100</f>
        <v>7.3258312833773083</v>
      </c>
      <c r="Q9">
        <f>Q8+P9</f>
        <v>14.02946032778611</v>
      </c>
      <c r="R9">
        <f>(R8*0.8)+P9</f>
        <v>12.688734518904351</v>
      </c>
      <c r="S9" t="e">
        <f>R9*1000000/'a1'!#REF!</f>
        <v>#REF!</v>
      </c>
      <c r="T9">
        <f t="shared" si="5"/>
        <v>28.527194997039018</v>
      </c>
      <c r="U9">
        <f t="shared" si="6"/>
        <v>20.352009839548277</v>
      </c>
      <c r="V9">
        <f>T9/U9*100</f>
        <v>140.16893280782824</v>
      </c>
      <c r="W9">
        <f>W8+V9</f>
        <v>268.243665013586</v>
      </c>
      <c r="X9">
        <f>(X8*0.8)+V9</f>
        <v>242.62871857243442</v>
      </c>
      <c r="Y9" t="e">
        <f>X9*1000000/'a1'!#REF!</f>
        <v>#REF!</v>
      </c>
      <c r="Z9">
        <f t="shared" si="7"/>
        <v>86.191719084798464</v>
      </c>
      <c r="AA9">
        <f t="shared" si="8"/>
        <v>21.073674843354226</v>
      </c>
      <c r="AB9">
        <f>Z9/AA9*100</f>
        <v>409.00184578856118</v>
      </c>
      <c r="AC9">
        <f>AC8+AB9</f>
        <v>862.7834167854237</v>
      </c>
      <c r="AD9">
        <f>(AD8*0.8)+AB9</f>
        <v>772.02710258605123</v>
      </c>
      <c r="AE9" t="e">
        <f>AD9*1000000/'a1'!#REF!</f>
        <v>#REF!</v>
      </c>
      <c r="AF9">
        <f t="shared" si="9"/>
        <v>203.51689768632167</v>
      </c>
      <c r="AG9">
        <f t="shared" si="10"/>
        <v>21.116792439401795</v>
      </c>
      <c r="AH9">
        <f>AF9/AG9*100</f>
        <v>963.76804512497711</v>
      </c>
      <c r="AI9">
        <f>AI8+AH9</f>
        <v>1837.0796016821091</v>
      </c>
      <c r="AJ9">
        <f>(AJ8*0.8)+AH9</f>
        <v>1662.4172903706826</v>
      </c>
      <c r="AK9" t="e">
        <f>AJ9*1000000/'a1'!#REF!</f>
        <v>#REF!</v>
      </c>
      <c r="AL9">
        <f t="shared" si="11"/>
        <v>345.75377038120661</v>
      </c>
      <c r="AM9">
        <f t="shared" si="12"/>
        <v>22.771206817621568</v>
      </c>
      <c r="AN9">
        <f>AL9/AM9*100</f>
        <v>1518.3814066176062</v>
      </c>
      <c r="AO9">
        <f>AO8+AN9</f>
        <v>2876.0641412574828</v>
      </c>
      <c r="AP9">
        <f>(AP8*0.8)+AN9</f>
        <v>2604.5275943295073</v>
      </c>
      <c r="AQ9" t="e">
        <f>AP9*1000000/'a1'!#REF!</f>
        <v>#REF!</v>
      </c>
      <c r="AR9">
        <f t="shared" si="13"/>
        <v>25.663391460968949</v>
      </c>
      <c r="AS9">
        <f t="shared" si="14"/>
        <v>21.40740613277352</v>
      </c>
      <c r="AT9">
        <f>AR9/AS9*100</f>
        <v>119.88090150576328</v>
      </c>
      <c r="AU9">
        <f>AU8+AT9</f>
        <v>225.74093758545257</v>
      </c>
      <c r="AV9">
        <f>(AV8*0.8)+AT9</f>
        <v>204.56893036951473</v>
      </c>
      <c r="AW9" t="e">
        <f>AV9*1000000/'a1'!#REF!</f>
        <v>#REF!</v>
      </c>
      <c r="AX9">
        <f t="shared" si="15"/>
        <v>24.234729096680638</v>
      </c>
      <c r="AY9">
        <f t="shared" si="16"/>
        <v>22.662282510911282</v>
      </c>
      <c r="AZ9">
        <f>AX9/AY9*100</f>
        <v>106.93860640477087</v>
      </c>
      <c r="BA9">
        <f>BA8+AZ9</f>
        <v>204.70583834046801</v>
      </c>
      <c r="BB9">
        <f>(BB8*0.8)+AZ9</f>
        <v>185.15239195332859</v>
      </c>
      <c r="BC9" t="e">
        <f>BB9*1000000/'a1'!#REF!</f>
        <v>#REF!</v>
      </c>
      <c r="BD9">
        <f t="shared" si="17"/>
        <v>117.53363977472169</v>
      </c>
      <c r="BE9">
        <f t="shared" si="18"/>
        <v>21.233457844561773</v>
      </c>
      <c r="BF9">
        <f>BD9/BE9*100</f>
        <v>553.53037943758147</v>
      </c>
      <c r="BG9">
        <f>BG8+BF9</f>
        <v>1069.917767502413</v>
      </c>
      <c r="BH9">
        <f>(BH8*0.8)+BF9</f>
        <v>966.64028988944665</v>
      </c>
      <c r="BI9" t="e">
        <f>BH9*1000000/'a1'!#REF!</f>
        <v>#REF!</v>
      </c>
      <c r="BJ9">
        <f t="shared" si="19"/>
        <v>52.066978521401666</v>
      </c>
      <c r="BK9">
        <f t="shared" si="20"/>
        <v>20.996980265253768</v>
      </c>
      <c r="BL9">
        <f>BJ9/BK9*100</f>
        <v>247.97365079950646</v>
      </c>
      <c r="BM9">
        <f>BM8+BL9</f>
        <v>468.63046107171141</v>
      </c>
      <c r="BN9">
        <f>(BN8*0.8)+BL9</f>
        <v>424.4990990172704</v>
      </c>
      <c r="BO9" t="e">
        <f>BN9*1000000/'a1'!#REF!</f>
        <v>#REF!</v>
      </c>
    </row>
    <row r="10" spans="1:67">
      <c r="A10">
        <v>1973</v>
      </c>
      <c r="B10">
        <v>1470</v>
      </c>
      <c r="C10">
        <f t="shared" si="0"/>
        <v>22.509960530260951</v>
      </c>
      <c r="D10">
        <f t="shared" si="21"/>
        <v>6530.4423702734875</v>
      </c>
      <c r="E10">
        <f t="shared" ref="E10:E45" si="22">E9+D10</f>
        <v>19820.322496040164</v>
      </c>
      <c r="F10">
        <f t="shared" ref="F10:F45" si="23">(F9*0.8)+D10</f>
        <v>16102.902024103751</v>
      </c>
      <c r="G10" t="e">
        <f>F10*1000000/'a1'!#REF!</f>
        <v>#REF!</v>
      </c>
      <c r="H10">
        <f t="shared" si="1"/>
        <v>8.1553446213174503</v>
      </c>
      <c r="I10">
        <f t="shared" si="2"/>
        <v>18.099041525923461</v>
      </c>
      <c r="J10">
        <f t="shared" ref="J10:J50" si="24">H10/I10*100</f>
        <v>45.059538703397408</v>
      </c>
      <c r="K10">
        <f t="shared" ref="K10:K50" si="25">K9+J10</f>
        <v>121.78110404508882</v>
      </c>
      <c r="L10">
        <f t="shared" ref="L10:L50" si="26">(L9*0.8)+J10</f>
        <v>100.69138105019702</v>
      </c>
      <c r="M10" t="e">
        <f>L10*1000000/'a1'!#REF!</f>
        <v>#REF!</v>
      </c>
      <c r="N10">
        <f t="shared" si="3"/>
        <v>2.1763764082403094</v>
      </c>
      <c r="O10">
        <f t="shared" si="4"/>
        <v>28.239092694063924</v>
      </c>
      <c r="P10">
        <f t="shared" ref="P10:P46" si="27">N10/O10*100</f>
        <v>7.7069629389962691</v>
      </c>
      <c r="Q10">
        <f t="shared" ref="Q10:Q46" si="28">Q9+P10</f>
        <v>21.736423266782378</v>
      </c>
      <c r="R10">
        <f t="shared" ref="R10:R46" si="29">(R9*0.8)+P10</f>
        <v>17.85795055411975</v>
      </c>
      <c r="S10" t="e">
        <f>R10*1000000/'a1'!#REF!</f>
        <v>#REF!</v>
      </c>
      <c r="T10">
        <f t="shared" si="5"/>
        <v>32.935491339319789</v>
      </c>
      <c r="U10">
        <f t="shared" si="6"/>
        <v>21.969018840498691</v>
      </c>
      <c r="V10">
        <f t="shared" ref="V10:V50" si="30">T10/U10*100</f>
        <v>149.91789837516549</v>
      </c>
      <c r="W10">
        <f t="shared" ref="W10:W50" si="31">W9+V10</f>
        <v>418.16156338875146</v>
      </c>
      <c r="X10">
        <f t="shared" ref="X10:X50" si="32">(X9*0.8)+V10</f>
        <v>344.02087323311304</v>
      </c>
      <c r="Y10" t="e">
        <f>X10*1000000/'a1'!#REF!</f>
        <v>#REF!</v>
      </c>
      <c r="Z10">
        <f t="shared" si="7"/>
        <v>82.229267365510935</v>
      </c>
      <c r="AA10">
        <f t="shared" si="8"/>
        <v>22.761897413678184</v>
      </c>
      <c r="AB10">
        <f t="shared" ref="AB10:AB50" si="33">Z10/AA10*100</f>
        <v>361.25840421412909</v>
      </c>
      <c r="AC10">
        <f t="shared" ref="AC10:AC50" si="34">AC9+AB10</f>
        <v>1224.0418209995528</v>
      </c>
      <c r="AD10">
        <f t="shared" ref="AD10:AD50" si="35">(AD9*0.8)+AB10</f>
        <v>978.88008628297007</v>
      </c>
      <c r="AE10" t="e">
        <f>AD10*1000000/'a1'!#REF!</f>
        <v>#REF!</v>
      </c>
      <c r="AF10">
        <f t="shared" si="9"/>
        <v>236.59319083490209</v>
      </c>
      <c r="AG10">
        <f t="shared" si="10"/>
        <v>22.663374420879109</v>
      </c>
      <c r="AH10">
        <f t="shared" ref="AH10:AH50" si="36">AF10/AG10*100</f>
        <v>1043.9451179738514</v>
      </c>
      <c r="AI10">
        <f t="shared" ref="AI10:AI50" si="37">AI9+AH10</f>
        <v>2881.0247196559603</v>
      </c>
      <c r="AJ10">
        <f t="shared" ref="AJ10:AJ50" si="38">(AJ9*0.8)+AH10</f>
        <v>2373.8789502703976</v>
      </c>
      <c r="AK10" t="e">
        <f>AJ10*1000000/'a1'!#REF!</f>
        <v>#REF!</v>
      </c>
      <c r="AL10">
        <f t="shared" si="11"/>
        <v>407.49073705161146</v>
      </c>
      <c r="AM10">
        <f t="shared" si="12"/>
        <v>24.423955699545711</v>
      </c>
      <c r="AN10">
        <f t="shared" ref="AN10:AN50" si="39">AL10/AM10*100</f>
        <v>1668.405978394363</v>
      </c>
      <c r="AO10">
        <f t="shared" ref="AO10:AO50" si="40">AO9+AN10</f>
        <v>4544.4701196518454</v>
      </c>
      <c r="AP10">
        <f t="shared" ref="AP10:AP50" si="41">(AP9*0.8)+AN10</f>
        <v>3752.0280538579691</v>
      </c>
      <c r="AQ10" t="e">
        <f>AP10*1000000/'a1'!#REF!</f>
        <v>#REF!</v>
      </c>
      <c r="AR10">
        <f t="shared" si="13"/>
        <v>30.502848086673133</v>
      </c>
      <c r="AS10">
        <f t="shared" si="14"/>
        <v>23.012961592731536</v>
      </c>
      <c r="AT10">
        <f t="shared" ref="AT10:AT50" si="42">AR10/AS10*100</f>
        <v>132.54638245390902</v>
      </c>
      <c r="AU10">
        <f t="shared" ref="AU10:AU50" si="43">AU9+AT10</f>
        <v>358.28732003936159</v>
      </c>
      <c r="AV10">
        <f t="shared" ref="AV10:AV50" si="44">(AV9*0.8)+AT10</f>
        <v>296.20152674952078</v>
      </c>
      <c r="AW10" t="e">
        <f>AV10*1000000/'a1'!#REF!</f>
        <v>#REF!</v>
      </c>
      <c r="AX10">
        <f t="shared" si="15"/>
        <v>27.963796693574388</v>
      </c>
      <c r="AY10">
        <f t="shared" si="16"/>
        <v>24.214493641795617</v>
      </c>
      <c r="AZ10">
        <f t="shared" ref="AZ10:AZ50" si="45">AX10/AY10*100</f>
        <v>115.48371445317881</v>
      </c>
      <c r="BA10">
        <f t="shared" ref="BA10:BA50" si="46">BA9+AZ10</f>
        <v>320.18955279364684</v>
      </c>
      <c r="BB10">
        <f t="shared" ref="BB10:BB50" si="47">(BB9*0.8)+AZ10</f>
        <v>263.60562801584172</v>
      </c>
      <c r="BC10" t="e">
        <f>BB10*1000000/'a1'!#REF!</f>
        <v>#REF!</v>
      </c>
      <c r="BD10">
        <f t="shared" si="17"/>
        <v>132.84659020431477</v>
      </c>
      <c r="BE10">
        <f t="shared" si="18"/>
        <v>22.791347414679077</v>
      </c>
      <c r="BF10">
        <f t="shared" ref="BF10:BF50" si="48">BD10/BE10*100</f>
        <v>582.8816865770433</v>
      </c>
      <c r="BG10">
        <f t="shared" ref="BG10:BG50" si="49">BG9+BF10</f>
        <v>1652.7994540794562</v>
      </c>
      <c r="BH10">
        <f t="shared" ref="BH10:BH50" si="50">(BH9*0.8)+BF10</f>
        <v>1356.1939184886005</v>
      </c>
      <c r="BI10" t="e">
        <f>BH10*1000000/'a1'!#REF!</f>
        <v>#REF!</v>
      </c>
      <c r="BJ10">
        <f t="shared" si="19"/>
        <v>61.446546306434506</v>
      </c>
      <c r="BK10">
        <f t="shared" si="20"/>
        <v>22.55643768548482</v>
      </c>
      <c r="BL10">
        <f t="shared" ref="BL10:BL50" si="51">BJ10/BK10*100</f>
        <v>272.41245786774061</v>
      </c>
      <c r="BM10">
        <f t="shared" ref="BM10:BM50" si="52">BM9+BL10</f>
        <v>741.04291893945197</v>
      </c>
      <c r="BN10">
        <f t="shared" ref="BN10:BN50" si="53">(BN9*0.8)+BL10</f>
        <v>612.01173708155693</v>
      </c>
      <c r="BO10" t="e">
        <f>BN10*1000000/'a1'!#REF!</f>
        <v>#REF!</v>
      </c>
    </row>
    <row r="11" spans="1:67">
      <c r="A11">
        <v>1974</v>
      </c>
      <c r="B11">
        <v>1689</v>
      </c>
      <c r="C11">
        <f t="shared" si="0"/>
        <v>25.814342408587986</v>
      </c>
      <c r="D11">
        <f t="shared" si="21"/>
        <v>6542.8743962042545</v>
      </c>
      <c r="E11">
        <f t="shared" si="22"/>
        <v>26363.196892244418</v>
      </c>
      <c r="F11">
        <f t="shared" si="23"/>
        <v>19425.196015487254</v>
      </c>
      <c r="G11" t="e">
        <f>F11*1000000/'a1'!#REF!</f>
        <v>#REF!</v>
      </c>
      <c r="H11">
        <f t="shared" si="1"/>
        <v>9.7627118644067838</v>
      </c>
      <c r="I11">
        <f t="shared" si="2"/>
        <v>20.631031791208088</v>
      </c>
      <c r="J11">
        <f t="shared" si="24"/>
        <v>47.320521645297269</v>
      </c>
      <c r="K11">
        <f t="shared" si="25"/>
        <v>169.1016256903861</v>
      </c>
      <c r="L11">
        <f t="shared" si="26"/>
        <v>127.87362648545491</v>
      </c>
      <c r="M11" t="e">
        <f>L11*1000000/'a1'!#REF!</f>
        <v>#REF!</v>
      </c>
      <c r="N11">
        <f t="shared" si="3"/>
        <v>2.4999999999999991</v>
      </c>
      <c r="O11">
        <f t="shared" si="4"/>
        <v>31.664131164383559</v>
      </c>
      <c r="P11">
        <f t="shared" si="27"/>
        <v>7.8953690124049531</v>
      </c>
      <c r="Q11">
        <f t="shared" si="28"/>
        <v>29.63179227918733</v>
      </c>
      <c r="R11">
        <f t="shared" si="29"/>
        <v>22.181729455700754</v>
      </c>
      <c r="S11" t="e">
        <f>R11*1000000/'a1'!#REF!</f>
        <v>#REF!</v>
      </c>
      <c r="T11">
        <f t="shared" si="5"/>
        <v>38.025000000000006</v>
      </c>
      <c r="U11">
        <f t="shared" si="6"/>
        <v>24.422411807457934</v>
      </c>
      <c r="V11">
        <f t="shared" si="30"/>
        <v>155.69715349893582</v>
      </c>
      <c r="W11">
        <f t="shared" si="31"/>
        <v>573.85871688768725</v>
      </c>
      <c r="X11">
        <f t="shared" si="32"/>
        <v>430.91385208542624</v>
      </c>
      <c r="Y11" t="e">
        <f>X11*1000000/'a1'!#REF!</f>
        <v>#REF!</v>
      </c>
      <c r="Z11">
        <f t="shared" si="7"/>
        <v>78.448979591836761</v>
      </c>
      <c r="AA11">
        <f t="shared" si="8"/>
        <v>25.614411411811773</v>
      </c>
      <c r="AB11">
        <f t="shared" si="33"/>
        <v>306.2689137399463</v>
      </c>
      <c r="AC11">
        <f t="shared" si="34"/>
        <v>1530.3107347394991</v>
      </c>
      <c r="AD11">
        <f t="shared" si="35"/>
        <v>1089.3729827663224</v>
      </c>
      <c r="AE11" t="e">
        <f>AD11*1000000/'a1'!#REF!</f>
        <v>#REF!</v>
      </c>
      <c r="AF11">
        <f t="shared" si="9"/>
        <v>275.04516129032248</v>
      </c>
      <c r="AG11">
        <f t="shared" si="10"/>
        <v>25.637570539104711</v>
      </c>
      <c r="AH11">
        <f t="shared" si="36"/>
        <v>1072.8206905205743</v>
      </c>
      <c r="AI11">
        <f t="shared" si="37"/>
        <v>3953.8454101765346</v>
      </c>
      <c r="AJ11">
        <f t="shared" si="38"/>
        <v>2971.9238507368927</v>
      </c>
      <c r="AK11" t="e">
        <f>AJ11*1000000/'a1'!#REF!</f>
        <v>#REF!</v>
      </c>
      <c r="AL11">
        <f t="shared" si="11"/>
        <v>480.25130890052361</v>
      </c>
      <c r="AM11">
        <f t="shared" si="12"/>
        <v>27.362175934077523</v>
      </c>
      <c r="AN11">
        <f t="shared" si="39"/>
        <v>1755.164903761937</v>
      </c>
      <c r="AO11">
        <f t="shared" si="40"/>
        <v>6299.6350234137826</v>
      </c>
      <c r="AP11">
        <f t="shared" si="41"/>
        <v>4756.7873468483122</v>
      </c>
      <c r="AQ11" t="e">
        <f>AP11*1000000/'a1'!#REF!</f>
        <v>#REF!</v>
      </c>
      <c r="AR11">
        <f t="shared" si="13"/>
        <v>36.254901960784323</v>
      </c>
      <c r="AS11">
        <f t="shared" si="14"/>
        <v>25.688887359328223</v>
      </c>
      <c r="AT11">
        <f t="shared" si="42"/>
        <v>141.1306821259401</v>
      </c>
      <c r="AU11">
        <f t="shared" si="43"/>
        <v>499.41800216530169</v>
      </c>
      <c r="AV11">
        <f t="shared" si="44"/>
        <v>378.09190352555675</v>
      </c>
      <c r="AW11" t="e">
        <f>AV11*1000000/'a1'!#REF!</f>
        <v>#REF!</v>
      </c>
      <c r="AX11">
        <f t="shared" si="15"/>
        <v>32.266666666666666</v>
      </c>
      <c r="AY11">
        <f t="shared" si="16"/>
        <v>27.256827458328917</v>
      </c>
      <c r="AZ11">
        <f t="shared" si="45"/>
        <v>118.38012591889846</v>
      </c>
      <c r="BA11">
        <f t="shared" si="46"/>
        <v>438.56967871254528</v>
      </c>
      <c r="BB11">
        <f t="shared" si="47"/>
        <v>329.26462833157183</v>
      </c>
      <c r="BC11" t="e">
        <f>BB11*1000000/'a1'!#REF!</f>
        <v>#REF!</v>
      </c>
      <c r="BD11">
        <f t="shared" si="17"/>
        <v>150.15459882583161</v>
      </c>
      <c r="BE11">
        <f t="shared" si="18"/>
        <v>25.560928872665396</v>
      </c>
      <c r="BF11">
        <f t="shared" si="48"/>
        <v>587.43795882318443</v>
      </c>
      <c r="BG11">
        <f t="shared" si="49"/>
        <v>2240.2374129026407</v>
      </c>
      <c r="BH11">
        <f t="shared" si="50"/>
        <v>1672.393093614065</v>
      </c>
      <c r="BI11" t="e">
        <f>BH11*1000000/'a1'!#REF!</f>
        <v>#REF!</v>
      </c>
      <c r="BJ11">
        <f t="shared" si="19"/>
        <v>72.515789473684194</v>
      </c>
      <c r="BK11">
        <f t="shared" si="20"/>
        <v>25.508267802350733</v>
      </c>
      <c r="BL11">
        <f t="shared" si="51"/>
        <v>284.28347246300063</v>
      </c>
      <c r="BM11">
        <f t="shared" si="52"/>
        <v>1025.3263914024526</v>
      </c>
      <c r="BN11">
        <f t="shared" si="53"/>
        <v>773.89286212824618</v>
      </c>
      <c r="BO11" t="e">
        <f>BN11*1000000/'a1'!#REF!</f>
        <v>#REF!</v>
      </c>
    </row>
    <row r="12" spans="1:67">
      <c r="A12">
        <v>1975</v>
      </c>
      <c r="B12">
        <v>1901</v>
      </c>
      <c r="C12">
        <f t="shared" si="0"/>
        <v>28.479755415415315</v>
      </c>
      <c r="D12">
        <f t="shared" si="21"/>
        <v>6674.9168743599557</v>
      </c>
      <c r="E12">
        <f t="shared" si="22"/>
        <v>33038.113766604372</v>
      </c>
      <c r="F12">
        <f t="shared" si="23"/>
        <v>22215.073686749758</v>
      </c>
      <c r="G12" t="e">
        <f>F12*1000000/'a1'!#REF!</f>
        <v>#REF!</v>
      </c>
      <c r="H12">
        <f t="shared" si="1"/>
        <v>11.686881103502907</v>
      </c>
      <c r="I12">
        <f t="shared" si="2"/>
        <v>23.022355930643574</v>
      </c>
      <c r="J12">
        <f t="shared" si="24"/>
        <v>50.763184874347523</v>
      </c>
      <c r="K12">
        <f t="shared" si="25"/>
        <v>219.86481056473363</v>
      </c>
      <c r="L12">
        <f t="shared" si="26"/>
        <v>153.06208606271144</v>
      </c>
      <c r="M12" t="e">
        <f>L12*1000000/'a1'!#REF!</f>
        <v>#REF!</v>
      </c>
      <c r="N12">
        <f t="shared" si="3"/>
        <v>2.8717458874925867</v>
      </c>
      <c r="O12">
        <f t="shared" si="4"/>
        <v>35.228967123287667</v>
      </c>
      <c r="P12">
        <f t="shared" si="27"/>
        <v>8.1516607553170495</v>
      </c>
      <c r="Q12">
        <f t="shared" si="28"/>
        <v>37.783453034504376</v>
      </c>
      <c r="R12">
        <f t="shared" si="29"/>
        <v>25.897044319877654</v>
      </c>
      <c r="S12" t="e">
        <f>R12*1000000/'a1'!#REF!</f>
        <v>#REF!</v>
      </c>
      <c r="T12">
        <f t="shared" si="5"/>
        <v>43.900988453565979</v>
      </c>
      <c r="U12">
        <f t="shared" si="6"/>
        <v>27.154599429753468</v>
      </c>
      <c r="V12">
        <f t="shared" si="30"/>
        <v>161.6705433903893</v>
      </c>
      <c r="W12">
        <f t="shared" si="31"/>
        <v>735.52926027807655</v>
      </c>
      <c r="X12">
        <f t="shared" si="32"/>
        <v>506.4016250587303</v>
      </c>
      <c r="Y12" t="e">
        <f>X12*1000000/'a1'!#REF!</f>
        <v>#REF!</v>
      </c>
      <c r="Z12">
        <f t="shared" si="7"/>
        <v>74.842481225628276</v>
      </c>
      <c r="AA12">
        <f t="shared" si="8"/>
        <v>28.699783695507278</v>
      </c>
      <c r="AB12">
        <f t="shared" si="33"/>
        <v>260.77716131827248</v>
      </c>
      <c r="AC12">
        <f t="shared" si="34"/>
        <v>1791.0878960577716</v>
      </c>
      <c r="AD12">
        <f t="shared" si="35"/>
        <v>1132.2755475313304</v>
      </c>
      <c r="AE12" t="e">
        <f>AD12*1000000/'a1'!#REF!</f>
        <v>#REF!</v>
      </c>
      <c r="AF12">
        <f t="shared" si="9"/>
        <v>319.74648332972941</v>
      </c>
      <c r="AG12">
        <f t="shared" si="10"/>
        <v>28.433314890236787</v>
      </c>
      <c r="AH12">
        <f t="shared" si="36"/>
        <v>1124.5487364525391</v>
      </c>
      <c r="AI12">
        <f t="shared" si="37"/>
        <v>5078.3941466290735</v>
      </c>
      <c r="AJ12">
        <f t="shared" si="38"/>
        <v>3502.0878170420538</v>
      </c>
      <c r="AK12" t="e">
        <f>AJ12*1000000/'a1'!#REF!</f>
        <v>#REF!</v>
      </c>
      <c r="AL12">
        <f t="shared" si="11"/>
        <v>566.00383451527114</v>
      </c>
      <c r="AM12">
        <f t="shared" si="12"/>
        <v>30.239183247056594</v>
      </c>
      <c r="AN12">
        <f t="shared" si="39"/>
        <v>1871.7563562844064</v>
      </c>
      <c r="AO12">
        <f t="shared" si="40"/>
        <v>8171.3913796981888</v>
      </c>
      <c r="AP12">
        <f t="shared" si="41"/>
        <v>5677.1862337630564</v>
      </c>
      <c r="AQ12" t="e">
        <f>AP12*1000000/'a1'!#REF!</f>
        <v>#REF!</v>
      </c>
      <c r="AR12">
        <f t="shared" si="13"/>
        <v>43.09164548999474</v>
      </c>
      <c r="AS12">
        <f t="shared" si="14"/>
        <v>28.840533262208776</v>
      </c>
      <c r="AT12">
        <f t="shared" si="42"/>
        <v>149.41348378762441</v>
      </c>
      <c r="AU12">
        <f t="shared" si="43"/>
        <v>648.83148595292607</v>
      </c>
      <c r="AV12">
        <f t="shared" si="44"/>
        <v>451.88700660806978</v>
      </c>
      <c r="AW12" t="e">
        <f>AV12*1000000/'a1'!#REF!</f>
        <v>#REF!</v>
      </c>
      <c r="AX12">
        <f t="shared" si="15"/>
        <v>37.231631640957168</v>
      </c>
      <c r="AY12">
        <f t="shared" si="16"/>
        <v>30.485426610568339</v>
      </c>
      <c r="AZ12">
        <f t="shared" si="45"/>
        <v>122.12927874215849</v>
      </c>
      <c r="BA12">
        <f t="shared" si="46"/>
        <v>560.69895745470376</v>
      </c>
      <c r="BB12">
        <f t="shared" si="47"/>
        <v>385.54098140741593</v>
      </c>
      <c r="BC12" t="e">
        <f>BB12*1000000/'a1'!#REF!</f>
        <v>#REF!</v>
      </c>
      <c r="BD12">
        <f t="shared" si="17"/>
        <v>169.71759315666756</v>
      </c>
      <c r="BE12">
        <f t="shared" si="18"/>
        <v>28.849806854024148</v>
      </c>
      <c r="BF12">
        <f t="shared" si="48"/>
        <v>588.27982459436919</v>
      </c>
      <c r="BG12">
        <f t="shared" si="49"/>
        <v>2828.5172374970098</v>
      </c>
      <c r="BH12">
        <f t="shared" si="50"/>
        <v>1926.1942994856213</v>
      </c>
      <c r="BI12" t="e">
        <f>BH12*1000000/'a1'!#REF!</f>
        <v>#REF!</v>
      </c>
      <c r="BJ12">
        <f t="shared" si="19"/>
        <v>85.579093359735808</v>
      </c>
      <c r="BK12">
        <f t="shared" si="20"/>
        <v>28.515792827082038</v>
      </c>
      <c r="BL12">
        <f t="shared" si="51"/>
        <v>300.11121864533806</v>
      </c>
      <c r="BM12">
        <f t="shared" si="52"/>
        <v>1325.4376100477907</v>
      </c>
      <c r="BN12">
        <f t="shared" si="53"/>
        <v>919.22550834793515</v>
      </c>
      <c r="BO12" t="e">
        <f>BN12*1000000/'a1'!#REF!</f>
        <v>#REF!</v>
      </c>
    </row>
    <row r="13" spans="1:67">
      <c r="A13">
        <v>1976</v>
      </c>
      <c r="B13">
        <v>2071</v>
      </c>
      <c r="C13">
        <f t="shared" si="0"/>
        <v>31.090399661828396</v>
      </c>
      <c r="D13">
        <f t="shared" si="21"/>
        <v>6661.2202561766826</v>
      </c>
      <c r="E13">
        <f t="shared" si="22"/>
        <v>39699.334022781055</v>
      </c>
      <c r="F13">
        <f t="shared" si="23"/>
        <v>24433.279205576491</v>
      </c>
      <c r="G13" t="e">
        <f>F13*1000000/'a1'!#REF!</f>
        <v>#REF!</v>
      </c>
      <c r="H13">
        <f t="shared" si="1"/>
        <v>13.9902920238149</v>
      </c>
      <c r="I13">
        <f t="shared" si="2"/>
        <v>24.991681692531618</v>
      </c>
      <c r="J13">
        <f t="shared" si="24"/>
        <v>55.979794380926698</v>
      </c>
      <c r="K13">
        <f t="shared" si="25"/>
        <v>275.84460494566031</v>
      </c>
      <c r="L13">
        <f t="shared" si="26"/>
        <v>178.42946323109587</v>
      </c>
      <c r="M13" t="e">
        <f>L13*1000000/'a1'!#REF!</f>
        <v>#REF!</v>
      </c>
      <c r="N13">
        <f t="shared" si="3"/>
        <v>3.2987697769322351</v>
      </c>
      <c r="O13">
        <f t="shared" si="4"/>
        <v>38.514208105022831</v>
      </c>
      <c r="P13">
        <f t="shared" si="27"/>
        <v>8.5650723180831179</v>
      </c>
      <c r="Q13">
        <f t="shared" si="28"/>
        <v>46.348525352587494</v>
      </c>
      <c r="R13">
        <f t="shared" si="29"/>
        <v>29.282707773985244</v>
      </c>
      <c r="S13" t="e">
        <f>R13*1000000/'a1'!#REF!</f>
        <v>#REF!</v>
      </c>
      <c r="T13">
        <f t="shared" si="5"/>
        <v>50.684991116374313</v>
      </c>
      <c r="U13">
        <f t="shared" si="6"/>
        <v>29.217679879241921</v>
      </c>
      <c r="V13">
        <f t="shared" si="30"/>
        <v>173.47370265489192</v>
      </c>
      <c r="W13">
        <f t="shared" si="31"/>
        <v>909.00296293296844</v>
      </c>
      <c r="X13">
        <f t="shared" si="32"/>
        <v>578.59500270187618</v>
      </c>
      <c r="Y13" t="e">
        <f>X13*1000000/'a1'!#REF!</f>
        <v>#REF!</v>
      </c>
      <c r="Z13">
        <f t="shared" si="7"/>
        <v>71.401782727475918</v>
      </c>
      <c r="AA13">
        <f t="shared" si="8"/>
        <v>30.853722836955093</v>
      </c>
      <c r="AB13">
        <f t="shared" si="33"/>
        <v>231.42031548281858</v>
      </c>
      <c r="AC13">
        <f t="shared" si="34"/>
        <v>2022.5082115405901</v>
      </c>
      <c r="AD13">
        <f t="shared" si="35"/>
        <v>1137.240753507883</v>
      </c>
      <c r="AE13" t="e">
        <f>AD13*1000000/'a1'!#REF!</f>
        <v>#REF!</v>
      </c>
      <c r="AF13">
        <f t="shared" si="9"/>
        <v>371.71282389444519</v>
      </c>
      <c r="AG13">
        <f t="shared" si="10"/>
        <v>30.812671784817269</v>
      </c>
      <c r="AH13">
        <f t="shared" si="36"/>
        <v>1206.3634938584071</v>
      </c>
      <c r="AI13">
        <f t="shared" si="37"/>
        <v>6284.7576404874808</v>
      </c>
      <c r="AJ13">
        <f t="shared" si="38"/>
        <v>4008.0337474920507</v>
      </c>
      <c r="AK13" t="e">
        <f>AJ13*1000000/'a1'!#REF!</f>
        <v>#REF!</v>
      </c>
      <c r="AL13">
        <f t="shared" si="11"/>
        <v>667.06812610134489</v>
      </c>
      <c r="AM13">
        <f t="shared" si="12"/>
        <v>32.565274266060953</v>
      </c>
      <c r="AN13">
        <f t="shared" si="39"/>
        <v>2048.4032182604815</v>
      </c>
      <c r="AO13">
        <f t="shared" si="40"/>
        <v>10219.794597958669</v>
      </c>
      <c r="AP13">
        <f t="shared" si="41"/>
        <v>6590.152205270927</v>
      </c>
      <c r="AQ13" t="e">
        <f>AP13*1000000/'a1'!#REF!</f>
        <v>#REF!</v>
      </c>
      <c r="AR13">
        <f t="shared" si="13"/>
        <v>51.217623289780725</v>
      </c>
      <c r="AS13">
        <f t="shared" si="14"/>
        <v>31.219133943628055</v>
      </c>
      <c r="AT13">
        <f t="shared" si="42"/>
        <v>164.05843731047651</v>
      </c>
      <c r="AU13">
        <f t="shared" si="43"/>
        <v>812.88992326340258</v>
      </c>
      <c r="AV13">
        <f t="shared" si="44"/>
        <v>525.5680425969324</v>
      </c>
      <c r="AW13" t="e">
        <f>AV13*1000000/'a1'!#REF!</f>
        <v>#REF!</v>
      </c>
      <c r="AX13">
        <f t="shared" si="15"/>
        <v>42.960570082063732</v>
      </c>
      <c r="AY13">
        <f t="shared" si="16"/>
        <v>33.27940664616014</v>
      </c>
      <c r="AZ13">
        <f t="shared" si="45"/>
        <v>129.09055302228663</v>
      </c>
      <c r="BA13">
        <f t="shared" si="46"/>
        <v>689.78951047699036</v>
      </c>
      <c r="BB13">
        <f t="shared" si="47"/>
        <v>437.52333814821941</v>
      </c>
      <c r="BC13" t="e">
        <f>BB13*1000000/'a1'!#REF!</f>
        <v>#REF!</v>
      </c>
      <c r="BD13">
        <f t="shared" si="17"/>
        <v>191.82936554812247</v>
      </c>
      <c r="BE13">
        <f t="shared" si="18"/>
        <v>31.446289470886324</v>
      </c>
      <c r="BF13">
        <f t="shared" si="48"/>
        <v>610.02225946473709</v>
      </c>
      <c r="BG13">
        <f t="shared" si="49"/>
        <v>3438.5394969617469</v>
      </c>
      <c r="BH13">
        <f t="shared" si="50"/>
        <v>2150.9776990532341</v>
      </c>
      <c r="BI13" t="e">
        <f>BH13*1000000/'a1'!#REF!</f>
        <v>#REF!</v>
      </c>
      <c r="BJ13">
        <f t="shared" si="19"/>
        <v>100.99567657512934</v>
      </c>
      <c r="BK13">
        <f t="shared" si="20"/>
        <v>30.910673865294001</v>
      </c>
      <c r="BL13">
        <f t="shared" si="51"/>
        <v>326.73398520931516</v>
      </c>
      <c r="BM13">
        <f t="shared" si="52"/>
        <v>1652.1715952571058</v>
      </c>
      <c r="BN13">
        <f t="shared" si="53"/>
        <v>1062.1143918876633</v>
      </c>
      <c r="BO13" t="e">
        <f>BN13*1000000/'a1'!#REF!</f>
        <v>#REF!</v>
      </c>
    </row>
    <row r="14" spans="1:67">
      <c r="A14">
        <v>1977</v>
      </c>
      <c r="B14">
        <v>2322</v>
      </c>
      <c r="C14">
        <f t="shared" si="0"/>
        <v>33.208125064513119</v>
      </c>
      <c r="D14">
        <f t="shared" si="21"/>
        <v>6992.2646806739976</v>
      </c>
      <c r="E14">
        <f t="shared" si="22"/>
        <v>46691.598703455049</v>
      </c>
      <c r="F14">
        <f t="shared" si="23"/>
        <v>26538.888045135191</v>
      </c>
      <c r="G14" t="e">
        <f>F14*1000000/'a1'!#REF!</f>
        <v>#REF!</v>
      </c>
      <c r="H14">
        <f t="shared" si="1"/>
        <v>16.747690780644053</v>
      </c>
      <c r="I14">
        <f t="shared" si="2"/>
        <v>26.492120368255843</v>
      </c>
      <c r="J14">
        <f t="shared" si="24"/>
        <v>63.217630555204472</v>
      </c>
      <c r="K14">
        <f t="shared" si="25"/>
        <v>339.0622355008648</v>
      </c>
      <c r="L14">
        <f t="shared" si="26"/>
        <v>205.96120114008116</v>
      </c>
      <c r="M14" t="e">
        <f>L14*1000000/'a1'!#REF!</f>
        <v>#REF!</v>
      </c>
      <c r="N14">
        <f t="shared" si="3"/>
        <v>3.789291416275995</v>
      </c>
      <c r="O14">
        <f t="shared" si="4"/>
        <v>41.380056621004563</v>
      </c>
      <c r="P14">
        <f t="shared" si="27"/>
        <v>9.157289104221638</v>
      </c>
      <c r="Q14">
        <f t="shared" si="28"/>
        <v>55.505814456809134</v>
      </c>
      <c r="R14">
        <f t="shared" si="29"/>
        <v>32.583455323409837</v>
      </c>
      <c r="S14" t="e">
        <f>R14*1000000/'a1'!#REF!</f>
        <v>#REF!</v>
      </c>
      <c r="T14">
        <f t="shared" si="5"/>
        <v>58.517323070849251</v>
      </c>
      <c r="U14">
        <f t="shared" si="6"/>
        <v>31.28076032873037</v>
      </c>
      <c r="V14">
        <f t="shared" si="30"/>
        <v>187.07129384288967</v>
      </c>
      <c r="W14">
        <f t="shared" si="31"/>
        <v>1096.0742567758582</v>
      </c>
      <c r="X14">
        <f t="shared" si="32"/>
        <v>649.94729600439064</v>
      </c>
      <c r="Y14" t="e">
        <f>X14*1000000/'a1'!#REF!</f>
        <v>#REF!</v>
      </c>
      <c r="Z14">
        <f t="shared" si="7"/>
        <v>68.119261857340717</v>
      </c>
      <c r="AA14">
        <f t="shared" si="8"/>
        <v>32.833018264231455</v>
      </c>
      <c r="AB14">
        <f t="shared" si="33"/>
        <v>207.47182397041567</v>
      </c>
      <c r="AC14">
        <f t="shared" si="34"/>
        <v>2229.9800355110056</v>
      </c>
      <c r="AD14">
        <f t="shared" si="35"/>
        <v>1117.2644267767221</v>
      </c>
      <c r="AE14" t="e">
        <f>AD14*1000000/'a1'!#REF!</f>
        <v>#REF!</v>
      </c>
      <c r="AF14">
        <f t="shared" si="9"/>
        <v>432.12491974492974</v>
      </c>
      <c r="AG14">
        <f t="shared" si="10"/>
        <v>33.132544757033244</v>
      </c>
      <c r="AH14">
        <f t="shared" si="36"/>
        <v>1304.2309998032977</v>
      </c>
      <c r="AI14">
        <f t="shared" si="37"/>
        <v>7588.9886402907787</v>
      </c>
      <c r="AJ14">
        <f t="shared" si="38"/>
        <v>4510.6579977969386</v>
      </c>
      <c r="AK14" t="e">
        <f>AJ14*1000000/'a1'!#REF!</f>
        <v>#REF!</v>
      </c>
      <c r="AL14">
        <f t="shared" si="11"/>
        <v>786.17821598583873</v>
      </c>
      <c r="AM14">
        <f t="shared" si="12"/>
        <v>34.830152363512568</v>
      </c>
      <c r="AN14">
        <f t="shared" si="39"/>
        <v>2257.1770797345825</v>
      </c>
      <c r="AO14">
        <f t="shared" si="40"/>
        <v>12476.971677693251</v>
      </c>
      <c r="AP14">
        <f t="shared" si="41"/>
        <v>7529.2988439513247</v>
      </c>
      <c r="AQ14" t="e">
        <f>AP14*1000000/'a1'!#REF!</f>
        <v>#REF!</v>
      </c>
      <c r="AR14">
        <f t="shared" si="13"/>
        <v>60.87595183764725</v>
      </c>
      <c r="AS14">
        <f t="shared" si="14"/>
        <v>33.657199642082816</v>
      </c>
      <c r="AT14">
        <f t="shared" si="42"/>
        <v>180.87051948769928</v>
      </c>
      <c r="AU14">
        <f t="shared" si="43"/>
        <v>993.76044275110189</v>
      </c>
      <c r="AV14">
        <f t="shared" si="44"/>
        <v>601.32495356524521</v>
      </c>
      <c r="AW14" t="e">
        <f>AV14*1000000/'a1'!#REF!</f>
        <v>#REF!</v>
      </c>
      <c r="AX14">
        <f t="shared" si="15"/>
        <v>49.571036788664941</v>
      </c>
      <c r="AY14">
        <f t="shared" si="16"/>
        <v>35.887121346045816</v>
      </c>
      <c r="AZ14">
        <f t="shared" si="45"/>
        <v>138.13043490078334</v>
      </c>
      <c r="BA14">
        <f t="shared" si="46"/>
        <v>827.91994537777373</v>
      </c>
      <c r="BB14">
        <f t="shared" si="47"/>
        <v>488.14910541935888</v>
      </c>
      <c r="BC14" t="e">
        <f>BB14*1000000/'a1'!#REF!</f>
        <v>#REF!</v>
      </c>
      <c r="BD14">
        <f t="shared" si="17"/>
        <v>216.82198528838563</v>
      </c>
      <c r="BE14">
        <f t="shared" si="18"/>
        <v>33.754274019208253</v>
      </c>
      <c r="BF14">
        <f t="shared" si="48"/>
        <v>642.35416577172009</v>
      </c>
      <c r="BG14">
        <f t="shared" si="49"/>
        <v>4080.893662733467</v>
      </c>
      <c r="BH14">
        <f t="shared" si="50"/>
        <v>2363.1363250143077</v>
      </c>
      <c r="BI14" t="e">
        <f>BH14*1000000/'a1'!#REF!</f>
        <v>#REF!</v>
      </c>
      <c r="BJ14">
        <f t="shared" si="19"/>
        <v>119.18946890441347</v>
      </c>
      <c r="BK14">
        <f t="shared" si="20"/>
        <v>32.804300732717415</v>
      </c>
      <c r="BL14">
        <f t="shared" si="51"/>
        <v>363.33488671361829</v>
      </c>
      <c r="BM14">
        <f t="shared" si="52"/>
        <v>2015.5064819707241</v>
      </c>
      <c r="BN14">
        <f t="shared" si="53"/>
        <v>1213.0264002237491</v>
      </c>
      <c r="BO14" t="e">
        <f>BN14*1000000/'a1'!#REF!</f>
        <v>#REF!</v>
      </c>
    </row>
    <row r="15" spans="1:67">
      <c r="A15">
        <v>1978</v>
      </c>
      <c r="B15">
        <v>2609</v>
      </c>
      <c r="C15">
        <f t="shared" si="0"/>
        <v>35.398875481083529</v>
      </c>
      <c r="D15">
        <f t="shared" si="21"/>
        <v>7370.2906223509817</v>
      </c>
      <c r="E15">
        <f t="shared" si="22"/>
        <v>54061.889325806027</v>
      </c>
      <c r="F15">
        <f t="shared" si="23"/>
        <v>28601.401058459134</v>
      </c>
      <c r="G15" t="e">
        <f>F15*1000000/'a1'!#REF!</f>
        <v>#REF!</v>
      </c>
      <c r="H15">
        <f t="shared" si="1"/>
        <v>20.048555527405391</v>
      </c>
      <c r="I15">
        <f t="shared" si="2"/>
        <v>28.086336461212834</v>
      </c>
      <c r="J15">
        <f t="shared" si="24"/>
        <v>71.381881916469951</v>
      </c>
      <c r="K15">
        <f t="shared" si="25"/>
        <v>410.44411741733472</v>
      </c>
      <c r="L15">
        <f t="shared" si="26"/>
        <v>236.15084282853488</v>
      </c>
      <c r="M15" t="e">
        <f>L15*1000000/'a1'!#REF!</f>
        <v>#REF!</v>
      </c>
      <c r="N15">
        <f t="shared" si="3"/>
        <v>4.3527528164806206</v>
      </c>
      <c r="O15">
        <f t="shared" si="4"/>
        <v>44.176006392694063</v>
      </c>
      <c r="P15">
        <f t="shared" si="27"/>
        <v>9.8532057827673842</v>
      </c>
      <c r="Q15">
        <f t="shared" si="28"/>
        <v>65.359020239576523</v>
      </c>
      <c r="R15">
        <f t="shared" si="29"/>
        <v>35.919970041495255</v>
      </c>
      <c r="S15" t="e">
        <f>R15*1000000/'a1'!#REF!</f>
        <v>#REF!</v>
      </c>
      <c r="T15">
        <f t="shared" si="5"/>
        <v>67.559982234502115</v>
      </c>
      <c r="U15">
        <f t="shared" si="6"/>
        <v>33.343840778218826</v>
      </c>
      <c r="V15">
        <f t="shared" si="30"/>
        <v>202.61607738552505</v>
      </c>
      <c r="W15">
        <f t="shared" si="31"/>
        <v>1298.6903341613834</v>
      </c>
      <c r="X15">
        <f t="shared" si="32"/>
        <v>722.57391418903762</v>
      </c>
      <c r="Y15" t="e">
        <f>X15*1000000/'a1'!#REF!</f>
        <v>#REF!</v>
      </c>
      <c r="Z15">
        <f t="shared" si="7"/>
        <v>64.98764678887153</v>
      </c>
      <c r="AA15">
        <f t="shared" si="8"/>
        <v>35.219815691241187</v>
      </c>
      <c r="AB15">
        <f t="shared" si="33"/>
        <v>184.52012173656348</v>
      </c>
      <c r="AC15">
        <f t="shared" si="34"/>
        <v>2414.5001572475689</v>
      </c>
      <c r="AD15">
        <f t="shared" si="35"/>
        <v>1078.3316631579412</v>
      </c>
      <c r="AE15" t="e">
        <f>AD15*1000000/'a1'!#REF!</f>
        <v>#REF!</v>
      </c>
      <c r="AF15">
        <f t="shared" si="9"/>
        <v>502.35540519739504</v>
      </c>
      <c r="AG15">
        <f t="shared" si="10"/>
        <v>35.452417729249227</v>
      </c>
      <c r="AH15">
        <f t="shared" si="36"/>
        <v>1416.984897994525</v>
      </c>
      <c r="AI15">
        <f t="shared" si="37"/>
        <v>9005.9735382853032</v>
      </c>
      <c r="AJ15">
        <f t="shared" si="38"/>
        <v>5025.5112962320763</v>
      </c>
      <c r="AK15" t="e">
        <f>AJ15*1000000/'a1'!#REF!</f>
        <v>#REF!</v>
      </c>
      <c r="AL15">
        <f t="shared" si="11"/>
        <v>926.55631877211647</v>
      </c>
      <c r="AM15">
        <f t="shared" si="12"/>
        <v>37.095030460964175</v>
      </c>
      <c r="AN15">
        <f t="shared" si="39"/>
        <v>2497.7909635285241</v>
      </c>
      <c r="AO15">
        <f t="shared" si="40"/>
        <v>14974.762641221776</v>
      </c>
      <c r="AP15">
        <f t="shared" si="41"/>
        <v>8521.230038689584</v>
      </c>
      <c r="AQ15" t="e">
        <f>AP15*1000000/'a1'!#REF!</f>
        <v>#REF!</v>
      </c>
      <c r="AR15">
        <f t="shared" si="13"/>
        <v>72.355593135829267</v>
      </c>
      <c r="AS15">
        <f t="shared" si="14"/>
        <v>36.09526534053758</v>
      </c>
      <c r="AT15">
        <f t="shared" si="42"/>
        <v>200.45729669306164</v>
      </c>
      <c r="AU15">
        <f t="shared" si="43"/>
        <v>1194.2177394441635</v>
      </c>
      <c r="AV15">
        <f t="shared" si="44"/>
        <v>681.51725954525784</v>
      </c>
      <c r="AW15" t="e">
        <f>AV15*1000000/'a1'!#REF!</f>
        <v>#REF!</v>
      </c>
      <c r="AX15">
        <f t="shared" si="15"/>
        <v>57.198675055038521</v>
      </c>
      <c r="AY15">
        <f t="shared" si="16"/>
        <v>38.61901293640225</v>
      </c>
      <c r="AZ15">
        <f t="shared" si="45"/>
        <v>148.11014240377722</v>
      </c>
      <c r="BA15">
        <f t="shared" si="46"/>
        <v>976.03008778155095</v>
      </c>
      <c r="BB15">
        <f t="shared" si="47"/>
        <v>538.62942673926432</v>
      </c>
      <c r="BC15" t="e">
        <f>BB15*1000000/'a1'!#REF!</f>
        <v>#REF!</v>
      </c>
      <c r="BD15">
        <f t="shared" si="17"/>
        <v>245.07078553936782</v>
      </c>
      <c r="BE15">
        <f t="shared" si="18"/>
        <v>36.408456249778475</v>
      </c>
      <c r="BF15">
        <f t="shared" si="48"/>
        <v>673.11501442981103</v>
      </c>
      <c r="BG15">
        <f t="shared" si="49"/>
        <v>4754.0086771632778</v>
      </c>
      <c r="BH15">
        <f t="shared" si="50"/>
        <v>2563.6240744412571</v>
      </c>
      <c r="BI15" t="e">
        <f>BH15*1000000/'a1'!#REF!</f>
        <v>#REF!</v>
      </c>
      <c r="BJ15">
        <f t="shared" si="19"/>
        <v>140.66076865328384</v>
      </c>
      <c r="BK15">
        <f t="shared" si="20"/>
        <v>34.809317415871625</v>
      </c>
      <c r="BL15">
        <f t="shared" si="51"/>
        <v>404.08941942983427</v>
      </c>
      <c r="BM15">
        <f t="shared" si="52"/>
        <v>2419.5959014005584</v>
      </c>
      <c r="BN15">
        <f t="shared" si="53"/>
        <v>1374.5105396088336</v>
      </c>
      <c r="BO15" t="e">
        <f>BN15*1000000/'a1'!#REF!</f>
        <v>#REF!</v>
      </c>
    </row>
    <row r="16" spans="1:67">
      <c r="A16">
        <v>1979</v>
      </c>
      <c r="B16">
        <v>3044</v>
      </c>
      <c r="C16">
        <f>C17*(C112/C113)</f>
        <v>38.77628237329624</v>
      </c>
      <c r="D16">
        <f t="shared" si="21"/>
        <v>7850.1594626726974</v>
      </c>
      <c r="E16">
        <f t="shared" si="22"/>
        <v>61912.048788478722</v>
      </c>
      <c r="F16">
        <f t="shared" si="23"/>
        <v>30731.280309440008</v>
      </c>
      <c r="G16" t="e">
        <f>F16*1000000/'a1'!#REF!</f>
        <v>#REF!</v>
      </c>
      <c r="H16">
        <v>24</v>
      </c>
      <c r="I16">
        <f>I17*(D112/D113)</f>
        <v>30.618326726497454</v>
      </c>
      <c r="J16">
        <f t="shared" si="24"/>
        <v>78.384427125568962</v>
      </c>
      <c r="K16">
        <f t="shared" si="25"/>
        <v>488.82854454290367</v>
      </c>
      <c r="L16">
        <f t="shared" si="26"/>
        <v>267.30510138839685</v>
      </c>
      <c r="M16" t="e">
        <f>L16*1000000/'a1'!#REF!</f>
        <v>#REF!</v>
      </c>
      <c r="N16">
        <v>5</v>
      </c>
      <c r="O16">
        <f>O17*(E112/E113)</f>
        <v>47.950538584474877</v>
      </c>
      <c r="P16">
        <f t="shared" si="27"/>
        <v>10.427411552826371</v>
      </c>
      <c r="Q16">
        <f t="shared" si="28"/>
        <v>75.786431792402894</v>
      </c>
      <c r="R16">
        <f t="shared" si="29"/>
        <v>39.16338758602258</v>
      </c>
      <c r="S16" t="e">
        <f>R16*1000000/'a1'!#REF!</f>
        <v>#REF!</v>
      </c>
      <c r="T16">
        <v>78</v>
      </c>
      <c r="U16">
        <f>U17*(F112/F113)</f>
        <v>36.076028400514353</v>
      </c>
      <c r="V16">
        <f t="shared" si="30"/>
        <v>216.21005265337888</v>
      </c>
      <c r="W16">
        <f t="shared" si="31"/>
        <v>1514.9003868147622</v>
      </c>
      <c r="X16">
        <f t="shared" si="32"/>
        <v>794.26918400460897</v>
      </c>
      <c r="Y16" t="e">
        <f>X16*1000000/'a1'!#REF!</f>
        <v>#REF!</v>
      </c>
      <c r="Z16">
        <v>62</v>
      </c>
      <c r="AA16">
        <f>AA17*(G112/G113)</f>
        <v>37.897685975203331</v>
      </c>
      <c r="AB16">
        <f t="shared" si="33"/>
        <v>163.59837917430355</v>
      </c>
      <c r="AC16">
        <f t="shared" si="34"/>
        <v>2578.0985364218723</v>
      </c>
      <c r="AD16">
        <f t="shared" si="35"/>
        <v>1026.2637097006566</v>
      </c>
      <c r="AE16" t="e">
        <f>AD16*1000000/'a1'!#REF!</f>
        <v>#REF!</v>
      </c>
      <c r="AF16">
        <v>584</v>
      </c>
      <c r="AG16">
        <f>AG17*(H112/H113)</f>
        <v>38.48609776983934</v>
      </c>
      <c r="AH16">
        <f t="shared" si="36"/>
        <v>1517.4310565143012</v>
      </c>
      <c r="AI16">
        <f t="shared" si="37"/>
        <v>10523.404594799604</v>
      </c>
      <c r="AJ16">
        <f t="shared" si="38"/>
        <v>5537.8400934999627</v>
      </c>
      <c r="AK16" t="e">
        <f>AJ16*1000000/'a1'!#REF!</f>
        <v>#REF!</v>
      </c>
      <c r="AL16">
        <v>1092</v>
      </c>
      <c r="AM16">
        <f>AM17*(I112/I113)</f>
        <v>40.155676538601483</v>
      </c>
      <c r="AN16">
        <f t="shared" si="39"/>
        <v>2719.4162672125944</v>
      </c>
      <c r="AO16">
        <f t="shared" si="40"/>
        <v>17694.178908434369</v>
      </c>
      <c r="AP16">
        <f t="shared" si="41"/>
        <v>9536.4002981642625</v>
      </c>
      <c r="AQ16" t="e">
        <f>AP16*1000000/'a1'!#REF!</f>
        <v>#REF!</v>
      </c>
      <c r="AR16">
        <v>86</v>
      </c>
      <c r="AS16">
        <f>AS17*(J112/J113)</f>
        <v>39.009051175276191</v>
      </c>
      <c r="AT16">
        <f t="shared" si="42"/>
        <v>220.46165545935276</v>
      </c>
      <c r="AU16">
        <f t="shared" si="43"/>
        <v>1414.6793949035164</v>
      </c>
      <c r="AV16">
        <f t="shared" si="44"/>
        <v>765.67546309555905</v>
      </c>
      <c r="AW16" t="e">
        <f>AV16*1000000/'a1'!#REF!</f>
        <v>#REF!</v>
      </c>
      <c r="AX16">
        <v>66</v>
      </c>
      <c r="AY16">
        <f>AY17*(K112/K113)</f>
        <v>41.847612088641668</v>
      </c>
      <c r="AZ16">
        <f t="shared" si="45"/>
        <v>157.71509222604797</v>
      </c>
      <c r="BA16">
        <f t="shared" si="46"/>
        <v>1133.7451800075989</v>
      </c>
      <c r="BB16">
        <f t="shared" si="47"/>
        <v>588.61863361745941</v>
      </c>
      <c r="BC16" t="e">
        <f>BB16*1000000/'a1'!#REF!</f>
        <v>#REF!</v>
      </c>
      <c r="BD16">
        <v>277</v>
      </c>
      <c r="BE16">
        <f>BE17*(L112/L113)</f>
        <v>39.293436935180893</v>
      </c>
      <c r="BF16">
        <f t="shared" si="48"/>
        <v>704.95233200634448</v>
      </c>
      <c r="BG16">
        <f t="shared" si="49"/>
        <v>5458.9610091696222</v>
      </c>
      <c r="BH16">
        <f t="shared" si="50"/>
        <v>2755.8515915593503</v>
      </c>
      <c r="BI16" t="e">
        <f>BH16*1000000/'a1'!#REF!</f>
        <v>#REF!</v>
      </c>
      <c r="BJ16">
        <v>166</v>
      </c>
      <c r="BK16">
        <f>BK17*(M112/M113)</f>
        <v>37.538367901275954</v>
      </c>
      <c r="BL16">
        <f t="shared" si="51"/>
        <v>442.21421782793476</v>
      </c>
      <c r="BM16">
        <f t="shared" si="52"/>
        <v>2861.810119228493</v>
      </c>
      <c r="BN16">
        <f t="shared" si="53"/>
        <v>1541.8226495150018</v>
      </c>
      <c r="BO16" t="e">
        <f>BN16*1000000/'a1'!#REF!</f>
        <v>#REF!</v>
      </c>
    </row>
    <row r="17" spans="1:67">
      <c r="A17">
        <v>1980</v>
      </c>
      <c r="B17">
        <v>3575</v>
      </c>
      <c r="C17">
        <f>C19*(C113/C114)</f>
        <v>43.029989432137114</v>
      </c>
      <c r="D17">
        <f t="shared" si="21"/>
        <v>8308.1591401228598</v>
      </c>
      <c r="E17">
        <f t="shared" si="22"/>
        <v>70220.20792860158</v>
      </c>
      <c r="F17">
        <f t="shared" si="23"/>
        <v>32893.183387674864</v>
      </c>
      <c r="G17" t="e">
        <f>F17*1000000/'a1'!#REF!</f>
        <v>#REF!</v>
      </c>
      <c r="H17">
        <v>28</v>
      </c>
      <c r="I17">
        <f>I19*(D113/D114)</f>
        <v>33.478537952096758</v>
      </c>
      <c r="J17">
        <f t="shared" si="24"/>
        <v>83.63567142646491</v>
      </c>
      <c r="K17">
        <f t="shared" si="25"/>
        <v>572.46421596936852</v>
      </c>
      <c r="L17">
        <f t="shared" si="26"/>
        <v>297.47975253718243</v>
      </c>
      <c r="M17" t="e">
        <f>L17*1000000/'a1'!#REF!</f>
        <v>#REF!</v>
      </c>
      <c r="N17">
        <v>5</v>
      </c>
      <c r="O17">
        <f>O19*(E113/E114)</f>
        <v>52.773551940639251</v>
      </c>
      <c r="P17">
        <f t="shared" si="27"/>
        <v>9.4744428148859505</v>
      </c>
      <c r="Q17">
        <f t="shared" si="28"/>
        <v>85.260874607288841</v>
      </c>
      <c r="R17">
        <f t="shared" si="29"/>
        <v>40.805152883704011</v>
      </c>
      <c r="S17" t="e">
        <f>R17*1000000/'a1'!#REF!</f>
        <v>#REF!</v>
      </c>
      <c r="T17">
        <v>83</v>
      </c>
      <c r="U17">
        <f>U19*(F113/F114)</f>
        <v>39.14276960921341</v>
      </c>
      <c r="V17">
        <f t="shared" si="30"/>
        <v>212.04426980676268</v>
      </c>
      <c r="W17">
        <f t="shared" si="31"/>
        <v>1726.9446566215249</v>
      </c>
      <c r="X17">
        <f t="shared" si="32"/>
        <v>847.45961701044996</v>
      </c>
      <c r="Y17" t="e">
        <f>X17*1000000/'a1'!#REF!</f>
        <v>#REF!</v>
      </c>
      <c r="Z17">
        <v>35</v>
      </c>
      <c r="AA17">
        <f>AA19*(G113/G114)</f>
        <v>41.274131115851247</v>
      </c>
      <c r="AB17">
        <f t="shared" si="33"/>
        <v>84.798877780756783</v>
      </c>
      <c r="AC17">
        <f t="shared" si="34"/>
        <v>2662.8974142026291</v>
      </c>
      <c r="AD17">
        <f t="shared" si="35"/>
        <v>905.80984554128213</v>
      </c>
      <c r="AE17" t="e">
        <f>AD17*1000000/'a1'!#REF!</f>
        <v>#REF!</v>
      </c>
      <c r="AF17">
        <v>670</v>
      </c>
      <c r="AG17">
        <f>AG19*(H113/H114)</f>
        <v>41.817197422252015</v>
      </c>
      <c r="AH17">
        <f t="shared" si="36"/>
        <v>1602.2116289492792</v>
      </c>
      <c r="AI17">
        <f t="shared" si="37"/>
        <v>12125.616223748882</v>
      </c>
      <c r="AJ17">
        <f t="shared" si="38"/>
        <v>6032.4837037492489</v>
      </c>
      <c r="AK17" t="e">
        <f>AJ17*1000000/'a1'!#REF!</f>
        <v>#REF!</v>
      </c>
      <c r="AL17">
        <v>1312</v>
      </c>
      <c r="AM17">
        <f>AM19*(I113/I114)</f>
        <v>43.277535537791543</v>
      </c>
      <c r="AN17">
        <f t="shared" si="39"/>
        <v>3031.5959162099543</v>
      </c>
      <c r="AO17">
        <f t="shared" si="40"/>
        <v>20725.774824644323</v>
      </c>
      <c r="AP17">
        <f t="shared" si="41"/>
        <v>10660.716154741363</v>
      </c>
      <c r="AQ17" t="e">
        <f>AP17*1000000/'a1'!#REF!</f>
        <v>#REF!</v>
      </c>
      <c r="AR17">
        <v>117</v>
      </c>
      <c r="AS17">
        <f>AS19*(J113/J114)</f>
        <v>42.220162095192222</v>
      </c>
      <c r="AT17">
        <f t="shared" si="42"/>
        <v>277.11878447127816</v>
      </c>
      <c r="AU17">
        <f t="shared" si="43"/>
        <v>1691.7981793747945</v>
      </c>
      <c r="AV17">
        <f t="shared" si="44"/>
        <v>889.65915494772548</v>
      </c>
      <c r="AW17" t="e">
        <f>AV17*1000000/'a1'!#REF!</f>
        <v>#REF!</v>
      </c>
      <c r="AX17">
        <v>81</v>
      </c>
      <c r="AY17">
        <f>AY19*(K113/K114)</f>
        <v>45.448741912293322</v>
      </c>
      <c r="AZ17">
        <f t="shared" si="45"/>
        <v>178.22275511237089</v>
      </c>
      <c r="BA17">
        <f t="shared" si="46"/>
        <v>1311.9679351199698</v>
      </c>
      <c r="BB17">
        <f t="shared" si="47"/>
        <v>649.11766200633849</v>
      </c>
      <c r="BC17" t="e">
        <f>BB17*1000000/'a1'!#REF!</f>
        <v>#REF!</v>
      </c>
      <c r="BD17">
        <v>351</v>
      </c>
      <c r="BE17">
        <f>BE19*(L113/L114)</f>
        <v>42.582314916539644</v>
      </c>
      <c r="BF17">
        <f t="shared" si="48"/>
        <v>824.28585831454177</v>
      </c>
      <c r="BG17">
        <f t="shared" si="49"/>
        <v>6283.2468674841639</v>
      </c>
      <c r="BH17">
        <f t="shared" si="50"/>
        <v>3028.9671315620221</v>
      </c>
      <c r="BI17" t="e">
        <f>BH17*1000000/'a1'!#REF!</f>
        <v>#REF!</v>
      </c>
      <c r="BJ17">
        <v>206</v>
      </c>
      <c r="BK17">
        <f>BK19*(M113/M114)</f>
        <v>40.991452188930417</v>
      </c>
      <c r="BL17">
        <f t="shared" si="51"/>
        <v>502.54379632744383</v>
      </c>
      <c r="BM17">
        <f t="shared" si="52"/>
        <v>3364.353915555937</v>
      </c>
      <c r="BN17">
        <f t="shared" si="53"/>
        <v>1736.0019159394456</v>
      </c>
      <c r="BO17" t="e">
        <f>BN17*1000000/'a1'!#REF!</f>
        <v>#REF!</v>
      </c>
    </row>
    <row r="19" spans="1:67">
      <c r="A19">
        <v>1981</v>
      </c>
      <c r="B19">
        <v>4415</v>
      </c>
      <c r="C19">
        <f t="shared" ref="C19:C43" si="54">C20*(C71/C72)</f>
        <v>47.729220222793487</v>
      </c>
      <c r="D19">
        <f t="shared" si="21"/>
        <v>9250.0987432675047</v>
      </c>
      <c r="E19">
        <f>E17+D19</f>
        <v>79470.306671869082</v>
      </c>
      <c r="F19">
        <f>(F17*0.8)+D19</f>
        <v>35564.6454534074</v>
      </c>
      <c r="G19">
        <f>F19*1000000/'a1'!F8</f>
        <v>1432.9076249216566</v>
      </c>
      <c r="H19">
        <v>38</v>
      </c>
      <c r="I19">
        <f t="shared" ref="I19:I43" si="55">I20*(D71/D72)</f>
        <v>37.212449255751018</v>
      </c>
      <c r="J19">
        <f t="shared" si="24"/>
        <v>102.11636363636363</v>
      </c>
      <c r="K19">
        <f>K17+J19</f>
        <v>674.58057960573217</v>
      </c>
      <c r="L19">
        <f>(L17*0.8)+J19</f>
        <v>340.1001656661096</v>
      </c>
      <c r="M19">
        <f>L19*1000000/'a1'!L8</f>
        <v>591.16805723969253</v>
      </c>
      <c r="N19">
        <v>7</v>
      </c>
      <c r="O19">
        <f t="shared" ref="O19:O43" si="56">O20*(E71/E72)</f>
        <v>46.118721461187207</v>
      </c>
      <c r="P19">
        <f t="shared" si="27"/>
        <v>15.17821782178218</v>
      </c>
      <c r="Q19">
        <f>Q17+P19</f>
        <v>100.43909242907102</v>
      </c>
      <c r="R19">
        <f>(R17*0.8)+P19</f>
        <v>47.822340128745395</v>
      </c>
      <c r="S19">
        <f>R19*1000000/'a1'!R8</f>
        <v>387.0655852946993</v>
      </c>
      <c r="T19">
        <v>91</v>
      </c>
      <c r="U19">
        <f t="shared" ref="U19:U43" si="57">U20*(F71/F72)</f>
        <v>43.240901213171597</v>
      </c>
      <c r="V19">
        <f t="shared" si="30"/>
        <v>210.44889779559108</v>
      </c>
      <c r="W19">
        <f>W17+V19</f>
        <v>1937.3935544171161</v>
      </c>
      <c r="X19">
        <f>(X17*0.8)+V19</f>
        <v>888.41659140395109</v>
      </c>
      <c r="Y19">
        <f>X19*1000000/'a1'!X8</f>
        <v>1039.2405303302498</v>
      </c>
      <c r="Z19">
        <v>37</v>
      </c>
      <c r="AA19">
        <f t="shared" ref="AA19:AA43" si="58">AA20*(G71/G72)</f>
        <v>45.407279029462757</v>
      </c>
      <c r="AB19">
        <f t="shared" si="33"/>
        <v>81.484732824427454</v>
      </c>
      <c r="AC19">
        <f>AC17+AB19</f>
        <v>2744.3821470270564</v>
      </c>
      <c r="AD19">
        <f>(AD17*0.8)+AB19</f>
        <v>806.13260925745317</v>
      </c>
      <c r="AE19">
        <f>AD19*1000000/'a1'!AD8</f>
        <v>1141.1229425051501</v>
      </c>
      <c r="AF19">
        <v>822</v>
      </c>
      <c r="AG19">
        <f t="shared" ref="AG19:AG43" si="59">AG20*(H71/H72)</f>
        <v>46.588868940754047</v>
      </c>
      <c r="AH19">
        <f t="shared" si="36"/>
        <v>1764.3699421965316</v>
      </c>
      <c r="AI19">
        <f>AI17+AH19</f>
        <v>13889.986165945415</v>
      </c>
      <c r="AJ19">
        <f>(AJ17*0.8)+AH19</f>
        <v>6590.3569051959312</v>
      </c>
      <c r="AK19">
        <f>AJ19*1000000/'a1'!AJ8</f>
        <v>1006.5905820903374</v>
      </c>
      <c r="AL19">
        <v>1667</v>
      </c>
      <c r="AM19">
        <f t="shared" ref="AM19:AM43" si="60">AM20*(I71/I72)</f>
        <v>47.579908675799089</v>
      </c>
      <c r="AN19">
        <f t="shared" si="39"/>
        <v>3503.5796545105563</v>
      </c>
      <c r="AO19">
        <f>AO17+AN19</f>
        <v>24229.354479154877</v>
      </c>
      <c r="AP19">
        <f>(AP17*0.8)+AN19</f>
        <v>12032.152578303649</v>
      </c>
      <c r="AQ19">
        <f>AP19*1000000/'a1'!AP8</f>
        <v>1365.3838037376054</v>
      </c>
      <c r="AR19">
        <v>136</v>
      </c>
      <c r="AS19">
        <f t="shared" ref="AS19:AS43" si="61">AS20*(J71/J72)</f>
        <v>46.627318718381126</v>
      </c>
      <c r="AT19">
        <f t="shared" si="42"/>
        <v>291.67450271247731</v>
      </c>
      <c r="AU19">
        <f>AU17+AT19</f>
        <v>1983.4726820872718</v>
      </c>
      <c r="AV19">
        <f>(AV17*0.8)+AT19</f>
        <v>1003.4018266706578</v>
      </c>
      <c r="AW19">
        <f>AV19*1000000/'a1'!AV8</f>
        <v>968.96013854603882</v>
      </c>
      <c r="AX19">
        <v>85</v>
      </c>
      <c r="AY19">
        <f t="shared" ref="AY19:AY43" si="62">AY20*(K71/K72)</f>
        <v>49.221183800623052</v>
      </c>
      <c r="AZ19">
        <f t="shared" si="45"/>
        <v>172.68987341772151</v>
      </c>
      <c r="BA19">
        <f>BA17+AZ19</f>
        <v>1484.6578085376914</v>
      </c>
      <c r="BB19">
        <f>(BB17*0.8)+AZ19</f>
        <v>691.98400302279231</v>
      </c>
      <c r="BC19">
        <f>BB19*1000000/'a1'!BB8</f>
        <v>709.17511703483376</v>
      </c>
      <c r="BD19">
        <v>471</v>
      </c>
      <c r="BE19">
        <f t="shared" ref="BE19:BE43" si="63">BE20*(L71/L72)</f>
        <v>46.834532374100696</v>
      </c>
      <c r="BF19">
        <f t="shared" si="48"/>
        <v>1005.6682027649774</v>
      </c>
      <c r="BG19">
        <f>BG17+BF19</f>
        <v>7288.9150702491415</v>
      </c>
      <c r="BH19">
        <f>(BH17*0.8)+BF19</f>
        <v>3428.841908014595</v>
      </c>
      <c r="BI19">
        <f>BH19*1000000/'a1'!BH8</f>
        <v>1496.5893770054065</v>
      </c>
      <c r="BJ19">
        <v>266</v>
      </c>
      <c r="BK19">
        <f t="shared" ref="BK19:BK43" si="64">BK20*(M71/M72)</f>
        <v>45.462328767123282</v>
      </c>
      <c r="BL19">
        <f t="shared" si="51"/>
        <v>585.09981167608294</v>
      </c>
      <c r="BM19">
        <f>BM17+BL19</f>
        <v>3949.4537272320199</v>
      </c>
      <c r="BN19">
        <f>(BN17*0.8)+BL19</f>
        <v>1973.9013444276395</v>
      </c>
      <c r="BO19">
        <f>BN19*1000000/'a1'!BN8</f>
        <v>698.3410014680893</v>
      </c>
    </row>
    <row r="20" spans="1:67">
      <c r="A20">
        <v>1982</v>
      </c>
      <c r="B20">
        <v>5198</v>
      </c>
      <c r="C20">
        <f t="shared" si="54"/>
        <v>51.756640959725786</v>
      </c>
      <c r="D20">
        <f t="shared" si="21"/>
        <v>10043.155629139075</v>
      </c>
      <c r="E20">
        <f t="shared" si="22"/>
        <v>89513.462301008156</v>
      </c>
      <c r="F20">
        <f t="shared" si="23"/>
        <v>38494.871991864995</v>
      </c>
      <c r="G20">
        <f>F20*1000000/'a1'!F9</f>
        <v>1532.6257468709764</v>
      </c>
      <c r="H20">
        <v>48</v>
      </c>
      <c r="I20">
        <f t="shared" si="55"/>
        <v>40.121786197564276</v>
      </c>
      <c r="J20">
        <f t="shared" si="24"/>
        <v>119.63575042158516</v>
      </c>
      <c r="K20">
        <f t="shared" si="25"/>
        <v>794.21633002731733</v>
      </c>
      <c r="L20">
        <f t="shared" si="26"/>
        <v>391.71588295447287</v>
      </c>
      <c r="M20">
        <f>L20*1000000/'a1'!L9</f>
        <v>682.67566457440876</v>
      </c>
      <c r="N20">
        <v>7</v>
      </c>
      <c r="O20">
        <f t="shared" si="56"/>
        <v>49.406392694063925</v>
      </c>
      <c r="P20">
        <f t="shared" si="27"/>
        <v>14.168207024029575</v>
      </c>
      <c r="Q20">
        <f t="shared" si="28"/>
        <v>114.60729945310059</v>
      </c>
      <c r="R20">
        <f t="shared" si="29"/>
        <v>52.426079127025893</v>
      </c>
      <c r="S20">
        <f>R20*1000000/'a1'!R9</f>
        <v>424.2004007430001</v>
      </c>
      <c r="T20">
        <v>108</v>
      </c>
      <c r="U20">
        <f t="shared" si="57"/>
        <v>48.006932409012151</v>
      </c>
      <c r="V20">
        <f t="shared" si="30"/>
        <v>224.96750902527066</v>
      </c>
      <c r="W20">
        <f t="shared" si="31"/>
        <v>2162.3610634423867</v>
      </c>
      <c r="X20">
        <f t="shared" si="32"/>
        <v>935.70078214843147</v>
      </c>
      <c r="Y20">
        <f>X20*1000000/'a1'!X9</f>
        <v>1089.2425971242617</v>
      </c>
      <c r="Z20">
        <v>47</v>
      </c>
      <c r="AA20">
        <f t="shared" si="58"/>
        <v>49.566724436741787</v>
      </c>
      <c r="AB20">
        <f t="shared" si="33"/>
        <v>94.821678321678277</v>
      </c>
      <c r="AC20">
        <f t="shared" si="34"/>
        <v>2839.2038253487344</v>
      </c>
      <c r="AD20">
        <f t="shared" si="35"/>
        <v>739.72776572764087</v>
      </c>
      <c r="AE20">
        <f>AD20*1000000/'a1'!AD9</f>
        <v>1045.6151620913226</v>
      </c>
      <c r="AF20">
        <v>957</v>
      </c>
      <c r="AG20">
        <f t="shared" si="59"/>
        <v>51.166965888689418</v>
      </c>
      <c r="AH20">
        <f t="shared" si="36"/>
        <v>1870.3473684210521</v>
      </c>
      <c r="AI20">
        <f t="shared" si="37"/>
        <v>15760.333534366466</v>
      </c>
      <c r="AJ20">
        <f t="shared" si="38"/>
        <v>7142.6328925777971</v>
      </c>
      <c r="AK20">
        <f>AJ20*1000000/'a1'!AJ9</f>
        <v>1085.402432164605</v>
      </c>
      <c r="AL20">
        <v>2040</v>
      </c>
      <c r="AM20">
        <f t="shared" si="60"/>
        <v>51.780821917808218</v>
      </c>
      <c r="AN20">
        <f t="shared" si="39"/>
        <v>3939.6825396825398</v>
      </c>
      <c r="AO20">
        <f t="shared" si="40"/>
        <v>28169.037018837418</v>
      </c>
      <c r="AP20">
        <f t="shared" si="41"/>
        <v>13565.40460232546</v>
      </c>
      <c r="AQ20">
        <f>AP20*1000000/'a1'!AP9</f>
        <v>1520.7361693171185</v>
      </c>
      <c r="AR20">
        <v>162</v>
      </c>
      <c r="AS20">
        <f t="shared" si="61"/>
        <v>49.409780775716712</v>
      </c>
      <c r="AT20">
        <f t="shared" si="42"/>
        <v>327.87030716723541</v>
      </c>
      <c r="AU20">
        <f t="shared" si="43"/>
        <v>2311.3429892545073</v>
      </c>
      <c r="AV20">
        <f t="shared" si="44"/>
        <v>1130.5917685037616</v>
      </c>
      <c r="AW20">
        <f>AV20*1000000/'a1'!AV9</f>
        <v>1081.6741373177056</v>
      </c>
      <c r="AX20">
        <v>119</v>
      </c>
      <c r="AY20">
        <f t="shared" si="62"/>
        <v>50.934579439252339</v>
      </c>
      <c r="AZ20">
        <f t="shared" si="45"/>
        <v>233.63302752293578</v>
      </c>
      <c r="BA20">
        <f t="shared" si="46"/>
        <v>1718.290836060627</v>
      </c>
      <c r="BB20">
        <f t="shared" si="47"/>
        <v>787.22022994116969</v>
      </c>
      <c r="BC20">
        <f>BB20*1000000/'a1'!BB9</f>
        <v>797.92681190328801</v>
      </c>
      <c r="BD20">
        <v>520</v>
      </c>
      <c r="BE20">
        <f t="shared" si="63"/>
        <v>51.510791366906453</v>
      </c>
      <c r="BF20">
        <f t="shared" si="48"/>
        <v>1009.497206703911</v>
      </c>
      <c r="BG20">
        <f t="shared" si="49"/>
        <v>8298.4122769530532</v>
      </c>
      <c r="BH20">
        <f t="shared" si="50"/>
        <v>3752.5707331155872</v>
      </c>
      <c r="BI20">
        <f>BH20*1000000/'a1'!BH9</f>
        <v>1583.478765798342</v>
      </c>
      <c r="BJ20">
        <v>299</v>
      </c>
      <c r="BK20">
        <f t="shared" si="64"/>
        <v>48.630136986301359</v>
      </c>
      <c r="BL20">
        <f t="shared" si="51"/>
        <v>614.84507042253529</v>
      </c>
      <c r="BM20">
        <f t="shared" si="52"/>
        <v>4564.2987976545555</v>
      </c>
      <c r="BN20">
        <f t="shared" si="53"/>
        <v>2193.9661459646468</v>
      </c>
      <c r="BO20">
        <f>BN20*1000000/'a1'!BN9</f>
        <v>762.71727121158392</v>
      </c>
    </row>
    <row r="21" spans="1:67">
      <c r="A21">
        <v>1983</v>
      </c>
      <c r="B21">
        <v>5517</v>
      </c>
      <c r="C21">
        <f t="shared" si="54"/>
        <v>54.584404455869752</v>
      </c>
      <c r="D21">
        <f t="shared" si="21"/>
        <v>10107.282574568289</v>
      </c>
      <c r="E21">
        <f t="shared" si="22"/>
        <v>99620.744875576449</v>
      </c>
      <c r="F21">
        <f t="shared" si="23"/>
        <v>40903.180168060288</v>
      </c>
      <c r="G21">
        <f>F21*1000000/'a1'!F10</f>
        <v>1612.4912455455549</v>
      </c>
      <c r="H21">
        <v>70</v>
      </c>
      <c r="I21">
        <f t="shared" si="55"/>
        <v>41.542625169147499</v>
      </c>
      <c r="J21">
        <f t="shared" si="24"/>
        <v>168.50162866449509</v>
      </c>
      <c r="K21">
        <f t="shared" si="25"/>
        <v>962.71795869181244</v>
      </c>
      <c r="L21">
        <f t="shared" si="26"/>
        <v>481.87433502807346</v>
      </c>
      <c r="M21">
        <f>L21*1000000/'a1'!L10</f>
        <v>832.01707120621018</v>
      </c>
      <c r="N21">
        <v>7</v>
      </c>
      <c r="O21">
        <f t="shared" si="56"/>
        <v>53.059360730593603</v>
      </c>
      <c r="P21">
        <f t="shared" si="27"/>
        <v>13.192771084337352</v>
      </c>
      <c r="Q21">
        <f t="shared" si="28"/>
        <v>127.80007053743795</v>
      </c>
      <c r="R21">
        <f t="shared" si="29"/>
        <v>55.133634385958068</v>
      </c>
      <c r="S21">
        <f>R21*1000000/'a1'!R10</f>
        <v>440.70945617142866</v>
      </c>
      <c r="T21">
        <v>145</v>
      </c>
      <c r="U21">
        <f t="shared" si="57"/>
        <v>52.859618717504354</v>
      </c>
      <c r="V21">
        <f t="shared" si="30"/>
        <v>274.31147540983596</v>
      </c>
      <c r="W21">
        <f t="shared" si="31"/>
        <v>2436.6725388522227</v>
      </c>
      <c r="X21">
        <f t="shared" si="32"/>
        <v>1022.8721011285811</v>
      </c>
      <c r="Y21">
        <f>X21*1000000/'a1'!X10</f>
        <v>1178.0318547494915</v>
      </c>
      <c r="Z21">
        <v>43</v>
      </c>
      <c r="AA21">
        <f t="shared" si="58"/>
        <v>52.859618717504354</v>
      </c>
      <c r="AB21">
        <f t="shared" si="33"/>
        <v>81.347540983606521</v>
      </c>
      <c r="AC21">
        <f t="shared" si="34"/>
        <v>2920.5513663323409</v>
      </c>
      <c r="AD21">
        <f t="shared" si="35"/>
        <v>673.12975356571928</v>
      </c>
      <c r="AE21">
        <f>AD21*1000000/'a1'!AD10</f>
        <v>941.64829929651478</v>
      </c>
      <c r="AF21">
        <v>993</v>
      </c>
      <c r="AG21">
        <f t="shared" si="59"/>
        <v>54.129263913824069</v>
      </c>
      <c r="AH21">
        <f t="shared" si="36"/>
        <v>1834.4975124378107</v>
      </c>
      <c r="AI21">
        <f t="shared" si="37"/>
        <v>17594.831046804276</v>
      </c>
      <c r="AJ21">
        <f t="shared" si="38"/>
        <v>7548.6038265000489</v>
      </c>
      <c r="AK21">
        <f>AJ21*1000000/'a1'!AJ10</f>
        <v>1143.2123676505939</v>
      </c>
      <c r="AL21">
        <v>2237</v>
      </c>
      <c r="AM21">
        <f t="shared" si="60"/>
        <v>55.251141552511413</v>
      </c>
      <c r="AN21">
        <f t="shared" si="39"/>
        <v>4048.7851239669426</v>
      </c>
      <c r="AO21">
        <f t="shared" si="40"/>
        <v>32217.822142804362</v>
      </c>
      <c r="AP21">
        <f t="shared" si="41"/>
        <v>14901.108805827313</v>
      </c>
      <c r="AQ21">
        <f>AP21*1000000/'a1'!AP10</f>
        <v>1648.4322480406481</v>
      </c>
      <c r="AR21">
        <v>190</v>
      </c>
      <c r="AS21">
        <f t="shared" si="61"/>
        <v>52.698145025295126</v>
      </c>
      <c r="AT21">
        <f t="shared" si="42"/>
        <v>360.54399999999987</v>
      </c>
      <c r="AU21">
        <f t="shared" si="43"/>
        <v>2671.8869892545072</v>
      </c>
      <c r="AV21">
        <f t="shared" si="44"/>
        <v>1265.0174148030092</v>
      </c>
      <c r="AW21">
        <f>AV21*1000000/'a1'!AV10</f>
        <v>1193.6919343421944</v>
      </c>
      <c r="AX21">
        <v>124</v>
      </c>
      <c r="AY21">
        <f t="shared" si="62"/>
        <v>52.647975077881611</v>
      </c>
      <c r="AZ21">
        <f t="shared" si="45"/>
        <v>235.52662721893495</v>
      </c>
      <c r="BA21">
        <f t="shared" si="46"/>
        <v>1953.8174632795619</v>
      </c>
      <c r="BB21">
        <f t="shared" si="47"/>
        <v>865.30281117187064</v>
      </c>
      <c r="BC21">
        <f>BB21*1000000/'a1'!BB10</f>
        <v>864.22339615007911</v>
      </c>
      <c r="BD21">
        <v>466</v>
      </c>
      <c r="BE21">
        <f t="shared" si="63"/>
        <v>53.525179856115095</v>
      </c>
      <c r="BF21">
        <f t="shared" si="48"/>
        <v>870.61827956989271</v>
      </c>
      <c r="BG21">
        <f t="shared" si="49"/>
        <v>9169.0305565229464</v>
      </c>
      <c r="BH21">
        <f t="shared" si="50"/>
        <v>3872.674866062363</v>
      </c>
      <c r="BI21">
        <f>BH21*1000000/'a1'!BH10</f>
        <v>1617.9377921347179</v>
      </c>
      <c r="BJ21">
        <v>331</v>
      </c>
      <c r="BK21">
        <f t="shared" si="64"/>
        <v>50.941780821917803</v>
      </c>
      <c r="BL21">
        <f t="shared" si="51"/>
        <v>649.76134453781515</v>
      </c>
      <c r="BM21">
        <f t="shared" si="52"/>
        <v>5214.0601421923711</v>
      </c>
      <c r="BN21">
        <f t="shared" si="53"/>
        <v>2404.9342613095328</v>
      </c>
      <c r="BO21">
        <f>BN21*1000000/'a1'!BN10</f>
        <v>827.14793018526996</v>
      </c>
    </row>
    <row r="22" spans="1:67">
      <c r="A22">
        <v>1984</v>
      </c>
      <c r="B22">
        <v>6273</v>
      </c>
      <c r="C22">
        <f t="shared" si="54"/>
        <v>56.383890317052263</v>
      </c>
      <c r="D22">
        <f t="shared" si="21"/>
        <v>11125.518237082069</v>
      </c>
      <c r="E22">
        <f t="shared" si="22"/>
        <v>110746.26311265852</v>
      </c>
      <c r="F22">
        <f t="shared" si="23"/>
        <v>43848.062371530301</v>
      </c>
      <c r="G22">
        <f>F22*1000000/'a1'!F11</f>
        <v>1712.3431724662071</v>
      </c>
      <c r="H22">
        <v>59</v>
      </c>
      <c r="I22">
        <f t="shared" si="55"/>
        <v>43.031123139377542</v>
      </c>
      <c r="J22">
        <f t="shared" si="24"/>
        <v>137.11006289308173</v>
      </c>
      <c r="K22">
        <f t="shared" si="25"/>
        <v>1099.8280215848943</v>
      </c>
      <c r="L22">
        <f t="shared" si="26"/>
        <v>522.60953091554052</v>
      </c>
      <c r="M22">
        <f>L22*1000000/'a1'!L11</f>
        <v>900.94994684309609</v>
      </c>
      <c r="N22">
        <v>10</v>
      </c>
      <c r="O22">
        <f t="shared" si="56"/>
        <v>53.150684931506845</v>
      </c>
      <c r="P22">
        <f t="shared" si="27"/>
        <v>18.814432989690726</v>
      </c>
      <c r="Q22">
        <f t="shared" si="28"/>
        <v>146.61450352712868</v>
      </c>
      <c r="R22">
        <f t="shared" si="29"/>
        <v>62.921340498457184</v>
      </c>
      <c r="S22">
        <f>R22*1000000/'a1'!R11</f>
        <v>497.1543065386976</v>
      </c>
      <c r="T22">
        <v>160</v>
      </c>
      <c r="U22">
        <f t="shared" si="57"/>
        <v>54.939341421143865</v>
      </c>
      <c r="V22">
        <f t="shared" si="30"/>
        <v>291.23028391167185</v>
      </c>
      <c r="W22">
        <f t="shared" si="31"/>
        <v>2727.9028227638946</v>
      </c>
      <c r="X22">
        <f t="shared" si="32"/>
        <v>1109.5279648145367</v>
      </c>
      <c r="Y22">
        <f>X22*1000000/'a1'!X11</f>
        <v>1264.4611215806981</v>
      </c>
      <c r="Z22">
        <v>49</v>
      </c>
      <c r="AA22">
        <f t="shared" si="58"/>
        <v>56.759098786828446</v>
      </c>
      <c r="AB22">
        <f t="shared" si="33"/>
        <v>86.329770992366377</v>
      </c>
      <c r="AC22">
        <f t="shared" si="34"/>
        <v>3006.8811373247072</v>
      </c>
      <c r="AD22">
        <f t="shared" si="35"/>
        <v>624.83357384494184</v>
      </c>
      <c r="AE22">
        <f>AD22*1000000/'a1'!AD11</f>
        <v>867.23661441265062</v>
      </c>
      <c r="AF22">
        <v>1240</v>
      </c>
      <c r="AG22">
        <f t="shared" si="59"/>
        <v>56.642728904847417</v>
      </c>
      <c r="AH22">
        <f t="shared" si="36"/>
        <v>2189.1600633914413</v>
      </c>
      <c r="AI22">
        <f t="shared" si="37"/>
        <v>19783.991110195719</v>
      </c>
      <c r="AJ22">
        <f t="shared" si="38"/>
        <v>8228.0431245914806</v>
      </c>
      <c r="AK22">
        <f>AJ22*1000000/'a1'!AJ11</f>
        <v>1240.8038226135584</v>
      </c>
      <c r="AL22">
        <v>2483</v>
      </c>
      <c r="AM22">
        <f t="shared" si="60"/>
        <v>57.168949771689498</v>
      </c>
      <c r="AN22">
        <f t="shared" si="39"/>
        <v>4343.266773162939</v>
      </c>
      <c r="AO22">
        <f t="shared" si="40"/>
        <v>36561.088915967302</v>
      </c>
      <c r="AP22">
        <f t="shared" si="41"/>
        <v>16264.15381782479</v>
      </c>
      <c r="AQ22">
        <f>AP22*1000000/'a1'!AP11</f>
        <v>1774.1131392020745</v>
      </c>
      <c r="AR22">
        <v>204</v>
      </c>
      <c r="AS22">
        <f t="shared" si="61"/>
        <v>54.806070826306929</v>
      </c>
      <c r="AT22">
        <f t="shared" si="42"/>
        <v>372.22153846153839</v>
      </c>
      <c r="AU22">
        <f t="shared" si="43"/>
        <v>3044.1085277160455</v>
      </c>
      <c r="AV22">
        <f t="shared" si="44"/>
        <v>1384.2354703039457</v>
      </c>
      <c r="AW22">
        <f>AV22*1000000/'a1'!AV11</f>
        <v>1291.4933339901156</v>
      </c>
      <c r="AX22">
        <v>135</v>
      </c>
      <c r="AY22">
        <f t="shared" si="62"/>
        <v>55.062305295950154</v>
      </c>
      <c r="AZ22">
        <f t="shared" si="45"/>
        <v>245.17680339462521</v>
      </c>
      <c r="BA22">
        <f t="shared" si="46"/>
        <v>2198.9942666741872</v>
      </c>
      <c r="BB22">
        <f t="shared" si="47"/>
        <v>937.41905233212174</v>
      </c>
      <c r="BC22">
        <f>BB22*1000000/'a1'!BB11</f>
        <v>923.9160197041457</v>
      </c>
      <c r="BD22">
        <v>511</v>
      </c>
      <c r="BE22">
        <f t="shared" si="63"/>
        <v>54.820143884892069</v>
      </c>
      <c r="BF22">
        <f t="shared" si="48"/>
        <v>932.13910761154898</v>
      </c>
      <c r="BG22">
        <f t="shared" si="49"/>
        <v>10101.169664134495</v>
      </c>
      <c r="BH22">
        <f t="shared" si="50"/>
        <v>4030.2790004614399</v>
      </c>
      <c r="BI22">
        <f>BH22*1000000/'a1'!BH11</f>
        <v>1683.5570473127987</v>
      </c>
      <c r="BJ22">
        <v>380</v>
      </c>
      <c r="BK22">
        <f t="shared" si="64"/>
        <v>53.082191780821908</v>
      </c>
      <c r="BL22">
        <f t="shared" si="51"/>
        <v>715.8709677419356</v>
      </c>
      <c r="BM22">
        <f t="shared" si="52"/>
        <v>5929.9311099343067</v>
      </c>
      <c r="BN22">
        <f t="shared" si="53"/>
        <v>2639.8183767895616</v>
      </c>
      <c r="BO22">
        <f>BN22*1000000/'a1'!BN11</f>
        <v>895.70962108861374</v>
      </c>
    </row>
    <row r="23" spans="1:67">
      <c r="A23">
        <v>1985</v>
      </c>
      <c r="B23">
        <v>6985</v>
      </c>
      <c r="C23">
        <f t="shared" si="54"/>
        <v>58.097686375321324</v>
      </c>
      <c r="D23">
        <f t="shared" si="21"/>
        <v>12022.853982300887</v>
      </c>
      <c r="E23">
        <f t="shared" si="22"/>
        <v>122769.11709495941</v>
      </c>
      <c r="F23">
        <f t="shared" si="23"/>
        <v>47101.303879525134</v>
      </c>
      <c r="G23">
        <f>F23*1000000/'a1'!F12</f>
        <v>1822.6566229919072</v>
      </c>
      <c r="H23">
        <v>69</v>
      </c>
      <c r="I23">
        <f t="shared" si="55"/>
        <v>44.248985115020304</v>
      </c>
      <c r="J23">
        <f t="shared" si="24"/>
        <v>155.93577981651373</v>
      </c>
      <c r="K23">
        <f t="shared" si="25"/>
        <v>1255.763801401408</v>
      </c>
      <c r="L23">
        <f t="shared" si="26"/>
        <v>574.02340454894625</v>
      </c>
      <c r="M23">
        <f>L23*1000000/'a1'!L12</f>
        <v>990.93419282542186</v>
      </c>
      <c r="N23">
        <v>9</v>
      </c>
      <c r="O23">
        <f t="shared" si="56"/>
        <v>55.525114155251131</v>
      </c>
      <c r="P23">
        <f t="shared" si="27"/>
        <v>16.20888157894737</v>
      </c>
      <c r="Q23">
        <f t="shared" si="28"/>
        <v>162.82338510607605</v>
      </c>
      <c r="R23">
        <f t="shared" si="29"/>
        <v>66.545953977713111</v>
      </c>
      <c r="S23">
        <f>R23*1000000/'a1'!R12</f>
        <v>521.44237125908455</v>
      </c>
      <c r="T23">
        <v>169</v>
      </c>
      <c r="U23">
        <f t="shared" si="57"/>
        <v>56.759098786828439</v>
      </c>
      <c r="V23">
        <f t="shared" si="30"/>
        <v>297.74961832061064</v>
      </c>
      <c r="W23">
        <f t="shared" si="31"/>
        <v>3025.6524410845054</v>
      </c>
      <c r="X23">
        <f t="shared" si="32"/>
        <v>1185.37199017224</v>
      </c>
      <c r="Y23">
        <f>X23*1000000/'a1'!X12</f>
        <v>1338.1212015743558</v>
      </c>
      <c r="Z23">
        <v>91</v>
      </c>
      <c r="AA23">
        <f t="shared" si="58"/>
        <v>58.492201039861378</v>
      </c>
      <c r="AB23">
        <f t="shared" si="33"/>
        <v>155.57629629629622</v>
      </c>
      <c r="AC23">
        <f t="shared" si="34"/>
        <v>3162.4574336210035</v>
      </c>
      <c r="AD23">
        <f t="shared" si="35"/>
        <v>655.44315537224975</v>
      </c>
      <c r="AE23">
        <f>AD23*1000000/'a1'!AD12</f>
        <v>906.20065806830451</v>
      </c>
      <c r="AF23">
        <v>1596</v>
      </c>
      <c r="AG23">
        <f t="shared" si="59"/>
        <v>58.707360861759447</v>
      </c>
      <c r="AH23">
        <f t="shared" si="36"/>
        <v>2718.5688073394485</v>
      </c>
      <c r="AI23">
        <f t="shared" si="37"/>
        <v>22502.559917535167</v>
      </c>
      <c r="AJ23">
        <f t="shared" si="38"/>
        <v>9301.0033070126337</v>
      </c>
      <c r="AK23">
        <f>AJ23*1000000/'a1'!AJ12</f>
        <v>1395.3314705436246</v>
      </c>
      <c r="AL23">
        <v>3109</v>
      </c>
      <c r="AM23">
        <f t="shared" si="60"/>
        <v>60.091324200913235</v>
      </c>
      <c r="AN23">
        <f t="shared" si="39"/>
        <v>5173.7917933130702</v>
      </c>
      <c r="AO23">
        <f t="shared" si="40"/>
        <v>41734.880709280376</v>
      </c>
      <c r="AP23">
        <f t="shared" si="41"/>
        <v>18185.114847572902</v>
      </c>
      <c r="AQ23">
        <f>AP23*1000000/'a1'!AP12</f>
        <v>1956.5127414140084</v>
      </c>
      <c r="AR23">
        <v>200</v>
      </c>
      <c r="AS23">
        <f t="shared" si="61"/>
        <v>56.155143338954481</v>
      </c>
      <c r="AT23">
        <f t="shared" si="42"/>
        <v>356.15615615615604</v>
      </c>
      <c r="AU23">
        <f t="shared" si="43"/>
        <v>3400.2646838722017</v>
      </c>
      <c r="AV23">
        <f t="shared" si="44"/>
        <v>1463.5445323993126</v>
      </c>
      <c r="AW23">
        <f>AV23*1000000/'a1'!AV12</f>
        <v>1352.01043182584</v>
      </c>
      <c r="AX23">
        <v>174</v>
      </c>
      <c r="AY23">
        <f t="shared" si="62"/>
        <v>56.464174454828658</v>
      </c>
      <c r="AZ23">
        <f t="shared" si="45"/>
        <v>308.16000000000003</v>
      </c>
      <c r="BA23">
        <f t="shared" si="46"/>
        <v>2507.1542666741871</v>
      </c>
      <c r="BB23">
        <f t="shared" si="47"/>
        <v>1058.0952418656975</v>
      </c>
      <c r="BC23">
        <f>BB23*1000000/'a1'!BB12</f>
        <v>1032.3605578788925</v>
      </c>
      <c r="BD23">
        <v>619</v>
      </c>
      <c r="BE23">
        <f t="shared" si="63"/>
        <v>54.388489208633068</v>
      </c>
      <c r="BF23">
        <f t="shared" si="48"/>
        <v>1138.1084656084661</v>
      </c>
      <c r="BG23">
        <f t="shared" si="49"/>
        <v>11239.278129742961</v>
      </c>
      <c r="BH23">
        <f t="shared" si="50"/>
        <v>4362.3316659776183</v>
      </c>
      <c r="BI23">
        <f>BH23*1000000/'a1'!BH12</f>
        <v>1814.2440459214297</v>
      </c>
      <c r="BJ23">
        <v>488</v>
      </c>
      <c r="BK23">
        <f t="shared" si="64"/>
        <v>53.253424657534239</v>
      </c>
      <c r="BL23">
        <f t="shared" si="51"/>
        <v>916.3729903536979</v>
      </c>
      <c r="BM23">
        <f t="shared" si="52"/>
        <v>6846.3041002880045</v>
      </c>
      <c r="BN23">
        <f t="shared" si="53"/>
        <v>3028.2276917853474</v>
      </c>
      <c r="BO23">
        <f>BN23*1000000/'a1'!BN12</f>
        <v>1017.8468416299476</v>
      </c>
    </row>
    <row r="24" spans="1:67">
      <c r="A24">
        <v>1986</v>
      </c>
      <c r="B24">
        <v>7546</v>
      </c>
      <c r="C24">
        <f t="shared" si="54"/>
        <v>59.897172236503856</v>
      </c>
      <c r="D24">
        <f t="shared" si="21"/>
        <v>12598.257510729614</v>
      </c>
      <c r="E24">
        <f t="shared" si="22"/>
        <v>135367.37460568902</v>
      </c>
      <c r="F24">
        <f t="shared" si="23"/>
        <v>50279.300614349726</v>
      </c>
      <c r="G24">
        <f>F24*1000000/'a1'!F13</f>
        <v>1926.3894665930272</v>
      </c>
      <c r="H24">
        <v>61</v>
      </c>
      <c r="I24">
        <f t="shared" si="55"/>
        <v>48.173207036535864</v>
      </c>
      <c r="J24">
        <f t="shared" si="24"/>
        <v>126.626404494382</v>
      </c>
      <c r="K24">
        <f t="shared" si="25"/>
        <v>1382.3902058957901</v>
      </c>
      <c r="L24">
        <f t="shared" si="26"/>
        <v>585.84512813353899</v>
      </c>
      <c r="M24">
        <f>L24*1000000/'a1'!L13</f>
        <v>1016.5521929904235</v>
      </c>
      <c r="N24">
        <v>25</v>
      </c>
      <c r="O24">
        <f t="shared" si="56"/>
        <v>59.999999999999993</v>
      </c>
      <c r="P24">
        <f t="shared" si="27"/>
        <v>41.666666666666671</v>
      </c>
      <c r="Q24">
        <f t="shared" si="28"/>
        <v>204.49005177274273</v>
      </c>
      <c r="R24">
        <f t="shared" si="29"/>
        <v>94.903429848837163</v>
      </c>
      <c r="S24">
        <f>R24*1000000/'a1'!R13</f>
        <v>738.91611268520637</v>
      </c>
      <c r="T24">
        <v>179</v>
      </c>
      <c r="U24">
        <f t="shared" si="57"/>
        <v>60.138648180242654</v>
      </c>
      <c r="V24">
        <f t="shared" si="30"/>
        <v>297.64553314121025</v>
      </c>
      <c r="W24">
        <f t="shared" si="31"/>
        <v>3323.2979742257157</v>
      </c>
      <c r="X24">
        <f t="shared" si="32"/>
        <v>1245.9431252790023</v>
      </c>
      <c r="Y24">
        <f>X24*1000000/'a1'!X13</f>
        <v>1401.3736847788823</v>
      </c>
      <c r="Z24">
        <v>83</v>
      </c>
      <c r="AA24">
        <f t="shared" si="58"/>
        <v>61.091854419410772</v>
      </c>
      <c r="AB24">
        <f t="shared" si="33"/>
        <v>135.86099290780135</v>
      </c>
      <c r="AC24">
        <f t="shared" si="34"/>
        <v>3298.3184265288046</v>
      </c>
      <c r="AD24">
        <f t="shared" si="35"/>
        <v>660.21551720560115</v>
      </c>
      <c r="AE24">
        <f>AD24*1000000/'a1'!AD13</f>
        <v>910.61822821967576</v>
      </c>
      <c r="AF24">
        <v>1662</v>
      </c>
      <c r="AG24">
        <f t="shared" si="59"/>
        <v>62.836624775583502</v>
      </c>
      <c r="AH24">
        <f t="shared" si="36"/>
        <v>2644.9542857142847</v>
      </c>
      <c r="AI24">
        <f t="shared" si="37"/>
        <v>25147.514203249451</v>
      </c>
      <c r="AJ24">
        <f t="shared" si="38"/>
        <v>10085.756931324391</v>
      </c>
      <c r="AK24">
        <f>AJ24*1000000/'a1'!AJ13</f>
        <v>1503.5034787914424</v>
      </c>
      <c r="AL24">
        <v>3465</v>
      </c>
      <c r="AM24">
        <f t="shared" si="60"/>
        <v>63.652968036529678</v>
      </c>
      <c r="AN24">
        <f t="shared" si="39"/>
        <v>5443.5796269727407</v>
      </c>
      <c r="AO24">
        <f t="shared" si="40"/>
        <v>47178.46033625312</v>
      </c>
      <c r="AP24">
        <f t="shared" si="41"/>
        <v>19991.671505031063</v>
      </c>
      <c r="AQ24">
        <f>AP24*1000000/'a1'!AP13</f>
        <v>2118.3544575374385</v>
      </c>
      <c r="AR24">
        <v>199</v>
      </c>
      <c r="AS24">
        <f t="shared" si="61"/>
        <v>58.178752107925824</v>
      </c>
      <c r="AT24">
        <f t="shared" si="42"/>
        <v>342.04927536231867</v>
      </c>
      <c r="AU24">
        <f t="shared" si="43"/>
        <v>3742.3139592345206</v>
      </c>
      <c r="AV24">
        <f t="shared" si="44"/>
        <v>1512.8849012817689</v>
      </c>
      <c r="AW24">
        <f>AV24*1000000/'a1'!AV13</f>
        <v>1385.9943468398837</v>
      </c>
      <c r="AX24">
        <v>176</v>
      </c>
      <c r="AY24">
        <f t="shared" si="62"/>
        <v>52.9595015576324</v>
      </c>
      <c r="AZ24">
        <f t="shared" si="45"/>
        <v>332.32941176470592</v>
      </c>
      <c r="BA24">
        <f t="shared" si="46"/>
        <v>2839.4836784388931</v>
      </c>
      <c r="BB24">
        <f t="shared" si="47"/>
        <v>1178.805605257264</v>
      </c>
      <c r="BC24">
        <f>BB24*1000000/'a1'!BB13</f>
        <v>1145.8988285964595</v>
      </c>
      <c r="BD24">
        <v>637</v>
      </c>
      <c r="BE24">
        <f t="shared" si="63"/>
        <v>48.273381294964004</v>
      </c>
      <c r="BF24">
        <f t="shared" si="48"/>
        <v>1319.567809239941</v>
      </c>
      <c r="BG24">
        <f t="shared" si="49"/>
        <v>12558.845938982902</v>
      </c>
      <c r="BH24">
        <f t="shared" si="50"/>
        <v>4809.433142022036</v>
      </c>
      <c r="BI24">
        <f>BH24*1000000/'a1'!BH13</f>
        <v>1976.8070359698124</v>
      </c>
      <c r="BJ24">
        <v>525</v>
      </c>
      <c r="BK24">
        <f t="shared" si="64"/>
        <v>56.164383561643817</v>
      </c>
      <c r="BL24">
        <f t="shared" si="51"/>
        <v>934.75609756097595</v>
      </c>
      <c r="BM24">
        <f t="shared" si="52"/>
        <v>7781.0601978489804</v>
      </c>
      <c r="BN24">
        <f t="shared" si="53"/>
        <v>3357.338250989254</v>
      </c>
      <c r="BO24">
        <f>BN24*1000000/'a1'!BN13</f>
        <v>1117.7636096529002</v>
      </c>
    </row>
    <row r="25" spans="1:67">
      <c r="A25">
        <v>1987</v>
      </c>
      <c r="B25">
        <v>7950</v>
      </c>
      <c r="C25">
        <f t="shared" si="54"/>
        <v>62.639245929734358</v>
      </c>
      <c r="D25">
        <f t="shared" si="21"/>
        <v>12691.723666210672</v>
      </c>
      <c r="E25">
        <f t="shared" si="22"/>
        <v>148059.09827189968</v>
      </c>
      <c r="F25">
        <f t="shared" si="23"/>
        <v>52915.164157690459</v>
      </c>
      <c r="G25">
        <f>F25*1000000/'a1'!F14</f>
        <v>2000.8304340391592</v>
      </c>
      <c r="H25">
        <v>70</v>
      </c>
      <c r="I25">
        <f t="shared" si="55"/>
        <v>49.93234100135318</v>
      </c>
      <c r="J25">
        <f t="shared" si="24"/>
        <v>140.18970189701898</v>
      </c>
      <c r="K25">
        <f t="shared" si="25"/>
        <v>1522.5799077928091</v>
      </c>
      <c r="L25">
        <f t="shared" si="26"/>
        <v>608.86580440385023</v>
      </c>
      <c r="M25">
        <f>L25*1000000/'a1'!L14</f>
        <v>1058.4515810803978</v>
      </c>
      <c r="N25">
        <v>14</v>
      </c>
      <c r="O25">
        <f t="shared" si="56"/>
        <v>63.013698630136972</v>
      </c>
      <c r="P25">
        <f t="shared" si="27"/>
        <v>22.217391304347831</v>
      </c>
      <c r="Q25">
        <f t="shared" si="28"/>
        <v>226.70744307709057</v>
      </c>
      <c r="R25">
        <f t="shared" si="29"/>
        <v>98.140135183417556</v>
      </c>
      <c r="S25">
        <f>R25*1000000/'a1'!R14</f>
        <v>762.89934922316809</v>
      </c>
      <c r="T25">
        <v>170</v>
      </c>
      <c r="U25">
        <f t="shared" si="57"/>
        <v>62.738301559792042</v>
      </c>
      <c r="V25">
        <f t="shared" si="30"/>
        <v>270.96685082872921</v>
      </c>
      <c r="W25">
        <f t="shared" si="31"/>
        <v>3594.2648250544448</v>
      </c>
      <c r="X25">
        <f t="shared" si="32"/>
        <v>1267.7213510519309</v>
      </c>
      <c r="Y25">
        <f>X25*1000000/'a1'!X14</f>
        <v>1418.6580562931883</v>
      </c>
      <c r="Z25">
        <v>89</v>
      </c>
      <c r="AA25">
        <f t="shared" si="58"/>
        <v>64.211438474870036</v>
      </c>
      <c r="AB25">
        <f t="shared" si="33"/>
        <v>138.60458839406203</v>
      </c>
      <c r="AC25">
        <f t="shared" si="34"/>
        <v>3436.9230149228665</v>
      </c>
      <c r="AD25">
        <f t="shared" si="35"/>
        <v>666.77700215854293</v>
      </c>
      <c r="AE25">
        <f>AD25*1000000/'a1'!AD14</f>
        <v>916.19444954785433</v>
      </c>
      <c r="AF25">
        <v>1881</v>
      </c>
      <c r="AG25">
        <f t="shared" si="59"/>
        <v>66.06822262118493</v>
      </c>
      <c r="AH25">
        <f t="shared" si="36"/>
        <v>2847.057065217391</v>
      </c>
      <c r="AI25">
        <f t="shared" si="37"/>
        <v>27994.571268466843</v>
      </c>
      <c r="AJ25">
        <f t="shared" si="38"/>
        <v>10915.662610276904</v>
      </c>
      <c r="AK25">
        <f>AJ25*1000000/'a1'!AJ14</f>
        <v>1609.5087529367372</v>
      </c>
      <c r="AL25">
        <v>3687</v>
      </c>
      <c r="AM25">
        <f t="shared" si="60"/>
        <v>67.123287671232873</v>
      </c>
      <c r="AN25">
        <f t="shared" si="39"/>
        <v>5492.8775510204086</v>
      </c>
      <c r="AO25">
        <f t="shared" si="40"/>
        <v>52671.337887273527</v>
      </c>
      <c r="AP25">
        <f t="shared" si="41"/>
        <v>21486.214755045257</v>
      </c>
      <c r="AQ25">
        <f>AP25*1000000/'a1'!AP14</f>
        <v>2229.3356887848249</v>
      </c>
      <c r="AR25">
        <v>188</v>
      </c>
      <c r="AS25">
        <f t="shared" si="61"/>
        <v>60.708263069139988</v>
      </c>
      <c r="AT25">
        <f t="shared" si="42"/>
        <v>309.67777777777769</v>
      </c>
      <c r="AU25">
        <f t="shared" si="43"/>
        <v>4051.9917370122985</v>
      </c>
      <c r="AV25">
        <f t="shared" si="44"/>
        <v>1519.9856988031929</v>
      </c>
      <c r="AW25">
        <f>AV25*1000000/'a1'!AV14</f>
        <v>1383.8520236779243</v>
      </c>
      <c r="AX25">
        <v>169</v>
      </c>
      <c r="AY25">
        <f t="shared" si="62"/>
        <v>53.971962616822431</v>
      </c>
      <c r="AZ25">
        <f t="shared" si="45"/>
        <v>313.12554112554113</v>
      </c>
      <c r="BA25">
        <f t="shared" si="46"/>
        <v>3152.6092195644342</v>
      </c>
      <c r="BB25">
        <f t="shared" si="47"/>
        <v>1256.1700253313525</v>
      </c>
      <c r="BC25">
        <f>BB25*1000000/'a1'!BB14</f>
        <v>1216.2773447024565</v>
      </c>
      <c r="BD25">
        <v>577</v>
      </c>
      <c r="BE25">
        <f t="shared" si="63"/>
        <v>49.064748201438832</v>
      </c>
      <c r="BF25">
        <f t="shared" si="48"/>
        <v>1175.9970674486806</v>
      </c>
      <c r="BG25">
        <f t="shared" si="49"/>
        <v>13734.843006431583</v>
      </c>
      <c r="BH25">
        <f t="shared" si="50"/>
        <v>5023.5435810663093</v>
      </c>
      <c r="BI25">
        <f>BH25*1000000/'a1'!BH14</f>
        <v>2058.0896051158288</v>
      </c>
      <c r="BJ25">
        <v>484</v>
      </c>
      <c r="BK25">
        <f t="shared" si="64"/>
        <v>58.47602739726026</v>
      </c>
      <c r="BL25">
        <f t="shared" si="51"/>
        <v>827.68960468521243</v>
      </c>
      <c r="BM25">
        <f t="shared" si="52"/>
        <v>8608.749802534192</v>
      </c>
      <c r="BN25">
        <f t="shared" si="53"/>
        <v>3513.5602054766159</v>
      </c>
      <c r="BO25">
        <f>BN25*1000000/'a1'!BN14</f>
        <v>1152.4966962360124</v>
      </c>
    </row>
    <row r="26" spans="1:67">
      <c r="A26">
        <v>1988</v>
      </c>
      <c r="B26">
        <v>9045</v>
      </c>
      <c r="C26">
        <f t="shared" si="54"/>
        <v>65.467009425878331</v>
      </c>
      <c r="D26">
        <f t="shared" si="21"/>
        <v>13816.119109947642</v>
      </c>
      <c r="E26">
        <f t="shared" si="22"/>
        <v>161875.21738184732</v>
      </c>
      <c r="F26">
        <f t="shared" si="23"/>
        <v>56148.25043610001</v>
      </c>
      <c r="G26">
        <f>F26*1000000/'a1'!F15</f>
        <v>2095.7293466566407</v>
      </c>
      <c r="H26">
        <v>92</v>
      </c>
      <c r="I26">
        <f t="shared" si="55"/>
        <v>51.285520974289582</v>
      </c>
      <c r="J26">
        <f t="shared" si="24"/>
        <v>179.38786279683376</v>
      </c>
      <c r="K26">
        <f t="shared" si="25"/>
        <v>1701.9677705896429</v>
      </c>
      <c r="L26">
        <f t="shared" si="26"/>
        <v>666.48050631991396</v>
      </c>
      <c r="M26">
        <f>L26*1000000/'a1'!L15</f>
        <v>1159.1328186272162</v>
      </c>
      <c r="N26">
        <v>13</v>
      </c>
      <c r="O26">
        <f t="shared" si="56"/>
        <v>67.123287671232859</v>
      </c>
      <c r="P26">
        <f t="shared" si="27"/>
        <v>19.367346938775515</v>
      </c>
      <c r="Q26">
        <f t="shared" si="28"/>
        <v>246.07479001586609</v>
      </c>
      <c r="R26">
        <f t="shared" si="29"/>
        <v>97.879455085509562</v>
      </c>
      <c r="S26">
        <f>R26*1000000/'a1'!R15</f>
        <v>757.05941793586123</v>
      </c>
      <c r="T26">
        <v>271</v>
      </c>
      <c r="U26">
        <f t="shared" si="57"/>
        <v>65.684575389948009</v>
      </c>
      <c r="V26">
        <f t="shared" si="30"/>
        <v>412.5778364116095</v>
      </c>
      <c r="W26">
        <f t="shared" si="31"/>
        <v>4006.8426614660543</v>
      </c>
      <c r="X26">
        <f t="shared" si="32"/>
        <v>1426.7549172531544</v>
      </c>
      <c r="Y26">
        <f>X26*1000000/'a1'!X15</f>
        <v>1590.2022670718695</v>
      </c>
      <c r="Z26">
        <v>152</v>
      </c>
      <c r="AA26">
        <f t="shared" si="58"/>
        <v>68.544194107452356</v>
      </c>
      <c r="AB26">
        <f t="shared" si="33"/>
        <v>221.75474083438681</v>
      </c>
      <c r="AC26">
        <f t="shared" si="34"/>
        <v>3658.6777557572532</v>
      </c>
      <c r="AD26">
        <f t="shared" si="35"/>
        <v>755.17634256122119</v>
      </c>
      <c r="AE26">
        <f>AD26*1000000/'a1'!AD15</f>
        <v>1033.9938064695389</v>
      </c>
      <c r="AF26">
        <v>2099</v>
      </c>
      <c r="AG26">
        <f t="shared" si="59"/>
        <v>69.299820466786372</v>
      </c>
      <c r="AH26">
        <f t="shared" si="36"/>
        <v>3028.8678756476679</v>
      </c>
      <c r="AI26">
        <f t="shared" si="37"/>
        <v>31023.439144114513</v>
      </c>
      <c r="AJ26">
        <f t="shared" si="38"/>
        <v>11761.397963869191</v>
      </c>
      <c r="AK26">
        <f>AJ26*1000000/'a1'!AJ15</f>
        <v>1720.2377512889193</v>
      </c>
      <c r="AL26">
        <v>4718</v>
      </c>
      <c r="AM26">
        <f t="shared" si="60"/>
        <v>70.776255707762559</v>
      </c>
      <c r="AN26">
        <f t="shared" si="39"/>
        <v>6666.0774193548395</v>
      </c>
      <c r="AO26">
        <f t="shared" si="40"/>
        <v>59337.415306628369</v>
      </c>
      <c r="AP26">
        <f t="shared" si="41"/>
        <v>23855.049223391045</v>
      </c>
      <c r="AQ26">
        <f>AP26*1000000/'a1'!AP15</f>
        <v>2424.6336603498298</v>
      </c>
      <c r="AR26">
        <v>232</v>
      </c>
      <c r="AS26">
        <f t="shared" si="61"/>
        <v>65.935919055649265</v>
      </c>
      <c r="AT26">
        <f t="shared" si="42"/>
        <v>351.85677749360605</v>
      </c>
      <c r="AU26">
        <f t="shared" si="43"/>
        <v>4403.8485145059049</v>
      </c>
      <c r="AV26">
        <f t="shared" si="44"/>
        <v>1567.8453365361606</v>
      </c>
      <c r="AW26">
        <f>AV26*1000000/'a1'!AV15</f>
        <v>1422.5309544746647</v>
      </c>
      <c r="AX26">
        <v>176</v>
      </c>
      <c r="AY26">
        <f t="shared" si="62"/>
        <v>57.86604361370717</v>
      </c>
      <c r="AZ26">
        <f t="shared" si="45"/>
        <v>304.15074024226112</v>
      </c>
      <c r="BA26">
        <f t="shared" si="46"/>
        <v>3456.7599598066954</v>
      </c>
      <c r="BB26">
        <f t="shared" si="47"/>
        <v>1309.0867605073431</v>
      </c>
      <c r="BC26">
        <f>BB26*1000000/'a1'!BB15</f>
        <v>1273.1520440636466</v>
      </c>
      <c r="BD26">
        <v>659</v>
      </c>
      <c r="BE26">
        <f t="shared" si="63"/>
        <v>48.345323741007178</v>
      </c>
      <c r="BF26">
        <f t="shared" si="48"/>
        <v>1363.1101190476195</v>
      </c>
      <c r="BG26">
        <f t="shared" si="49"/>
        <v>15097.953125479204</v>
      </c>
      <c r="BH26">
        <f t="shared" si="50"/>
        <v>5381.9449839006675</v>
      </c>
      <c r="BI26">
        <f>BH26*1000000/'a1'!BH15</f>
        <v>2190.7979779894877</v>
      </c>
      <c r="BJ26">
        <v>618</v>
      </c>
      <c r="BK26">
        <f t="shared" si="64"/>
        <v>61.386986301369859</v>
      </c>
      <c r="BL26">
        <f t="shared" si="51"/>
        <v>1006.7280334728034</v>
      </c>
      <c r="BM26">
        <f t="shared" si="52"/>
        <v>9615.4778360069959</v>
      </c>
      <c r="BN26">
        <f t="shared" si="53"/>
        <v>3817.5761978540963</v>
      </c>
      <c r="BO26">
        <f>BN26*1000000/'a1'!BN15</f>
        <v>1225.6401688136252</v>
      </c>
    </row>
    <row r="27" spans="1:67">
      <c r="A27">
        <v>1989</v>
      </c>
      <c r="B27">
        <v>9517</v>
      </c>
      <c r="C27">
        <f t="shared" si="54"/>
        <v>68.38046272493574</v>
      </c>
      <c r="D27">
        <f t="shared" si="21"/>
        <v>13917.718045112781</v>
      </c>
      <c r="E27">
        <f t="shared" si="22"/>
        <v>175792.93542696012</v>
      </c>
      <c r="F27">
        <f t="shared" si="23"/>
        <v>58836.318393992791</v>
      </c>
      <c r="G27">
        <f>F27*1000000/'a1'!F16</f>
        <v>2157.0110635119586</v>
      </c>
      <c r="H27">
        <v>99</v>
      </c>
      <c r="I27">
        <f t="shared" si="55"/>
        <v>52.232746955345064</v>
      </c>
      <c r="J27">
        <f t="shared" si="24"/>
        <v>189.53626943005179</v>
      </c>
      <c r="K27">
        <f t="shared" si="25"/>
        <v>1891.5040400196947</v>
      </c>
      <c r="L27">
        <f t="shared" si="26"/>
        <v>722.72067448598295</v>
      </c>
      <c r="M27">
        <f>L27*1000000/'a1'!L16</f>
        <v>1253.5242753650291</v>
      </c>
      <c r="N27">
        <v>16</v>
      </c>
      <c r="O27">
        <f t="shared" si="56"/>
        <v>70.410958904109563</v>
      </c>
      <c r="P27">
        <f t="shared" si="27"/>
        <v>22.723735408560319</v>
      </c>
      <c r="Q27">
        <f t="shared" si="28"/>
        <v>268.79852542442643</v>
      </c>
      <c r="R27">
        <f t="shared" si="29"/>
        <v>101.02729947696797</v>
      </c>
      <c r="S27">
        <f>R27*1000000/'a1'!R16</f>
        <v>776.21952223128142</v>
      </c>
      <c r="T27">
        <v>235</v>
      </c>
      <c r="U27">
        <f t="shared" si="57"/>
        <v>68.4575389948007</v>
      </c>
      <c r="V27">
        <f t="shared" si="30"/>
        <v>343.27848101265823</v>
      </c>
      <c r="W27">
        <f t="shared" si="31"/>
        <v>4350.1211424787125</v>
      </c>
      <c r="X27">
        <f t="shared" si="32"/>
        <v>1484.6824148151818</v>
      </c>
      <c r="Y27">
        <f>X27*1000000/'a1'!X16</f>
        <v>1642.6367190857482</v>
      </c>
      <c r="Z27">
        <v>161</v>
      </c>
      <c r="AA27">
        <f t="shared" si="58"/>
        <v>71.750433275563282</v>
      </c>
      <c r="AB27">
        <f t="shared" si="33"/>
        <v>224.38888888888883</v>
      </c>
      <c r="AC27">
        <f t="shared" si="34"/>
        <v>3883.0666446461419</v>
      </c>
      <c r="AD27">
        <f t="shared" si="35"/>
        <v>828.52996293786578</v>
      </c>
      <c r="AE27">
        <f>AD27*1000000/'a1'!AD16</f>
        <v>1127.0538408059888</v>
      </c>
      <c r="AF27">
        <v>2332</v>
      </c>
      <c r="AG27">
        <f t="shared" si="59"/>
        <v>72.5314183123878</v>
      </c>
      <c r="AH27">
        <f t="shared" si="36"/>
        <v>3215.1584158415835</v>
      </c>
      <c r="AI27">
        <f t="shared" si="37"/>
        <v>34238.597559956099</v>
      </c>
      <c r="AJ27">
        <f t="shared" si="38"/>
        <v>12624.276786936938</v>
      </c>
      <c r="AK27">
        <f>AJ27*1000000/'a1'!AJ16</f>
        <v>1822.9665627750039</v>
      </c>
      <c r="AL27">
        <v>4872</v>
      </c>
      <c r="AM27">
        <f t="shared" si="60"/>
        <v>74.429223744292244</v>
      </c>
      <c r="AN27">
        <f t="shared" si="39"/>
        <v>6545.8159509202442</v>
      </c>
      <c r="AO27">
        <f t="shared" si="40"/>
        <v>65883.231257548614</v>
      </c>
      <c r="AP27">
        <f t="shared" si="41"/>
        <v>25629.855329633083</v>
      </c>
      <c r="AQ27">
        <f>AP27*1000000/'a1'!AP16</f>
        <v>2536.7793340528751</v>
      </c>
      <c r="AR27">
        <v>250</v>
      </c>
      <c r="AS27">
        <f t="shared" si="61"/>
        <v>68.128161888701541</v>
      </c>
      <c r="AT27">
        <f t="shared" si="42"/>
        <v>366.95544554455432</v>
      </c>
      <c r="AU27">
        <f t="shared" si="43"/>
        <v>4770.803960050459</v>
      </c>
      <c r="AV27">
        <f t="shared" si="44"/>
        <v>1621.231714773483</v>
      </c>
      <c r="AW27">
        <f>AV27*1000000/'a1'!AV16</f>
        <v>1468.7837153861262</v>
      </c>
      <c r="AX27">
        <v>189</v>
      </c>
      <c r="AY27">
        <f t="shared" si="62"/>
        <v>59.890965732087238</v>
      </c>
      <c r="AZ27">
        <f t="shared" si="45"/>
        <v>315.57347204161243</v>
      </c>
      <c r="BA27">
        <f t="shared" si="46"/>
        <v>3772.333431848308</v>
      </c>
      <c r="BB27">
        <f t="shared" si="47"/>
        <v>1362.842880447487</v>
      </c>
      <c r="BC27">
        <f>BB27*1000000/'a1'!BB16</f>
        <v>1336.8557416848748</v>
      </c>
      <c r="BD27">
        <v>686</v>
      </c>
      <c r="BE27">
        <f t="shared" si="63"/>
        <v>50.215827338129479</v>
      </c>
      <c r="BF27">
        <f t="shared" si="48"/>
        <v>1366.1031518624648</v>
      </c>
      <c r="BG27">
        <f t="shared" si="49"/>
        <v>16464.056277341668</v>
      </c>
      <c r="BH27">
        <f t="shared" si="50"/>
        <v>5671.6591389829991</v>
      </c>
      <c r="BI27">
        <f>BH27*1000000/'a1'!BH16</f>
        <v>2270.1846793283494</v>
      </c>
      <c r="BJ27">
        <v>670</v>
      </c>
      <c r="BK27">
        <f t="shared" si="64"/>
        <v>64.726027397260268</v>
      </c>
      <c r="BL27">
        <f t="shared" si="51"/>
        <v>1035.1322751322753</v>
      </c>
      <c r="BM27">
        <f t="shared" si="52"/>
        <v>10650.610111139271</v>
      </c>
      <c r="BN27">
        <f t="shared" si="53"/>
        <v>4089.1932334155526</v>
      </c>
      <c r="BO27">
        <f>BN27*1000000/'a1'!BN16</f>
        <v>1279.1820483199376</v>
      </c>
    </row>
    <row r="28" spans="1:67">
      <c r="A28">
        <v>1990</v>
      </c>
      <c r="B28">
        <v>10260</v>
      </c>
      <c r="C28">
        <f t="shared" si="54"/>
        <v>70.608397600685535</v>
      </c>
      <c r="D28">
        <f t="shared" si="21"/>
        <v>14530.849514563104</v>
      </c>
      <c r="E28">
        <f t="shared" si="22"/>
        <v>190323.78494152322</v>
      </c>
      <c r="F28">
        <f t="shared" si="23"/>
        <v>61599.90422975734</v>
      </c>
      <c r="G28">
        <f>F28*1000000/'a1'!F17</f>
        <v>2224.5349479590668</v>
      </c>
      <c r="H28">
        <v>103</v>
      </c>
      <c r="I28">
        <f t="shared" si="55"/>
        <v>53.518267929634639</v>
      </c>
      <c r="J28">
        <f t="shared" si="24"/>
        <v>192.45764854614413</v>
      </c>
      <c r="K28">
        <f t="shared" si="25"/>
        <v>2083.9616885658388</v>
      </c>
      <c r="L28">
        <f t="shared" si="26"/>
        <v>770.63418813493047</v>
      </c>
      <c r="M28">
        <f>L28*1000000/'a1'!L17</f>
        <v>1334.7365772521694</v>
      </c>
      <c r="N28">
        <v>16</v>
      </c>
      <c r="O28">
        <f t="shared" si="56"/>
        <v>73.698630136986282</v>
      </c>
      <c r="P28">
        <f t="shared" si="27"/>
        <v>21.710037174721194</v>
      </c>
      <c r="Q28">
        <f t="shared" si="28"/>
        <v>290.50856259914764</v>
      </c>
      <c r="R28">
        <f t="shared" si="29"/>
        <v>102.53187675629557</v>
      </c>
      <c r="S28">
        <f>R28*1000000/'a1'!R17</f>
        <v>786.26327993233008</v>
      </c>
      <c r="T28">
        <v>236</v>
      </c>
      <c r="U28">
        <f t="shared" si="57"/>
        <v>71.577123050259971</v>
      </c>
      <c r="V28">
        <f t="shared" si="30"/>
        <v>329.71428571428567</v>
      </c>
      <c r="W28">
        <f t="shared" si="31"/>
        <v>4679.8354281929978</v>
      </c>
      <c r="X28">
        <f t="shared" si="32"/>
        <v>1517.4602175664313</v>
      </c>
      <c r="Y28">
        <f>X28*1000000/'a1'!X17</f>
        <v>1666.7126704967443</v>
      </c>
      <c r="Z28">
        <v>134</v>
      </c>
      <c r="AA28">
        <f t="shared" si="58"/>
        <v>73.916811091854441</v>
      </c>
      <c r="AB28">
        <f t="shared" si="33"/>
        <v>181.28487690504099</v>
      </c>
      <c r="AC28">
        <f t="shared" si="34"/>
        <v>4064.3515215511829</v>
      </c>
      <c r="AD28">
        <f t="shared" si="35"/>
        <v>844.10884725533367</v>
      </c>
      <c r="AE28">
        <f>AD28*1000000/'a1'!AD17</f>
        <v>1140.447212824504</v>
      </c>
      <c r="AF28">
        <v>2610</v>
      </c>
      <c r="AG28">
        <f t="shared" si="59"/>
        <v>74.685816876122104</v>
      </c>
      <c r="AH28">
        <f t="shared" si="36"/>
        <v>3494.6394230769224</v>
      </c>
      <c r="AI28">
        <f t="shared" si="37"/>
        <v>37733.236983033021</v>
      </c>
      <c r="AJ28">
        <f t="shared" si="38"/>
        <v>13594.060852626473</v>
      </c>
      <c r="AK28">
        <f>AJ28*1000000/'a1'!AJ17</f>
        <v>1942.845226877183</v>
      </c>
      <c r="AL28">
        <v>5139</v>
      </c>
      <c r="AM28">
        <f t="shared" si="60"/>
        <v>76.803652968036531</v>
      </c>
      <c r="AN28">
        <f t="shared" si="39"/>
        <v>6691.0879904875146</v>
      </c>
      <c r="AO28">
        <f t="shared" si="40"/>
        <v>72574.319248036132</v>
      </c>
      <c r="AP28">
        <f t="shared" si="41"/>
        <v>27194.972254193981</v>
      </c>
      <c r="AQ28">
        <f>AP28*1000000/'a1'!AP17</f>
        <v>2641.3574205750424</v>
      </c>
      <c r="AR28">
        <v>263</v>
      </c>
      <c r="AS28">
        <f t="shared" si="61"/>
        <v>68.887015177065791</v>
      </c>
      <c r="AT28">
        <f t="shared" si="42"/>
        <v>381.78457772337805</v>
      </c>
      <c r="AU28">
        <f t="shared" si="43"/>
        <v>5152.5885377738368</v>
      </c>
      <c r="AV28">
        <f t="shared" si="44"/>
        <v>1678.7699495421646</v>
      </c>
      <c r="AW28">
        <f>AV28*1000000/'a1'!AV17</f>
        <v>1518.6702166343543</v>
      </c>
      <c r="AX28">
        <v>201</v>
      </c>
      <c r="AY28">
        <f t="shared" si="62"/>
        <v>59.501557632398764</v>
      </c>
      <c r="AZ28">
        <f t="shared" si="45"/>
        <v>337.806282722513</v>
      </c>
      <c r="BA28">
        <f t="shared" si="46"/>
        <v>4110.1397145708206</v>
      </c>
      <c r="BB28">
        <f t="shared" si="47"/>
        <v>1428.0805870805027</v>
      </c>
      <c r="BC28">
        <f>BB28*1000000/'a1'!BB17</f>
        <v>1417.1304203226696</v>
      </c>
      <c r="BD28">
        <v>781</v>
      </c>
      <c r="BE28">
        <f t="shared" si="63"/>
        <v>53.381294964028761</v>
      </c>
      <c r="BF28">
        <f t="shared" si="48"/>
        <v>1463.0592991913752</v>
      </c>
      <c r="BG28">
        <f t="shared" si="49"/>
        <v>17927.115576533044</v>
      </c>
      <c r="BH28">
        <f t="shared" si="50"/>
        <v>6000.3866103777746</v>
      </c>
      <c r="BI28">
        <f>BH28*1000000/'a1'!BH17</f>
        <v>2355.1357532015122</v>
      </c>
      <c r="BJ28">
        <v>772</v>
      </c>
      <c r="BK28">
        <f t="shared" si="64"/>
        <v>66.952054794520549</v>
      </c>
      <c r="BL28">
        <f t="shared" si="51"/>
        <v>1153.0639386189257</v>
      </c>
      <c r="BM28">
        <f t="shared" si="52"/>
        <v>11803.674049758196</v>
      </c>
      <c r="BN28">
        <f t="shared" si="53"/>
        <v>4424.4185253513679</v>
      </c>
      <c r="BO28">
        <f>BN28*1000000/'a1'!BN17</f>
        <v>1343.9457312804361</v>
      </c>
    </row>
    <row r="29" spans="1:67">
      <c r="A29">
        <v>1991</v>
      </c>
      <c r="B29">
        <v>10767</v>
      </c>
      <c r="C29">
        <f t="shared" si="54"/>
        <v>72.664952870608403</v>
      </c>
      <c r="D29">
        <f t="shared" si="21"/>
        <v>14817.321933962263</v>
      </c>
      <c r="E29">
        <f t="shared" si="22"/>
        <v>205141.10687548548</v>
      </c>
      <c r="F29">
        <f t="shared" si="23"/>
        <v>64097.245317768131</v>
      </c>
      <c r="G29">
        <f>F29*1000000/'a1'!F18</f>
        <v>2286.1320805469309</v>
      </c>
      <c r="H29">
        <v>106</v>
      </c>
      <c r="I29">
        <f t="shared" si="55"/>
        <v>55.345060893098783</v>
      </c>
      <c r="J29">
        <f t="shared" si="24"/>
        <v>191.52567237163814</v>
      </c>
      <c r="K29">
        <f t="shared" si="25"/>
        <v>2275.4873609374768</v>
      </c>
      <c r="L29">
        <f t="shared" si="26"/>
        <v>808.03302287958263</v>
      </c>
      <c r="M29">
        <f>L29*1000000/'a1'!L18</f>
        <v>1394.0160216953554</v>
      </c>
      <c r="N29">
        <v>16</v>
      </c>
      <c r="O29">
        <f t="shared" si="56"/>
        <v>76.803652968036502</v>
      </c>
      <c r="P29">
        <f t="shared" si="27"/>
        <v>20.832342449464932</v>
      </c>
      <c r="Q29">
        <f t="shared" si="28"/>
        <v>311.34090504861257</v>
      </c>
      <c r="R29">
        <f t="shared" si="29"/>
        <v>102.8578438545014</v>
      </c>
      <c r="S29">
        <f>R29*1000000/'a1'!R18</f>
        <v>788.97470912948165</v>
      </c>
      <c r="T29">
        <v>240</v>
      </c>
      <c r="U29">
        <f t="shared" si="57"/>
        <v>74.956672443674179</v>
      </c>
      <c r="V29">
        <f t="shared" si="30"/>
        <v>320.18497109826586</v>
      </c>
      <c r="W29">
        <f t="shared" si="31"/>
        <v>5000.0203992912639</v>
      </c>
      <c r="X29">
        <f t="shared" si="32"/>
        <v>1534.1531451514109</v>
      </c>
      <c r="Y29">
        <f>X29*1000000/'a1'!X18</f>
        <v>1676.7269111318644</v>
      </c>
      <c r="Z29">
        <v>121</v>
      </c>
      <c r="AA29">
        <f t="shared" si="58"/>
        <v>74.956672443674194</v>
      </c>
      <c r="AB29">
        <f t="shared" si="33"/>
        <v>161.42658959537567</v>
      </c>
      <c r="AC29">
        <f t="shared" si="34"/>
        <v>4225.7781111465583</v>
      </c>
      <c r="AD29">
        <f t="shared" si="35"/>
        <v>836.71366739964265</v>
      </c>
      <c r="AE29">
        <f>AD29*1000000/'a1'!AD18</f>
        <v>1122.25147759979</v>
      </c>
      <c r="AF29">
        <v>2879</v>
      </c>
      <c r="AG29">
        <f t="shared" si="59"/>
        <v>77.648114901256747</v>
      </c>
      <c r="AH29">
        <f t="shared" si="36"/>
        <v>3707.7526011560685</v>
      </c>
      <c r="AI29">
        <f t="shared" si="37"/>
        <v>41440.98958418909</v>
      </c>
      <c r="AJ29">
        <f t="shared" si="38"/>
        <v>14583.001283257247</v>
      </c>
      <c r="AK29">
        <f>AJ29*1000000/'a1'!AJ18</f>
        <v>2063.4192966203177</v>
      </c>
      <c r="AL29">
        <v>5333</v>
      </c>
      <c r="AM29">
        <f t="shared" si="60"/>
        <v>80</v>
      </c>
      <c r="AN29">
        <f t="shared" si="39"/>
        <v>6666.2499999999991</v>
      </c>
      <c r="AO29">
        <f t="shared" si="40"/>
        <v>79240.569248036132</v>
      </c>
      <c r="AP29">
        <f t="shared" si="41"/>
        <v>28422.227803355185</v>
      </c>
      <c r="AQ29">
        <f>AP29*1000000/'a1'!AP18</f>
        <v>2724.7020225784731</v>
      </c>
      <c r="AR29">
        <v>284</v>
      </c>
      <c r="AS29">
        <f t="shared" si="61"/>
        <v>70.741989881956172</v>
      </c>
      <c r="AT29">
        <f t="shared" si="42"/>
        <v>401.45887961859347</v>
      </c>
      <c r="AU29">
        <f t="shared" si="43"/>
        <v>5554.0474173924304</v>
      </c>
      <c r="AV29">
        <f t="shared" si="44"/>
        <v>1744.4748392523252</v>
      </c>
      <c r="AW29">
        <f>AV29*1000000/'a1'!AV18</f>
        <v>1572.1598329244716</v>
      </c>
      <c r="AX29">
        <v>216</v>
      </c>
      <c r="AY29">
        <f t="shared" si="62"/>
        <v>59.267912772585674</v>
      </c>
      <c r="AZ29">
        <f t="shared" si="45"/>
        <v>364.44678055190536</v>
      </c>
      <c r="BA29">
        <f t="shared" si="46"/>
        <v>4474.5864951227259</v>
      </c>
      <c r="BB29">
        <f t="shared" si="47"/>
        <v>1506.9112502163075</v>
      </c>
      <c r="BC29">
        <f>BB29*1000000/'a1'!BB18</f>
        <v>1502.8340614077083</v>
      </c>
      <c r="BD29">
        <v>789</v>
      </c>
      <c r="BE29">
        <f t="shared" si="63"/>
        <v>52.877697841726608</v>
      </c>
      <c r="BF29">
        <f t="shared" si="48"/>
        <v>1492.1224489795923</v>
      </c>
      <c r="BG29">
        <f t="shared" si="49"/>
        <v>19419.238025512637</v>
      </c>
      <c r="BH29">
        <f t="shared" si="50"/>
        <v>6292.4317372818123</v>
      </c>
      <c r="BI29">
        <f>BH29*1000000/'a1'!BH18</f>
        <v>2427.3491390606714</v>
      </c>
      <c r="BJ29">
        <v>782</v>
      </c>
      <c r="BK29">
        <f t="shared" si="64"/>
        <v>69.006849315068493</v>
      </c>
      <c r="BL29">
        <f t="shared" si="51"/>
        <v>1133.2208436724566</v>
      </c>
      <c r="BM29">
        <f t="shared" si="52"/>
        <v>12936.894893430652</v>
      </c>
      <c r="BN29">
        <f t="shared" si="53"/>
        <v>4672.7556639535514</v>
      </c>
      <c r="BO29">
        <f>BN29*1000000/'a1'!BN18</f>
        <v>1385.0179824492629</v>
      </c>
    </row>
    <row r="30" spans="1:67">
      <c r="A30">
        <v>1992</v>
      </c>
      <c r="B30">
        <v>11338</v>
      </c>
      <c r="C30">
        <f t="shared" si="54"/>
        <v>73.607540702656394</v>
      </c>
      <c r="D30">
        <f t="shared" si="21"/>
        <v>15403.313154831196</v>
      </c>
      <c r="E30">
        <f t="shared" si="22"/>
        <v>220544.42003031669</v>
      </c>
      <c r="F30">
        <f t="shared" si="23"/>
        <v>66681.109409045705</v>
      </c>
      <c r="G30">
        <f>F30*1000000/'a1'!F19</f>
        <v>2350.3044985604347</v>
      </c>
      <c r="H30">
        <v>110</v>
      </c>
      <c r="I30">
        <f t="shared" si="55"/>
        <v>55.953991880920171</v>
      </c>
      <c r="J30">
        <f t="shared" si="24"/>
        <v>196.59008464328898</v>
      </c>
      <c r="K30">
        <f t="shared" si="25"/>
        <v>2472.0774455807659</v>
      </c>
      <c r="L30">
        <f t="shared" si="26"/>
        <v>843.01650294695514</v>
      </c>
      <c r="M30">
        <f>L30*1000000/'a1'!L19</f>
        <v>1453.2036271579223</v>
      </c>
      <c r="N30">
        <v>14</v>
      </c>
      <c r="O30">
        <f t="shared" si="56"/>
        <v>77.808219178082169</v>
      </c>
      <c r="P30">
        <f t="shared" si="27"/>
        <v>17.992957746478879</v>
      </c>
      <c r="Q30">
        <f t="shared" si="28"/>
        <v>329.33386279509148</v>
      </c>
      <c r="R30">
        <f t="shared" si="29"/>
        <v>100.27923283008001</v>
      </c>
      <c r="S30">
        <f>R30*1000000/'a1'!R19</f>
        <v>766.50257844389921</v>
      </c>
      <c r="T30">
        <v>233</v>
      </c>
      <c r="U30">
        <f t="shared" si="57"/>
        <v>75.823223570190649</v>
      </c>
      <c r="V30">
        <f t="shared" si="30"/>
        <v>307.29371428571426</v>
      </c>
      <c r="W30">
        <f t="shared" si="31"/>
        <v>5307.3141135769783</v>
      </c>
      <c r="X30">
        <f t="shared" si="32"/>
        <v>1534.616230406843</v>
      </c>
      <c r="Y30">
        <f>X30*1000000/'a1'!X19</f>
        <v>1669.0571116969179</v>
      </c>
      <c r="Z30">
        <v>122</v>
      </c>
      <c r="AA30">
        <f t="shared" si="58"/>
        <v>75.90987868284229</v>
      </c>
      <c r="AB30">
        <f t="shared" si="33"/>
        <v>160.71689497716895</v>
      </c>
      <c r="AC30">
        <f t="shared" si="34"/>
        <v>4386.4950061237269</v>
      </c>
      <c r="AD30">
        <f t="shared" si="35"/>
        <v>830.08782889688314</v>
      </c>
      <c r="AE30">
        <f>AD30*1000000/'a1'!AD19</f>
        <v>1109.5635985313647</v>
      </c>
      <c r="AF30">
        <v>3129</v>
      </c>
      <c r="AG30">
        <f t="shared" si="59"/>
        <v>78.904847396768417</v>
      </c>
      <c r="AH30">
        <f t="shared" si="36"/>
        <v>3965.5358361774738</v>
      </c>
      <c r="AI30">
        <f t="shared" si="37"/>
        <v>45406.525420366561</v>
      </c>
      <c r="AJ30">
        <f t="shared" si="38"/>
        <v>15631.936862783272</v>
      </c>
      <c r="AK30">
        <f>AJ30*1000000/'a1'!AJ19</f>
        <v>2198.58155794201</v>
      </c>
      <c r="AL30">
        <v>5555</v>
      </c>
      <c r="AM30">
        <f t="shared" si="60"/>
        <v>80.273972602739732</v>
      </c>
      <c r="AN30">
        <f t="shared" si="39"/>
        <v>6920.0511945392491</v>
      </c>
      <c r="AO30">
        <f t="shared" si="40"/>
        <v>86160.620442575382</v>
      </c>
      <c r="AP30">
        <f t="shared" si="41"/>
        <v>29657.833437223399</v>
      </c>
      <c r="AQ30">
        <f>AP30*1000000/'a1'!AP19</f>
        <v>2805.2646952289897</v>
      </c>
      <c r="AR30">
        <v>281</v>
      </c>
      <c r="AS30">
        <f t="shared" si="61"/>
        <v>71.247892074199001</v>
      </c>
      <c r="AT30">
        <f t="shared" si="42"/>
        <v>394.39763313609461</v>
      </c>
      <c r="AU30">
        <f t="shared" si="43"/>
        <v>5948.4450505285249</v>
      </c>
      <c r="AV30">
        <f t="shared" si="44"/>
        <v>1789.9775045379547</v>
      </c>
      <c r="AW30">
        <f>AV30*1000000/'a1'!AV19</f>
        <v>1608.6952459653639</v>
      </c>
      <c r="AX30">
        <v>235</v>
      </c>
      <c r="AY30">
        <f t="shared" si="62"/>
        <v>61.137071651090352</v>
      </c>
      <c r="AZ30">
        <f t="shared" si="45"/>
        <v>384.38216560509545</v>
      </c>
      <c r="BA30">
        <f t="shared" si="46"/>
        <v>4858.9686607278218</v>
      </c>
      <c r="BB30">
        <f t="shared" si="47"/>
        <v>1589.9111657781416</v>
      </c>
      <c r="BC30">
        <f>BB30*1000000/'a1'!BB19</f>
        <v>1583.5847447229733</v>
      </c>
      <c r="BD30">
        <v>779</v>
      </c>
      <c r="BE30">
        <f t="shared" si="63"/>
        <v>53.884892086330929</v>
      </c>
      <c r="BF30">
        <f t="shared" si="48"/>
        <v>1445.6742323097465</v>
      </c>
      <c r="BG30">
        <f t="shared" si="49"/>
        <v>20864.912257822383</v>
      </c>
      <c r="BH30">
        <f t="shared" si="50"/>
        <v>6479.6196221351966</v>
      </c>
      <c r="BI30">
        <f>BH30*1000000/'a1'!BH19</f>
        <v>2461.2331586066157</v>
      </c>
      <c r="BJ30">
        <v>879</v>
      </c>
      <c r="BK30">
        <f t="shared" si="64"/>
        <v>71.660958904109592</v>
      </c>
      <c r="BL30">
        <f t="shared" si="51"/>
        <v>1226.6093189964158</v>
      </c>
      <c r="BM30">
        <f t="shared" si="52"/>
        <v>14163.504212427068</v>
      </c>
      <c r="BN30">
        <f t="shared" si="53"/>
        <v>4964.8138501592566</v>
      </c>
      <c r="BO30">
        <f>BN30*1000000/'a1'!BN19</f>
        <v>1431.2762302833246</v>
      </c>
    </row>
    <row r="31" spans="1:67">
      <c r="A31">
        <v>1993</v>
      </c>
      <c r="B31">
        <v>12184</v>
      </c>
      <c r="C31">
        <f t="shared" si="54"/>
        <v>74.721508140531284</v>
      </c>
      <c r="D31">
        <f t="shared" si="21"/>
        <v>16305.880733944952</v>
      </c>
      <c r="E31">
        <f t="shared" si="22"/>
        <v>236850.30076426163</v>
      </c>
      <c r="F31">
        <f t="shared" si="23"/>
        <v>69650.768261181525</v>
      </c>
      <c r="G31">
        <f>F31*1000000/'a1'!F20</f>
        <v>2428.1450689704652</v>
      </c>
      <c r="H31">
        <v>111</v>
      </c>
      <c r="I31">
        <f t="shared" si="55"/>
        <v>56.833558863328825</v>
      </c>
      <c r="J31">
        <f t="shared" si="24"/>
        <v>195.30714285714285</v>
      </c>
      <c r="K31">
        <f t="shared" si="25"/>
        <v>2667.3845884379089</v>
      </c>
      <c r="L31">
        <f t="shared" si="26"/>
        <v>869.72034521470698</v>
      </c>
      <c r="M31">
        <f>L31*1000000/'a1'!L20</f>
        <v>1499.5773025735625</v>
      </c>
      <c r="N31">
        <v>17</v>
      </c>
      <c r="O31">
        <f t="shared" si="56"/>
        <v>81.004566210045638</v>
      </c>
      <c r="P31">
        <f t="shared" si="27"/>
        <v>20.986471251409249</v>
      </c>
      <c r="Q31">
        <f t="shared" si="28"/>
        <v>350.3203340465007</v>
      </c>
      <c r="R31">
        <f t="shared" si="29"/>
        <v>101.20985751547326</v>
      </c>
      <c r="S31">
        <f>R31*1000000/'a1'!R20</f>
        <v>765.71459115786604</v>
      </c>
      <c r="T31">
        <v>245</v>
      </c>
      <c r="U31">
        <f t="shared" si="57"/>
        <v>76.083188908145587</v>
      </c>
      <c r="V31">
        <f t="shared" si="30"/>
        <v>322.01594533029612</v>
      </c>
      <c r="W31">
        <f t="shared" si="31"/>
        <v>5629.3300589072742</v>
      </c>
      <c r="X31">
        <f t="shared" si="32"/>
        <v>1549.7089296557706</v>
      </c>
      <c r="Y31">
        <f>X31*1000000/'a1'!X20</f>
        <v>1677.3103116116249</v>
      </c>
      <c r="Z31">
        <v>130</v>
      </c>
      <c r="AA31">
        <f t="shared" si="58"/>
        <v>77.209705372616995</v>
      </c>
      <c r="AB31">
        <f t="shared" si="33"/>
        <v>168.3726150392817</v>
      </c>
      <c r="AC31">
        <f t="shared" si="34"/>
        <v>4554.8676211630082</v>
      </c>
      <c r="AD31">
        <f t="shared" si="35"/>
        <v>832.44287815678831</v>
      </c>
      <c r="AE31">
        <f>AD31*1000000/'a1'!AD20</f>
        <v>1111.6847461803341</v>
      </c>
      <c r="AF31">
        <v>3309</v>
      </c>
      <c r="AG31">
        <f t="shared" si="59"/>
        <v>79.263913824057454</v>
      </c>
      <c r="AH31">
        <f t="shared" si="36"/>
        <v>4174.6613816534546</v>
      </c>
      <c r="AI31">
        <f t="shared" si="37"/>
        <v>49581.186802020013</v>
      </c>
      <c r="AJ31">
        <f t="shared" si="38"/>
        <v>16680.210871880074</v>
      </c>
      <c r="AK31">
        <f>AJ31*1000000/'a1'!AJ20</f>
        <v>2330.7656862362442</v>
      </c>
      <c r="AL31">
        <v>6090</v>
      </c>
      <c r="AM31">
        <f t="shared" si="60"/>
        <v>81.461187214611883</v>
      </c>
      <c r="AN31">
        <f t="shared" si="39"/>
        <v>7475.9529147982048</v>
      </c>
      <c r="AO31">
        <f t="shared" si="40"/>
        <v>93636.573357373592</v>
      </c>
      <c r="AP31">
        <f t="shared" si="41"/>
        <v>31202.219664576922</v>
      </c>
      <c r="AQ31">
        <f>AP31*1000000/'a1'!AP20</f>
        <v>2918.8127923003572</v>
      </c>
      <c r="AR31">
        <v>296</v>
      </c>
      <c r="AS31">
        <f t="shared" si="61"/>
        <v>71.416526138279949</v>
      </c>
      <c r="AT31">
        <f t="shared" si="42"/>
        <v>414.46989374262097</v>
      </c>
      <c r="AU31">
        <f t="shared" si="43"/>
        <v>6362.9149442711459</v>
      </c>
      <c r="AV31">
        <f t="shared" si="44"/>
        <v>1846.4518973729848</v>
      </c>
      <c r="AW31">
        <f>AV31*1000000/'a1'!AV20</f>
        <v>1652.1314951736504</v>
      </c>
      <c r="AX31">
        <v>233</v>
      </c>
      <c r="AY31">
        <f t="shared" si="62"/>
        <v>61.993769470404992</v>
      </c>
      <c r="AZ31">
        <f t="shared" si="45"/>
        <v>375.84422110552759</v>
      </c>
      <c r="BA31">
        <f t="shared" si="46"/>
        <v>5234.8128818333498</v>
      </c>
      <c r="BB31">
        <f t="shared" si="47"/>
        <v>1647.7731537280411</v>
      </c>
      <c r="BC31">
        <f>BB31*1000000/'a1'!BB20</f>
        <v>1636.4814318482877</v>
      </c>
      <c r="BD31">
        <v>834</v>
      </c>
      <c r="BE31">
        <f t="shared" si="63"/>
        <v>54.460431654676249</v>
      </c>
      <c r="BF31">
        <f t="shared" si="48"/>
        <v>1531.3870541611627</v>
      </c>
      <c r="BG31">
        <f t="shared" si="49"/>
        <v>22396.299311983545</v>
      </c>
      <c r="BH31">
        <f t="shared" si="50"/>
        <v>6715.0827518693204</v>
      </c>
      <c r="BI31">
        <f>BH31*1000000/'a1'!BH20</f>
        <v>2517.5656628030679</v>
      </c>
      <c r="BJ31">
        <v>916</v>
      </c>
      <c r="BK31">
        <f t="shared" si="64"/>
        <v>73.972602739726028</v>
      </c>
      <c r="BL31">
        <f t="shared" si="51"/>
        <v>1238.2962962962963</v>
      </c>
      <c r="BM31">
        <f t="shared" si="52"/>
        <v>15401.800508723363</v>
      </c>
      <c r="BN31">
        <f t="shared" si="53"/>
        <v>5210.1473764237016</v>
      </c>
      <c r="BO31">
        <f>BN31*1000000/'a1'!BN20</f>
        <v>1460.3364162350344</v>
      </c>
    </row>
    <row r="32" spans="1:67">
      <c r="A32">
        <v>1994</v>
      </c>
      <c r="B32">
        <v>13341</v>
      </c>
      <c r="C32">
        <f t="shared" si="54"/>
        <v>75.578406169665811</v>
      </c>
      <c r="D32">
        <f t="shared" si="21"/>
        <v>17651.867346938776</v>
      </c>
      <c r="E32">
        <f t="shared" si="22"/>
        <v>254502.16811120042</v>
      </c>
      <c r="F32">
        <f t="shared" si="23"/>
        <v>73372.481955883995</v>
      </c>
      <c r="G32">
        <f>F32*1000000/'a1'!F21</f>
        <v>2530.0277430169099</v>
      </c>
      <c r="H32">
        <v>108</v>
      </c>
      <c r="I32">
        <f t="shared" si="55"/>
        <v>57.239512855209739</v>
      </c>
      <c r="J32">
        <f t="shared" si="24"/>
        <v>188.68085106382978</v>
      </c>
      <c r="K32">
        <f t="shared" si="25"/>
        <v>2856.0654395017386</v>
      </c>
      <c r="L32">
        <f t="shared" si="26"/>
        <v>884.45712723559541</v>
      </c>
      <c r="M32">
        <f>L32*1000000/'a1'!L21</f>
        <v>1539.6161430538891</v>
      </c>
      <c r="N32">
        <v>17</v>
      </c>
      <c r="O32">
        <f t="shared" si="56"/>
        <v>78.812785388127836</v>
      </c>
      <c r="P32">
        <f t="shared" si="27"/>
        <v>21.570104287369645</v>
      </c>
      <c r="Q32">
        <f t="shared" si="28"/>
        <v>371.89043833387035</v>
      </c>
      <c r="R32">
        <f t="shared" si="29"/>
        <v>102.53799029974826</v>
      </c>
      <c r="S32">
        <f>R32*1000000/'a1'!R21</f>
        <v>768.43746711742813</v>
      </c>
      <c r="T32">
        <v>265</v>
      </c>
      <c r="U32">
        <f t="shared" si="57"/>
        <v>77.123050259965339</v>
      </c>
      <c r="V32">
        <f t="shared" si="30"/>
        <v>343.60674157303367</v>
      </c>
      <c r="W32">
        <f t="shared" si="31"/>
        <v>5972.9368004803082</v>
      </c>
      <c r="X32">
        <f t="shared" si="32"/>
        <v>1583.3738852976503</v>
      </c>
      <c r="Y32">
        <f>X32*1000000/'a1'!X21</f>
        <v>1708.3001683056762</v>
      </c>
      <c r="Z32">
        <v>134</v>
      </c>
      <c r="AA32">
        <f t="shared" si="58"/>
        <v>78.682842287694982</v>
      </c>
      <c r="AB32">
        <f t="shared" si="33"/>
        <v>170.30396475770922</v>
      </c>
      <c r="AC32">
        <f t="shared" si="34"/>
        <v>4725.171585920717</v>
      </c>
      <c r="AD32">
        <f t="shared" si="35"/>
        <v>836.25826728313984</v>
      </c>
      <c r="AE32">
        <f>AD32*1000000/'a1'!AD21</f>
        <v>1114.7360548173315</v>
      </c>
      <c r="AF32">
        <v>3538</v>
      </c>
      <c r="AG32">
        <f t="shared" si="59"/>
        <v>79.802513464991037</v>
      </c>
      <c r="AH32">
        <f t="shared" si="36"/>
        <v>4433.4443194600663</v>
      </c>
      <c r="AI32">
        <f t="shared" si="37"/>
        <v>54014.631121480081</v>
      </c>
      <c r="AJ32">
        <f t="shared" si="38"/>
        <v>17777.613016964126</v>
      </c>
      <c r="AK32">
        <f>AJ32*1000000/'a1'!AJ21</f>
        <v>2471.7209278962991</v>
      </c>
      <c r="AL32">
        <v>6686</v>
      </c>
      <c r="AM32">
        <f t="shared" si="60"/>
        <v>81.552511415525117</v>
      </c>
      <c r="AN32">
        <f t="shared" si="39"/>
        <v>8198.3986562150058</v>
      </c>
      <c r="AO32">
        <f t="shared" si="40"/>
        <v>101834.9720135886</v>
      </c>
      <c r="AP32">
        <f t="shared" si="41"/>
        <v>33160.174387876541</v>
      </c>
      <c r="AQ32">
        <f>AP32*1000000/'a1'!AP21</f>
        <v>3064.9530367624711</v>
      </c>
      <c r="AR32">
        <v>311</v>
      </c>
      <c r="AS32">
        <f t="shared" si="61"/>
        <v>72.51264755480608</v>
      </c>
      <c r="AT32">
        <f t="shared" si="42"/>
        <v>428.89069767441856</v>
      </c>
      <c r="AU32">
        <f t="shared" si="43"/>
        <v>6791.8056419455643</v>
      </c>
      <c r="AV32">
        <f t="shared" si="44"/>
        <v>1906.0522155728065</v>
      </c>
      <c r="AW32">
        <f>AV32*1000000/'a1'!AV21</f>
        <v>1696.9384859492773</v>
      </c>
      <c r="AX32">
        <v>239</v>
      </c>
      <c r="AY32">
        <f t="shared" si="62"/>
        <v>63.473520249221195</v>
      </c>
      <c r="AZ32">
        <f t="shared" si="45"/>
        <v>376.53496932515333</v>
      </c>
      <c r="BA32">
        <f t="shared" si="46"/>
        <v>5611.3478511585035</v>
      </c>
      <c r="BB32">
        <f t="shared" si="47"/>
        <v>1694.7534923075862</v>
      </c>
      <c r="BC32">
        <f>BB32*1000000/'a1'!BB21</f>
        <v>1678.6801300622403</v>
      </c>
      <c r="BD32">
        <v>966</v>
      </c>
      <c r="BE32">
        <f t="shared" si="63"/>
        <v>55.611510791366896</v>
      </c>
      <c r="BF32">
        <f t="shared" si="48"/>
        <v>1737.0504527813714</v>
      </c>
      <c r="BG32">
        <f t="shared" si="49"/>
        <v>24133.349764764916</v>
      </c>
      <c r="BH32">
        <f t="shared" si="50"/>
        <v>7109.1166542768278</v>
      </c>
      <c r="BI32">
        <f>BH32*1000000/'a1'!BH21</f>
        <v>2632.4153372527603</v>
      </c>
      <c r="BJ32">
        <v>1067</v>
      </c>
      <c r="BK32">
        <f t="shared" si="64"/>
        <v>76.883561643835606</v>
      </c>
      <c r="BL32">
        <f t="shared" si="51"/>
        <v>1387.8129175946549</v>
      </c>
      <c r="BM32">
        <f t="shared" si="52"/>
        <v>16789.613426318017</v>
      </c>
      <c r="BN32">
        <f t="shared" si="53"/>
        <v>5555.9308187336164</v>
      </c>
      <c r="BO32">
        <f>BN32*1000000/'a1'!BN21</f>
        <v>1511.3758067323481</v>
      </c>
    </row>
    <row r="33" spans="1:67">
      <c r="A33">
        <v>1995</v>
      </c>
      <c r="B33">
        <v>13754</v>
      </c>
      <c r="C33">
        <f t="shared" si="54"/>
        <v>77.292202227934879</v>
      </c>
      <c r="D33">
        <f t="shared" si="21"/>
        <v>17794.809312638579</v>
      </c>
      <c r="E33">
        <f t="shared" si="22"/>
        <v>272296.97742383898</v>
      </c>
      <c r="F33">
        <f t="shared" si="23"/>
        <v>76492.794877345776</v>
      </c>
      <c r="G33">
        <f>F33*1000000/'a1'!F22</f>
        <v>2610.469695627276</v>
      </c>
      <c r="H33">
        <v>100</v>
      </c>
      <c r="I33">
        <f t="shared" si="55"/>
        <v>58.05142083897158</v>
      </c>
      <c r="J33">
        <f t="shared" si="24"/>
        <v>172.26107226107229</v>
      </c>
      <c r="K33">
        <f t="shared" si="25"/>
        <v>3028.3265117628107</v>
      </c>
      <c r="L33">
        <f t="shared" si="26"/>
        <v>879.8267740495487</v>
      </c>
      <c r="M33">
        <f>L33*1000000/'a1'!L22</f>
        <v>1550.6369861834812</v>
      </c>
      <c r="N33">
        <v>16</v>
      </c>
      <c r="O33">
        <f t="shared" si="56"/>
        <v>78.17351598173515</v>
      </c>
      <c r="P33">
        <f t="shared" si="27"/>
        <v>20.467289719626169</v>
      </c>
      <c r="Q33">
        <f t="shared" si="28"/>
        <v>392.35772805349654</v>
      </c>
      <c r="R33">
        <f t="shared" si="29"/>
        <v>102.49768195942478</v>
      </c>
      <c r="S33">
        <f>R33*1000000/'a1'!R22</f>
        <v>762.54645656678781</v>
      </c>
      <c r="T33">
        <v>265</v>
      </c>
      <c r="U33">
        <f t="shared" si="57"/>
        <v>78.422876949740029</v>
      </c>
      <c r="V33">
        <f t="shared" si="30"/>
        <v>337.91160220994476</v>
      </c>
      <c r="W33">
        <f t="shared" si="31"/>
        <v>6310.8484026902534</v>
      </c>
      <c r="X33">
        <f t="shared" si="32"/>
        <v>1604.610710448065</v>
      </c>
      <c r="Y33">
        <f>X33*1000000/'a1'!X22</f>
        <v>1728.8828065854254</v>
      </c>
      <c r="Z33">
        <v>140</v>
      </c>
      <c r="AA33">
        <f t="shared" si="58"/>
        <v>81.62911611785097</v>
      </c>
      <c r="AB33">
        <f t="shared" si="33"/>
        <v>171.50743099787681</v>
      </c>
      <c r="AC33">
        <f t="shared" si="34"/>
        <v>4896.6790169185942</v>
      </c>
      <c r="AD33">
        <f t="shared" si="35"/>
        <v>840.51404482438875</v>
      </c>
      <c r="AE33">
        <f>AD33*1000000/'a1'!AD22</f>
        <v>1119.2780874505638</v>
      </c>
      <c r="AF33">
        <v>3719</v>
      </c>
      <c r="AG33">
        <f t="shared" si="59"/>
        <v>81.597845601436276</v>
      </c>
      <c r="AH33">
        <f t="shared" si="36"/>
        <v>4557.7183718371834</v>
      </c>
      <c r="AI33">
        <f t="shared" si="37"/>
        <v>58572.349493317262</v>
      </c>
      <c r="AJ33">
        <f t="shared" si="38"/>
        <v>18779.808785408484</v>
      </c>
      <c r="AK33">
        <f>AJ33*1000000/'a1'!AJ22</f>
        <v>2601.3629431948921</v>
      </c>
      <c r="AL33">
        <v>6923</v>
      </c>
      <c r="AM33">
        <f t="shared" si="60"/>
        <v>83.378995433789953</v>
      </c>
      <c r="AN33">
        <f t="shared" si="39"/>
        <v>8303.0503833515886</v>
      </c>
      <c r="AO33">
        <f t="shared" si="40"/>
        <v>110138.02239694018</v>
      </c>
      <c r="AP33">
        <f t="shared" si="41"/>
        <v>34831.189893652823</v>
      </c>
      <c r="AQ33">
        <f>AP33*1000000/'a1'!AP22</f>
        <v>3180.8960152536083</v>
      </c>
      <c r="AR33">
        <v>295</v>
      </c>
      <c r="AS33">
        <f t="shared" si="61"/>
        <v>75.126475548060711</v>
      </c>
      <c r="AT33">
        <f t="shared" si="42"/>
        <v>392.67115600448932</v>
      </c>
      <c r="AU33">
        <f t="shared" si="43"/>
        <v>7184.4767979500539</v>
      </c>
      <c r="AV33">
        <f t="shared" si="44"/>
        <v>1917.5129284627346</v>
      </c>
      <c r="AW33">
        <f>AV33*1000000/'a1'!AV22</f>
        <v>1698.1914966680554</v>
      </c>
      <c r="AX33">
        <v>254</v>
      </c>
      <c r="AY33">
        <f t="shared" si="62"/>
        <v>67.757009345794401</v>
      </c>
      <c r="AZ33">
        <f t="shared" si="45"/>
        <v>374.86896551724135</v>
      </c>
      <c r="BA33">
        <f t="shared" si="46"/>
        <v>5986.2168166757447</v>
      </c>
      <c r="BB33">
        <f t="shared" si="47"/>
        <v>1730.6717593633105</v>
      </c>
      <c r="BC33">
        <f>BB33*1000000/'a1'!BB22</f>
        <v>1706.4621804098363</v>
      </c>
      <c r="BD33">
        <v>972</v>
      </c>
      <c r="BE33">
        <f t="shared" si="63"/>
        <v>56.33093525179855</v>
      </c>
      <c r="BF33">
        <f t="shared" si="48"/>
        <v>1725.5172413793109</v>
      </c>
      <c r="BG33">
        <f t="shared" si="49"/>
        <v>25858.867006144228</v>
      </c>
      <c r="BH33">
        <f t="shared" si="50"/>
        <v>7412.8105648007731</v>
      </c>
      <c r="BI33">
        <f>BH33*1000000/'a1'!BH22</f>
        <v>2710.8279608957819</v>
      </c>
      <c r="BJ33">
        <v>1068</v>
      </c>
      <c r="BK33">
        <f t="shared" si="64"/>
        <v>78.938356164383563</v>
      </c>
      <c r="BL33">
        <f t="shared" si="51"/>
        <v>1352.9544468546637</v>
      </c>
      <c r="BM33">
        <f t="shared" si="52"/>
        <v>18142.56787317268</v>
      </c>
      <c r="BN33">
        <f t="shared" si="53"/>
        <v>5797.6991018415574</v>
      </c>
      <c r="BO33">
        <f>BN33*1000000/'a1'!BN22</f>
        <v>1534.842603448825</v>
      </c>
    </row>
    <row r="34" spans="1:67">
      <c r="A34">
        <v>1996</v>
      </c>
      <c r="B34">
        <v>13817</v>
      </c>
      <c r="C34">
        <f t="shared" si="54"/>
        <v>78.49185946872322</v>
      </c>
      <c r="D34">
        <f t="shared" si="21"/>
        <v>17603.099344978167</v>
      </c>
      <c r="E34">
        <f t="shared" si="22"/>
        <v>289900.07676881715</v>
      </c>
      <c r="F34">
        <f t="shared" si="23"/>
        <v>78797.335246854782</v>
      </c>
      <c r="G34">
        <f>F34*1000000/'a1'!F23</f>
        <v>2661.1534993377886</v>
      </c>
      <c r="H34">
        <v>102</v>
      </c>
      <c r="I34">
        <f t="shared" si="55"/>
        <v>59.539918809201623</v>
      </c>
      <c r="J34">
        <f t="shared" si="24"/>
        <v>171.31363636363636</v>
      </c>
      <c r="K34">
        <f t="shared" si="25"/>
        <v>3199.640148126447</v>
      </c>
      <c r="L34">
        <f t="shared" si="26"/>
        <v>875.17505560327527</v>
      </c>
      <c r="M34">
        <f>L34*1000000/'a1'!L23</f>
        <v>1563.6558565570635</v>
      </c>
      <c r="N34">
        <v>17</v>
      </c>
      <c r="O34">
        <f t="shared" si="56"/>
        <v>80.547945205479451</v>
      </c>
      <c r="P34">
        <f t="shared" si="27"/>
        <v>21.105442176870749</v>
      </c>
      <c r="Q34">
        <f t="shared" si="28"/>
        <v>413.46317023036727</v>
      </c>
      <c r="R34">
        <f t="shared" si="29"/>
        <v>103.10358774441059</v>
      </c>
      <c r="S34">
        <f>R34*1000000/'a1'!R23</f>
        <v>759.58351624399086</v>
      </c>
      <c r="T34">
        <v>257</v>
      </c>
      <c r="U34">
        <f t="shared" si="57"/>
        <v>78.769497400346623</v>
      </c>
      <c r="V34">
        <f t="shared" si="30"/>
        <v>326.26842684268428</v>
      </c>
      <c r="W34">
        <f t="shared" si="31"/>
        <v>6637.116829532938</v>
      </c>
      <c r="X34">
        <f t="shared" si="32"/>
        <v>1609.9569952011364</v>
      </c>
      <c r="Y34">
        <f>X34*1000000/'a1'!X23</f>
        <v>1728.6699464324952</v>
      </c>
      <c r="Z34">
        <v>150</v>
      </c>
      <c r="AA34">
        <f t="shared" si="58"/>
        <v>82.322357019064142</v>
      </c>
      <c r="AB34">
        <f t="shared" si="33"/>
        <v>182.21052631578945</v>
      </c>
      <c r="AC34">
        <f t="shared" si="34"/>
        <v>5078.8895432343834</v>
      </c>
      <c r="AD34">
        <f t="shared" si="35"/>
        <v>854.62176217530055</v>
      </c>
      <c r="AE34">
        <f>AD34*1000000/'a1'!AD23</f>
        <v>1136.0602367444856</v>
      </c>
      <c r="AF34">
        <v>3820</v>
      </c>
      <c r="AG34">
        <f t="shared" si="59"/>
        <v>82.315978456014378</v>
      </c>
      <c r="AH34">
        <f t="shared" si="36"/>
        <v>4640.6543075245363</v>
      </c>
      <c r="AI34">
        <f t="shared" si="37"/>
        <v>63213.003800841798</v>
      </c>
      <c r="AJ34">
        <f t="shared" si="38"/>
        <v>19664.501335851324</v>
      </c>
      <c r="AK34">
        <f>AJ34*1000000/'a1'!AJ23</f>
        <v>2713.5063925775853</v>
      </c>
      <c r="AL34">
        <v>6924</v>
      </c>
      <c r="AM34">
        <f t="shared" si="60"/>
        <v>84.657534246575338</v>
      </c>
      <c r="AN34">
        <f t="shared" si="39"/>
        <v>8178.8349514563106</v>
      </c>
      <c r="AO34">
        <f t="shared" si="40"/>
        <v>118316.8573483965</v>
      </c>
      <c r="AP34">
        <f t="shared" si="41"/>
        <v>36043.78686637857</v>
      </c>
      <c r="AQ34">
        <f>AP34*1000000/'a1'!AP23</f>
        <v>3252.1972687461553</v>
      </c>
      <c r="AR34">
        <v>295</v>
      </c>
      <c r="AS34">
        <f t="shared" si="61"/>
        <v>76.897133220910632</v>
      </c>
      <c r="AT34">
        <f t="shared" si="42"/>
        <v>383.62938596491227</v>
      </c>
      <c r="AU34">
        <f t="shared" si="43"/>
        <v>7568.1061839149661</v>
      </c>
      <c r="AV34">
        <f t="shared" si="44"/>
        <v>1917.6397287351001</v>
      </c>
      <c r="AW34">
        <f>AV34*1000000/'a1'!AV23</f>
        <v>1690.7480970970626</v>
      </c>
      <c r="AX34">
        <v>232</v>
      </c>
      <c r="AY34">
        <f t="shared" si="62"/>
        <v>72.118380062305292</v>
      </c>
      <c r="AZ34">
        <f t="shared" si="45"/>
        <v>321.69330453563714</v>
      </c>
      <c r="BA34">
        <f t="shared" si="46"/>
        <v>6307.9101212113819</v>
      </c>
      <c r="BB34">
        <f t="shared" si="47"/>
        <v>1706.2307120262858</v>
      </c>
      <c r="BC34">
        <f>BB34*1000000/'a1'!BB23</f>
        <v>1674.5071736220168</v>
      </c>
      <c r="BD34">
        <v>1005</v>
      </c>
      <c r="BE34">
        <f t="shared" si="63"/>
        <v>59.208633093525165</v>
      </c>
      <c r="BF34">
        <f t="shared" si="48"/>
        <v>1697.3876063183479</v>
      </c>
      <c r="BG34">
        <f t="shared" si="49"/>
        <v>27556.254612462577</v>
      </c>
      <c r="BH34">
        <f t="shared" si="50"/>
        <v>7627.636058158967</v>
      </c>
      <c r="BI34">
        <f>BH34*1000000/'a1'!BH23</f>
        <v>2748.5659455453006</v>
      </c>
      <c r="BJ34">
        <v>1002</v>
      </c>
      <c r="BK34">
        <f t="shared" si="64"/>
        <v>79.36643835616438</v>
      </c>
      <c r="BL34">
        <f t="shared" si="51"/>
        <v>1262.4983818770227</v>
      </c>
      <c r="BM34">
        <f t="shared" si="52"/>
        <v>19405.066255049704</v>
      </c>
      <c r="BN34">
        <f t="shared" si="53"/>
        <v>5900.6576633502682</v>
      </c>
      <c r="BO34">
        <f>BN34*1000000/'a1'!BN23</f>
        <v>1523.0188090830638</v>
      </c>
    </row>
    <row r="35" spans="1:67">
      <c r="A35">
        <v>1997</v>
      </c>
      <c r="B35">
        <v>14635</v>
      </c>
      <c r="C35">
        <f t="shared" si="54"/>
        <v>79.434447300771211</v>
      </c>
      <c r="D35">
        <f t="shared" si="21"/>
        <v>18423.996763754043</v>
      </c>
      <c r="E35">
        <f t="shared" si="22"/>
        <v>308324.0735325712</v>
      </c>
      <c r="F35">
        <f t="shared" si="23"/>
        <v>81461.864961237865</v>
      </c>
      <c r="G35">
        <f>F35*1000000/'a1'!F24</f>
        <v>2723.9352172095623</v>
      </c>
      <c r="H35">
        <v>103</v>
      </c>
      <c r="I35">
        <f t="shared" si="55"/>
        <v>59.472259810554803</v>
      </c>
      <c r="J35">
        <f t="shared" si="24"/>
        <v>173.18998862343574</v>
      </c>
      <c r="K35">
        <f t="shared" si="25"/>
        <v>3372.8301367498825</v>
      </c>
      <c r="L35">
        <f t="shared" si="26"/>
        <v>873.33003310605602</v>
      </c>
      <c r="M35">
        <f>L35*1000000/'a1'!L24</f>
        <v>1585.2470419106824</v>
      </c>
      <c r="N35">
        <v>18</v>
      </c>
      <c r="O35">
        <f t="shared" si="56"/>
        <v>79.543378995433784</v>
      </c>
      <c r="P35">
        <f t="shared" si="27"/>
        <v>22.629161882893229</v>
      </c>
      <c r="Q35">
        <f t="shared" si="28"/>
        <v>436.09233211326051</v>
      </c>
      <c r="R35">
        <f t="shared" si="29"/>
        <v>105.11203207842171</v>
      </c>
      <c r="S35">
        <f>R35*1000000/'a1'!R24</f>
        <v>772.34308445146189</v>
      </c>
      <c r="T35">
        <v>257</v>
      </c>
      <c r="U35">
        <f t="shared" si="57"/>
        <v>78.856152512998264</v>
      </c>
      <c r="V35">
        <f t="shared" si="30"/>
        <v>325.90989010989011</v>
      </c>
      <c r="W35">
        <f t="shared" si="31"/>
        <v>6963.0267196428285</v>
      </c>
      <c r="X35">
        <f t="shared" si="32"/>
        <v>1613.8754862707992</v>
      </c>
      <c r="Y35">
        <f>X35*1000000/'a1'!X24</f>
        <v>1730.8794771684306</v>
      </c>
      <c r="Z35">
        <v>127</v>
      </c>
      <c r="AA35">
        <f t="shared" si="58"/>
        <v>82.409012131715784</v>
      </c>
      <c r="AB35">
        <f t="shared" si="33"/>
        <v>154.10935856992637</v>
      </c>
      <c r="AC35">
        <f t="shared" si="34"/>
        <v>5232.9989018043098</v>
      </c>
      <c r="AD35">
        <f t="shared" si="35"/>
        <v>837.80676831016683</v>
      </c>
      <c r="AE35">
        <f>AD35*1000000/'a1'!AD24</f>
        <v>1113.3482013022624</v>
      </c>
      <c r="AF35">
        <v>3953</v>
      </c>
      <c r="AG35">
        <f t="shared" si="59"/>
        <v>83.213644524236997</v>
      </c>
      <c r="AH35">
        <f t="shared" si="36"/>
        <v>4750.422869471412</v>
      </c>
      <c r="AI35">
        <f t="shared" si="37"/>
        <v>67963.426670313216</v>
      </c>
      <c r="AJ35">
        <f t="shared" si="38"/>
        <v>20482.023938152473</v>
      </c>
      <c r="AK35">
        <f>AJ35*1000000/'a1'!AJ24</f>
        <v>2815.5490291030646</v>
      </c>
      <c r="AL35">
        <v>7525</v>
      </c>
      <c r="AM35">
        <f t="shared" si="60"/>
        <v>86.118721461187207</v>
      </c>
      <c r="AN35">
        <f t="shared" si="39"/>
        <v>8737.9374337221652</v>
      </c>
      <c r="AO35">
        <f t="shared" si="40"/>
        <v>127054.79478211867</v>
      </c>
      <c r="AP35">
        <f t="shared" si="41"/>
        <v>37572.966926825022</v>
      </c>
      <c r="AQ35">
        <f>AP35*1000000/'a1'!AP24</f>
        <v>3346.4672999566001</v>
      </c>
      <c r="AR35">
        <v>271</v>
      </c>
      <c r="AS35">
        <f t="shared" si="61"/>
        <v>77.571669477234408</v>
      </c>
      <c r="AT35">
        <f t="shared" si="42"/>
        <v>349.35434782608695</v>
      </c>
      <c r="AU35">
        <f t="shared" si="43"/>
        <v>7917.4605317410533</v>
      </c>
      <c r="AV35">
        <f t="shared" si="44"/>
        <v>1883.4661308141672</v>
      </c>
      <c r="AW35">
        <f>AV35*1000000/'a1'!AV24</f>
        <v>1657.7939552710322</v>
      </c>
      <c r="AX35">
        <v>288</v>
      </c>
      <c r="AY35">
        <f t="shared" si="62"/>
        <v>69.937694704049846</v>
      </c>
      <c r="AZ35">
        <f t="shared" si="45"/>
        <v>411.79510022271711</v>
      </c>
      <c r="BA35">
        <f t="shared" si="46"/>
        <v>6719.7052214340993</v>
      </c>
      <c r="BB35">
        <f t="shared" si="47"/>
        <v>1776.7796698437458</v>
      </c>
      <c r="BC35">
        <f>BB35*1000000/'a1'!BB24</f>
        <v>1745.5311708236604</v>
      </c>
      <c r="BD35">
        <v>1051</v>
      </c>
      <c r="BE35">
        <f t="shared" si="63"/>
        <v>60.143884892086319</v>
      </c>
      <c r="BF35">
        <f t="shared" si="48"/>
        <v>1747.4760765550243</v>
      </c>
      <c r="BG35">
        <f t="shared" si="49"/>
        <v>29303.730689017601</v>
      </c>
      <c r="BH35">
        <f t="shared" si="50"/>
        <v>7849.5849230821987</v>
      </c>
      <c r="BI35">
        <f>BH35*1000000/'a1'!BH24</f>
        <v>2773.8539041963381</v>
      </c>
      <c r="BJ35">
        <v>1038</v>
      </c>
      <c r="BK35">
        <f t="shared" si="64"/>
        <v>80.821917808219169</v>
      </c>
      <c r="BL35">
        <f t="shared" si="51"/>
        <v>1284.305084745763</v>
      </c>
      <c r="BM35">
        <f t="shared" si="52"/>
        <v>20689.371339795467</v>
      </c>
      <c r="BN35">
        <f t="shared" si="53"/>
        <v>6004.8312154259784</v>
      </c>
      <c r="BO35">
        <f>BN35*1000000/'a1'!BN24</f>
        <v>1520.7559814308015</v>
      </c>
    </row>
    <row r="36" spans="1:67">
      <c r="A36">
        <v>1998</v>
      </c>
      <c r="B36">
        <v>16088</v>
      </c>
      <c r="C36">
        <f t="shared" si="54"/>
        <v>79.091688089117397</v>
      </c>
      <c r="D36">
        <f t="shared" si="21"/>
        <v>20340.949079089925</v>
      </c>
      <c r="E36">
        <f t="shared" si="22"/>
        <v>328665.02261166112</v>
      </c>
      <c r="F36">
        <f t="shared" si="23"/>
        <v>85510.441048080218</v>
      </c>
      <c r="G36">
        <f>F36*1000000/'a1'!F25</f>
        <v>2835.6806657378556</v>
      </c>
      <c r="H36">
        <v>119</v>
      </c>
      <c r="I36">
        <f t="shared" si="55"/>
        <v>59.878213802435717</v>
      </c>
      <c r="J36">
        <f t="shared" si="24"/>
        <v>198.73672316384184</v>
      </c>
      <c r="K36">
        <f t="shared" si="25"/>
        <v>3571.5668599137243</v>
      </c>
      <c r="L36">
        <f t="shared" si="26"/>
        <v>897.40074964868666</v>
      </c>
      <c r="M36">
        <f>L36*1000000/'a1'!L25</f>
        <v>1662.3365490497915</v>
      </c>
      <c r="N36">
        <v>24</v>
      </c>
      <c r="O36">
        <f t="shared" si="56"/>
        <v>81.004566210045667</v>
      </c>
      <c r="P36">
        <f t="shared" si="27"/>
        <v>29.627959413754223</v>
      </c>
      <c r="Q36">
        <f t="shared" si="28"/>
        <v>465.72029152701475</v>
      </c>
      <c r="R36">
        <f t="shared" si="29"/>
        <v>113.7175850764916</v>
      </c>
      <c r="S36">
        <f>R36*1000000/'a1'!R25</f>
        <v>837.36550526119709</v>
      </c>
      <c r="T36">
        <v>311</v>
      </c>
      <c r="U36">
        <f t="shared" si="57"/>
        <v>79.896013864818016</v>
      </c>
      <c r="V36">
        <f t="shared" si="30"/>
        <v>389.25596529284172</v>
      </c>
      <c r="W36">
        <f t="shared" si="31"/>
        <v>7352.2826849356707</v>
      </c>
      <c r="X36">
        <f t="shared" si="32"/>
        <v>1680.356354309481</v>
      </c>
      <c r="Y36">
        <f>X36*1000000/'a1'!X25</f>
        <v>1803.2747761510407</v>
      </c>
      <c r="Z36">
        <v>155</v>
      </c>
      <c r="AA36">
        <f t="shared" si="58"/>
        <v>83.188908145580598</v>
      </c>
      <c r="AB36">
        <f t="shared" si="33"/>
        <v>186.32291666666666</v>
      </c>
      <c r="AC36">
        <f t="shared" si="34"/>
        <v>5419.3218184709767</v>
      </c>
      <c r="AD36">
        <f t="shared" si="35"/>
        <v>856.56833131480016</v>
      </c>
      <c r="AE36">
        <f>AD36*1000000/'a1'!AD25</f>
        <v>1141.2846006352845</v>
      </c>
      <c r="AF36">
        <v>4355</v>
      </c>
      <c r="AG36">
        <f t="shared" si="59"/>
        <v>84.021543985637351</v>
      </c>
      <c r="AH36">
        <f t="shared" si="36"/>
        <v>5183.1944444444434</v>
      </c>
      <c r="AI36">
        <f t="shared" si="37"/>
        <v>73146.621114757654</v>
      </c>
      <c r="AJ36">
        <f t="shared" si="38"/>
        <v>21568.813594966421</v>
      </c>
      <c r="AK36">
        <f>AJ36*1000000/'a1'!AJ25</f>
        <v>2956.2782008017366</v>
      </c>
      <c r="AL36">
        <v>8245</v>
      </c>
      <c r="AM36">
        <f t="shared" si="60"/>
        <v>86.392694063926925</v>
      </c>
      <c r="AN36">
        <f t="shared" si="39"/>
        <v>9543.6310782241035</v>
      </c>
      <c r="AO36">
        <f t="shared" si="40"/>
        <v>136598.42586034277</v>
      </c>
      <c r="AP36">
        <f t="shared" si="41"/>
        <v>39602.004619684121</v>
      </c>
      <c r="AQ36">
        <f>AP36*1000000/'a1'!AP25</f>
        <v>3484.2820309348217</v>
      </c>
      <c r="AR36">
        <v>298</v>
      </c>
      <c r="AS36">
        <f t="shared" si="61"/>
        <v>77.487352445193935</v>
      </c>
      <c r="AT36">
        <f t="shared" si="42"/>
        <v>384.57889009793251</v>
      </c>
      <c r="AU36">
        <f t="shared" si="43"/>
        <v>8302.0394218389865</v>
      </c>
      <c r="AV36">
        <f t="shared" si="44"/>
        <v>1891.3517947492664</v>
      </c>
      <c r="AW36">
        <f>AV36*1000000/'a1'!AV25</f>
        <v>1662.742931799135</v>
      </c>
      <c r="AX36">
        <v>279</v>
      </c>
      <c r="AY36">
        <f t="shared" si="62"/>
        <v>67.990654205607484</v>
      </c>
      <c r="AZ36">
        <f t="shared" si="45"/>
        <v>410.35051546391747</v>
      </c>
      <c r="BA36">
        <f t="shared" si="46"/>
        <v>7130.0557368980171</v>
      </c>
      <c r="BB36">
        <f t="shared" si="47"/>
        <v>1831.7742513389142</v>
      </c>
      <c r="BC36">
        <f>BB36*1000000/'a1'!BB25</f>
        <v>1800.5668270917597</v>
      </c>
      <c r="BD36">
        <v>1183</v>
      </c>
      <c r="BE36">
        <f t="shared" si="63"/>
        <v>57.338129496402878</v>
      </c>
      <c r="BF36">
        <f t="shared" si="48"/>
        <v>2063.1994981179423</v>
      </c>
      <c r="BG36">
        <f t="shared" si="49"/>
        <v>31366.930187135542</v>
      </c>
      <c r="BH36">
        <f t="shared" si="50"/>
        <v>8342.8674365837014</v>
      </c>
      <c r="BI36">
        <f>BH36*1000000/'a1'!BH25</f>
        <v>2877.7776830826551</v>
      </c>
      <c r="BJ36">
        <v>1113</v>
      </c>
      <c r="BK36">
        <f t="shared" si="64"/>
        <v>80.650684931506845</v>
      </c>
      <c r="BL36">
        <f t="shared" si="51"/>
        <v>1380.0254777070063</v>
      </c>
      <c r="BM36">
        <f t="shared" si="52"/>
        <v>22069.396817502475</v>
      </c>
      <c r="BN36">
        <f t="shared" si="53"/>
        <v>6183.8904500477893</v>
      </c>
      <c r="BO36">
        <f>BN36*1000000/'a1'!BN25</f>
        <v>1552.5269933461063</v>
      </c>
    </row>
    <row r="37" spans="1:67">
      <c r="A37">
        <v>1999</v>
      </c>
      <c r="B37">
        <v>17637</v>
      </c>
      <c r="C37">
        <f t="shared" si="54"/>
        <v>80.462724935732652</v>
      </c>
      <c r="D37">
        <f t="shared" si="21"/>
        <v>21919.466453674122</v>
      </c>
      <c r="E37">
        <f t="shared" si="22"/>
        <v>350584.48906533525</v>
      </c>
      <c r="F37">
        <f t="shared" si="23"/>
        <v>90327.819292138302</v>
      </c>
      <c r="G37">
        <f>F37*1000000/'a1'!F26</f>
        <v>2971.1841562274144</v>
      </c>
      <c r="H37">
        <v>127</v>
      </c>
      <c r="I37">
        <f t="shared" si="55"/>
        <v>61.90798376184032</v>
      </c>
      <c r="J37">
        <f t="shared" si="24"/>
        <v>205.14316939890711</v>
      </c>
      <c r="K37">
        <f t="shared" si="25"/>
        <v>3776.7100293126314</v>
      </c>
      <c r="L37">
        <f t="shared" si="26"/>
        <v>923.06376911785651</v>
      </c>
      <c r="M37">
        <f>L37*1000000/'a1'!L26</f>
        <v>1730.7586295098456</v>
      </c>
      <c r="N37">
        <v>26</v>
      </c>
      <c r="O37">
        <f t="shared" si="56"/>
        <v>82.374429223744301</v>
      </c>
      <c r="P37">
        <f t="shared" si="27"/>
        <v>31.563192904656319</v>
      </c>
      <c r="Q37">
        <f t="shared" si="28"/>
        <v>497.28348443167107</v>
      </c>
      <c r="R37">
        <f t="shared" si="29"/>
        <v>122.53726096584961</v>
      </c>
      <c r="S37">
        <f>R37*1000000/'a1'!R26</f>
        <v>899.15146620475059</v>
      </c>
      <c r="T37">
        <v>339</v>
      </c>
      <c r="U37">
        <f t="shared" si="57"/>
        <v>81.629116117850941</v>
      </c>
      <c r="V37">
        <f t="shared" si="30"/>
        <v>415.29299363057328</v>
      </c>
      <c r="W37">
        <f t="shared" si="31"/>
        <v>7767.5756785662443</v>
      </c>
      <c r="X37">
        <f t="shared" si="32"/>
        <v>1759.578077078158</v>
      </c>
      <c r="Y37">
        <f>X37*1000000/'a1'!X26</f>
        <v>1884.3523524478444</v>
      </c>
      <c r="Z37">
        <v>164</v>
      </c>
      <c r="AA37">
        <f t="shared" si="58"/>
        <v>84.575389948006929</v>
      </c>
      <c r="AB37">
        <f t="shared" si="33"/>
        <v>193.90983606557376</v>
      </c>
      <c r="AC37">
        <f t="shared" si="34"/>
        <v>5613.2316545365502</v>
      </c>
      <c r="AD37">
        <f t="shared" si="35"/>
        <v>879.16450111741392</v>
      </c>
      <c r="AE37">
        <f>AD37*1000000/'a1'!AD26</f>
        <v>1171.2807485167405</v>
      </c>
      <c r="AF37">
        <v>4918</v>
      </c>
      <c r="AG37">
        <f t="shared" si="59"/>
        <v>85.008976660682237</v>
      </c>
      <c r="AH37">
        <f t="shared" si="36"/>
        <v>5785.2713833157331</v>
      </c>
      <c r="AI37">
        <f t="shared" si="37"/>
        <v>78931.892498073386</v>
      </c>
      <c r="AJ37">
        <f t="shared" si="38"/>
        <v>23040.322259288871</v>
      </c>
      <c r="AK37">
        <f>AJ37*1000000/'a1'!AJ26</f>
        <v>3146.1881349522237</v>
      </c>
      <c r="AL37">
        <v>8888</v>
      </c>
      <c r="AM37">
        <f t="shared" si="60"/>
        <v>86.94063926940639</v>
      </c>
      <c r="AN37">
        <f t="shared" si="39"/>
        <v>10223.067226890757</v>
      </c>
      <c r="AO37">
        <f t="shared" si="40"/>
        <v>146821.49308723354</v>
      </c>
      <c r="AP37">
        <f t="shared" si="41"/>
        <v>41904.670922638055</v>
      </c>
      <c r="AQ37">
        <f>AP37*1000000/'a1'!AP26</f>
        <v>3642.3771173857754</v>
      </c>
      <c r="AR37">
        <v>385</v>
      </c>
      <c r="AS37">
        <f t="shared" si="61"/>
        <v>78.667790893760539</v>
      </c>
      <c r="AT37">
        <f t="shared" si="42"/>
        <v>489.39978563772775</v>
      </c>
      <c r="AU37">
        <f t="shared" si="43"/>
        <v>8791.4392074767147</v>
      </c>
      <c r="AV37">
        <f t="shared" si="44"/>
        <v>2002.4812214371409</v>
      </c>
      <c r="AW37">
        <f>AV37*1000000/'a1'!AV26</f>
        <v>1752.7985706457896</v>
      </c>
      <c r="AX37">
        <v>323</v>
      </c>
      <c r="AY37">
        <f t="shared" si="62"/>
        <v>70.638629283489109</v>
      </c>
      <c r="AZ37">
        <f t="shared" si="45"/>
        <v>457.25689084895248</v>
      </c>
      <c r="BA37">
        <f t="shared" si="46"/>
        <v>7587.3126277469692</v>
      </c>
      <c r="BB37">
        <f t="shared" si="47"/>
        <v>1922.6762919200839</v>
      </c>
      <c r="BC37">
        <f>BB37*1000000/'a1'!BB26</f>
        <v>1895.1511170953906</v>
      </c>
      <c r="BD37">
        <v>1165</v>
      </c>
      <c r="BE37">
        <f t="shared" si="63"/>
        <v>61.654676258992808</v>
      </c>
      <c r="BF37">
        <f t="shared" si="48"/>
        <v>1889.5565927654609</v>
      </c>
      <c r="BG37">
        <f t="shared" si="49"/>
        <v>33256.486779901003</v>
      </c>
      <c r="BH37">
        <f t="shared" si="50"/>
        <v>8563.8505420324218</v>
      </c>
      <c r="BI37">
        <f>BH37*1000000/'a1'!BH26</f>
        <v>2900.3534882854092</v>
      </c>
      <c r="BJ37">
        <v>1290</v>
      </c>
      <c r="BK37">
        <f t="shared" si="64"/>
        <v>81.678082191780817</v>
      </c>
      <c r="BL37">
        <f t="shared" si="51"/>
        <v>1579.3710691823901</v>
      </c>
      <c r="BM37">
        <f t="shared" si="52"/>
        <v>23648.767886684866</v>
      </c>
      <c r="BN37">
        <f t="shared" si="53"/>
        <v>6526.4834292206215</v>
      </c>
      <c r="BO37">
        <f>BN37*1000000/'a1'!BN26</f>
        <v>1626.9940928536028</v>
      </c>
    </row>
    <row r="38" spans="1:67">
      <c r="A38">
        <v>2000</v>
      </c>
      <c r="B38">
        <v>20556</v>
      </c>
      <c r="C38">
        <f t="shared" si="54"/>
        <v>83.804627249357324</v>
      </c>
      <c r="D38">
        <f t="shared" si="21"/>
        <v>24528.478527607364</v>
      </c>
      <c r="E38">
        <f t="shared" si="22"/>
        <v>375112.96759294259</v>
      </c>
      <c r="F38">
        <f t="shared" si="23"/>
        <v>96790.733961318008</v>
      </c>
      <c r="G38">
        <f>F38*1000000/'a1'!F27</f>
        <v>3154.2588024243846</v>
      </c>
      <c r="H38">
        <v>138</v>
      </c>
      <c r="I38">
        <f t="shared" si="55"/>
        <v>67.253044654939103</v>
      </c>
      <c r="J38">
        <f t="shared" si="24"/>
        <v>205.19517102615694</v>
      </c>
      <c r="K38">
        <f t="shared" si="25"/>
        <v>3981.9052003387883</v>
      </c>
      <c r="L38">
        <f t="shared" si="26"/>
        <v>943.64618632044221</v>
      </c>
      <c r="M38">
        <f>L38*1000000/'a1'!L27</f>
        <v>1787.3237790320632</v>
      </c>
      <c r="N38">
        <v>37</v>
      </c>
      <c r="O38">
        <f t="shared" si="56"/>
        <v>86.118721461187221</v>
      </c>
      <c r="P38">
        <f t="shared" si="27"/>
        <v>42.963944856839866</v>
      </c>
      <c r="Q38">
        <f t="shared" si="28"/>
        <v>540.24742928851094</v>
      </c>
      <c r="R38">
        <f t="shared" si="29"/>
        <v>140.99375362951957</v>
      </c>
      <c r="S38">
        <f>R38*1000000/'a1'!R27</f>
        <v>1033.1483375798314</v>
      </c>
      <c r="T38">
        <v>362</v>
      </c>
      <c r="U38">
        <f t="shared" si="57"/>
        <v>84.662045060658571</v>
      </c>
      <c r="V38">
        <f t="shared" si="30"/>
        <v>427.58239508700103</v>
      </c>
      <c r="W38">
        <f t="shared" si="31"/>
        <v>8195.1580736532451</v>
      </c>
      <c r="X38">
        <f t="shared" si="32"/>
        <v>1835.2448567495276</v>
      </c>
      <c r="Y38">
        <f>X38*1000000/'a1'!X27</f>
        <v>1965.306902232363</v>
      </c>
      <c r="Z38">
        <v>158</v>
      </c>
      <c r="AA38">
        <f t="shared" si="58"/>
        <v>87.348353552859621</v>
      </c>
      <c r="AB38">
        <f t="shared" si="33"/>
        <v>180.88492063492063</v>
      </c>
      <c r="AC38">
        <f t="shared" si="34"/>
        <v>5794.1165751714707</v>
      </c>
      <c r="AD38">
        <f t="shared" si="35"/>
        <v>884.21652152885179</v>
      </c>
      <c r="AE38">
        <f>AD38*1000000/'a1'!AD27</f>
        <v>1178.1432286395268</v>
      </c>
      <c r="AF38">
        <v>5717</v>
      </c>
      <c r="AG38">
        <f t="shared" si="59"/>
        <v>86.894075403949728</v>
      </c>
      <c r="AH38">
        <f t="shared" si="36"/>
        <v>6579.2747933884302</v>
      </c>
      <c r="AI38">
        <f t="shared" si="37"/>
        <v>85511.16729146181</v>
      </c>
      <c r="AJ38">
        <f t="shared" si="38"/>
        <v>25011.53260081953</v>
      </c>
      <c r="AK38">
        <f>AJ38*1000000/'a1'!AJ27</f>
        <v>3399.7144470337685</v>
      </c>
      <c r="AL38">
        <v>10383</v>
      </c>
      <c r="AM38">
        <f t="shared" si="60"/>
        <v>88.401826484018258</v>
      </c>
      <c r="AN38">
        <f t="shared" si="39"/>
        <v>11745.23243801653</v>
      </c>
      <c r="AO38">
        <f t="shared" si="40"/>
        <v>158566.72552525008</v>
      </c>
      <c r="AP38">
        <f t="shared" si="41"/>
        <v>45268.969176126979</v>
      </c>
      <c r="AQ38">
        <f>AP38*1000000/'a1'!AP27</f>
        <v>3874.67649747006</v>
      </c>
      <c r="AR38">
        <v>393</v>
      </c>
      <c r="AS38">
        <f t="shared" si="61"/>
        <v>80.438448566610461</v>
      </c>
      <c r="AT38">
        <f t="shared" si="42"/>
        <v>488.57232704402509</v>
      </c>
      <c r="AU38">
        <f t="shared" si="43"/>
        <v>9280.0115345207396</v>
      </c>
      <c r="AV38">
        <f t="shared" si="44"/>
        <v>2090.5573041937378</v>
      </c>
      <c r="AW38">
        <f>AV38*1000000/'a1'!AV27</f>
        <v>1822.1333709229632</v>
      </c>
      <c r="AX38">
        <v>376</v>
      </c>
      <c r="AY38">
        <f t="shared" si="62"/>
        <v>75.700934579439263</v>
      </c>
      <c r="AZ38">
        <f t="shared" si="45"/>
        <v>496.69135802469128</v>
      </c>
      <c r="BA38">
        <f t="shared" si="46"/>
        <v>8084.0039857716602</v>
      </c>
      <c r="BB38">
        <f t="shared" si="47"/>
        <v>2034.8323915607584</v>
      </c>
      <c r="BC38">
        <f>BB38*1000000/'a1'!BB27</f>
        <v>2019.5544620553098</v>
      </c>
      <c r="BD38">
        <v>1319</v>
      </c>
      <c r="BE38">
        <f t="shared" si="63"/>
        <v>71.870503597122308</v>
      </c>
      <c r="BF38">
        <f t="shared" si="48"/>
        <v>1835.2452452452451</v>
      </c>
      <c r="BG38">
        <f t="shared" si="49"/>
        <v>35091.732025146244</v>
      </c>
      <c r="BH38">
        <f t="shared" si="50"/>
        <v>8686.3256788711824</v>
      </c>
      <c r="BI38">
        <f>BH38*1000000/'a1'!BH27</f>
        <v>2891.3958663414269</v>
      </c>
      <c r="BJ38">
        <v>1606</v>
      </c>
      <c r="BK38">
        <f t="shared" si="64"/>
        <v>84.845890410958887</v>
      </c>
      <c r="BL38">
        <f t="shared" si="51"/>
        <v>1892.8435923309792</v>
      </c>
      <c r="BM38">
        <f t="shared" si="52"/>
        <v>25541.611479015846</v>
      </c>
      <c r="BN38">
        <f t="shared" si="53"/>
        <v>7114.0303357074763</v>
      </c>
      <c r="BO38">
        <f>BN38*1000000/'a1'!BN27</f>
        <v>1761.2342787381449</v>
      </c>
    </row>
    <row r="39" spans="1:67">
      <c r="A39">
        <v>2001</v>
      </c>
      <c r="B39">
        <v>23133</v>
      </c>
      <c r="C39">
        <f t="shared" si="54"/>
        <v>84.747215081405315</v>
      </c>
      <c r="D39">
        <f t="shared" si="21"/>
        <v>27296.472194135491</v>
      </c>
      <c r="E39">
        <f t="shared" si="22"/>
        <v>402409.43978707807</v>
      </c>
      <c r="F39">
        <f t="shared" si="23"/>
        <v>104729.05936318991</v>
      </c>
      <c r="G39">
        <f>F39*1000000/'a1'!F28</f>
        <v>3376.0804042122923</v>
      </c>
      <c r="H39">
        <v>142</v>
      </c>
      <c r="I39">
        <f t="shared" si="55"/>
        <v>67.388362652232743</v>
      </c>
      <c r="J39">
        <f t="shared" si="24"/>
        <v>210.71887550200805</v>
      </c>
      <c r="K39">
        <f t="shared" si="25"/>
        <v>4192.6240758407966</v>
      </c>
      <c r="L39">
        <f t="shared" si="26"/>
        <v>965.63582455836183</v>
      </c>
      <c r="M39">
        <f>L39*1000000/'a1'!L28</f>
        <v>1849.714056919049</v>
      </c>
      <c r="N39">
        <v>37</v>
      </c>
      <c r="O39">
        <f t="shared" si="56"/>
        <v>88.675799086757991</v>
      </c>
      <c r="P39">
        <f t="shared" si="27"/>
        <v>41.725025746652932</v>
      </c>
      <c r="Q39">
        <f t="shared" si="28"/>
        <v>581.97245503516388</v>
      </c>
      <c r="R39">
        <f t="shared" si="29"/>
        <v>154.52002865026861</v>
      </c>
      <c r="S39">
        <f>R39*1000000/'a1'!R28</f>
        <v>1130.6481443695798</v>
      </c>
      <c r="T39">
        <v>376</v>
      </c>
      <c r="U39">
        <f t="shared" si="57"/>
        <v>86.221837088388199</v>
      </c>
      <c r="V39">
        <f t="shared" si="30"/>
        <v>436.08442211055285</v>
      </c>
      <c r="W39">
        <f t="shared" si="31"/>
        <v>8631.2424957637977</v>
      </c>
      <c r="X39">
        <f t="shared" si="32"/>
        <v>1904.2803075101749</v>
      </c>
      <c r="Y39">
        <f>X39*1000000/'a1'!X28</f>
        <v>2042.1367939205775</v>
      </c>
      <c r="Z39">
        <v>162</v>
      </c>
      <c r="AA39">
        <f t="shared" si="58"/>
        <v>88.56152512998267</v>
      </c>
      <c r="AB39">
        <f t="shared" si="33"/>
        <v>182.92367906066536</v>
      </c>
      <c r="AC39">
        <f t="shared" si="34"/>
        <v>5977.0402542321362</v>
      </c>
      <c r="AD39">
        <f t="shared" si="35"/>
        <v>890.29689628374683</v>
      </c>
      <c r="AE39">
        <f>AD39*1000000/'a1'!AD28</f>
        <v>1187.3474917763554</v>
      </c>
      <c r="AF39">
        <v>6416</v>
      </c>
      <c r="AG39">
        <f t="shared" si="59"/>
        <v>88.150807899461398</v>
      </c>
      <c r="AH39">
        <f t="shared" si="36"/>
        <v>7278.4358452138495</v>
      </c>
      <c r="AI39">
        <f t="shared" si="37"/>
        <v>92789.603136675665</v>
      </c>
      <c r="AJ39">
        <f t="shared" si="38"/>
        <v>27287.661925869477</v>
      </c>
      <c r="AK39">
        <f>AJ39*1000000/'a1'!AJ28</f>
        <v>3689.2887520549675</v>
      </c>
      <c r="AL39">
        <v>11733</v>
      </c>
      <c r="AM39">
        <f t="shared" si="60"/>
        <v>89.406392694063939</v>
      </c>
      <c r="AN39">
        <f t="shared" si="39"/>
        <v>13123.222676200203</v>
      </c>
      <c r="AO39">
        <f t="shared" si="40"/>
        <v>171689.94820145029</v>
      </c>
      <c r="AP39">
        <f t="shared" si="41"/>
        <v>49338.39801710179</v>
      </c>
      <c r="AQ39">
        <f>AP39*1000000/'a1'!AP28</f>
        <v>4146.9432251340313</v>
      </c>
      <c r="AR39">
        <v>457</v>
      </c>
      <c r="AS39">
        <f t="shared" si="61"/>
        <v>82.377740303541316</v>
      </c>
      <c r="AT39">
        <f t="shared" si="42"/>
        <v>554.76151484135107</v>
      </c>
      <c r="AU39">
        <f t="shared" si="43"/>
        <v>9834.7730493620911</v>
      </c>
      <c r="AV39">
        <f t="shared" si="44"/>
        <v>2227.2073581963414</v>
      </c>
      <c r="AW39">
        <f>AV39*1000000/'a1'!AV28</f>
        <v>1934.2564776329245</v>
      </c>
      <c r="AX39">
        <v>396</v>
      </c>
      <c r="AY39">
        <f t="shared" si="62"/>
        <v>74.844236760124602</v>
      </c>
      <c r="AZ39">
        <f t="shared" si="45"/>
        <v>529.09885535900105</v>
      </c>
      <c r="BA39">
        <f t="shared" si="46"/>
        <v>8613.1028411306615</v>
      </c>
      <c r="BB39">
        <f t="shared" si="47"/>
        <v>2156.9647686076078</v>
      </c>
      <c r="BC39">
        <f>BB39*1000000/'a1'!BB28</f>
        <v>2156.4493772064557</v>
      </c>
      <c r="BD39">
        <v>1588</v>
      </c>
      <c r="BE39">
        <f t="shared" si="63"/>
        <v>73.812949640287769</v>
      </c>
      <c r="BF39">
        <f t="shared" si="48"/>
        <v>2151.3840155945422</v>
      </c>
      <c r="BG39">
        <f t="shared" si="49"/>
        <v>37243.116040740788</v>
      </c>
      <c r="BH39">
        <f t="shared" si="50"/>
        <v>9100.4445586914881</v>
      </c>
      <c r="BI39">
        <f>BH39*1000000/'a1'!BH28</f>
        <v>2975.8414544847624</v>
      </c>
      <c r="BJ39">
        <v>1760</v>
      </c>
      <c r="BK39">
        <f t="shared" si="64"/>
        <v>85.702054794520535</v>
      </c>
      <c r="BL39">
        <f t="shared" si="51"/>
        <v>2053.6263736263736</v>
      </c>
      <c r="BM39">
        <f t="shared" si="52"/>
        <v>27595.237852642218</v>
      </c>
      <c r="BN39">
        <f t="shared" si="53"/>
        <v>7744.8506421923548</v>
      </c>
      <c r="BO39">
        <f>BN39*1000000/'a1'!BN28</f>
        <v>1899.6678012220791</v>
      </c>
    </row>
    <row r="40" spans="1:67">
      <c r="A40">
        <v>2002</v>
      </c>
      <c r="B40">
        <v>23536</v>
      </c>
      <c r="C40">
        <f t="shared" si="54"/>
        <v>85.689802913453292</v>
      </c>
      <c r="D40">
        <f t="shared" si="21"/>
        <v>27466.511999999999</v>
      </c>
      <c r="E40">
        <f t="shared" si="22"/>
        <v>429875.95178707805</v>
      </c>
      <c r="F40">
        <f t="shared" si="23"/>
        <v>111249.75949055194</v>
      </c>
      <c r="G40">
        <f>F40*1000000/'a1'!F29</f>
        <v>3547.4961491822755</v>
      </c>
      <c r="H40">
        <v>153</v>
      </c>
      <c r="I40">
        <f t="shared" si="55"/>
        <v>67.658998646820024</v>
      </c>
      <c r="J40">
        <f t="shared" si="24"/>
        <v>226.13400000000001</v>
      </c>
      <c r="K40">
        <f t="shared" si="25"/>
        <v>4418.7580758407967</v>
      </c>
      <c r="L40">
        <f t="shared" si="26"/>
        <v>998.64265964668948</v>
      </c>
      <c r="M40">
        <f>L40*1000000/'a1'!L29</f>
        <v>1922.3853416134364</v>
      </c>
      <c r="N40">
        <v>31</v>
      </c>
      <c r="O40">
        <f t="shared" si="56"/>
        <v>91.324200913242009</v>
      </c>
      <c r="P40">
        <f t="shared" si="27"/>
        <v>33.945</v>
      </c>
      <c r="Q40">
        <f t="shared" si="28"/>
        <v>615.91745503516393</v>
      </c>
      <c r="R40">
        <f t="shared" si="29"/>
        <v>157.5610229202149</v>
      </c>
      <c r="S40">
        <f>R40*1000000/'a1'!R29</f>
        <v>1151.0887121582034</v>
      </c>
      <c r="T40">
        <v>400</v>
      </c>
      <c r="U40">
        <f t="shared" si="57"/>
        <v>86.655112651646434</v>
      </c>
      <c r="V40">
        <f t="shared" si="30"/>
        <v>461.60000000000008</v>
      </c>
      <c r="W40">
        <f t="shared" si="31"/>
        <v>9092.8424957637981</v>
      </c>
      <c r="X40">
        <f t="shared" si="32"/>
        <v>1985.0242460081402</v>
      </c>
      <c r="Y40">
        <f>X40*1000000/'a1'!X29</f>
        <v>2122.6142225265326</v>
      </c>
      <c r="Z40">
        <v>211</v>
      </c>
      <c r="AA40">
        <f t="shared" si="58"/>
        <v>86.655112651646448</v>
      </c>
      <c r="AB40">
        <f t="shared" si="33"/>
        <v>243.494</v>
      </c>
      <c r="AC40">
        <f t="shared" si="34"/>
        <v>6220.5342542321359</v>
      </c>
      <c r="AD40">
        <f t="shared" si="35"/>
        <v>955.73151702699749</v>
      </c>
      <c r="AE40">
        <f>AD40*1000000/'a1'!AD29</f>
        <v>1275.3766047130096</v>
      </c>
      <c r="AF40">
        <v>6728</v>
      </c>
      <c r="AG40">
        <f t="shared" si="59"/>
        <v>89.766606822262119</v>
      </c>
      <c r="AH40">
        <f t="shared" si="36"/>
        <v>7494.9920000000002</v>
      </c>
      <c r="AI40">
        <f t="shared" si="37"/>
        <v>100284.59513667566</v>
      </c>
      <c r="AJ40">
        <f t="shared" si="38"/>
        <v>29325.121540695582</v>
      </c>
      <c r="AK40">
        <f>AJ40*1000000/'a1'!AJ29</f>
        <v>3940.6714769797991</v>
      </c>
      <c r="AL40">
        <v>11394</v>
      </c>
      <c r="AM40">
        <f t="shared" si="60"/>
        <v>91.324200913242009</v>
      </c>
      <c r="AN40">
        <f t="shared" si="39"/>
        <v>12476.43</v>
      </c>
      <c r="AO40">
        <f t="shared" si="40"/>
        <v>184166.37820145028</v>
      </c>
      <c r="AP40">
        <f t="shared" si="41"/>
        <v>51947.148413681432</v>
      </c>
      <c r="AQ40">
        <f>AP40*1000000/'a1'!AP29</f>
        <v>4295.2208570574094</v>
      </c>
      <c r="AR40">
        <v>454</v>
      </c>
      <c r="AS40">
        <f t="shared" si="61"/>
        <v>84.317032040472171</v>
      </c>
      <c r="AT40">
        <f t="shared" si="42"/>
        <v>538.44400000000007</v>
      </c>
      <c r="AU40">
        <f t="shared" si="43"/>
        <v>10373.217049362091</v>
      </c>
      <c r="AV40">
        <f t="shared" si="44"/>
        <v>2320.2098865570733</v>
      </c>
      <c r="AW40">
        <f>AV40*1000000/'a1'!AV29</f>
        <v>2005.9220238588659</v>
      </c>
      <c r="AX40">
        <v>435</v>
      </c>
      <c r="AY40">
        <f t="shared" si="62"/>
        <v>77.881619937694694</v>
      </c>
      <c r="AZ40">
        <f t="shared" si="45"/>
        <v>558.54000000000008</v>
      </c>
      <c r="BA40">
        <f t="shared" si="46"/>
        <v>9171.6428411306624</v>
      </c>
      <c r="BB40">
        <f t="shared" si="47"/>
        <v>2284.1118148860864</v>
      </c>
      <c r="BC40">
        <f>BB40*1000000/'a1'!BB29</f>
        <v>2291.4283455935665</v>
      </c>
      <c r="BD40">
        <v>1715</v>
      </c>
      <c r="BE40">
        <f t="shared" si="63"/>
        <v>71.942446043165461</v>
      </c>
      <c r="BF40">
        <f t="shared" si="48"/>
        <v>2383.8500000000004</v>
      </c>
      <c r="BG40">
        <f t="shared" si="49"/>
        <v>39626.966040740786</v>
      </c>
      <c r="BH40">
        <f t="shared" si="50"/>
        <v>9664.2056469531908</v>
      </c>
      <c r="BI40">
        <f>BH40*1000000/'a1'!BH29</f>
        <v>3089.15613777816</v>
      </c>
      <c r="BJ40">
        <v>1949</v>
      </c>
      <c r="BK40">
        <f t="shared" si="64"/>
        <v>85.61643835616438</v>
      </c>
      <c r="BL40">
        <f t="shared" si="51"/>
        <v>2276.4320000000002</v>
      </c>
      <c r="BM40">
        <f t="shared" si="52"/>
        <v>29871.669852642219</v>
      </c>
      <c r="BN40">
        <f t="shared" si="53"/>
        <v>8472.3125137538846</v>
      </c>
      <c r="BO40">
        <f>BN40*1000000/'a1'!BN29</f>
        <v>2066.133466945982</v>
      </c>
    </row>
    <row r="41" spans="1:67">
      <c r="A41">
        <v>2003</v>
      </c>
      <c r="B41">
        <v>24690</v>
      </c>
      <c r="C41">
        <f t="shared" si="54"/>
        <v>88.517566409597251</v>
      </c>
      <c r="D41">
        <f t="shared" si="21"/>
        <v>27892.768635043565</v>
      </c>
      <c r="E41">
        <f>E40+D41</f>
        <v>457768.72042212164</v>
      </c>
      <c r="F41">
        <f>(F40*0.8)+D41</f>
        <v>116892.57622748513</v>
      </c>
      <c r="G41">
        <f>F41*1000000/'a1'!F30</f>
        <v>3693.9853620242379</v>
      </c>
      <c r="H41">
        <v>173</v>
      </c>
      <c r="I41">
        <f t="shared" si="55"/>
        <v>70.365358592692829</v>
      </c>
      <c r="J41">
        <f t="shared" si="24"/>
        <v>245.85961538461541</v>
      </c>
      <c r="K41">
        <f t="shared" si="25"/>
        <v>4664.6176912254123</v>
      </c>
      <c r="L41">
        <f t="shared" si="26"/>
        <v>1044.7737431019671</v>
      </c>
      <c r="M41">
        <f>L41*1000000/'a1'!L30</f>
        <v>2015.1521009413802</v>
      </c>
      <c r="N41">
        <v>43</v>
      </c>
      <c r="O41">
        <f t="shared" si="56"/>
        <v>91.780821917808211</v>
      </c>
      <c r="P41">
        <f t="shared" si="27"/>
        <v>46.850746268656721</v>
      </c>
      <c r="Q41">
        <f t="shared" si="28"/>
        <v>662.76820130382066</v>
      </c>
      <c r="R41">
        <f t="shared" si="29"/>
        <v>172.89956460482864</v>
      </c>
      <c r="S41">
        <f>R41*1000000/'a1'!R30</f>
        <v>1259.9529582722687</v>
      </c>
      <c r="T41">
        <v>409</v>
      </c>
      <c r="U41">
        <f t="shared" si="57"/>
        <v>91.074523396880394</v>
      </c>
      <c r="V41">
        <f t="shared" si="30"/>
        <v>449.08277830637502</v>
      </c>
      <c r="W41">
        <f t="shared" si="31"/>
        <v>9541.9252740701722</v>
      </c>
      <c r="X41">
        <f t="shared" si="32"/>
        <v>2037.1021751128874</v>
      </c>
      <c r="Y41">
        <f>X41*1000000/'a1'!X30</f>
        <v>2172.4061471775467</v>
      </c>
      <c r="Z41">
        <v>215</v>
      </c>
      <c r="AA41">
        <f t="shared" si="58"/>
        <v>89.081455805892546</v>
      </c>
      <c r="AB41">
        <f t="shared" si="33"/>
        <v>241.35214007782099</v>
      </c>
      <c r="AC41">
        <f t="shared" si="34"/>
        <v>6461.8863943099568</v>
      </c>
      <c r="AD41">
        <f t="shared" si="35"/>
        <v>1005.9373536994191</v>
      </c>
      <c r="AE41">
        <f>AD41*1000000/'a1'!AD30</f>
        <v>1342.250228769735</v>
      </c>
      <c r="AF41">
        <v>6965</v>
      </c>
      <c r="AG41">
        <f t="shared" si="59"/>
        <v>92.100538599640927</v>
      </c>
      <c r="AH41">
        <f t="shared" si="36"/>
        <v>7562.3879142300193</v>
      </c>
      <c r="AI41">
        <f t="shared" si="37"/>
        <v>107846.98305090568</v>
      </c>
      <c r="AJ41">
        <f t="shared" si="38"/>
        <v>31022.485146786486</v>
      </c>
      <c r="AK41">
        <f>AJ41*1000000/'a1'!AJ30</f>
        <v>4144.2036822196096</v>
      </c>
      <c r="AL41">
        <v>11983</v>
      </c>
      <c r="AM41">
        <f t="shared" si="60"/>
        <v>92.968036529680361</v>
      </c>
      <c r="AN41">
        <f t="shared" si="39"/>
        <v>12889.376227897839</v>
      </c>
      <c r="AO41">
        <f t="shared" si="40"/>
        <v>197055.7544293481</v>
      </c>
      <c r="AP41">
        <f t="shared" si="41"/>
        <v>54447.094958842987</v>
      </c>
      <c r="AQ41">
        <f>AP41*1000000/'a1'!AP30</f>
        <v>4446.4615391460156</v>
      </c>
      <c r="AR41">
        <v>455</v>
      </c>
      <c r="AS41">
        <f t="shared" si="61"/>
        <v>85.244519392917368</v>
      </c>
      <c r="AT41">
        <f t="shared" si="42"/>
        <v>533.75865479723052</v>
      </c>
      <c r="AU41">
        <f t="shared" si="43"/>
        <v>10906.975704159322</v>
      </c>
      <c r="AV41">
        <f t="shared" si="44"/>
        <v>2389.9265640428894</v>
      </c>
      <c r="AW41">
        <f>AV41*1000000/'a1'!AV30</f>
        <v>2053.914386129627</v>
      </c>
      <c r="AX41">
        <v>398</v>
      </c>
      <c r="AY41">
        <f t="shared" si="62"/>
        <v>79.43925233644859</v>
      </c>
      <c r="AZ41">
        <f t="shared" si="45"/>
        <v>501.01176470588246</v>
      </c>
      <c r="BA41">
        <f t="shared" si="46"/>
        <v>9672.6546058365457</v>
      </c>
      <c r="BB41">
        <f t="shared" si="47"/>
        <v>2328.3012166147519</v>
      </c>
      <c r="BC41">
        <f>BB41*1000000/'a1'!BB30</f>
        <v>2336.7462174445964</v>
      </c>
      <c r="BD41">
        <v>1901</v>
      </c>
      <c r="BE41">
        <f t="shared" si="63"/>
        <v>78.776978417266179</v>
      </c>
      <c r="BF41">
        <f t="shared" si="48"/>
        <v>2413.1415525114157</v>
      </c>
      <c r="BG41">
        <f t="shared" si="49"/>
        <v>42040.1075932522</v>
      </c>
      <c r="BH41">
        <f t="shared" si="50"/>
        <v>10144.506070073969</v>
      </c>
      <c r="BI41">
        <f>BH41*1000000/'a1'!BH30</f>
        <v>3187.0244780027956</v>
      </c>
      <c r="BJ41">
        <v>2050</v>
      </c>
      <c r="BK41">
        <f t="shared" si="64"/>
        <v>88.18493150684931</v>
      </c>
      <c r="BL41">
        <f t="shared" si="51"/>
        <v>2324.6601941747576</v>
      </c>
      <c r="BM41">
        <f t="shared" si="52"/>
        <v>32196.330046816976</v>
      </c>
      <c r="BN41">
        <f t="shared" si="53"/>
        <v>9102.5102051778667</v>
      </c>
      <c r="BO41">
        <f>BN41*1000000/'a1'!BN30</f>
        <v>2206.9462796001694</v>
      </c>
    </row>
    <row r="42" spans="1:67">
      <c r="A42">
        <v>2004</v>
      </c>
      <c r="B42">
        <v>26679</v>
      </c>
      <c r="C42">
        <f t="shared" si="54"/>
        <v>91.34532990574121</v>
      </c>
      <c r="D42">
        <f t="shared" si="21"/>
        <v>29206.747654784242</v>
      </c>
      <c r="E42">
        <f>E41+D42</f>
        <v>486975.46807690588</v>
      </c>
      <c r="F42">
        <f t="shared" si="23"/>
        <v>122720.80863677234</v>
      </c>
      <c r="G42">
        <f>F42*1000000/'a1'!F31</f>
        <v>3842.1506583622763</v>
      </c>
      <c r="H42">
        <v>173</v>
      </c>
      <c r="I42">
        <f t="shared" si="55"/>
        <v>76.319350473612985</v>
      </c>
      <c r="J42">
        <f t="shared" si="24"/>
        <v>226.67907801418443</v>
      </c>
      <c r="K42">
        <f t="shared" si="25"/>
        <v>4891.2967692395969</v>
      </c>
      <c r="L42">
        <f t="shared" si="26"/>
        <v>1062.4980724957582</v>
      </c>
      <c r="M42">
        <f>L42*1000000/'a1'!L31</f>
        <v>2053.4419082564132</v>
      </c>
      <c r="N42">
        <v>41</v>
      </c>
      <c r="O42">
        <f t="shared" si="56"/>
        <v>93.789954337899545</v>
      </c>
      <c r="P42">
        <f t="shared" si="27"/>
        <v>43.714703018500487</v>
      </c>
      <c r="Q42">
        <f t="shared" si="28"/>
        <v>706.48290432232113</v>
      </c>
      <c r="R42">
        <f t="shared" si="29"/>
        <v>182.03435470236343</v>
      </c>
      <c r="S42">
        <f>R42*1000000/'a1'!R31</f>
        <v>1322.155394409961</v>
      </c>
      <c r="T42">
        <v>447</v>
      </c>
      <c r="U42">
        <f t="shared" si="57"/>
        <v>93.32755632582321</v>
      </c>
      <c r="V42">
        <f t="shared" si="30"/>
        <v>478.95821727019506</v>
      </c>
      <c r="W42">
        <f t="shared" si="31"/>
        <v>10020.883491340368</v>
      </c>
      <c r="X42">
        <f t="shared" si="32"/>
        <v>2108.6399573605049</v>
      </c>
      <c r="Y42">
        <f>X42*1000000/'a1'!X31</f>
        <v>2244.0361207415681</v>
      </c>
      <c r="Z42">
        <v>227</v>
      </c>
      <c r="AA42">
        <f t="shared" si="58"/>
        <v>91.68110918544194</v>
      </c>
      <c r="AB42">
        <f t="shared" si="33"/>
        <v>247.59735349716445</v>
      </c>
      <c r="AC42">
        <f t="shared" si="34"/>
        <v>6709.4837478071213</v>
      </c>
      <c r="AD42">
        <f t="shared" si="35"/>
        <v>1052.3472364566996</v>
      </c>
      <c r="AE42">
        <f>AD42*1000000/'a1'!AD31</f>
        <v>1404.2174490594709</v>
      </c>
      <c r="AF42">
        <v>7244</v>
      </c>
      <c r="AG42">
        <f t="shared" si="59"/>
        <v>93.985637342908433</v>
      </c>
      <c r="AH42">
        <f t="shared" si="36"/>
        <v>7707.5606494746908</v>
      </c>
      <c r="AI42">
        <f t="shared" si="37"/>
        <v>115554.54370038037</v>
      </c>
      <c r="AJ42">
        <f t="shared" si="38"/>
        <v>32525.548766903881</v>
      </c>
      <c r="AK42">
        <f>AJ42*1000000/'a1'!AJ31</f>
        <v>4316.2577537928528</v>
      </c>
      <c r="AL42">
        <v>12956</v>
      </c>
      <c r="AM42">
        <f t="shared" si="60"/>
        <v>94.885844748858446</v>
      </c>
      <c r="AN42">
        <f t="shared" si="39"/>
        <v>13654.30221366699</v>
      </c>
      <c r="AO42">
        <f t="shared" si="40"/>
        <v>210710.05664301509</v>
      </c>
      <c r="AP42">
        <f t="shared" si="41"/>
        <v>57211.978180741382</v>
      </c>
      <c r="AQ42">
        <f>AP42*1000000/'a1'!AP31</f>
        <v>4617.0635458791512</v>
      </c>
      <c r="AR42">
        <v>518</v>
      </c>
      <c r="AS42">
        <f t="shared" si="61"/>
        <v>88.53288364249579</v>
      </c>
      <c r="AT42">
        <f t="shared" si="42"/>
        <v>585.09333333333325</v>
      </c>
      <c r="AU42">
        <f t="shared" si="43"/>
        <v>11492.069037492656</v>
      </c>
      <c r="AV42">
        <f t="shared" si="44"/>
        <v>2497.0345845676447</v>
      </c>
      <c r="AW42">
        <f>AV42*1000000/'a1'!AV31</f>
        <v>2128.3274020852073</v>
      </c>
      <c r="AX42">
        <v>425</v>
      </c>
      <c r="AY42">
        <f t="shared" si="62"/>
        <v>84.190031152647961</v>
      </c>
      <c r="AZ42">
        <f t="shared" si="45"/>
        <v>504.81036077705835</v>
      </c>
      <c r="BA42">
        <f t="shared" si="46"/>
        <v>10177.464966613605</v>
      </c>
      <c r="BB42">
        <f t="shared" si="47"/>
        <v>2367.45133406886</v>
      </c>
      <c r="BC42">
        <f>BB42*1000000/'a1'!BB31</f>
        <v>2373.9012236936355</v>
      </c>
      <c r="BD42">
        <v>2262</v>
      </c>
      <c r="BE42">
        <f t="shared" si="63"/>
        <v>83.453237410071935</v>
      </c>
      <c r="BF42">
        <f t="shared" si="48"/>
        <v>2710.5000000000005</v>
      </c>
      <c r="BG42">
        <f t="shared" si="49"/>
        <v>44750.6075932522</v>
      </c>
      <c r="BH42">
        <f t="shared" si="50"/>
        <v>10826.104856059175</v>
      </c>
      <c r="BI42">
        <f>BH42*1000000/'a1'!BH31</f>
        <v>3342.764635356009</v>
      </c>
      <c r="BJ42">
        <v>2263</v>
      </c>
      <c r="BK42">
        <f t="shared" si="64"/>
        <v>92.123287671232873</v>
      </c>
      <c r="BL42">
        <f t="shared" si="51"/>
        <v>2456.4907063197024</v>
      </c>
      <c r="BM42">
        <f t="shared" si="52"/>
        <v>34652.820753136679</v>
      </c>
      <c r="BN42">
        <f t="shared" si="53"/>
        <v>9738.4988704619973</v>
      </c>
      <c r="BO42">
        <f>BN42*1000000/'a1'!BN31</f>
        <v>2343.4352091794999</v>
      </c>
    </row>
    <row r="43" spans="1:67">
      <c r="A43">
        <v>2005</v>
      </c>
      <c r="B43">
        <v>28022</v>
      </c>
      <c r="C43">
        <f t="shared" si="54"/>
        <v>94.344473007712082</v>
      </c>
      <c r="D43">
        <f t="shared" si="21"/>
        <v>29701.792915531336</v>
      </c>
      <c r="E43">
        <f>E42+D43</f>
        <v>516677.26099243719</v>
      </c>
      <c r="F43">
        <f t="shared" si="23"/>
        <v>127878.43982494921</v>
      </c>
      <c r="G43">
        <f>F43*1000000/'a1'!F32</f>
        <v>3965.9911743198504</v>
      </c>
      <c r="H43">
        <v>267</v>
      </c>
      <c r="I43">
        <f t="shared" si="55"/>
        <v>84.438430311231386</v>
      </c>
      <c r="J43">
        <f t="shared" si="24"/>
        <v>316.20673076923083</v>
      </c>
      <c r="K43">
        <f t="shared" si="25"/>
        <v>5207.5035000088274</v>
      </c>
      <c r="L43">
        <f t="shared" si="26"/>
        <v>1166.2051887658374</v>
      </c>
      <c r="M43">
        <f>L43*1000000/'a1'!L32</f>
        <v>2267.4171328360621</v>
      </c>
      <c r="N43">
        <v>66</v>
      </c>
      <c r="O43">
        <f t="shared" si="56"/>
        <v>95.433789954337897</v>
      </c>
      <c r="P43">
        <f t="shared" si="27"/>
        <v>69.15789473684211</v>
      </c>
      <c r="Q43">
        <f t="shared" si="28"/>
        <v>775.64079905916321</v>
      </c>
      <c r="R43">
        <f t="shared" si="29"/>
        <v>214.78537849873285</v>
      </c>
      <c r="S43">
        <f>R43*1000000/'a1'!R32</f>
        <v>1555.6943048059802</v>
      </c>
      <c r="T43">
        <v>466</v>
      </c>
      <c r="U43">
        <f t="shared" si="57"/>
        <v>96.533795493934136</v>
      </c>
      <c r="V43">
        <f t="shared" si="30"/>
        <v>482.7324955116697</v>
      </c>
      <c r="W43">
        <f t="shared" si="31"/>
        <v>10503.615986852037</v>
      </c>
      <c r="X43">
        <f t="shared" si="32"/>
        <v>2169.6444614000739</v>
      </c>
      <c r="Y43">
        <f>X43*1000000/'a1'!X32</f>
        <v>2313.2362909228168</v>
      </c>
      <c r="Z43">
        <v>258</v>
      </c>
      <c r="AA43">
        <f t="shared" si="58"/>
        <v>94.627383015597914</v>
      </c>
      <c r="AB43">
        <f t="shared" si="33"/>
        <v>272.64835164835171</v>
      </c>
      <c r="AC43">
        <f t="shared" si="34"/>
        <v>6982.1320994554726</v>
      </c>
      <c r="AD43">
        <f t="shared" si="35"/>
        <v>1114.5261408137114</v>
      </c>
      <c r="AE43">
        <f>AD43*1000000/'a1'!AD32</f>
        <v>1489.894674889362</v>
      </c>
      <c r="AF43">
        <v>7262</v>
      </c>
      <c r="AG43">
        <f t="shared" si="59"/>
        <v>95.601436265709154</v>
      </c>
      <c r="AH43">
        <f t="shared" si="36"/>
        <v>7596.1201877934272</v>
      </c>
      <c r="AI43">
        <f t="shared" si="37"/>
        <v>123150.66388817379</v>
      </c>
      <c r="AJ43">
        <f t="shared" si="38"/>
        <v>33616.559201316537</v>
      </c>
      <c r="AK43">
        <f>AJ43*1000000/'a1'!AJ32</f>
        <v>4434.0388601528957</v>
      </c>
      <c r="AL43">
        <v>13664</v>
      </c>
      <c r="AM43">
        <f t="shared" si="60"/>
        <v>96.164383561643831</v>
      </c>
      <c r="AN43">
        <f t="shared" si="39"/>
        <v>14209.002849002849</v>
      </c>
      <c r="AO43">
        <f t="shared" si="40"/>
        <v>224919.05949201796</v>
      </c>
      <c r="AP43">
        <f t="shared" si="41"/>
        <v>59978.58539359596</v>
      </c>
      <c r="AQ43">
        <f>AP43*1000000/'a1'!AP32</f>
        <v>4787.3093396794184</v>
      </c>
      <c r="AR43">
        <v>582</v>
      </c>
      <c r="AS43">
        <f t="shared" si="61"/>
        <v>90.472175379426645</v>
      </c>
      <c r="AT43">
        <f t="shared" si="42"/>
        <v>643.29170549860214</v>
      </c>
      <c r="AU43">
        <f t="shared" si="43"/>
        <v>12135.360742991259</v>
      </c>
      <c r="AV43">
        <f t="shared" si="44"/>
        <v>2640.919373152718</v>
      </c>
      <c r="AW43">
        <f>AV43*1000000/'a1'!AV32</f>
        <v>2241.3647307842029</v>
      </c>
      <c r="AX43">
        <v>454</v>
      </c>
      <c r="AY43">
        <f t="shared" si="62"/>
        <v>88.0841121495327</v>
      </c>
      <c r="AZ43">
        <f t="shared" si="45"/>
        <v>515.41644562334227</v>
      </c>
      <c r="BA43">
        <f t="shared" si="46"/>
        <v>10692.881412236948</v>
      </c>
      <c r="BB43">
        <f t="shared" si="47"/>
        <v>2409.37751287843</v>
      </c>
      <c r="BC43">
        <f>BB43*1000000/'a1'!BB32</f>
        <v>2425.1409289163862</v>
      </c>
      <c r="BD43">
        <v>2422</v>
      </c>
      <c r="BE43">
        <f t="shared" si="63"/>
        <v>92.517985611510781</v>
      </c>
      <c r="BF43">
        <f t="shared" si="48"/>
        <v>2617.8693623639197</v>
      </c>
      <c r="BG43">
        <f t="shared" si="49"/>
        <v>47368.476955616119</v>
      </c>
      <c r="BH43">
        <f t="shared" si="50"/>
        <v>11278.75324721126</v>
      </c>
      <c r="BI43">
        <f>BH43*1000000/'a1'!BH32</f>
        <v>3395.4066771704888</v>
      </c>
      <c r="BJ43">
        <v>2414</v>
      </c>
      <c r="BK43">
        <f t="shared" si="64"/>
        <v>94.606164383561648</v>
      </c>
      <c r="BL43">
        <f t="shared" si="51"/>
        <v>2551.6307692307691</v>
      </c>
      <c r="BM43">
        <f t="shared" si="52"/>
        <v>37204.451522367446</v>
      </c>
      <c r="BN43">
        <f t="shared" si="53"/>
        <v>10342.429865600367</v>
      </c>
      <c r="BO43">
        <f>BN43*1000000/'a1'!BN32</f>
        <v>2464.7943394545568</v>
      </c>
    </row>
    <row r="44" spans="1:67">
      <c r="A44">
        <v>2006</v>
      </c>
      <c r="B44">
        <v>29079</v>
      </c>
      <c r="C44">
        <f>C45*(C96/C97)</f>
        <v>96.829477292202228</v>
      </c>
      <c r="D44">
        <f t="shared" si="21"/>
        <v>30031.144247787608</v>
      </c>
      <c r="E44">
        <f t="shared" si="22"/>
        <v>546708.40524022479</v>
      </c>
      <c r="F44">
        <f t="shared" si="23"/>
        <v>132333.89610774699</v>
      </c>
      <c r="G44">
        <f>F44*1000000/'a1'!F33</f>
        <v>4062.9145301224635</v>
      </c>
      <c r="H44">
        <v>264</v>
      </c>
      <c r="I44">
        <f>I45*(D96/D97)</f>
        <v>97.293640054127195</v>
      </c>
      <c r="J44">
        <f t="shared" si="24"/>
        <v>271.34353268428373</v>
      </c>
      <c r="K44">
        <f t="shared" si="25"/>
        <v>5478.847032693111</v>
      </c>
      <c r="L44">
        <f t="shared" si="26"/>
        <v>1204.3076836969537</v>
      </c>
      <c r="M44">
        <f>L44*1000000/'a1'!L33</f>
        <v>2358.6497314821891</v>
      </c>
      <c r="N44">
        <v>69</v>
      </c>
      <c r="O44">
        <f>O45*(E96/E97)</f>
        <v>96.621004566210047</v>
      </c>
      <c r="P44">
        <f t="shared" si="27"/>
        <v>71.413043478260875</v>
      </c>
      <c r="Q44">
        <f t="shared" si="28"/>
        <v>847.05384253742409</v>
      </c>
      <c r="R44">
        <f t="shared" si="29"/>
        <v>243.24134627724717</v>
      </c>
      <c r="S44">
        <f>R44*1000000/'a1'!R33</f>
        <v>1764.3188455340812</v>
      </c>
      <c r="T44">
        <v>502</v>
      </c>
      <c r="U44">
        <f>U45*(F96/F97)</f>
        <v>97.31369150779895</v>
      </c>
      <c r="V44">
        <f t="shared" si="30"/>
        <v>515.85752448797871</v>
      </c>
      <c r="W44">
        <f t="shared" si="31"/>
        <v>11019.473511340017</v>
      </c>
      <c r="X44">
        <f t="shared" si="32"/>
        <v>2251.5730936080381</v>
      </c>
      <c r="Y44">
        <f>X44*1000000/'a1'!X33</f>
        <v>2400.6997613858011</v>
      </c>
      <c r="Z44">
        <v>273</v>
      </c>
      <c r="AA44">
        <f>AA45*(G96/G97)</f>
        <v>96.620450606585777</v>
      </c>
      <c r="AB44">
        <f t="shared" si="33"/>
        <v>282.54887892376684</v>
      </c>
      <c r="AC44">
        <f t="shared" si="34"/>
        <v>7264.6809783792396</v>
      </c>
      <c r="AD44">
        <f t="shared" si="35"/>
        <v>1174.1697915747361</v>
      </c>
      <c r="AE44">
        <f>AD44*1000000/'a1'!AD33</f>
        <v>1574.754186878771</v>
      </c>
      <c r="AF44">
        <v>7904</v>
      </c>
      <c r="AG44">
        <f>AG45*(H96/H97)</f>
        <v>97.486535008976645</v>
      </c>
      <c r="AH44">
        <f t="shared" si="36"/>
        <v>8107.7863720073683</v>
      </c>
      <c r="AI44">
        <f t="shared" si="37"/>
        <v>131258.45026018115</v>
      </c>
      <c r="AJ44">
        <f t="shared" si="38"/>
        <v>35001.033733060598</v>
      </c>
      <c r="AK44">
        <f>AJ44*1000000/'a1'!AJ33</f>
        <v>4586.1097563931235</v>
      </c>
      <c r="AL44">
        <v>13825</v>
      </c>
      <c r="AM44">
        <f>AM45*(I96/I97)</f>
        <v>97.899543378995432</v>
      </c>
      <c r="AN44">
        <f t="shared" si="39"/>
        <v>14121.618470149255</v>
      </c>
      <c r="AO44">
        <f t="shared" si="40"/>
        <v>239040.67796216722</v>
      </c>
      <c r="AP44">
        <f t="shared" si="41"/>
        <v>62104.486785026027</v>
      </c>
      <c r="AQ44">
        <f>AP44*1000000/'a1'!AP33</f>
        <v>4904.8400865200265</v>
      </c>
      <c r="AR44">
        <v>562</v>
      </c>
      <c r="AS44">
        <f>AS45*(J96/J97)</f>
        <v>94.772344013490738</v>
      </c>
      <c r="AT44">
        <f t="shared" si="42"/>
        <v>592.99999999999989</v>
      </c>
      <c r="AU44">
        <f t="shared" si="43"/>
        <v>12728.360742991259</v>
      </c>
      <c r="AV44">
        <f t="shared" si="44"/>
        <v>2705.7354985221746</v>
      </c>
      <c r="AW44">
        <f>AV44*1000000/'a1'!AV33</f>
        <v>2286.0952772412211</v>
      </c>
      <c r="AX44">
        <v>473</v>
      </c>
      <c r="AY44">
        <f>AY45*(K96/K97)</f>
        <v>92.834890965732086</v>
      </c>
      <c r="AZ44">
        <f t="shared" si="45"/>
        <v>509.50671140939596</v>
      </c>
      <c r="BA44">
        <f t="shared" si="46"/>
        <v>11202.388123646344</v>
      </c>
      <c r="BB44">
        <f t="shared" si="47"/>
        <v>2437.00872171214</v>
      </c>
      <c r="BC44">
        <f>BB44*1000000/'a1'!BB33</f>
        <v>2455.8846511408083</v>
      </c>
      <c r="BD44">
        <v>2599</v>
      </c>
      <c r="BE44">
        <f>BE45*(L96/L97)</f>
        <v>95.035971223021576</v>
      </c>
      <c r="BF44">
        <f t="shared" si="48"/>
        <v>2734.7539742619228</v>
      </c>
      <c r="BG44">
        <f t="shared" si="49"/>
        <v>50103.230929878046</v>
      </c>
      <c r="BH44">
        <f t="shared" si="50"/>
        <v>11757.75657203093</v>
      </c>
      <c r="BI44">
        <f>BH44*1000000/'a1'!BH33</f>
        <v>3436.4995998844138</v>
      </c>
      <c r="BJ44">
        <v>2432</v>
      </c>
      <c r="BK44">
        <f>BK45*(M96/M97)</f>
        <v>97.688356164383563</v>
      </c>
      <c r="BL44">
        <f t="shared" si="51"/>
        <v>2489.5495179666959</v>
      </c>
      <c r="BM44">
        <f t="shared" si="52"/>
        <v>39694.001040334144</v>
      </c>
      <c r="BN44">
        <f t="shared" si="53"/>
        <v>10763.49341044699</v>
      </c>
      <c r="BO44">
        <f>BN44*1000000/'a1'!BN33</f>
        <v>2537.4861227223651</v>
      </c>
    </row>
    <row r="45" spans="1:67">
      <c r="A45">
        <v>2007</v>
      </c>
      <c r="B45">
        <v>30032</v>
      </c>
      <c r="C45">
        <f>C63</f>
        <v>100</v>
      </c>
      <c r="D45">
        <f t="shared" si="21"/>
        <v>30032</v>
      </c>
      <c r="E45">
        <f t="shared" si="22"/>
        <v>576740.40524022479</v>
      </c>
      <c r="F45">
        <f t="shared" si="23"/>
        <v>135899.11688619759</v>
      </c>
      <c r="G45">
        <f>F45*1000000/'a1'!F34</f>
        <v>4132.05064261399</v>
      </c>
      <c r="H45">
        <v>261</v>
      </c>
      <c r="I45">
        <f>D63</f>
        <v>100</v>
      </c>
      <c r="J45">
        <f t="shared" si="24"/>
        <v>261</v>
      </c>
      <c r="K45">
        <f t="shared" si="25"/>
        <v>5739.847032693111</v>
      </c>
      <c r="L45">
        <f t="shared" si="26"/>
        <v>1224.4461469575631</v>
      </c>
      <c r="M45">
        <f>L45*1000000/'a1'!L34</f>
        <v>2405.3317361730328</v>
      </c>
      <c r="N45">
        <v>60</v>
      </c>
      <c r="O45">
        <f>E63</f>
        <v>100</v>
      </c>
      <c r="P45">
        <f t="shared" si="27"/>
        <v>60</v>
      </c>
      <c r="Q45">
        <f t="shared" si="28"/>
        <v>907.05384253742409</v>
      </c>
      <c r="R45">
        <f t="shared" si="29"/>
        <v>254.59307702179774</v>
      </c>
      <c r="S45">
        <f>R45*1000000/'a1'!R34</f>
        <v>1848.7490252906284</v>
      </c>
      <c r="T45">
        <v>509</v>
      </c>
      <c r="U45">
        <f>F63</f>
        <v>100</v>
      </c>
      <c r="V45">
        <f t="shared" si="30"/>
        <v>509</v>
      </c>
      <c r="W45">
        <f t="shared" si="31"/>
        <v>11528.473511340017</v>
      </c>
      <c r="X45">
        <f t="shared" si="32"/>
        <v>2310.2584748864306</v>
      </c>
      <c r="Y45">
        <f>X45*1000000/'a1'!X34</f>
        <v>2470.5608132544453</v>
      </c>
      <c r="Z45">
        <v>324</v>
      </c>
      <c r="AA45">
        <f>G63</f>
        <v>100</v>
      </c>
      <c r="AB45">
        <f t="shared" si="33"/>
        <v>324</v>
      </c>
      <c r="AC45">
        <f t="shared" si="34"/>
        <v>7588.6809783792396</v>
      </c>
      <c r="AD45">
        <f t="shared" si="35"/>
        <v>1263.3358332597891</v>
      </c>
      <c r="AE45">
        <f>AD45*1000000/'a1'!AD34</f>
        <v>1694.7677836368782</v>
      </c>
      <c r="AF45">
        <v>7949</v>
      </c>
      <c r="AG45">
        <f>H63</f>
        <v>100</v>
      </c>
      <c r="AH45">
        <f t="shared" si="36"/>
        <v>7948.9999999999991</v>
      </c>
      <c r="AI45">
        <f t="shared" si="37"/>
        <v>139207.45026018115</v>
      </c>
      <c r="AJ45">
        <f t="shared" si="38"/>
        <v>35949.826986448476</v>
      </c>
      <c r="AK45">
        <f>AJ45*1000000/'a1'!AJ34</f>
        <v>4673.1079588609155</v>
      </c>
      <c r="AL45">
        <v>14059</v>
      </c>
      <c r="AM45">
        <f>I63</f>
        <v>100</v>
      </c>
      <c r="AN45">
        <f t="shared" si="39"/>
        <v>14059</v>
      </c>
      <c r="AO45">
        <f t="shared" si="40"/>
        <v>253099.67796216722</v>
      </c>
      <c r="AP45">
        <f t="shared" si="41"/>
        <v>63742.589428020823</v>
      </c>
      <c r="AQ45">
        <f>AP45*1000000/'a1'!AP34</f>
        <v>4993.6199130657233</v>
      </c>
      <c r="AR45">
        <v>600</v>
      </c>
      <c r="AS45">
        <f>J63</f>
        <v>100</v>
      </c>
      <c r="AT45">
        <f t="shared" si="42"/>
        <v>600</v>
      </c>
      <c r="AU45">
        <f t="shared" si="43"/>
        <v>13328.360742991259</v>
      </c>
      <c r="AV45">
        <f t="shared" si="44"/>
        <v>2764.5883988177397</v>
      </c>
      <c r="AW45">
        <f>AV45*1000000/'a1'!AV34</f>
        <v>2324.2558111412241</v>
      </c>
      <c r="AX45">
        <v>504</v>
      </c>
      <c r="AY45">
        <f>K63</f>
        <v>100</v>
      </c>
      <c r="AZ45">
        <f t="shared" si="45"/>
        <v>504</v>
      </c>
      <c r="BA45">
        <f t="shared" si="46"/>
        <v>11706.388123646344</v>
      </c>
      <c r="BB45">
        <f t="shared" si="47"/>
        <v>2453.6069773697118</v>
      </c>
      <c r="BC45">
        <f>BB45*1000000/'a1'!BB34</f>
        <v>2448.4994076054468</v>
      </c>
      <c r="BD45">
        <v>2709</v>
      </c>
      <c r="BE45">
        <f>L63</f>
        <v>100</v>
      </c>
      <c r="BF45">
        <f t="shared" si="48"/>
        <v>2709</v>
      </c>
      <c r="BG45">
        <f t="shared" si="49"/>
        <v>52812.230929878046</v>
      </c>
      <c r="BH45">
        <f t="shared" si="50"/>
        <v>12115.205257624744</v>
      </c>
      <c r="BI45">
        <f>BH45*1000000/'a1'!BH34</f>
        <v>3447.552210429656</v>
      </c>
      <c r="BJ45">
        <v>2838</v>
      </c>
      <c r="BK45">
        <f>M63</f>
        <v>100</v>
      </c>
      <c r="BL45">
        <f t="shared" si="51"/>
        <v>2838</v>
      </c>
      <c r="BM45">
        <f t="shared" si="52"/>
        <v>42532.001040334144</v>
      </c>
      <c r="BN45">
        <f t="shared" si="53"/>
        <v>11448.794728357592</v>
      </c>
      <c r="BO45">
        <f>BN45*1000000/'a1'!BN34</f>
        <v>2668.104735034573</v>
      </c>
    </row>
    <row r="46" spans="1:67">
      <c r="A46">
        <v>2008</v>
      </c>
      <c r="B46">
        <v>30751</v>
      </c>
      <c r="C46">
        <f>C64</f>
        <v>104</v>
      </c>
      <c r="D46">
        <f t="shared" si="21"/>
        <v>29568.26923076923</v>
      </c>
      <c r="E46">
        <f>E45+D46</f>
        <v>606308.67447099404</v>
      </c>
      <c r="F46">
        <f>(F45*0.8)+D46</f>
        <v>138287.56273972729</v>
      </c>
      <c r="G46">
        <f>F46*1000000/'a1'!F35</f>
        <v>4159.3849650284665</v>
      </c>
      <c r="H46">
        <v>259</v>
      </c>
      <c r="I46">
        <f>D64</f>
        <v>106.9</v>
      </c>
      <c r="J46">
        <f t="shared" si="24"/>
        <v>242.2825070159027</v>
      </c>
      <c r="K46">
        <f t="shared" si="25"/>
        <v>5982.1295397090134</v>
      </c>
      <c r="L46">
        <f t="shared" si="26"/>
        <v>1221.8394245819532</v>
      </c>
      <c r="M46">
        <f>L46*1000000/'a1'!L35</f>
        <v>2388.3596626574345</v>
      </c>
      <c r="N46">
        <v>66</v>
      </c>
      <c r="O46">
        <f>E64</f>
        <v>102.1</v>
      </c>
      <c r="P46">
        <f t="shared" si="27"/>
        <v>64.642507345739475</v>
      </c>
      <c r="Q46">
        <f t="shared" si="28"/>
        <v>971.69634988316352</v>
      </c>
      <c r="R46">
        <f t="shared" si="29"/>
        <v>268.31696896317766</v>
      </c>
      <c r="S46">
        <f>R46*1000000/'a1'!R35</f>
        <v>1933.8299300404158</v>
      </c>
      <c r="T46">
        <v>526</v>
      </c>
      <c r="U46">
        <f>F64</f>
        <v>102</v>
      </c>
      <c r="V46">
        <f t="shared" si="30"/>
        <v>515.68627450980398</v>
      </c>
      <c r="W46">
        <f t="shared" si="31"/>
        <v>12044.159785849821</v>
      </c>
      <c r="X46">
        <f t="shared" si="32"/>
        <v>2363.8930544189489</v>
      </c>
      <c r="Y46">
        <f>X46*1000000/'a1'!X35</f>
        <v>2525.8047140005242</v>
      </c>
      <c r="Z46">
        <v>320</v>
      </c>
      <c r="AA46">
        <f>G64</f>
        <v>101.1</v>
      </c>
      <c r="AB46">
        <f t="shared" si="33"/>
        <v>316.51829871414441</v>
      </c>
      <c r="AC46">
        <f t="shared" si="34"/>
        <v>7905.1992770933839</v>
      </c>
      <c r="AD46">
        <f t="shared" si="35"/>
        <v>1327.1869653219755</v>
      </c>
      <c r="AE46">
        <f>AE45*POWER(AE$45/AE$40, 1/5)</f>
        <v>1793.9261082521712</v>
      </c>
      <c r="AF46">
        <v>8088</v>
      </c>
      <c r="AG46">
        <f>H64</f>
        <v>101.1</v>
      </c>
      <c r="AH46">
        <f t="shared" si="36"/>
        <v>8000</v>
      </c>
      <c r="AI46">
        <f t="shared" si="37"/>
        <v>147207.45026018115</v>
      </c>
      <c r="AJ46">
        <f t="shared" si="38"/>
        <v>36759.861589158783</v>
      </c>
      <c r="AK46">
        <f>AJ46*1000000/'a1'!AJ35</f>
        <v>4736.0427726000062</v>
      </c>
      <c r="AL46">
        <v>14193</v>
      </c>
      <c r="AM46">
        <f>I64</f>
        <v>101.2</v>
      </c>
      <c r="AN46">
        <f t="shared" si="39"/>
        <v>14024.703557312254</v>
      </c>
      <c r="AO46">
        <f t="shared" si="40"/>
        <v>267124.38151947944</v>
      </c>
      <c r="AP46">
        <f t="shared" si="41"/>
        <v>65018.775099728919</v>
      </c>
      <c r="AQ46">
        <f>AP46*1000000/'a1'!AP35</f>
        <v>5046.6376550474288</v>
      </c>
      <c r="AR46">
        <v>588</v>
      </c>
      <c r="AS46">
        <f>J64</f>
        <v>101.3</v>
      </c>
      <c r="AT46">
        <f t="shared" si="42"/>
        <v>580.45409674234941</v>
      </c>
      <c r="AU46">
        <f t="shared" si="43"/>
        <v>13908.814839733608</v>
      </c>
      <c r="AV46">
        <f t="shared" si="44"/>
        <v>2792.1248157965415</v>
      </c>
      <c r="AW46">
        <f>AV46*1000000/'a1'!AV35</f>
        <v>2331.0929146096232</v>
      </c>
      <c r="AX46">
        <v>542</v>
      </c>
      <c r="AY46">
        <f>K64</f>
        <v>123.4</v>
      </c>
      <c r="AZ46">
        <f t="shared" si="45"/>
        <v>439.22204213938409</v>
      </c>
      <c r="BA46">
        <f t="shared" si="46"/>
        <v>12145.610165785729</v>
      </c>
      <c r="BB46">
        <f t="shared" si="47"/>
        <v>2402.1076240351535</v>
      </c>
      <c r="BC46">
        <f>BB46*1000000/'a1'!BB35</f>
        <v>2361.0164929911357</v>
      </c>
      <c r="BD46">
        <v>3017</v>
      </c>
      <c r="BE46">
        <f>L64</f>
        <v>112.1</v>
      </c>
      <c r="BF46">
        <f t="shared" si="48"/>
        <v>2691.3470115967884</v>
      </c>
      <c r="BG46">
        <f t="shared" si="49"/>
        <v>55503.577941474832</v>
      </c>
      <c r="BH46">
        <f t="shared" si="50"/>
        <v>12383.511217696585</v>
      </c>
      <c r="BI46">
        <f>BH46*1000000/'a1'!BH35</f>
        <v>3443.8284563387924</v>
      </c>
      <c r="BJ46">
        <v>2948</v>
      </c>
      <c r="BK46">
        <f>M64</f>
        <v>102.3</v>
      </c>
      <c r="BL46">
        <f t="shared" si="51"/>
        <v>2881.7204301075267</v>
      </c>
      <c r="BM46">
        <f t="shared" si="52"/>
        <v>45413.721470441669</v>
      </c>
      <c r="BN46">
        <f t="shared" si="53"/>
        <v>12040.756212793602</v>
      </c>
      <c r="BO46">
        <f>BN46*1000000/'a1'!BN35</f>
        <v>2768.4125146444426</v>
      </c>
    </row>
    <row r="47" spans="1:67">
      <c r="A47">
        <v>2009</v>
      </c>
      <c r="B47">
        <v>29660</v>
      </c>
      <c r="C47">
        <f>C65</f>
        <v>101.7</v>
      </c>
      <c r="D47">
        <f>B47/C47*100</f>
        <v>29164.208456243854</v>
      </c>
      <c r="E47">
        <f>E46+D47</f>
        <v>635472.88292723789</v>
      </c>
      <c r="F47">
        <f>(F46*0.8)+D47</f>
        <v>139794.25864802569</v>
      </c>
      <c r="G47">
        <f>F47*1000000/'a1'!F36</f>
        <v>4156.9685429160163</v>
      </c>
      <c r="H47">
        <v>268</v>
      </c>
      <c r="I47">
        <f>D65</f>
        <v>94.7</v>
      </c>
      <c r="J47">
        <f t="shared" si="24"/>
        <v>282.99894403379091</v>
      </c>
      <c r="K47">
        <f t="shared" si="25"/>
        <v>6265.1284837428047</v>
      </c>
      <c r="L47">
        <f t="shared" si="26"/>
        <v>1260.4704836993535</v>
      </c>
      <c r="M47">
        <f>L47*1000000/'a1'!L36</f>
        <v>2439.2221470289433</v>
      </c>
      <c r="N47">
        <v>68</v>
      </c>
      <c r="O47">
        <f>E65</f>
        <v>105</v>
      </c>
      <c r="P47">
        <f>N47/O47*100</f>
        <v>64.761904761904759</v>
      </c>
      <c r="Q47">
        <f>Q46+P47</f>
        <v>1036.4582546450683</v>
      </c>
      <c r="R47">
        <f>(R46*0.8)+P47</f>
        <v>279.41547993244689</v>
      </c>
      <c r="S47">
        <f>R47*1000000/'a1'!R36</f>
        <v>1997.3799596289032</v>
      </c>
      <c r="T47">
        <v>514</v>
      </c>
      <c r="U47">
        <f>F65</f>
        <v>101</v>
      </c>
      <c r="V47">
        <f t="shared" si="30"/>
        <v>508.91089108910893</v>
      </c>
      <c r="W47">
        <f t="shared" si="31"/>
        <v>12553.070676938929</v>
      </c>
      <c r="X47">
        <f t="shared" si="32"/>
        <v>2400.025334624268</v>
      </c>
      <c r="Y47">
        <f>X47*1000000/'a1'!X36</f>
        <v>2558.0951501418322</v>
      </c>
      <c r="Z47">
        <v>330</v>
      </c>
      <c r="AA47">
        <f>G65</f>
        <v>103.4</v>
      </c>
      <c r="AB47">
        <f t="shared" si="33"/>
        <v>319.14893617021278</v>
      </c>
      <c r="AC47">
        <f t="shared" si="34"/>
        <v>8224.3482132635963</v>
      </c>
      <c r="AD47">
        <f t="shared" si="35"/>
        <v>1380.8985084277933</v>
      </c>
      <c r="AE47">
        <f>AE46*POWER(AE$45/AE$40, 1/5)</f>
        <v>1898.8860379224127</v>
      </c>
      <c r="AF47">
        <v>7753</v>
      </c>
      <c r="AG47">
        <f>H65</f>
        <v>102.3</v>
      </c>
      <c r="AH47">
        <f t="shared" si="36"/>
        <v>7578.690127077225</v>
      </c>
      <c r="AI47">
        <f t="shared" si="37"/>
        <v>154786.14038725838</v>
      </c>
      <c r="AJ47">
        <f t="shared" si="38"/>
        <v>36986.579398404254</v>
      </c>
      <c r="AK47">
        <f>AJ47*1000000/'a1'!AJ36</f>
        <v>4715.6411204711349</v>
      </c>
      <c r="AL47">
        <v>13523</v>
      </c>
      <c r="AM47">
        <f>I65</f>
        <v>103.2</v>
      </c>
      <c r="AN47">
        <f t="shared" si="39"/>
        <v>13103.682170542636</v>
      </c>
      <c r="AO47">
        <f t="shared" si="40"/>
        <v>280228.0636900221</v>
      </c>
      <c r="AP47">
        <f t="shared" si="41"/>
        <v>65118.702250325769</v>
      </c>
      <c r="AQ47">
        <f>AP47*1000000/'a1'!AP36</f>
        <v>5009.7687244280532</v>
      </c>
      <c r="AR47">
        <v>655</v>
      </c>
      <c r="AS47">
        <f>J65</f>
        <v>99.6</v>
      </c>
      <c r="AT47">
        <f t="shared" si="42"/>
        <v>657.63052208835347</v>
      </c>
      <c r="AU47">
        <f t="shared" si="43"/>
        <v>14566.445361821961</v>
      </c>
      <c r="AV47">
        <f t="shared" si="44"/>
        <v>2891.3303747255868</v>
      </c>
      <c r="AW47">
        <f>AV47*1000000/'a1'!AV36</f>
        <v>2392.3842790285157</v>
      </c>
      <c r="AX47">
        <v>583</v>
      </c>
      <c r="AY47">
        <f>K65</f>
        <v>115.9</v>
      </c>
      <c r="AZ47">
        <f t="shared" si="45"/>
        <v>503.01984469370143</v>
      </c>
      <c r="BA47">
        <f t="shared" si="46"/>
        <v>12648.63001047943</v>
      </c>
      <c r="BB47">
        <f t="shared" si="47"/>
        <v>2424.7059439218242</v>
      </c>
      <c r="BC47">
        <f>BB47*1000000/'a1'!BB36</f>
        <v>2343.1208200872074</v>
      </c>
      <c r="BD47">
        <v>2909</v>
      </c>
      <c r="BE47">
        <f>L65</f>
        <v>97.4</v>
      </c>
      <c r="BF47">
        <f t="shared" si="48"/>
        <v>2986.6529774127307</v>
      </c>
      <c r="BG47">
        <f t="shared" si="49"/>
        <v>58490.230918887566</v>
      </c>
      <c r="BH47">
        <f t="shared" si="50"/>
        <v>12893.46195157</v>
      </c>
      <c r="BI47">
        <f>BH47*1000000/'a1'!BH36</f>
        <v>3504.6142892164057</v>
      </c>
      <c r="BJ47">
        <v>2918</v>
      </c>
      <c r="BK47">
        <f>M65</f>
        <v>100.7</v>
      </c>
      <c r="BL47">
        <f t="shared" si="51"/>
        <v>2897.7159880834161</v>
      </c>
      <c r="BM47">
        <f t="shared" si="52"/>
        <v>48311.437458525084</v>
      </c>
      <c r="BN47">
        <f t="shared" si="53"/>
        <v>12530.320958318298</v>
      </c>
      <c r="BO47">
        <f>BN47*1000000/'a1'!BN36</f>
        <v>2841.0166448743744</v>
      </c>
    </row>
    <row r="48" spans="1:67">
      <c r="A48">
        <v>2010</v>
      </c>
      <c r="B48">
        <v>30048</v>
      </c>
      <c r="C48">
        <f>C66</f>
        <v>104.9</v>
      </c>
      <c r="D48">
        <f>B48/C48*100</f>
        <v>28644.423260247851</v>
      </c>
      <c r="E48">
        <f>E47+D48</f>
        <v>664117.30618748569</v>
      </c>
      <c r="F48">
        <f>(F47*0.8)+D48</f>
        <v>140479.8301786684</v>
      </c>
      <c r="G48">
        <f>F48*1000000/'a1'!F37</f>
        <v>4131.1656738143856</v>
      </c>
      <c r="H48">
        <v>260</v>
      </c>
      <c r="I48">
        <f>D66</f>
        <v>102</v>
      </c>
      <c r="J48">
        <f t="shared" si="24"/>
        <v>254.9019607843137</v>
      </c>
      <c r="K48">
        <f t="shared" si="25"/>
        <v>6520.0304445271186</v>
      </c>
      <c r="L48">
        <f t="shared" si="26"/>
        <v>1263.2783477437965</v>
      </c>
      <c r="M48">
        <f>L48*1000000/'a1'!L37</f>
        <v>2420.0317384255763</v>
      </c>
      <c r="N48">
        <v>67</v>
      </c>
      <c r="O48">
        <f>E66</f>
        <v>107.5</v>
      </c>
      <c r="P48">
        <f>N48/O48*100</f>
        <v>62.325581395348841</v>
      </c>
      <c r="Q48">
        <f>Q47+P48</f>
        <v>1098.7838360404171</v>
      </c>
      <c r="R48">
        <f>(R47*0.8)+P48</f>
        <v>285.85796534130634</v>
      </c>
      <c r="S48">
        <f>R48*1000000/'a1'!R37</f>
        <v>2018.0013648841991</v>
      </c>
      <c r="T48">
        <v>524</v>
      </c>
      <c r="U48">
        <f>F66</f>
        <v>103.1</v>
      </c>
      <c r="V48">
        <f t="shared" si="30"/>
        <v>508.24442289039774</v>
      </c>
      <c r="W48">
        <f t="shared" si="31"/>
        <v>13061.315099829326</v>
      </c>
      <c r="X48">
        <f t="shared" si="32"/>
        <v>2428.2646905898123</v>
      </c>
      <c r="Y48">
        <f>X48*1000000/'a1'!X37</f>
        <v>2577.4829086184609</v>
      </c>
      <c r="Z48">
        <v>293</v>
      </c>
      <c r="AA48">
        <f>G66</f>
        <v>107</v>
      </c>
      <c r="AB48">
        <f t="shared" si="33"/>
        <v>273.8317757009346</v>
      </c>
      <c r="AC48">
        <f t="shared" si="34"/>
        <v>8498.1799889645317</v>
      </c>
      <c r="AD48">
        <f t="shared" si="35"/>
        <v>1378.5505824431693</v>
      </c>
      <c r="AE48">
        <f>AE47*POWER(AE$45/AE$40, 1/5)</f>
        <v>2009.9870158697852</v>
      </c>
      <c r="AF48">
        <v>7957</v>
      </c>
      <c r="AG48">
        <f>H66</f>
        <v>104.3</v>
      </c>
      <c r="AH48">
        <f t="shared" si="36"/>
        <v>7628.9549376797695</v>
      </c>
      <c r="AI48">
        <f t="shared" si="37"/>
        <v>162415.09532493816</v>
      </c>
      <c r="AJ48">
        <f t="shared" si="38"/>
        <v>37218.218456403178</v>
      </c>
      <c r="AK48">
        <f>AJ48*1000000/'a1'!AJ37</f>
        <v>4693.8045695281553</v>
      </c>
      <c r="AL48">
        <v>13645</v>
      </c>
      <c r="AM48">
        <f>I66</f>
        <v>105.2</v>
      </c>
      <c r="AN48">
        <f t="shared" si="39"/>
        <v>12970.532319391634</v>
      </c>
      <c r="AO48">
        <f t="shared" si="40"/>
        <v>293198.59600941371</v>
      </c>
      <c r="AP48">
        <f t="shared" si="41"/>
        <v>65065.494119652249</v>
      </c>
      <c r="AQ48">
        <f>AP48*1000000/'a1'!AP37</f>
        <v>4953.3034221233229</v>
      </c>
      <c r="AR48">
        <v>678</v>
      </c>
      <c r="AS48">
        <f>J66</f>
        <v>101.8</v>
      </c>
      <c r="AT48">
        <f t="shared" si="42"/>
        <v>666.01178781925341</v>
      </c>
      <c r="AU48">
        <f t="shared" si="43"/>
        <v>15232.457149641215</v>
      </c>
      <c r="AV48">
        <f t="shared" si="44"/>
        <v>2979.076087599723</v>
      </c>
      <c r="AW48">
        <f>AV48*1000000/'a1'!AV37</f>
        <v>2440.3054502856558</v>
      </c>
      <c r="AX48">
        <v>597</v>
      </c>
      <c r="AY48">
        <f>K66</f>
        <v>120.4</v>
      </c>
      <c r="AZ48">
        <f t="shared" si="45"/>
        <v>495.8471760797342</v>
      </c>
      <c r="BA48">
        <f t="shared" si="46"/>
        <v>13144.477186559165</v>
      </c>
      <c r="BB48">
        <f t="shared" si="47"/>
        <v>2435.6119312171936</v>
      </c>
      <c r="BC48">
        <f>BB48*1000000/'a1'!BB37</f>
        <v>2316.4469507307517</v>
      </c>
      <c r="BD48">
        <v>2850</v>
      </c>
      <c r="BE48">
        <f>L66</f>
        <v>103.7</v>
      </c>
      <c r="BF48">
        <f t="shared" si="48"/>
        <v>2748.3124397299903</v>
      </c>
      <c r="BG48">
        <f t="shared" si="49"/>
        <v>61238.543358617557</v>
      </c>
      <c r="BH48">
        <f t="shared" si="50"/>
        <v>13063.082000985991</v>
      </c>
      <c r="BI48">
        <f>BH48*1000000/'a1'!BH37</f>
        <v>3500.2130180917757</v>
      </c>
      <c r="BJ48">
        <v>3025</v>
      </c>
      <c r="BK48">
        <f>M66</f>
        <v>103.9</v>
      </c>
      <c r="BL48">
        <f t="shared" si="51"/>
        <v>2911.4533205004809</v>
      </c>
      <c r="BM48">
        <f t="shared" si="52"/>
        <v>51222.890779025562</v>
      </c>
      <c r="BN48">
        <f t="shared" si="53"/>
        <v>12935.710087155119</v>
      </c>
      <c r="BO48">
        <f>BN48*1000000/'a1'!BN37</f>
        <v>2896.7812865784203</v>
      </c>
    </row>
    <row r="49" spans="1:67">
      <c r="A49">
        <v>2011</v>
      </c>
      <c r="B49">
        <v>29950</v>
      </c>
      <c r="C49">
        <f>C67</f>
        <v>108.2</v>
      </c>
      <c r="D49">
        <f>B49/C49*100</f>
        <v>27680.221811460258</v>
      </c>
      <c r="E49">
        <f>E48+D49</f>
        <v>691797.52799894591</v>
      </c>
      <c r="F49">
        <f>(F48*0.8)+D49</f>
        <v>140064.08595439501</v>
      </c>
      <c r="G49">
        <f>F49*1000000/'a1'!F38</f>
        <v>4078.8243134634149</v>
      </c>
      <c r="H49">
        <f>H48*POWER(H$48/H$43, 1/5)</f>
        <v>258.62217828031589</v>
      </c>
      <c r="I49">
        <f>D67</f>
        <v>116.3</v>
      </c>
      <c r="J49">
        <f t="shared" si="24"/>
        <v>222.37504581282533</v>
      </c>
      <c r="K49">
        <f t="shared" si="25"/>
        <v>6742.4054903399438</v>
      </c>
      <c r="L49">
        <f t="shared" si="26"/>
        <v>1232.9977240078626</v>
      </c>
      <c r="M49">
        <f>L49*1000000/'a1'!L38</f>
        <v>2348.571566817961</v>
      </c>
      <c r="N49">
        <f>N48*POWER(N$48/N$43, 1/5)</f>
        <v>67.201810885295728</v>
      </c>
      <c r="O49">
        <f>E67</f>
        <v>109.8</v>
      </c>
      <c r="P49">
        <f>N49/O49*100</f>
        <v>61.203835050360411</v>
      </c>
      <c r="Q49">
        <f>Q48+P49</f>
        <v>1159.9876710907774</v>
      </c>
      <c r="R49">
        <f>(R48*0.8)+P49</f>
        <v>289.89020732340549</v>
      </c>
      <c r="S49">
        <f>R49*1000000/'a1'!R38</f>
        <v>2013.6438343421955</v>
      </c>
      <c r="T49">
        <f>T48*POWER(T$48/T$43, 1/5)</f>
        <v>536.43902073899824</v>
      </c>
      <c r="U49">
        <f>F67</f>
        <v>104.5</v>
      </c>
      <c r="V49">
        <f t="shared" si="30"/>
        <v>513.33877582679258</v>
      </c>
      <c r="W49">
        <f t="shared" si="31"/>
        <v>13574.653875656119</v>
      </c>
      <c r="X49">
        <f t="shared" si="32"/>
        <v>2455.9505282986424</v>
      </c>
      <c r="Y49">
        <f>X49*1000000/'a1'!X38</f>
        <v>2600.8875901471847</v>
      </c>
      <c r="Z49">
        <f>Z48*POWER(Z$48/Z$43, 1/5)</f>
        <v>300.55032590186562</v>
      </c>
      <c r="AA49">
        <f>G67</f>
        <v>111.3</v>
      </c>
      <c r="AB49">
        <f t="shared" si="33"/>
        <v>270.03623171775888</v>
      </c>
      <c r="AC49">
        <f t="shared" si="34"/>
        <v>8768.2162206822904</v>
      </c>
      <c r="AD49">
        <f t="shared" si="35"/>
        <v>1372.8766976722945</v>
      </c>
      <c r="AE49">
        <f>AE48*POWER(AE$45/AE$40, 1/5)</f>
        <v>2127.5883456309862</v>
      </c>
      <c r="AF49">
        <f>AF48*POWER(AF$48/AF$43, 1/5)</f>
        <v>8103.7863143544873</v>
      </c>
      <c r="AG49">
        <f>H67</f>
        <v>107.2</v>
      </c>
      <c r="AH49">
        <f t="shared" si="36"/>
        <v>7559.5021589127682</v>
      </c>
      <c r="AI49">
        <f t="shared" si="37"/>
        <v>169974.59748385093</v>
      </c>
      <c r="AJ49">
        <f t="shared" si="38"/>
        <v>37334.076924035311</v>
      </c>
      <c r="AK49">
        <f>AJ49*1000000/'a1'!AJ38</f>
        <v>4663.7922776677478</v>
      </c>
      <c r="AL49">
        <f>AL48*POWER(AL$48/AL$43, 1/5)</f>
        <v>13641.203171551031</v>
      </c>
      <c r="AM49">
        <f>I67</f>
        <v>108.2</v>
      </c>
      <c r="AN49">
        <f t="shared" si="39"/>
        <v>12607.39664653515</v>
      </c>
      <c r="AO49">
        <f t="shared" si="40"/>
        <v>305805.99265594885</v>
      </c>
      <c r="AP49">
        <f t="shared" si="41"/>
        <v>64659.791942256947</v>
      </c>
      <c r="AQ49">
        <f>AP49*1000000/'a1'!AP38</f>
        <v>4875.7962645260668</v>
      </c>
      <c r="AR49">
        <f>AR48*POWER(AR$48/AR$43, 1/5)</f>
        <v>699.02230806608043</v>
      </c>
      <c r="AS49">
        <f>J67</f>
        <v>104.7</v>
      </c>
      <c r="AT49">
        <f t="shared" si="42"/>
        <v>667.64308315766993</v>
      </c>
      <c r="AU49">
        <f t="shared" si="43"/>
        <v>15900.100232798886</v>
      </c>
      <c r="AV49">
        <f t="shared" si="44"/>
        <v>3050.9039532374486</v>
      </c>
      <c r="AW49">
        <f>AV49*1000000/'a1'!AV38</f>
        <v>2473.0729350386118</v>
      </c>
      <c r="AX49">
        <f>AX48*POWER(AX$48/AX$43, 1/5)</f>
        <v>630.60589572886386</v>
      </c>
      <c r="AY49">
        <f>K67</f>
        <v>129.9</v>
      </c>
      <c r="AZ49">
        <f t="shared" si="45"/>
        <v>485.45488508765499</v>
      </c>
      <c r="BA49">
        <f t="shared" si="46"/>
        <v>13629.932071646819</v>
      </c>
      <c r="BB49">
        <f t="shared" si="47"/>
        <v>2433.94443006141</v>
      </c>
      <c r="BC49">
        <f>BB49*1000000/'a1'!BB38</f>
        <v>2283.1942467270123</v>
      </c>
      <c r="BD49">
        <f>BD48*POWER(BD$48/BD$43, 1/5)</f>
        <v>2944.279290636925</v>
      </c>
      <c r="BE49">
        <f>L67</f>
        <v>107.5</v>
      </c>
      <c r="BF49">
        <f t="shared" si="48"/>
        <v>2738.8644564064416</v>
      </c>
      <c r="BG49">
        <f t="shared" si="49"/>
        <v>63977.407815023995</v>
      </c>
      <c r="BH49">
        <f t="shared" si="50"/>
        <v>13189.330057195235</v>
      </c>
      <c r="BI49">
        <f>BH49*1000000/'a1'!BH38</f>
        <v>3480.9252123090168</v>
      </c>
      <c r="BJ49">
        <f>BJ48*POWER(BJ$48/BJ$43, 1/5)</f>
        <v>3164.6304434134672</v>
      </c>
      <c r="BK49">
        <f>M67</f>
        <v>105.6</v>
      </c>
      <c r="BL49">
        <f t="shared" si="51"/>
        <v>2996.8091320203289</v>
      </c>
      <c r="BM49">
        <f t="shared" si="52"/>
        <v>54219.699911045893</v>
      </c>
      <c r="BN49">
        <f t="shared" si="53"/>
        <v>13345.377201744426</v>
      </c>
      <c r="BO49">
        <f>BN49*1000000/'a1'!BN38</f>
        <v>2964.2534250084909</v>
      </c>
    </row>
    <row r="50" spans="1:67">
      <c r="A50">
        <v>2012</v>
      </c>
      <c r="B50">
        <v>30043</v>
      </c>
      <c r="C50">
        <f>C49*(POWER(C49/C44,1/5))</f>
        <v>110.62956263251131</v>
      </c>
      <c r="D50">
        <f>B50/C50*100</f>
        <v>27156.394082291255</v>
      </c>
      <c r="E50">
        <f>E49+D50</f>
        <v>718953.92208123719</v>
      </c>
      <c r="F50">
        <f>(F49*0.8)+D50</f>
        <v>139207.66284580727</v>
      </c>
      <c r="G50">
        <f>F50*1000000/'a1'!F39</f>
        <v>4010.1046437338359</v>
      </c>
      <c r="H50">
        <f>H49*POWER(H$48/H$43, 1/5)</f>
        <v>257.25165807098267</v>
      </c>
      <c r="I50">
        <f>I49*(POWER(I49/I44,1/5))</f>
        <v>120.52545155808367</v>
      </c>
      <c r="J50">
        <f t="shared" si="24"/>
        <v>213.44177080059131</v>
      </c>
      <c r="K50">
        <f t="shared" si="25"/>
        <v>6955.847261140535</v>
      </c>
      <c r="L50">
        <f t="shared" si="26"/>
        <v>1199.8399500068815</v>
      </c>
      <c r="M50">
        <f>L50*1000000/'a1'!L39</f>
        <v>2279.5693889119902</v>
      </c>
      <c r="N50">
        <f>N49*POWER(N$48/N$43, 1/5)</f>
        <v>67.40422964571718</v>
      </c>
      <c r="O50">
        <f>O49*(POWER(O49/O44,1/5))</f>
        <v>112.64411270223862</v>
      </c>
      <c r="P50">
        <f>N50/O50*100</f>
        <v>59.838217931453094</v>
      </c>
      <c r="Q50">
        <f>Q49+P50</f>
        <v>1219.8258890222305</v>
      </c>
      <c r="R50">
        <f>(R49*0.8)+P50</f>
        <v>291.75038379017747</v>
      </c>
      <c r="S50">
        <f>R50*1000000/'a1'!R39</f>
        <v>2018.6147082970833</v>
      </c>
      <c r="T50">
        <f>T49*POWER(T$48/T$43, 1/5)</f>
        <v>549.17332628132715</v>
      </c>
      <c r="U50">
        <f>U49*(POWER(U49/U44,1/5))</f>
        <v>105.99973000160369</v>
      </c>
      <c r="V50">
        <f t="shared" si="30"/>
        <v>518.08936331537689</v>
      </c>
      <c r="W50">
        <f t="shared" si="31"/>
        <v>14092.743238971496</v>
      </c>
      <c r="X50">
        <f t="shared" si="32"/>
        <v>2482.8497859542908</v>
      </c>
      <c r="Y50">
        <f>X50*1000000/'a1'!X39</f>
        <v>2631.154827824626</v>
      </c>
      <c r="Z50">
        <f>Z49*POWER(Z$48/Z$43, 1/5)</f>
        <v>308.29521638128887</v>
      </c>
      <c r="AA50">
        <f>AA49*(POWER(AA49/AA44,1/5))</f>
        <v>114.49338236382825</v>
      </c>
      <c r="AB50">
        <f t="shared" si="33"/>
        <v>269.26902674742553</v>
      </c>
      <c r="AC50">
        <f t="shared" si="34"/>
        <v>9037.4852474297168</v>
      </c>
      <c r="AD50">
        <f t="shared" si="35"/>
        <v>1367.5703848852613</v>
      </c>
      <c r="AE50">
        <f>AE49*POWER(AE$45/AE$40, 1/5)</f>
        <v>2252.0703530544843</v>
      </c>
      <c r="AF50">
        <f>AF49*POWER(AF$48/AF$43, 1/5)</f>
        <v>8253.2804610681269</v>
      </c>
      <c r="AG50">
        <f>AG49*(POWER(AG49/AG44,1/5))</f>
        <v>109.25587903061869</v>
      </c>
      <c r="AH50">
        <f t="shared" si="36"/>
        <v>7554.0836193859786</v>
      </c>
      <c r="AI50">
        <f t="shared" si="37"/>
        <v>177528.68110323692</v>
      </c>
      <c r="AJ50">
        <f t="shared" si="38"/>
        <v>37421.345158614226</v>
      </c>
      <c r="AK50">
        <f>AJ50*1000000/'a1'!AJ39</f>
        <v>4642.2126653188225</v>
      </c>
      <c r="AL50">
        <f>AL49*POWER(AL$48/AL$43, 1/5)</f>
        <v>13637.407399599406</v>
      </c>
      <c r="AM50">
        <f>AM49*(POWER(AM49/AM44,1/5))</f>
        <v>110.38665662354629</v>
      </c>
      <c r="AN50">
        <f t="shared" si="39"/>
        <v>12354.21727293301</v>
      </c>
      <c r="AO50">
        <f t="shared" si="40"/>
        <v>318160.20992888184</v>
      </c>
      <c r="AP50">
        <f t="shared" si="41"/>
        <v>64082.050826738574</v>
      </c>
      <c r="AQ50">
        <f>AP50*1000000/'a1'!AP39</f>
        <v>4785.5882251665616</v>
      </c>
      <c r="AR50">
        <f>AR49*POWER(AR$48/AR$43, 1/5)</f>
        <v>720.69644125963168</v>
      </c>
      <c r="AS50">
        <f>AS49*(POWER(AS49/AS44,1/5))</f>
        <v>106.80699429923801</v>
      </c>
      <c r="AT50">
        <f t="shared" si="42"/>
        <v>674.76521176176686</v>
      </c>
      <c r="AU50">
        <f t="shared" si="43"/>
        <v>16574.865444560652</v>
      </c>
      <c r="AV50">
        <f t="shared" si="44"/>
        <v>3115.4883743517257</v>
      </c>
      <c r="AW50">
        <f>AV50*1000000/'a1'!AV39</f>
        <v>2492.4405482923462</v>
      </c>
      <c r="AX50">
        <f>AX49*POWER(AX$48/AX$43, 1/5)</f>
        <v>666.10351043216542</v>
      </c>
      <c r="AY50">
        <f>AY49*(POWER(AY49/AY44,1/5))</f>
        <v>138.92766451997139</v>
      </c>
      <c r="AZ50">
        <f t="shared" si="45"/>
        <v>479.46066950287678</v>
      </c>
      <c r="BA50">
        <f t="shared" si="46"/>
        <v>14109.392741149695</v>
      </c>
      <c r="BB50">
        <f t="shared" si="47"/>
        <v>2426.6162135520049</v>
      </c>
      <c r="BC50">
        <f>BB50*1000000/'a1'!BB39</f>
        <v>2239.081908320612</v>
      </c>
      <c r="BD50">
        <f>BD49*POWER(BD$48/BD$43, 1/5)</f>
        <v>3041.6773829029735</v>
      </c>
      <c r="BE50">
        <f>BE49*(POWER(BE49/BE44,1/5))</f>
        <v>110.18248262130905</v>
      </c>
      <c r="BF50">
        <f t="shared" si="48"/>
        <v>2760.5816374251126</v>
      </c>
      <c r="BG50">
        <f t="shared" si="49"/>
        <v>66737.98945244911</v>
      </c>
      <c r="BH50">
        <f t="shared" si="50"/>
        <v>13312.045683181303</v>
      </c>
      <c r="BI50">
        <f>BH50*1000000/'a1'!BH39</f>
        <v>3435.7673935595335</v>
      </c>
      <c r="BJ50">
        <f>BJ49*POWER(BJ$48/BJ$43, 1/5)</f>
        <v>3310.7060639270476</v>
      </c>
      <c r="BK50">
        <f>BK49*(POWER(BK49/BK44,1/5))</f>
        <v>107.25761643892655</v>
      </c>
      <c r="BL50">
        <f t="shared" si="51"/>
        <v>3086.6862175817541</v>
      </c>
      <c r="BM50">
        <f t="shared" si="52"/>
        <v>57306.386128627644</v>
      </c>
      <c r="BN50">
        <f t="shared" si="53"/>
        <v>13762.987978977297</v>
      </c>
      <c r="BO50">
        <f>BN50*1000000/'a1'!BN39</f>
        <v>3013.7254542494479</v>
      </c>
    </row>
    <row r="51" spans="1:67">
      <c r="B51" t="s">
        <v>340</v>
      </c>
      <c r="N51" t="s">
        <v>340</v>
      </c>
      <c r="Z51" t="s">
        <v>340</v>
      </c>
      <c r="AL51" t="s">
        <v>340</v>
      </c>
      <c r="AX51" t="s">
        <v>340</v>
      </c>
      <c r="BJ51" t="s">
        <v>340</v>
      </c>
    </row>
    <row r="52" spans="1:67">
      <c r="A52" t="s">
        <v>870</v>
      </c>
      <c r="B52">
        <f t="shared" ref="B52:BM52" si="65">(POWER(B50/B19, 1/31)-1)*100</f>
        <v>6.3812091411322047</v>
      </c>
      <c r="C52">
        <f t="shared" si="65"/>
        <v>2.7488560473590606</v>
      </c>
      <c r="D52">
        <f t="shared" si="65"/>
        <v>3.535176189308542</v>
      </c>
      <c r="E52">
        <f t="shared" si="65"/>
        <v>7.3630189860696138</v>
      </c>
      <c r="F52">
        <f t="shared" si="65"/>
        <v>4.5003077984071993</v>
      </c>
      <c r="G52">
        <f t="shared" si="65"/>
        <v>3.3754323905037076</v>
      </c>
      <c r="H52">
        <f t="shared" si="65"/>
        <v>6.3635266416066427</v>
      </c>
      <c r="I52">
        <f t="shared" si="65"/>
        <v>3.8638005377730877</v>
      </c>
      <c r="J52">
        <f t="shared" si="65"/>
        <v>2.4067346764616637</v>
      </c>
      <c r="K52">
        <f t="shared" si="65"/>
        <v>7.8170933444168256</v>
      </c>
      <c r="L52">
        <f t="shared" si="65"/>
        <v>4.1506109237799071</v>
      </c>
      <c r="M52">
        <f t="shared" si="65"/>
        <v>4.4498454793287623</v>
      </c>
      <c r="N52">
        <f t="shared" si="65"/>
        <v>7.5792917952590022</v>
      </c>
      <c r="O52">
        <f t="shared" si="65"/>
        <v>2.9225849395000614</v>
      </c>
      <c r="P52">
        <f t="shared" si="65"/>
        <v>4.5244752242632247</v>
      </c>
      <c r="Q52">
        <f t="shared" si="65"/>
        <v>8.3878211461987604</v>
      </c>
      <c r="R52">
        <f t="shared" si="65"/>
        <v>6.0070767202136777</v>
      </c>
      <c r="S52">
        <f t="shared" si="65"/>
        <v>5.4721273245884161</v>
      </c>
      <c r="T52">
        <f t="shared" si="65"/>
        <v>5.96997700356936</v>
      </c>
      <c r="U52">
        <f t="shared" si="65"/>
        <v>2.9346550853622144</v>
      </c>
      <c r="V52">
        <f t="shared" si="65"/>
        <v>2.9487852421422156</v>
      </c>
      <c r="W52">
        <f t="shared" si="65"/>
        <v>6.6103281898054256</v>
      </c>
      <c r="X52">
        <f t="shared" si="65"/>
        <v>3.3707968286221135</v>
      </c>
      <c r="Y52">
        <f t="shared" si="65"/>
        <v>3.0419055707546994</v>
      </c>
      <c r="Z52">
        <f t="shared" si="65"/>
        <v>7.0784556184908975</v>
      </c>
      <c r="AA52">
        <f t="shared" si="65"/>
        <v>3.0283180360120676</v>
      </c>
      <c r="AB52">
        <f t="shared" si="65"/>
        <v>3.9310916257636608</v>
      </c>
      <c r="AC52">
        <f t="shared" si="65"/>
        <v>3.9194576427091565</v>
      </c>
      <c r="AD52">
        <f t="shared" si="65"/>
        <v>1.71959428433619</v>
      </c>
      <c r="AE52">
        <f t="shared" si="65"/>
        <v>2.2172465180531731</v>
      </c>
      <c r="AF52">
        <f t="shared" si="65"/>
        <v>7.7245455194507207</v>
      </c>
      <c r="AG52">
        <f t="shared" si="65"/>
        <v>2.7876011393745515</v>
      </c>
      <c r="AH52">
        <f t="shared" si="65"/>
        <v>4.8030543814150395</v>
      </c>
      <c r="AI52">
        <f t="shared" si="65"/>
        <v>8.5664658267258673</v>
      </c>
      <c r="AJ52">
        <f t="shared" si="65"/>
        <v>5.761930542098459</v>
      </c>
      <c r="AK52">
        <f t="shared" si="65"/>
        <v>5.0546381634167359</v>
      </c>
      <c r="AL52">
        <f t="shared" si="65"/>
        <v>7.015094465771643</v>
      </c>
      <c r="AM52">
        <f t="shared" si="65"/>
        <v>2.7519555436640086</v>
      </c>
      <c r="AN52">
        <f t="shared" si="65"/>
        <v>4.1489613502256439</v>
      </c>
      <c r="AO52">
        <f t="shared" si="65"/>
        <v>8.6611565637138455</v>
      </c>
      <c r="AP52">
        <f t="shared" si="65"/>
        <v>5.5436318524320072</v>
      </c>
      <c r="AQ52">
        <f t="shared" si="65"/>
        <v>4.1286747870362239</v>
      </c>
      <c r="AR52">
        <f t="shared" si="65"/>
        <v>5.5265463344893684</v>
      </c>
      <c r="AS52">
        <f t="shared" si="65"/>
        <v>2.7097302813891888</v>
      </c>
      <c r="AT52">
        <f t="shared" si="65"/>
        <v>2.7425016552794723</v>
      </c>
      <c r="AU52">
        <f t="shared" si="65"/>
        <v>7.0884673133282616</v>
      </c>
      <c r="AV52">
        <f t="shared" si="65"/>
        <v>3.7224152076839268</v>
      </c>
      <c r="AW52">
        <f t="shared" si="65"/>
        <v>3.0946416626802531</v>
      </c>
      <c r="AX52">
        <f t="shared" si="65"/>
        <v>6.8667669557232358</v>
      </c>
      <c r="AY52">
        <f t="shared" si="65"/>
        <v>3.4038400270323121</v>
      </c>
      <c r="AZ52">
        <f t="shared" si="65"/>
        <v>3.3489345538672666</v>
      </c>
      <c r="BA52">
        <f t="shared" si="65"/>
        <v>7.5336975307431109</v>
      </c>
      <c r="BB52">
        <f t="shared" si="65"/>
        <v>4.1304108564452546</v>
      </c>
      <c r="BC52">
        <f t="shared" si="65"/>
        <v>3.7784030870173568</v>
      </c>
      <c r="BD52">
        <f t="shared" si="65"/>
        <v>6.2018318338842082</v>
      </c>
      <c r="BE52">
        <f t="shared" si="65"/>
        <v>2.7981660116664919</v>
      </c>
      <c r="BF52">
        <f t="shared" si="65"/>
        <v>3.3110180407609935</v>
      </c>
      <c r="BG52">
        <f t="shared" si="65"/>
        <v>7.4046070687360022</v>
      </c>
      <c r="BH52">
        <f t="shared" si="65"/>
        <v>4.4727772508234009</v>
      </c>
      <c r="BI52">
        <f t="shared" si="65"/>
        <v>2.7170684191571981</v>
      </c>
      <c r="BJ52">
        <f t="shared" si="65"/>
        <v>8.4735462089670968</v>
      </c>
      <c r="BK52">
        <f t="shared" si="65"/>
        <v>2.8075588938472951</v>
      </c>
      <c r="BL52">
        <f t="shared" si="65"/>
        <v>5.5112555692234055</v>
      </c>
      <c r="BM52">
        <f t="shared" si="65"/>
        <v>9.0116960192870632</v>
      </c>
      <c r="BN52">
        <f t="shared" ref="BN52:BO52" si="66">(POWER(BN50/BN19, 1/31)-1)*100</f>
        <v>6.4647997434365889</v>
      </c>
      <c r="BO52">
        <f t="shared" si="66"/>
        <v>4.8298675147672165</v>
      </c>
    </row>
    <row r="53" spans="1:67">
      <c r="B53" t="s">
        <v>612</v>
      </c>
    </row>
    <row r="54" spans="1:67">
      <c r="B54" t="s">
        <v>523</v>
      </c>
      <c r="N54" t="s">
        <v>290</v>
      </c>
      <c r="Z54" t="s">
        <v>290</v>
      </c>
      <c r="AL54" t="s">
        <v>290</v>
      </c>
      <c r="AX54" t="s">
        <v>290</v>
      </c>
      <c r="BJ54" t="s">
        <v>290</v>
      </c>
    </row>
    <row r="55" spans="1:67">
      <c r="B55" t="s">
        <v>622</v>
      </c>
    </row>
    <row r="56" spans="1:67">
      <c r="B56" t="s">
        <v>878</v>
      </c>
    </row>
    <row r="57" spans="1:67">
      <c r="B57" t="s">
        <v>509</v>
      </c>
    </row>
    <row r="58" spans="1:67">
      <c r="B58" t="s">
        <v>369</v>
      </c>
    </row>
    <row r="59" spans="1:67">
      <c r="B59" t="s">
        <v>877</v>
      </c>
    </row>
    <row r="61" spans="1:67">
      <c r="B61" t="s">
        <v>872</v>
      </c>
    </row>
    <row r="62" spans="1:67">
      <c r="C62" t="s">
        <v>264</v>
      </c>
      <c r="D62" t="s">
        <v>785</v>
      </c>
      <c r="E62" t="s">
        <v>281</v>
      </c>
      <c r="F62" t="s">
        <v>282</v>
      </c>
      <c r="G62" t="s">
        <v>283</v>
      </c>
      <c r="H62" t="s">
        <v>284</v>
      </c>
      <c r="I62" t="s">
        <v>285</v>
      </c>
      <c r="J62" t="s">
        <v>286</v>
      </c>
      <c r="K62" t="s">
        <v>287</v>
      </c>
      <c r="L62" t="s">
        <v>288</v>
      </c>
      <c r="M62" t="s">
        <v>289</v>
      </c>
    </row>
    <row r="63" spans="1:67">
      <c r="B63">
        <v>2007</v>
      </c>
      <c r="C63">
        <v>100</v>
      </c>
      <c r="D63">
        <v>100</v>
      </c>
      <c r="E63">
        <v>100</v>
      </c>
      <c r="F63">
        <v>100</v>
      </c>
      <c r="G63">
        <v>100</v>
      </c>
      <c r="H63">
        <v>100</v>
      </c>
      <c r="I63">
        <v>100</v>
      </c>
      <c r="J63">
        <v>100</v>
      </c>
      <c r="K63">
        <v>100</v>
      </c>
      <c r="L63">
        <v>100</v>
      </c>
      <c r="M63">
        <v>100</v>
      </c>
    </row>
    <row r="64" spans="1:67">
      <c r="B64">
        <v>2008</v>
      </c>
      <c r="C64">
        <v>104</v>
      </c>
      <c r="D64">
        <v>106.9</v>
      </c>
      <c r="E64">
        <v>102.1</v>
      </c>
      <c r="F64">
        <v>102</v>
      </c>
      <c r="G64">
        <v>101.1</v>
      </c>
      <c r="H64">
        <v>101.1</v>
      </c>
      <c r="I64">
        <v>101.2</v>
      </c>
      <c r="J64">
        <v>101.3</v>
      </c>
      <c r="K64">
        <v>123.4</v>
      </c>
      <c r="L64">
        <v>112.1</v>
      </c>
      <c r="M64">
        <v>102.3</v>
      </c>
    </row>
    <row r="65" spans="2:13">
      <c r="B65">
        <v>2009</v>
      </c>
      <c r="C65">
        <v>101.7</v>
      </c>
      <c r="D65">
        <v>94.7</v>
      </c>
      <c r="E65">
        <v>105</v>
      </c>
      <c r="F65">
        <v>101</v>
      </c>
      <c r="G65">
        <v>103.4</v>
      </c>
      <c r="H65">
        <v>102.3</v>
      </c>
      <c r="I65">
        <v>103.2</v>
      </c>
      <c r="J65">
        <v>99.6</v>
      </c>
      <c r="K65">
        <v>115.9</v>
      </c>
      <c r="L65">
        <v>97.4</v>
      </c>
      <c r="M65">
        <v>100.7</v>
      </c>
    </row>
    <row r="66" spans="2:13">
      <c r="B66">
        <v>2010</v>
      </c>
      <c r="C66">
        <v>104.9</v>
      </c>
      <c r="D66">
        <v>102</v>
      </c>
      <c r="E66">
        <v>107.5</v>
      </c>
      <c r="F66">
        <v>103.1</v>
      </c>
      <c r="G66">
        <v>107</v>
      </c>
      <c r="H66">
        <v>104.3</v>
      </c>
      <c r="I66">
        <v>105.2</v>
      </c>
      <c r="J66">
        <v>101.8</v>
      </c>
      <c r="K66">
        <v>120.4</v>
      </c>
      <c r="L66">
        <v>103.7</v>
      </c>
      <c r="M66">
        <v>103.9</v>
      </c>
    </row>
    <row r="67" spans="2:13">
      <c r="B67">
        <v>2011</v>
      </c>
      <c r="C67">
        <v>108.2</v>
      </c>
      <c r="D67">
        <v>116.3</v>
      </c>
      <c r="E67">
        <v>109.8</v>
      </c>
      <c r="F67">
        <v>104.5</v>
      </c>
      <c r="G67">
        <v>111.3</v>
      </c>
      <c r="H67">
        <v>107.2</v>
      </c>
      <c r="I67">
        <v>108.2</v>
      </c>
      <c r="J67">
        <v>104.7</v>
      </c>
      <c r="K67">
        <v>129.9</v>
      </c>
      <c r="L67">
        <v>107.5</v>
      </c>
      <c r="M67">
        <v>105.6</v>
      </c>
    </row>
    <row r="69" spans="2:13">
      <c r="B69" t="s">
        <v>873</v>
      </c>
    </row>
    <row r="70" spans="2:13">
      <c r="B70" t="s">
        <v>871</v>
      </c>
      <c r="C70" t="s">
        <v>264</v>
      </c>
      <c r="D70" t="s">
        <v>785</v>
      </c>
      <c r="E70" t="s">
        <v>281</v>
      </c>
      <c r="F70" t="s">
        <v>282</v>
      </c>
      <c r="G70" t="s">
        <v>283</v>
      </c>
      <c r="H70" t="s">
        <v>284</v>
      </c>
      <c r="I70" t="s">
        <v>285</v>
      </c>
      <c r="J70" t="s">
        <v>286</v>
      </c>
      <c r="K70" t="s">
        <v>287</v>
      </c>
      <c r="L70" t="s">
        <v>288</v>
      </c>
      <c r="M70" t="s">
        <v>289</v>
      </c>
    </row>
    <row r="71" spans="2:13">
      <c r="B71">
        <v>1981</v>
      </c>
      <c r="C71">
        <v>55.7</v>
      </c>
      <c r="D71">
        <v>55</v>
      </c>
      <c r="E71">
        <v>50.5</v>
      </c>
      <c r="F71">
        <v>49.9</v>
      </c>
      <c r="G71">
        <v>52.4</v>
      </c>
      <c r="H71">
        <v>51.9</v>
      </c>
      <c r="I71">
        <v>52.1</v>
      </c>
      <c r="J71">
        <v>55.3</v>
      </c>
      <c r="K71">
        <v>63.2</v>
      </c>
      <c r="L71">
        <v>65.099999999999994</v>
      </c>
      <c r="M71">
        <v>53.1</v>
      </c>
    </row>
    <row r="72" spans="2:13">
      <c r="B72">
        <v>1982</v>
      </c>
      <c r="C72">
        <v>60.4</v>
      </c>
      <c r="D72">
        <v>59.3</v>
      </c>
      <c r="E72">
        <v>54.1</v>
      </c>
      <c r="F72">
        <v>55.4</v>
      </c>
      <c r="G72">
        <v>57.2</v>
      </c>
      <c r="H72">
        <v>57</v>
      </c>
      <c r="I72">
        <v>56.7</v>
      </c>
      <c r="J72">
        <v>58.6</v>
      </c>
      <c r="K72">
        <v>65.400000000000006</v>
      </c>
      <c r="L72">
        <v>71.599999999999994</v>
      </c>
      <c r="M72">
        <v>56.8</v>
      </c>
    </row>
    <row r="73" spans="2:13">
      <c r="B73">
        <v>1983</v>
      </c>
      <c r="C73">
        <v>63.7</v>
      </c>
      <c r="D73">
        <v>61.4</v>
      </c>
      <c r="E73">
        <v>58.1</v>
      </c>
      <c r="F73">
        <v>61</v>
      </c>
      <c r="G73">
        <v>61</v>
      </c>
      <c r="H73">
        <v>60.3</v>
      </c>
      <c r="I73">
        <v>60.5</v>
      </c>
      <c r="J73">
        <v>62.5</v>
      </c>
      <c r="K73">
        <v>67.599999999999994</v>
      </c>
      <c r="L73">
        <v>74.400000000000006</v>
      </c>
      <c r="M73">
        <v>59.5</v>
      </c>
    </row>
    <row r="74" spans="2:13">
      <c r="B74">
        <v>1984</v>
      </c>
      <c r="C74">
        <v>65.8</v>
      </c>
      <c r="D74">
        <v>63.6</v>
      </c>
      <c r="E74">
        <v>58.2</v>
      </c>
      <c r="F74">
        <v>63.4</v>
      </c>
      <c r="G74">
        <v>65.5</v>
      </c>
      <c r="H74">
        <v>63.1</v>
      </c>
      <c r="I74">
        <v>62.6</v>
      </c>
      <c r="J74">
        <v>65</v>
      </c>
      <c r="K74">
        <v>70.7</v>
      </c>
      <c r="L74">
        <v>76.2</v>
      </c>
      <c r="M74">
        <v>62</v>
      </c>
    </row>
    <row r="75" spans="2:13">
      <c r="B75">
        <v>1985</v>
      </c>
      <c r="C75">
        <v>67.8</v>
      </c>
      <c r="D75">
        <v>65.400000000000006</v>
      </c>
      <c r="E75">
        <v>60.8</v>
      </c>
      <c r="F75">
        <v>65.5</v>
      </c>
      <c r="G75">
        <v>67.5</v>
      </c>
      <c r="H75">
        <v>65.400000000000006</v>
      </c>
      <c r="I75">
        <v>65.8</v>
      </c>
      <c r="J75">
        <v>66.599999999999994</v>
      </c>
      <c r="K75">
        <v>72.5</v>
      </c>
      <c r="L75">
        <v>75.599999999999994</v>
      </c>
      <c r="M75">
        <v>62.2</v>
      </c>
    </row>
    <row r="76" spans="2:13">
      <c r="B76">
        <v>1986</v>
      </c>
      <c r="C76">
        <v>69.900000000000006</v>
      </c>
      <c r="D76">
        <v>71.2</v>
      </c>
      <c r="E76">
        <v>65.7</v>
      </c>
      <c r="F76">
        <v>69.400000000000006</v>
      </c>
      <c r="G76">
        <v>70.5</v>
      </c>
      <c r="H76">
        <v>70</v>
      </c>
      <c r="I76">
        <v>69.7</v>
      </c>
      <c r="J76">
        <v>69</v>
      </c>
      <c r="K76">
        <v>68</v>
      </c>
      <c r="L76">
        <v>67.099999999999994</v>
      </c>
      <c r="M76">
        <v>65.599999999999994</v>
      </c>
    </row>
    <row r="77" spans="2:13">
      <c r="B77">
        <v>1987</v>
      </c>
      <c r="C77">
        <v>73.099999999999994</v>
      </c>
      <c r="D77">
        <v>73.8</v>
      </c>
      <c r="E77">
        <v>69</v>
      </c>
      <c r="F77">
        <v>72.400000000000006</v>
      </c>
      <c r="G77">
        <v>74.099999999999994</v>
      </c>
      <c r="H77">
        <v>73.599999999999994</v>
      </c>
      <c r="I77">
        <v>73.5</v>
      </c>
      <c r="J77">
        <v>72</v>
      </c>
      <c r="K77">
        <v>69.3</v>
      </c>
      <c r="L77">
        <v>68.2</v>
      </c>
      <c r="M77">
        <v>68.3</v>
      </c>
    </row>
    <row r="78" spans="2:13">
      <c r="B78">
        <v>1988</v>
      </c>
      <c r="C78">
        <v>76.400000000000006</v>
      </c>
      <c r="D78">
        <v>75.8</v>
      </c>
      <c r="E78">
        <v>73.5</v>
      </c>
      <c r="F78">
        <v>75.8</v>
      </c>
      <c r="G78">
        <v>79.099999999999994</v>
      </c>
      <c r="H78">
        <v>77.2</v>
      </c>
      <c r="I78">
        <v>77.5</v>
      </c>
      <c r="J78">
        <v>78.2</v>
      </c>
      <c r="K78">
        <v>74.3</v>
      </c>
      <c r="L78">
        <v>67.2</v>
      </c>
      <c r="M78">
        <v>71.7</v>
      </c>
    </row>
    <row r="79" spans="2:13">
      <c r="B79">
        <v>1989</v>
      </c>
      <c r="C79">
        <v>79.8</v>
      </c>
      <c r="D79">
        <v>77.2</v>
      </c>
      <c r="E79">
        <v>77.099999999999994</v>
      </c>
      <c r="F79">
        <v>79</v>
      </c>
      <c r="G79">
        <v>82.8</v>
      </c>
      <c r="H79">
        <v>80.8</v>
      </c>
      <c r="I79">
        <v>81.5</v>
      </c>
      <c r="J79">
        <v>80.8</v>
      </c>
      <c r="K79">
        <v>76.900000000000006</v>
      </c>
      <c r="L79">
        <v>69.8</v>
      </c>
      <c r="M79">
        <v>75.599999999999994</v>
      </c>
    </row>
    <row r="80" spans="2:13">
      <c r="B80">
        <v>1990</v>
      </c>
      <c r="C80">
        <v>82.4</v>
      </c>
      <c r="D80">
        <v>79.099999999999994</v>
      </c>
      <c r="E80">
        <v>80.7</v>
      </c>
      <c r="F80">
        <v>82.6</v>
      </c>
      <c r="G80">
        <v>85.3</v>
      </c>
      <c r="H80">
        <v>83.2</v>
      </c>
      <c r="I80">
        <v>84.1</v>
      </c>
      <c r="J80">
        <v>81.7</v>
      </c>
      <c r="K80">
        <v>76.400000000000006</v>
      </c>
      <c r="L80">
        <v>74.2</v>
      </c>
      <c r="M80">
        <v>78.2</v>
      </c>
    </row>
    <row r="81" spans="2:13">
      <c r="B81">
        <v>1991</v>
      </c>
      <c r="C81">
        <v>84.8</v>
      </c>
      <c r="D81">
        <v>81.8</v>
      </c>
      <c r="E81">
        <v>84.1</v>
      </c>
      <c r="F81">
        <v>86.5</v>
      </c>
      <c r="G81">
        <v>86.5</v>
      </c>
      <c r="H81">
        <v>86.5</v>
      </c>
      <c r="I81">
        <v>87.6</v>
      </c>
      <c r="J81">
        <v>83.9</v>
      </c>
      <c r="K81">
        <v>76.099999999999994</v>
      </c>
      <c r="L81">
        <v>73.5</v>
      </c>
      <c r="M81">
        <v>80.599999999999994</v>
      </c>
    </row>
    <row r="82" spans="2:13">
      <c r="B82">
        <v>1992</v>
      </c>
      <c r="C82">
        <v>85.9</v>
      </c>
      <c r="D82">
        <v>82.7</v>
      </c>
      <c r="E82">
        <v>85.2</v>
      </c>
      <c r="F82">
        <v>87.5</v>
      </c>
      <c r="G82">
        <v>87.6</v>
      </c>
      <c r="H82">
        <v>87.9</v>
      </c>
      <c r="I82">
        <v>87.9</v>
      </c>
      <c r="J82">
        <v>84.5</v>
      </c>
      <c r="K82">
        <v>78.5</v>
      </c>
      <c r="L82">
        <v>74.900000000000006</v>
      </c>
      <c r="M82">
        <v>83.7</v>
      </c>
    </row>
    <row r="83" spans="2:13">
      <c r="B83">
        <v>1993</v>
      </c>
      <c r="C83">
        <v>87.2</v>
      </c>
      <c r="D83">
        <v>84</v>
      </c>
      <c r="E83">
        <v>88.7</v>
      </c>
      <c r="F83">
        <v>87.8</v>
      </c>
      <c r="G83">
        <v>89.1</v>
      </c>
      <c r="H83">
        <v>88.3</v>
      </c>
      <c r="I83">
        <v>89.2</v>
      </c>
      <c r="J83">
        <v>84.7</v>
      </c>
      <c r="K83">
        <v>79.599999999999994</v>
      </c>
      <c r="L83">
        <v>75.7</v>
      </c>
      <c r="M83">
        <v>86.4</v>
      </c>
    </row>
    <row r="84" spans="2:13">
      <c r="B84">
        <v>1994</v>
      </c>
      <c r="C84">
        <v>88.2</v>
      </c>
      <c r="D84">
        <v>84.6</v>
      </c>
      <c r="E84">
        <v>86.3</v>
      </c>
      <c r="F84">
        <v>89</v>
      </c>
      <c r="G84">
        <v>90.8</v>
      </c>
      <c r="H84">
        <v>88.9</v>
      </c>
      <c r="I84">
        <v>89.3</v>
      </c>
      <c r="J84">
        <v>86</v>
      </c>
      <c r="K84">
        <v>81.5</v>
      </c>
      <c r="L84">
        <v>77.3</v>
      </c>
      <c r="M84">
        <v>89.8</v>
      </c>
    </row>
    <row r="85" spans="2:13">
      <c r="B85">
        <v>1995</v>
      </c>
      <c r="C85">
        <v>90.2</v>
      </c>
      <c r="D85">
        <v>85.8</v>
      </c>
      <c r="E85">
        <v>85.6</v>
      </c>
      <c r="F85">
        <v>90.5</v>
      </c>
      <c r="G85">
        <v>94.2</v>
      </c>
      <c r="H85">
        <v>90.9</v>
      </c>
      <c r="I85">
        <v>91.3</v>
      </c>
      <c r="J85">
        <v>89.1</v>
      </c>
      <c r="K85">
        <v>87</v>
      </c>
      <c r="L85">
        <v>78.3</v>
      </c>
      <c r="M85">
        <v>92.2</v>
      </c>
    </row>
    <row r="86" spans="2:13">
      <c r="B86">
        <v>1996</v>
      </c>
      <c r="C86">
        <v>91.6</v>
      </c>
      <c r="D86">
        <v>88</v>
      </c>
      <c r="E86">
        <v>88.2</v>
      </c>
      <c r="F86">
        <v>90.9</v>
      </c>
      <c r="G86">
        <v>95</v>
      </c>
      <c r="H86">
        <v>91.7</v>
      </c>
      <c r="I86">
        <v>92.7</v>
      </c>
      <c r="J86">
        <v>91.2</v>
      </c>
      <c r="K86">
        <v>92.6</v>
      </c>
      <c r="L86">
        <v>82.3</v>
      </c>
      <c r="M86">
        <v>92.7</v>
      </c>
    </row>
    <row r="87" spans="2:13">
      <c r="B87">
        <v>1997</v>
      </c>
      <c r="C87">
        <v>92.7</v>
      </c>
      <c r="D87">
        <v>87.9</v>
      </c>
      <c r="E87">
        <v>87.1</v>
      </c>
      <c r="F87">
        <v>91</v>
      </c>
      <c r="G87">
        <v>95.1</v>
      </c>
      <c r="H87">
        <v>92.7</v>
      </c>
      <c r="I87">
        <v>94.3</v>
      </c>
      <c r="J87">
        <v>92</v>
      </c>
      <c r="K87">
        <v>89.8</v>
      </c>
      <c r="L87">
        <v>83.6</v>
      </c>
      <c r="M87">
        <v>94.4</v>
      </c>
    </row>
    <row r="88" spans="2:13">
      <c r="B88">
        <v>1998</v>
      </c>
      <c r="C88">
        <v>92.3</v>
      </c>
      <c r="D88">
        <v>88.5</v>
      </c>
      <c r="E88">
        <v>88.7</v>
      </c>
      <c r="F88">
        <v>92.2</v>
      </c>
      <c r="G88">
        <v>96</v>
      </c>
      <c r="H88">
        <v>93.6</v>
      </c>
      <c r="I88">
        <v>94.6</v>
      </c>
      <c r="J88">
        <v>91.9</v>
      </c>
      <c r="K88">
        <v>87.3</v>
      </c>
      <c r="L88">
        <v>79.7</v>
      </c>
      <c r="M88">
        <v>94.2</v>
      </c>
    </row>
    <row r="89" spans="2:13">
      <c r="B89">
        <v>1999</v>
      </c>
      <c r="C89">
        <v>93.9</v>
      </c>
      <c r="D89">
        <v>91.5</v>
      </c>
      <c r="E89">
        <v>90.2</v>
      </c>
      <c r="F89">
        <v>94.2</v>
      </c>
      <c r="G89">
        <v>97.6</v>
      </c>
      <c r="H89">
        <v>94.7</v>
      </c>
      <c r="I89">
        <v>95.2</v>
      </c>
      <c r="J89">
        <v>93.3</v>
      </c>
      <c r="K89">
        <v>90.7</v>
      </c>
      <c r="L89">
        <v>85.7</v>
      </c>
      <c r="M89">
        <v>95.4</v>
      </c>
    </row>
    <row r="90" spans="2:13">
      <c r="B90">
        <v>2000</v>
      </c>
      <c r="C90">
        <v>97.8</v>
      </c>
      <c r="D90">
        <v>99.4</v>
      </c>
      <c r="E90">
        <v>94.3</v>
      </c>
      <c r="F90">
        <v>97.7</v>
      </c>
      <c r="G90">
        <v>100.8</v>
      </c>
      <c r="H90">
        <v>96.8</v>
      </c>
      <c r="I90">
        <v>96.8</v>
      </c>
      <c r="J90">
        <v>95.4</v>
      </c>
      <c r="K90">
        <v>97.2</v>
      </c>
      <c r="L90">
        <v>99.9</v>
      </c>
      <c r="M90">
        <v>99.1</v>
      </c>
    </row>
    <row r="91" spans="2:13">
      <c r="B91">
        <v>2001</v>
      </c>
      <c r="C91">
        <v>98.9</v>
      </c>
      <c r="D91">
        <v>99.6</v>
      </c>
      <c r="E91">
        <v>97.1</v>
      </c>
      <c r="F91">
        <v>99.5</v>
      </c>
      <c r="G91">
        <v>102.2</v>
      </c>
      <c r="H91">
        <v>98.2</v>
      </c>
      <c r="I91">
        <v>97.9</v>
      </c>
      <c r="J91">
        <v>97.7</v>
      </c>
      <c r="K91">
        <v>96.1</v>
      </c>
      <c r="L91">
        <v>102.6</v>
      </c>
      <c r="M91">
        <v>100.1</v>
      </c>
    </row>
    <row r="92" spans="2:13">
      <c r="B92">
        <v>2002</v>
      </c>
      <c r="C92">
        <v>100</v>
      </c>
      <c r="D92">
        <v>100</v>
      </c>
      <c r="E92">
        <v>100</v>
      </c>
      <c r="F92">
        <v>100</v>
      </c>
      <c r="G92">
        <v>100</v>
      </c>
      <c r="H92">
        <v>100</v>
      </c>
      <c r="I92">
        <v>100</v>
      </c>
      <c r="J92">
        <v>100</v>
      </c>
      <c r="K92">
        <v>100</v>
      </c>
      <c r="L92">
        <v>100</v>
      </c>
      <c r="M92">
        <v>100</v>
      </c>
    </row>
    <row r="93" spans="2:13">
      <c r="B93">
        <v>2003</v>
      </c>
      <c r="C93">
        <v>103.3</v>
      </c>
      <c r="D93">
        <v>104</v>
      </c>
      <c r="E93">
        <v>100.5</v>
      </c>
      <c r="F93">
        <v>105.1</v>
      </c>
      <c r="G93">
        <v>102.8</v>
      </c>
      <c r="H93">
        <v>102.6</v>
      </c>
      <c r="I93">
        <v>101.8</v>
      </c>
      <c r="J93">
        <v>101.1</v>
      </c>
      <c r="K93">
        <v>102</v>
      </c>
      <c r="L93">
        <v>109.5</v>
      </c>
      <c r="M93">
        <v>103</v>
      </c>
    </row>
    <row r="94" spans="2:13">
      <c r="B94">
        <v>2004</v>
      </c>
      <c r="C94">
        <v>106.6</v>
      </c>
      <c r="D94">
        <v>112.8</v>
      </c>
      <c r="E94">
        <v>102.7</v>
      </c>
      <c r="F94">
        <v>107.7</v>
      </c>
      <c r="G94">
        <v>105.8</v>
      </c>
      <c r="H94">
        <v>104.7</v>
      </c>
      <c r="I94">
        <v>103.9</v>
      </c>
      <c r="J94">
        <v>105</v>
      </c>
      <c r="K94">
        <v>108.1</v>
      </c>
      <c r="L94">
        <v>116</v>
      </c>
      <c r="M94">
        <v>107.6</v>
      </c>
    </row>
    <row r="95" spans="2:13">
      <c r="B95">
        <v>2005</v>
      </c>
      <c r="C95">
        <v>110.1</v>
      </c>
      <c r="D95">
        <v>124.8</v>
      </c>
      <c r="E95">
        <v>104.5</v>
      </c>
      <c r="F95">
        <v>111.4</v>
      </c>
      <c r="G95">
        <v>109.2</v>
      </c>
      <c r="H95">
        <v>106.5</v>
      </c>
      <c r="I95">
        <v>105.3</v>
      </c>
      <c r="J95">
        <v>107.3</v>
      </c>
      <c r="K95">
        <v>113.1</v>
      </c>
      <c r="L95">
        <v>128.6</v>
      </c>
      <c r="M95">
        <v>110.5</v>
      </c>
    </row>
    <row r="96" spans="2:13">
      <c r="B96">
        <v>2006</v>
      </c>
      <c r="C96">
        <v>113</v>
      </c>
      <c r="D96">
        <v>143.80000000000001</v>
      </c>
      <c r="E96">
        <v>105.8</v>
      </c>
      <c r="F96">
        <v>112.3</v>
      </c>
      <c r="G96">
        <v>111.5</v>
      </c>
      <c r="H96">
        <v>108.6</v>
      </c>
      <c r="I96">
        <v>107.2</v>
      </c>
      <c r="J96">
        <v>112.4</v>
      </c>
      <c r="K96">
        <v>119.2</v>
      </c>
      <c r="L96">
        <v>132.1</v>
      </c>
      <c r="M96">
        <v>114.1</v>
      </c>
    </row>
    <row r="97" spans="2:13">
      <c r="B97">
        <v>2007</v>
      </c>
      <c r="C97">
        <v>116.7</v>
      </c>
      <c r="D97">
        <v>147.80000000000001</v>
      </c>
      <c r="E97">
        <v>109.5</v>
      </c>
      <c r="F97">
        <v>115.4</v>
      </c>
      <c r="G97">
        <v>115.4</v>
      </c>
      <c r="H97">
        <v>111.4</v>
      </c>
      <c r="I97">
        <v>109.5</v>
      </c>
      <c r="J97">
        <v>118.6</v>
      </c>
      <c r="K97">
        <v>128.4</v>
      </c>
      <c r="L97">
        <v>139</v>
      </c>
      <c r="M97">
        <v>116.8</v>
      </c>
    </row>
    <row r="98" spans="2:13">
      <c r="B98">
        <v>2008</v>
      </c>
      <c r="C98">
        <v>121.4</v>
      </c>
      <c r="D98">
        <v>156.19999999999999</v>
      </c>
      <c r="E98">
        <v>112.2</v>
      </c>
      <c r="F98">
        <v>117.5</v>
      </c>
      <c r="G98">
        <v>116.6</v>
      </c>
      <c r="H98">
        <v>113.2</v>
      </c>
      <c r="I98">
        <v>110.8</v>
      </c>
      <c r="J98">
        <v>120.4</v>
      </c>
      <c r="K98">
        <v>158.30000000000001</v>
      </c>
      <c r="L98">
        <v>155.5</v>
      </c>
      <c r="M98">
        <v>120.4</v>
      </c>
    </row>
    <row r="99" spans="2:13">
      <c r="B99">
        <v>2009</v>
      </c>
      <c r="C99">
        <v>119.1</v>
      </c>
      <c r="D99">
        <v>138.1</v>
      </c>
      <c r="E99">
        <v>114.1</v>
      </c>
      <c r="F99">
        <v>118.3</v>
      </c>
      <c r="G99">
        <v>118.9</v>
      </c>
      <c r="H99">
        <v>114.1</v>
      </c>
      <c r="I99">
        <v>113.4</v>
      </c>
      <c r="J99">
        <v>120.6</v>
      </c>
      <c r="K99">
        <v>145.30000000000001</v>
      </c>
      <c r="L99">
        <v>135.69999999999999</v>
      </c>
      <c r="M99">
        <v>118.3</v>
      </c>
    </row>
    <row r="100" spans="2:13">
      <c r="B100">
        <v>2010</v>
      </c>
      <c r="C100">
        <v>122.6</v>
      </c>
      <c r="D100">
        <v>148.19999999999999</v>
      </c>
      <c r="E100">
        <v>116.6</v>
      </c>
      <c r="F100">
        <v>121.4</v>
      </c>
      <c r="G100">
        <v>121.6</v>
      </c>
      <c r="H100">
        <v>116.6</v>
      </c>
      <c r="I100">
        <v>116</v>
      </c>
      <c r="J100">
        <v>124</v>
      </c>
      <c r="K100">
        <v>153.1</v>
      </c>
      <c r="L100">
        <v>143.80000000000001</v>
      </c>
      <c r="M100">
        <v>121.5</v>
      </c>
    </row>
    <row r="102" spans="2:13">
      <c r="B102" t="s">
        <v>874</v>
      </c>
    </row>
    <row r="103" spans="2:13">
      <c r="B103" t="s">
        <v>551</v>
      </c>
    </row>
    <row r="104" spans="2:13">
      <c r="B104" t="s">
        <v>524</v>
      </c>
      <c r="C104">
        <v>24.430707456978965</v>
      </c>
      <c r="D104">
        <v>26.648362720403021</v>
      </c>
      <c r="E104">
        <v>30.932000000000009</v>
      </c>
      <c r="F104">
        <v>24.465548387096771</v>
      </c>
      <c r="G104">
        <v>24.159230769230764</v>
      </c>
      <c r="H104">
        <v>24.089897698209711</v>
      </c>
      <c r="I104">
        <v>25.091131105398457</v>
      </c>
      <c r="J104">
        <v>26.293749999999999</v>
      </c>
      <c r="K104">
        <v>30.716771752837328</v>
      </c>
      <c r="L104">
        <v>33.481650246305414</v>
      </c>
      <c r="M104">
        <v>24.738922888616894</v>
      </c>
    </row>
    <row r="105" spans="2:13">
      <c r="B105" t="s">
        <v>525</v>
      </c>
      <c r="C105">
        <v>25.901606118546848</v>
      </c>
      <c r="D105">
        <v>28.067506297229222</v>
      </c>
      <c r="E105">
        <v>32.513750000000002</v>
      </c>
      <c r="F105">
        <v>25.809032258064512</v>
      </c>
      <c r="G105">
        <v>25.572051282051277</v>
      </c>
      <c r="H105">
        <v>25.376598465473137</v>
      </c>
      <c r="I105">
        <v>26.441645244215938</v>
      </c>
      <c r="J105">
        <v>27.596938775510207</v>
      </c>
      <c r="K105">
        <v>32.403530895334178</v>
      </c>
      <c r="L105">
        <v>35.304433497536941</v>
      </c>
      <c r="M105">
        <v>25.979314565483481</v>
      </c>
    </row>
    <row r="106" spans="2:13">
      <c r="B106" t="s">
        <v>526</v>
      </c>
      <c r="C106">
        <v>28.337782026768647</v>
      </c>
      <c r="D106">
        <v>30.432745591939554</v>
      </c>
      <c r="E106">
        <v>35.501500000000007</v>
      </c>
      <c r="F106">
        <v>27.859612903225806</v>
      </c>
      <c r="G106">
        <v>27.620641025641021</v>
      </c>
      <c r="H106">
        <v>27.2351662404092</v>
      </c>
      <c r="I106">
        <v>28.360796915167089</v>
      </c>
      <c r="J106">
        <v>29.666709183673476</v>
      </c>
      <c r="K106">
        <v>34.622950819672134</v>
      </c>
      <c r="L106">
        <v>37.89470443349753</v>
      </c>
      <c r="M106">
        <v>27.90881272949817</v>
      </c>
    </row>
    <row r="107" spans="2:13">
      <c r="B107" t="s">
        <v>527</v>
      </c>
      <c r="C107">
        <v>32.497667304015302</v>
      </c>
      <c r="D107">
        <v>34.690176322418139</v>
      </c>
      <c r="E107">
        <v>39.807375000000008</v>
      </c>
      <c r="F107">
        <v>30.970838709677412</v>
      </c>
      <c r="G107">
        <v>31.082051282051282</v>
      </c>
      <c r="H107">
        <v>30.809335038363159</v>
      </c>
      <c r="I107">
        <v>31.772622107969141</v>
      </c>
      <c r="J107">
        <v>33.116326530612248</v>
      </c>
      <c r="K107">
        <v>38.973013871374533</v>
      </c>
      <c r="L107">
        <v>42.499630541871916</v>
      </c>
      <c r="M107">
        <v>31.561077111383113</v>
      </c>
    </row>
    <row r="108" spans="2:13">
      <c r="B108" t="s">
        <v>528</v>
      </c>
      <c r="C108">
        <v>35.853154875717017</v>
      </c>
      <c r="D108">
        <v>38.711083123425702</v>
      </c>
      <c r="E108">
        <v>44.289000000000009</v>
      </c>
      <c r="F108">
        <v>34.43561290322581</v>
      </c>
      <c r="G108">
        <v>34.826025641025637</v>
      </c>
      <c r="H108">
        <v>34.16905370843989</v>
      </c>
      <c r="I108">
        <v>35.113367609254489</v>
      </c>
      <c r="J108">
        <v>37.179209183673478</v>
      </c>
      <c r="K108">
        <v>43.589407313997491</v>
      </c>
      <c r="L108">
        <v>47.967980295566498</v>
      </c>
      <c r="M108">
        <v>35.282252141982866</v>
      </c>
    </row>
    <row r="109" spans="2:13">
      <c r="B109" t="s">
        <v>529</v>
      </c>
      <c r="C109">
        <v>39.139694072657754</v>
      </c>
      <c r="D109">
        <v>42.022418136020157</v>
      </c>
      <c r="E109">
        <v>48.419125000000015</v>
      </c>
      <c r="F109">
        <v>37.051870967741934</v>
      </c>
      <c r="G109">
        <v>37.439743589743593</v>
      </c>
      <c r="H109">
        <v>37.02838874680306</v>
      </c>
      <c r="I109">
        <v>37.814395886889457</v>
      </c>
      <c r="J109">
        <v>40.245535714285722</v>
      </c>
      <c r="K109">
        <v>47.584363177805812</v>
      </c>
      <c r="L109">
        <v>52.285098522167488</v>
      </c>
      <c r="M109">
        <v>38.245410036719704</v>
      </c>
    </row>
    <row r="110" spans="2:13">
      <c r="B110" t="s">
        <v>530</v>
      </c>
      <c r="C110">
        <v>41.805697896749528</v>
      </c>
      <c r="D110">
        <v>44.545340050377838</v>
      </c>
      <c r="E110">
        <v>52.022000000000013</v>
      </c>
      <c r="F110">
        <v>39.668129032258051</v>
      </c>
      <c r="G110">
        <v>39.841538461538462</v>
      </c>
      <c r="H110">
        <v>39.816240409207154</v>
      </c>
      <c r="I110">
        <v>40.44434447300771</v>
      </c>
      <c r="J110">
        <v>43.388520408163274</v>
      </c>
      <c r="K110">
        <v>51.312988650693569</v>
      </c>
      <c r="L110">
        <v>56.122536945812804</v>
      </c>
      <c r="M110">
        <v>40.588372093023253</v>
      </c>
    </row>
    <row r="111" spans="2:13">
      <c r="B111" t="s">
        <v>531</v>
      </c>
      <c r="C111">
        <v>44.5636328871893</v>
      </c>
      <c r="D111">
        <v>47.22594458438288</v>
      </c>
      <c r="E111">
        <v>55.537000000000013</v>
      </c>
      <c r="F111">
        <v>42.284387096774182</v>
      </c>
      <c r="G111">
        <v>42.737820512820512</v>
      </c>
      <c r="H111">
        <v>42.604092071611255</v>
      </c>
      <c r="I111">
        <v>43.074293059125957</v>
      </c>
      <c r="J111">
        <v>46.531505102040825</v>
      </c>
      <c r="K111">
        <v>55.219167717528386</v>
      </c>
      <c r="L111">
        <v>60.535591133004921</v>
      </c>
      <c r="M111">
        <v>43.069155446756426</v>
      </c>
    </row>
    <row r="112" spans="2:13">
      <c r="B112" t="s">
        <v>532</v>
      </c>
      <c r="C112">
        <v>48.815449330783942</v>
      </c>
      <c r="D112">
        <v>51.483375314861455</v>
      </c>
      <c r="E112">
        <v>60.282250000000005</v>
      </c>
      <c r="F112">
        <v>45.749161290322576</v>
      </c>
      <c r="G112">
        <v>45.987307692307695</v>
      </c>
      <c r="H112">
        <v>46.24974424552429</v>
      </c>
      <c r="I112">
        <v>46.628277634961428</v>
      </c>
      <c r="J112">
        <v>50.287755102040812</v>
      </c>
      <c r="K112">
        <v>59.835561160151343</v>
      </c>
      <c r="L112">
        <v>65.332389162561569</v>
      </c>
      <c r="M112">
        <v>46.445777233782124</v>
      </c>
    </row>
    <row r="113" spans="2:13">
      <c r="B113" t="s">
        <v>533</v>
      </c>
      <c r="C113">
        <v>54.170439770554495</v>
      </c>
      <c r="D113">
        <v>56.292695214105791</v>
      </c>
      <c r="E113">
        <v>66.345624999999998</v>
      </c>
      <c r="F113">
        <v>49.638193548387093</v>
      </c>
      <c r="G113">
        <v>50.084487179487191</v>
      </c>
      <c r="H113">
        <v>50.252813299232727</v>
      </c>
      <c r="I113">
        <v>50.253341902313622</v>
      </c>
      <c r="J113">
        <v>54.427295918367342</v>
      </c>
      <c r="K113">
        <v>64.984615384615395</v>
      </c>
      <c r="L113">
        <v>70.800738916256151</v>
      </c>
      <c r="M113">
        <v>50.718237454100354</v>
      </c>
    </row>
    <row r="114" spans="2:13">
      <c r="B114" t="s">
        <v>534</v>
      </c>
      <c r="C114">
        <v>60.08629989212514</v>
      </c>
      <c r="D114">
        <v>62.571103526734916</v>
      </c>
      <c r="E114">
        <v>57.979334098737091</v>
      </c>
      <c r="F114">
        <v>54.835164835164832</v>
      </c>
      <c r="G114">
        <v>55.099894847528915</v>
      </c>
      <c r="H114">
        <v>55.98705501618123</v>
      </c>
      <c r="I114">
        <v>55.249204665959709</v>
      </c>
      <c r="J114">
        <v>60.108695652173907</v>
      </c>
      <c r="K114">
        <v>70.378619153674833</v>
      </c>
      <c r="L114">
        <v>77.870813397129197</v>
      </c>
      <c r="M114">
        <v>56.25</v>
      </c>
    </row>
    <row r="115" spans="2:13">
      <c r="B115" t="s">
        <v>535</v>
      </c>
      <c r="C115">
        <v>65.156418554476801</v>
      </c>
      <c r="D115">
        <v>67.463026166097833</v>
      </c>
      <c r="E115">
        <v>62.112514351320328</v>
      </c>
      <c r="F115">
        <v>60.879120879120876</v>
      </c>
      <c r="G115">
        <v>60.147213459516301</v>
      </c>
      <c r="H115">
        <v>61.488673139158578</v>
      </c>
      <c r="I115">
        <v>60.127253446447511</v>
      </c>
      <c r="J115">
        <v>63.695652173913039</v>
      </c>
      <c r="K115">
        <v>72.828507795100222</v>
      </c>
      <c r="L115">
        <v>85.645933014354071</v>
      </c>
      <c r="M115">
        <v>60.169491525423723</v>
      </c>
    </row>
    <row r="116" spans="2:13">
      <c r="B116" t="s">
        <v>536</v>
      </c>
      <c r="C116">
        <v>68.716289104638619</v>
      </c>
      <c r="D116">
        <v>69.852104664391348</v>
      </c>
      <c r="E116">
        <v>66.704936854190592</v>
      </c>
      <c r="F116">
        <v>67.032967032967022</v>
      </c>
      <c r="G116">
        <v>64.143007360672982</v>
      </c>
      <c r="H116">
        <v>65.048543689320383</v>
      </c>
      <c r="I116">
        <v>64.156945917285256</v>
      </c>
      <c r="J116">
        <v>67.934782608695656</v>
      </c>
      <c r="K116">
        <v>75.278396436525611</v>
      </c>
      <c r="L116">
        <v>88.995215311004799</v>
      </c>
      <c r="M116">
        <v>63.029661016949149</v>
      </c>
    </row>
    <row r="117" spans="2:13">
      <c r="B117" t="s">
        <v>537</v>
      </c>
      <c r="C117">
        <v>70.981661272923404</v>
      </c>
      <c r="D117">
        <v>72.354948805460751</v>
      </c>
      <c r="E117">
        <v>66.819747416762354</v>
      </c>
      <c r="F117">
        <v>69.670329670329664</v>
      </c>
      <c r="G117">
        <v>68.874868559411155</v>
      </c>
      <c r="H117">
        <v>68.069039913700095</v>
      </c>
      <c r="I117">
        <v>66.383881230116643</v>
      </c>
      <c r="J117">
        <v>70.652173913043484</v>
      </c>
      <c r="K117">
        <v>78.730512249443208</v>
      </c>
      <c r="L117">
        <v>91.148325358851693</v>
      </c>
      <c r="M117">
        <v>65.677966101694906</v>
      </c>
    </row>
    <row r="118" spans="2:13">
      <c r="B118" t="s">
        <v>538</v>
      </c>
      <c r="C118">
        <v>73.139158576051784</v>
      </c>
      <c r="D118">
        <v>74.402730375426614</v>
      </c>
      <c r="E118">
        <v>69.804822043628008</v>
      </c>
      <c r="F118">
        <v>71.978021978021971</v>
      </c>
      <c r="G118">
        <v>70.977917981072551</v>
      </c>
      <c r="H118">
        <v>70.550161812297745</v>
      </c>
      <c r="I118">
        <v>69.777306468716858</v>
      </c>
      <c r="J118">
        <v>72.391304347826079</v>
      </c>
      <c r="K118">
        <v>80.734966592427611</v>
      </c>
      <c r="L118">
        <v>90.430622009569376</v>
      </c>
      <c r="M118">
        <v>65.889830508474574</v>
      </c>
    </row>
    <row r="119" spans="2:13">
      <c r="B119" t="s">
        <v>539</v>
      </c>
      <c r="C119">
        <v>75.404530744336569</v>
      </c>
      <c r="D119">
        <v>81.001137656427758</v>
      </c>
      <c r="E119">
        <v>75.4305396096441</v>
      </c>
      <c r="F119">
        <v>76.263736263736277</v>
      </c>
      <c r="G119">
        <v>74.13249211356468</v>
      </c>
      <c r="H119">
        <v>75.512405609492987</v>
      </c>
      <c r="I119">
        <v>73.913043478260875</v>
      </c>
      <c r="J119">
        <v>75</v>
      </c>
      <c r="K119">
        <v>75.723830734966597</v>
      </c>
      <c r="L119">
        <v>80.263157894736835</v>
      </c>
      <c r="M119">
        <v>69.491525423728802</v>
      </c>
    </row>
    <row r="120" spans="2:13">
      <c r="B120" t="s">
        <v>540</v>
      </c>
      <c r="C120">
        <v>78.856526429341955</v>
      </c>
      <c r="D120">
        <v>83.959044368600672</v>
      </c>
      <c r="E120">
        <v>79.219288174512059</v>
      </c>
      <c r="F120">
        <v>79.560439560439562</v>
      </c>
      <c r="G120">
        <v>77.917981072555207</v>
      </c>
      <c r="H120">
        <v>79.395900755124046</v>
      </c>
      <c r="I120">
        <v>77.942735949098619</v>
      </c>
      <c r="J120">
        <v>78.260869565217391</v>
      </c>
      <c r="K120">
        <v>77.171492204899778</v>
      </c>
      <c r="L120">
        <v>81.578947368421069</v>
      </c>
      <c r="M120">
        <v>72.351694915254228</v>
      </c>
    </row>
    <row r="121" spans="2:13">
      <c r="B121" t="s">
        <v>541</v>
      </c>
      <c r="C121">
        <v>82.416396979503787</v>
      </c>
      <c r="D121">
        <v>86.234357224118313</v>
      </c>
      <c r="E121">
        <v>84.385763490241104</v>
      </c>
      <c r="F121">
        <v>83.296703296703285</v>
      </c>
      <c r="G121">
        <v>83.175604626708719</v>
      </c>
      <c r="H121">
        <v>83.279395900755134</v>
      </c>
      <c r="I121">
        <v>82.184517497348892</v>
      </c>
      <c r="J121">
        <v>85</v>
      </c>
      <c r="K121">
        <v>82.739420935412028</v>
      </c>
      <c r="L121">
        <v>80.382775119617236</v>
      </c>
      <c r="M121">
        <v>75.953389830508485</v>
      </c>
    </row>
    <row r="122" spans="2:13">
      <c r="B122" t="s">
        <v>542</v>
      </c>
      <c r="C122">
        <v>86.08414239482201</v>
      </c>
      <c r="D122">
        <v>87.827076222980665</v>
      </c>
      <c r="E122">
        <v>88.518943742824348</v>
      </c>
      <c r="F122">
        <v>86.813186813186817</v>
      </c>
      <c r="G122">
        <v>87.066246056782333</v>
      </c>
      <c r="H122">
        <v>87.162891046386179</v>
      </c>
      <c r="I122">
        <v>86.426299045599151</v>
      </c>
      <c r="J122">
        <v>87.826086956521735</v>
      </c>
      <c r="K122">
        <v>85.634743875278403</v>
      </c>
      <c r="L122">
        <v>83.492822966507177</v>
      </c>
      <c r="M122">
        <v>80.084745762711847</v>
      </c>
    </row>
    <row r="123" spans="2:13">
      <c r="B123" t="s">
        <v>543</v>
      </c>
      <c r="C123">
        <v>88.8888888888889</v>
      </c>
      <c r="D123">
        <v>89.988623435722403</v>
      </c>
      <c r="E123">
        <v>92.652123995407592</v>
      </c>
      <c r="F123">
        <v>90.769230769230759</v>
      </c>
      <c r="G123">
        <v>89.695057833859096</v>
      </c>
      <c r="H123">
        <v>89.751887810140246</v>
      </c>
      <c r="I123">
        <v>89.183457051961824</v>
      </c>
      <c r="J123">
        <v>88.804347826086953</v>
      </c>
      <c r="K123">
        <v>85.077951002227181</v>
      </c>
      <c r="L123">
        <v>88.755980861244026</v>
      </c>
      <c r="M123">
        <v>82.83898305084746</v>
      </c>
    </row>
    <row r="124" spans="2:13">
      <c r="B124" t="s">
        <v>544</v>
      </c>
      <c r="C124">
        <v>91.477885652642925</v>
      </c>
      <c r="D124">
        <v>93.060295790671205</v>
      </c>
      <c r="E124">
        <v>96.555683122847299</v>
      </c>
      <c r="F124">
        <v>95.054945054945051</v>
      </c>
      <c r="G124">
        <v>90.956887486855948</v>
      </c>
      <c r="H124">
        <v>93.311758360302051</v>
      </c>
      <c r="I124">
        <v>92.895015906680797</v>
      </c>
      <c r="J124">
        <v>91.195652173913047</v>
      </c>
      <c r="K124">
        <v>84.74387527839643</v>
      </c>
      <c r="L124">
        <v>87.918660287081337</v>
      </c>
      <c r="M124">
        <v>85.381355932203377</v>
      </c>
    </row>
    <row r="125" spans="2:13">
      <c r="B125" t="s">
        <v>545</v>
      </c>
      <c r="C125">
        <v>92.664509169363541</v>
      </c>
      <c r="D125">
        <v>94.084186575654144</v>
      </c>
      <c r="E125">
        <v>97.818599311136637</v>
      </c>
      <c r="F125">
        <v>96.15384615384616</v>
      </c>
      <c r="G125">
        <v>92.113564668769726</v>
      </c>
      <c r="H125">
        <v>94.822006472491921</v>
      </c>
      <c r="I125">
        <v>93.213149522799583</v>
      </c>
      <c r="J125">
        <v>91.847826086956516</v>
      </c>
      <c r="K125">
        <v>87.41648106904232</v>
      </c>
      <c r="L125">
        <v>89.593301435406715</v>
      </c>
      <c r="M125">
        <v>88.665254237288138</v>
      </c>
    </row>
    <row r="126" spans="2:13">
      <c r="B126" t="s">
        <v>546</v>
      </c>
      <c r="C126">
        <v>94.066882416396979</v>
      </c>
      <c r="D126">
        <v>95.563139931740608</v>
      </c>
      <c r="E126">
        <v>101.83696900114812</v>
      </c>
      <c r="F126">
        <v>96.483516483516482</v>
      </c>
      <c r="G126">
        <v>93.690851735015769</v>
      </c>
      <c r="H126">
        <v>95.25350593311758</v>
      </c>
      <c r="I126">
        <v>94.591728525980926</v>
      </c>
      <c r="J126">
        <v>92.065217391304358</v>
      </c>
      <c r="K126">
        <v>88.641425389755014</v>
      </c>
      <c r="L126">
        <v>90.550239234449776</v>
      </c>
      <c r="M126">
        <v>91.525423728813564</v>
      </c>
    </row>
    <row r="127" spans="2:13">
      <c r="B127" t="s">
        <v>547</v>
      </c>
      <c r="C127">
        <v>95.145631067961162</v>
      </c>
      <c r="D127">
        <v>96.245733788395896</v>
      </c>
      <c r="E127">
        <v>99.081515499425947</v>
      </c>
      <c r="F127">
        <v>97.802197802197796</v>
      </c>
      <c r="G127">
        <v>95.478443743427974</v>
      </c>
      <c r="H127">
        <v>95.900755124056104</v>
      </c>
      <c r="I127">
        <v>94.697773064687169</v>
      </c>
      <c r="J127">
        <v>93.478260869565219</v>
      </c>
      <c r="K127">
        <v>90.757238307349667</v>
      </c>
      <c r="L127">
        <v>92.464114832535898</v>
      </c>
      <c r="M127">
        <v>95.127118644067792</v>
      </c>
    </row>
    <row r="128" spans="2:13">
      <c r="B128" t="s">
        <v>548</v>
      </c>
      <c r="C128">
        <v>97.303128371089528</v>
      </c>
      <c r="D128">
        <v>97.610921501706471</v>
      </c>
      <c r="E128">
        <v>98.277841561423656</v>
      </c>
      <c r="F128">
        <v>99.45054945054946</v>
      </c>
      <c r="G128">
        <v>99.053627760252368</v>
      </c>
      <c r="H128">
        <v>98.05825242718447</v>
      </c>
      <c r="I128">
        <v>96.818663838812299</v>
      </c>
      <c r="J128">
        <v>96.847826086956516</v>
      </c>
      <c r="K128">
        <v>96.881959910913139</v>
      </c>
      <c r="L128">
        <v>93.660287081339703</v>
      </c>
      <c r="M128">
        <v>97.669491525423723</v>
      </c>
    </row>
    <row r="129" spans="2:13">
      <c r="B129" t="s">
        <v>549</v>
      </c>
      <c r="C129">
        <v>98.813376483279399</v>
      </c>
      <c r="D129">
        <v>100.11376564277587</v>
      </c>
      <c r="E129">
        <v>101.26291618828932</v>
      </c>
      <c r="F129">
        <v>99.890109890109898</v>
      </c>
      <c r="G129">
        <v>99.894847528916927</v>
      </c>
      <c r="H129">
        <v>98.921251348435817</v>
      </c>
      <c r="I129">
        <v>98.303287380699899</v>
      </c>
      <c r="J129">
        <v>99.130434782608702</v>
      </c>
      <c r="K129">
        <v>103.11804008908685</v>
      </c>
      <c r="L129">
        <v>98.444976076555022</v>
      </c>
      <c r="M129">
        <v>98.199152542372886</v>
      </c>
    </row>
    <row r="130" spans="2:13">
      <c r="B130" t="s">
        <v>550</v>
      </c>
      <c r="C130">
        <v>100</v>
      </c>
      <c r="D130">
        <v>100</v>
      </c>
      <c r="E130">
        <v>100</v>
      </c>
      <c r="F130">
        <v>100</v>
      </c>
      <c r="G130">
        <v>100</v>
      </c>
      <c r="H130">
        <v>100</v>
      </c>
      <c r="I130">
        <v>100</v>
      </c>
      <c r="J130">
        <v>100</v>
      </c>
      <c r="K130">
        <v>100</v>
      </c>
      <c r="L130">
        <v>100</v>
      </c>
      <c r="M130">
        <v>100</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W96"/>
  <sheetViews>
    <sheetView zoomScale="80" zoomScaleNormal="80" zoomScaleSheetLayoutView="82" workbookViewId="0">
      <pane xSplit="1" ySplit="4" topLeftCell="D5" activePane="bottomRight" state="frozen"/>
      <selection activeCell="B23" sqref="B23"/>
      <selection pane="topRight" activeCell="B23" sqref="B23"/>
      <selection pane="bottomLeft" activeCell="B23" sqref="B23"/>
      <selection pane="bottomRight" activeCell="B3" sqref="B3:W3"/>
    </sheetView>
  </sheetViews>
  <sheetFormatPr defaultRowHeight="12.75"/>
  <cols>
    <col min="1" max="1" width="8.875" style="1" customWidth="1"/>
    <col min="2" max="2" width="11.25" style="1" customWidth="1"/>
    <col min="3" max="4" width="9.875" style="1" customWidth="1"/>
    <col min="5" max="118" width="11.25" style="1" customWidth="1"/>
    <col min="119" max="16384" width="9" style="1"/>
  </cols>
  <sheetData>
    <row r="1" spans="1:23">
      <c r="B1" s="1" t="s">
        <v>174</v>
      </c>
    </row>
    <row r="3" spans="1:23">
      <c r="B3" s="366" t="s">
        <v>264</v>
      </c>
      <c r="C3" s="386"/>
      <c r="D3" s="385" t="s">
        <v>280</v>
      </c>
      <c r="E3" s="386"/>
      <c r="F3" s="385" t="s">
        <v>281</v>
      </c>
      <c r="G3" s="386"/>
      <c r="H3" s="385" t="s">
        <v>282</v>
      </c>
      <c r="I3" s="386"/>
      <c r="J3" s="385" t="s">
        <v>283</v>
      </c>
      <c r="K3" s="386"/>
      <c r="L3" s="385" t="s">
        <v>284</v>
      </c>
      <c r="M3" s="386"/>
      <c r="N3" s="385" t="s">
        <v>285</v>
      </c>
      <c r="O3" s="386"/>
      <c r="P3" s="385" t="s">
        <v>286</v>
      </c>
      <c r="Q3" s="386"/>
      <c r="R3" s="385" t="s">
        <v>287</v>
      </c>
      <c r="S3" s="386"/>
      <c r="T3" s="385" t="s">
        <v>288</v>
      </c>
      <c r="U3" s="386"/>
      <c r="V3" s="385" t="s">
        <v>289</v>
      </c>
      <c r="W3" s="366"/>
    </row>
    <row r="4" spans="1:23" s="324" customFormat="1" ht="60.75" customHeight="1">
      <c r="B4" s="277" t="s">
        <v>1094</v>
      </c>
      <c r="C4" s="323" t="s">
        <v>1095</v>
      </c>
      <c r="D4" s="277" t="s">
        <v>1094</v>
      </c>
      <c r="E4" s="323" t="s">
        <v>1095</v>
      </c>
      <c r="F4" s="277" t="s">
        <v>1094</v>
      </c>
      <c r="G4" s="323" t="s">
        <v>1095</v>
      </c>
      <c r="H4" s="277" t="s">
        <v>1094</v>
      </c>
      <c r="I4" s="323" t="s">
        <v>1095</v>
      </c>
      <c r="J4" s="277" t="s">
        <v>1094</v>
      </c>
      <c r="K4" s="323" t="s">
        <v>1095</v>
      </c>
      <c r="L4" s="277" t="s">
        <v>1094</v>
      </c>
      <c r="M4" s="323" t="s">
        <v>1095</v>
      </c>
      <c r="N4" s="277" t="s">
        <v>1094</v>
      </c>
      <c r="O4" s="323" t="s">
        <v>1095</v>
      </c>
      <c r="P4" s="277" t="s">
        <v>1094</v>
      </c>
      <c r="Q4" s="323" t="s">
        <v>1095</v>
      </c>
      <c r="R4" s="277" t="s">
        <v>1094</v>
      </c>
      <c r="S4" s="323" t="s">
        <v>1095</v>
      </c>
      <c r="T4" s="277" t="s">
        <v>1094</v>
      </c>
      <c r="U4" s="323" t="s">
        <v>1095</v>
      </c>
      <c r="V4" s="277" t="s">
        <v>1094</v>
      </c>
      <c r="W4" s="277" t="s">
        <v>1095</v>
      </c>
    </row>
    <row r="5" spans="1:23" ht="15.75" customHeight="1">
      <c r="A5" s="1">
        <v>1981</v>
      </c>
      <c r="B5" s="78">
        <f>C56</f>
        <v>35024</v>
      </c>
      <c r="C5" s="287">
        <f>B5*1000000/'a1'!F8</f>
        <v>1411.1248970836523</v>
      </c>
      <c r="D5" s="78">
        <f>D56</f>
        <v>336</v>
      </c>
      <c r="E5" s="287">
        <f>D5*1000000/'a1'!L8</f>
        <v>584.04107755578809</v>
      </c>
      <c r="F5" s="78">
        <f>E56</f>
        <v>69</v>
      </c>
      <c r="G5" s="287">
        <f>F5*1000000/'a1'!R8</f>
        <v>558.47382862137897</v>
      </c>
      <c r="H5" s="78">
        <f>F56</f>
        <v>850</v>
      </c>
      <c r="I5" s="287">
        <f>H5*1000000/'a1'!X8</f>
        <v>994.30206428806218</v>
      </c>
      <c r="J5" s="78">
        <f>G56</f>
        <v>441</v>
      </c>
      <c r="K5" s="287">
        <f>J5*1000000/'a1'!AD8</f>
        <v>624.25860443520878</v>
      </c>
      <c r="L5" s="78">
        <f>H56</f>
        <v>9163</v>
      </c>
      <c r="M5" s="287">
        <f>L5*1000000/'a1'!AJ8</f>
        <v>1399.5280735739682</v>
      </c>
      <c r="N5" s="78">
        <f>I56</f>
        <v>16148</v>
      </c>
      <c r="O5" s="287">
        <f>N5*1000000/'a1'!AP8</f>
        <v>1832.441661562051</v>
      </c>
      <c r="P5" s="78">
        <f>J56</f>
        <v>779</v>
      </c>
      <c r="Q5" s="287">
        <f>P5*1000000/'a1'!AV8</f>
        <v>752.26088677942528</v>
      </c>
      <c r="R5" s="78">
        <f>K56</f>
        <v>1013</v>
      </c>
      <c r="S5" s="287">
        <f>R5*1000000/'a1'!BB8</f>
        <v>1038.166186527616</v>
      </c>
      <c r="T5" s="78">
        <f>L56</f>
        <v>3872</v>
      </c>
      <c r="U5" s="287">
        <f>T5*1000000/'a1'!BH8</f>
        <v>1690.0149447602553</v>
      </c>
      <c r="V5" s="78">
        <f>M56</f>
        <v>2325</v>
      </c>
      <c r="W5" s="78">
        <f>V5*1000000/'a1'!BN8</f>
        <v>822.5552067213905</v>
      </c>
    </row>
    <row r="6" spans="1:23" ht="15.75" customHeight="1">
      <c r="A6" s="1">
        <v>1982</v>
      </c>
      <c r="B6" s="78">
        <f t="shared" ref="B6:B42" si="0">C57</f>
        <v>36427</v>
      </c>
      <c r="C6" s="287">
        <f>B6*1000000/'a1'!F9</f>
        <v>1450.2959795026002</v>
      </c>
      <c r="D6" s="78">
        <f t="shared" ref="D6:D42" si="1">D57</f>
        <v>348</v>
      </c>
      <c r="E6" s="287">
        <f>D6*1000000/'a1'!L9</f>
        <v>606.4883799963402</v>
      </c>
      <c r="F6" s="78">
        <f t="shared" ref="F6:F42" si="2">E57</f>
        <v>71</v>
      </c>
      <c r="G6" s="287">
        <f>F6*1000000/'a1'!R9</f>
        <v>574.48943263099977</v>
      </c>
      <c r="H6" s="78">
        <f t="shared" ref="H6:H42" si="3">F57</f>
        <v>880</v>
      </c>
      <c r="I6" s="287">
        <f>H6*1000000/'a1'!X9</f>
        <v>1024.4017144759603</v>
      </c>
      <c r="J6" s="78">
        <f t="shared" ref="J6:J42" si="4">G57</f>
        <v>460</v>
      </c>
      <c r="K6" s="287">
        <f>J6*1000000/'a1'!AD9</f>
        <v>650.21619688546446</v>
      </c>
      <c r="L6" s="78">
        <f t="shared" ref="L6:L42" si="5">H57</f>
        <v>9523</v>
      </c>
      <c r="M6" s="287">
        <f>L6*1000000/'a1'!AJ9</f>
        <v>1447.1256631772849</v>
      </c>
      <c r="N6" s="78">
        <f t="shared" ref="N6:N42" si="6">I57</f>
        <v>16755</v>
      </c>
      <c r="O6" s="287">
        <f>N6*1000000/'a1'!AP9</f>
        <v>1878.3025839524464</v>
      </c>
      <c r="P6" s="78">
        <f t="shared" ref="P6:P42" si="7">J57</f>
        <v>803</v>
      </c>
      <c r="Q6" s="287">
        <f>P6*1000000/'a1'!AV9</f>
        <v>768.25637375337726</v>
      </c>
      <c r="R6" s="78">
        <f t="shared" ref="R6:R42" si="8">K57</f>
        <v>1068</v>
      </c>
      <c r="S6" s="287">
        <f>R6*1000000/'a1'!BB9</f>
        <v>1082.5253248082774</v>
      </c>
      <c r="T6" s="78">
        <f t="shared" ref="T6:T42" si="9">L57</f>
        <v>4074</v>
      </c>
      <c r="U6" s="287">
        <f>T6*1000000/'a1'!BH9</f>
        <v>1719.1128297550833</v>
      </c>
      <c r="V6" s="78">
        <f t="shared" ref="V6:V42" si="10">M57</f>
        <v>2415</v>
      </c>
      <c r="W6" s="78">
        <f>V6*1000000/'a1'!BN9</f>
        <v>839.55817338562349</v>
      </c>
    </row>
    <row r="7" spans="1:23" ht="15.75" customHeight="1">
      <c r="A7" s="1">
        <v>1983</v>
      </c>
      <c r="B7" s="78">
        <f t="shared" si="0"/>
        <v>37239</v>
      </c>
      <c r="C7" s="287">
        <f>B7*1000000/'a1'!F10</f>
        <v>1468.0413905752916</v>
      </c>
      <c r="D7" s="78">
        <f t="shared" si="1"/>
        <v>359</v>
      </c>
      <c r="E7" s="287">
        <f>D7*1000000/'a1'!L10</f>
        <v>619.8589691348219</v>
      </c>
      <c r="F7" s="78">
        <f t="shared" si="2"/>
        <v>73</v>
      </c>
      <c r="G7" s="287">
        <f>F7*1000000/'a1'!R10</f>
        <v>583.523844542853</v>
      </c>
      <c r="H7" s="78">
        <f t="shared" si="3"/>
        <v>904</v>
      </c>
      <c r="I7" s="287">
        <f>H7*1000000/'a1'!X10</f>
        <v>1041.1280115261163</v>
      </c>
      <c r="J7" s="78">
        <f t="shared" si="4"/>
        <v>475</v>
      </c>
      <c r="K7" s="287">
        <f>J7*1000000/'a1'!AD10</f>
        <v>664.48250102819929</v>
      </c>
      <c r="L7" s="78">
        <f t="shared" si="5"/>
        <v>9675</v>
      </c>
      <c r="M7" s="287">
        <f>L7*1000000/'a1'!AJ10</f>
        <v>1465.2483970864046</v>
      </c>
      <c r="N7" s="78">
        <f t="shared" si="6"/>
        <v>17141</v>
      </c>
      <c r="O7" s="287">
        <f>N7*1000000/'a1'!AP10</f>
        <v>1896.2197734315505</v>
      </c>
      <c r="P7" s="78">
        <f t="shared" si="7"/>
        <v>823</v>
      </c>
      <c r="Q7" s="287">
        <f>P7*1000000/'a1'!AV10</f>
        <v>776.59678868263518</v>
      </c>
      <c r="R7" s="78">
        <f t="shared" si="8"/>
        <v>1111</v>
      </c>
      <c r="S7" s="287">
        <f>R7*1000000/'a1'!BB10</f>
        <v>1109.614091999093</v>
      </c>
      <c r="T7" s="78">
        <f t="shared" si="9"/>
        <v>4181</v>
      </c>
      <c r="U7" s="287">
        <f>T7*1000000/'a1'!BH10</f>
        <v>1746.7507970255519</v>
      </c>
      <c r="V7" s="78">
        <f t="shared" si="10"/>
        <v>2468</v>
      </c>
      <c r="W7" s="78">
        <f>V7*1000000/'a1'!BN10</f>
        <v>848.83862504651756</v>
      </c>
    </row>
    <row r="8" spans="1:23" ht="15.75" customHeight="1">
      <c r="A8" s="1">
        <v>1984</v>
      </c>
      <c r="B8" s="78">
        <f t="shared" si="0"/>
        <v>38363</v>
      </c>
      <c r="C8" s="287">
        <f>B8*1000000/'a1'!F11</f>
        <v>1498.1419376919321</v>
      </c>
      <c r="D8" s="78">
        <f t="shared" si="1"/>
        <v>370</v>
      </c>
      <c r="E8" s="287">
        <f>D8*1000000/'a1'!L11</f>
        <v>637.85955022281985</v>
      </c>
      <c r="F8" s="78">
        <f t="shared" si="2"/>
        <v>76</v>
      </c>
      <c r="G8" s="287">
        <f>F8*1000000/'a1'!R11</f>
        <v>600.49145484857343</v>
      </c>
      <c r="H8" s="78">
        <f t="shared" si="3"/>
        <v>932</v>
      </c>
      <c r="I8" s="287">
        <f>H8*1000000/'a1'!X11</f>
        <v>1062.1433642821244</v>
      </c>
      <c r="J8" s="78">
        <f t="shared" si="4"/>
        <v>493</v>
      </c>
      <c r="K8" s="287">
        <f>J8*1000000/'a1'!AD11</f>
        <v>684.25844705255327</v>
      </c>
      <c r="L8" s="78">
        <f t="shared" si="5"/>
        <v>9897</v>
      </c>
      <c r="M8" s="287">
        <f>L8*1000000/'a1'!AJ11</f>
        <v>1492.4855456462008</v>
      </c>
      <c r="N8" s="78">
        <f t="shared" si="6"/>
        <v>17659</v>
      </c>
      <c r="O8" s="287">
        <f>N8*1000000/'a1'!AP11</f>
        <v>1926.2646108790591</v>
      </c>
      <c r="P8" s="78">
        <f t="shared" si="7"/>
        <v>854</v>
      </c>
      <c r="Q8" s="287">
        <f>P8*1000000/'a1'!AV11</f>
        <v>796.78301191442517</v>
      </c>
      <c r="R8" s="78">
        <f t="shared" si="8"/>
        <v>1169</v>
      </c>
      <c r="S8" s="287">
        <f>R8*1000000/'a1'!BB11</f>
        <v>1152.1611645796681</v>
      </c>
      <c r="T8" s="78">
        <f t="shared" si="9"/>
        <v>4334</v>
      </c>
      <c r="U8" s="287">
        <f>T8*1000000/'a1'!BH11</f>
        <v>1810.4295613822926</v>
      </c>
      <c r="V8" s="78">
        <f t="shared" si="10"/>
        <v>2547</v>
      </c>
      <c r="W8" s="78">
        <f>V8*1000000/'a1'!BN11</f>
        <v>864.21566914281811</v>
      </c>
    </row>
    <row r="9" spans="1:23" ht="15.75" customHeight="1">
      <c r="A9" s="1">
        <v>1985</v>
      </c>
      <c r="B9" s="78">
        <f t="shared" si="0"/>
        <v>39161</v>
      </c>
      <c r="C9" s="287">
        <f>B9*1000000/'a1'!F12</f>
        <v>1515.3944824022924</v>
      </c>
      <c r="D9" s="78">
        <f t="shared" si="1"/>
        <v>374</v>
      </c>
      <c r="E9" s="287">
        <f>D9*1000000/'a1'!L12</f>
        <v>645.63462949376378</v>
      </c>
      <c r="F9" s="78">
        <f t="shared" si="2"/>
        <v>76</v>
      </c>
      <c r="G9" s="287">
        <f>F9*1000000/'a1'!R12</f>
        <v>595.52261026963072</v>
      </c>
      <c r="H9" s="78">
        <f t="shared" si="3"/>
        <v>946</v>
      </c>
      <c r="I9" s="287">
        <f>H9*1000000/'a1'!X12</f>
        <v>1067.9032971796516</v>
      </c>
      <c r="J9" s="78">
        <f t="shared" si="4"/>
        <v>503</v>
      </c>
      <c r="K9" s="287">
        <f>J9*1000000/'a1'!AD12</f>
        <v>695.43625144652128</v>
      </c>
      <c r="L9" s="78">
        <f t="shared" si="5"/>
        <v>10132</v>
      </c>
      <c r="M9" s="287">
        <f>L9*1000000/'a1'!AJ12</f>
        <v>1519.9971436295286</v>
      </c>
      <c r="N9" s="78">
        <f t="shared" si="6"/>
        <v>18034</v>
      </c>
      <c r="O9" s="287">
        <f>N9*1000000/'a1'!AP12</f>
        <v>1940.2544924465744</v>
      </c>
      <c r="P9" s="78">
        <f t="shared" si="7"/>
        <v>872</v>
      </c>
      <c r="Q9" s="287">
        <f>P9*1000000/'a1'!AV12</f>
        <v>805.54644594201363</v>
      </c>
      <c r="R9" s="78">
        <f t="shared" si="8"/>
        <v>1194</v>
      </c>
      <c r="S9" s="287">
        <f>R9*1000000/'a1'!BB12</f>
        <v>1164.9598801086515</v>
      </c>
      <c r="T9" s="78">
        <f t="shared" si="9"/>
        <v>4387</v>
      </c>
      <c r="U9" s="287">
        <f>T9*1000000/'a1'!BH12</f>
        <v>1824.5033250294241</v>
      </c>
      <c r="V9" s="78">
        <f t="shared" si="10"/>
        <v>2610</v>
      </c>
      <c r="W9" s="78">
        <f>V9*1000000/'a1'!BN12</f>
        <v>877.27229490062791</v>
      </c>
    </row>
    <row r="10" spans="1:23" ht="15.75" customHeight="1">
      <c r="A10" s="1">
        <v>1986</v>
      </c>
      <c r="B10" s="78">
        <f t="shared" si="0"/>
        <v>39609</v>
      </c>
      <c r="C10" s="287">
        <f>B10*1000000/'a1'!F13</f>
        <v>1517.5700427405409</v>
      </c>
      <c r="D10" s="78">
        <f t="shared" si="1"/>
        <v>374</v>
      </c>
      <c r="E10" s="287">
        <f>D10*1000000/'a1'!L13</f>
        <v>648.96079513314112</v>
      </c>
      <c r="F10" s="78">
        <f t="shared" si="2"/>
        <v>75</v>
      </c>
      <c r="G10" s="287">
        <f>F10*1000000/'a1'!R13</f>
        <v>583.9484256750444</v>
      </c>
      <c r="H10" s="78">
        <f t="shared" si="3"/>
        <v>950</v>
      </c>
      <c r="I10" s="287">
        <f>H10*1000000/'a1'!X13</f>
        <v>1068.5118554202231</v>
      </c>
      <c r="J10" s="78">
        <f t="shared" si="4"/>
        <v>508</v>
      </c>
      <c r="K10" s="287">
        <f>J10*1000000/'a1'!AD13</f>
        <v>700.67129275232787</v>
      </c>
      <c r="L10" s="78">
        <f t="shared" si="5"/>
        <v>10377</v>
      </c>
      <c r="M10" s="287">
        <f>L10*1000000/'a1'!AJ13</f>
        <v>1546.9196517082901</v>
      </c>
      <c r="N10" s="78">
        <f t="shared" si="6"/>
        <v>18248</v>
      </c>
      <c r="O10" s="287">
        <f>N10*1000000/'a1'!AP13</f>
        <v>1933.5918025371293</v>
      </c>
      <c r="P10" s="78">
        <f t="shared" si="7"/>
        <v>880</v>
      </c>
      <c r="Q10" s="287">
        <f>P10*1000000/'a1'!AV13</f>
        <v>806.19155111254429</v>
      </c>
      <c r="R10" s="78">
        <f t="shared" si="8"/>
        <v>1191</v>
      </c>
      <c r="S10" s="287">
        <f>R10*1000000/'a1'!BB13</f>
        <v>1157.7528124838998</v>
      </c>
      <c r="T10" s="78">
        <f t="shared" si="9"/>
        <v>4329</v>
      </c>
      <c r="U10" s="287">
        <f>T10*1000000/'a1'!BH13</f>
        <v>1779.3360269304912</v>
      </c>
      <c r="V10" s="78">
        <f t="shared" si="10"/>
        <v>2646</v>
      </c>
      <c r="W10" s="78">
        <f>V10*1000000/'a1'!BN13</f>
        <v>880.93670939176411</v>
      </c>
    </row>
    <row r="11" spans="1:23" ht="15.75" customHeight="1">
      <c r="A11" s="1">
        <v>1987</v>
      </c>
      <c r="B11" s="78">
        <f t="shared" si="0"/>
        <v>39224</v>
      </c>
      <c r="C11" s="287">
        <f>B11*1000000/'a1'!F14</f>
        <v>1483.139553547921</v>
      </c>
      <c r="D11" s="78">
        <f t="shared" si="1"/>
        <v>368</v>
      </c>
      <c r="E11" s="287">
        <f>D11*1000000/'a1'!L14</f>
        <v>639.73075679453166</v>
      </c>
      <c r="F11" s="78">
        <f t="shared" si="2"/>
        <v>74</v>
      </c>
      <c r="G11" s="287">
        <f>F11*1000000/'a1'!R14</f>
        <v>575.24428448161939</v>
      </c>
      <c r="H11" s="78">
        <f t="shared" si="3"/>
        <v>930</v>
      </c>
      <c r="I11" s="287">
        <f>H11*1000000/'a1'!X14</f>
        <v>1040.7271213487822</v>
      </c>
      <c r="J11" s="78">
        <f t="shared" si="4"/>
        <v>502</v>
      </c>
      <c r="K11" s="287">
        <f>J11*1000000/'a1'!AD14</f>
        <v>689.78025964318294</v>
      </c>
      <c r="L11" s="78">
        <f t="shared" si="5"/>
        <v>10398</v>
      </c>
      <c r="M11" s="287">
        <f>L11*1000000/'a1'!AJ14</f>
        <v>1533.1796713174199</v>
      </c>
      <c r="N11" s="78">
        <f t="shared" si="6"/>
        <v>18087</v>
      </c>
      <c r="O11" s="287">
        <f>N11*1000000/'a1'!AP14</f>
        <v>1876.6448656845416</v>
      </c>
      <c r="P11" s="78">
        <f t="shared" si="7"/>
        <v>869</v>
      </c>
      <c r="Q11" s="287">
        <f>P11*1000000/'a1'!AV14</f>
        <v>791.1702126691024</v>
      </c>
      <c r="R11" s="78">
        <f t="shared" si="8"/>
        <v>1165</v>
      </c>
      <c r="S11" s="287">
        <f>R11*1000000/'a1'!BB14</f>
        <v>1128.0026413658418</v>
      </c>
      <c r="T11" s="78">
        <f t="shared" si="9"/>
        <v>4182</v>
      </c>
      <c r="U11" s="287">
        <f>T11*1000000/'a1'!BH14</f>
        <v>1713.3186145799236</v>
      </c>
      <c r="V11" s="78">
        <f t="shared" si="10"/>
        <v>2619</v>
      </c>
      <c r="W11" s="78">
        <f>V11*1000000/'a1'!BN14</f>
        <v>859.0684863567526</v>
      </c>
    </row>
    <row r="12" spans="1:23" ht="15.75" customHeight="1">
      <c r="A12" s="1">
        <v>1988</v>
      </c>
      <c r="B12" s="78">
        <f t="shared" si="0"/>
        <v>39811</v>
      </c>
      <c r="C12" s="287">
        <f>B12*1000000/'a1'!F15</f>
        <v>1485.9426673445371</v>
      </c>
      <c r="D12" s="78">
        <f t="shared" si="1"/>
        <v>376</v>
      </c>
      <c r="E12" s="287">
        <f>D12*1000000/'a1'!L15</f>
        <v>653.93351444045209</v>
      </c>
      <c r="F12" s="78">
        <f t="shared" si="2"/>
        <v>73</v>
      </c>
      <c r="G12" s="287">
        <f>F12*1000000/'a1'!R15</f>
        <v>564.62653435327059</v>
      </c>
      <c r="H12" s="78">
        <f t="shared" si="3"/>
        <v>939</v>
      </c>
      <c r="I12" s="287">
        <f>H12*1000000/'a1'!X15</f>
        <v>1046.5707254440401</v>
      </c>
      <c r="J12" s="78">
        <f t="shared" si="4"/>
        <v>508</v>
      </c>
      <c r="K12" s="287">
        <f>J12*1000000/'a1'!AD15</f>
        <v>695.55787712449796</v>
      </c>
      <c r="L12" s="78">
        <f t="shared" si="5"/>
        <v>10691</v>
      </c>
      <c r="M12" s="287">
        <f>L12*1000000/'a1'!AJ15</f>
        <v>1563.679917602215</v>
      </c>
      <c r="N12" s="78">
        <f t="shared" si="6"/>
        <v>18317</v>
      </c>
      <c r="O12" s="287">
        <f>N12*1000000/'a1'!AP15</f>
        <v>1861.7448381988531</v>
      </c>
      <c r="P12" s="78">
        <f t="shared" si="7"/>
        <v>883</v>
      </c>
      <c r="Q12" s="287">
        <f>P12*1000000/'a1'!AV15</f>
        <v>801.15991260733551</v>
      </c>
      <c r="R12" s="78">
        <f t="shared" si="8"/>
        <v>1166</v>
      </c>
      <c r="S12" s="287">
        <f>R12*1000000/'a1'!BB15</f>
        <v>1133.9930462690559</v>
      </c>
      <c r="T12" s="78">
        <f t="shared" si="9"/>
        <v>4151</v>
      </c>
      <c r="U12" s="287">
        <f>T12*1000000/'a1'!BH15</f>
        <v>1689.7241487673684</v>
      </c>
      <c r="V12" s="78">
        <f t="shared" si="10"/>
        <v>2676</v>
      </c>
      <c r="W12" s="78">
        <f>V12*1000000/'a1'!BN15</f>
        <v>859.13493844311006</v>
      </c>
    </row>
    <row r="13" spans="1:23" ht="15.75" customHeight="1">
      <c r="A13" s="1">
        <v>1989</v>
      </c>
      <c r="B13" s="78">
        <f t="shared" si="0"/>
        <v>40254</v>
      </c>
      <c r="C13" s="287">
        <f>B13*1000000/'a1'!F16</f>
        <v>1475.7606478565049</v>
      </c>
      <c r="D13" s="78">
        <f t="shared" si="1"/>
        <v>378</v>
      </c>
      <c r="E13" s="287">
        <f>D13*1000000/'a1'!L16</f>
        <v>655.6228330191085</v>
      </c>
      <c r="F13" s="78">
        <f t="shared" si="2"/>
        <v>72</v>
      </c>
      <c r="G13" s="287">
        <f>F13*1000000/'a1'!R16</f>
        <v>553.19508578365458</v>
      </c>
      <c r="H13" s="78">
        <f t="shared" si="3"/>
        <v>942</v>
      </c>
      <c r="I13" s="287">
        <f>H13*1000000/'a1'!X16</f>
        <v>1042.2187088215737</v>
      </c>
      <c r="J13" s="78">
        <f t="shared" si="4"/>
        <v>504</v>
      </c>
      <c r="K13" s="287">
        <f>J13*1000000/'a1'!AD16</f>
        <v>685.59395697897924</v>
      </c>
      <c r="L13" s="78">
        <f t="shared" si="5"/>
        <v>10977</v>
      </c>
      <c r="M13" s="287">
        <f>L13*1000000/'a1'!AJ16</f>
        <v>1585.0970552457659</v>
      </c>
      <c r="N13" s="78">
        <f t="shared" si="6"/>
        <v>18484</v>
      </c>
      <c r="O13" s="287">
        <f>N13*1000000/'a1'!AP16</f>
        <v>1829.5003466687385</v>
      </c>
      <c r="P13" s="78">
        <f t="shared" si="7"/>
        <v>893</v>
      </c>
      <c r="Q13" s="287">
        <f>P13*1000000/'a1'!AV16</f>
        <v>809.0292373925522</v>
      </c>
      <c r="R13" s="78">
        <f t="shared" si="8"/>
        <v>1165</v>
      </c>
      <c r="S13" s="287">
        <f>R13*1000000/'a1'!BB16</f>
        <v>1142.7853947121898</v>
      </c>
      <c r="T13" s="78">
        <f t="shared" si="9"/>
        <v>4092</v>
      </c>
      <c r="U13" s="287">
        <f>T13*1000000/'a1'!BH16</f>
        <v>1637.897391252139</v>
      </c>
      <c r="V13" s="78">
        <f t="shared" si="10"/>
        <v>2716</v>
      </c>
      <c r="W13" s="78">
        <f>V13*1000000/'a1'!BN16</f>
        <v>849.61953249028306</v>
      </c>
    </row>
    <row r="14" spans="1:23" ht="15.75" customHeight="1">
      <c r="A14" s="1">
        <v>1990</v>
      </c>
      <c r="B14" s="78">
        <f t="shared" si="0"/>
        <v>41059</v>
      </c>
      <c r="C14" s="287">
        <f>B14*1000000/'a1'!F17</f>
        <v>1482.7487407704227</v>
      </c>
      <c r="D14" s="78">
        <f t="shared" si="1"/>
        <v>384</v>
      </c>
      <c r="E14" s="287">
        <f>D14*1000000/'a1'!L17</f>
        <v>665.08708484017131</v>
      </c>
      <c r="F14" s="78">
        <f t="shared" si="2"/>
        <v>73</v>
      </c>
      <c r="G14" s="287">
        <f>F14*1000000/'a1'!R17</f>
        <v>559.79877917855276</v>
      </c>
      <c r="H14" s="78">
        <f t="shared" si="3"/>
        <v>949</v>
      </c>
      <c r="I14" s="287">
        <f>H14*1000000/'a1'!X17</f>
        <v>1042.3405542967166</v>
      </c>
      <c r="J14" s="78">
        <f t="shared" si="4"/>
        <v>501</v>
      </c>
      <c r="K14" s="287">
        <f>J14*1000000/'a1'!AD17</f>
        <v>676.88433249206923</v>
      </c>
      <c r="L14" s="78">
        <f t="shared" si="5"/>
        <v>11363</v>
      </c>
      <c r="M14" s="287">
        <f>L14*1000000/'a1'!AJ17</f>
        <v>1623.984955808115</v>
      </c>
      <c r="N14" s="78">
        <f t="shared" si="6"/>
        <v>18830</v>
      </c>
      <c r="O14" s="287">
        <f>N14*1000000/'a1'!AP17</f>
        <v>1828.8954209820051</v>
      </c>
      <c r="P14" s="78">
        <f t="shared" si="7"/>
        <v>906</v>
      </c>
      <c r="Q14" s="287">
        <f>P14*1000000/'a1'!AV17</f>
        <v>819.59723942280812</v>
      </c>
      <c r="R14" s="78">
        <f t="shared" si="8"/>
        <v>1164</v>
      </c>
      <c r="S14" s="287">
        <f>R14*1000000/'a1'!BB17</f>
        <v>1155.074737503312</v>
      </c>
      <c r="T14" s="78">
        <f t="shared" si="9"/>
        <v>4095</v>
      </c>
      <c r="U14" s="287">
        <f>T14*1000000/'a1'!BH17</f>
        <v>1607.2765865919771</v>
      </c>
      <c r="V14" s="78">
        <f t="shared" si="10"/>
        <v>2764</v>
      </c>
      <c r="W14" s="78">
        <f>V14*1000000/'a1'!BN17</f>
        <v>839.58286947189811</v>
      </c>
    </row>
    <row r="15" spans="1:23" ht="15.75" customHeight="1">
      <c r="A15" s="1">
        <v>1991</v>
      </c>
      <c r="B15" s="78">
        <f t="shared" si="0"/>
        <v>41636</v>
      </c>
      <c r="C15" s="287">
        <f>B15*1000000/'a1'!F18</f>
        <v>1485.0153830131303</v>
      </c>
      <c r="D15" s="78">
        <f t="shared" si="1"/>
        <v>388</v>
      </c>
      <c r="E15" s="287">
        <f>D15*1000000/'a1'!L18</f>
        <v>669.37637584448385</v>
      </c>
      <c r="F15" s="78">
        <f t="shared" si="2"/>
        <v>73</v>
      </c>
      <c r="G15" s="287">
        <f>F15*1000000/'a1'!R18</f>
        <v>559.94906764644975</v>
      </c>
      <c r="H15" s="78">
        <f t="shared" si="3"/>
        <v>953</v>
      </c>
      <c r="I15" s="287">
        <f>H15*1000000/'a1'!X18</f>
        <v>1041.5653426509532</v>
      </c>
      <c r="J15" s="78">
        <f t="shared" si="4"/>
        <v>497</v>
      </c>
      <c r="K15" s="287">
        <f>J15*1000000/'a1'!AD18</f>
        <v>666.60675700507136</v>
      </c>
      <c r="L15" s="78">
        <f t="shared" si="5"/>
        <v>11670</v>
      </c>
      <c r="M15" s="287">
        <f>L15*1000000/'a1'!AJ18</f>
        <v>1651.2446734271009</v>
      </c>
      <c r="N15" s="78">
        <f t="shared" si="6"/>
        <v>19089</v>
      </c>
      <c r="O15" s="287">
        <f>N15*1000000/'a1'!AP18</f>
        <v>1829.9704466818953</v>
      </c>
      <c r="P15" s="78">
        <f t="shared" si="7"/>
        <v>913</v>
      </c>
      <c r="Q15" s="287">
        <f>P15*1000000/'a1'!AV18</f>
        <v>822.81606771424765</v>
      </c>
      <c r="R15" s="78">
        <f t="shared" si="8"/>
        <v>1156</v>
      </c>
      <c r="S15" s="287">
        <f>R15*1000000/'a1'!BB18</f>
        <v>1152.8722575652255</v>
      </c>
      <c r="T15" s="78">
        <f t="shared" si="9"/>
        <v>4072</v>
      </c>
      <c r="U15" s="287">
        <f>T15*1000000/'a1'!BH18</f>
        <v>1570.8022123931357</v>
      </c>
      <c r="V15" s="78">
        <f t="shared" si="10"/>
        <v>2795</v>
      </c>
      <c r="W15" s="78">
        <f>V15*1000000/'a1'!BN18</f>
        <v>828.44589774043232</v>
      </c>
    </row>
    <row r="16" spans="1:23" ht="15.75" customHeight="1">
      <c r="A16" s="1">
        <v>1992</v>
      </c>
      <c r="B16" s="78">
        <f t="shared" si="0"/>
        <v>41465</v>
      </c>
      <c r="C16" s="287">
        <f>B16*1000000/'a1'!F19</f>
        <v>1461.5140164357852</v>
      </c>
      <c r="D16" s="78">
        <f t="shared" si="1"/>
        <v>385</v>
      </c>
      <c r="E16" s="287">
        <f>D16*1000000/'a1'!L19</f>
        <v>663.66837956315101</v>
      </c>
      <c r="F16" s="78">
        <f t="shared" si="2"/>
        <v>71</v>
      </c>
      <c r="G16" s="287">
        <f>F16*1000000/'a1'!R19</f>
        <v>542.70143013292363</v>
      </c>
      <c r="H16" s="78">
        <f t="shared" si="3"/>
        <v>941</v>
      </c>
      <c r="I16" s="287">
        <f>H16*1000000/'a1'!X19</f>
        <v>1023.4368117496201</v>
      </c>
      <c r="J16" s="78">
        <f t="shared" si="4"/>
        <v>485</v>
      </c>
      <c r="K16" s="287">
        <f>J16*1000000/'a1'!AD19</f>
        <v>648.29085134623949</v>
      </c>
      <c r="L16" s="78">
        <f t="shared" si="5"/>
        <v>11736</v>
      </c>
      <c r="M16" s="287">
        <f>L16*1000000/'a1'!AJ19</f>
        <v>1650.630589830394</v>
      </c>
      <c r="N16" s="78">
        <f t="shared" si="6"/>
        <v>19006</v>
      </c>
      <c r="O16" s="287">
        <f>N16*1000000/'a1'!AP19</f>
        <v>1797.7328286767047</v>
      </c>
      <c r="P16" s="78">
        <f t="shared" si="7"/>
        <v>902</v>
      </c>
      <c r="Q16" s="287">
        <f>P16*1000000/'a1'!AV19</f>
        <v>810.64879764246791</v>
      </c>
      <c r="R16" s="78">
        <f t="shared" si="8"/>
        <v>1140</v>
      </c>
      <c r="S16" s="287">
        <f>R16*1000000/'a1'!BB19</f>
        <v>1135.4638220309862</v>
      </c>
      <c r="T16" s="78">
        <f t="shared" si="9"/>
        <v>3987</v>
      </c>
      <c r="U16" s="287">
        <f>T16*1000000/'a1'!BH19</f>
        <v>1514.4309659539813</v>
      </c>
      <c r="V16" s="78">
        <f t="shared" si="10"/>
        <v>2785</v>
      </c>
      <c r="W16" s="78">
        <f>V16*1000000/'a1'!BN19</f>
        <v>802.87084705324776</v>
      </c>
    </row>
    <row r="17" spans="1:23" ht="15.75" customHeight="1">
      <c r="A17" s="1">
        <v>1993</v>
      </c>
      <c r="B17" s="78">
        <f t="shared" si="0"/>
        <v>42750</v>
      </c>
      <c r="C17" s="287">
        <f>B17*1000000/'a1'!F20</f>
        <v>1490.3382157859135</v>
      </c>
      <c r="D17" s="78">
        <f t="shared" si="1"/>
        <v>394</v>
      </c>
      <c r="E17" s="287">
        <f>D17*1000000/'a1'!L20</f>
        <v>679.33728406471289</v>
      </c>
      <c r="F17" s="78">
        <f t="shared" si="2"/>
        <v>72</v>
      </c>
      <c r="G17" s="287">
        <f>F17*1000000/'a1'!R20</f>
        <v>544.72411993009371</v>
      </c>
      <c r="H17" s="78">
        <f t="shared" si="3"/>
        <v>959</v>
      </c>
      <c r="I17" s="287">
        <f>H17*1000000/'a1'!X20</f>
        <v>1037.9630381253889</v>
      </c>
      <c r="J17" s="78">
        <f t="shared" si="4"/>
        <v>486</v>
      </c>
      <c r="K17" s="287">
        <f>J17*1000000/'a1'!AD20</f>
        <v>649.02806044774923</v>
      </c>
      <c r="L17" s="78">
        <f t="shared" si="5"/>
        <v>12157</v>
      </c>
      <c r="M17" s="287">
        <f>L17*1000000/'a1'!AJ20</f>
        <v>1698.7266327275329</v>
      </c>
      <c r="N17" s="78">
        <f t="shared" si="6"/>
        <v>19653</v>
      </c>
      <c r="O17" s="287">
        <f>N17*1000000/'a1'!AP20</f>
        <v>1838.4406117171893</v>
      </c>
      <c r="P17" s="78">
        <f t="shared" si="7"/>
        <v>929</v>
      </c>
      <c r="Q17" s="287">
        <f>P17*1000000/'a1'!AV20</f>
        <v>831.23213835138665</v>
      </c>
      <c r="R17" s="78">
        <f t="shared" si="8"/>
        <v>1166</v>
      </c>
      <c r="S17" s="287">
        <f>R17*1000000/'a1'!BB20</f>
        <v>1158.0097328433806</v>
      </c>
      <c r="T17" s="78">
        <f t="shared" si="9"/>
        <v>4026</v>
      </c>
      <c r="U17" s="287">
        <f>T17*1000000/'a1'!BH20</f>
        <v>1509.396046627066</v>
      </c>
      <c r="V17" s="78">
        <f t="shared" si="10"/>
        <v>2880</v>
      </c>
      <c r="W17" s="78">
        <f>V17*1000000/'a1'!BN20</f>
        <v>807.22647074981251</v>
      </c>
    </row>
    <row r="18" spans="1:23" ht="15.75" customHeight="1">
      <c r="A18" s="1">
        <v>1994</v>
      </c>
      <c r="B18" s="78">
        <f t="shared" si="0"/>
        <v>43980</v>
      </c>
      <c r="C18" s="287">
        <f>B18*1000000/'a1'!F21</f>
        <v>1516.5170534204683</v>
      </c>
      <c r="D18" s="78">
        <f t="shared" si="1"/>
        <v>396</v>
      </c>
      <c r="E18" s="287">
        <f>D18*1000000/'a1'!L21</f>
        <v>689.33583536710614</v>
      </c>
      <c r="F18" s="78">
        <f t="shared" si="2"/>
        <v>72</v>
      </c>
      <c r="G18" s="287">
        <f>F18*1000000/'a1'!R21</f>
        <v>539.58047617977024</v>
      </c>
      <c r="H18" s="78">
        <f t="shared" si="3"/>
        <v>956</v>
      </c>
      <c r="I18" s="287">
        <f>H18*1000000/'a1'!X21</f>
        <v>1031.4272428417762</v>
      </c>
      <c r="J18" s="78">
        <f t="shared" si="4"/>
        <v>483</v>
      </c>
      <c r="K18" s="287">
        <f>J18*1000000/'a1'!AD21</f>
        <v>643.84118584082591</v>
      </c>
      <c r="L18" s="78">
        <f t="shared" si="5"/>
        <v>12547</v>
      </c>
      <c r="M18" s="287">
        <f>L18*1000000/'a1'!AJ21</f>
        <v>1744.4795571104678</v>
      </c>
      <c r="N18" s="78">
        <f t="shared" si="6"/>
        <v>20329</v>
      </c>
      <c r="O18" s="287">
        <f>N18*1000000/'a1'!AP21</f>
        <v>1878.98379409983</v>
      </c>
      <c r="P18" s="78">
        <f t="shared" si="7"/>
        <v>952</v>
      </c>
      <c r="Q18" s="287">
        <f>P18*1000000/'a1'!AV21</f>
        <v>847.55570987242152</v>
      </c>
      <c r="R18" s="78">
        <f t="shared" si="8"/>
        <v>1165</v>
      </c>
      <c r="S18" s="287">
        <f>R18*1000000/'a1'!BB21</f>
        <v>1153.9509199415595</v>
      </c>
      <c r="T18" s="78">
        <f t="shared" si="9"/>
        <v>4060</v>
      </c>
      <c r="U18" s="287">
        <f>T18*1000000/'a1'!BH21</f>
        <v>1503.3662814938573</v>
      </c>
      <c r="V18" s="78">
        <f t="shared" si="10"/>
        <v>2993</v>
      </c>
      <c r="W18" s="78">
        <f>V18*1000000/'a1'!BN21</f>
        <v>814.18360615602239</v>
      </c>
    </row>
    <row r="19" spans="1:23" ht="15.75" customHeight="1">
      <c r="A19" s="1">
        <v>1995</v>
      </c>
      <c r="B19" s="78">
        <f t="shared" si="0"/>
        <v>45624</v>
      </c>
      <c r="C19" s="287">
        <f>B19*1000000/'a1'!F22</f>
        <v>1557.0102986075058</v>
      </c>
      <c r="D19" s="78">
        <f t="shared" si="1"/>
        <v>403</v>
      </c>
      <c r="E19" s="287">
        <f>D19*1000000/'a1'!L22</f>
        <v>710.26106940995453</v>
      </c>
      <c r="F19" s="78">
        <f t="shared" si="2"/>
        <v>73</v>
      </c>
      <c r="G19" s="287">
        <f>F19*1000000/'a1'!R22</f>
        <v>543.09414871852096</v>
      </c>
      <c r="H19" s="78">
        <f t="shared" si="3"/>
        <v>968</v>
      </c>
      <c r="I19" s="287">
        <f>H19*1000000/'a1'!X22</f>
        <v>1042.9685816489248</v>
      </c>
      <c r="J19" s="78">
        <f t="shared" si="4"/>
        <v>490</v>
      </c>
      <c r="K19" s="287">
        <f>J19*1000000/'a1'!AD22</f>
        <v>652.51290710480021</v>
      </c>
      <c r="L19" s="78">
        <f t="shared" si="5"/>
        <v>13111</v>
      </c>
      <c r="M19" s="287">
        <f>L19*1000000/'a1'!AJ22</f>
        <v>1816.1244311884707</v>
      </c>
      <c r="N19" s="78">
        <f t="shared" si="6"/>
        <v>21136</v>
      </c>
      <c r="O19" s="287">
        <f>N19*1000000/'a1'!AP22</f>
        <v>1930.2073338198425</v>
      </c>
      <c r="P19" s="78">
        <f t="shared" si="7"/>
        <v>979</v>
      </c>
      <c r="Q19" s="287">
        <f>P19*1000000/'a1'!AV22</f>
        <v>867.02386751095958</v>
      </c>
      <c r="R19" s="78">
        <f t="shared" si="8"/>
        <v>1179</v>
      </c>
      <c r="S19" s="287">
        <f>R19*1000000/'a1'!BB22</f>
        <v>1162.5075060122049</v>
      </c>
      <c r="T19" s="78">
        <f t="shared" si="9"/>
        <v>4119</v>
      </c>
      <c r="U19" s="287">
        <f>T19*1000000/'a1'!BH22</f>
        <v>1506.2978169103963</v>
      </c>
      <c r="V19" s="78">
        <f t="shared" si="10"/>
        <v>3141</v>
      </c>
      <c r="W19" s="78">
        <f>V19*1000000/'a1'!BN22</f>
        <v>831.52653022324944</v>
      </c>
    </row>
    <row r="20" spans="1:23" ht="15.75" customHeight="1">
      <c r="A20" s="1">
        <v>1996</v>
      </c>
      <c r="B20" s="78">
        <f t="shared" si="0"/>
        <v>47821</v>
      </c>
      <c r="C20" s="287">
        <f>B20*1000000/'a1'!F23</f>
        <v>1615.0168161544775</v>
      </c>
      <c r="D20" s="78">
        <f t="shared" si="1"/>
        <v>417</v>
      </c>
      <c r="E20" s="287">
        <f>D20*1000000/'a1'!L23</f>
        <v>745.04464907861029</v>
      </c>
      <c r="F20" s="78">
        <f t="shared" si="2"/>
        <v>76</v>
      </c>
      <c r="G20" s="287">
        <f>F20*1000000/'a1'!R23</f>
        <v>559.90628936841097</v>
      </c>
      <c r="H20" s="78">
        <f t="shared" si="3"/>
        <v>996</v>
      </c>
      <c r="I20" s="287">
        <f>H20*1000000/'a1'!X23</f>
        <v>1069.4417750156497</v>
      </c>
      <c r="J20" s="78">
        <f t="shared" si="4"/>
        <v>508</v>
      </c>
      <c r="K20" s="287">
        <f>J20*1000000/'a1'!AD23</f>
        <v>675.29125258551471</v>
      </c>
      <c r="L20" s="78">
        <f t="shared" si="5"/>
        <v>13816</v>
      </c>
      <c r="M20" s="287">
        <f>L20*1000000/'a1'!AJ23</f>
        <v>1906.4711420625958</v>
      </c>
      <c r="N20" s="78">
        <f t="shared" si="6"/>
        <v>22196</v>
      </c>
      <c r="O20" s="287">
        <f>N20*1000000/'a1'!AP23</f>
        <v>2002.7243764562409</v>
      </c>
      <c r="P20" s="78">
        <f t="shared" si="7"/>
        <v>1022</v>
      </c>
      <c r="Q20" s="287">
        <f>P20*1000000/'a1'!AV23</f>
        <v>901.07882588194639</v>
      </c>
      <c r="R20" s="78">
        <f t="shared" si="8"/>
        <v>1219</v>
      </c>
      <c r="S20" s="287">
        <f>R20*1000000/'a1'!BB23</f>
        <v>1196.3354253664329</v>
      </c>
      <c r="T20" s="78">
        <f t="shared" si="9"/>
        <v>4212</v>
      </c>
      <c r="U20" s="287">
        <f>T20*1000000/'a1'!BH23</f>
        <v>1517.765094501777</v>
      </c>
      <c r="V20" s="78">
        <f t="shared" si="10"/>
        <v>3334</v>
      </c>
      <c r="W20" s="78">
        <f>V20*1000000/'a1'!BN23</f>
        <v>860.53877367288226</v>
      </c>
    </row>
    <row r="21" spans="1:23" ht="15.75" customHeight="1">
      <c r="A21" s="1">
        <v>1997</v>
      </c>
      <c r="B21" s="78">
        <f t="shared" si="0"/>
        <v>47709</v>
      </c>
      <c r="C21" s="287">
        <f>B21*1000000/'a1'!F24</f>
        <v>1595.3013761677109</v>
      </c>
      <c r="D21" s="78">
        <f t="shared" si="1"/>
        <v>411</v>
      </c>
      <c r="E21" s="287">
        <f>D21*1000000/'a1'!L24</f>
        <v>746.0370186835986</v>
      </c>
      <c r="F21" s="78">
        <f t="shared" si="2"/>
        <v>74</v>
      </c>
      <c r="G21" s="287">
        <f>F21*1000000/'a1'!R24</f>
        <v>543.73783019214522</v>
      </c>
      <c r="H21" s="78">
        <f t="shared" si="3"/>
        <v>988</v>
      </c>
      <c r="I21" s="287">
        <f>H21*1000000/'a1'!X24</f>
        <v>1059.6287867250392</v>
      </c>
      <c r="J21" s="78">
        <f t="shared" si="4"/>
        <v>520</v>
      </c>
      <c r="K21" s="287">
        <f>J21*1000000/'a1'!AD24</f>
        <v>691.01979904612688</v>
      </c>
      <c r="L21" s="78">
        <f t="shared" si="5"/>
        <v>13802</v>
      </c>
      <c r="M21" s="287">
        <f>L21*1000000/'a1'!AJ24</f>
        <v>1897.2835798367776</v>
      </c>
      <c r="N21" s="78">
        <f t="shared" si="6"/>
        <v>22247</v>
      </c>
      <c r="O21" s="287">
        <f>N21*1000000/'a1'!AP24</f>
        <v>1981.447410504655</v>
      </c>
      <c r="P21" s="78">
        <f t="shared" si="7"/>
        <v>1015</v>
      </c>
      <c r="Q21" s="287">
        <f>P21*1000000/'a1'!AV24</f>
        <v>893.38525236593057</v>
      </c>
      <c r="R21" s="78">
        <f t="shared" si="8"/>
        <v>1200</v>
      </c>
      <c r="S21" s="287">
        <f>R21*1000000/'a1'!BB24</f>
        <v>1178.895414293321</v>
      </c>
      <c r="T21" s="78">
        <f t="shared" si="9"/>
        <v>4100</v>
      </c>
      <c r="U21" s="287">
        <f>T21*1000000/'a1'!BH24</f>
        <v>1448.8410684955518</v>
      </c>
      <c r="V21" s="78">
        <f t="shared" si="10"/>
        <v>3327</v>
      </c>
      <c r="W21" s="78">
        <f>V21*1000000/'a1'!BN24</f>
        <v>842.58074352242306</v>
      </c>
    </row>
    <row r="22" spans="1:23" ht="15.75" customHeight="1">
      <c r="A22" s="1">
        <v>1998</v>
      </c>
      <c r="B22" s="78">
        <f t="shared" si="0"/>
        <v>48423</v>
      </c>
      <c r="C22" s="287">
        <f>B22*1000000/'a1'!F25</f>
        <v>1605.7941368799311</v>
      </c>
      <c r="D22" s="78">
        <f t="shared" si="1"/>
        <v>424</v>
      </c>
      <c r="E22" s="287">
        <f>D22*1000000/'a1'!L25</f>
        <v>785.41353689869095</v>
      </c>
      <c r="F22" s="78">
        <f t="shared" si="2"/>
        <v>78</v>
      </c>
      <c r="G22" s="287">
        <f>F22*1000000/'a1'!R25</f>
        <v>574.35716179199437</v>
      </c>
      <c r="H22" s="78">
        <f t="shared" si="3"/>
        <v>1038</v>
      </c>
      <c r="I22" s="287">
        <f>H22*1000000/'a1'!X25</f>
        <v>1113.929918998622</v>
      </c>
      <c r="J22" s="78">
        <f t="shared" si="4"/>
        <v>564</v>
      </c>
      <c r="K22" s="287">
        <f>J22*1000000/'a1'!AD25</f>
        <v>751.4689619335669</v>
      </c>
      <c r="L22" s="78">
        <f t="shared" si="5"/>
        <v>14064</v>
      </c>
      <c r="M22" s="287">
        <f>L22*1000000/'a1'!AJ25</f>
        <v>1927.6487523531939</v>
      </c>
      <c r="N22" s="78">
        <f t="shared" si="6"/>
        <v>22537</v>
      </c>
      <c r="O22" s="287">
        <f>N22*1000000/'a1'!AP25</f>
        <v>1982.8608396289919</v>
      </c>
      <c r="P22" s="78">
        <f t="shared" si="7"/>
        <v>1045</v>
      </c>
      <c r="Q22" s="287">
        <f>P22*1000000/'a1'!AV25</f>
        <v>918.69020271844386</v>
      </c>
      <c r="R22" s="78">
        <f t="shared" si="8"/>
        <v>1174</v>
      </c>
      <c r="S22" s="287">
        <f>R22*1000000/'a1'!BB25</f>
        <v>1153.9988912174197</v>
      </c>
      <c r="T22" s="78">
        <f t="shared" si="9"/>
        <v>4112</v>
      </c>
      <c r="U22" s="287">
        <f>T22*1000000/'a1'!BH25</f>
        <v>1418.3878531913381</v>
      </c>
      <c r="V22" s="78">
        <f t="shared" si="10"/>
        <v>3364</v>
      </c>
      <c r="W22" s="78">
        <f>V22*1000000/'a1'!BN25</f>
        <v>844.56554458786377</v>
      </c>
    </row>
    <row r="23" spans="1:23" ht="15.75" customHeight="1">
      <c r="A23" s="1">
        <v>1999</v>
      </c>
      <c r="B23" s="78">
        <f t="shared" si="0"/>
        <v>49537</v>
      </c>
      <c r="C23" s="287">
        <f>B23*1000000/'a1'!F26</f>
        <v>1629.4376494468031</v>
      </c>
      <c r="D23" s="78">
        <f t="shared" si="1"/>
        <v>433</v>
      </c>
      <c r="E23" s="287">
        <f>D23*1000000/'a1'!L26</f>
        <v>811.88159653797186</v>
      </c>
      <c r="F23" s="78">
        <f t="shared" si="2"/>
        <v>83</v>
      </c>
      <c r="G23" s="287">
        <f>F23*1000000/'a1'!R26</f>
        <v>609.03574232651658</v>
      </c>
      <c r="H23" s="78">
        <f t="shared" si="3"/>
        <v>1063</v>
      </c>
      <c r="I23" s="287">
        <f>H23*1000000/'a1'!X26</f>
        <v>1138.3788970468545</v>
      </c>
      <c r="J23" s="78">
        <f t="shared" si="4"/>
        <v>577</v>
      </c>
      <c r="K23" s="287">
        <f>J23*1000000/'a1'!AD26</f>
        <v>768.71733450927991</v>
      </c>
      <c r="L23" s="78">
        <f t="shared" si="5"/>
        <v>14591</v>
      </c>
      <c r="M23" s="287">
        <f>L23*1000000/'a1'!AJ26</f>
        <v>1992.421397603523</v>
      </c>
      <c r="N23" s="78">
        <f t="shared" si="6"/>
        <v>23058</v>
      </c>
      <c r="O23" s="287">
        <f>N23*1000000/'a1'!AP26</f>
        <v>2004.2140821898138</v>
      </c>
      <c r="P23" s="78">
        <f t="shared" si="7"/>
        <v>1099</v>
      </c>
      <c r="Q23" s="287">
        <f>P23*1000000/'a1'!AV26</f>
        <v>961.96938503984427</v>
      </c>
      <c r="R23" s="78">
        <f t="shared" si="8"/>
        <v>1168</v>
      </c>
      <c r="S23" s="287">
        <f>R23*1000000/'a1'!BB26</f>
        <v>1151.2788263264349</v>
      </c>
      <c r="T23" s="78">
        <f t="shared" si="9"/>
        <v>4026</v>
      </c>
      <c r="U23" s="287">
        <f>T23*1000000/'a1'!BH26</f>
        <v>1363.5015098086762</v>
      </c>
      <c r="V23" s="78">
        <f t="shared" si="10"/>
        <v>3414</v>
      </c>
      <c r="W23" s="78">
        <f>V23*1000000/'a1'!BN26</f>
        <v>851.07974198373381</v>
      </c>
    </row>
    <row r="24" spans="1:23" ht="15.75" customHeight="1">
      <c r="A24" s="1">
        <v>2000</v>
      </c>
      <c r="B24" s="78">
        <f t="shared" si="0"/>
        <v>52765</v>
      </c>
      <c r="C24" s="287">
        <f>B24*1000000/'a1'!F27</f>
        <v>1719.5289145801648</v>
      </c>
      <c r="D24" s="78">
        <f t="shared" si="1"/>
        <v>444</v>
      </c>
      <c r="E24" s="287">
        <f>D24*1000000/'a1'!L27</f>
        <v>840.96324384524758</v>
      </c>
      <c r="F24" s="78">
        <f t="shared" si="2"/>
        <v>93</v>
      </c>
      <c r="G24" s="287">
        <f>F24*1000000/'a1'!R27</f>
        <v>681.46845460540783</v>
      </c>
      <c r="H24" s="78">
        <f t="shared" si="3"/>
        <v>1096</v>
      </c>
      <c r="I24" s="287">
        <f>H24*1000000/'a1'!X27</f>
        <v>1173.6724704199198</v>
      </c>
      <c r="J24" s="78">
        <f t="shared" si="4"/>
        <v>568</v>
      </c>
      <c r="K24" s="287">
        <f>J24*1000000/'a1'!AD27</f>
        <v>756.8116378443126</v>
      </c>
      <c r="L24" s="78">
        <f t="shared" si="5"/>
        <v>15956</v>
      </c>
      <c r="M24" s="287">
        <f>L24*1000000/'a1'!AJ27</f>
        <v>2168.8332571468804</v>
      </c>
      <c r="N24" s="78">
        <f t="shared" si="6"/>
        <v>24405</v>
      </c>
      <c r="O24" s="287">
        <f>N24*1000000/'a1'!AP27</f>
        <v>2088.8807861484224</v>
      </c>
      <c r="P24" s="78">
        <f t="shared" si="7"/>
        <v>1168</v>
      </c>
      <c r="Q24" s="287">
        <f>P24*1000000/'a1'!AV27</f>
        <v>1018.0308250669173</v>
      </c>
      <c r="R24" s="78">
        <f t="shared" si="8"/>
        <v>1196</v>
      </c>
      <c r="S24" s="287">
        <f>R24*1000000/'a1'!BB27</f>
        <v>1187.0201922456615</v>
      </c>
      <c r="T24" s="78">
        <f t="shared" si="9"/>
        <v>4096</v>
      </c>
      <c r="U24" s="287">
        <f>T24*1000000/'a1'!BH27</f>
        <v>1363.4254466583095</v>
      </c>
      <c r="V24" s="78">
        <f t="shared" si="10"/>
        <v>3714</v>
      </c>
      <c r="W24" s="78">
        <f>V24*1000000/'a1'!BN27</f>
        <v>919.48217853402753</v>
      </c>
    </row>
    <row r="25" spans="1:23" ht="15.75" customHeight="1">
      <c r="A25" s="1">
        <v>2001</v>
      </c>
      <c r="B25" s="78">
        <f t="shared" si="0"/>
        <v>56972</v>
      </c>
      <c r="C25" s="287">
        <f>B25*1000000/'a1'!F28</f>
        <v>1836.5681307397188</v>
      </c>
      <c r="D25" s="78">
        <f t="shared" si="1"/>
        <v>449</v>
      </c>
      <c r="E25" s="287">
        <f>D25*1000000/'a1'!L28</f>
        <v>860.07746443799977</v>
      </c>
      <c r="F25" s="78">
        <f t="shared" si="2"/>
        <v>100</v>
      </c>
      <c r="G25" s="287">
        <f>F25*1000000/'a1'!R28</f>
        <v>731.71624044195664</v>
      </c>
      <c r="H25" s="78">
        <f t="shared" si="3"/>
        <v>1126</v>
      </c>
      <c r="I25" s="287">
        <f>H25*1000000/'a1'!X28</f>
        <v>1207.5144719429829</v>
      </c>
      <c r="J25" s="78">
        <f t="shared" si="4"/>
        <v>558</v>
      </c>
      <c r="K25" s="287">
        <f>J25*1000000/'a1'!AD28</f>
        <v>744.17860286468749</v>
      </c>
      <c r="L25" s="78">
        <f t="shared" si="5"/>
        <v>17523</v>
      </c>
      <c r="M25" s="287">
        <f>L25*1000000/'a1'!AJ28</f>
        <v>2369.107583415625</v>
      </c>
      <c r="N25" s="78">
        <f t="shared" si="6"/>
        <v>25961</v>
      </c>
      <c r="O25" s="287">
        <f>N25*1000000/'a1'!AP28</f>
        <v>2182.0488178474634</v>
      </c>
      <c r="P25" s="78">
        <f t="shared" si="7"/>
        <v>1282</v>
      </c>
      <c r="Q25" s="287">
        <f>P25*1000000/'a1'!AV28</f>
        <v>1113.3749155415674</v>
      </c>
      <c r="R25" s="78">
        <f t="shared" si="8"/>
        <v>1216</v>
      </c>
      <c r="S25" s="287">
        <f>R25*1000000/'a1'!BB28</f>
        <v>1215.7094454425392</v>
      </c>
      <c r="T25" s="78">
        <f t="shared" si="9"/>
        <v>4654</v>
      </c>
      <c r="U25" s="287">
        <f>T25*1000000/'a1'!BH28</f>
        <v>1521.8559972375076</v>
      </c>
      <c r="V25" s="78">
        <f t="shared" si="10"/>
        <v>4079</v>
      </c>
      <c r="W25" s="78">
        <f>V25*1000000/'a1'!BN28</f>
        <v>1000.5028268681244</v>
      </c>
    </row>
    <row r="26" spans="1:23" ht="15.75" customHeight="1">
      <c r="A26" s="1">
        <v>2002</v>
      </c>
      <c r="B26" s="78">
        <f t="shared" si="0"/>
        <v>60540</v>
      </c>
      <c r="C26" s="287">
        <f>B26*1000000/'a1'!F29</f>
        <v>1930.4798307427734</v>
      </c>
      <c r="D26" s="78">
        <f t="shared" si="1"/>
        <v>458</v>
      </c>
      <c r="E26" s="287">
        <f>D26*1000000/'a1'!L29</f>
        <v>881.64918447450441</v>
      </c>
      <c r="F26" s="78">
        <f t="shared" si="2"/>
        <v>99</v>
      </c>
      <c r="G26" s="287">
        <f>F26*1000000/'a1'!R29</f>
        <v>723.26125073056687</v>
      </c>
      <c r="H26" s="78">
        <f t="shared" si="3"/>
        <v>1154</v>
      </c>
      <c r="I26" s="287">
        <f>H26*1000000/'a1'!X29</f>
        <v>1233.9883594477635</v>
      </c>
      <c r="J26" s="78">
        <f t="shared" si="4"/>
        <v>591</v>
      </c>
      <c r="K26" s="287">
        <f>J26*1000000/'a1'!AD29</f>
        <v>788.6603716178347</v>
      </c>
      <c r="L26" s="78">
        <f t="shared" si="5"/>
        <v>18846</v>
      </c>
      <c r="M26" s="287">
        <f>L26*1000000/'a1'!AJ29</f>
        <v>2532.500830460317</v>
      </c>
      <c r="N26" s="78">
        <f t="shared" si="6"/>
        <v>27253</v>
      </c>
      <c r="O26" s="287">
        <f>N26*1000000/'a1'!AP29</f>
        <v>2253.3990332866056</v>
      </c>
      <c r="P26" s="78">
        <f t="shared" si="7"/>
        <v>1319</v>
      </c>
      <c r="Q26" s="287">
        <f>P26*1000000/'a1'!AV29</f>
        <v>1140.3326762803888</v>
      </c>
      <c r="R26" s="78">
        <f t="shared" si="8"/>
        <v>1244</v>
      </c>
      <c r="S26" s="287">
        <f>R26*1000000/'a1'!BB29</f>
        <v>1247.9848155159425</v>
      </c>
      <c r="T26" s="78">
        <f t="shared" si="9"/>
        <v>5193</v>
      </c>
      <c r="U26" s="287">
        <f>T26*1000000/'a1'!BH29</f>
        <v>1659.9385825920933</v>
      </c>
      <c r="V26" s="78">
        <f t="shared" si="10"/>
        <v>4364</v>
      </c>
      <c r="W26" s="78">
        <f>V26*1000000/'a1'!BN29</f>
        <v>1064.243845480768</v>
      </c>
    </row>
    <row r="27" spans="1:23" ht="15.75" customHeight="1">
      <c r="A27" s="1">
        <v>2003</v>
      </c>
      <c r="B27" s="78">
        <f t="shared" si="0"/>
        <v>63478</v>
      </c>
      <c r="C27" s="287">
        <f>B27*1000000/'a1'!F30</f>
        <v>2006.0025228140994</v>
      </c>
      <c r="D27" s="78">
        <f t="shared" si="1"/>
        <v>477</v>
      </c>
      <c r="E27" s="287">
        <f>D27*1000000/'a1'!L30</f>
        <v>920.03417820888444</v>
      </c>
      <c r="F27" s="78">
        <f t="shared" si="2"/>
        <v>107</v>
      </c>
      <c r="G27" s="287">
        <f>F27*1000000/'a1'!R30</f>
        <v>779.72993652852574</v>
      </c>
      <c r="H27" s="78">
        <f t="shared" si="3"/>
        <v>1172</v>
      </c>
      <c r="I27" s="287">
        <f>H27*1000000/'a1'!X30</f>
        <v>1249.8440361004439</v>
      </c>
      <c r="J27" s="78">
        <f t="shared" si="4"/>
        <v>609</v>
      </c>
      <c r="K27" s="287">
        <f>J27*1000000/'a1'!AD30</f>
        <v>812.60566208680871</v>
      </c>
      <c r="L27" s="78">
        <f t="shared" si="5"/>
        <v>19591</v>
      </c>
      <c r="M27" s="287">
        <f>L27*1000000/'a1'!AJ30</f>
        <v>2617.1047855840288</v>
      </c>
      <c r="N27" s="78">
        <f t="shared" si="6"/>
        <v>28715</v>
      </c>
      <c r="O27" s="287">
        <f>N27*1000000/'a1'!AP30</f>
        <v>2345.0313224808838</v>
      </c>
      <c r="P27" s="78">
        <f t="shared" si="7"/>
        <v>1338</v>
      </c>
      <c r="Q27" s="287">
        <f>P27*1000000/'a1'!AV30</f>
        <v>1149.8836365886441</v>
      </c>
      <c r="R27" s="78">
        <f t="shared" si="8"/>
        <v>1219</v>
      </c>
      <c r="S27" s="287">
        <f>R27*1000000/'a1'!BB30</f>
        <v>1223.4214451026007</v>
      </c>
      <c r="T27" s="78">
        <f t="shared" si="9"/>
        <v>5570</v>
      </c>
      <c r="U27" s="287">
        <f>T27*1000000/'a1'!BH30</f>
        <v>1749.8857233515496</v>
      </c>
      <c r="V27" s="78">
        <f t="shared" si="10"/>
        <v>4659</v>
      </c>
      <c r="W27" s="78">
        <f>V27*1000000/'a1'!BN30</f>
        <v>1129.5963953776497</v>
      </c>
    </row>
    <row r="28" spans="1:23" ht="15.75" customHeight="1">
      <c r="A28" s="1">
        <v>2004</v>
      </c>
      <c r="B28" s="78">
        <f t="shared" si="0"/>
        <v>66450</v>
      </c>
      <c r="C28" s="287">
        <f>B28*1000000/'a1'!F31</f>
        <v>2080.4207052109609</v>
      </c>
      <c r="D28" s="78">
        <f t="shared" si="1"/>
        <v>483</v>
      </c>
      <c r="E28" s="287">
        <f>D28*1000000/'a1'!L31</f>
        <v>933.47222678543471</v>
      </c>
      <c r="F28" s="78">
        <f t="shared" si="2"/>
        <v>109</v>
      </c>
      <c r="G28" s="287">
        <f>F28*1000000/'a1'!R31</f>
        <v>791.69087739686233</v>
      </c>
      <c r="H28" s="78">
        <f t="shared" si="3"/>
        <v>1205</v>
      </c>
      <c r="I28" s="287">
        <f>H28*1000000/'a1'!X31</f>
        <v>1282.3732738510787</v>
      </c>
      <c r="J28" s="78">
        <f t="shared" si="4"/>
        <v>627</v>
      </c>
      <c r="K28" s="287">
        <f>J28*1000000/'a1'!AD31</f>
        <v>836.64812341293725</v>
      </c>
      <c r="L28" s="78">
        <f t="shared" si="5"/>
        <v>19757</v>
      </c>
      <c r="M28" s="287">
        <f>L28*1000000/'a1'!AJ31</f>
        <v>2621.825231999087</v>
      </c>
      <c r="N28" s="78">
        <f t="shared" si="6"/>
        <v>30723</v>
      </c>
      <c r="O28" s="287">
        <f>N28*1000000/'a1'!AP31</f>
        <v>2479.3766590611358</v>
      </c>
      <c r="P28" s="78">
        <f t="shared" si="7"/>
        <v>1380</v>
      </c>
      <c r="Q28" s="287">
        <f>P28*1000000/'a1'!AV31</f>
        <v>1176.2319324808777</v>
      </c>
      <c r="R28" s="78">
        <f t="shared" si="8"/>
        <v>1209</v>
      </c>
      <c r="S28" s="287">
        <f>R28*1000000/'a1'!BB31</f>
        <v>1212.2938022607425</v>
      </c>
      <c r="T28" s="78">
        <f t="shared" si="9"/>
        <v>5788</v>
      </c>
      <c r="U28" s="287">
        <f>T28*1000000/'a1'!BH31</f>
        <v>1787.1544721471914</v>
      </c>
      <c r="V28" s="78">
        <f t="shared" si="10"/>
        <v>5145</v>
      </c>
      <c r="W28" s="78">
        <f>V28*1000000/'a1'!BN31</f>
        <v>1238.0731683194763</v>
      </c>
    </row>
    <row r="29" spans="1:23" ht="15.75" customHeight="1">
      <c r="A29" s="1">
        <v>2005</v>
      </c>
      <c r="B29" s="78">
        <f t="shared" si="0"/>
        <v>69103</v>
      </c>
      <c r="C29" s="287">
        <f>B29*1000000/'a1'!F32</f>
        <v>2143.1438207580859</v>
      </c>
      <c r="D29" s="78">
        <f t="shared" si="1"/>
        <v>513</v>
      </c>
      <c r="E29" s="287">
        <f>D29*1000000/'a1'!L32</f>
        <v>997.41023307902287</v>
      </c>
      <c r="F29" s="78">
        <f t="shared" si="2"/>
        <v>131</v>
      </c>
      <c r="G29" s="287">
        <f>F29*1000000/'a1'!R32</f>
        <v>948.83532274887011</v>
      </c>
      <c r="H29" s="78">
        <f t="shared" si="3"/>
        <v>1241</v>
      </c>
      <c r="I29" s="287">
        <f>H29*1000000/'a1'!X32</f>
        <v>1323.1321021061362</v>
      </c>
      <c r="J29" s="78">
        <f t="shared" si="4"/>
        <v>673</v>
      </c>
      <c r="K29" s="287">
        <f>J29*1000000/'a1'!AD32</f>
        <v>899.66406303262988</v>
      </c>
      <c r="L29" s="78">
        <f t="shared" si="5"/>
        <v>19820</v>
      </c>
      <c r="M29" s="287">
        <f>L29*1000000/'a1'!AJ32</f>
        <v>2614.2666678625642</v>
      </c>
      <c r="N29" s="78">
        <f t="shared" si="6"/>
        <v>32376</v>
      </c>
      <c r="O29" s="287">
        <f>N29*1000000/'a1'!AP32</f>
        <v>2584.1544305246298</v>
      </c>
      <c r="P29" s="78">
        <f t="shared" si="7"/>
        <v>1460</v>
      </c>
      <c r="Q29" s="287">
        <f>P29*1000000/'a1'!AV32</f>
        <v>1239.1110990406225</v>
      </c>
      <c r="R29" s="78">
        <f t="shared" si="8"/>
        <v>1217</v>
      </c>
      <c r="S29" s="287">
        <f>R29*1000000/'a1'!BB32</f>
        <v>1224.9622546552591</v>
      </c>
      <c r="T29" s="78">
        <f t="shared" si="9"/>
        <v>6012</v>
      </c>
      <c r="U29" s="287">
        <f>T29*1000000/'a1'!BH32</f>
        <v>1809.8795581148352</v>
      </c>
      <c r="V29" s="78">
        <f t="shared" si="10"/>
        <v>5635</v>
      </c>
      <c r="W29" s="78">
        <f>V29*1000000/'a1'!BN32</f>
        <v>1342.9258194945642</v>
      </c>
    </row>
    <row r="30" spans="1:23" ht="15.75" customHeight="1">
      <c r="A30" s="1">
        <v>2006</v>
      </c>
      <c r="B30" s="78">
        <f t="shared" si="0"/>
        <v>70575</v>
      </c>
      <c r="C30" s="287">
        <f>B30*1000000/'a1'!F33</f>
        <v>2166.7932509893562</v>
      </c>
      <c r="D30" s="78">
        <f t="shared" si="1"/>
        <v>536</v>
      </c>
      <c r="E30" s="287">
        <f>D30*1000000/'a1'!L33</f>
        <v>1049.7618450739533</v>
      </c>
      <c r="F30" s="78">
        <f t="shared" si="2"/>
        <v>145</v>
      </c>
      <c r="G30" s="287">
        <f>F30*1000000/'a1'!R33</f>
        <v>1051.7382694916114</v>
      </c>
      <c r="H30" s="78">
        <f t="shared" si="3"/>
        <v>1268</v>
      </c>
      <c r="I30" s="287">
        <f>H30*1000000/'a1'!X33</f>
        <v>1351.9824455528521</v>
      </c>
      <c r="J30" s="78">
        <f t="shared" si="4"/>
        <v>706</v>
      </c>
      <c r="K30" s="287">
        <f>J30*1000000/'a1'!AD33</f>
        <v>946.86174343265543</v>
      </c>
      <c r="L30" s="78">
        <f t="shared" si="5"/>
        <v>20022</v>
      </c>
      <c r="M30" s="287">
        <f>L30*1000000/'a1'!AJ33</f>
        <v>2623.4393601858287</v>
      </c>
      <c r="N30" s="78">
        <f t="shared" si="6"/>
        <v>33076</v>
      </c>
      <c r="O30" s="287">
        <f>N30*1000000/'a1'!AP33</f>
        <v>2612.2507261561041</v>
      </c>
      <c r="P30" s="78">
        <f t="shared" si="7"/>
        <v>1473</v>
      </c>
      <c r="Q30" s="287">
        <f>P30*1000000/'a1'!AV33</f>
        <v>1244.5482365942808</v>
      </c>
      <c r="R30" s="78">
        <f t="shared" si="8"/>
        <v>1216</v>
      </c>
      <c r="S30" s="287">
        <f>R30*1000000/'a1'!BB33</f>
        <v>1225.4185671067828</v>
      </c>
      <c r="T30" s="78">
        <f t="shared" si="9"/>
        <v>6077</v>
      </c>
      <c r="U30" s="287">
        <f>T30*1000000/'a1'!BH33</f>
        <v>1776.1558457652552</v>
      </c>
      <c r="V30" s="78">
        <f t="shared" si="10"/>
        <v>6027</v>
      </c>
      <c r="W30" s="78">
        <f>V30*1000000/'a1'!BN33</f>
        <v>1420.8610790623025</v>
      </c>
    </row>
    <row r="31" spans="1:23" ht="15.75" customHeight="1">
      <c r="A31" s="1">
        <v>2007</v>
      </c>
      <c r="B31" s="78">
        <f t="shared" si="0"/>
        <v>70526</v>
      </c>
      <c r="C31" s="287">
        <f>B31*1000000/'a1'!F34</f>
        <v>2144.3627471474147</v>
      </c>
      <c r="D31" s="78">
        <f t="shared" si="1"/>
        <v>556</v>
      </c>
      <c r="E31" s="287">
        <f>D31*1000000/'a1'!L34</f>
        <v>1092.2198976534953</v>
      </c>
      <c r="F31" s="78">
        <f t="shared" si="2"/>
        <v>148</v>
      </c>
      <c r="G31" s="287">
        <f>F31*1000000/'a1'!R34</f>
        <v>1074.7144382075505</v>
      </c>
      <c r="H31" s="78">
        <f t="shared" si="3"/>
        <v>1289</v>
      </c>
      <c r="I31" s="287">
        <f>H31*1000000/'a1'!X34</f>
        <v>1378.4400849093427</v>
      </c>
      <c r="J31" s="78">
        <f t="shared" si="4"/>
        <v>744</v>
      </c>
      <c r="K31" s="287">
        <f>J31*1000000/'a1'!AD34</f>
        <v>998.0776273655714</v>
      </c>
      <c r="L31" s="78">
        <f t="shared" si="5"/>
        <v>19795</v>
      </c>
      <c r="M31" s="287">
        <f>L31*1000000/'a1'!AJ34</f>
        <v>2573.1465155735486</v>
      </c>
      <c r="N31" s="78">
        <f t="shared" si="6"/>
        <v>32665</v>
      </c>
      <c r="O31" s="287">
        <f>N31*1000000/'a1'!AP34</f>
        <v>2558.9891456243049</v>
      </c>
      <c r="P31" s="78">
        <f t="shared" si="7"/>
        <v>1497</v>
      </c>
      <c r="Q31" s="287">
        <f>P31*1000000/'a1'!AV34</f>
        <v>1258.5638248233849</v>
      </c>
      <c r="R31" s="78">
        <f t="shared" si="8"/>
        <v>1208</v>
      </c>
      <c r="S31" s="287">
        <f>R31*1000000/'a1'!BB34</f>
        <v>1205.485357544163</v>
      </c>
      <c r="T31" s="78">
        <f t="shared" si="9"/>
        <v>6242</v>
      </c>
      <c r="U31" s="287">
        <f>T31*1000000/'a1'!BH34</f>
        <v>1776.2489730793845</v>
      </c>
      <c r="V31" s="78">
        <f t="shared" si="10"/>
        <v>6319</v>
      </c>
      <c r="W31" s="78">
        <f>V31*1000000/'a1'!BN34</f>
        <v>1472.6225965885681</v>
      </c>
    </row>
    <row r="32" spans="1:23" ht="15.75" customHeight="1">
      <c r="A32" s="1">
        <v>2008</v>
      </c>
      <c r="B32" s="78">
        <f t="shared" si="0"/>
        <v>71346</v>
      </c>
      <c r="C32" s="287">
        <f>B32*1000000/'a1'!F35</f>
        <v>2145.9303630468062</v>
      </c>
      <c r="D32" s="78">
        <f t="shared" si="1"/>
        <v>562</v>
      </c>
      <c r="E32" s="287">
        <f>D32*1000000/'a1'!L35</f>
        <v>1098.5552629984304</v>
      </c>
      <c r="F32" s="78">
        <f t="shared" si="2"/>
        <v>153</v>
      </c>
      <c r="G32" s="287">
        <f>F32*1000000/'a1'!R35</f>
        <v>1102.7106501668482</v>
      </c>
      <c r="H32" s="78">
        <f t="shared" si="3"/>
        <v>1296</v>
      </c>
      <c r="I32" s="287">
        <f>H32*1000000/'a1'!X35</f>
        <v>1384.7677682480016</v>
      </c>
      <c r="J32" s="78">
        <f t="shared" si="4"/>
        <v>773</v>
      </c>
      <c r="K32" s="287">
        <f>J32*1000000/'a1'!AD35</f>
        <v>1034.9763080132338</v>
      </c>
      <c r="L32" s="78">
        <f t="shared" si="5"/>
        <v>19896</v>
      </c>
      <c r="M32" s="287">
        <f>L32*1000000/'a1'!AJ35</f>
        <v>2563.3477094331479</v>
      </c>
      <c r="N32" s="78">
        <f t="shared" si="6"/>
        <v>32633</v>
      </c>
      <c r="O32" s="287">
        <f>N32*1000000/'a1'!AP35</f>
        <v>2532.9133983923571</v>
      </c>
      <c r="P32" s="78">
        <f t="shared" si="7"/>
        <v>1503</v>
      </c>
      <c r="Q32" s="287">
        <f>P32*1000000/'a1'!AV35</f>
        <v>1254.8266577612658</v>
      </c>
      <c r="R32" s="78">
        <f t="shared" si="8"/>
        <v>1261</v>
      </c>
      <c r="S32" s="287">
        <f>R32*1000000/'a1'!BB35</f>
        <v>1239.4289780657439</v>
      </c>
      <c r="T32" s="78">
        <f t="shared" si="9"/>
        <v>6638</v>
      </c>
      <c r="U32" s="287">
        <f>T32*1000000/'a1'!BH35</f>
        <v>1846.0138559497377</v>
      </c>
      <c r="V32" s="78">
        <f t="shared" si="10"/>
        <v>6562</v>
      </c>
      <c r="W32" s="78">
        <f>V32*1000000/'a1'!BN35</f>
        <v>1508.7360461458945</v>
      </c>
    </row>
    <row r="33" spans="1:23" ht="15.75" customHeight="1">
      <c r="A33" s="1">
        <v>2009</v>
      </c>
      <c r="B33" s="78">
        <f t="shared" si="0"/>
        <v>71004</v>
      </c>
      <c r="C33" s="287">
        <f>B33*1000000/'a1'!F36</f>
        <v>2111.3985458041366</v>
      </c>
      <c r="D33" s="78">
        <f t="shared" si="1"/>
        <v>579</v>
      </c>
      <c r="E33" s="287">
        <f>D33*1000000/'a1'!L36</f>
        <v>1120.4622729322246</v>
      </c>
      <c r="F33" s="78">
        <f t="shared" si="2"/>
        <v>156</v>
      </c>
      <c r="G33" s="287">
        <f>F33*1000000/'a1'!R36</f>
        <v>1115.1539412828558</v>
      </c>
      <c r="H33" s="78">
        <f t="shared" si="3"/>
        <v>1278</v>
      </c>
      <c r="I33" s="287">
        <f>H33*1000000/'a1'!X36</f>
        <v>1362.1712882431189</v>
      </c>
      <c r="J33" s="78">
        <f t="shared" si="4"/>
        <v>795</v>
      </c>
      <c r="K33" s="287">
        <f>J33*1000000/'a1'!AD36</f>
        <v>1060.0621903151653</v>
      </c>
      <c r="L33" s="78">
        <f t="shared" si="5"/>
        <v>19693</v>
      </c>
      <c r="M33" s="287">
        <f>L33*1000000/'a1'!AJ36</f>
        <v>2510.7788310222768</v>
      </c>
      <c r="N33" s="78">
        <f t="shared" si="6"/>
        <v>32188</v>
      </c>
      <c r="O33" s="287">
        <f>N33*1000000/'a1'!AP36</f>
        <v>2476.3152539804105</v>
      </c>
      <c r="P33" s="78">
        <f t="shared" si="7"/>
        <v>1560</v>
      </c>
      <c r="Q33" s="287">
        <f>P33*1000000/'a1'!AV36</f>
        <v>1290.7966200986964</v>
      </c>
      <c r="R33" s="78">
        <f t="shared" si="8"/>
        <v>1320</v>
      </c>
      <c r="S33" s="287">
        <f>R33*1000000/'a1'!BB36</f>
        <v>1275.5853922280128</v>
      </c>
      <c r="T33" s="78">
        <f t="shared" si="9"/>
        <v>6811</v>
      </c>
      <c r="U33" s="287">
        <f>T33*1000000/'a1'!BH36</f>
        <v>1851.320305866057</v>
      </c>
      <c r="V33" s="78">
        <f t="shared" si="10"/>
        <v>6565</v>
      </c>
      <c r="W33" s="78">
        <f>V33*1000000/'a1'!BN36</f>
        <v>1488.4913431701486</v>
      </c>
    </row>
    <row r="34" spans="1:23" ht="15.75" customHeight="1">
      <c r="A34" s="1">
        <v>2010</v>
      </c>
      <c r="B34" s="78">
        <f t="shared" si="0"/>
        <v>71020</v>
      </c>
      <c r="C34" s="287">
        <f>B34*1000000/'a1'!F37</f>
        <v>2088.5232120593014</v>
      </c>
      <c r="D34" s="78">
        <f t="shared" si="1"/>
        <v>594</v>
      </c>
      <c r="E34" s="287">
        <f>D34*1000000/'a1'!L37</f>
        <v>1137.9114153204255</v>
      </c>
      <c r="F34" s="78">
        <f t="shared" si="2"/>
        <v>159</v>
      </c>
      <c r="G34" s="287">
        <f>F34*1000000/'a1'!R37</f>
        <v>1122.4533017069762</v>
      </c>
      <c r="H34" s="78">
        <f t="shared" si="3"/>
        <v>1276</v>
      </c>
      <c r="I34" s="287">
        <f>H34*1000000/'a1'!X37</f>
        <v>1354.4109108625667</v>
      </c>
      <c r="J34" s="78">
        <f t="shared" si="4"/>
        <v>779</v>
      </c>
      <c r="K34" s="287">
        <f>J34*1000000/'a1'!AD37</f>
        <v>1034.4804690353037</v>
      </c>
      <c r="L34" s="78">
        <f t="shared" si="5"/>
        <v>19539</v>
      </c>
      <c r="M34" s="287">
        <f>L34*1000000/'a1'!AJ37</f>
        <v>2464.1761827326818</v>
      </c>
      <c r="N34" s="78">
        <f t="shared" si="6"/>
        <v>31993</v>
      </c>
      <c r="O34" s="287">
        <f>N34*1000000/'a1'!AP37</f>
        <v>2435.5618677477651</v>
      </c>
      <c r="P34" s="78">
        <f t="shared" si="7"/>
        <v>1622</v>
      </c>
      <c r="Q34" s="287">
        <f>P34*1000000/'a1'!AV37</f>
        <v>1328.6587263880469</v>
      </c>
      <c r="R34" s="78">
        <f t="shared" si="8"/>
        <v>1340</v>
      </c>
      <c r="S34" s="287">
        <f>R34*1000000/'a1'!BB37</f>
        <v>1274.4390328339243</v>
      </c>
      <c r="T34" s="78">
        <f t="shared" si="9"/>
        <v>6936</v>
      </c>
      <c r="U34" s="287">
        <f>T34*1000000/'a1'!BH37</f>
        <v>1858.4800655505426</v>
      </c>
      <c r="V34" s="78">
        <f t="shared" si="10"/>
        <v>6730</v>
      </c>
      <c r="W34" s="78">
        <f>V34*1000000/'a1'!BN37</f>
        <v>1507.094541182646</v>
      </c>
    </row>
    <row r="35" spans="1:23" ht="15.75" customHeight="1">
      <c r="A35" s="1">
        <v>2011</v>
      </c>
      <c r="B35" s="78">
        <f t="shared" si="0"/>
        <v>71383</v>
      </c>
      <c r="C35" s="287">
        <f>B35*1000000/'a1'!F38</f>
        <v>2078.7535504480461</v>
      </c>
      <c r="D35" s="78">
        <f t="shared" si="1"/>
        <v>633</v>
      </c>
      <c r="E35" s="287">
        <f>D35*1000000/'a1'!L38</f>
        <v>1205.7165823172998</v>
      </c>
      <c r="F35" s="78">
        <f t="shared" si="2"/>
        <v>159</v>
      </c>
      <c r="G35" s="287">
        <f>F35*1000000/'a1'!R38</f>
        <v>1104.4504490737204</v>
      </c>
      <c r="H35" s="78">
        <f t="shared" si="3"/>
        <v>1256</v>
      </c>
      <c r="I35" s="287">
        <f>H35*1000000/'a1'!X38</f>
        <v>1330.1224009132943</v>
      </c>
      <c r="J35" s="78">
        <f t="shared" si="4"/>
        <v>766</v>
      </c>
      <c r="K35" s="287">
        <f>J35*1000000/'a1'!AD38</f>
        <v>1013.6230407367955</v>
      </c>
      <c r="L35" s="78">
        <f t="shared" si="5"/>
        <v>19578</v>
      </c>
      <c r="M35" s="287">
        <f>L35*1000000/'a1'!AJ38</f>
        <v>2445.6939272387945</v>
      </c>
      <c r="N35" s="78">
        <f t="shared" si="6"/>
        <v>31950</v>
      </c>
      <c r="O35" s="287">
        <f>N35*1000000/'a1'!AP38</f>
        <v>2409.2513441850438</v>
      </c>
      <c r="P35" s="78">
        <f t="shared" si="7"/>
        <v>1642</v>
      </c>
      <c r="Q35" s="287">
        <f>P35*1000000/'a1'!AV38</f>
        <v>1331.0106845626269</v>
      </c>
      <c r="R35" s="78">
        <f t="shared" si="8"/>
        <v>1339</v>
      </c>
      <c r="S35" s="287">
        <f>R35*1000000/'a1'!BB38</f>
        <v>1256.0669251969464</v>
      </c>
      <c r="T35" s="78">
        <f t="shared" si="9"/>
        <v>7247</v>
      </c>
      <c r="U35" s="287">
        <f>T35*1000000/'a1'!BH38</f>
        <v>1912.6267144889325</v>
      </c>
      <c r="V35" s="78">
        <f t="shared" si="10"/>
        <v>6767</v>
      </c>
      <c r="W35" s="78">
        <f>V35*1000000/'a1'!BN38</f>
        <v>1503.0750067079748</v>
      </c>
    </row>
    <row r="36" spans="1:23" ht="15.75" customHeight="1">
      <c r="A36" s="1">
        <v>2012</v>
      </c>
      <c r="B36" s="78">
        <f t="shared" si="0"/>
        <v>71174</v>
      </c>
      <c r="C36" s="287">
        <f>B36*1000000/'a1'!F39</f>
        <v>2050.283598462901</v>
      </c>
      <c r="D36" s="78">
        <f t="shared" si="1"/>
        <v>695</v>
      </c>
      <c r="E36" s="287">
        <f>D36*1000000/'a1'!L39</f>
        <v>1320.4267163172444</v>
      </c>
      <c r="F36" s="78">
        <f t="shared" si="2"/>
        <v>154</v>
      </c>
      <c r="G36" s="287">
        <f>F36*1000000/'a1'!R39</f>
        <v>1065.5227288452224</v>
      </c>
      <c r="H36" s="78">
        <f t="shared" si="3"/>
        <v>1242</v>
      </c>
      <c r="I36" s="287">
        <f>H36*1000000/'a1'!X39</f>
        <v>1316.1868731024178</v>
      </c>
      <c r="J36" s="78">
        <f t="shared" si="4"/>
        <v>740</v>
      </c>
      <c r="K36" s="287">
        <f>J36*1000000/'a1'!AD39</f>
        <v>975.76670209315148</v>
      </c>
      <c r="L36" s="78">
        <f t="shared" si="5"/>
        <v>19568</v>
      </c>
      <c r="M36" s="287">
        <f>L36*1000000/'a1'!AJ39</f>
        <v>2427.4599710386956</v>
      </c>
      <c r="N36" s="78">
        <f t="shared" si="6"/>
        <v>31681</v>
      </c>
      <c r="O36" s="287">
        <f>N36*1000000/'a1'!AP39</f>
        <v>2365.9077480435576</v>
      </c>
      <c r="P36" s="78">
        <f t="shared" si="7"/>
        <v>1638</v>
      </c>
      <c r="Q36" s="287">
        <f>P36*1000000/'a1'!AV39</f>
        <v>1310.4262085241705</v>
      </c>
      <c r="R36" s="78">
        <f t="shared" si="8"/>
        <v>1358</v>
      </c>
      <c r="S36" s="287">
        <f>R36*1000000/'a1'!BB39</f>
        <v>1253.0507356367445</v>
      </c>
      <c r="T36" s="78">
        <f t="shared" si="9"/>
        <v>7283</v>
      </c>
      <c r="U36" s="287">
        <f>T36*1000000/'a1'!BH39</f>
        <v>1879.7031292424304</v>
      </c>
      <c r="V36" s="78">
        <f t="shared" si="10"/>
        <v>6772</v>
      </c>
      <c r="W36" s="78">
        <f>V36*1000000/'a1'!BN39</f>
        <v>1482.8864783832946</v>
      </c>
    </row>
    <row r="37" spans="1:23" ht="15.75" customHeight="1">
      <c r="A37" s="1">
        <v>2013</v>
      </c>
      <c r="B37" s="78">
        <f t="shared" si="0"/>
        <v>71923</v>
      </c>
      <c r="C37" s="287">
        <f>B37*1000000/'a1'!F40</f>
        <v>2050.0839239477955</v>
      </c>
      <c r="D37" s="78">
        <f t="shared" si="1"/>
        <v>714</v>
      </c>
      <c r="E37" s="287">
        <f>D37*1000000/'a1'!L40</f>
        <v>1354.5456959974504</v>
      </c>
      <c r="F37" s="78">
        <f t="shared" si="2"/>
        <v>161</v>
      </c>
      <c r="G37" s="287">
        <f>F37*1000000/'a1'!R40</f>
        <v>1117.3261898482936</v>
      </c>
      <c r="H37" s="78">
        <f t="shared" si="3"/>
        <v>1256</v>
      </c>
      <c r="I37" s="287">
        <f>H37*1000000/'a1'!X40</f>
        <v>1335.5535848342361</v>
      </c>
      <c r="J37" s="78">
        <f t="shared" si="4"/>
        <v>730</v>
      </c>
      <c r="K37" s="287">
        <f>J37*1000000/'a1'!AD40</f>
        <v>962.3700141323377</v>
      </c>
      <c r="L37" s="78">
        <f t="shared" si="5"/>
        <v>19988</v>
      </c>
      <c r="M37" s="287">
        <f>L37*1000000/'a1'!AJ40</f>
        <v>2464.3441895330716</v>
      </c>
      <c r="N37" s="78">
        <f t="shared" si="6"/>
        <v>31633</v>
      </c>
      <c r="O37" s="287">
        <f>N37*1000000/'a1'!AP40</f>
        <v>2341.3154280274398</v>
      </c>
      <c r="P37" s="78">
        <f t="shared" si="7"/>
        <v>1696</v>
      </c>
      <c r="Q37" s="287">
        <f>P37*1000000/'a1'!AV40</f>
        <v>1341.1143268333572</v>
      </c>
      <c r="R37" s="78">
        <f t="shared" si="8"/>
        <v>1450</v>
      </c>
      <c r="S37" s="287">
        <f>R37*1000000/'a1'!BB40</f>
        <v>1318.4982577636815</v>
      </c>
      <c r="T37" s="78">
        <f t="shared" si="9"/>
        <v>7505</v>
      </c>
      <c r="U37" s="287">
        <f>T37*1000000/'a1'!BH40</f>
        <v>1885.1995133899404</v>
      </c>
      <c r="V37" s="78">
        <f t="shared" si="10"/>
        <v>6751</v>
      </c>
      <c r="W37" s="78">
        <f>V37*1000000/'a1'!BN40</f>
        <v>1458.0751032866192</v>
      </c>
    </row>
    <row r="38" spans="1:23" ht="15.75" customHeight="1">
      <c r="A38" s="1">
        <v>2014</v>
      </c>
      <c r="B38" s="78">
        <f t="shared" si="0"/>
        <v>73388</v>
      </c>
      <c r="C38" s="287">
        <f>B38*1000000/'a1'!F41</f>
        <v>2070.9173787549803</v>
      </c>
      <c r="D38" s="78">
        <f t="shared" si="1"/>
        <v>751</v>
      </c>
      <c r="E38" s="287">
        <f>D38*1000000/'a1'!L41</f>
        <v>1421.9202929420876</v>
      </c>
      <c r="F38" s="78">
        <f t="shared" si="2"/>
        <v>162</v>
      </c>
      <c r="G38" s="287">
        <f>F38*1000000/'a1'!R41</f>
        <v>1122.793399083745</v>
      </c>
      <c r="H38" s="78">
        <f t="shared" si="3"/>
        <v>1274</v>
      </c>
      <c r="I38" s="287">
        <f>H38*1000000/'a1'!X41</f>
        <v>1357.420262214385</v>
      </c>
      <c r="J38" s="78">
        <f t="shared" si="4"/>
        <v>727</v>
      </c>
      <c r="K38" s="287">
        <f>J38*1000000/'a1'!AD41</f>
        <v>957.86955055232318</v>
      </c>
      <c r="L38" s="78">
        <f t="shared" si="5"/>
        <v>20489</v>
      </c>
      <c r="M38" s="287">
        <f>L38*1000000/'a1'!AJ41</f>
        <v>2513.9312822791831</v>
      </c>
      <c r="N38" s="78">
        <f t="shared" si="6"/>
        <v>32009</v>
      </c>
      <c r="O38" s="287">
        <f>N38*1000000/'a1'!AP41</f>
        <v>2350.5691514474001</v>
      </c>
      <c r="P38" s="78">
        <f t="shared" si="7"/>
        <v>1769</v>
      </c>
      <c r="Q38" s="287">
        <f>P38*1000000/'a1'!AV41</f>
        <v>1383.0966666510296</v>
      </c>
      <c r="R38" s="78">
        <f t="shared" si="8"/>
        <v>1466</v>
      </c>
      <c r="S38" s="287">
        <f>R38*1000000/'a1'!BB41</f>
        <v>1317.185679154773</v>
      </c>
      <c r="T38" s="78">
        <f t="shared" si="9"/>
        <v>7981</v>
      </c>
      <c r="U38" s="287">
        <f>T38*1000000/'a1'!BH41</f>
        <v>1954.380005328569</v>
      </c>
      <c r="V38" s="78">
        <f t="shared" si="10"/>
        <v>6713</v>
      </c>
      <c r="W38" s="78">
        <f>V38*1000000/'a1'!BN41</f>
        <v>1426.142576442453</v>
      </c>
    </row>
    <row r="39" spans="1:23" ht="15.75" customHeight="1">
      <c r="A39" s="1">
        <v>2015</v>
      </c>
      <c r="B39" s="78">
        <f t="shared" si="0"/>
        <v>73602</v>
      </c>
      <c r="C39" s="287">
        <f>B39*1000000/'a1'!F42</f>
        <v>2061.5127484853615</v>
      </c>
      <c r="D39" s="78">
        <f t="shared" si="1"/>
        <v>783</v>
      </c>
      <c r="E39" s="287">
        <f>D39*1000000/'a1'!L42</f>
        <v>1482.6260090093672</v>
      </c>
      <c r="F39" s="78">
        <f t="shared" si="2"/>
        <v>160</v>
      </c>
      <c r="G39" s="287">
        <f>F39*1000000/'a1'!R42</f>
        <v>1106.9140619595146</v>
      </c>
      <c r="H39" s="78">
        <f t="shared" si="3"/>
        <v>1290</v>
      </c>
      <c r="I39" s="287">
        <f>H39*1000000/'a1'!X42</f>
        <v>1377.4325298310243</v>
      </c>
      <c r="J39" s="78">
        <f t="shared" si="4"/>
        <v>718</v>
      </c>
      <c r="K39" s="287">
        <f>J39*1000000/'a1'!AD42</f>
        <v>946.17851937557487</v>
      </c>
      <c r="L39" s="78">
        <f t="shared" si="5"/>
        <v>20275</v>
      </c>
      <c r="M39" s="287">
        <f>L39*1000000/'a1'!AJ42</f>
        <v>2480.0398078498183</v>
      </c>
      <c r="N39" s="78">
        <f t="shared" si="6"/>
        <v>32342</v>
      </c>
      <c r="O39" s="287">
        <f>N39*1000000/'a1'!AP42</f>
        <v>2359.5040182772191</v>
      </c>
      <c r="P39" s="78">
        <f t="shared" si="7"/>
        <v>1817</v>
      </c>
      <c r="Q39" s="287">
        <f>P39*1000000/'a1'!AV42</f>
        <v>1406.0997022968875</v>
      </c>
      <c r="R39" s="78">
        <f t="shared" si="8"/>
        <v>1524</v>
      </c>
      <c r="S39" s="287">
        <f>R39*1000000/'a1'!BB42</f>
        <v>1359.540468185058</v>
      </c>
      <c r="T39" s="78">
        <f t="shared" si="9"/>
        <v>7999</v>
      </c>
      <c r="U39" s="287">
        <f>T39*1000000/'a1'!BH42</f>
        <v>1930.0319387833149</v>
      </c>
      <c r="V39" s="78">
        <f t="shared" si="10"/>
        <v>6638</v>
      </c>
      <c r="W39" s="78">
        <f>V39*1000000/'a1'!BN42</f>
        <v>1389.7530937603897</v>
      </c>
    </row>
    <row r="40" spans="1:23" ht="15.75" customHeight="1">
      <c r="A40" s="1">
        <v>2016</v>
      </c>
      <c r="B40" s="78">
        <f t="shared" si="0"/>
        <v>72525</v>
      </c>
      <c r="C40" s="287">
        <f>B40*1000000/'a1'!F43</f>
        <v>2008.4749473178613</v>
      </c>
      <c r="D40" s="78">
        <f t="shared" si="1"/>
        <v>770</v>
      </c>
      <c r="E40" s="287">
        <f>D40*1000000/'a1'!L43</f>
        <v>1454.4053371009356</v>
      </c>
      <c r="F40" s="78">
        <f t="shared" si="2"/>
        <v>161</v>
      </c>
      <c r="G40" s="287">
        <f>F40*1000000/'a1'!R43</f>
        <v>1095.4691125339357</v>
      </c>
      <c r="H40" s="78">
        <f t="shared" si="3"/>
        <v>1277</v>
      </c>
      <c r="I40" s="287">
        <f>H40*1000000/'a1'!X43</f>
        <v>1354.4903955281663</v>
      </c>
      <c r="J40" s="78">
        <f t="shared" si="4"/>
        <v>728</v>
      </c>
      <c r="K40" s="287">
        <f>J40*1000000/'a1'!AD43</f>
        <v>953.69096744612568</v>
      </c>
      <c r="L40" s="78">
        <f t="shared" si="5"/>
        <v>19785</v>
      </c>
      <c r="M40" s="287">
        <f>L40*1000000/'a1'!AJ43</f>
        <v>2405.1933211361606</v>
      </c>
      <c r="N40" s="78">
        <f t="shared" si="6"/>
        <v>31902</v>
      </c>
      <c r="O40" s="287">
        <f>N40*1000000/'a1'!AP43</f>
        <v>2299.1779548746508</v>
      </c>
      <c r="P40" s="78">
        <f t="shared" si="7"/>
        <v>1826</v>
      </c>
      <c r="Q40" s="287">
        <f>P40*1000000/'a1'!AV43</f>
        <v>1389.5029369039348</v>
      </c>
      <c r="R40" s="78">
        <f t="shared" si="8"/>
        <v>1532</v>
      </c>
      <c r="S40" s="287">
        <f>R40*1000000/'a1'!BB43</f>
        <v>1348.6069822982129</v>
      </c>
      <c r="T40" s="78">
        <f t="shared" si="9"/>
        <v>7701</v>
      </c>
      <c r="U40" s="287">
        <f>T40*1000000/'a1'!BH43</f>
        <v>1835.2926709120768</v>
      </c>
      <c r="V40" s="78">
        <f t="shared" si="10"/>
        <v>6790</v>
      </c>
      <c r="W40" s="78">
        <f>V40*1000000/'a1'!BN43</f>
        <v>1397.3349796779339</v>
      </c>
    </row>
    <row r="41" spans="1:23" ht="15.75" customHeight="1">
      <c r="A41" s="1">
        <v>2017</v>
      </c>
      <c r="B41" s="78">
        <f t="shared" si="0"/>
        <v>71406</v>
      </c>
      <c r="C41" s="287">
        <f>B41*1000000/'a1'!F44</f>
        <v>1954.0095986350009</v>
      </c>
      <c r="D41" s="78">
        <f t="shared" si="1"/>
        <v>760</v>
      </c>
      <c r="E41" s="287">
        <f>D41*1000000/'a1'!L44</f>
        <v>1438.4240928464899</v>
      </c>
      <c r="F41" s="78">
        <f t="shared" si="2"/>
        <v>162</v>
      </c>
      <c r="G41" s="287">
        <f>F41*1000000/'a1'!R44</f>
        <v>1076.5335619305836</v>
      </c>
      <c r="H41" s="78">
        <f t="shared" si="3"/>
        <v>1265</v>
      </c>
      <c r="I41" s="287">
        <f>H41*1000000/'a1'!X44</f>
        <v>1331.0171180375442</v>
      </c>
      <c r="J41" s="78">
        <f t="shared" si="4"/>
        <v>731</v>
      </c>
      <c r="K41" s="287">
        <f>J41*1000000/'a1'!AD44</f>
        <v>953.35971266181684</v>
      </c>
      <c r="L41" s="78">
        <f t="shared" si="5"/>
        <v>19336</v>
      </c>
      <c r="M41" s="287">
        <f>L41*1000000/'a1'!AJ44</f>
        <v>2329.9678376233173</v>
      </c>
      <c r="N41" s="78">
        <f t="shared" si="6"/>
        <v>31432</v>
      </c>
      <c r="O41" s="287">
        <f>N41*1000000/'a1'!AP44</f>
        <v>2233.5578710850828</v>
      </c>
      <c r="P41" s="78">
        <f t="shared" si="7"/>
        <v>1825</v>
      </c>
      <c r="Q41" s="287">
        <f>P41*1000000/'a1'!AV44</f>
        <v>1367.0227667342313</v>
      </c>
      <c r="R41" s="78">
        <f t="shared" si="8"/>
        <v>1530</v>
      </c>
      <c r="S41" s="287">
        <f>R41*1000000/'a1'!BB44</f>
        <v>1329.3643553104196</v>
      </c>
      <c r="T41" s="78">
        <f t="shared" si="9"/>
        <v>7448</v>
      </c>
      <c r="U41" s="287">
        <f>T41*1000000/'a1'!BH44</f>
        <v>1755.1371577947955</v>
      </c>
      <c r="V41" s="78">
        <f t="shared" si="10"/>
        <v>6867</v>
      </c>
      <c r="W41" s="78">
        <f>V41*1000000/'a1'!BN44</f>
        <v>1394.5318996887434</v>
      </c>
    </row>
    <row r="42" spans="1:23" s="83" customFormat="1" ht="15.75" customHeight="1">
      <c r="A42" s="83">
        <v>2018</v>
      </c>
      <c r="B42" s="78">
        <f t="shared" si="0"/>
        <v>70620</v>
      </c>
      <c r="C42" s="287">
        <f>B42*1000000/'a1'!F45</f>
        <v>1905.673480308378</v>
      </c>
      <c r="D42" s="78">
        <f t="shared" si="1"/>
        <v>752</v>
      </c>
      <c r="E42" s="287">
        <f>D42*1000000/'a1'!L45</f>
        <v>1430.7349259138059</v>
      </c>
      <c r="F42" s="78">
        <f t="shared" si="2"/>
        <v>161</v>
      </c>
      <c r="G42" s="287">
        <f>F42*1000000/'a1'!R45</f>
        <v>1048.2862798208146</v>
      </c>
      <c r="H42" s="78">
        <f t="shared" si="3"/>
        <v>1255</v>
      </c>
      <c r="I42" s="287">
        <f>H42*1000000/'a1'!X45</f>
        <v>1307.9729025534132</v>
      </c>
      <c r="J42" s="78">
        <f t="shared" si="4"/>
        <v>734</v>
      </c>
      <c r="K42" s="287">
        <f>J42*1000000/'a1'!AD45</f>
        <v>952.10793323829546</v>
      </c>
      <c r="L42" s="78">
        <f t="shared" si="5"/>
        <v>19024</v>
      </c>
      <c r="M42" s="287">
        <f>L42*1000000/'a1'!AJ45</f>
        <v>2268.1014140820675</v>
      </c>
      <c r="N42" s="78">
        <f t="shared" si="6"/>
        <v>31102</v>
      </c>
      <c r="O42" s="287">
        <f>N42*1000000/'a1'!AP45</f>
        <v>2172.1480778947862</v>
      </c>
      <c r="P42" s="78">
        <f t="shared" si="7"/>
        <v>1824</v>
      </c>
      <c r="Q42" s="287">
        <f>P42*1000000/'a1'!AV45</f>
        <v>1347.7138738424549</v>
      </c>
      <c r="R42" s="78">
        <f t="shared" si="8"/>
        <v>1530</v>
      </c>
      <c r="S42" s="287">
        <f>R42*1000000/'a1'!BB45</f>
        <v>1315.5880850712567</v>
      </c>
      <c r="T42" s="78">
        <f t="shared" si="9"/>
        <v>7266</v>
      </c>
      <c r="U42" s="287">
        <f>T42*1000000/'a1'!BH45</f>
        <v>1689.4841585864324</v>
      </c>
      <c r="V42" s="78">
        <f t="shared" si="10"/>
        <v>6926</v>
      </c>
      <c r="W42" s="78">
        <f>V42*1000000/'a1'!BN45</f>
        <v>1384.8759390302669</v>
      </c>
    </row>
    <row r="43" spans="1:23" ht="15.75" customHeight="1">
      <c r="B43" s="18"/>
      <c r="C43" s="18"/>
      <c r="D43" s="18"/>
      <c r="E43" s="18"/>
      <c r="F43" s="18"/>
      <c r="G43" s="18"/>
      <c r="H43" s="18"/>
      <c r="I43" s="18"/>
      <c r="J43" s="18"/>
      <c r="K43" s="18"/>
      <c r="L43" s="18"/>
      <c r="M43" s="18"/>
      <c r="N43" s="18"/>
      <c r="O43" s="18"/>
      <c r="P43" s="18"/>
      <c r="Q43" s="18"/>
      <c r="R43" s="18"/>
      <c r="S43" s="18"/>
      <c r="T43" s="18"/>
      <c r="U43" s="18"/>
      <c r="V43" s="18"/>
      <c r="W43" s="18"/>
    </row>
    <row r="44" spans="1:23" s="5" customFormat="1" ht="15.75" customHeight="1">
      <c r="A44" s="5" t="s">
        <v>989</v>
      </c>
      <c r="B44" s="70">
        <f>(POWER(B42/B5, 1/37)-1)*100</f>
        <v>1.9134267405332528</v>
      </c>
      <c r="C44" s="70">
        <f t="shared" ref="C44:W44" si="11">(POWER(C42/C5, 1/37)-1)*100</f>
        <v>0.81532825861949654</v>
      </c>
      <c r="D44" s="70">
        <f t="shared" si="11"/>
        <v>2.2012428923365635</v>
      </c>
      <c r="E44" s="70">
        <f t="shared" si="11"/>
        <v>2.4511040432088071</v>
      </c>
      <c r="F44" s="70">
        <f t="shared" si="11"/>
        <v>2.3164158842527982</v>
      </c>
      <c r="G44" s="70">
        <f t="shared" si="11"/>
        <v>1.7164682305307766</v>
      </c>
      <c r="H44" s="70">
        <f t="shared" si="11"/>
        <v>1.0586851050993218</v>
      </c>
      <c r="I44" s="70">
        <f t="shared" si="11"/>
        <v>0.74381418881623862</v>
      </c>
      <c r="J44" s="70">
        <f t="shared" si="11"/>
        <v>1.3864534865249523</v>
      </c>
      <c r="K44" s="70">
        <f t="shared" si="11"/>
        <v>1.1473803002215011</v>
      </c>
      <c r="L44" s="70">
        <f t="shared" si="11"/>
        <v>1.9940193750337176</v>
      </c>
      <c r="M44" s="70">
        <f t="shared" si="11"/>
        <v>1.3134373114189524</v>
      </c>
      <c r="N44" s="70">
        <f t="shared" si="11"/>
        <v>1.787341687596844</v>
      </c>
      <c r="O44" s="70">
        <f t="shared" si="11"/>
        <v>0.46069920508720053</v>
      </c>
      <c r="P44" s="70">
        <f t="shared" si="11"/>
        <v>2.3260348105448303</v>
      </c>
      <c r="Q44" s="70">
        <f t="shared" si="11"/>
        <v>1.5883795541789425</v>
      </c>
      <c r="R44" s="70">
        <f t="shared" si="11"/>
        <v>1.120696820186784</v>
      </c>
      <c r="S44" s="70">
        <f t="shared" si="11"/>
        <v>0.64212827675473871</v>
      </c>
      <c r="T44" s="70">
        <f t="shared" si="11"/>
        <v>1.7157274248438714</v>
      </c>
      <c r="U44" s="70">
        <f t="shared" si="11"/>
        <v>-8.4897264651662141E-4</v>
      </c>
      <c r="V44" s="70">
        <f t="shared" si="11"/>
        <v>2.9941172645505221</v>
      </c>
      <c r="W44" s="70">
        <f t="shared" si="11"/>
        <v>1.417932250564391</v>
      </c>
    </row>
    <row r="46" spans="1:23">
      <c r="B46" s="383" t="s">
        <v>1027</v>
      </c>
      <c r="C46" s="383"/>
      <c r="D46" s="383"/>
      <c r="E46" s="383"/>
      <c r="F46" s="383"/>
      <c r="G46" s="383"/>
      <c r="H46" s="383"/>
      <c r="I46" s="383"/>
    </row>
    <row r="47" spans="1:23">
      <c r="B47" s="383"/>
      <c r="C47" s="383"/>
      <c r="D47" s="383"/>
      <c r="E47" s="383"/>
      <c r="F47" s="383"/>
      <c r="G47" s="383"/>
      <c r="H47" s="383"/>
      <c r="I47" s="383"/>
    </row>
    <row r="48" spans="1:23" hidden="1">
      <c r="B48" s="379" t="s">
        <v>901</v>
      </c>
      <c r="C48" s="379"/>
      <c r="D48" s="379"/>
      <c r="E48" s="379"/>
      <c r="F48" s="379"/>
      <c r="G48" s="379"/>
      <c r="H48" s="379"/>
      <c r="I48" s="379"/>
    </row>
    <row r="49" spans="2:13" hidden="1">
      <c r="B49" s="379"/>
      <c r="C49" s="379"/>
      <c r="D49" s="379"/>
      <c r="E49" s="379"/>
      <c r="F49" s="379"/>
      <c r="G49" s="379"/>
      <c r="H49" s="379"/>
      <c r="I49" s="379"/>
    </row>
    <row r="50" spans="2:13">
      <c r="B50" s="1" t="s">
        <v>889</v>
      </c>
    </row>
    <row r="51" spans="2:13">
      <c r="B51" s="83" t="s">
        <v>1235</v>
      </c>
    </row>
    <row r="55" spans="2:13">
      <c r="B55" s="19"/>
      <c r="C55" s="19" t="s">
        <v>264</v>
      </c>
      <c r="D55" s="19" t="s">
        <v>785</v>
      </c>
      <c r="E55" s="19" t="s">
        <v>281</v>
      </c>
      <c r="F55" s="19" t="s">
        <v>282</v>
      </c>
      <c r="G55" s="19" t="s">
        <v>283</v>
      </c>
      <c r="H55" s="19" t="s">
        <v>284</v>
      </c>
      <c r="I55" s="19" t="s">
        <v>285</v>
      </c>
      <c r="J55" s="19" t="s">
        <v>286</v>
      </c>
      <c r="K55" s="19" t="s">
        <v>287</v>
      </c>
      <c r="L55" s="19" t="s">
        <v>288</v>
      </c>
      <c r="M55" s="19" t="s">
        <v>289</v>
      </c>
    </row>
    <row r="56" spans="2:13">
      <c r="B56" s="19">
        <v>1981</v>
      </c>
      <c r="C56" s="87">
        <v>35024</v>
      </c>
      <c r="D56" s="19">
        <v>336</v>
      </c>
      <c r="E56" s="19">
        <v>69</v>
      </c>
      <c r="F56" s="19">
        <v>850</v>
      </c>
      <c r="G56" s="19">
        <v>441</v>
      </c>
      <c r="H56" s="87">
        <v>9163</v>
      </c>
      <c r="I56" s="87">
        <v>16148</v>
      </c>
      <c r="J56" s="19">
        <v>779</v>
      </c>
      <c r="K56" s="87">
        <v>1013</v>
      </c>
      <c r="L56" s="87">
        <v>3872</v>
      </c>
      <c r="M56" s="87">
        <v>2325</v>
      </c>
    </row>
    <row r="57" spans="2:13">
      <c r="B57" s="19">
        <v>1982</v>
      </c>
      <c r="C57" s="87">
        <v>36427</v>
      </c>
      <c r="D57" s="19">
        <v>348</v>
      </c>
      <c r="E57" s="19">
        <v>71</v>
      </c>
      <c r="F57" s="19">
        <v>880</v>
      </c>
      <c r="G57" s="19">
        <v>460</v>
      </c>
      <c r="H57" s="87">
        <v>9523</v>
      </c>
      <c r="I57" s="87">
        <v>16755</v>
      </c>
      <c r="J57" s="19">
        <v>803</v>
      </c>
      <c r="K57" s="87">
        <v>1068</v>
      </c>
      <c r="L57" s="87">
        <v>4074</v>
      </c>
      <c r="M57" s="87">
        <v>2415</v>
      </c>
    </row>
    <row r="58" spans="2:13">
      <c r="B58" s="19">
        <v>1983</v>
      </c>
      <c r="C58" s="87">
        <v>37239</v>
      </c>
      <c r="D58" s="19">
        <v>359</v>
      </c>
      <c r="E58" s="19">
        <v>73</v>
      </c>
      <c r="F58" s="19">
        <v>904</v>
      </c>
      <c r="G58" s="19">
        <v>475</v>
      </c>
      <c r="H58" s="87">
        <v>9675</v>
      </c>
      <c r="I58" s="87">
        <v>17141</v>
      </c>
      <c r="J58" s="19">
        <v>823</v>
      </c>
      <c r="K58" s="87">
        <v>1111</v>
      </c>
      <c r="L58" s="87">
        <v>4181</v>
      </c>
      <c r="M58" s="87">
        <v>2468</v>
      </c>
    </row>
    <row r="59" spans="2:13">
      <c r="B59" s="19">
        <v>1984</v>
      </c>
      <c r="C59" s="87">
        <v>38363</v>
      </c>
      <c r="D59" s="19">
        <v>370</v>
      </c>
      <c r="E59" s="19">
        <v>76</v>
      </c>
      <c r="F59" s="19">
        <v>932</v>
      </c>
      <c r="G59" s="19">
        <v>493</v>
      </c>
      <c r="H59" s="87">
        <v>9897</v>
      </c>
      <c r="I59" s="87">
        <v>17659</v>
      </c>
      <c r="J59" s="19">
        <v>854</v>
      </c>
      <c r="K59" s="87">
        <v>1169</v>
      </c>
      <c r="L59" s="87">
        <v>4334</v>
      </c>
      <c r="M59" s="87">
        <v>2547</v>
      </c>
    </row>
    <row r="60" spans="2:13">
      <c r="B60" s="19">
        <v>1985</v>
      </c>
      <c r="C60" s="87">
        <v>39161</v>
      </c>
      <c r="D60" s="19">
        <v>374</v>
      </c>
      <c r="E60" s="19">
        <v>76</v>
      </c>
      <c r="F60" s="19">
        <v>946</v>
      </c>
      <c r="G60" s="19">
        <v>503</v>
      </c>
      <c r="H60" s="87">
        <v>10132</v>
      </c>
      <c r="I60" s="87">
        <v>18034</v>
      </c>
      <c r="J60" s="19">
        <v>872</v>
      </c>
      <c r="K60" s="87">
        <v>1194</v>
      </c>
      <c r="L60" s="87">
        <v>4387</v>
      </c>
      <c r="M60" s="87">
        <v>2610</v>
      </c>
    </row>
    <row r="61" spans="2:13">
      <c r="B61" s="19">
        <v>1986</v>
      </c>
      <c r="C61" s="87">
        <v>39609</v>
      </c>
      <c r="D61" s="19">
        <v>374</v>
      </c>
      <c r="E61" s="19">
        <v>75</v>
      </c>
      <c r="F61" s="19">
        <v>950</v>
      </c>
      <c r="G61" s="19">
        <v>508</v>
      </c>
      <c r="H61" s="87">
        <v>10377</v>
      </c>
      <c r="I61" s="87">
        <v>18248</v>
      </c>
      <c r="J61" s="19">
        <v>880</v>
      </c>
      <c r="K61" s="87">
        <v>1191</v>
      </c>
      <c r="L61" s="87">
        <v>4329</v>
      </c>
      <c r="M61" s="87">
        <v>2646</v>
      </c>
    </row>
    <row r="62" spans="2:13">
      <c r="B62" s="19">
        <v>1987</v>
      </c>
      <c r="C62" s="87">
        <v>39224</v>
      </c>
      <c r="D62" s="19">
        <v>368</v>
      </c>
      <c r="E62" s="19">
        <v>74</v>
      </c>
      <c r="F62" s="19">
        <v>930</v>
      </c>
      <c r="G62" s="19">
        <v>502</v>
      </c>
      <c r="H62" s="87">
        <v>10398</v>
      </c>
      <c r="I62" s="87">
        <v>18087</v>
      </c>
      <c r="J62" s="19">
        <v>869</v>
      </c>
      <c r="K62" s="87">
        <v>1165</v>
      </c>
      <c r="L62" s="87">
        <v>4182</v>
      </c>
      <c r="M62" s="87">
        <v>2619</v>
      </c>
    </row>
    <row r="63" spans="2:13">
      <c r="B63" s="19">
        <v>1988</v>
      </c>
      <c r="C63" s="87">
        <v>39811</v>
      </c>
      <c r="D63" s="19">
        <v>376</v>
      </c>
      <c r="E63" s="19">
        <v>73</v>
      </c>
      <c r="F63" s="19">
        <v>939</v>
      </c>
      <c r="G63" s="19">
        <v>508</v>
      </c>
      <c r="H63" s="87">
        <v>10691</v>
      </c>
      <c r="I63" s="87">
        <v>18317</v>
      </c>
      <c r="J63" s="19">
        <v>883</v>
      </c>
      <c r="K63" s="87">
        <v>1166</v>
      </c>
      <c r="L63" s="87">
        <v>4151</v>
      </c>
      <c r="M63" s="87">
        <v>2676</v>
      </c>
    </row>
    <row r="64" spans="2:13">
      <c r="B64" s="19">
        <v>1989</v>
      </c>
      <c r="C64" s="87">
        <v>40254</v>
      </c>
      <c r="D64" s="19">
        <v>378</v>
      </c>
      <c r="E64" s="19">
        <v>72</v>
      </c>
      <c r="F64" s="19">
        <v>942</v>
      </c>
      <c r="G64" s="19">
        <v>504</v>
      </c>
      <c r="H64" s="87">
        <v>10977</v>
      </c>
      <c r="I64" s="87">
        <v>18484</v>
      </c>
      <c r="J64" s="19">
        <v>893</v>
      </c>
      <c r="K64" s="87">
        <v>1165</v>
      </c>
      <c r="L64" s="87">
        <v>4092</v>
      </c>
      <c r="M64" s="87">
        <v>2716</v>
      </c>
    </row>
    <row r="65" spans="2:13">
      <c r="B65" s="19">
        <v>1990</v>
      </c>
      <c r="C65" s="87">
        <v>41059</v>
      </c>
      <c r="D65" s="19">
        <v>384</v>
      </c>
      <c r="E65" s="19">
        <v>73</v>
      </c>
      <c r="F65" s="19">
        <v>949</v>
      </c>
      <c r="G65" s="19">
        <v>501</v>
      </c>
      <c r="H65" s="87">
        <v>11363</v>
      </c>
      <c r="I65" s="87">
        <v>18830</v>
      </c>
      <c r="J65" s="19">
        <v>906</v>
      </c>
      <c r="K65" s="87">
        <v>1164</v>
      </c>
      <c r="L65" s="87">
        <v>4095</v>
      </c>
      <c r="M65" s="87">
        <v>2764</v>
      </c>
    </row>
    <row r="66" spans="2:13">
      <c r="B66" s="19">
        <v>1991</v>
      </c>
      <c r="C66" s="87">
        <v>41636</v>
      </c>
      <c r="D66" s="19">
        <v>388</v>
      </c>
      <c r="E66" s="19">
        <v>73</v>
      </c>
      <c r="F66" s="19">
        <v>953</v>
      </c>
      <c r="G66" s="19">
        <v>497</v>
      </c>
      <c r="H66" s="87">
        <v>11670</v>
      </c>
      <c r="I66" s="87">
        <v>19089</v>
      </c>
      <c r="J66" s="19">
        <v>913</v>
      </c>
      <c r="K66" s="87">
        <v>1156</v>
      </c>
      <c r="L66" s="87">
        <v>4072</v>
      </c>
      <c r="M66" s="87">
        <v>2795</v>
      </c>
    </row>
    <row r="67" spans="2:13">
      <c r="B67" s="19">
        <v>1992</v>
      </c>
      <c r="C67" s="87">
        <v>41465</v>
      </c>
      <c r="D67" s="19">
        <v>385</v>
      </c>
      <c r="E67" s="19">
        <v>71</v>
      </c>
      <c r="F67" s="19">
        <v>941</v>
      </c>
      <c r="G67" s="19">
        <v>485</v>
      </c>
      <c r="H67" s="87">
        <v>11736</v>
      </c>
      <c r="I67" s="87">
        <v>19006</v>
      </c>
      <c r="J67" s="19">
        <v>902</v>
      </c>
      <c r="K67" s="87">
        <v>1140</v>
      </c>
      <c r="L67" s="87">
        <v>3987</v>
      </c>
      <c r="M67" s="87">
        <v>2785</v>
      </c>
    </row>
    <row r="68" spans="2:13">
      <c r="B68" s="19">
        <v>1993</v>
      </c>
      <c r="C68" s="87">
        <v>42750</v>
      </c>
      <c r="D68" s="19">
        <v>394</v>
      </c>
      <c r="E68" s="19">
        <v>72</v>
      </c>
      <c r="F68" s="19">
        <v>959</v>
      </c>
      <c r="G68" s="19">
        <v>486</v>
      </c>
      <c r="H68" s="87">
        <v>12157</v>
      </c>
      <c r="I68" s="87">
        <v>19653</v>
      </c>
      <c r="J68" s="19">
        <v>929</v>
      </c>
      <c r="K68" s="87">
        <v>1166</v>
      </c>
      <c r="L68" s="87">
        <v>4026</v>
      </c>
      <c r="M68" s="87">
        <v>2880</v>
      </c>
    </row>
    <row r="69" spans="2:13">
      <c r="B69" s="19">
        <v>1994</v>
      </c>
      <c r="C69" s="87">
        <v>43980</v>
      </c>
      <c r="D69" s="19">
        <v>396</v>
      </c>
      <c r="E69" s="19">
        <v>72</v>
      </c>
      <c r="F69" s="19">
        <v>956</v>
      </c>
      <c r="G69" s="19">
        <v>483</v>
      </c>
      <c r="H69" s="87">
        <v>12547</v>
      </c>
      <c r="I69" s="87">
        <v>20329</v>
      </c>
      <c r="J69" s="19">
        <v>952</v>
      </c>
      <c r="K69" s="87">
        <v>1165</v>
      </c>
      <c r="L69" s="87">
        <v>4060</v>
      </c>
      <c r="M69" s="87">
        <v>2993</v>
      </c>
    </row>
    <row r="70" spans="2:13">
      <c r="B70" s="19">
        <v>1995</v>
      </c>
      <c r="C70" s="87">
        <v>45624</v>
      </c>
      <c r="D70" s="19">
        <v>403</v>
      </c>
      <c r="E70" s="19">
        <v>73</v>
      </c>
      <c r="F70" s="19">
        <v>968</v>
      </c>
      <c r="G70" s="19">
        <v>490</v>
      </c>
      <c r="H70" s="87">
        <v>13111</v>
      </c>
      <c r="I70" s="87">
        <v>21136</v>
      </c>
      <c r="J70" s="19">
        <v>979</v>
      </c>
      <c r="K70" s="87">
        <v>1179</v>
      </c>
      <c r="L70" s="87">
        <v>4119</v>
      </c>
      <c r="M70" s="87">
        <v>3141</v>
      </c>
    </row>
    <row r="71" spans="2:13">
      <c r="B71" s="19">
        <v>1996</v>
      </c>
      <c r="C71" s="87">
        <v>47821</v>
      </c>
      <c r="D71" s="19">
        <v>417</v>
      </c>
      <c r="E71" s="19">
        <v>76</v>
      </c>
      <c r="F71" s="19">
        <v>996</v>
      </c>
      <c r="G71" s="19">
        <v>508</v>
      </c>
      <c r="H71" s="87">
        <v>13816</v>
      </c>
      <c r="I71" s="87">
        <v>22196</v>
      </c>
      <c r="J71" s="87">
        <v>1022</v>
      </c>
      <c r="K71" s="87">
        <v>1219</v>
      </c>
      <c r="L71" s="87">
        <v>4212</v>
      </c>
      <c r="M71" s="87">
        <v>3334</v>
      </c>
    </row>
    <row r="72" spans="2:13">
      <c r="B72" s="19">
        <v>1997</v>
      </c>
      <c r="C72" s="87">
        <v>47709</v>
      </c>
      <c r="D72" s="19">
        <v>411</v>
      </c>
      <c r="E72" s="19">
        <v>74</v>
      </c>
      <c r="F72" s="19">
        <v>988</v>
      </c>
      <c r="G72" s="19">
        <v>520</v>
      </c>
      <c r="H72" s="87">
        <v>13802</v>
      </c>
      <c r="I72" s="87">
        <v>22247</v>
      </c>
      <c r="J72" s="87">
        <v>1015</v>
      </c>
      <c r="K72" s="87">
        <v>1200</v>
      </c>
      <c r="L72" s="87">
        <v>4100</v>
      </c>
      <c r="M72" s="87">
        <v>3327</v>
      </c>
    </row>
    <row r="73" spans="2:13">
      <c r="B73" s="19">
        <v>1998</v>
      </c>
      <c r="C73" s="87">
        <v>48423</v>
      </c>
      <c r="D73" s="19">
        <v>424</v>
      </c>
      <c r="E73" s="19">
        <v>78</v>
      </c>
      <c r="F73" s="87">
        <v>1038</v>
      </c>
      <c r="G73" s="19">
        <v>564</v>
      </c>
      <c r="H73" s="87">
        <v>14064</v>
      </c>
      <c r="I73" s="87">
        <v>22537</v>
      </c>
      <c r="J73" s="87">
        <v>1045</v>
      </c>
      <c r="K73" s="87">
        <v>1174</v>
      </c>
      <c r="L73" s="87">
        <v>4112</v>
      </c>
      <c r="M73" s="87">
        <v>3364</v>
      </c>
    </row>
    <row r="74" spans="2:13">
      <c r="B74" s="19">
        <v>1999</v>
      </c>
      <c r="C74" s="87">
        <v>49537</v>
      </c>
      <c r="D74" s="19">
        <v>433</v>
      </c>
      <c r="E74" s="19">
        <v>83</v>
      </c>
      <c r="F74" s="87">
        <v>1063</v>
      </c>
      <c r="G74" s="19">
        <v>577</v>
      </c>
      <c r="H74" s="87">
        <v>14591</v>
      </c>
      <c r="I74" s="87">
        <v>23058</v>
      </c>
      <c r="J74" s="87">
        <v>1099</v>
      </c>
      <c r="K74" s="87">
        <v>1168</v>
      </c>
      <c r="L74" s="87">
        <v>4026</v>
      </c>
      <c r="M74" s="87">
        <v>3414</v>
      </c>
    </row>
    <row r="75" spans="2:13">
      <c r="B75" s="19">
        <v>2000</v>
      </c>
      <c r="C75" s="87">
        <v>52765</v>
      </c>
      <c r="D75" s="19">
        <v>444</v>
      </c>
      <c r="E75" s="19">
        <v>93</v>
      </c>
      <c r="F75" s="87">
        <v>1096</v>
      </c>
      <c r="G75" s="19">
        <v>568</v>
      </c>
      <c r="H75" s="87">
        <v>15956</v>
      </c>
      <c r="I75" s="87">
        <v>24405</v>
      </c>
      <c r="J75" s="87">
        <v>1168</v>
      </c>
      <c r="K75" s="87">
        <v>1196</v>
      </c>
      <c r="L75" s="87">
        <v>4096</v>
      </c>
      <c r="M75" s="87">
        <v>3714</v>
      </c>
    </row>
    <row r="76" spans="2:13">
      <c r="B76" s="19">
        <v>2001</v>
      </c>
      <c r="C76" s="87">
        <v>56972</v>
      </c>
      <c r="D76" s="19">
        <v>449</v>
      </c>
      <c r="E76" s="19">
        <v>100</v>
      </c>
      <c r="F76" s="87">
        <v>1126</v>
      </c>
      <c r="G76" s="19">
        <v>558</v>
      </c>
      <c r="H76" s="87">
        <v>17523</v>
      </c>
      <c r="I76" s="87">
        <v>25961</v>
      </c>
      <c r="J76" s="87">
        <v>1282</v>
      </c>
      <c r="K76" s="87">
        <v>1216</v>
      </c>
      <c r="L76" s="87">
        <v>4654</v>
      </c>
      <c r="M76" s="87">
        <v>4079</v>
      </c>
    </row>
    <row r="77" spans="2:13">
      <c r="B77" s="19">
        <v>2002</v>
      </c>
      <c r="C77" s="87">
        <v>60540</v>
      </c>
      <c r="D77" s="19">
        <v>458</v>
      </c>
      <c r="E77" s="19">
        <v>99</v>
      </c>
      <c r="F77" s="87">
        <v>1154</v>
      </c>
      <c r="G77" s="19">
        <v>591</v>
      </c>
      <c r="H77" s="87">
        <v>18846</v>
      </c>
      <c r="I77" s="87">
        <v>27253</v>
      </c>
      <c r="J77" s="87">
        <v>1319</v>
      </c>
      <c r="K77" s="87">
        <v>1244</v>
      </c>
      <c r="L77" s="87">
        <v>5193</v>
      </c>
      <c r="M77" s="87">
        <v>4364</v>
      </c>
    </row>
    <row r="78" spans="2:13">
      <c r="B78" s="19">
        <v>2003</v>
      </c>
      <c r="C78" s="87">
        <v>63478</v>
      </c>
      <c r="D78" s="19">
        <v>477</v>
      </c>
      <c r="E78" s="19">
        <v>107</v>
      </c>
      <c r="F78" s="87">
        <v>1172</v>
      </c>
      <c r="G78" s="19">
        <v>609</v>
      </c>
      <c r="H78" s="87">
        <v>19591</v>
      </c>
      <c r="I78" s="87">
        <v>28715</v>
      </c>
      <c r="J78" s="87">
        <v>1338</v>
      </c>
      <c r="K78" s="87">
        <v>1219</v>
      </c>
      <c r="L78" s="87">
        <v>5570</v>
      </c>
      <c r="M78" s="87">
        <v>4659</v>
      </c>
    </row>
    <row r="79" spans="2:13">
      <c r="B79" s="19">
        <v>2004</v>
      </c>
      <c r="C79" s="87">
        <v>66450</v>
      </c>
      <c r="D79" s="19">
        <v>483</v>
      </c>
      <c r="E79" s="19">
        <v>109</v>
      </c>
      <c r="F79" s="87">
        <v>1205</v>
      </c>
      <c r="G79" s="19">
        <v>627</v>
      </c>
      <c r="H79" s="87">
        <v>19757</v>
      </c>
      <c r="I79" s="87">
        <v>30723</v>
      </c>
      <c r="J79" s="87">
        <v>1380</v>
      </c>
      <c r="K79" s="87">
        <v>1209</v>
      </c>
      <c r="L79" s="87">
        <v>5788</v>
      </c>
      <c r="M79" s="87">
        <v>5145</v>
      </c>
    </row>
    <row r="80" spans="2:13">
      <c r="B80" s="19">
        <v>2005</v>
      </c>
      <c r="C80" s="87">
        <v>69103</v>
      </c>
      <c r="D80" s="19">
        <v>513</v>
      </c>
      <c r="E80" s="19">
        <v>131</v>
      </c>
      <c r="F80" s="87">
        <v>1241</v>
      </c>
      <c r="G80" s="19">
        <v>673</v>
      </c>
      <c r="H80" s="87">
        <v>19820</v>
      </c>
      <c r="I80" s="87">
        <v>32376</v>
      </c>
      <c r="J80" s="87">
        <v>1460</v>
      </c>
      <c r="K80" s="87">
        <v>1217</v>
      </c>
      <c r="L80" s="87">
        <v>6012</v>
      </c>
      <c r="M80" s="87">
        <v>5635</v>
      </c>
    </row>
    <row r="81" spans="2:13">
      <c r="B81" s="19">
        <v>2006</v>
      </c>
      <c r="C81" s="87">
        <v>70575</v>
      </c>
      <c r="D81" s="19">
        <v>536</v>
      </c>
      <c r="E81" s="19">
        <v>145</v>
      </c>
      <c r="F81" s="87">
        <v>1268</v>
      </c>
      <c r="G81" s="19">
        <v>706</v>
      </c>
      <c r="H81" s="87">
        <v>20022</v>
      </c>
      <c r="I81" s="87">
        <v>33076</v>
      </c>
      <c r="J81" s="87">
        <v>1473</v>
      </c>
      <c r="K81" s="87">
        <v>1216</v>
      </c>
      <c r="L81" s="87">
        <v>6077</v>
      </c>
      <c r="M81" s="87">
        <v>6027</v>
      </c>
    </row>
    <row r="82" spans="2:13">
      <c r="B82" s="19">
        <v>2007</v>
      </c>
      <c r="C82" s="87">
        <v>70526</v>
      </c>
      <c r="D82" s="19">
        <v>556</v>
      </c>
      <c r="E82" s="19">
        <v>148</v>
      </c>
      <c r="F82" s="87">
        <v>1289</v>
      </c>
      <c r="G82" s="19">
        <v>744</v>
      </c>
      <c r="H82" s="87">
        <v>19795</v>
      </c>
      <c r="I82" s="87">
        <v>32665</v>
      </c>
      <c r="J82" s="87">
        <v>1497</v>
      </c>
      <c r="K82" s="87">
        <v>1208</v>
      </c>
      <c r="L82" s="87">
        <v>6242</v>
      </c>
      <c r="M82" s="87">
        <v>6319</v>
      </c>
    </row>
    <row r="83" spans="2:13">
      <c r="B83" s="19">
        <v>2008</v>
      </c>
      <c r="C83" s="87">
        <v>71346</v>
      </c>
      <c r="D83" s="19">
        <v>562</v>
      </c>
      <c r="E83" s="19">
        <v>153</v>
      </c>
      <c r="F83" s="87">
        <v>1296</v>
      </c>
      <c r="G83" s="19">
        <v>773</v>
      </c>
      <c r="H83" s="87">
        <v>19896</v>
      </c>
      <c r="I83" s="87">
        <v>32633</v>
      </c>
      <c r="J83" s="87">
        <v>1503</v>
      </c>
      <c r="K83" s="87">
        <v>1261</v>
      </c>
      <c r="L83" s="87">
        <v>6638</v>
      </c>
      <c r="M83" s="87">
        <v>6562</v>
      </c>
    </row>
    <row r="84" spans="2:13">
      <c r="B84" s="19">
        <v>2009</v>
      </c>
      <c r="C84" s="87">
        <v>71004</v>
      </c>
      <c r="D84" s="19">
        <v>579</v>
      </c>
      <c r="E84" s="19">
        <v>156</v>
      </c>
      <c r="F84" s="87">
        <v>1278</v>
      </c>
      <c r="G84" s="19">
        <v>795</v>
      </c>
      <c r="H84" s="87">
        <v>19693</v>
      </c>
      <c r="I84" s="87">
        <v>32188</v>
      </c>
      <c r="J84" s="87">
        <v>1560</v>
      </c>
      <c r="K84" s="87">
        <v>1320</v>
      </c>
      <c r="L84" s="87">
        <v>6811</v>
      </c>
      <c r="M84" s="87">
        <v>6565</v>
      </c>
    </row>
    <row r="85" spans="2:13">
      <c r="B85" s="19">
        <v>2010</v>
      </c>
      <c r="C85" s="87">
        <v>71020</v>
      </c>
      <c r="D85" s="19">
        <v>594</v>
      </c>
      <c r="E85" s="19">
        <v>159</v>
      </c>
      <c r="F85" s="87">
        <v>1276</v>
      </c>
      <c r="G85" s="19">
        <v>779</v>
      </c>
      <c r="H85" s="87">
        <v>19539</v>
      </c>
      <c r="I85" s="87">
        <v>31993</v>
      </c>
      <c r="J85" s="87">
        <v>1622</v>
      </c>
      <c r="K85" s="87">
        <v>1340</v>
      </c>
      <c r="L85" s="87">
        <v>6936</v>
      </c>
      <c r="M85" s="87">
        <v>6730</v>
      </c>
    </row>
    <row r="86" spans="2:13">
      <c r="B86" s="19">
        <v>2011</v>
      </c>
      <c r="C86" s="87">
        <v>71383</v>
      </c>
      <c r="D86" s="19">
        <v>633</v>
      </c>
      <c r="E86" s="19">
        <v>159</v>
      </c>
      <c r="F86" s="87">
        <v>1256</v>
      </c>
      <c r="G86" s="19">
        <v>766</v>
      </c>
      <c r="H86" s="87">
        <v>19578</v>
      </c>
      <c r="I86" s="87">
        <v>31950</v>
      </c>
      <c r="J86" s="87">
        <v>1642</v>
      </c>
      <c r="K86" s="87">
        <v>1339</v>
      </c>
      <c r="L86" s="87">
        <v>7247</v>
      </c>
      <c r="M86" s="87">
        <v>6767</v>
      </c>
    </row>
    <row r="87" spans="2:13">
      <c r="B87" s="19">
        <v>2012</v>
      </c>
      <c r="C87" s="87">
        <v>71174</v>
      </c>
      <c r="D87" s="19">
        <v>695</v>
      </c>
      <c r="E87" s="19">
        <v>154</v>
      </c>
      <c r="F87" s="87">
        <v>1242</v>
      </c>
      <c r="G87" s="19">
        <v>740</v>
      </c>
      <c r="H87" s="87">
        <v>19568</v>
      </c>
      <c r="I87" s="87">
        <v>31681</v>
      </c>
      <c r="J87" s="87">
        <v>1638</v>
      </c>
      <c r="K87" s="87">
        <v>1358</v>
      </c>
      <c r="L87" s="87">
        <v>7283</v>
      </c>
      <c r="M87" s="87">
        <v>6772</v>
      </c>
    </row>
    <row r="88" spans="2:13">
      <c r="B88" s="19">
        <v>2013</v>
      </c>
      <c r="C88" s="87">
        <v>71923</v>
      </c>
      <c r="D88" s="19">
        <v>714</v>
      </c>
      <c r="E88" s="19">
        <v>161</v>
      </c>
      <c r="F88" s="87">
        <v>1256</v>
      </c>
      <c r="G88" s="19">
        <v>730</v>
      </c>
      <c r="H88" s="87">
        <v>19988</v>
      </c>
      <c r="I88" s="87">
        <v>31633</v>
      </c>
      <c r="J88" s="87">
        <v>1696</v>
      </c>
      <c r="K88" s="87">
        <v>1450</v>
      </c>
      <c r="L88" s="87">
        <v>7505</v>
      </c>
      <c r="M88" s="87">
        <v>6751</v>
      </c>
    </row>
    <row r="89" spans="2:13">
      <c r="B89" s="19">
        <v>2014</v>
      </c>
      <c r="C89" s="87">
        <v>73388</v>
      </c>
      <c r="D89" s="19">
        <v>751</v>
      </c>
      <c r="E89" s="19">
        <v>162</v>
      </c>
      <c r="F89" s="87">
        <v>1274</v>
      </c>
      <c r="G89" s="19">
        <v>727</v>
      </c>
      <c r="H89" s="87">
        <v>20489</v>
      </c>
      <c r="I89" s="87">
        <v>32009</v>
      </c>
      <c r="J89" s="87">
        <v>1769</v>
      </c>
      <c r="K89" s="87">
        <v>1466</v>
      </c>
      <c r="L89" s="87">
        <v>7981</v>
      </c>
      <c r="M89" s="87">
        <v>6713</v>
      </c>
    </row>
    <row r="90" spans="2:13">
      <c r="B90" s="19">
        <v>2015</v>
      </c>
      <c r="C90" s="87">
        <v>73602</v>
      </c>
      <c r="D90" s="19">
        <v>783</v>
      </c>
      <c r="E90" s="19">
        <v>160</v>
      </c>
      <c r="F90" s="87">
        <v>1290</v>
      </c>
      <c r="G90" s="19">
        <v>718</v>
      </c>
      <c r="H90" s="87">
        <v>20275</v>
      </c>
      <c r="I90" s="87">
        <v>32342</v>
      </c>
      <c r="J90" s="87">
        <v>1817</v>
      </c>
      <c r="K90" s="87">
        <v>1524</v>
      </c>
      <c r="L90" s="87">
        <v>7999</v>
      </c>
      <c r="M90" s="87">
        <v>6638</v>
      </c>
    </row>
    <row r="91" spans="2:13">
      <c r="B91" s="19">
        <v>2016</v>
      </c>
      <c r="C91" s="87">
        <v>72525</v>
      </c>
      <c r="D91" s="19">
        <v>770</v>
      </c>
      <c r="E91" s="19">
        <v>161</v>
      </c>
      <c r="F91" s="87">
        <v>1277</v>
      </c>
      <c r="G91" s="19">
        <v>728</v>
      </c>
      <c r="H91" s="87">
        <v>19785</v>
      </c>
      <c r="I91" s="87">
        <v>31902</v>
      </c>
      <c r="J91" s="87">
        <v>1826</v>
      </c>
      <c r="K91" s="87">
        <v>1532</v>
      </c>
      <c r="L91" s="87">
        <v>7701</v>
      </c>
      <c r="M91" s="87">
        <v>6790</v>
      </c>
    </row>
    <row r="92" spans="2:13">
      <c r="B92" s="19">
        <v>2017</v>
      </c>
      <c r="C92" s="87">
        <v>71406</v>
      </c>
      <c r="D92" s="19">
        <v>760</v>
      </c>
      <c r="E92" s="19">
        <v>162</v>
      </c>
      <c r="F92" s="87">
        <v>1265</v>
      </c>
      <c r="G92" s="19">
        <v>731</v>
      </c>
      <c r="H92" s="87">
        <v>19336</v>
      </c>
      <c r="I92" s="87">
        <v>31432</v>
      </c>
      <c r="J92" s="87">
        <v>1825</v>
      </c>
      <c r="K92" s="87">
        <v>1530</v>
      </c>
      <c r="L92" s="87">
        <v>7448</v>
      </c>
      <c r="M92" s="87">
        <v>6867</v>
      </c>
    </row>
    <row r="93" spans="2:13">
      <c r="B93" s="19">
        <v>2018</v>
      </c>
      <c r="C93" s="87">
        <v>70620</v>
      </c>
      <c r="D93" s="19">
        <v>752</v>
      </c>
      <c r="E93" s="19">
        <v>161</v>
      </c>
      <c r="F93" s="87">
        <v>1255</v>
      </c>
      <c r="G93" s="19">
        <v>734</v>
      </c>
      <c r="H93" s="87">
        <v>19024</v>
      </c>
      <c r="I93" s="87">
        <v>31102</v>
      </c>
      <c r="J93" s="87">
        <v>1824</v>
      </c>
      <c r="K93" s="87">
        <v>1530</v>
      </c>
      <c r="L93" s="87">
        <v>7266</v>
      </c>
      <c r="M93" s="87">
        <v>6926</v>
      </c>
    </row>
    <row r="94" spans="2:13">
      <c r="B94" s="83"/>
      <c r="C94" s="83"/>
      <c r="D94" s="83"/>
      <c r="E94" s="83"/>
      <c r="F94" s="83"/>
      <c r="G94" s="83"/>
      <c r="H94" s="83"/>
      <c r="I94" s="83"/>
      <c r="J94" s="83"/>
      <c r="K94" s="83"/>
      <c r="L94" s="83"/>
      <c r="M94" s="83"/>
    </row>
    <row r="95" spans="2:13">
      <c r="B95" s="83" t="s">
        <v>1021</v>
      </c>
    </row>
    <row r="96" spans="2:13">
      <c r="B96" s="83" t="s">
        <v>1028</v>
      </c>
    </row>
  </sheetData>
  <mergeCells count="13">
    <mergeCell ref="B46:I47"/>
    <mergeCell ref="B48:I49"/>
    <mergeCell ref="B3:C3"/>
    <mergeCell ref="D3:E3"/>
    <mergeCell ref="F3:G3"/>
    <mergeCell ref="H3:I3"/>
    <mergeCell ref="T3:U3"/>
    <mergeCell ref="V3:W3"/>
    <mergeCell ref="J3:K3"/>
    <mergeCell ref="L3:M3"/>
    <mergeCell ref="N3:O3"/>
    <mergeCell ref="P3:Q3"/>
    <mergeCell ref="R3:S3"/>
  </mergeCells>
  <phoneticPr fontId="16" type="noConversion"/>
  <pageMargins left="0.35433070866141736" right="0.35433070866141736" top="0.59055118110236227" bottom="0.59055118110236227" header="0.51181102362204722" footer="0.51181102362204722"/>
  <pageSetup scale="53" orientation="landscape" r:id="rId1"/>
  <headerFooter alignWithMargins="0"/>
</worksheet>
</file>

<file path=xl/worksheets/sheet39.xml><?xml version="1.0" encoding="utf-8"?>
<worksheet xmlns="http://schemas.openxmlformats.org/spreadsheetml/2006/main" xmlns:r="http://schemas.openxmlformats.org/officeDocument/2006/relationships">
  <dimension ref="A1:AS127"/>
  <sheetViews>
    <sheetView zoomScaleNormal="100" zoomScaleSheetLayoutView="85" workbookViewId="0">
      <pane xSplit="1" topLeftCell="B1" activePane="topRight" state="frozen"/>
      <selection activeCell="B23" sqref="B23"/>
      <selection pane="topRight" activeCell="AL4" sqref="AL4"/>
    </sheetView>
  </sheetViews>
  <sheetFormatPr defaultColWidth="8.875" defaultRowHeight="12.75"/>
  <cols>
    <col min="1" max="1" width="8.875" style="1"/>
    <col min="2" max="2" width="10.75" style="1" customWidth="1"/>
    <col min="3" max="3" width="11.125" style="1" customWidth="1"/>
    <col min="4" max="4" width="11" style="1" customWidth="1"/>
    <col min="5" max="5" width="10.75" style="1" customWidth="1"/>
    <col min="6" max="7" width="12.5" style="1" bestFit="1" customWidth="1"/>
    <col min="8" max="8" width="13.375" style="1" bestFit="1" customWidth="1"/>
    <col min="9" max="9" width="11.375" style="1" customWidth="1"/>
    <col min="10" max="10" width="12.5" style="1" bestFit="1" customWidth="1"/>
    <col min="11" max="12" width="13.375" style="1" bestFit="1" customWidth="1"/>
    <col min="13" max="13" width="11.25" style="1" customWidth="1"/>
    <col min="14" max="16" width="8.875" style="1"/>
    <col min="17" max="17" width="11.625" style="1" customWidth="1"/>
    <col min="18" max="18" width="8.875" style="1"/>
    <col min="19" max="21" width="10.75" style="1" customWidth="1"/>
    <col min="22" max="22" width="9.875" style="1" customWidth="1"/>
    <col min="23" max="23" width="12.375" style="1" customWidth="1"/>
    <col min="24" max="24" width="9.875" style="1" customWidth="1"/>
    <col min="25" max="25" width="11" style="1" customWidth="1"/>
    <col min="26" max="26" width="8.875" style="1"/>
    <col min="27" max="29" width="10.875" style="1" customWidth="1"/>
    <col min="30" max="30" width="8.875" style="1"/>
    <col min="31" max="33" width="10.125" style="1" customWidth="1"/>
    <col min="34" max="34" width="8.875" style="1"/>
    <col min="35" max="37" width="10.625" style="1" customWidth="1"/>
    <col min="38" max="38" width="8.875" style="1"/>
    <col min="39" max="39" width="12.75" style="1" customWidth="1"/>
    <col min="40" max="41" width="11" style="1" customWidth="1"/>
    <col min="42" max="42" width="8.875" style="1"/>
    <col min="43" max="43" width="12.375" style="1" customWidth="1"/>
    <col min="44" max="44" width="10.25" style="1" customWidth="1"/>
    <col min="45" max="45" width="10.875" style="1" customWidth="1"/>
    <col min="46" max="16384" width="8.875" style="1"/>
  </cols>
  <sheetData>
    <row r="1" spans="1:45">
      <c r="B1" s="1" t="s">
        <v>1256</v>
      </c>
      <c r="N1" s="1" t="s">
        <v>1257</v>
      </c>
      <c r="Z1" s="249" t="s">
        <v>1258</v>
      </c>
      <c r="AL1" s="249" t="s">
        <v>1259</v>
      </c>
    </row>
    <row r="3" spans="1:45" ht="15">
      <c r="B3" s="389" t="s">
        <v>264</v>
      </c>
      <c r="C3" s="389"/>
      <c r="D3" s="389"/>
      <c r="E3" s="390"/>
      <c r="F3" s="387" t="s">
        <v>785</v>
      </c>
      <c r="G3" s="366"/>
      <c r="H3" s="366"/>
      <c r="I3" s="388"/>
      <c r="J3" s="387" t="s">
        <v>281</v>
      </c>
      <c r="K3" s="366"/>
      <c r="L3" s="366"/>
      <c r="M3" s="388"/>
      <c r="N3" s="387" t="s">
        <v>282</v>
      </c>
      <c r="O3" s="366"/>
      <c r="P3" s="366"/>
      <c r="Q3" s="388"/>
      <c r="R3" s="387" t="s">
        <v>283</v>
      </c>
      <c r="S3" s="366"/>
      <c r="T3" s="366"/>
      <c r="U3" s="388"/>
      <c r="V3" s="387" t="s">
        <v>284</v>
      </c>
      <c r="W3" s="366"/>
      <c r="X3" s="366"/>
      <c r="Y3" s="388"/>
      <c r="Z3" s="387" t="s">
        <v>285</v>
      </c>
      <c r="AA3" s="366"/>
      <c r="AB3" s="366"/>
      <c r="AC3" s="388"/>
      <c r="AD3" s="387" t="s">
        <v>286</v>
      </c>
      <c r="AE3" s="366"/>
      <c r="AF3" s="366"/>
      <c r="AG3" s="388"/>
      <c r="AH3" s="387" t="s">
        <v>287</v>
      </c>
      <c r="AI3" s="366"/>
      <c r="AJ3" s="366"/>
      <c r="AK3" s="388"/>
      <c r="AL3" s="387" t="s">
        <v>288</v>
      </c>
      <c r="AM3" s="366"/>
      <c r="AN3" s="366"/>
      <c r="AO3" s="388"/>
      <c r="AP3" s="387" t="s">
        <v>289</v>
      </c>
      <c r="AQ3" s="366"/>
      <c r="AR3" s="366"/>
      <c r="AS3" s="366"/>
    </row>
    <row r="4" spans="1:45" s="277" customFormat="1" ht="63.75">
      <c r="B4" s="277" t="s">
        <v>469</v>
      </c>
      <c r="C4" s="277" t="s">
        <v>1167</v>
      </c>
      <c r="D4" s="277" t="s">
        <v>1168</v>
      </c>
      <c r="E4" s="358" t="s">
        <v>470</v>
      </c>
      <c r="F4" s="277" t="s">
        <v>469</v>
      </c>
      <c r="G4" s="277" t="s">
        <v>1167</v>
      </c>
      <c r="H4" s="277" t="s">
        <v>1168</v>
      </c>
      <c r="I4" s="358" t="s">
        <v>470</v>
      </c>
      <c r="J4" s="277" t="s">
        <v>469</v>
      </c>
      <c r="K4" s="277" t="s">
        <v>1167</v>
      </c>
      <c r="L4" s="277" t="s">
        <v>1168</v>
      </c>
      <c r="M4" s="358" t="s">
        <v>470</v>
      </c>
      <c r="N4" s="277" t="s">
        <v>469</v>
      </c>
      <c r="O4" s="277" t="s">
        <v>1167</v>
      </c>
      <c r="P4" s="277" t="s">
        <v>1168</v>
      </c>
      <c r="Q4" s="358" t="s">
        <v>470</v>
      </c>
      <c r="R4" s="277" t="s">
        <v>469</v>
      </c>
      <c r="S4" s="277" t="s">
        <v>1167</v>
      </c>
      <c r="T4" s="277" t="s">
        <v>1168</v>
      </c>
      <c r="U4" s="358" t="s">
        <v>470</v>
      </c>
      <c r="V4" s="277" t="s">
        <v>469</v>
      </c>
      <c r="W4" s="277" t="s">
        <v>1167</v>
      </c>
      <c r="X4" s="277" t="s">
        <v>1168</v>
      </c>
      <c r="Y4" s="358" t="s">
        <v>470</v>
      </c>
      <c r="Z4" s="277" t="s">
        <v>469</v>
      </c>
      <c r="AA4" s="277" t="s">
        <v>1167</v>
      </c>
      <c r="AB4" s="277" t="s">
        <v>1168</v>
      </c>
      <c r="AC4" s="358" t="s">
        <v>470</v>
      </c>
      <c r="AD4" s="277" t="s">
        <v>469</v>
      </c>
      <c r="AE4" s="277" t="s">
        <v>1167</v>
      </c>
      <c r="AF4" s="277" t="s">
        <v>1168</v>
      </c>
      <c r="AG4" s="358" t="s">
        <v>470</v>
      </c>
      <c r="AH4" s="277" t="s">
        <v>469</v>
      </c>
      <c r="AI4" s="277" t="s">
        <v>1167</v>
      </c>
      <c r="AJ4" s="277" t="s">
        <v>1168</v>
      </c>
      <c r="AK4" s="358" t="s">
        <v>470</v>
      </c>
      <c r="AL4" s="277" t="s">
        <v>469</v>
      </c>
      <c r="AM4" s="277" t="s">
        <v>1167</v>
      </c>
      <c r="AN4" s="277" t="s">
        <v>1168</v>
      </c>
      <c r="AO4" s="358" t="s">
        <v>470</v>
      </c>
      <c r="AP4" s="277" t="s">
        <v>469</v>
      </c>
      <c r="AQ4" s="277" t="s">
        <v>1167</v>
      </c>
      <c r="AR4" s="277" t="s">
        <v>1168</v>
      </c>
      <c r="AS4" s="358" t="s">
        <v>470</v>
      </c>
    </row>
    <row r="5" spans="1:45" s="277" customFormat="1" ht="25.5">
      <c r="B5" s="359" t="s">
        <v>77</v>
      </c>
      <c r="C5" s="277" t="s">
        <v>78</v>
      </c>
      <c r="D5" s="277" t="s">
        <v>79</v>
      </c>
      <c r="E5" s="358" t="s">
        <v>216</v>
      </c>
      <c r="F5" s="277" t="s">
        <v>77</v>
      </c>
      <c r="G5" s="277" t="s">
        <v>78</v>
      </c>
      <c r="H5" s="277" t="s">
        <v>79</v>
      </c>
      <c r="I5" s="358" t="s">
        <v>216</v>
      </c>
      <c r="J5" s="277" t="s">
        <v>77</v>
      </c>
      <c r="K5" s="277" t="s">
        <v>78</v>
      </c>
      <c r="L5" s="277" t="s">
        <v>79</v>
      </c>
      <c r="M5" s="358" t="s">
        <v>216</v>
      </c>
      <c r="N5" s="277" t="s">
        <v>77</v>
      </c>
      <c r="O5" s="277" t="s">
        <v>78</v>
      </c>
      <c r="P5" s="277" t="s">
        <v>79</v>
      </c>
      <c r="Q5" s="358" t="s">
        <v>216</v>
      </c>
      <c r="R5" s="277" t="s">
        <v>77</v>
      </c>
      <c r="S5" s="277" t="s">
        <v>78</v>
      </c>
      <c r="T5" s="277" t="s">
        <v>79</v>
      </c>
      <c r="U5" s="358" t="s">
        <v>216</v>
      </c>
      <c r="V5" s="277" t="s">
        <v>77</v>
      </c>
      <c r="W5" s="277" t="s">
        <v>78</v>
      </c>
      <c r="X5" s="277" t="s">
        <v>79</v>
      </c>
      <c r="Y5" s="358" t="s">
        <v>216</v>
      </c>
      <c r="Z5" s="277" t="s">
        <v>77</v>
      </c>
      <c r="AA5" s="277" t="s">
        <v>78</v>
      </c>
      <c r="AB5" s="277" t="s">
        <v>79</v>
      </c>
      <c r="AC5" s="358" t="s">
        <v>216</v>
      </c>
      <c r="AD5" s="277" t="s">
        <v>77</v>
      </c>
      <c r="AE5" s="277" t="s">
        <v>78</v>
      </c>
      <c r="AF5" s="277" t="s">
        <v>79</v>
      </c>
      <c r="AG5" s="358" t="s">
        <v>216</v>
      </c>
      <c r="AH5" s="277" t="s">
        <v>77</v>
      </c>
      <c r="AI5" s="277" t="s">
        <v>78</v>
      </c>
      <c r="AJ5" s="277" t="s">
        <v>79</v>
      </c>
      <c r="AK5" s="358" t="s">
        <v>216</v>
      </c>
      <c r="AL5" s="277" t="s">
        <v>77</v>
      </c>
      <c r="AM5" s="277" t="s">
        <v>78</v>
      </c>
      <c r="AN5" s="277" t="s">
        <v>79</v>
      </c>
      <c r="AO5" s="358" t="s">
        <v>216</v>
      </c>
      <c r="AP5" s="277" t="s">
        <v>77</v>
      </c>
      <c r="AQ5" s="277" t="s">
        <v>78</v>
      </c>
      <c r="AR5" s="277" t="s">
        <v>79</v>
      </c>
      <c r="AS5" s="358" t="s">
        <v>216</v>
      </c>
    </row>
    <row r="6" spans="1:45">
      <c r="A6" s="1">
        <v>1981</v>
      </c>
      <c r="B6" s="360">
        <v>559.52226398210291</v>
      </c>
      <c r="C6" s="360">
        <f>125*B6</f>
        <v>69940.282997762857</v>
      </c>
      <c r="D6" s="360">
        <f>SUM($C$6:C6)</f>
        <v>69940.282997762857</v>
      </c>
      <c r="E6" s="360">
        <f>D6/'a1'!F8*1000000</f>
        <v>2817.9098517365128</v>
      </c>
      <c r="F6" s="360">
        <f>$B6*$C$72/100</f>
        <v>9.2659140025224094</v>
      </c>
      <c r="G6" s="360">
        <f t="shared" ref="G6:G43" si="0">125*F6</f>
        <v>1158.2392503153012</v>
      </c>
      <c r="H6" s="360">
        <f>SUM($G$6:G6)</f>
        <v>1158.2392503153012</v>
      </c>
      <c r="I6" s="360">
        <f>H6/'a1'!L8*1000000</f>
        <v>2013.2717256593951</v>
      </c>
      <c r="J6" s="360">
        <f t="shared" ref="J6:J14" si="1">$B6*$C$73/100</f>
        <v>1.9433071920183775</v>
      </c>
      <c r="K6" s="360">
        <f t="shared" ref="K6:K42" si="2">125*J6</f>
        <v>242.91339900229718</v>
      </c>
      <c r="L6" s="360">
        <f>SUM($K$6:K6)</f>
        <v>242.91339900229718</v>
      </c>
      <c r="M6" s="360">
        <f>L6/'a1'!R8*1000000</f>
        <v>1966.0982023803706</v>
      </c>
      <c r="N6" s="360">
        <f t="shared" ref="N6:N14" si="3">$B6*$C$74/100</f>
        <v>18.306517026260078</v>
      </c>
      <c r="O6" s="360">
        <f t="shared" ref="O6:O43" si="4">125*N6</f>
        <v>2288.3146282825096</v>
      </c>
      <c r="P6" s="360">
        <f>SUM($O$6:O6)</f>
        <v>2288.3146282825096</v>
      </c>
      <c r="Q6" s="360">
        <f>P6/'a1'!X8*1000000</f>
        <v>2676.7952454610222</v>
      </c>
      <c r="R6" s="360">
        <f t="shared" ref="R6:R14" si="5">$B6*$C$75/100</f>
        <v>15.208491067969913</v>
      </c>
      <c r="S6" s="360">
        <f t="shared" ref="S6:S43" si="6">125*R6</f>
        <v>1901.0613834962392</v>
      </c>
      <c r="T6" s="360">
        <f>SUM($S$6:S6)</f>
        <v>1901.0613834962392</v>
      </c>
      <c r="U6" s="360">
        <f>T6/'a1'!AD8*1000000</f>
        <v>2691.0519868640122</v>
      </c>
      <c r="V6" s="360">
        <f t="shared" ref="V6:V14" si="7">$B6*$C$76/100</f>
        <v>80.079277043076146</v>
      </c>
      <c r="W6" s="360">
        <f t="shared" ref="W6:W43" si="8">125*V6</f>
        <v>10009.909630384518</v>
      </c>
      <c r="X6" s="360">
        <f>SUM($W$6:W6)</f>
        <v>10009.909630384518</v>
      </c>
      <c r="Y6" s="360">
        <f>X6/'a1'!AJ8*1000000</f>
        <v>1528.8824120551737</v>
      </c>
      <c r="Z6" s="360">
        <f t="shared" ref="Z6:Z14" si="9">$B6*$C$77/100</f>
        <v>164.28925536387251</v>
      </c>
      <c r="AA6" s="360">
        <f t="shared" ref="AA6:AA43" si="10">125*Z6</f>
        <v>20536.156920484063</v>
      </c>
      <c r="AB6" s="360">
        <f>SUM($AA$6:AA6)</f>
        <v>20536.156920484063</v>
      </c>
      <c r="AC6" s="360">
        <f>AB6/'a1'!AP8*1000000</f>
        <v>2330.4006384363902</v>
      </c>
      <c r="AD6" s="360">
        <f t="shared" ref="AD6:AD14" si="11">$B6*$C$78/100</f>
        <v>16.898323408855457</v>
      </c>
      <c r="AE6" s="360">
        <f t="shared" ref="AE6:AE43" si="12">125*AD6</f>
        <v>2112.290426106932</v>
      </c>
      <c r="AF6" s="360">
        <f>SUM($AE$6:AE6)</f>
        <v>2112.290426106932</v>
      </c>
      <c r="AG6" s="360">
        <f>AF6/'a1'!AV8*1000000</f>
        <v>2039.7862247482551</v>
      </c>
      <c r="AH6" s="360">
        <f t="shared" ref="AH6:AH14" si="13">$B6*$C$79/100</f>
        <v>41.400892351695873</v>
      </c>
      <c r="AI6" s="360">
        <f t="shared" ref="AI6:AI43" si="14">125*AH6</f>
        <v>5175.1115439619844</v>
      </c>
      <c r="AJ6" s="360">
        <f>SUM($AI$6:AI6)</f>
        <v>5175.1115439619844</v>
      </c>
      <c r="AK6" s="360">
        <f>AJ6/'a1'!BB8*1000000</f>
        <v>5303.6780024186137</v>
      </c>
      <c r="AL6" s="360">
        <f t="shared" ref="AL6:AL14" si="15">$B6*$C$80/100</f>
        <v>159.59527663919042</v>
      </c>
      <c r="AM6" s="360">
        <f t="shared" ref="AM6:AM43" si="16">125*AL6</f>
        <v>19949.409579898802</v>
      </c>
      <c r="AN6" s="360">
        <f>SUM($AM$6:AM6)</f>
        <v>19949.409579898802</v>
      </c>
      <c r="AO6" s="360">
        <f>AN6/'a1'!BH8*1000000</f>
        <v>8707.3347957573296</v>
      </c>
      <c r="AP6" s="360">
        <f t="shared" ref="AP6:AP14" si="17">$B6*$C$81/100</f>
        <v>47.503064693782562</v>
      </c>
      <c r="AQ6" s="360">
        <f t="shared" ref="AQ6:AQ43" si="18">125*AP6</f>
        <v>5937.8830867228207</v>
      </c>
      <c r="AR6" s="360">
        <f>SUM($AQ$6:AQ6)</f>
        <v>5937.8830867228207</v>
      </c>
      <c r="AS6" s="360">
        <f>AR6/'a1'!BN8*1000000</f>
        <v>2100.7469461878445</v>
      </c>
    </row>
    <row r="7" spans="1:45">
      <c r="A7" s="1">
        <v>1982</v>
      </c>
      <c r="B7" s="360">
        <v>534.82672930648766</v>
      </c>
      <c r="C7" s="360">
        <f t="shared" ref="C7:C43" si="19">125*B7</f>
        <v>66853.341163310964</v>
      </c>
      <c r="D7" s="360">
        <f>SUM($C$6:C7)</f>
        <v>136793.62416107382</v>
      </c>
      <c r="E7" s="360">
        <f>D7/'a1'!F9*1000000</f>
        <v>5446.2690625743307</v>
      </c>
      <c r="F7" s="360">
        <f t="shared" ref="F7:F14" si="20">$B7*$C$72/100</f>
        <v>8.8569460037836123</v>
      </c>
      <c r="G7" s="360">
        <f t="shared" si="0"/>
        <v>1107.1182504729516</v>
      </c>
      <c r="H7" s="360">
        <f>SUM($G$6:G7)</f>
        <v>2265.3575007882528</v>
      </c>
      <c r="I7" s="360">
        <f>H7/'a1'!L9*1000000</f>
        <v>3948.0258642690383</v>
      </c>
      <c r="J7" s="360">
        <f t="shared" si="1"/>
        <v>1.857535788027566</v>
      </c>
      <c r="K7" s="360">
        <f t="shared" si="2"/>
        <v>232.19197350344575</v>
      </c>
      <c r="L7" s="360">
        <f>SUM($K$6:K7)</f>
        <v>475.10537250574293</v>
      </c>
      <c r="M7" s="360">
        <f>L7/'a1'!R9*1000000</f>
        <v>3844.2678294473812</v>
      </c>
      <c r="N7" s="360">
        <f t="shared" si="3"/>
        <v>17.498525539390116</v>
      </c>
      <c r="O7" s="360">
        <f t="shared" si="4"/>
        <v>2187.3156924237646</v>
      </c>
      <c r="P7" s="360">
        <f>SUM($O$6:O7)</f>
        <v>4475.6303207062738</v>
      </c>
      <c r="Q7" s="360">
        <f>P7/'a1'!X9*1000000</f>
        <v>5210.0492885137492</v>
      </c>
      <c r="R7" s="360">
        <f t="shared" si="5"/>
        <v>14.537236601954866</v>
      </c>
      <c r="S7" s="360">
        <f t="shared" si="6"/>
        <v>1817.1545752443583</v>
      </c>
      <c r="T7" s="360">
        <f>SUM($S$6:S7)</f>
        <v>3718.2159587405977</v>
      </c>
      <c r="U7" s="360">
        <f>T7/'a1'!AD9*1000000</f>
        <v>5255.7483475894614</v>
      </c>
      <c r="V7" s="360">
        <f t="shared" si="7"/>
        <v>76.544832231280864</v>
      </c>
      <c r="W7" s="360">
        <f t="shared" si="8"/>
        <v>9568.1040289101074</v>
      </c>
      <c r="X7" s="360">
        <f>SUM($W$6:W7)</f>
        <v>19578.013659294626</v>
      </c>
      <c r="Y7" s="360">
        <f>X7/'a1'!AJ9*1000000</f>
        <v>2975.0967132626984</v>
      </c>
      <c r="Z7" s="360">
        <f t="shared" si="9"/>
        <v>157.03804971247541</v>
      </c>
      <c r="AA7" s="360">
        <f t="shared" si="10"/>
        <v>19629.756214059427</v>
      </c>
      <c r="AB7" s="360">
        <f>SUM($AA$6:AA7)</f>
        <v>40165.913134543487</v>
      </c>
      <c r="AC7" s="360">
        <f>AB7/'a1'!AP9*1000000</f>
        <v>4502.7596793448247</v>
      </c>
      <c r="AD7" s="360">
        <f t="shared" si="11"/>
        <v>16.152485113283184</v>
      </c>
      <c r="AE7" s="360">
        <f t="shared" si="12"/>
        <v>2019.0606391603981</v>
      </c>
      <c r="AF7" s="360">
        <f>SUM($AE$6:AE7)</f>
        <v>4131.3510652673303</v>
      </c>
      <c r="AG7" s="360">
        <f>AF7/'a1'!AV9*1000000</f>
        <v>3952.5987398560792</v>
      </c>
      <c r="AH7" s="360">
        <f t="shared" si="13"/>
        <v>39.573588527543805</v>
      </c>
      <c r="AI7" s="360">
        <f t="shared" si="14"/>
        <v>4946.6985659429756</v>
      </c>
      <c r="AJ7" s="360">
        <f>SUM($AI$6:AI7)</f>
        <v>10121.81010990496</v>
      </c>
      <c r="AK7" s="360">
        <f>AJ7/'a1'!BB9*1000000</f>
        <v>10259.471701191549</v>
      </c>
      <c r="AL7" s="360">
        <f t="shared" si="15"/>
        <v>152.55124829211897</v>
      </c>
      <c r="AM7" s="360">
        <f t="shared" si="16"/>
        <v>19068.906036514873</v>
      </c>
      <c r="AN7" s="360">
        <f>SUM($AM$6:AM7)</f>
        <v>39018.315616413674</v>
      </c>
      <c r="AO7" s="360">
        <f>AN7/'a1'!BH9*1000000</f>
        <v>16464.626158961677</v>
      </c>
      <c r="AP7" s="360">
        <f t="shared" si="17"/>
        <v>45.406430374007165</v>
      </c>
      <c r="AQ7" s="360">
        <f t="shared" si="18"/>
        <v>5675.8037967508953</v>
      </c>
      <c r="AR7" s="360">
        <f>SUM($AQ$6:AQ7)</f>
        <v>11613.686883473716</v>
      </c>
      <c r="AS7" s="360">
        <f>AR7/'a1'!BN9*1000000</f>
        <v>4037.4185284313735</v>
      </c>
    </row>
    <row r="8" spans="1:45">
      <c r="A8" s="1">
        <v>1983</v>
      </c>
      <c r="B8" s="360">
        <v>517.0072170022371</v>
      </c>
      <c r="C8" s="360">
        <f t="shared" si="19"/>
        <v>64625.902125279637</v>
      </c>
      <c r="D8" s="360">
        <f>SUM($C$6:C8)</f>
        <v>201419.52628635347</v>
      </c>
      <c r="E8" s="360">
        <f>D8/'a1'!F10*1000000</f>
        <v>7940.3904900355783</v>
      </c>
      <c r="F8" s="360">
        <f t="shared" si="20"/>
        <v>8.5618477043826839</v>
      </c>
      <c r="G8" s="360">
        <f t="shared" si="0"/>
        <v>1070.2309630478355</v>
      </c>
      <c r="H8" s="360">
        <f>SUM($G$6:G8)</f>
        <v>3335.5884638360885</v>
      </c>
      <c r="I8" s="360">
        <f>H8/'a1'!L10*1000000</f>
        <v>5759.3159516753267</v>
      </c>
      <c r="J8" s="360">
        <f t="shared" si="1"/>
        <v>1.7956458711319307</v>
      </c>
      <c r="K8" s="360">
        <f t="shared" si="2"/>
        <v>224.45573389149135</v>
      </c>
      <c r="L8" s="360">
        <f>SUM($K$6:K8)</f>
        <v>699.56110639723431</v>
      </c>
      <c r="M8" s="360">
        <f>L8/'a1'!R10*1000000</f>
        <v>5591.9258396926853</v>
      </c>
      <c r="N8" s="360">
        <f t="shared" si="3"/>
        <v>16.915504583126886</v>
      </c>
      <c r="O8" s="360">
        <f t="shared" si="4"/>
        <v>2114.4380728908609</v>
      </c>
      <c r="P8" s="360">
        <f>SUM($O$6:O8)</f>
        <v>6590.0683935971347</v>
      </c>
      <c r="Q8" s="360">
        <f>P8/'a1'!X10*1000000</f>
        <v>7589.7177018217844</v>
      </c>
      <c r="R8" s="360">
        <f t="shared" si="5"/>
        <v>14.052880730597721</v>
      </c>
      <c r="S8" s="360">
        <f t="shared" si="6"/>
        <v>1756.6100913247151</v>
      </c>
      <c r="T8" s="360">
        <f>SUM($S$6:S8)</f>
        <v>5474.8260500653123</v>
      </c>
      <c r="U8" s="360">
        <f>T8/'a1'!AD10*1000000</f>
        <v>7658.7918030352339</v>
      </c>
      <c r="V8" s="360">
        <f t="shared" si="7"/>
        <v>73.994489279011447</v>
      </c>
      <c r="W8" s="360">
        <f t="shared" si="8"/>
        <v>9249.3111598764317</v>
      </c>
      <c r="X8" s="360">
        <f>SUM($W$6:W8)</f>
        <v>28827.324819171059</v>
      </c>
      <c r="Y8" s="360">
        <f>X8/'a1'!AJ10*1000000</f>
        <v>4365.8079052795374</v>
      </c>
      <c r="Z8" s="360">
        <f t="shared" si="9"/>
        <v>151.80581036139512</v>
      </c>
      <c r="AA8" s="360">
        <f t="shared" si="10"/>
        <v>18975.726295174391</v>
      </c>
      <c r="AB8" s="360">
        <f>SUM($AA$6:AA8)</f>
        <v>59141.639429717878</v>
      </c>
      <c r="AC8" s="360">
        <f>AB8/'a1'!AP10*1000000</f>
        <v>6542.5322979867033</v>
      </c>
      <c r="AD8" s="360">
        <f t="shared" si="11"/>
        <v>15.614311922886356</v>
      </c>
      <c r="AE8" s="360">
        <f t="shared" si="12"/>
        <v>1951.7889903607945</v>
      </c>
      <c r="AF8" s="360">
        <f>SUM($AE$6:AE8)</f>
        <v>6083.1400556281251</v>
      </c>
      <c r="AG8" s="360">
        <f>AF8/'a1'!AV10*1000000</f>
        <v>5740.154352743024</v>
      </c>
      <c r="AH8" s="360">
        <f t="shared" si="13"/>
        <v>38.25506421107157</v>
      </c>
      <c r="AI8" s="360">
        <f t="shared" si="14"/>
        <v>4781.8830263839463</v>
      </c>
      <c r="AJ8" s="360">
        <f>SUM($AI$6:AI8)</f>
        <v>14903.693136288906</v>
      </c>
      <c r="AK8" s="360">
        <f>AJ8/'a1'!BB10*1000000</f>
        <v>14885.101644335131</v>
      </c>
      <c r="AL8" s="360">
        <f t="shared" si="15"/>
        <v>147.46850149392668</v>
      </c>
      <c r="AM8" s="360">
        <f t="shared" si="16"/>
        <v>18433.562686740835</v>
      </c>
      <c r="AN8" s="360">
        <f>SUM($AM$6:AM8)</f>
        <v>57451.87830315451</v>
      </c>
      <c r="AO8" s="360">
        <f>AN8/'a1'!BH10*1000000</f>
        <v>24002.419090325322</v>
      </c>
      <c r="AP8" s="360">
        <f t="shared" si="17"/>
        <v>43.893565738780524</v>
      </c>
      <c r="AQ8" s="360">
        <f t="shared" si="18"/>
        <v>5486.6957173475657</v>
      </c>
      <c r="AR8" s="360">
        <f>SUM($AQ$6:AQ8)</f>
        <v>17100.382600821282</v>
      </c>
      <c r="AS8" s="360">
        <f>AR8/'a1'!BN10*1000000</f>
        <v>5881.4689038292254</v>
      </c>
    </row>
    <row r="9" spans="1:45">
      <c r="A9" s="1">
        <v>1984</v>
      </c>
      <c r="B9" s="360">
        <v>536.20495078299768</v>
      </c>
      <c r="C9" s="360">
        <f t="shared" si="19"/>
        <v>67025.618847874706</v>
      </c>
      <c r="D9" s="360">
        <f>SUM($C$6:C9)</f>
        <v>268445.14513422817</v>
      </c>
      <c r="E9" s="360">
        <f>D9/'a1'!F11*1000000</f>
        <v>10483.250264457536</v>
      </c>
      <c r="F9" s="360">
        <f t="shared" si="20"/>
        <v>8.8797699064231317</v>
      </c>
      <c r="G9" s="360">
        <f t="shared" si="0"/>
        <v>1109.9712383028914</v>
      </c>
      <c r="H9" s="360">
        <f>SUM($G$6:G9)</f>
        <v>4445.5597021389804</v>
      </c>
      <c r="I9" s="360">
        <f>H9/'a1'!L11*1000000</f>
        <v>7663.8992218785488</v>
      </c>
      <c r="J9" s="360">
        <f t="shared" si="1"/>
        <v>1.8623225639610823</v>
      </c>
      <c r="K9" s="360">
        <f t="shared" si="2"/>
        <v>232.79032049513529</v>
      </c>
      <c r="L9" s="360">
        <f>SUM($K$6:K9)</f>
        <v>932.35142689236955</v>
      </c>
      <c r="M9" s="360">
        <f>L9/'a1'!R11*1000000</f>
        <v>7366.6982205887152</v>
      </c>
      <c r="N9" s="360">
        <f t="shared" si="3"/>
        <v>17.543618356155125</v>
      </c>
      <c r="O9" s="360">
        <f t="shared" si="4"/>
        <v>2192.9522945193908</v>
      </c>
      <c r="P9" s="360">
        <f>SUM($O$6:O9)</f>
        <v>8783.020688116525</v>
      </c>
      <c r="Q9" s="360">
        <f>P9/'a1'!X11*1000000</f>
        <v>10009.471182656207</v>
      </c>
      <c r="R9" s="360">
        <f t="shared" si="5"/>
        <v>14.574698326651951</v>
      </c>
      <c r="S9" s="360">
        <f t="shared" si="6"/>
        <v>1821.8372908314939</v>
      </c>
      <c r="T9" s="360">
        <f>SUM($S$6:S9)</f>
        <v>7296.6633408968064</v>
      </c>
      <c r="U9" s="360">
        <f>T9/'a1'!AD11*1000000</f>
        <v>10127.390519893193</v>
      </c>
      <c r="V9" s="360">
        <f t="shared" si="7"/>
        <v>76.742084398976019</v>
      </c>
      <c r="W9" s="360">
        <f t="shared" si="8"/>
        <v>9592.7605498720022</v>
      </c>
      <c r="X9" s="360">
        <f>SUM($W$6:W9)</f>
        <v>38420.085369043059</v>
      </c>
      <c r="Y9" s="360">
        <f>X9/'a1'!AJ11*1000000</f>
        <v>5793.8185385258002</v>
      </c>
      <c r="Z9" s="360">
        <f t="shared" si="9"/>
        <v>157.44272883728959</v>
      </c>
      <c r="AA9" s="360">
        <f t="shared" si="10"/>
        <v>19680.341104661198</v>
      </c>
      <c r="AB9" s="360">
        <f>SUM($AA$6:AA9)</f>
        <v>78821.980534379079</v>
      </c>
      <c r="AC9" s="360">
        <f>AB9/'a1'!AP11*1000000</f>
        <v>8597.9948843520287</v>
      </c>
      <c r="AD9" s="360">
        <f t="shared" si="11"/>
        <v>16.194109251835503</v>
      </c>
      <c r="AE9" s="360">
        <f t="shared" si="12"/>
        <v>2024.2636564794379</v>
      </c>
      <c r="AF9" s="360">
        <f>SUM($AE$6:AE9)</f>
        <v>8107.4037121075635</v>
      </c>
      <c r="AG9" s="360">
        <f>AF9/'a1'!AV11*1000000</f>
        <v>7564.2172699522898</v>
      </c>
      <c r="AH9" s="360">
        <f t="shared" si="13"/>
        <v>39.675567666996976</v>
      </c>
      <c r="AI9" s="360">
        <f t="shared" si="14"/>
        <v>4959.445958374622</v>
      </c>
      <c r="AJ9" s="360">
        <f>SUM($AI$6:AI9)</f>
        <v>19863.139094663529</v>
      </c>
      <c r="AK9" s="360">
        <f>AJ9/'a1'!BB11*1000000</f>
        <v>19577.020933717249</v>
      </c>
      <c r="AL9" s="360">
        <f t="shared" si="15"/>
        <v>152.94436515622417</v>
      </c>
      <c r="AM9" s="360">
        <f t="shared" si="16"/>
        <v>19118.045644528022</v>
      </c>
      <c r="AN9" s="360">
        <f>SUM($AM$6:AM9)</f>
        <v>76569.923947682531</v>
      </c>
      <c r="AO9" s="360">
        <f>AN9/'a1'!BH11*1000000</f>
        <v>31985.337754425102</v>
      </c>
      <c r="AP9" s="360">
        <f t="shared" si="17"/>
        <v>45.523440452382019</v>
      </c>
      <c r="AQ9" s="360">
        <f t="shared" si="18"/>
        <v>5690.4300565477524</v>
      </c>
      <c r="AR9" s="360">
        <f>SUM($AQ$6:AQ9)</f>
        <v>22790.812657369035</v>
      </c>
      <c r="AS9" s="360">
        <f>AR9/'a1'!BN11*1000000</f>
        <v>7733.0888932064354</v>
      </c>
    </row>
    <row r="10" spans="1:45">
      <c r="A10" s="1">
        <v>1985</v>
      </c>
      <c r="B10" s="360">
        <v>560.89362863534677</v>
      </c>
      <c r="C10" s="360">
        <f t="shared" si="19"/>
        <v>70111.703579418347</v>
      </c>
      <c r="D10" s="360">
        <f>SUM($C$6:C10)</f>
        <v>338556.84871364653</v>
      </c>
      <c r="E10" s="360">
        <f>D10/'a1'!F12*1000000</f>
        <v>13100.972409289026</v>
      </c>
      <c r="F10" s="360">
        <f t="shared" si="20"/>
        <v>9.2886243534075046</v>
      </c>
      <c r="G10" s="360">
        <f t="shared" si="0"/>
        <v>1161.078044175938</v>
      </c>
      <c r="H10" s="360">
        <f>SUM($G$6:G10)</f>
        <v>5606.6377463149183</v>
      </c>
      <c r="I10" s="360">
        <f>H10/'a1'!L12*1000000</f>
        <v>9678.715197988724</v>
      </c>
      <c r="J10" s="360">
        <f t="shared" si="1"/>
        <v>1.9480701531462545</v>
      </c>
      <c r="K10" s="360">
        <f t="shared" si="2"/>
        <v>243.50876914328182</v>
      </c>
      <c r="L10" s="360">
        <f>SUM($K$6:K10)</f>
        <v>1175.8601960356514</v>
      </c>
      <c r="M10" s="360">
        <f>L10/'a1'!R12*1000000</f>
        <v>9213.83333230672</v>
      </c>
      <c r="N10" s="360">
        <f t="shared" si="3"/>
        <v>18.351385500653127</v>
      </c>
      <c r="O10" s="360">
        <f t="shared" si="4"/>
        <v>2293.9231875816408</v>
      </c>
      <c r="P10" s="360">
        <f>SUM($O$6:O10)</f>
        <v>11076.943875698165</v>
      </c>
      <c r="Q10" s="360">
        <f>P10/'a1'!X12*1000000</f>
        <v>12504.339204579301</v>
      </c>
      <c r="R10" s="360">
        <f t="shared" si="5"/>
        <v>15.245766415927212</v>
      </c>
      <c r="S10" s="360">
        <f t="shared" si="6"/>
        <v>1905.7208019909015</v>
      </c>
      <c r="T10" s="360">
        <f>SUM($S$6:S10)</f>
        <v>9202.3841428877076</v>
      </c>
      <c r="U10" s="360">
        <f>T10/'a1'!AD12*1000000</f>
        <v>12723.005035190328</v>
      </c>
      <c r="V10" s="360">
        <f t="shared" si="7"/>
        <v>80.275547856703156</v>
      </c>
      <c r="W10" s="360">
        <f t="shared" si="8"/>
        <v>10034.443482087894</v>
      </c>
      <c r="X10" s="360">
        <f>SUM($W$6:W10)</f>
        <v>48454.528851130955</v>
      </c>
      <c r="Y10" s="360">
        <f>X10/'a1'!AJ12*1000000</f>
        <v>7269.1221328102692</v>
      </c>
      <c r="Z10" s="360">
        <f t="shared" si="9"/>
        <v>164.69192115970753</v>
      </c>
      <c r="AA10" s="360">
        <f t="shared" si="10"/>
        <v>20586.490144963442</v>
      </c>
      <c r="AB10" s="360">
        <f>SUM($AA$6:AA10)</f>
        <v>99408.470679342514</v>
      </c>
      <c r="AC10" s="360">
        <f>AB10/'a1'!AP12*1000000</f>
        <v>10695.227449419868</v>
      </c>
      <c r="AD10" s="360">
        <f t="shared" si="11"/>
        <v>16.939740462141348</v>
      </c>
      <c r="AE10" s="360">
        <f t="shared" si="12"/>
        <v>2117.4675577676685</v>
      </c>
      <c r="AF10" s="360">
        <f>SUM($AE$6:AE10)</f>
        <v>10224.871269875232</v>
      </c>
      <c r="AG10" s="360">
        <f>AF10/'a1'!AV12*1000000</f>
        <v>9445.6521922736192</v>
      </c>
      <c r="AH10" s="360">
        <f t="shared" si="13"/>
        <v>41.502364132246292</v>
      </c>
      <c r="AI10" s="360">
        <f t="shared" si="14"/>
        <v>5187.7955165307867</v>
      </c>
      <c r="AJ10" s="360">
        <f>SUM($AI$6:AI10)</f>
        <v>25050.934611194316</v>
      </c>
      <c r="AK10" s="360">
        <f>AJ10/'a1'!BB12*1000000</f>
        <v>24441.653083137855</v>
      </c>
      <c r="AL10" s="360">
        <f t="shared" si="15"/>
        <v>159.98643769800159</v>
      </c>
      <c r="AM10" s="360">
        <f t="shared" si="16"/>
        <v>19998.304712250199</v>
      </c>
      <c r="AN10" s="360">
        <f>SUM($AM$6:AM10)</f>
        <v>96568.228659932734</v>
      </c>
      <c r="AO10" s="360">
        <f>AN10/'a1'!BH12*1000000</f>
        <v>40161.626232561888</v>
      </c>
      <c r="AP10" s="360">
        <f t="shared" si="17"/>
        <v>47.619492632463995</v>
      </c>
      <c r="AQ10" s="360">
        <f t="shared" si="18"/>
        <v>5952.4365790579996</v>
      </c>
      <c r="AR10" s="360">
        <f>SUM($AQ$6:AQ10)</f>
        <v>28743.249236427037</v>
      </c>
      <c r="AS10" s="360">
        <f>AR10/'a1'!BN12*1000000</f>
        <v>9661.1709657245465</v>
      </c>
    </row>
    <row r="11" spans="1:45">
      <c r="A11" s="1">
        <v>1986</v>
      </c>
      <c r="B11" s="360">
        <v>552.66406935123041</v>
      </c>
      <c r="C11" s="360">
        <f t="shared" si="19"/>
        <v>69083.0086689038</v>
      </c>
      <c r="D11" s="360">
        <f>SUM($C$6:C11)</f>
        <v>407639.85738255031</v>
      </c>
      <c r="E11" s="360">
        <f>D11/'a1'!F13*1000000</f>
        <v>15618.218985351432</v>
      </c>
      <c r="F11" s="360">
        <f t="shared" si="20"/>
        <v>9.1523395377460464</v>
      </c>
      <c r="G11" s="360">
        <f t="shared" si="0"/>
        <v>1144.0424422182557</v>
      </c>
      <c r="H11" s="360">
        <f>SUM($G$6:G11)</f>
        <v>6750.6801885331743</v>
      </c>
      <c r="I11" s="360">
        <f>H11/'a1'!L13*1000000</f>
        <v>11713.707975508105</v>
      </c>
      <c r="J11" s="360">
        <f t="shared" si="1"/>
        <v>1.9194876234178639</v>
      </c>
      <c r="K11" s="360">
        <f t="shared" si="2"/>
        <v>239.93595292723299</v>
      </c>
      <c r="L11" s="360">
        <f>SUM($K$6:K11)</f>
        <v>1415.7961489628844</v>
      </c>
      <c r="M11" s="360">
        <f>L11/'a1'!R13*1000000</f>
        <v>11023.359096848893</v>
      </c>
      <c r="N11" s="360">
        <f t="shared" si="3"/>
        <v>18.082129785820459</v>
      </c>
      <c r="O11" s="360">
        <f t="shared" si="4"/>
        <v>2260.2662232275575</v>
      </c>
      <c r="P11" s="360">
        <f>SUM($O$6:O11)</f>
        <v>13337.210098925723</v>
      </c>
      <c r="Q11" s="360">
        <f>P11/'a1'!X13*1000000</f>
        <v>15001.018009402593</v>
      </c>
      <c r="R11" s="360">
        <f t="shared" si="5"/>
        <v>15.02207705283546</v>
      </c>
      <c r="S11" s="360">
        <f t="shared" si="6"/>
        <v>1877.7596316044326</v>
      </c>
      <c r="T11" s="360">
        <f>SUM($S$6:S11)</f>
        <v>11080.14377449214</v>
      </c>
      <c r="U11" s="360">
        <f>T11/'a1'!AD13*1000000</f>
        <v>15282.55642195879</v>
      </c>
      <c r="V11" s="360">
        <f t="shared" si="7"/>
        <v>79.097726704127439</v>
      </c>
      <c r="W11" s="360">
        <f t="shared" si="8"/>
        <v>9887.215838015929</v>
      </c>
      <c r="X11" s="360">
        <f>SUM($W$6:W11)</f>
        <v>58341.744689146886</v>
      </c>
      <c r="Y11" s="360">
        <f>X11/'a1'!AJ13*1000000</f>
        <v>8697.1177965297375</v>
      </c>
      <c r="Z11" s="360">
        <f t="shared" si="9"/>
        <v>162.27552371890155</v>
      </c>
      <c r="AA11" s="360">
        <f t="shared" si="10"/>
        <v>20284.440464862695</v>
      </c>
      <c r="AB11" s="360">
        <f>SUM($AA$6:AA11)</f>
        <v>119692.91114420521</v>
      </c>
      <c r="AC11" s="360">
        <f>AB11/'a1'!AP13*1000000</f>
        <v>12682.882058868929</v>
      </c>
      <c r="AD11" s="360">
        <f t="shared" si="11"/>
        <v>16.69119672537273</v>
      </c>
      <c r="AE11" s="360">
        <f t="shared" si="12"/>
        <v>2086.3995906715913</v>
      </c>
      <c r="AF11" s="360">
        <f>SUM($AE$6:AE11)</f>
        <v>12311.270860546823</v>
      </c>
      <c r="AG11" s="360">
        <f>AF11/'a1'!AV13*1000000</f>
        <v>11278.684717307855</v>
      </c>
      <c r="AH11" s="360">
        <f t="shared" si="13"/>
        <v>40.893431977163189</v>
      </c>
      <c r="AI11" s="360">
        <f t="shared" si="14"/>
        <v>5111.6789971453991</v>
      </c>
      <c r="AJ11" s="360">
        <f>SUM($AI$6:AI11)</f>
        <v>30162.613608339714</v>
      </c>
      <c r="AK11" s="360">
        <f>AJ11/'a1'!BB13*1000000</f>
        <v>29320.613549051599</v>
      </c>
      <c r="AL11" s="360">
        <f t="shared" si="15"/>
        <v>157.63908018407577</v>
      </c>
      <c r="AM11" s="360">
        <f t="shared" si="16"/>
        <v>19704.885023009472</v>
      </c>
      <c r="AN11" s="360">
        <f>SUM($AM$6:AM11)</f>
        <v>116273.1136829422</v>
      </c>
      <c r="AO11" s="360">
        <f>AN11/'a1'!BH13*1000000</f>
        <v>47791.392963604463</v>
      </c>
      <c r="AP11" s="360">
        <f t="shared" si="17"/>
        <v>46.92080857243667</v>
      </c>
      <c r="AQ11" s="360">
        <f t="shared" si="18"/>
        <v>5865.1010715545835</v>
      </c>
      <c r="AR11" s="360">
        <f>SUM($AQ$6:AQ11)</f>
        <v>34608.350307981622</v>
      </c>
      <c r="AS11" s="360">
        <f>AR11/'a1'!BN13*1000000</f>
        <v>11522.209462505962</v>
      </c>
    </row>
    <row r="12" spans="1:45">
      <c r="A12" s="1">
        <v>1987</v>
      </c>
      <c r="B12" s="360">
        <v>575.97041163310962</v>
      </c>
      <c r="C12" s="360">
        <f t="shared" si="19"/>
        <v>71996.301454138709</v>
      </c>
      <c r="D12" s="360">
        <f>SUM($C$6:C12)</f>
        <v>479636.15883668902</v>
      </c>
      <c r="E12" s="360">
        <f>D12/'a1'!F14*1000000</f>
        <v>18136.022804468863</v>
      </c>
      <c r="F12" s="360">
        <f t="shared" si="20"/>
        <v>9.5383019510382407</v>
      </c>
      <c r="G12" s="360">
        <f t="shared" si="0"/>
        <v>1192.28774387978</v>
      </c>
      <c r="H12" s="360">
        <f>SUM($G$6:G12)</f>
        <v>7942.9679324129538</v>
      </c>
      <c r="I12" s="360">
        <f>H12/'a1'!L14*1000000</f>
        <v>13808.04588749249</v>
      </c>
      <c r="J12" s="360">
        <f t="shared" si="1"/>
        <v>2.0004341477861356</v>
      </c>
      <c r="K12" s="360">
        <f t="shared" si="2"/>
        <v>250.05426847326694</v>
      </c>
      <c r="L12" s="360">
        <f>SUM($K$6:K12)</f>
        <v>1665.8504174361515</v>
      </c>
      <c r="M12" s="360">
        <f>L12/'a1'!R14*1000000</f>
        <v>12949.607181506297</v>
      </c>
      <c r="N12" s="360">
        <f t="shared" si="3"/>
        <v>18.844669508130263</v>
      </c>
      <c r="O12" s="360">
        <f t="shared" si="4"/>
        <v>2355.583688516283</v>
      </c>
      <c r="P12" s="360">
        <f>SUM($O$6:O12)</f>
        <v>15692.793787442006</v>
      </c>
      <c r="Q12" s="360">
        <f>P12/'a1'!X14*1000000</f>
        <v>17561.200112176961</v>
      </c>
      <c r="R12" s="360">
        <f t="shared" si="5"/>
        <v>15.65557159136976</v>
      </c>
      <c r="S12" s="360">
        <f t="shared" si="6"/>
        <v>1956.9464489212201</v>
      </c>
      <c r="T12" s="360">
        <f>SUM($S$6:S12)</f>
        <v>13037.090223413361</v>
      </c>
      <c r="U12" s="360">
        <f>T12/'a1'!AD14*1000000</f>
        <v>17913.799759557114</v>
      </c>
      <c r="V12" s="360">
        <f t="shared" si="7"/>
        <v>82.433349181718555</v>
      </c>
      <c r="W12" s="360">
        <f t="shared" si="8"/>
        <v>10304.16864771482</v>
      </c>
      <c r="X12" s="360">
        <f>SUM($W$6:W12)</f>
        <v>68645.913336861704</v>
      </c>
      <c r="Y12" s="360">
        <f>X12/'a1'!AJ14*1000000</f>
        <v>10121.804082236364</v>
      </c>
      <c r="Z12" s="360">
        <f t="shared" si="9"/>
        <v>169.11882891911776</v>
      </c>
      <c r="AA12" s="360">
        <f t="shared" si="10"/>
        <v>21139.853614889718</v>
      </c>
      <c r="AB12" s="360">
        <f>SUM($AA$6:AA12)</f>
        <v>140832.76475909492</v>
      </c>
      <c r="AC12" s="360">
        <f>AB12/'a1'!AP14*1000000</f>
        <v>14612.322933892539</v>
      </c>
      <c r="AD12" s="360">
        <f t="shared" si="11"/>
        <v>17.3950795459664</v>
      </c>
      <c r="AE12" s="360">
        <f t="shared" si="12"/>
        <v>2174.3849432458001</v>
      </c>
      <c r="AF12" s="360">
        <f>SUM($AE$6:AE12)</f>
        <v>14485.655803792622</v>
      </c>
      <c r="AG12" s="360">
        <f>AF12/'a1'!AV14*1000000</f>
        <v>13188.284675417754</v>
      </c>
      <c r="AH12" s="360">
        <f t="shared" si="13"/>
        <v>42.617944887617675</v>
      </c>
      <c r="AI12" s="360">
        <f t="shared" si="14"/>
        <v>5327.2431109522095</v>
      </c>
      <c r="AJ12" s="360">
        <f>SUM($AI$6:AI12)</f>
        <v>35489.856719291922</v>
      </c>
      <c r="AK12" s="360">
        <f>AJ12/'a1'!BB14*1000000</f>
        <v>34362.79152022022</v>
      </c>
      <c r="AL12" s="360">
        <f t="shared" si="15"/>
        <v>164.28686237857153</v>
      </c>
      <c r="AM12" s="360">
        <f t="shared" si="16"/>
        <v>20535.857797321441</v>
      </c>
      <c r="AN12" s="360">
        <f>SUM($AM$6:AM12)</f>
        <v>136808.97148026363</v>
      </c>
      <c r="AO12" s="360">
        <f>AN12/'a1'!BH14*1000000</f>
        <v>56049.105088156277</v>
      </c>
      <c r="AP12" s="360">
        <f t="shared" si="17"/>
        <v>48.899501390327757</v>
      </c>
      <c r="AQ12" s="360">
        <f t="shared" si="18"/>
        <v>6112.4376737909697</v>
      </c>
      <c r="AR12" s="360">
        <f>SUM($AQ$6:AQ12)</f>
        <v>40720.787981772592</v>
      </c>
      <c r="AS12" s="360">
        <f>AR12/'a1'!BN14*1000000</f>
        <v>13356.985755920436</v>
      </c>
    </row>
    <row r="13" spans="1:45">
      <c r="A13" s="1">
        <v>1988</v>
      </c>
      <c r="B13" s="360">
        <v>618.48545861297544</v>
      </c>
      <c r="C13" s="360">
        <f t="shared" si="19"/>
        <v>77310.682326621929</v>
      </c>
      <c r="D13" s="360">
        <f>SUM($C$6:C13)</f>
        <v>556946.84116331092</v>
      </c>
      <c r="E13" s="360">
        <f>D13/'a1'!F15*1000000</f>
        <v>20788.000168981547</v>
      </c>
      <c r="F13" s="360">
        <f t="shared" si="20"/>
        <v>10.242368249177964</v>
      </c>
      <c r="G13" s="360">
        <f t="shared" si="0"/>
        <v>1280.2960311472455</v>
      </c>
      <c r="H13" s="360">
        <f>SUM($G$6:G13)</f>
        <v>9223.263963560199</v>
      </c>
      <c r="I13" s="360">
        <f>H13/'a1'!L15*1000000</f>
        <v>16040.961218890676</v>
      </c>
      <c r="J13" s="360">
        <f t="shared" si="1"/>
        <v>2.1480954686725822</v>
      </c>
      <c r="K13" s="360">
        <f t="shared" si="2"/>
        <v>268.51193358407278</v>
      </c>
      <c r="L13" s="360">
        <f>SUM($K$6:K13)</f>
        <v>1934.3623510202242</v>
      </c>
      <c r="M13" s="360">
        <f>L13/'a1'!R15*1000000</f>
        <v>14961.538499177997</v>
      </c>
      <c r="N13" s="360">
        <f t="shared" si="3"/>
        <v>20.235681951263459</v>
      </c>
      <c r="O13" s="360">
        <f t="shared" si="4"/>
        <v>2529.4602439079322</v>
      </c>
      <c r="P13" s="360">
        <f>SUM($O$6:O13)</f>
        <v>18222.254031349938</v>
      </c>
      <c r="Q13" s="360">
        <f>P13/'a1'!X15*1000000</f>
        <v>20309.773824084656</v>
      </c>
      <c r="R13" s="360">
        <f t="shared" si="5"/>
        <v>16.811181928741952</v>
      </c>
      <c r="S13" s="360">
        <f t="shared" si="6"/>
        <v>2101.3977410927441</v>
      </c>
      <c r="T13" s="360">
        <f>SUM($S$6:S13)</f>
        <v>15138.487964506105</v>
      </c>
      <c r="U13" s="360">
        <f>T13/'a1'!AD15*1000000</f>
        <v>20727.745180052421</v>
      </c>
      <c r="V13" s="360">
        <f t="shared" si="7"/>
        <v>88.518136945783226</v>
      </c>
      <c r="W13" s="360">
        <f t="shared" si="8"/>
        <v>11064.767118222902</v>
      </c>
      <c r="X13" s="360">
        <f>SUM($W$6:W13)</f>
        <v>79710.680455084599</v>
      </c>
      <c r="Y13" s="360">
        <f>X13/'a1'!AJ15*1000000</f>
        <v>11658.590426155008</v>
      </c>
      <c r="Z13" s="360">
        <f t="shared" si="9"/>
        <v>181.60227392159516</v>
      </c>
      <c r="AA13" s="360">
        <f t="shared" si="10"/>
        <v>22700.284240199395</v>
      </c>
      <c r="AB13" s="360">
        <f>SUM($AA$6:AA13)</f>
        <v>163533.04899929432</v>
      </c>
      <c r="AC13" s="360">
        <f>AB13/'a1'!AP15*1000000</f>
        <v>16621.543366782567</v>
      </c>
      <c r="AD13" s="360">
        <f t="shared" si="11"/>
        <v>18.679091031935503</v>
      </c>
      <c r="AE13" s="360">
        <f t="shared" si="12"/>
        <v>2334.8863789919378</v>
      </c>
      <c r="AF13" s="360">
        <f>SUM($AE$6:AE13)</f>
        <v>16820.54218278456</v>
      </c>
      <c r="AG13" s="360">
        <f>AF13/'a1'!AV15*1000000</f>
        <v>15261.544852964527</v>
      </c>
      <c r="AH13" s="360">
        <f t="shared" si="13"/>
        <v>45.763773028241978</v>
      </c>
      <c r="AI13" s="360">
        <f t="shared" si="14"/>
        <v>5720.4716285302475</v>
      </c>
      <c r="AJ13" s="360">
        <f>SUM($AI$6:AI13)</f>
        <v>41210.328347822171</v>
      </c>
      <c r="AK13" s="360">
        <f>AJ13/'a1'!BB15*1000000</f>
        <v>40079.09586697675</v>
      </c>
      <c r="AL13" s="360">
        <f t="shared" si="15"/>
        <v>176.41363752383529</v>
      </c>
      <c r="AM13" s="360">
        <f t="shared" si="16"/>
        <v>22051.704690479412</v>
      </c>
      <c r="AN13" s="360">
        <f>SUM($AM$6:AM13)</f>
        <v>158860.67617074304</v>
      </c>
      <c r="AO13" s="360">
        <f>AN13/'a1'!BH15*1000000</f>
        <v>64666.519107496351</v>
      </c>
      <c r="AP13" s="360">
        <f t="shared" si="17"/>
        <v>52.509000345329788</v>
      </c>
      <c r="AQ13" s="360">
        <f t="shared" si="18"/>
        <v>6563.6250431662238</v>
      </c>
      <c r="AR13" s="360">
        <f>SUM($AQ$6:AQ13)</f>
        <v>47284.413024938818</v>
      </c>
      <c r="AS13" s="360">
        <f>AR13/'a1'!BN15*1000000</f>
        <v>15180.751596972872</v>
      </c>
    </row>
    <row r="14" spans="1:45">
      <c r="A14" s="1">
        <v>1989</v>
      </c>
      <c r="B14" s="360">
        <v>644.54138702460853</v>
      </c>
      <c r="C14" s="360">
        <f t="shared" si="19"/>
        <v>80567.67337807607</v>
      </c>
      <c r="D14" s="360">
        <f>SUM($C$6:C14)</f>
        <v>637514.51454138698</v>
      </c>
      <c r="E14" s="360">
        <f>D14/'a1'!F16*1000000</f>
        <v>23372.058255018692</v>
      </c>
      <c r="F14" s="360">
        <f t="shared" si="20"/>
        <v>10.673864915994775</v>
      </c>
      <c r="G14" s="360">
        <f t="shared" si="0"/>
        <v>1334.2331144993468</v>
      </c>
      <c r="H14" s="360">
        <f>SUM($G$6:G14)</f>
        <v>10557.497078059547</v>
      </c>
      <c r="I14" s="360">
        <f>H14/'a1'!L16*1000000</f>
        <v>18311.471280180845</v>
      </c>
      <c r="J14" s="360">
        <f t="shared" si="1"/>
        <v>2.2385917301022475</v>
      </c>
      <c r="K14" s="360">
        <f t="shared" si="2"/>
        <v>279.82396626278097</v>
      </c>
      <c r="L14" s="360">
        <f>SUM($K$6:K14)</f>
        <v>2214.1863172830053</v>
      </c>
      <c r="M14" s="360">
        <f>L14/'a1'!R16*1000000</f>
        <v>17012.180412921756</v>
      </c>
      <c r="N14" s="360">
        <f t="shared" si="3"/>
        <v>21.088182964731317</v>
      </c>
      <c r="O14" s="360">
        <f t="shared" si="4"/>
        <v>2636.0228705914146</v>
      </c>
      <c r="P14" s="360">
        <f>SUM($O$6:O14)</f>
        <v>20858.276901941354</v>
      </c>
      <c r="Q14" s="360">
        <f>P14/'a1'!X16*1000000</f>
        <v>23077.374119940734</v>
      </c>
      <c r="R14" s="360">
        <f t="shared" si="5"/>
        <v>17.519413539930635</v>
      </c>
      <c r="S14" s="360">
        <f t="shared" si="6"/>
        <v>2189.9266924913295</v>
      </c>
      <c r="T14" s="360">
        <f>SUM($S$6:S14)</f>
        <v>17328.414656997433</v>
      </c>
      <c r="U14" s="360">
        <f>T14/'a1'!AD16*1000000</f>
        <v>23571.93724774486</v>
      </c>
      <c r="V14" s="360">
        <f t="shared" si="7"/>
        <v>92.247282404696492</v>
      </c>
      <c r="W14" s="360">
        <f t="shared" si="8"/>
        <v>11530.910300587062</v>
      </c>
      <c r="X14" s="360">
        <f>SUM($W$6:W14)</f>
        <v>91241.590755671656</v>
      </c>
      <c r="Y14" s="360">
        <f>X14/'a1'!AJ16*1000000</f>
        <v>13175.437443996942</v>
      </c>
      <c r="Z14" s="360">
        <f t="shared" si="9"/>
        <v>189.25292404246053</v>
      </c>
      <c r="AA14" s="360">
        <f t="shared" si="10"/>
        <v>23656.615505307567</v>
      </c>
      <c r="AB14" s="360">
        <f>SUM($AA$6:AA14)</f>
        <v>187189.66450460188</v>
      </c>
      <c r="AC14" s="360">
        <f>AB14/'a1'!AP16*1000000</f>
        <v>18527.567415276673</v>
      </c>
      <c r="AD14" s="360">
        <f t="shared" si="11"/>
        <v>19.466015044367374</v>
      </c>
      <c r="AE14" s="360">
        <f t="shared" si="12"/>
        <v>2433.2518805459217</v>
      </c>
      <c r="AF14" s="360">
        <f>SUM($AE$6:AE14)</f>
        <v>19253.794063330482</v>
      </c>
      <c r="AG14" s="360">
        <f>AF14/'a1'!AV16*1000000</f>
        <v>17443.3172765616</v>
      </c>
      <c r="AH14" s="360">
        <f t="shared" si="13"/>
        <v>47.691736858700061</v>
      </c>
      <c r="AI14" s="360">
        <f t="shared" si="14"/>
        <v>5961.4671073375075</v>
      </c>
      <c r="AJ14" s="360">
        <f>SUM($AI$6:AI14)</f>
        <v>47171.795455159678</v>
      </c>
      <c r="AK14" s="360">
        <f>AJ14/'a1'!BB16*1000000</f>
        <v>46272.308058804578</v>
      </c>
      <c r="AL14" s="360">
        <f t="shared" si="15"/>
        <v>183.8456976412474</v>
      </c>
      <c r="AM14" s="360">
        <f t="shared" si="16"/>
        <v>22980.712205155924</v>
      </c>
      <c r="AN14" s="360">
        <f>SUM($AM$6:AM14)</f>
        <v>181841.38837589897</v>
      </c>
      <c r="AO14" s="360">
        <f>AN14/'a1'!BH16*1000000</f>
        <v>72785.321515775155</v>
      </c>
      <c r="AP14" s="360">
        <f t="shared" si="17"/>
        <v>54.721131180277162</v>
      </c>
      <c r="AQ14" s="360">
        <f t="shared" si="18"/>
        <v>6840.141397534645</v>
      </c>
      <c r="AR14" s="360">
        <f>SUM($AQ$6:AQ14)</f>
        <v>54124.554422473462</v>
      </c>
      <c r="AS14" s="360">
        <f>AR14/'a1'!BN16*1000000</f>
        <v>16931.251334560671</v>
      </c>
    </row>
    <row r="15" spans="1:45">
      <c r="A15" s="1">
        <v>1990</v>
      </c>
      <c r="B15" s="360">
        <v>603.20446900000002</v>
      </c>
      <c r="C15" s="360">
        <f t="shared" si="19"/>
        <v>75400.558625000005</v>
      </c>
      <c r="D15" s="360">
        <f>SUM($C$6:C15)</f>
        <v>712915.07316638692</v>
      </c>
      <c r="E15" s="360">
        <f>D15/'a1'!F17*1000000</f>
        <v>25745.242870350325</v>
      </c>
      <c r="F15" s="360">
        <v>9.3185251999999998</v>
      </c>
      <c r="G15" s="360">
        <f t="shared" si="0"/>
        <v>1164.81565</v>
      </c>
      <c r="H15" s="360">
        <f>SUM($G$6:G15)</f>
        <v>11722.312728059547</v>
      </c>
      <c r="I15" s="360">
        <f>H15/'a1'!L17*1000000</f>
        <v>20303.017708046769</v>
      </c>
      <c r="J15" s="360">
        <v>19.596495319999999</v>
      </c>
      <c r="K15" s="360">
        <f t="shared" si="2"/>
        <v>2449.5619149999998</v>
      </c>
      <c r="L15" s="360">
        <f>SUM($K$6:K15)</f>
        <v>4663.7482322830056</v>
      </c>
      <c r="M15" s="360">
        <f>L15/'a1'!R17*1000000</f>
        <v>35763.843381207676</v>
      </c>
      <c r="N15" s="360">
        <v>20</v>
      </c>
      <c r="O15" s="360">
        <f t="shared" si="4"/>
        <v>2500</v>
      </c>
      <c r="P15" s="360">
        <f>SUM($O$6:O15)</f>
        <v>23358.276901941354</v>
      </c>
      <c r="Q15" s="360">
        <f>P15/'a1'!X17*1000000</f>
        <v>25655.721067845883</v>
      </c>
      <c r="R15" s="360">
        <v>16.13827182</v>
      </c>
      <c r="S15" s="360">
        <f t="shared" si="6"/>
        <v>2017.2839775</v>
      </c>
      <c r="T15" s="360">
        <f>SUM($S$6:S15)</f>
        <v>19345.698634497432</v>
      </c>
      <c r="U15" s="360">
        <f>T15/'a1'!AD17*1000000</f>
        <v>26137.325961685689</v>
      </c>
      <c r="V15" s="360">
        <v>86.630327519999994</v>
      </c>
      <c r="W15" s="360">
        <f t="shared" si="8"/>
        <v>10828.790939999999</v>
      </c>
      <c r="X15" s="360">
        <f>SUM($W$6:W15)</f>
        <v>102070.38169567165</v>
      </c>
      <c r="Y15" s="360">
        <f>X15/'a1'!AJ17*1000000</f>
        <v>14587.764173841657</v>
      </c>
      <c r="Z15" s="360">
        <v>179.2159523</v>
      </c>
      <c r="AA15" s="360">
        <f t="shared" si="10"/>
        <v>22401.994037500001</v>
      </c>
      <c r="AB15" s="360">
        <f>SUM($AA$6:AA15)</f>
        <v>209591.65854210188</v>
      </c>
      <c r="AC15" s="360">
        <f>AB15/'a1'!AP17*1000000</f>
        <v>20356.942357072443</v>
      </c>
      <c r="AD15" s="360">
        <v>18.317639570000001</v>
      </c>
      <c r="AE15" s="360">
        <f t="shared" si="12"/>
        <v>2289.7049462499999</v>
      </c>
      <c r="AF15" s="360">
        <f>SUM($AE$6:AE15)</f>
        <v>21543.499009580482</v>
      </c>
      <c r="AG15" s="360">
        <f>AF15/'a1'!AV17*1000000</f>
        <v>19488.953990905262</v>
      </c>
      <c r="AH15" s="360">
        <v>44.663573669999998</v>
      </c>
      <c r="AI15" s="360">
        <f t="shared" si="14"/>
        <v>5582.9467087499997</v>
      </c>
      <c r="AJ15" s="360">
        <f>SUM($AI$6:AI15)</f>
        <v>52754.742163909679</v>
      </c>
      <c r="AK15" s="360">
        <f>AJ15/'a1'!BB17*1000000</f>
        <v>52350.231921849547</v>
      </c>
      <c r="AL15" s="360">
        <v>174.1400275</v>
      </c>
      <c r="AM15" s="360">
        <f t="shared" si="16"/>
        <v>21767.5034375</v>
      </c>
      <c r="AN15" s="360">
        <f>SUM($AM$6:AM15)</f>
        <v>203608.89181339898</v>
      </c>
      <c r="AO15" s="360">
        <f>AN15/'a1'!BH17*1000000</f>
        <v>79915.947407476211</v>
      </c>
      <c r="AP15" s="360">
        <v>51.113326100000002</v>
      </c>
      <c r="AQ15" s="360">
        <f t="shared" si="18"/>
        <v>6389.1657624999998</v>
      </c>
      <c r="AR15" s="360">
        <f>SUM($AQ$6:AQ15)</f>
        <v>60513.720184973463</v>
      </c>
      <c r="AS15" s="360">
        <f>AR15/'a1'!BN17*1000000</f>
        <v>18381.433732025882</v>
      </c>
    </row>
    <row r="16" spans="1:45">
      <c r="A16" s="1">
        <v>1991</v>
      </c>
      <c r="B16" s="360">
        <v>595.52985809999996</v>
      </c>
      <c r="C16" s="360">
        <f t="shared" si="19"/>
        <v>74441.232262499994</v>
      </c>
      <c r="D16" s="360">
        <f>SUM($C$6:C16)</f>
        <v>787356.3054288869</v>
      </c>
      <c r="E16" s="360">
        <f>D16/'a1'!F18*1000000</f>
        <v>28082.338012159707</v>
      </c>
      <c r="F16" s="360">
        <v>8.2063565290000007</v>
      </c>
      <c r="G16" s="360">
        <f t="shared" si="0"/>
        <v>1025.7945661250001</v>
      </c>
      <c r="H16" s="360">
        <f>SUM($G$6:G16)</f>
        <v>12748.107294184547</v>
      </c>
      <c r="I16" s="360">
        <f>H16/'a1'!L18*1000000</f>
        <v>21992.994483138871</v>
      </c>
      <c r="J16" s="360">
        <v>19.31335004</v>
      </c>
      <c r="K16" s="360">
        <f t="shared" si="2"/>
        <v>2414.1687550000001</v>
      </c>
      <c r="L16" s="360">
        <f>SUM($K$6:K16)</f>
        <v>7077.9169872830062</v>
      </c>
      <c r="M16" s="360">
        <f>L16/'a1'!R18*1000000</f>
        <v>54291.411204220378</v>
      </c>
      <c r="N16" s="360">
        <v>19.7</v>
      </c>
      <c r="O16" s="360">
        <f t="shared" si="4"/>
        <v>2462.5</v>
      </c>
      <c r="P16" s="360">
        <f>SUM($O$6:O16)</f>
        <v>25820.776901941354</v>
      </c>
      <c r="Q16" s="360">
        <f>P16/'a1'!X18*1000000</f>
        <v>28220.384408588001</v>
      </c>
      <c r="R16" s="360">
        <v>15.4640422</v>
      </c>
      <c r="S16" s="360">
        <f t="shared" si="6"/>
        <v>1933.005275</v>
      </c>
      <c r="T16" s="360">
        <f>SUM($S$6:S16)</f>
        <v>21278.703909497432</v>
      </c>
      <c r="U16" s="360">
        <f>T16/'a1'!AD18*1000000</f>
        <v>28540.297397145303</v>
      </c>
      <c r="V16" s="360">
        <v>81.610956430000002</v>
      </c>
      <c r="W16" s="360">
        <f t="shared" si="8"/>
        <v>10201.369553750001</v>
      </c>
      <c r="X16" s="360">
        <f>SUM($W$6:W16)</f>
        <v>112271.75124942165</v>
      </c>
      <c r="Y16" s="360">
        <f>X16/'a1'!AJ18*1000000</f>
        <v>15885.872427329903</v>
      </c>
      <c r="Z16" s="360">
        <v>178.7976831</v>
      </c>
      <c r="AA16" s="360">
        <f t="shared" si="10"/>
        <v>22349.710387499999</v>
      </c>
      <c r="AB16" s="360">
        <f>SUM($AA$6:AA16)</f>
        <v>231941.36892960189</v>
      </c>
      <c r="AC16" s="360">
        <f>AB16/'a1'!AP18*1000000</f>
        <v>22235.101393688186</v>
      </c>
      <c r="AD16" s="360">
        <v>17.987889240000001</v>
      </c>
      <c r="AE16" s="360">
        <f t="shared" si="12"/>
        <v>2248.4861550000001</v>
      </c>
      <c r="AF16" s="360">
        <f>SUM($AE$6:AE16)</f>
        <v>23791.985164580481</v>
      </c>
      <c r="AG16" s="360">
        <f>AF16/'a1'!AV18*1000000</f>
        <v>21441.870401134529</v>
      </c>
      <c r="AH16" s="360">
        <v>44.244996649999997</v>
      </c>
      <c r="AI16" s="360">
        <f t="shared" si="14"/>
        <v>5530.6245812500001</v>
      </c>
      <c r="AJ16" s="360">
        <f>SUM($AI$6:AI16)</f>
        <v>58285.366745159678</v>
      </c>
      <c r="AK16" s="360">
        <f>AJ16/'a1'!BB18*1000000</f>
        <v>58127.666386253775</v>
      </c>
      <c r="AL16" s="360">
        <v>175.65517639999999</v>
      </c>
      <c r="AM16" s="360">
        <f t="shared" si="16"/>
        <v>21956.89705</v>
      </c>
      <c r="AN16" s="360">
        <f>SUM($AM$6:AM16)</f>
        <v>225565.78886339898</v>
      </c>
      <c r="AO16" s="360">
        <f>AN16/'a1'!BH18*1000000</f>
        <v>87013.565861205803</v>
      </c>
      <c r="AP16" s="360">
        <v>50.293500909999999</v>
      </c>
      <c r="AQ16" s="360">
        <f t="shared" si="18"/>
        <v>6286.6876137499994</v>
      </c>
      <c r="AR16" s="360">
        <f>SUM($AQ$6:AQ16)</f>
        <v>66800.407798723463</v>
      </c>
      <c r="AS16" s="360">
        <f>AR16/'a1'!BN18*1000000</f>
        <v>19799.829627277435</v>
      </c>
    </row>
    <row r="17" spans="1:45">
      <c r="A17" s="1">
        <v>1992</v>
      </c>
      <c r="B17" s="360">
        <v>612.81441859999995</v>
      </c>
      <c r="C17" s="360">
        <f t="shared" si="19"/>
        <v>76601.802324999997</v>
      </c>
      <c r="D17" s="360">
        <f>SUM($C$6:C17)</f>
        <v>863958.10775388684</v>
      </c>
      <c r="E17" s="360">
        <f>D17/'a1'!F19*1000000</f>
        <v>30451.872280131291</v>
      </c>
      <c r="F17" s="360">
        <v>8.0787016860000005</v>
      </c>
      <c r="G17" s="360">
        <f t="shared" si="0"/>
        <v>1009.83771075</v>
      </c>
      <c r="H17" s="360">
        <f>SUM($G$6:G17)</f>
        <v>13757.945004934547</v>
      </c>
      <c r="I17" s="360">
        <f>H17/'a1'!L19*1000000</f>
        <v>23716.137837776256</v>
      </c>
      <c r="J17" s="360">
        <v>19.589899540000001</v>
      </c>
      <c r="K17" s="360">
        <f t="shared" si="2"/>
        <v>2448.7374425000003</v>
      </c>
      <c r="L17" s="360">
        <f>SUM($K$6:K17)</f>
        <v>9526.654429783006</v>
      </c>
      <c r="M17" s="360">
        <f>L17/'a1'!R19*1000000</f>
        <v>72818.718076413934</v>
      </c>
      <c r="N17" s="360">
        <v>20</v>
      </c>
      <c r="O17" s="360">
        <f t="shared" si="4"/>
        <v>2500</v>
      </c>
      <c r="P17" s="360">
        <f>SUM($O$6:O17)</f>
        <v>28320.776901941354</v>
      </c>
      <c r="Q17" s="360">
        <f>P17/'a1'!X19*1000000</f>
        <v>30801.833813809932</v>
      </c>
      <c r="R17" s="360">
        <v>16.23736242</v>
      </c>
      <c r="S17" s="360">
        <f t="shared" si="6"/>
        <v>2029.6703024999999</v>
      </c>
      <c r="T17" s="360">
        <f>SUM($S$6:S17)</f>
        <v>23308.37421199743</v>
      </c>
      <c r="U17" s="360">
        <f>T17/'a1'!AD19*1000000</f>
        <v>31155.888167819685</v>
      </c>
      <c r="V17" s="360">
        <v>81.552815850000002</v>
      </c>
      <c r="W17" s="360">
        <f t="shared" si="8"/>
        <v>10194.10198125</v>
      </c>
      <c r="X17" s="360">
        <f>SUM($W$6:W17)</f>
        <v>122465.85323067165</v>
      </c>
      <c r="Y17" s="360">
        <f>X17/'a1'!AJ19*1000000</f>
        <v>17224.427705540729</v>
      </c>
      <c r="Z17" s="360">
        <v>182.15377380000001</v>
      </c>
      <c r="AA17" s="360">
        <f t="shared" si="10"/>
        <v>22769.221725000003</v>
      </c>
      <c r="AB17" s="360">
        <f>SUM($AA$6:AA17)</f>
        <v>254710.5906546019</v>
      </c>
      <c r="AC17" s="360">
        <f>AB17/'a1'!AP19*1000000</f>
        <v>24092.475567263584</v>
      </c>
      <c r="AD17" s="360">
        <v>18.225176640000001</v>
      </c>
      <c r="AE17" s="360">
        <f t="shared" si="12"/>
        <v>2278.1470800000002</v>
      </c>
      <c r="AF17" s="360">
        <f>SUM($AE$6:AE17)</f>
        <v>26070.13224458048</v>
      </c>
      <c r="AG17" s="360">
        <f>AF17/'a1'!AV19*1000000</f>
        <v>23429.84629539834</v>
      </c>
      <c r="AH17" s="360">
        <v>49.954572480000003</v>
      </c>
      <c r="AI17" s="360">
        <f t="shared" si="14"/>
        <v>6244.3215600000003</v>
      </c>
      <c r="AJ17" s="360">
        <f>SUM($AI$6:AI17)</f>
        <v>64529.688305159681</v>
      </c>
      <c r="AK17" s="360">
        <f>AJ17/'a1'!BB19*1000000</f>
        <v>64272.917997758639</v>
      </c>
      <c r="AL17" s="360">
        <v>183.57899829999999</v>
      </c>
      <c r="AM17" s="360">
        <f t="shared" si="16"/>
        <v>22947.374787500001</v>
      </c>
      <c r="AN17" s="360">
        <f>SUM($AM$6:AM17)</f>
        <v>248513.16365089899</v>
      </c>
      <c r="AO17" s="360">
        <f>AN17/'a1'!BH19*1000000</f>
        <v>94395.793950366395</v>
      </c>
      <c r="AP17" s="360">
        <v>49.585745080000002</v>
      </c>
      <c r="AQ17" s="360">
        <f t="shared" si="18"/>
        <v>6198.2181350000001</v>
      </c>
      <c r="AR17" s="360">
        <f>SUM($AQ$6:AQ17)</f>
        <v>72998.625933723466</v>
      </c>
      <c r="AS17" s="360">
        <f>AR17/'a1'!BN19*1000000</f>
        <v>21044.333442417144</v>
      </c>
    </row>
    <row r="18" spans="1:45">
      <c r="A18" s="1">
        <v>1993</v>
      </c>
      <c r="B18" s="360">
        <v>613.91884540000001</v>
      </c>
      <c r="C18" s="360">
        <f t="shared" si="19"/>
        <v>76739.855674999999</v>
      </c>
      <c r="D18" s="360">
        <f>SUM($C$6:C18)</f>
        <v>940697.96342888684</v>
      </c>
      <c r="E18" s="360">
        <f>D18/'a1'!F20*1000000</f>
        <v>32794.34209146315</v>
      </c>
      <c r="F18" s="360">
        <v>8.1553495260000002</v>
      </c>
      <c r="G18" s="360">
        <f t="shared" si="0"/>
        <v>1019.41869075</v>
      </c>
      <c r="H18" s="360">
        <f>SUM($G$6:G18)</f>
        <v>14777.363695684548</v>
      </c>
      <c r="I18" s="360">
        <f>H18/'a1'!L20*1000000</f>
        <v>25479.2236514285</v>
      </c>
      <c r="J18" s="360">
        <v>19.597026150000001</v>
      </c>
      <c r="K18" s="360">
        <f t="shared" si="2"/>
        <v>2449.6282687500002</v>
      </c>
      <c r="L18" s="360">
        <f>SUM($K$6:K18)</f>
        <v>11976.282698533007</v>
      </c>
      <c r="M18" s="360">
        <f>L18/'a1'!R20*1000000</f>
        <v>90607.917402672232</v>
      </c>
      <c r="N18" s="360">
        <v>20</v>
      </c>
      <c r="O18" s="360">
        <f t="shared" si="4"/>
        <v>2500</v>
      </c>
      <c r="P18" s="360">
        <f>SUM($O$6:O18)</f>
        <v>30820.776901941354</v>
      </c>
      <c r="Q18" s="360">
        <f>P18/'a1'!X20*1000000</f>
        <v>33358.526830577539</v>
      </c>
      <c r="R18" s="360">
        <v>15.43620402</v>
      </c>
      <c r="S18" s="360">
        <f t="shared" si="6"/>
        <v>1929.5255024999999</v>
      </c>
      <c r="T18" s="360">
        <f>SUM($S$6:S18)</f>
        <v>25237.899714497431</v>
      </c>
      <c r="U18" s="360">
        <f>T18/'a1'!AD20*1000000</f>
        <v>33703.919961882864</v>
      </c>
      <c r="V18" s="360">
        <v>82.409194990000003</v>
      </c>
      <c r="W18" s="360">
        <f t="shared" si="8"/>
        <v>10301.14937375</v>
      </c>
      <c r="X18" s="360">
        <f>SUM($W$6:W18)</f>
        <v>132767.00260442166</v>
      </c>
      <c r="Y18" s="360">
        <f>X18/'a1'!AJ20*1000000</f>
        <v>18551.850232091536</v>
      </c>
      <c r="Z18" s="360">
        <v>171.94508809999999</v>
      </c>
      <c r="AA18" s="360">
        <f t="shared" si="10"/>
        <v>21493.136012499999</v>
      </c>
      <c r="AB18" s="360">
        <f>SUM($AA$6:AA18)</f>
        <v>276203.7266671019</v>
      </c>
      <c r="AC18" s="360">
        <f>AB18/'a1'!AP20*1000000</f>
        <v>25837.48782437461</v>
      </c>
      <c r="AD18" s="360">
        <v>18.269143790000001</v>
      </c>
      <c r="AE18" s="360">
        <f t="shared" si="12"/>
        <v>2283.6429737500002</v>
      </c>
      <c r="AF18" s="360">
        <f>SUM($AE$6:AE18)</f>
        <v>28353.77521833048</v>
      </c>
      <c r="AG18" s="360">
        <f>AF18/'a1'!AV20*1000000</f>
        <v>25369.826916111298</v>
      </c>
      <c r="AH18" s="360">
        <v>52.958945270000001</v>
      </c>
      <c r="AI18" s="360">
        <f t="shared" si="14"/>
        <v>6619.8681587500005</v>
      </c>
      <c r="AJ18" s="360">
        <f>SUM($AI$6:AI18)</f>
        <v>71149.556463909685</v>
      </c>
      <c r="AK18" s="360">
        <f>AJ18/'a1'!BB20*1000000</f>
        <v>70661.988741592693</v>
      </c>
      <c r="AL18" s="360">
        <v>188.8810019</v>
      </c>
      <c r="AM18" s="360">
        <f t="shared" si="16"/>
        <v>23610.1252375</v>
      </c>
      <c r="AN18" s="360">
        <f>SUM($AM$6:AM18)</f>
        <v>272123.28888839897</v>
      </c>
      <c r="AO18" s="360">
        <f>AN18/'a1'!BH20*1000000</f>
        <v>102022.30910166526</v>
      </c>
      <c r="AP18" s="360">
        <v>52.251164690000003</v>
      </c>
      <c r="AQ18" s="360">
        <f t="shared" si="18"/>
        <v>6531.3955862500006</v>
      </c>
      <c r="AR18" s="360">
        <f>SUM($AQ$6:AQ18)</f>
        <v>79530.021519973467</v>
      </c>
      <c r="AS18" s="360">
        <f>AR18/'a1'!BN20*1000000</f>
        <v>22291.228677161394</v>
      </c>
    </row>
    <row r="19" spans="1:45">
      <c r="A19" s="1">
        <v>1994</v>
      </c>
      <c r="B19" s="360">
        <v>635.21790750000002</v>
      </c>
      <c r="C19" s="360">
        <f t="shared" si="19"/>
        <v>79402.238437499997</v>
      </c>
      <c r="D19" s="360">
        <f>SUM($C$6:C19)</f>
        <v>1020100.2018663868</v>
      </c>
      <c r="E19" s="360">
        <f>D19/'a1'!F21*1000000</f>
        <v>35175.064855116827</v>
      </c>
      <c r="F19" s="360">
        <v>7.1421177470000003</v>
      </c>
      <c r="G19" s="360">
        <f t="shared" si="0"/>
        <v>892.76471837500003</v>
      </c>
      <c r="H19" s="360">
        <f>SUM($G$6:G19)</f>
        <v>15670.128414059547</v>
      </c>
      <c r="I19" s="360">
        <f>H19/'a1'!L21*1000000</f>
        <v>27277.729951049401</v>
      </c>
      <c r="J19" s="360">
        <v>19.044503169999999</v>
      </c>
      <c r="K19" s="360">
        <f t="shared" si="2"/>
        <v>2380.56289625</v>
      </c>
      <c r="L19" s="360">
        <f>SUM($K$6:K19)</f>
        <v>14356.845594783006</v>
      </c>
      <c r="M19" s="360">
        <f>L19/'a1'!R21*1000000</f>
        <v>107592.68864545072</v>
      </c>
      <c r="N19" s="360">
        <v>19.399999999999999</v>
      </c>
      <c r="O19" s="360">
        <f t="shared" si="4"/>
        <v>2425</v>
      </c>
      <c r="P19" s="360">
        <f>SUM($O$6:O19)</f>
        <v>33245.776901941354</v>
      </c>
      <c r="Q19" s="360">
        <f>P19/'a1'!X21*1000000</f>
        <v>35868.828458265882</v>
      </c>
      <c r="R19" s="360">
        <v>16.87142214</v>
      </c>
      <c r="S19" s="360">
        <f t="shared" si="6"/>
        <v>2108.9277674999998</v>
      </c>
      <c r="T19" s="360">
        <f>SUM($S$6:S19)</f>
        <v>27346.827481997432</v>
      </c>
      <c r="U19" s="360">
        <f>T19/'a1'!AD21*1000000</f>
        <v>36453.444792947645</v>
      </c>
      <c r="V19" s="360">
        <v>84.64179566</v>
      </c>
      <c r="W19" s="360">
        <f t="shared" si="8"/>
        <v>10580.2244575</v>
      </c>
      <c r="X19" s="360">
        <f>SUM($W$6:W19)</f>
        <v>143347.22706192167</v>
      </c>
      <c r="Y19" s="360">
        <f>X19/'a1'!AJ21*1000000</f>
        <v>19930.366396588408</v>
      </c>
      <c r="Z19" s="360">
        <v>173.97405660000001</v>
      </c>
      <c r="AA19" s="360">
        <f t="shared" si="10"/>
        <v>21746.757075000001</v>
      </c>
      <c r="AB19" s="360">
        <f>SUM($AA$6:AA19)</f>
        <v>297950.48374210193</v>
      </c>
      <c r="AC19" s="360">
        <f>AB19/'a1'!AP21*1000000</f>
        <v>27539.186895352177</v>
      </c>
      <c r="AD19" s="360">
        <v>18.720731839999999</v>
      </c>
      <c r="AE19" s="360">
        <f t="shared" si="12"/>
        <v>2340.09148</v>
      </c>
      <c r="AF19" s="360">
        <f>SUM($AE$6:AE19)</f>
        <v>30693.866698330479</v>
      </c>
      <c r="AG19" s="360">
        <f>AF19/'a1'!AV21*1000000</f>
        <v>27326.430649404378</v>
      </c>
      <c r="AH19" s="360">
        <v>57.726687609999999</v>
      </c>
      <c r="AI19" s="360">
        <f t="shared" si="14"/>
        <v>7215.8359512500001</v>
      </c>
      <c r="AJ19" s="360">
        <f>SUM($AI$6:AI19)</f>
        <v>78365.392415159688</v>
      </c>
      <c r="AK19" s="360">
        <f>AJ19/'a1'!BB21*1000000</f>
        <v>77622.160230948357</v>
      </c>
      <c r="AL19" s="360">
        <v>197.91842969999999</v>
      </c>
      <c r="AM19" s="360">
        <f t="shared" si="16"/>
        <v>24739.803712499997</v>
      </c>
      <c r="AN19" s="360">
        <f>SUM($AM$6:AM19)</f>
        <v>296863.09260089893</v>
      </c>
      <c r="AO19" s="360">
        <f>AN19/'a1'!BH21*1000000</f>
        <v>109924.62158526601</v>
      </c>
      <c r="AP19" s="360">
        <v>55.008187300000003</v>
      </c>
      <c r="AQ19" s="360">
        <f t="shared" si="18"/>
        <v>6876.0234125000006</v>
      </c>
      <c r="AR19" s="360">
        <f>SUM($AQ$6:AQ19)</f>
        <v>86406.044932473465</v>
      </c>
      <c r="AS19" s="360">
        <f>AR19/'a1'!BN21*1000000</f>
        <v>23504.973356765968</v>
      </c>
    </row>
    <row r="20" spans="1:45">
      <c r="A20" s="1">
        <v>1995</v>
      </c>
      <c r="B20" s="360">
        <v>652.21342189999996</v>
      </c>
      <c r="C20" s="360">
        <f t="shared" si="19"/>
        <v>81526.677737499995</v>
      </c>
      <c r="D20" s="360">
        <f>SUM($C$6:C20)</f>
        <v>1101626.8796038867</v>
      </c>
      <c r="E20" s="360">
        <f>D20/'a1'!F22*1000000</f>
        <v>37595.221742199334</v>
      </c>
      <c r="F20" s="360">
        <v>8.1726340949999994</v>
      </c>
      <c r="G20" s="360">
        <f t="shared" si="0"/>
        <v>1021.5792618749999</v>
      </c>
      <c r="H20" s="360">
        <f>SUM($G$6:G20)</f>
        <v>16691.707675934547</v>
      </c>
      <c r="I20" s="360">
        <f>H20/'a1'!L22*1000000</f>
        <v>29418.040060018906</v>
      </c>
      <c r="J20" s="360">
        <v>18.859161310000001</v>
      </c>
      <c r="K20" s="360">
        <f t="shared" si="2"/>
        <v>2357.3951637499999</v>
      </c>
      <c r="L20" s="360">
        <f>SUM($K$6:K20)</f>
        <v>16714.240758533007</v>
      </c>
      <c r="M20" s="360">
        <f>L20/'a1'!R22*1000000</f>
        <v>124348.03227714919</v>
      </c>
      <c r="N20" s="360">
        <v>19.2</v>
      </c>
      <c r="O20" s="360">
        <f t="shared" si="4"/>
        <v>2400</v>
      </c>
      <c r="P20" s="360">
        <f>SUM($O$6:O20)</f>
        <v>35645.776901941354</v>
      </c>
      <c r="Q20" s="360">
        <f>P20/'a1'!X22*1000000</f>
        <v>38406.431174784891</v>
      </c>
      <c r="R20" s="360">
        <v>17.4097741</v>
      </c>
      <c r="S20" s="360">
        <f t="shared" si="6"/>
        <v>2176.2217624999998</v>
      </c>
      <c r="T20" s="360">
        <f>SUM($S$6:S20)</f>
        <v>29523.049244497433</v>
      </c>
      <c r="U20" s="360">
        <f>T20/'a1'!AD22*1000000</f>
        <v>39314.63405943918</v>
      </c>
      <c r="V20" s="360">
        <v>83.424632729999999</v>
      </c>
      <c r="W20" s="360">
        <f t="shared" si="8"/>
        <v>10428.07909125</v>
      </c>
      <c r="X20" s="360">
        <f>SUM($W$6:W20)</f>
        <v>153775.30615317167</v>
      </c>
      <c r="Y20" s="360">
        <f>X20/'a1'!AJ22*1000000</f>
        <v>21300.823004977639</v>
      </c>
      <c r="Z20" s="360">
        <v>178.68068940000001</v>
      </c>
      <c r="AA20" s="360">
        <f t="shared" si="10"/>
        <v>22335.086175</v>
      </c>
      <c r="AB20" s="360">
        <f>SUM($AA$6:AA20)</f>
        <v>320285.56991710194</v>
      </c>
      <c r="AC20" s="360">
        <f>AB20/'a1'!AP22*1000000</f>
        <v>29249.505865379357</v>
      </c>
      <c r="AD20" s="360">
        <v>19.5086549</v>
      </c>
      <c r="AE20" s="360">
        <f t="shared" si="12"/>
        <v>2438.5818625000002</v>
      </c>
      <c r="AF20" s="360">
        <f>SUM($AE$6:AE20)</f>
        <v>33132.448560830482</v>
      </c>
      <c r="AG20" s="360">
        <f>AF20/'a1'!AV22*1000000</f>
        <v>29342.822973768307</v>
      </c>
      <c r="AH20" s="360">
        <v>60.084747749999998</v>
      </c>
      <c r="AI20" s="360">
        <f t="shared" si="14"/>
        <v>7510.5934687499994</v>
      </c>
      <c r="AJ20" s="360">
        <f>SUM($AI$6:AI20)</f>
        <v>85875.985883909685</v>
      </c>
      <c r="AK20" s="360">
        <f>AJ20/'a1'!BB22*1000000</f>
        <v>84674.705832267311</v>
      </c>
      <c r="AL20" s="360">
        <v>202.78942939999999</v>
      </c>
      <c r="AM20" s="360">
        <f t="shared" si="16"/>
        <v>25348.678674999999</v>
      </c>
      <c r="AN20" s="360">
        <f>SUM($AM$6:AM20)</f>
        <v>322211.77127589891</v>
      </c>
      <c r="AO20" s="360">
        <f>AN20/'a1'!BH22*1000000</f>
        <v>117831.242451012</v>
      </c>
      <c r="AP20" s="360">
        <v>58.941202629999999</v>
      </c>
      <c r="AQ20" s="360">
        <f t="shared" si="18"/>
        <v>7367.65032875</v>
      </c>
      <c r="AR20" s="360">
        <f>SUM($AQ$6:AQ20)</f>
        <v>93773.69526122346</v>
      </c>
      <c r="AS20" s="360">
        <f>AR20/'a1'!BN22*1000000</f>
        <v>24824.996958541073</v>
      </c>
    </row>
    <row r="21" spans="1:45">
      <c r="A21" s="1">
        <v>1996</v>
      </c>
      <c r="B21" s="360">
        <v>672.76843919999999</v>
      </c>
      <c r="C21" s="360">
        <f t="shared" si="19"/>
        <v>84096.054900000003</v>
      </c>
      <c r="D21" s="360">
        <f>SUM($C$6:C21)</f>
        <v>1185722.9345038868</v>
      </c>
      <c r="E21" s="360">
        <f>D21/'a1'!F23*1000000</f>
        <v>40044.383817231159</v>
      </c>
      <c r="F21" s="360">
        <v>8.3181164550000002</v>
      </c>
      <c r="G21" s="360">
        <f t="shared" si="0"/>
        <v>1039.7645568749999</v>
      </c>
      <c r="H21" s="360">
        <f>SUM($G$6:G21)</f>
        <v>17731.472232809549</v>
      </c>
      <c r="I21" s="360">
        <f>H21/'a1'!L23*1000000</f>
        <v>31680.428075157586</v>
      </c>
      <c r="J21" s="360">
        <v>18.828982159999999</v>
      </c>
      <c r="K21" s="360">
        <f t="shared" si="2"/>
        <v>2353.6227699999999</v>
      </c>
      <c r="L21" s="360">
        <f>SUM($K$6:K21)</f>
        <v>19067.863528533009</v>
      </c>
      <c r="M21" s="360">
        <f>L21/'a1'!R23*1000000</f>
        <v>140476.53571637071</v>
      </c>
      <c r="N21" s="360">
        <v>19.2</v>
      </c>
      <c r="O21" s="360">
        <f t="shared" si="4"/>
        <v>2400</v>
      </c>
      <c r="P21" s="360">
        <f>SUM($O$6:O21)</f>
        <v>38045.776901941354</v>
      </c>
      <c r="Q21" s="360">
        <f>P21/'a1'!X23*1000000</f>
        <v>40851.14777295338</v>
      </c>
      <c r="R21" s="360">
        <v>16.958475499999999</v>
      </c>
      <c r="S21" s="360">
        <f t="shared" si="6"/>
        <v>2119.8094375000001</v>
      </c>
      <c r="T21" s="360">
        <f>SUM($S$6:S21)</f>
        <v>31642.858681997433</v>
      </c>
      <c r="U21" s="360">
        <f>T21/'a1'!AD23*1000000</f>
        <v>42063.278887308028</v>
      </c>
      <c r="V21" s="360">
        <v>84.714271479999994</v>
      </c>
      <c r="W21" s="360">
        <f t="shared" si="8"/>
        <v>10589.283934999999</v>
      </c>
      <c r="X21" s="360">
        <f>SUM($W$6:W21)</f>
        <v>164364.59008817165</v>
      </c>
      <c r="Y21" s="360">
        <f>X21/'a1'!AJ23*1000000</f>
        <v>22680.685276494431</v>
      </c>
      <c r="Z21" s="360">
        <v>187.16714440000001</v>
      </c>
      <c r="AA21" s="360">
        <f t="shared" si="10"/>
        <v>23395.893050000002</v>
      </c>
      <c r="AB21" s="360">
        <f>SUM($AA$6:AA21)</f>
        <v>343681.46296710195</v>
      </c>
      <c r="AC21" s="360">
        <f>AB21/'a1'!AP23*1000000</f>
        <v>31010.057831156868</v>
      </c>
      <c r="AD21" s="360">
        <v>20.30423734</v>
      </c>
      <c r="AE21" s="360">
        <f t="shared" si="12"/>
        <v>2538.0296675</v>
      </c>
      <c r="AF21" s="360">
        <f>SUM($AE$6:AE21)</f>
        <v>35670.478228330481</v>
      </c>
      <c r="AG21" s="360">
        <f>AF21/'a1'!AV23*1000000</f>
        <v>31450.012368524029</v>
      </c>
      <c r="AH21" s="360">
        <v>62.257211169999998</v>
      </c>
      <c r="AI21" s="360">
        <f t="shared" si="14"/>
        <v>7782.1513962499994</v>
      </c>
      <c r="AJ21" s="360">
        <f>SUM($AI$6:AI21)</f>
        <v>93658.137280159688</v>
      </c>
      <c r="AK21" s="360">
        <f>AJ21/'a1'!BB23*1000000</f>
        <v>91916.773996790493</v>
      </c>
      <c r="AL21" s="360">
        <v>209.03451860000001</v>
      </c>
      <c r="AM21" s="360">
        <f t="shared" si="16"/>
        <v>26129.314825000001</v>
      </c>
      <c r="AN21" s="360">
        <f>SUM($AM$6:AM21)</f>
        <v>348341.08610089892</v>
      </c>
      <c r="AO21" s="360">
        <f>AN21/'a1'!BH23*1000000</f>
        <v>125522.30329173373</v>
      </c>
      <c r="AP21" s="360">
        <v>60.819968189999997</v>
      </c>
      <c r="AQ21" s="360">
        <f t="shared" si="18"/>
        <v>7602.4960237499999</v>
      </c>
      <c r="AR21" s="360">
        <f>SUM($AQ$6:AQ21)</f>
        <v>101376.19128497347</v>
      </c>
      <c r="AS21" s="360">
        <f>AR21/'a1'!BN23*1000000</f>
        <v>26166.20975644829</v>
      </c>
    </row>
    <row r="22" spans="1:45">
      <c r="A22" s="1">
        <v>1997</v>
      </c>
      <c r="B22" s="360">
        <v>688.1856176</v>
      </c>
      <c r="C22" s="360">
        <f t="shared" si="19"/>
        <v>86023.2022</v>
      </c>
      <c r="D22" s="360">
        <f>SUM($C$6:C22)</f>
        <v>1271746.1367038868</v>
      </c>
      <c r="E22" s="360">
        <f>D22/'a1'!F24*1000000</f>
        <v>42524.856149147548</v>
      </c>
      <c r="F22" s="360">
        <v>8.8581932539999997</v>
      </c>
      <c r="G22" s="360">
        <f t="shared" si="0"/>
        <v>1107.27415675</v>
      </c>
      <c r="H22" s="360">
        <f>SUM($G$6:G22)</f>
        <v>18838.74638955955</v>
      </c>
      <c r="I22" s="360">
        <f>H22/'a1'!L24*1000000</f>
        <v>34195.625771784464</v>
      </c>
      <c r="J22" s="360">
        <v>19.662024980000002</v>
      </c>
      <c r="K22" s="360">
        <f t="shared" si="2"/>
        <v>2457.7531225000002</v>
      </c>
      <c r="L22" s="360">
        <f>SUM($K$6:K22)</f>
        <v>21525.616651033008</v>
      </c>
      <c r="M22" s="360">
        <f>L22/'a1'!R24*1000000</f>
        <v>158166.10934298107</v>
      </c>
      <c r="N22" s="360">
        <v>20.100000000000001</v>
      </c>
      <c r="O22" s="360">
        <f t="shared" si="4"/>
        <v>2512.5</v>
      </c>
      <c r="P22" s="360">
        <f>SUM($O$6:O22)</f>
        <v>40558.276901941354</v>
      </c>
      <c r="Q22" s="360">
        <f>P22/'a1'!X24*1000000</f>
        <v>43498.702171318109</v>
      </c>
      <c r="R22" s="360">
        <v>19.518201260000001</v>
      </c>
      <c r="S22" s="360">
        <f t="shared" si="6"/>
        <v>2439.7751575000002</v>
      </c>
      <c r="T22" s="360">
        <f>SUM($S$6:S22)</f>
        <v>34082.63383949743</v>
      </c>
      <c r="U22" s="360">
        <f>T22/'a1'!AD24*1000000</f>
        <v>45291.874589869687</v>
      </c>
      <c r="V22" s="360">
        <v>85.114999789999999</v>
      </c>
      <c r="W22" s="360">
        <f t="shared" si="8"/>
        <v>10639.37497375</v>
      </c>
      <c r="X22" s="360">
        <f>SUM($W$6:W22)</f>
        <v>175003.96506192166</v>
      </c>
      <c r="Y22" s="360">
        <f>X22/'a1'!AJ24*1000000</f>
        <v>24056.81418043132</v>
      </c>
      <c r="Z22" s="360">
        <v>192.73973549999999</v>
      </c>
      <c r="AA22" s="360">
        <f t="shared" si="10"/>
        <v>24092.466937499998</v>
      </c>
      <c r="AB22" s="360">
        <f>SUM($AA$6:AA22)</f>
        <v>367773.92990460194</v>
      </c>
      <c r="AC22" s="360">
        <f>AB22/'a1'!AP24*1000000</f>
        <v>32756.088509039153</v>
      </c>
      <c r="AD22" s="360">
        <v>19.95198349</v>
      </c>
      <c r="AE22" s="360">
        <f t="shared" si="12"/>
        <v>2493.9979362499998</v>
      </c>
      <c r="AF22" s="360">
        <f>SUM($AE$6:AE22)</f>
        <v>38164.476164580483</v>
      </c>
      <c r="AG22" s="360">
        <f>AF22/'a1'!AV24*1000000</f>
        <v>33591.704600696823</v>
      </c>
      <c r="AH22" s="360">
        <v>65.225544970000001</v>
      </c>
      <c r="AI22" s="360">
        <f t="shared" si="14"/>
        <v>8153.1931212500003</v>
      </c>
      <c r="AJ22" s="360">
        <f>SUM($AI$6:AI22)</f>
        <v>101811.33040140969</v>
      </c>
      <c r="AK22" s="360">
        <f>AJ22/'a1'!BB24*1000000</f>
        <v>100020.75877777005</v>
      </c>
      <c r="AL22" s="360">
        <v>213.16329529999999</v>
      </c>
      <c r="AM22" s="360">
        <f t="shared" si="16"/>
        <v>26645.4119125</v>
      </c>
      <c r="AN22" s="360">
        <f>SUM($AM$6:AM22)</f>
        <v>374986.4980133989</v>
      </c>
      <c r="AO22" s="360">
        <f>AN22/'a1'!BH24*1000000</f>
        <v>132511.18011052147</v>
      </c>
      <c r="AP22" s="360">
        <v>59.73912696</v>
      </c>
      <c r="AQ22" s="360">
        <f t="shared" si="18"/>
        <v>7467.3908700000002</v>
      </c>
      <c r="AR22" s="360">
        <f>SUM($AQ$6:AQ22)</f>
        <v>108843.58215497347</v>
      </c>
      <c r="AS22" s="360">
        <f>AR22/'a1'!BN24*1000000</f>
        <v>27565.225843036216</v>
      </c>
    </row>
    <row r="23" spans="1:45">
      <c r="A23" s="1">
        <v>1998</v>
      </c>
      <c r="B23" s="360">
        <v>696.03532440000004</v>
      </c>
      <c r="C23" s="360">
        <f t="shared" si="19"/>
        <v>87004.415550000005</v>
      </c>
      <c r="D23" s="360">
        <f>SUM($C$6:C23)</f>
        <v>1358750.5522538868</v>
      </c>
      <c r="E23" s="360">
        <f>D23/'a1'!F25*1000000</f>
        <v>45058.622354906962</v>
      </c>
      <c r="F23" s="360">
        <v>10.208617909999999</v>
      </c>
      <c r="G23" s="360">
        <f t="shared" si="0"/>
        <v>1276.0772387499999</v>
      </c>
      <c r="H23" s="360">
        <f>SUM($G$6:G23)</f>
        <v>20114.82362830955</v>
      </c>
      <c r="I23" s="360">
        <f>H23/'a1'!L25*1000000</f>
        <v>37260.506533028216</v>
      </c>
      <c r="J23" s="360">
        <v>19.880950930000001</v>
      </c>
      <c r="K23" s="360">
        <f t="shared" si="2"/>
        <v>2485.1188662500003</v>
      </c>
      <c r="L23" s="360">
        <f>SUM($K$6:K23)</f>
        <v>24010.735517283007</v>
      </c>
      <c r="M23" s="360">
        <f>L23/'a1'!R25*1000000</f>
        <v>176804.33210570388</v>
      </c>
      <c r="N23" s="360">
        <v>20.2</v>
      </c>
      <c r="O23" s="360">
        <f t="shared" si="4"/>
        <v>2525</v>
      </c>
      <c r="P23" s="360">
        <f>SUM($O$6:O23)</f>
        <v>43083.276901941354</v>
      </c>
      <c r="Q23" s="360">
        <f>P23/'a1'!X25*1000000</f>
        <v>46234.827697085486</v>
      </c>
      <c r="R23" s="360">
        <v>20.414761899999998</v>
      </c>
      <c r="S23" s="360">
        <f t="shared" si="6"/>
        <v>2551.8452374999997</v>
      </c>
      <c r="T23" s="360">
        <f>SUM($S$6:S23)</f>
        <v>36634.479076997428</v>
      </c>
      <c r="U23" s="360">
        <f>T23/'a1'!AD25*1000000</f>
        <v>48811.478657745101</v>
      </c>
      <c r="V23" s="360">
        <v>86.820206200000001</v>
      </c>
      <c r="W23" s="360">
        <f t="shared" si="8"/>
        <v>10852.525775</v>
      </c>
      <c r="X23" s="360">
        <f>SUM($W$6:W23)</f>
        <v>185856.49083692164</v>
      </c>
      <c r="Y23" s="360">
        <f>X23/'a1'!AJ25*1000000</f>
        <v>25473.978432774093</v>
      </c>
      <c r="Z23" s="360">
        <v>193.46238819999999</v>
      </c>
      <c r="AA23" s="360">
        <f t="shared" si="10"/>
        <v>24182.798524999998</v>
      </c>
      <c r="AB23" s="360">
        <f>SUM($AA$6:AA23)</f>
        <v>391956.72842960194</v>
      </c>
      <c r="AC23" s="360">
        <f>AB23/'a1'!AP25*1000000</f>
        <v>34485.319591434236</v>
      </c>
      <c r="AD23" s="360">
        <v>20.471131589999999</v>
      </c>
      <c r="AE23" s="360">
        <f t="shared" si="12"/>
        <v>2558.8914487499997</v>
      </c>
      <c r="AF23" s="360">
        <f>SUM($AE$6:AE23)</f>
        <v>40723.367613330483</v>
      </c>
      <c r="AG23" s="360">
        <f>AF23/'a1'!AV25*1000000</f>
        <v>35801.108945519896</v>
      </c>
      <c r="AH23" s="360">
        <v>65.514526849999996</v>
      </c>
      <c r="AI23" s="360">
        <f t="shared" si="14"/>
        <v>8189.3158562499993</v>
      </c>
      <c r="AJ23" s="360">
        <f>SUM($AI$6:AI23)</f>
        <v>110000.6462576597</v>
      </c>
      <c r="AK23" s="360">
        <f>AJ23/'a1'!BB25*1000000</f>
        <v>108126.59609415579</v>
      </c>
      <c r="AL23" s="360">
        <v>214.57210040000001</v>
      </c>
      <c r="AM23" s="360">
        <f t="shared" si="16"/>
        <v>26821.512550000003</v>
      </c>
      <c r="AN23" s="360">
        <f>SUM($AM$6:AM23)</f>
        <v>401808.01056339889</v>
      </c>
      <c r="AO23" s="360">
        <f>AN23/'a1'!BH25*1000000</f>
        <v>138599.12487794308</v>
      </c>
      <c r="AP23" s="360">
        <v>60.721049000000001</v>
      </c>
      <c r="AQ23" s="360">
        <f t="shared" si="18"/>
        <v>7590.1311249999999</v>
      </c>
      <c r="AR23" s="360">
        <f>SUM($AQ$6:AQ23)</f>
        <v>116433.71327997347</v>
      </c>
      <c r="AS23" s="360">
        <f>AR23/'a1'!BN25*1000000</f>
        <v>29231.837831357901</v>
      </c>
    </row>
    <row r="24" spans="1:45">
      <c r="A24" s="1">
        <v>1999</v>
      </c>
      <c r="B24" s="360">
        <v>708.97648479999998</v>
      </c>
      <c r="C24" s="360">
        <f t="shared" si="19"/>
        <v>88622.060599999997</v>
      </c>
      <c r="D24" s="360">
        <f>SUM($C$6:C24)</f>
        <v>1447372.6128538868</v>
      </c>
      <c r="E24" s="360">
        <f>D24/'a1'!F26*1000000</f>
        <v>47608.927229390451</v>
      </c>
      <c r="F24" s="360">
        <v>9.2672045240000003</v>
      </c>
      <c r="G24" s="360">
        <f t="shared" si="0"/>
        <v>1158.4005655000001</v>
      </c>
      <c r="H24" s="360">
        <f>SUM($G$6:G24)</f>
        <v>21273.22419380955</v>
      </c>
      <c r="I24" s="360">
        <f>H24/'a1'!L26*1000000</f>
        <v>39887.619450300939</v>
      </c>
      <c r="J24" s="360">
        <v>20.607495620000002</v>
      </c>
      <c r="K24" s="360">
        <f t="shared" si="2"/>
        <v>2575.9369525000002</v>
      </c>
      <c r="L24" s="360">
        <f>SUM($K$6:K24)</f>
        <v>26586.672469783007</v>
      </c>
      <c r="M24" s="360">
        <f>L24/'a1'!R26*1000000</f>
        <v>195087.15426055729</v>
      </c>
      <c r="N24" s="360">
        <v>21</v>
      </c>
      <c r="O24" s="360">
        <f t="shared" si="4"/>
        <v>2625</v>
      </c>
      <c r="P24" s="360">
        <f>SUM($O$6:O24)</f>
        <v>45708.276901941354</v>
      </c>
      <c r="Q24" s="360">
        <f>P24/'a1'!X26*1000000</f>
        <v>48949.518199006787</v>
      </c>
      <c r="R24" s="360">
        <v>19.472111550000001</v>
      </c>
      <c r="S24" s="360">
        <f t="shared" si="6"/>
        <v>2434.0139437500002</v>
      </c>
      <c r="T24" s="360">
        <f>SUM($S$6:S24)</f>
        <v>39068.493020747424</v>
      </c>
      <c r="U24" s="360">
        <f>T24/'a1'!AD26*1000000</f>
        <v>52049.614936227663</v>
      </c>
      <c r="V24" s="360">
        <v>86.085175210000003</v>
      </c>
      <c r="W24" s="360">
        <f t="shared" si="8"/>
        <v>10760.64690125</v>
      </c>
      <c r="X24" s="360">
        <f>SUM($W$6:W24)</f>
        <v>196617.13773817164</v>
      </c>
      <c r="Y24" s="360">
        <f>X24/'a1'!AJ26*1000000</f>
        <v>26848.344346863982</v>
      </c>
      <c r="Z24" s="360">
        <v>198.57843</v>
      </c>
      <c r="AA24" s="360">
        <f t="shared" si="10"/>
        <v>24822.303749999999</v>
      </c>
      <c r="AB24" s="360">
        <f>SUM($AA$6:AA24)</f>
        <v>416779.03217960196</v>
      </c>
      <c r="AC24" s="360">
        <f>AB24/'a1'!AP26*1000000</f>
        <v>36226.663433767011</v>
      </c>
      <c r="AD24" s="360">
        <v>20.239776060000001</v>
      </c>
      <c r="AE24" s="360">
        <f t="shared" si="12"/>
        <v>2529.9720075</v>
      </c>
      <c r="AF24" s="360">
        <f>SUM($AE$6:AE24)</f>
        <v>43253.339620830484</v>
      </c>
      <c r="AG24" s="360">
        <f>AF24/'a1'!AV26*1000000</f>
        <v>37860.226129180919</v>
      </c>
      <c r="AH24" s="360">
        <v>66.117224089999993</v>
      </c>
      <c r="AI24" s="360">
        <f t="shared" si="14"/>
        <v>8264.6530112499986</v>
      </c>
      <c r="AJ24" s="360">
        <f>SUM($AI$6:AI24)</f>
        <v>118265.2992689097</v>
      </c>
      <c r="AK24" s="360">
        <f>AJ24/'a1'!BB26*1000000</f>
        <v>116572.20456973881</v>
      </c>
      <c r="AL24" s="360">
        <v>222.28886360000001</v>
      </c>
      <c r="AM24" s="360">
        <f t="shared" si="16"/>
        <v>27786.107950000001</v>
      </c>
      <c r="AN24" s="360">
        <f>SUM($AM$6:AM24)</f>
        <v>429594.11851339886</v>
      </c>
      <c r="AO24" s="360">
        <f>AN24/'a1'!BH26*1000000</f>
        <v>145492.35697912239</v>
      </c>
      <c r="AP24" s="360">
        <v>62.33857604</v>
      </c>
      <c r="AQ24" s="360">
        <f t="shared" si="18"/>
        <v>7792.322005</v>
      </c>
      <c r="AR24" s="360">
        <f>SUM($AQ$6:AQ24)</f>
        <v>124226.03528497346</v>
      </c>
      <c r="AS24" s="360">
        <f>AR24/'a1'!BN26*1000000</f>
        <v>30968.442313414591</v>
      </c>
    </row>
    <row r="25" spans="1:45">
      <c r="A25" s="1">
        <v>2000</v>
      </c>
      <c r="B25" s="360">
        <v>731.59834990000002</v>
      </c>
      <c r="C25" s="360">
        <f t="shared" si="19"/>
        <v>91449.793737500004</v>
      </c>
      <c r="D25" s="360">
        <f>SUM($C$6:C25)</f>
        <v>1538822.4065913868</v>
      </c>
      <c r="E25" s="360">
        <f>D25/'a1'!F27*1000000</f>
        <v>50147.818109309665</v>
      </c>
      <c r="F25" s="360">
        <v>8.8232247259999994</v>
      </c>
      <c r="G25" s="360">
        <f t="shared" si="0"/>
        <v>1102.9030907499998</v>
      </c>
      <c r="H25" s="360">
        <f>SUM($G$6:G25)</f>
        <v>22376.127284559549</v>
      </c>
      <c r="I25" s="360">
        <f>H25/'a1'!L27*1000000</f>
        <v>42381.758076390426</v>
      </c>
      <c r="J25" s="360">
        <v>22.004736269999999</v>
      </c>
      <c r="K25" s="360">
        <f t="shared" si="2"/>
        <v>2750.5920337499997</v>
      </c>
      <c r="L25" s="360">
        <f>SUM($K$6:K25)</f>
        <v>29337.264503533006</v>
      </c>
      <c r="M25" s="360">
        <f>L25/'a1'!R27*1000000</f>
        <v>214972.26132873894</v>
      </c>
      <c r="N25" s="360">
        <v>22.4</v>
      </c>
      <c r="O25" s="360">
        <f t="shared" si="4"/>
        <v>2800</v>
      </c>
      <c r="P25" s="360">
        <f>SUM($O$6:O25)</f>
        <v>48508.276901941354</v>
      </c>
      <c r="Q25" s="360">
        <f>P25/'a1'!X27*1000000</f>
        <v>51946.012032221763</v>
      </c>
      <c r="R25" s="360">
        <v>20.784130340000001</v>
      </c>
      <c r="S25" s="360">
        <f t="shared" si="6"/>
        <v>2598.0162925</v>
      </c>
      <c r="T25" s="360">
        <f>SUM($S$6:S25)</f>
        <v>41666.509313247421</v>
      </c>
      <c r="U25" s="360">
        <f>T25/'a1'!AD27*1000000</f>
        <v>55517.075979954381</v>
      </c>
      <c r="V25" s="360">
        <v>85.915527339999997</v>
      </c>
      <c r="W25" s="360">
        <f t="shared" si="8"/>
        <v>10739.4409175</v>
      </c>
      <c r="X25" s="360">
        <f>SUM($W$6:W25)</f>
        <v>207356.57865567165</v>
      </c>
      <c r="Y25" s="360">
        <f>X25/'a1'!AJ27*1000000</f>
        <v>28185.124334207423</v>
      </c>
      <c r="Z25" s="360">
        <v>208.1584336</v>
      </c>
      <c r="AA25" s="360">
        <f t="shared" si="10"/>
        <v>26019.804199999999</v>
      </c>
      <c r="AB25" s="360">
        <f>SUM($AA$6:AA25)</f>
        <v>442798.83637960197</v>
      </c>
      <c r="AC25" s="360">
        <f>AB25/'a1'!AP27*1000000</f>
        <v>37900.183628036444</v>
      </c>
      <c r="AD25" s="360">
        <v>20.761356030000002</v>
      </c>
      <c r="AE25" s="360">
        <f t="shared" si="12"/>
        <v>2595.1695037500003</v>
      </c>
      <c r="AF25" s="360">
        <f>SUM($AE$6:AE25)</f>
        <v>45848.509124580487</v>
      </c>
      <c r="AG25" s="360">
        <f>AF25/'a1'!AV27*1000000</f>
        <v>39961.64004467873</v>
      </c>
      <c r="AH25" s="360">
        <v>67.438053929999995</v>
      </c>
      <c r="AI25" s="360">
        <f t="shared" si="14"/>
        <v>8429.7567412499993</v>
      </c>
      <c r="AJ25" s="360">
        <f>SUM($AI$6:AI25)</f>
        <v>126695.05601015969</v>
      </c>
      <c r="AK25" s="360">
        <f>AJ25/'a1'!BB27*1000000</f>
        <v>125743.80413190187</v>
      </c>
      <c r="AL25" s="360">
        <v>229.91924639999999</v>
      </c>
      <c r="AM25" s="360">
        <f t="shared" si="16"/>
        <v>28739.9058</v>
      </c>
      <c r="AN25" s="360">
        <f>SUM($AM$6:AM25)</f>
        <v>458334.02431339887</v>
      </c>
      <c r="AO25" s="360">
        <f>AN25/'a1'!BH27*1000000</f>
        <v>152564.51948686433</v>
      </c>
      <c r="AP25" s="360">
        <v>63.354414949999999</v>
      </c>
      <c r="AQ25" s="360">
        <f t="shared" si="18"/>
        <v>7919.3018687499998</v>
      </c>
      <c r="AR25" s="360">
        <f>SUM($AQ$6:AQ25)</f>
        <v>132145.33715372346</v>
      </c>
      <c r="AS25" s="360">
        <f>AR25/'a1'!BN27*1000000</f>
        <v>32715.477245347123</v>
      </c>
    </row>
    <row r="26" spans="1:45">
      <c r="A26" s="1">
        <v>2001</v>
      </c>
      <c r="B26" s="360">
        <v>720.55099080000002</v>
      </c>
      <c r="C26" s="360">
        <f t="shared" si="19"/>
        <v>90068.873850000004</v>
      </c>
      <c r="D26" s="360">
        <f>SUM($C$6:C26)</f>
        <v>1628891.2804413869</v>
      </c>
      <c r="E26" s="360">
        <f>D26/'a1'!F28*1000000</f>
        <v>52509.47507720397</v>
      </c>
      <c r="F26" s="360">
        <v>9.4761816079999992</v>
      </c>
      <c r="G26" s="360">
        <f t="shared" si="0"/>
        <v>1184.5227009999999</v>
      </c>
      <c r="H26" s="360">
        <f>SUM($G$6:G26)</f>
        <v>23560.649985559547</v>
      </c>
      <c r="I26" s="360">
        <f>H26/'a1'!L28*1000000</f>
        <v>45131.367706216588</v>
      </c>
      <c r="J26" s="360">
        <v>21.09482212</v>
      </c>
      <c r="K26" s="360">
        <f t="shared" si="2"/>
        <v>2636.8527650000001</v>
      </c>
      <c r="L26" s="360">
        <f>SUM($K$6:K26)</f>
        <v>31974.117268533006</v>
      </c>
      <c r="M26" s="360">
        <f>L26/'a1'!R28*1000000</f>
        <v>233959.80879181213</v>
      </c>
      <c r="N26" s="360">
        <v>21.5</v>
      </c>
      <c r="O26" s="360">
        <f t="shared" si="4"/>
        <v>2687.5</v>
      </c>
      <c r="P26" s="360">
        <f>SUM($O$6:O26)</f>
        <v>51195.776901941354</v>
      </c>
      <c r="Q26" s="360">
        <f>P26/'a1'!X28*1000000</f>
        <v>54901.990685131866</v>
      </c>
      <c r="R26" s="360">
        <v>22.624315249999999</v>
      </c>
      <c r="S26" s="360">
        <f t="shared" si="6"/>
        <v>2828.03940625</v>
      </c>
      <c r="T26" s="360">
        <f>SUM($S$6:S26)</f>
        <v>44494.548719497419</v>
      </c>
      <c r="U26" s="360">
        <f>T26/'a1'!AD28*1000000</f>
        <v>59340.306632921791</v>
      </c>
      <c r="V26" s="360">
        <v>83.767559739999996</v>
      </c>
      <c r="W26" s="360">
        <f t="shared" si="8"/>
        <v>10470.9449675</v>
      </c>
      <c r="X26" s="360">
        <f>SUM($W$6:W26)</f>
        <v>217827.52362317164</v>
      </c>
      <c r="Y26" s="360">
        <f>X26/'a1'!AJ28*1000000</f>
        <v>29450.256125794793</v>
      </c>
      <c r="Z26" s="360">
        <v>199.46163240000001</v>
      </c>
      <c r="AA26" s="360">
        <f t="shared" si="10"/>
        <v>24932.70405</v>
      </c>
      <c r="AB26" s="360">
        <f>SUM($AA$6:AA26)</f>
        <v>467731.54042960197</v>
      </c>
      <c r="AC26" s="360">
        <f>AB26/'a1'!AP28*1000000</f>
        <v>39313.31824137691</v>
      </c>
      <c r="AD26" s="360">
        <v>19.397590350000002</v>
      </c>
      <c r="AE26" s="360">
        <f t="shared" si="12"/>
        <v>2424.6987937500003</v>
      </c>
      <c r="AF26" s="360">
        <f>SUM($AE$6:AE26)</f>
        <v>48273.207918330489</v>
      </c>
      <c r="AG26" s="360">
        <f>AF26/'a1'!AV28*1000000</f>
        <v>41923.696403269685</v>
      </c>
      <c r="AH26" s="360">
        <v>65.884601180000004</v>
      </c>
      <c r="AI26" s="360">
        <f t="shared" si="14"/>
        <v>8235.5751474999997</v>
      </c>
      <c r="AJ26" s="360">
        <f>SUM($AI$6:AI26)</f>
        <v>134930.63115765969</v>
      </c>
      <c r="AK26" s="360">
        <f>AJ26/'a1'!BB28*1000000</f>
        <v>134898.39044234398</v>
      </c>
      <c r="AL26" s="360">
        <v>228.5156159</v>
      </c>
      <c r="AM26" s="360">
        <f t="shared" si="16"/>
        <v>28564.451987500001</v>
      </c>
      <c r="AN26" s="360">
        <f>SUM($AM$6:AM26)</f>
        <v>486898.47630089888</v>
      </c>
      <c r="AO26" s="360">
        <f>AN26/'a1'!BH28*1000000</f>
        <v>159215.59222267458</v>
      </c>
      <c r="AP26" s="360">
        <v>65.499729389999999</v>
      </c>
      <c r="AQ26" s="360">
        <f t="shared" si="18"/>
        <v>8187.4661737500001</v>
      </c>
      <c r="AR26" s="360">
        <f>SUM($AQ$6:AQ26)</f>
        <v>140332.80332747346</v>
      </c>
      <c r="AS26" s="360">
        <f>AR26/'a1'!BN28*1000000</f>
        <v>34421.026337696916</v>
      </c>
    </row>
    <row r="27" spans="1:45">
      <c r="A27" s="1">
        <v>2002</v>
      </c>
      <c r="B27" s="360">
        <v>724.73263580000003</v>
      </c>
      <c r="C27" s="360">
        <f t="shared" si="19"/>
        <v>90591.579475000006</v>
      </c>
      <c r="D27" s="360">
        <f>SUM($C$6:C27)</f>
        <v>1719482.8599163869</v>
      </c>
      <c r="E27" s="360">
        <f>D27/'a1'!F29*1000000</f>
        <v>54830.310214345656</v>
      </c>
      <c r="F27" s="360">
        <v>11.41827881</v>
      </c>
      <c r="G27" s="360">
        <f t="shared" si="0"/>
        <v>1427.28485125</v>
      </c>
      <c r="H27" s="360">
        <f>SUM($G$6:G27)</f>
        <v>24987.934836809545</v>
      </c>
      <c r="I27" s="360">
        <f>H27/'a1'!L29*1000000</f>
        <v>48101.730066758057</v>
      </c>
      <c r="J27" s="360">
        <v>20.332132399999999</v>
      </c>
      <c r="K27" s="360">
        <f t="shared" si="2"/>
        <v>2541.5165499999998</v>
      </c>
      <c r="L27" s="360">
        <f>SUM($K$6:K27)</f>
        <v>34515.633818533002</v>
      </c>
      <c r="M27" s="360">
        <f>L27/'a1'!R29*1000000</f>
        <v>252159.80288232758</v>
      </c>
      <c r="N27" s="360">
        <v>20.7</v>
      </c>
      <c r="O27" s="360">
        <f t="shared" si="4"/>
        <v>2587.5</v>
      </c>
      <c r="P27" s="360">
        <f>SUM($O$6:O27)</f>
        <v>53783.276901941354</v>
      </c>
      <c r="Q27" s="360">
        <f>P27/'a1'!X29*1000000</f>
        <v>57511.211117808838</v>
      </c>
      <c r="R27" s="360">
        <v>21.256629480000001</v>
      </c>
      <c r="S27" s="360">
        <f t="shared" si="6"/>
        <v>2657.078685</v>
      </c>
      <c r="T27" s="360">
        <f>SUM($S$6:S27)</f>
        <v>47151.62740449742</v>
      </c>
      <c r="U27" s="360">
        <f>T27/'a1'!AD29*1000000</f>
        <v>62921.522827777684</v>
      </c>
      <c r="V27" s="360">
        <v>85.540881720000002</v>
      </c>
      <c r="W27" s="360">
        <f t="shared" si="8"/>
        <v>10692.610215000001</v>
      </c>
      <c r="X27" s="360">
        <f>SUM($W$6:W27)</f>
        <v>228520.13383817163</v>
      </c>
      <c r="Y27" s="360">
        <f>X27/'a1'!AJ29*1000000</f>
        <v>30708.236693307463</v>
      </c>
      <c r="Z27" s="360">
        <v>204.4864594</v>
      </c>
      <c r="AA27" s="360">
        <f t="shared" si="10"/>
        <v>25560.807424999999</v>
      </c>
      <c r="AB27" s="360">
        <f>SUM($AA$6:AA27)</f>
        <v>493292.34785460198</v>
      </c>
      <c r="AC27" s="360">
        <f>AB27/'a1'!AP29*1000000</f>
        <v>40787.601357033724</v>
      </c>
      <c r="AD27" s="360">
        <v>19.92756086</v>
      </c>
      <c r="AE27" s="360">
        <f t="shared" si="12"/>
        <v>2490.9451075000002</v>
      </c>
      <c r="AF27" s="360">
        <f>SUM($AE$6:AE27)</f>
        <v>50764.153025830492</v>
      </c>
      <c r="AG27" s="360">
        <f>AF27/'a1'!AV29*1000000</f>
        <v>43887.810825665256</v>
      </c>
      <c r="AH27" s="360">
        <v>66.601852019999995</v>
      </c>
      <c r="AI27" s="360">
        <f t="shared" si="14"/>
        <v>8325.2315024999989</v>
      </c>
      <c r="AJ27" s="360">
        <f>SUM($AI$6:AI27)</f>
        <v>143255.86266015971</v>
      </c>
      <c r="AK27" s="360">
        <f>AJ27/'a1'!BB29*1000000</f>
        <v>143714.74383723197</v>
      </c>
      <c r="AL27" s="360">
        <v>228.0098562</v>
      </c>
      <c r="AM27" s="360">
        <f t="shared" si="16"/>
        <v>28501.232025000001</v>
      </c>
      <c r="AN27" s="360">
        <f>SUM($AM$6:AM27)</f>
        <v>515399.70832589886</v>
      </c>
      <c r="AO27" s="360">
        <f>AN27/'a1'!BH29*1000000</f>
        <v>164747.13293026591</v>
      </c>
      <c r="AP27" s="360">
        <v>62.609835420000003</v>
      </c>
      <c r="AQ27" s="360">
        <f t="shared" si="18"/>
        <v>7826.2294275000004</v>
      </c>
      <c r="AR27" s="360">
        <f>SUM($AQ$6:AQ27)</f>
        <v>148159.03275497345</v>
      </c>
      <c r="AS27" s="360">
        <f>AR27/'a1'!BN29*1000000</f>
        <v>36131.379184661782</v>
      </c>
    </row>
    <row r="28" spans="1:45">
      <c r="A28" s="1">
        <v>2003</v>
      </c>
      <c r="B28" s="360">
        <v>742.24867519999998</v>
      </c>
      <c r="C28" s="360">
        <f t="shared" si="19"/>
        <v>92781.084399999992</v>
      </c>
      <c r="D28" s="360">
        <f>SUM($C$6:C28)</f>
        <v>1812263.9443163869</v>
      </c>
      <c r="E28" s="360">
        <f>D28/'a1'!F30*1000000</f>
        <v>57270.330576005901</v>
      </c>
      <c r="F28" s="360">
        <v>11.077512219999999</v>
      </c>
      <c r="G28" s="360">
        <f t="shared" si="0"/>
        <v>1384.6890274999998</v>
      </c>
      <c r="H28" s="360">
        <f>SUM($G$6:G28)</f>
        <v>26372.623864309546</v>
      </c>
      <c r="I28" s="360">
        <f>H28/'a1'!L30*1000000</f>
        <v>50867.327723714981</v>
      </c>
      <c r="J28" s="360">
        <v>22.172275209999999</v>
      </c>
      <c r="K28" s="360">
        <f t="shared" si="2"/>
        <v>2771.53440125</v>
      </c>
      <c r="L28" s="360">
        <f>SUM($K$6:K28)</f>
        <v>37287.168219783001</v>
      </c>
      <c r="M28" s="360">
        <f>L28/'a1'!R30*1000000</f>
        <v>271718.89074149402</v>
      </c>
      <c r="N28" s="360">
        <v>22.6</v>
      </c>
      <c r="O28" s="360">
        <f t="shared" si="4"/>
        <v>2825</v>
      </c>
      <c r="P28" s="360">
        <f>SUM($O$6:O28)</f>
        <v>56608.276901941354</v>
      </c>
      <c r="Q28" s="360">
        <f>P28/'a1'!X30*1000000</f>
        <v>60368.188805301972</v>
      </c>
      <c r="R28" s="360">
        <v>20.994076740000001</v>
      </c>
      <c r="S28" s="360">
        <f t="shared" si="6"/>
        <v>2624.2595925000001</v>
      </c>
      <c r="T28" s="360">
        <f>SUM($S$6:S28)</f>
        <v>49775.886996997418</v>
      </c>
      <c r="U28" s="360">
        <f>T28/'a1'!AD30*1000000</f>
        <v>66417.352395982351</v>
      </c>
      <c r="V28" s="360">
        <v>89.696954390000002</v>
      </c>
      <c r="W28" s="360">
        <f t="shared" si="8"/>
        <v>11212.11929875</v>
      </c>
      <c r="X28" s="360">
        <f>SUM($W$6:W28)</f>
        <v>239732.25313692164</v>
      </c>
      <c r="Y28" s="360">
        <f>X28/'a1'!AJ30*1000000</f>
        <v>32025.135365396327</v>
      </c>
      <c r="Z28" s="360">
        <v>206.2349164</v>
      </c>
      <c r="AA28" s="360">
        <f t="shared" si="10"/>
        <v>25779.364550000002</v>
      </c>
      <c r="AB28" s="360">
        <f>SUM($AA$6:AA28)</f>
        <v>519071.71240460197</v>
      </c>
      <c r="AC28" s="360">
        <f>AB28/'a1'!AP30*1000000</f>
        <v>42390.368246650905</v>
      </c>
      <c r="AD28" s="360">
        <v>20.457119899999999</v>
      </c>
      <c r="AE28" s="360">
        <f t="shared" si="12"/>
        <v>2557.1399874999997</v>
      </c>
      <c r="AF28" s="360">
        <f>SUM($AE$6:AE28)</f>
        <v>53321.293013330491</v>
      </c>
      <c r="AG28" s="360">
        <f>AF28/'a1'!AV30*1000000</f>
        <v>45824.575723301292</v>
      </c>
      <c r="AH28" s="360">
        <v>67.47780118</v>
      </c>
      <c r="AI28" s="360">
        <f t="shared" si="14"/>
        <v>8434.7251474999994</v>
      </c>
      <c r="AJ28" s="360">
        <f>SUM($AI$6:AI28)</f>
        <v>151690.5878076597</v>
      </c>
      <c r="AK28" s="360">
        <f>AJ28/'a1'!BB30*1000000</f>
        <v>152240.78600829365</v>
      </c>
      <c r="AL28" s="360">
        <v>235.7864663</v>
      </c>
      <c r="AM28" s="360">
        <f t="shared" si="16"/>
        <v>29473.3082875</v>
      </c>
      <c r="AN28" s="360">
        <f>SUM($AM$6:AM28)</f>
        <v>544873.01661339891</v>
      </c>
      <c r="AO28" s="360">
        <f>AN28/'a1'!BH30*1000000</f>
        <v>171178.72761423312</v>
      </c>
      <c r="AP28" s="360">
        <v>63.820313159999998</v>
      </c>
      <c r="AQ28" s="360">
        <f t="shared" si="18"/>
        <v>7977.5391449999997</v>
      </c>
      <c r="AR28" s="360">
        <f>SUM($AQ$6:AQ28)</f>
        <v>156136.57189997344</v>
      </c>
      <c r="AS28" s="360">
        <f>AR28/'a1'!BN30*1000000</f>
        <v>37856.043958968286</v>
      </c>
    </row>
    <row r="29" spans="1:45">
      <c r="A29" s="1">
        <v>2004</v>
      </c>
      <c r="B29" s="360">
        <v>743.55962420000003</v>
      </c>
      <c r="C29" s="360">
        <f t="shared" si="19"/>
        <v>92944.95302500001</v>
      </c>
      <c r="D29" s="360">
        <f>SUM($C$6:C29)</f>
        <v>1905208.8973413869</v>
      </c>
      <c r="E29" s="360">
        <f>D29/'a1'!F31*1000000</f>
        <v>59648.397859761695</v>
      </c>
      <c r="F29" s="360">
        <v>10.55057259</v>
      </c>
      <c r="G29" s="360">
        <f t="shared" si="0"/>
        <v>1318.82157375</v>
      </c>
      <c r="H29" s="360">
        <f>SUM($G$6:G29)</f>
        <v>27691.445438059545</v>
      </c>
      <c r="I29" s="360">
        <f>H29/'a1'!L31*1000000</f>
        <v>53518.00255894992</v>
      </c>
      <c r="J29" s="360">
        <v>23.859172569999998</v>
      </c>
      <c r="K29" s="360">
        <f t="shared" si="2"/>
        <v>2982.3965712499999</v>
      </c>
      <c r="L29" s="360">
        <f>SUM($K$6:K29)</f>
        <v>40269.564791033001</v>
      </c>
      <c r="M29" s="360">
        <f>L29/'a1'!R31*1000000</f>
        <v>292486.67047525424</v>
      </c>
      <c r="N29" s="360">
        <v>24.2</v>
      </c>
      <c r="O29" s="360">
        <f t="shared" si="4"/>
        <v>3025</v>
      </c>
      <c r="P29" s="360">
        <f>SUM($O$6:O29)</f>
        <v>59633.276901941354</v>
      </c>
      <c r="Q29" s="360">
        <f>P29/'a1'!X31*1000000</f>
        <v>63462.340689801196</v>
      </c>
      <c r="R29" s="360">
        <v>21.9023042</v>
      </c>
      <c r="S29" s="360">
        <f t="shared" si="6"/>
        <v>2737.7880249999998</v>
      </c>
      <c r="T29" s="360">
        <f>SUM($S$6:S29)</f>
        <v>52513.67502199742</v>
      </c>
      <c r="U29" s="360">
        <f>T29/'a1'!AD31*1000000</f>
        <v>70072.516205216874</v>
      </c>
      <c r="V29" s="360">
        <v>90.27732709</v>
      </c>
      <c r="W29" s="360">
        <f t="shared" si="8"/>
        <v>11284.665886250001</v>
      </c>
      <c r="X29" s="360">
        <f>SUM($W$6:W29)</f>
        <v>251016.91902317165</v>
      </c>
      <c r="Y29" s="360">
        <f>X29/'a1'!AJ31*1000000</f>
        <v>33310.851442710082</v>
      </c>
      <c r="Z29" s="360">
        <v>204.31452759999999</v>
      </c>
      <c r="AA29" s="360">
        <f t="shared" si="10"/>
        <v>25539.31595</v>
      </c>
      <c r="AB29" s="360">
        <f>SUM($AA$6:AA29)</f>
        <v>544611.02835460193</v>
      </c>
      <c r="AC29" s="360">
        <f>AB29/'a1'!AP31*1000000</f>
        <v>43950.651693183689</v>
      </c>
      <c r="AD29" s="360">
        <v>20.753794809999999</v>
      </c>
      <c r="AE29" s="360">
        <f t="shared" si="12"/>
        <v>2594.2243512499999</v>
      </c>
      <c r="AF29" s="360">
        <f>SUM($AE$6:AE29)</f>
        <v>55915.51736458049</v>
      </c>
      <c r="AG29" s="360">
        <f>AF29/'a1'!AV31*1000000</f>
        <v>47659.142786527962</v>
      </c>
      <c r="AH29" s="360">
        <v>69.13705831</v>
      </c>
      <c r="AI29" s="360">
        <f t="shared" si="14"/>
        <v>8642.132288750001</v>
      </c>
      <c r="AJ29" s="360">
        <f>SUM($AI$6:AI29)</f>
        <v>160332.7200964097</v>
      </c>
      <c r="AK29" s="360">
        <f>AJ29/'a1'!BB31*1000000</f>
        <v>160769.53091189734</v>
      </c>
      <c r="AL29" s="360">
        <v>232.84451780000001</v>
      </c>
      <c r="AM29" s="360">
        <f t="shared" si="16"/>
        <v>29105.564725</v>
      </c>
      <c r="AN29" s="360">
        <f>SUM($AM$6:AM29)</f>
        <v>573978.58133839886</v>
      </c>
      <c r="AO29" s="360">
        <f>AN29/'a1'!BH31*1000000</f>
        <v>177226.74301237386</v>
      </c>
      <c r="AP29" s="360">
        <v>65.397117109999996</v>
      </c>
      <c r="AQ29" s="360">
        <f t="shared" si="18"/>
        <v>8174.6396387499999</v>
      </c>
      <c r="AR29" s="360">
        <f>SUM($AQ$6:AQ29)</f>
        <v>164311.21153872344</v>
      </c>
      <c r="AS29" s="360">
        <f>AR29/'a1'!BN31*1000000</f>
        <v>39539.222985453649</v>
      </c>
    </row>
    <row r="30" spans="1:45">
      <c r="A30" s="1">
        <v>2005</v>
      </c>
      <c r="B30" s="360">
        <v>732.29070160000003</v>
      </c>
      <c r="C30" s="360">
        <f t="shared" si="19"/>
        <v>91536.337700000004</v>
      </c>
      <c r="D30" s="360">
        <f>SUM($C$6:C30)</f>
        <v>1996745.2350413869</v>
      </c>
      <c r="E30" s="360">
        <f>D30/'a1'!F32*1000000</f>
        <v>61926.576445409031</v>
      </c>
      <c r="F30" s="360">
        <v>9.8866523839999996</v>
      </c>
      <c r="G30" s="360">
        <f t="shared" si="0"/>
        <v>1235.8315479999999</v>
      </c>
      <c r="H30" s="360">
        <f>SUM($G$6:G30)</f>
        <v>28927.276986059544</v>
      </c>
      <c r="I30" s="360">
        <f>H30/'a1'!L32*1000000</f>
        <v>56242.42121054016</v>
      </c>
      <c r="J30" s="360">
        <v>23.189056099999998</v>
      </c>
      <c r="K30" s="360">
        <f t="shared" si="2"/>
        <v>2898.6320124999997</v>
      </c>
      <c r="L30" s="360">
        <f>SUM($K$6:K30)</f>
        <v>43168.196803532999</v>
      </c>
      <c r="M30" s="360">
        <f>L30/'a1'!R32*1000000</f>
        <v>312668.01485928992</v>
      </c>
      <c r="N30" s="360">
        <v>23.5</v>
      </c>
      <c r="O30" s="360">
        <f t="shared" si="4"/>
        <v>2937.5</v>
      </c>
      <c r="P30" s="360">
        <f>SUM($O$6:O30)</f>
        <v>62570.776901941354</v>
      </c>
      <c r="Q30" s="360">
        <f>P30/'a1'!X32*1000000</f>
        <v>66711.848164931289</v>
      </c>
      <c r="R30" s="360">
        <v>20.12161914</v>
      </c>
      <c r="S30" s="360">
        <f t="shared" si="6"/>
        <v>2515.2023924999999</v>
      </c>
      <c r="T30" s="360">
        <f>SUM($S$6:S30)</f>
        <v>55028.877414497423</v>
      </c>
      <c r="U30" s="360">
        <f>T30/'a1'!AD32*1000000</f>
        <v>73562.412241978105</v>
      </c>
      <c r="V30" s="360">
        <v>86.469086270000005</v>
      </c>
      <c r="W30" s="360">
        <f t="shared" si="8"/>
        <v>10808.63578375</v>
      </c>
      <c r="X30" s="360">
        <f>SUM($W$6:W30)</f>
        <v>261825.55480692166</v>
      </c>
      <c r="Y30" s="360">
        <f>X30/'a1'!AJ32*1000000</f>
        <v>34534.90518296459</v>
      </c>
      <c r="Z30" s="360">
        <v>204.70086409999999</v>
      </c>
      <c r="AA30" s="360">
        <f t="shared" si="10"/>
        <v>25587.608012499997</v>
      </c>
      <c r="AB30" s="360">
        <f>SUM($AA$6:AA30)</f>
        <v>570198.63636710192</v>
      </c>
      <c r="AC30" s="360">
        <f>AB30/'a1'!AP32*1000000</f>
        <v>45511.531147984577</v>
      </c>
      <c r="AD30" s="360">
        <v>20.22547617</v>
      </c>
      <c r="AE30" s="360">
        <f t="shared" si="12"/>
        <v>2528.1845212500002</v>
      </c>
      <c r="AF30" s="360">
        <f>SUM($AE$6:AE30)</f>
        <v>58443.701885830487</v>
      </c>
      <c r="AG30" s="360">
        <f>AF30/'a1'!AV32*1000000</f>
        <v>49601.534024488981</v>
      </c>
      <c r="AH30" s="360">
        <v>68.872984619999997</v>
      </c>
      <c r="AI30" s="360">
        <f t="shared" si="14"/>
        <v>8609.1230775000004</v>
      </c>
      <c r="AJ30" s="360">
        <f>SUM($AI$6:AI30)</f>
        <v>168941.8431739097</v>
      </c>
      <c r="AK30" s="360">
        <f>AJ30/'a1'!BB32*1000000</f>
        <v>170047.1496466127</v>
      </c>
      <c r="AL30" s="360">
        <v>231.01601679999999</v>
      </c>
      <c r="AM30" s="360">
        <f t="shared" si="16"/>
        <v>28877.002099999998</v>
      </c>
      <c r="AN30" s="360">
        <f>SUM($AM$6:AM30)</f>
        <v>602855.5834383989</v>
      </c>
      <c r="AO30" s="360">
        <f>AN30/'a1'!BH32*1000000</f>
        <v>181486.36010654535</v>
      </c>
      <c r="AP30" s="360">
        <v>63.27592508</v>
      </c>
      <c r="AQ30" s="360">
        <f t="shared" si="18"/>
        <v>7909.4906350000001</v>
      </c>
      <c r="AR30" s="360">
        <f>SUM($AQ$6:AQ30)</f>
        <v>172220.70217372343</v>
      </c>
      <c r="AS30" s="360">
        <f>AR30/'a1'!BN32*1000000</f>
        <v>41043.412174015408</v>
      </c>
    </row>
    <row r="31" spans="1:45">
      <c r="A31" s="1">
        <v>2006</v>
      </c>
      <c r="B31" s="360">
        <v>722.8688664</v>
      </c>
      <c r="C31" s="360">
        <f t="shared" si="19"/>
        <v>90358.608300000007</v>
      </c>
      <c r="D31" s="360">
        <f>SUM($C$6:C31)</f>
        <v>2087103.8433413869</v>
      </c>
      <c r="E31" s="360">
        <f>D31/'a1'!F33*1000000</f>
        <v>64078.250398385608</v>
      </c>
      <c r="F31" s="360">
        <v>9.5670977629999996</v>
      </c>
      <c r="G31" s="360">
        <f t="shared" si="0"/>
        <v>1195.887220375</v>
      </c>
      <c r="H31" s="360">
        <f>SUM($G$6:G31)</f>
        <v>30123.164206434543</v>
      </c>
      <c r="I31" s="360">
        <f>H31/'a1'!L33*1000000</f>
        <v>58996.545591067908</v>
      </c>
      <c r="J31" s="360">
        <v>21.67866635</v>
      </c>
      <c r="K31" s="360">
        <f t="shared" si="2"/>
        <v>2709.8332937499999</v>
      </c>
      <c r="L31" s="360">
        <f>SUM($K$6:K31)</f>
        <v>45878.030097283001</v>
      </c>
      <c r="M31" s="360">
        <f>L31/'a1'!R33*1000000</f>
        <v>332770.20677379647</v>
      </c>
      <c r="N31" s="360">
        <v>22</v>
      </c>
      <c r="O31" s="360">
        <f t="shared" si="4"/>
        <v>2750</v>
      </c>
      <c r="P31" s="360">
        <f>SUM($O$6:O31)</f>
        <v>65320.776901941354</v>
      </c>
      <c r="Q31" s="360">
        <f>P31/'a1'!X33*1000000</f>
        <v>69647.116483674239</v>
      </c>
      <c r="R31" s="360">
        <v>19.735380930000002</v>
      </c>
      <c r="S31" s="360">
        <f t="shared" si="6"/>
        <v>2466.9226162500004</v>
      </c>
      <c r="T31" s="360">
        <f>SUM($S$6:S31)</f>
        <v>57495.800030747421</v>
      </c>
      <c r="U31" s="360">
        <f>T31/'a1'!AD33*1000000</f>
        <v>77111.293848681074</v>
      </c>
      <c r="V31" s="360">
        <v>85.049922170000002</v>
      </c>
      <c r="W31" s="360">
        <f t="shared" si="8"/>
        <v>10631.240271250001</v>
      </c>
      <c r="X31" s="360">
        <f>SUM($W$6:W31)</f>
        <v>272456.79507817165</v>
      </c>
      <c r="Y31" s="360">
        <f>X31/'a1'!AJ33*1000000</f>
        <v>35699.424640803125</v>
      </c>
      <c r="Z31" s="360">
        <v>195.77380539999999</v>
      </c>
      <c r="AA31" s="360">
        <f t="shared" si="10"/>
        <v>24471.725674999998</v>
      </c>
      <c r="AB31" s="360">
        <f>SUM($AA$6:AA31)</f>
        <v>594670.36204210191</v>
      </c>
      <c r="AC31" s="360">
        <f>AB31/'a1'!AP33*1000000</f>
        <v>46965.415560164292</v>
      </c>
      <c r="AD31" s="360">
        <v>20.368536519999999</v>
      </c>
      <c r="AE31" s="360">
        <f t="shared" si="12"/>
        <v>2546.0670649999997</v>
      </c>
      <c r="AF31" s="360">
        <f>SUM($AE$6:AE31)</f>
        <v>60989.76895083049</v>
      </c>
      <c r="AG31" s="360">
        <f>AF31/'a1'!AV33*1000000</f>
        <v>51530.692055701766</v>
      </c>
      <c r="AH31" s="360">
        <v>67.614573269999994</v>
      </c>
      <c r="AI31" s="360">
        <f t="shared" si="14"/>
        <v>8451.8216587499992</v>
      </c>
      <c r="AJ31" s="360">
        <f>SUM($AI$6:AI31)</f>
        <v>177393.66483265971</v>
      </c>
      <c r="AK31" s="360">
        <f>AJ31/'a1'!BB33*1000000</f>
        <v>178767.67316863383</v>
      </c>
      <c r="AL31" s="360">
        <v>237.13605129999999</v>
      </c>
      <c r="AM31" s="360">
        <f t="shared" si="16"/>
        <v>29642.006412499999</v>
      </c>
      <c r="AN31" s="360">
        <f>SUM($AM$6:AM31)</f>
        <v>632497.58985089895</v>
      </c>
      <c r="AO31" s="360">
        <f>AN31/'a1'!BH33*1000000</f>
        <v>184863.30288729782</v>
      </c>
      <c r="AP31" s="360">
        <v>61.40876583</v>
      </c>
      <c r="AQ31" s="360">
        <f t="shared" si="18"/>
        <v>7676.0957287499996</v>
      </c>
      <c r="AR31" s="360">
        <f>SUM($AQ$6:AQ31)</f>
        <v>179896.79790247342</v>
      </c>
      <c r="AS31" s="360">
        <f>AR31/'a1'!BN33*1000000</f>
        <v>42410.545609351473</v>
      </c>
    </row>
    <row r="32" spans="1:45">
      <c r="A32" s="1">
        <v>2007</v>
      </c>
      <c r="B32" s="360">
        <v>744.8195303</v>
      </c>
      <c r="C32" s="360">
        <f t="shared" si="19"/>
        <v>93102.441287499998</v>
      </c>
      <c r="D32" s="360">
        <f>SUM($C$6:C32)</f>
        <v>2180206.2846288867</v>
      </c>
      <c r="E32" s="360">
        <f>D32/'a1'!F34*1000000</f>
        <v>66289.781610396982</v>
      </c>
      <c r="F32" s="360">
        <v>10.690993949999999</v>
      </c>
      <c r="G32" s="360">
        <f t="shared" si="0"/>
        <v>1336.37424375</v>
      </c>
      <c r="H32" s="360">
        <f>SUM($G$6:G32)</f>
        <v>31459.538450184544</v>
      </c>
      <c r="I32" s="360">
        <f>H32/'a1'!L34*1000000</f>
        <v>61799.881054472586</v>
      </c>
      <c r="J32" s="360">
        <v>23.381940400000001</v>
      </c>
      <c r="K32" s="360">
        <f t="shared" si="2"/>
        <v>2922.7425499999999</v>
      </c>
      <c r="L32" s="360">
        <f>SUM($K$6:K32)</f>
        <v>48800.772647283004</v>
      </c>
      <c r="M32" s="360">
        <f>L32/'a1'!R34*1000000</f>
        <v>354370.91188999428</v>
      </c>
      <c r="N32" s="360">
        <v>23.7</v>
      </c>
      <c r="O32" s="360">
        <f t="shared" si="4"/>
        <v>2962.5</v>
      </c>
      <c r="P32" s="360">
        <f>SUM($O$6:O32)</f>
        <v>68283.276901941354</v>
      </c>
      <c r="Q32" s="360">
        <f>P32/'a1'!X34*1000000</f>
        <v>73021.261451202634</v>
      </c>
      <c r="R32" s="360">
        <v>19.851659489999999</v>
      </c>
      <c r="S32" s="360">
        <f t="shared" si="6"/>
        <v>2481.4574362499998</v>
      </c>
      <c r="T32" s="360">
        <f>SUM($S$6:S32)</f>
        <v>59977.25746699742</v>
      </c>
      <c r="U32" s="360">
        <f>T32/'a1'!AD34*1000000</f>
        <v>80459.622081390844</v>
      </c>
      <c r="V32" s="360">
        <v>86.753208130000004</v>
      </c>
      <c r="W32" s="360">
        <f t="shared" si="8"/>
        <v>10844.15101625</v>
      </c>
      <c r="X32" s="360">
        <f>SUM($W$6:W32)</f>
        <v>283300.94609442167</v>
      </c>
      <c r="Y32" s="360">
        <f>X32/'a1'!AJ34*1000000</f>
        <v>36826.210775526692</v>
      </c>
      <c r="Z32" s="360">
        <v>200.0776932</v>
      </c>
      <c r="AA32" s="360">
        <f t="shared" si="10"/>
        <v>25009.711650000001</v>
      </c>
      <c r="AB32" s="360">
        <f>SUM($AA$6:AA32)</f>
        <v>619680.07369210187</v>
      </c>
      <c r="AC32" s="360">
        <f>AB32/'a1'!AP34*1000000</f>
        <v>48545.984458526189</v>
      </c>
      <c r="AD32" s="360">
        <v>20.83428159</v>
      </c>
      <c r="AE32" s="360">
        <f t="shared" si="12"/>
        <v>2604.2851987499998</v>
      </c>
      <c r="AF32" s="360">
        <f>SUM($AE$6:AE32)</f>
        <v>63594.054149580494</v>
      </c>
      <c r="AG32" s="360">
        <f>AF32/'a1'!AV34*1000000</f>
        <v>53465.04744590613</v>
      </c>
      <c r="AH32" s="360">
        <v>69.698626279999999</v>
      </c>
      <c r="AI32" s="360">
        <f t="shared" si="14"/>
        <v>8712.3282849999996</v>
      </c>
      <c r="AJ32" s="360">
        <f>SUM($AI$6:AI32)</f>
        <v>186105.9931176597</v>
      </c>
      <c r="AK32" s="360">
        <f>AJ32/'a1'!BB34*1000000</f>
        <v>185718.58415112048</v>
      </c>
      <c r="AL32" s="360">
        <v>246.433367</v>
      </c>
      <c r="AM32" s="360">
        <f t="shared" si="16"/>
        <v>30804.170875</v>
      </c>
      <c r="AN32" s="360">
        <f>SUM($AM$6:AM32)</f>
        <v>663301.7607258989</v>
      </c>
      <c r="AO32" s="360">
        <f>AN32/'a1'!BH34*1000000</f>
        <v>188751.85378582595</v>
      </c>
      <c r="AP32" s="360">
        <v>62.007618880000003</v>
      </c>
      <c r="AQ32" s="360">
        <f t="shared" si="18"/>
        <v>7750.9523600000002</v>
      </c>
      <c r="AR32" s="360">
        <f>SUM($AQ$6:AQ32)</f>
        <v>187647.75026247342</v>
      </c>
      <c r="AS32" s="360">
        <f>AR32/'a1'!BN34*1000000</f>
        <v>43730.703787866238</v>
      </c>
    </row>
    <row r="33" spans="1:45">
      <c r="A33" s="1">
        <v>2008</v>
      </c>
      <c r="B33" s="360">
        <v>724.23071819999996</v>
      </c>
      <c r="C33" s="360">
        <f t="shared" si="19"/>
        <v>90528.839775</v>
      </c>
      <c r="D33" s="360">
        <f>SUM($C$6:C33)</f>
        <v>2270735.1244038865</v>
      </c>
      <c r="E33" s="360">
        <f>D33/'a1'!F35*1000000</f>
        <v>68298.705602208473</v>
      </c>
      <c r="F33" s="360">
        <v>10.04632921</v>
      </c>
      <c r="G33" s="360">
        <f t="shared" si="0"/>
        <v>1255.79115125</v>
      </c>
      <c r="H33" s="360">
        <f>SUM($G$6:G33)</f>
        <v>32715.329601434543</v>
      </c>
      <c r="I33" s="360">
        <f>H33/'a1'!L35*1000000</f>
        <v>63949.461769367015</v>
      </c>
      <c r="J33" s="360">
        <v>21.01307443</v>
      </c>
      <c r="K33" s="360">
        <f t="shared" si="2"/>
        <v>2626.6343037500001</v>
      </c>
      <c r="L33" s="360">
        <f>SUM($K$6:K33)</f>
        <v>51427.406951033001</v>
      </c>
      <c r="M33" s="360">
        <f>L33/'a1'!R35*1000000</f>
        <v>370650.64938149467</v>
      </c>
      <c r="N33" s="360">
        <v>21.3</v>
      </c>
      <c r="O33" s="360">
        <f t="shared" si="4"/>
        <v>2662.5</v>
      </c>
      <c r="P33" s="360">
        <f>SUM($O$6:O33)</f>
        <v>70945.776901941354</v>
      </c>
      <c r="Q33" s="360">
        <f>P33/'a1'!X35*1000000</f>
        <v>75805.111996236068</v>
      </c>
      <c r="R33" s="360">
        <v>18.708689069999998</v>
      </c>
      <c r="S33" s="360">
        <f t="shared" si="6"/>
        <v>2338.5861337499996</v>
      </c>
      <c r="T33" s="360">
        <f>SUM($S$6:S33)</f>
        <v>62315.843600747423</v>
      </c>
      <c r="U33" s="360">
        <f>T33/'a1'!AD35*1000000</f>
        <v>83435.215705862443</v>
      </c>
      <c r="V33" s="360">
        <v>84.524747160000004</v>
      </c>
      <c r="W33" s="360">
        <f t="shared" si="8"/>
        <v>10565.593395</v>
      </c>
      <c r="X33" s="360">
        <f>SUM($W$6:W33)</f>
        <v>293866.53948942164</v>
      </c>
      <c r="Y33" s="360">
        <f>X33/'a1'!AJ35*1000000</f>
        <v>37860.983156375885</v>
      </c>
      <c r="Z33" s="360">
        <v>190.73245499999999</v>
      </c>
      <c r="AA33" s="360">
        <f t="shared" si="10"/>
        <v>23841.556874999998</v>
      </c>
      <c r="AB33" s="360">
        <f>SUM($AA$6:AA33)</f>
        <v>643521.63056710188</v>
      </c>
      <c r="AC33" s="360">
        <f>AB33/'a1'!AP35*1000000</f>
        <v>49948.964551794466</v>
      </c>
      <c r="AD33" s="360">
        <v>20.681392410000001</v>
      </c>
      <c r="AE33" s="360">
        <f t="shared" si="12"/>
        <v>2585.17405125</v>
      </c>
      <c r="AF33" s="360">
        <f>SUM($AE$6:AE33)</f>
        <v>66179.22820083049</v>
      </c>
      <c r="AG33" s="360">
        <f>AF33/'a1'!AV35*1000000</f>
        <v>55251.802885208403</v>
      </c>
      <c r="AH33" s="360">
        <v>70.421112339999993</v>
      </c>
      <c r="AI33" s="360">
        <f t="shared" si="14"/>
        <v>8802.6390424999991</v>
      </c>
      <c r="AJ33" s="360">
        <f>SUM($AI$6:AI33)</f>
        <v>194908.6321601597</v>
      </c>
      <c r="AK33" s="360">
        <f>AJ33/'a1'!BB35*1000000</f>
        <v>191574.47008283797</v>
      </c>
      <c r="AL33" s="360">
        <v>241.06917580000001</v>
      </c>
      <c r="AM33" s="360">
        <f t="shared" si="16"/>
        <v>30133.646975</v>
      </c>
      <c r="AN33" s="360">
        <f>SUM($AM$6:AM33)</f>
        <v>693435.40770089894</v>
      </c>
      <c r="AO33" s="360">
        <f>AN33/'a1'!BH35*1000000</f>
        <v>192842.93022326226</v>
      </c>
      <c r="AP33" s="360">
        <v>62.295667340000001</v>
      </c>
      <c r="AQ33" s="360">
        <f t="shared" si="18"/>
        <v>7786.9584175</v>
      </c>
      <c r="AR33" s="360">
        <f>SUM($AQ$6:AQ33)</f>
        <v>195434.70867997341</v>
      </c>
      <c r="AS33" s="360">
        <f>AR33/'a1'!BN35*1000000</f>
        <v>44934.378185537607</v>
      </c>
    </row>
    <row r="34" spans="1:45">
      <c r="A34" s="1">
        <v>2009</v>
      </c>
      <c r="B34" s="360">
        <v>681.57862639999996</v>
      </c>
      <c r="C34" s="360">
        <f t="shared" si="19"/>
        <v>85197.328299999994</v>
      </c>
      <c r="D34" s="360">
        <f>SUM($C$6:C34)</f>
        <v>2355932.4527038867</v>
      </c>
      <c r="E34" s="360">
        <f>D34/'a1'!F36*1000000</f>
        <v>70056.790528023208</v>
      </c>
      <c r="F34" s="360">
        <v>9.8183488229999991</v>
      </c>
      <c r="G34" s="360">
        <f t="shared" si="0"/>
        <v>1227.2936028749998</v>
      </c>
      <c r="H34" s="360">
        <f>SUM($G$6:G34)</f>
        <v>33942.623204309544</v>
      </c>
      <c r="I34" s="360">
        <f>H34/'a1'!L36*1000000</f>
        <v>65684.67831568695</v>
      </c>
      <c r="J34" s="360">
        <v>20.360714340000001</v>
      </c>
      <c r="K34" s="360">
        <f t="shared" si="2"/>
        <v>2545.0892925000003</v>
      </c>
      <c r="L34" s="360">
        <f>SUM($K$6:K34)</f>
        <v>53972.496243533002</v>
      </c>
      <c r="M34" s="360">
        <f>L34/'a1'!R36*1000000</f>
        <v>385818.21735160233</v>
      </c>
      <c r="N34" s="360">
        <v>20.7</v>
      </c>
      <c r="O34" s="360">
        <f t="shared" si="4"/>
        <v>2587.5</v>
      </c>
      <c r="P34" s="360">
        <f>SUM($O$6:O34)</f>
        <v>73533.276901941354</v>
      </c>
      <c r="Q34" s="360">
        <f>P34/'a1'!X36*1000000</f>
        <v>78376.305576099709</v>
      </c>
      <c r="R34" s="360">
        <v>18.440577919999999</v>
      </c>
      <c r="S34" s="360">
        <f t="shared" si="6"/>
        <v>2305.07224</v>
      </c>
      <c r="T34" s="360">
        <f>SUM($S$6:S34)</f>
        <v>64620.915840747424</v>
      </c>
      <c r="U34" s="360">
        <f>T34/'a1'!AD36*1000000</f>
        <v>86166.276209200834</v>
      </c>
      <c r="V34" s="360">
        <v>83.544299140000007</v>
      </c>
      <c r="W34" s="360">
        <f t="shared" si="8"/>
        <v>10443.0373925</v>
      </c>
      <c r="X34" s="360">
        <f>SUM($W$6:W34)</f>
        <v>304309.57688192162</v>
      </c>
      <c r="Y34" s="360">
        <f>X34/'a1'!AJ36*1000000</f>
        <v>38798.255406107492</v>
      </c>
      <c r="Z34" s="360">
        <v>165.4445403</v>
      </c>
      <c r="AA34" s="360">
        <f t="shared" si="10"/>
        <v>20680.567537499999</v>
      </c>
      <c r="AB34" s="360">
        <f>SUM($AA$6:AA34)</f>
        <v>664202.19810460182</v>
      </c>
      <c r="AC34" s="360">
        <f>AB34/'a1'!AP36*1000000</f>
        <v>51098.982070763763</v>
      </c>
      <c r="AD34" s="360">
        <v>19.46123888</v>
      </c>
      <c r="AE34" s="360">
        <f t="shared" si="12"/>
        <v>2432.6548600000001</v>
      </c>
      <c r="AF34" s="360">
        <f>SUM($AE$6:AE34)</f>
        <v>68611.883060830485</v>
      </c>
      <c r="AG34" s="360">
        <f>AF34/'a1'!AV36*1000000</f>
        <v>56771.786380466016</v>
      </c>
      <c r="AH34" s="360">
        <v>69.473299370000007</v>
      </c>
      <c r="AI34" s="360">
        <f t="shared" si="14"/>
        <v>8684.162421250001</v>
      </c>
      <c r="AJ34" s="360">
        <f>SUM($AI$6:AI34)</f>
        <v>203592.79458140969</v>
      </c>
      <c r="AK34" s="360">
        <f>AJ34/'a1'!BB36*1000000</f>
        <v>196742.42025070055</v>
      </c>
      <c r="AL34" s="360">
        <v>231.77938810000001</v>
      </c>
      <c r="AM34" s="360">
        <f t="shared" si="16"/>
        <v>28972.423512500001</v>
      </c>
      <c r="AN34" s="360">
        <f>SUM($AM$6:AM34)</f>
        <v>722407.83121339895</v>
      </c>
      <c r="AO34" s="360">
        <f>AN34/'a1'!BH36*1000000</f>
        <v>196360.04801674123</v>
      </c>
      <c r="AP34" s="360">
        <v>59.130661699999997</v>
      </c>
      <c r="AQ34" s="360">
        <f t="shared" si="18"/>
        <v>7391.3327124999996</v>
      </c>
      <c r="AR34" s="360">
        <f>SUM($AQ$6:AQ34)</f>
        <v>202826.04139247342</v>
      </c>
      <c r="AS34" s="360">
        <f>AR34/'a1'!BN36*1000000</f>
        <v>45987.02311990357</v>
      </c>
    </row>
    <row r="35" spans="1:45">
      <c r="A35" s="1">
        <v>2010</v>
      </c>
      <c r="B35" s="360">
        <v>693.96358499999997</v>
      </c>
      <c r="C35" s="360">
        <f t="shared" si="19"/>
        <v>86745.448124999995</v>
      </c>
      <c r="D35" s="360">
        <f>SUM($C$6:C35)</f>
        <v>2442677.9008288868</v>
      </c>
      <c r="E35" s="360">
        <f>D35/'a1'!F37*1000000</f>
        <v>71833.138488671058</v>
      </c>
      <c r="F35" s="360">
        <v>9.8316946660000006</v>
      </c>
      <c r="G35" s="360">
        <f t="shared" si="0"/>
        <v>1228.9618332500002</v>
      </c>
      <c r="H35" s="360">
        <f>SUM($G$6:G35)</f>
        <v>35171.585037559547</v>
      </c>
      <c r="I35" s="360">
        <f>H35/'a1'!L37*1000000</f>
        <v>67377.353719111255</v>
      </c>
      <c r="J35" s="360">
        <v>20.146051279999998</v>
      </c>
      <c r="K35" s="360">
        <f t="shared" si="2"/>
        <v>2518.25641</v>
      </c>
      <c r="L35" s="360">
        <f>SUM($K$6:K35)</f>
        <v>56490.752653533003</v>
      </c>
      <c r="M35" s="360">
        <f>L35/'a1'!R37*1000000</f>
        <v>398793.91089226567</v>
      </c>
      <c r="N35" s="360">
        <v>20.399999999999999</v>
      </c>
      <c r="O35" s="360">
        <f t="shared" si="4"/>
        <v>2550</v>
      </c>
      <c r="P35" s="360">
        <f>SUM($O$6:O35)</f>
        <v>76083.276901941354</v>
      </c>
      <c r="Q35" s="360">
        <f>P35/'a1'!X37*1000000</f>
        <v>80758.636653736103</v>
      </c>
      <c r="R35" s="360">
        <v>18.44706914</v>
      </c>
      <c r="S35" s="360">
        <f t="shared" si="6"/>
        <v>2305.8836425</v>
      </c>
      <c r="T35" s="360">
        <f>SUM($S$6:S35)</f>
        <v>66926.799483247421</v>
      </c>
      <c r="U35" s="360">
        <f>T35/'a1'!AD37*1000000</f>
        <v>88876.080770810673</v>
      </c>
      <c r="V35" s="360">
        <v>79.888467599999998</v>
      </c>
      <c r="W35" s="360">
        <f t="shared" si="8"/>
        <v>9986.0584500000004</v>
      </c>
      <c r="X35" s="360">
        <f>SUM($W$6:W35)</f>
        <v>314295.63533192163</v>
      </c>
      <c r="Y35" s="360">
        <f>X35/'a1'!AJ37*1000000</f>
        <v>39637.638513831705</v>
      </c>
      <c r="Z35" s="360">
        <v>174.45094810000001</v>
      </c>
      <c r="AA35" s="360">
        <f t="shared" si="10"/>
        <v>21806.368512500001</v>
      </c>
      <c r="AB35" s="360">
        <f>SUM($AA$6:AA35)</f>
        <v>686008.56661710178</v>
      </c>
      <c r="AC35" s="360">
        <f>AB35/'a1'!AP37*1000000</f>
        <v>52224.433651139792</v>
      </c>
      <c r="AD35" s="360">
        <v>19.243064700000001</v>
      </c>
      <c r="AE35" s="360">
        <f t="shared" si="12"/>
        <v>2405.3830875000003</v>
      </c>
      <c r="AF35" s="360">
        <f>SUM($AE$6:AE35)</f>
        <v>71017.266148330484</v>
      </c>
      <c r="AG35" s="360">
        <f>AF35/'a1'!AV37*1000000</f>
        <v>58173.680882985042</v>
      </c>
      <c r="AH35" s="360">
        <v>69.489037010000004</v>
      </c>
      <c r="AI35" s="360">
        <f t="shared" si="14"/>
        <v>8686.12962625</v>
      </c>
      <c r="AJ35" s="360">
        <f>SUM($AI$6:AI35)</f>
        <v>212278.9242076597</v>
      </c>
      <c r="AK35" s="360">
        <f>AJ35/'a1'!BB37*1000000</f>
        <v>201892.94541659387</v>
      </c>
      <c r="AL35" s="360">
        <v>239.25432850000001</v>
      </c>
      <c r="AM35" s="360">
        <f t="shared" si="16"/>
        <v>29906.7910625</v>
      </c>
      <c r="AN35" s="360">
        <f>SUM($AM$6:AM35)</f>
        <v>752314.62227589893</v>
      </c>
      <c r="AO35" s="360">
        <f>AN35/'a1'!BH37*1000000</f>
        <v>201580.41068655482</v>
      </c>
      <c r="AP35" s="360">
        <v>58.835479960000001</v>
      </c>
      <c r="AQ35" s="360">
        <f t="shared" si="18"/>
        <v>7354.4349950000005</v>
      </c>
      <c r="AR35" s="360">
        <f>SUM($AQ$6:AQ35)</f>
        <v>210180.47638747341</v>
      </c>
      <c r="AS35" s="360">
        <f>AR35/'a1'!BN37*1000000</f>
        <v>47067.139469053371</v>
      </c>
    </row>
    <row r="36" spans="1:45">
      <c r="A36" s="1">
        <v>2011</v>
      </c>
      <c r="B36" s="360">
        <v>699.52143899999999</v>
      </c>
      <c r="C36" s="360">
        <f t="shared" si="19"/>
        <v>87440.179875000002</v>
      </c>
      <c r="D36" s="360">
        <f>SUM($C$6:C36)</f>
        <v>2530118.0807038867</v>
      </c>
      <c r="E36" s="360">
        <f>D36/'a1'!F38*1000000</f>
        <v>73679.894979420875</v>
      </c>
      <c r="F36" s="360">
        <v>9.9646447079999998</v>
      </c>
      <c r="G36" s="360">
        <f t="shared" si="0"/>
        <v>1245.5805885</v>
      </c>
      <c r="H36" s="360">
        <f>SUM($G$6:G36)</f>
        <v>36417.165626059548</v>
      </c>
      <c r="I36" s="360">
        <f>H36/'a1'!L38*1000000</f>
        <v>69366.161889945593</v>
      </c>
      <c r="J36" s="360">
        <v>20.872766210000002</v>
      </c>
      <c r="K36" s="360">
        <f t="shared" si="2"/>
        <v>2609.0957762500002</v>
      </c>
      <c r="L36" s="360">
        <f>SUM($K$6:K36)</f>
        <v>59099.848429783</v>
      </c>
      <c r="M36" s="360">
        <f>L36/'a1'!R38*1000000</f>
        <v>410521.09521045687</v>
      </c>
      <c r="N36" s="360">
        <v>21.1</v>
      </c>
      <c r="O36" s="360">
        <f t="shared" si="4"/>
        <v>2637.5</v>
      </c>
      <c r="P36" s="360">
        <f>SUM($O$6:O36)</f>
        <v>78720.776901941354</v>
      </c>
      <c r="Q36" s="360">
        <f>P36/'a1'!X38*1000000</f>
        <v>83366.456030708621</v>
      </c>
      <c r="R36" s="360">
        <v>18.690011510000001</v>
      </c>
      <c r="S36" s="360">
        <f t="shared" si="6"/>
        <v>2336.25143875</v>
      </c>
      <c r="T36" s="360">
        <f>SUM($S$6:S36)</f>
        <v>69263.050921997419</v>
      </c>
      <c r="U36" s="360">
        <f>T36/'a1'!AD38*1000000</f>
        <v>91653.556509481103</v>
      </c>
      <c r="V36" s="360">
        <v>81.661700300000007</v>
      </c>
      <c r="W36" s="360">
        <f t="shared" si="8"/>
        <v>10207.712537500001</v>
      </c>
      <c r="X36" s="360">
        <f>SUM($W$6:W36)</f>
        <v>324503.34786942165</v>
      </c>
      <c r="Y36" s="360">
        <f>X36/'a1'!AJ38*1000000</f>
        <v>40537.126736791419</v>
      </c>
      <c r="Z36" s="360">
        <v>172.49380840000001</v>
      </c>
      <c r="AA36" s="360">
        <f t="shared" si="10"/>
        <v>21561.726050000001</v>
      </c>
      <c r="AB36" s="360">
        <f>SUM($AA$6:AA36)</f>
        <v>707570.29266710184</v>
      </c>
      <c r="AC36" s="360">
        <f>AB36/'a1'!AP38*1000000</f>
        <v>53355.701994166506</v>
      </c>
      <c r="AD36" s="360">
        <v>18.977224830000001</v>
      </c>
      <c r="AE36" s="360">
        <f t="shared" si="12"/>
        <v>2372.1531037499999</v>
      </c>
      <c r="AF36" s="360">
        <f>SUM($AE$6:AE36)</f>
        <v>73389.419252080479</v>
      </c>
      <c r="AG36" s="360">
        <f>AF36/'a1'!AV38*1000000</f>
        <v>59489.70837902878</v>
      </c>
      <c r="AH36" s="360">
        <v>69.001860989999997</v>
      </c>
      <c r="AI36" s="360">
        <f t="shared" si="14"/>
        <v>8625.2326237500001</v>
      </c>
      <c r="AJ36" s="360">
        <f>SUM($AI$6:AI36)</f>
        <v>220904.15683140969</v>
      </c>
      <c r="AK36" s="360">
        <f>AJ36/'a1'!BB38*1000000</f>
        <v>207222.10980915072</v>
      </c>
      <c r="AL36" s="360">
        <v>243.82751719999999</v>
      </c>
      <c r="AM36" s="360">
        <f t="shared" si="16"/>
        <v>30478.43965</v>
      </c>
      <c r="AN36" s="360">
        <f>SUM($AM$6:AM36)</f>
        <v>782793.06192589889</v>
      </c>
      <c r="AO36" s="360">
        <f>AN36/'a1'!BH38*1000000</f>
        <v>206594.58012364613</v>
      </c>
      <c r="AP36" s="360">
        <v>59.312002300000003</v>
      </c>
      <c r="AQ36" s="360">
        <f t="shared" si="18"/>
        <v>7414.0002875</v>
      </c>
      <c r="AR36" s="360">
        <f>SUM($AQ$6:AQ36)</f>
        <v>217594.47667497341</v>
      </c>
      <c r="AS36" s="360">
        <f>AR36/'a1'!BN38*1000000</f>
        <v>48331.730380944871</v>
      </c>
    </row>
    <row r="37" spans="1:45">
      <c r="A37" s="1">
        <v>2012</v>
      </c>
      <c r="B37" s="360">
        <v>706.70002520000003</v>
      </c>
      <c r="C37" s="360">
        <f t="shared" si="19"/>
        <v>88337.503150000004</v>
      </c>
      <c r="D37" s="360">
        <f>SUM($C$6:C37)</f>
        <v>2618455.5838538865</v>
      </c>
      <c r="E37" s="360">
        <f>D37/'a1'!F39*1000000</f>
        <v>75428.900116323697</v>
      </c>
      <c r="F37" s="360">
        <v>9.4121101980000006</v>
      </c>
      <c r="G37" s="360">
        <f t="shared" si="0"/>
        <v>1176.51377475</v>
      </c>
      <c r="H37" s="360">
        <f>SUM($G$6:G37)</f>
        <v>37593.679400809546</v>
      </c>
      <c r="I37" s="360">
        <f>H37/'a1'!L39*1000000</f>
        <v>71424.026828049187</v>
      </c>
      <c r="J37" s="360">
        <v>19.183538299999999</v>
      </c>
      <c r="K37" s="360">
        <f t="shared" si="2"/>
        <v>2397.9422875</v>
      </c>
      <c r="L37" s="360">
        <f>SUM($K$6:K37)</f>
        <v>61497.790717283002</v>
      </c>
      <c r="M37" s="360">
        <f>L37/'a1'!R39*1000000</f>
        <v>425501.90768202452</v>
      </c>
      <c r="N37" s="360">
        <v>19.2</v>
      </c>
      <c r="O37" s="360">
        <f t="shared" si="4"/>
        <v>2400</v>
      </c>
      <c r="P37" s="360">
        <f>SUM($O$6:O37)</f>
        <v>81120.776901941354</v>
      </c>
      <c r="Q37" s="360">
        <f>P37/'a1'!X39*1000000</f>
        <v>85966.265454271357</v>
      </c>
      <c r="R37" s="360">
        <v>16.813892339999999</v>
      </c>
      <c r="S37" s="360">
        <f t="shared" si="6"/>
        <v>2101.7365424999998</v>
      </c>
      <c r="T37" s="360">
        <f>SUM($S$6:S37)</f>
        <v>71364.787464497422</v>
      </c>
      <c r="U37" s="360">
        <f>T37/'a1'!AD39*1000000</f>
        <v>94101.869337582873</v>
      </c>
      <c r="V37" s="360">
        <v>79.540352810000002</v>
      </c>
      <c r="W37" s="360">
        <f t="shared" si="8"/>
        <v>9942.5441012499996</v>
      </c>
      <c r="X37" s="360">
        <f>SUM($W$6:W37)</f>
        <v>334445.89197067166</v>
      </c>
      <c r="Y37" s="360">
        <f>X37/'a1'!AJ39*1000000</f>
        <v>41488.860140900317</v>
      </c>
      <c r="Z37" s="360">
        <v>169.13560860000001</v>
      </c>
      <c r="AA37" s="360">
        <f t="shared" si="10"/>
        <v>21141.951075000001</v>
      </c>
      <c r="AB37" s="360">
        <f>SUM($AA$6:AA37)</f>
        <v>728712.24374210183</v>
      </c>
      <c r="AC37" s="360">
        <f>AB37/'a1'!AP39*1000000</f>
        <v>54419.555682069513</v>
      </c>
      <c r="AD37" s="360">
        <v>20.235936410000001</v>
      </c>
      <c r="AE37" s="360">
        <f t="shared" si="12"/>
        <v>2529.4920512500003</v>
      </c>
      <c r="AF37" s="360">
        <f>SUM($AE$6:AE37)</f>
        <v>75918.911303330475</v>
      </c>
      <c r="AG37" s="360">
        <f>AF37/'a1'!AV39*1000000</f>
        <v>60736.343769539773</v>
      </c>
      <c r="AH37" s="360">
        <v>71.279475550000001</v>
      </c>
      <c r="AI37" s="360">
        <f t="shared" si="14"/>
        <v>8909.9344437500004</v>
      </c>
      <c r="AJ37" s="360">
        <f>SUM($AI$6:AI37)</f>
        <v>229814.09127515971</v>
      </c>
      <c r="AK37" s="360">
        <f>AJ37/'a1'!BB39*1000000</f>
        <v>212053.54648897555</v>
      </c>
      <c r="AL37" s="360">
        <v>256.05218439999999</v>
      </c>
      <c r="AM37" s="360">
        <f t="shared" si="16"/>
        <v>32006.52305</v>
      </c>
      <c r="AN37" s="360">
        <f>SUM($AM$6:AM37)</f>
        <v>814799.58497589885</v>
      </c>
      <c r="AO37" s="360">
        <f>AN37/'a1'!BH39*1000000</f>
        <v>210295.39057869432</v>
      </c>
      <c r="AP37" s="360">
        <v>60.283928500000002</v>
      </c>
      <c r="AQ37" s="360">
        <f t="shared" si="18"/>
        <v>7535.4910625000002</v>
      </c>
      <c r="AR37" s="360">
        <f>SUM($AQ$6:AQ37)</f>
        <v>225129.9677374734</v>
      </c>
      <c r="AS37" s="360">
        <f>AR37/'a1'!BN39*1000000</f>
        <v>49297.428387000393</v>
      </c>
    </row>
    <row r="38" spans="1:45">
      <c r="A38" s="1">
        <v>2013</v>
      </c>
      <c r="B38" s="360">
        <v>715.89208740000004</v>
      </c>
      <c r="C38" s="360">
        <f t="shared" si="19"/>
        <v>89486.51092500001</v>
      </c>
      <c r="D38" s="360">
        <f>SUM($C$6:C38)</f>
        <v>2707942.0947788865</v>
      </c>
      <c r="E38" s="360">
        <f>D38/'a1'!F40*1000000</f>
        <v>77186.832522109922</v>
      </c>
      <c r="F38" s="360">
        <v>9.3829305929999993</v>
      </c>
      <c r="G38" s="360">
        <f t="shared" si="0"/>
        <v>1172.8663241249999</v>
      </c>
      <c r="H38" s="360">
        <f>SUM($G$6:G38)</f>
        <v>38766.545724934549</v>
      </c>
      <c r="I38" s="360">
        <f>H38/'a1'!L40*1000000</f>
        <v>73544.898684031446</v>
      </c>
      <c r="J38" s="360">
        <v>18.20147639</v>
      </c>
      <c r="K38" s="360">
        <f t="shared" si="2"/>
        <v>2275.18454875</v>
      </c>
      <c r="L38" s="360">
        <f>SUM($K$6:K38)</f>
        <v>63772.975266033005</v>
      </c>
      <c r="M38" s="360">
        <f>L38/'a1'!R40*1000000</f>
        <v>442578.97807010013</v>
      </c>
      <c r="N38" s="360">
        <v>18.399999999999999</v>
      </c>
      <c r="O38" s="360">
        <f t="shared" si="4"/>
        <v>2300</v>
      </c>
      <c r="P38" s="360">
        <f>SUM($O$6:O38)</f>
        <v>83420.776901941354</v>
      </c>
      <c r="Q38" s="360">
        <f>P38/'a1'!X40*1000000</f>
        <v>88704.552261978359</v>
      </c>
      <c r="R38" s="360">
        <v>14.838468629999999</v>
      </c>
      <c r="S38" s="360">
        <f t="shared" si="6"/>
        <v>1854.8085787499999</v>
      </c>
      <c r="T38" s="360">
        <f>SUM($S$6:S38)</f>
        <v>73219.596043247424</v>
      </c>
      <c r="U38" s="360">
        <f>T38/'a1'!AD40*1000000</f>
        <v>96526.49819027957</v>
      </c>
      <c r="V38" s="360">
        <v>79.917748630000006</v>
      </c>
      <c r="W38" s="360">
        <f t="shared" si="8"/>
        <v>9989.7185787500002</v>
      </c>
      <c r="X38" s="360">
        <f>SUM($W$6:W38)</f>
        <v>344435.61054942163</v>
      </c>
      <c r="Y38" s="360">
        <f>X38/'a1'!AJ40*1000000</f>
        <v>42465.874300867676</v>
      </c>
      <c r="Z38" s="360">
        <v>168.38049480000001</v>
      </c>
      <c r="AA38" s="360">
        <f t="shared" si="10"/>
        <v>21047.561850000002</v>
      </c>
      <c r="AB38" s="360">
        <f>SUM($AA$6:AA38)</f>
        <v>749759.80559210188</v>
      </c>
      <c r="AC38" s="360">
        <f>AB38/'a1'!AP40*1000000</f>
        <v>55493.446721703345</v>
      </c>
      <c r="AD38" s="360">
        <v>20.946825830000002</v>
      </c>
      <c r="AE38" s="360">
        <f t="shared" si="12"/>
        <v>2618.3532287500002</v>
      </c>
      <c r="AF38" s="360">
        <f>SUM($AE$6:AE38)</f>
        <v>78537.264532080473</v>
      </c>
      <c r="AG38" s="360">
        <f>AF38/'a1'!AV40*1000000</f>
        <v>62103.449678227829</v>
      </c>
      <c r="AH38" s="360">
        <v>74.010044160000007</v>
      </c>
      <c r="AI38" s="360">
        <f t="shared" si="14"/>
        <v>9251.2555200000006</v>
      </c>
      <c r="AJ38" s="360">
        <f>SUM($AI$6:AI38)</f>
        <v>239065.34679515971</v>
      </c>
      <c r="AK38" s="360">
        <f>AJ38/'a1'!BB40*1000000</f>
        <v>217384.30568350921</v>
      </c>
      <c r="AL38" s="360">
        <v>264.94836450000003</v>
      </c>
      <c r="AM38" s="360">
        <f t="shared" si="16"/>
        <v>33118.545562500003</v>
      </c>
      <c r="AN38" s="360">
        <f>SUM($AM$6:AM38)</f>
        <v>847918.13053839887</v>
      </c>
      <c r="AO38" s="360">
        <f>AN38/'a1'!BH40*1000000</f>
        <v>212990.65250972653</v>
      </c>
      <c r="AP38" s="360">
        <v>60.914678790000004</v>
      </c>
      <c r="AQ38" s="360">
        <f t="shared" si="18"/>
        <v>7614.3348487500007</v>
      </c>
      <c r="AR38" s="360">
        <f>SUM($AQ$6:AQ38)</f>
        <v>232744.30258622341</v>
      </c>
      <c r="AS38" s="360">
        <f>AR38/'a1'!BN40*1000000</f>
        <v>50267.911869764452</v>
      </c>
    </row>
    <row r="39" spans="1:45">
      <c r="A39" s="1">
        <v>2014</v>
      </c>
      <c r="B39" s="360">
        <v>716.16181589999997</v>
      </c>
      <c r="C39" s="360">
        <f t="shared" si="19"/>
        <v>89520.226987499991</v>
      </c>
      <c r="D39" s="360">
        <f>SUM($C$6:C39)</f>
        <v>2797462.3217663867</v>
      </c>
      <c r="E39" s="360">
        <f>D39/'a1'!F41*1000000</f>
        <v>78940.880505781155</v>
      </c>
      <c r="F39" s="360">
        <v>10.376487880000001</v>
      </c>
      <c r="G39" s="360">
        <f t="shared" si="0"/>
        <v>1297.0609850000001</v>
      </c>
      <c r="H39" s="360">
        <f>SUM($G$6:G39)</f>
        <v>40063.606709934553</v>
      </c>
      <c r="I39" s="360">
        <f>H39/'a1'!L41*1000000</f>
        <v>75855.200252072857</v>
      </c>
      <c r="J39" s="360">
        <v>16.387367350000002</v>
      </c>
      <c r="K39" s="360">
        <f t="shared" si="2"/>
        <v>2048.4209187500001</v>
      </c>
      <c r="L39" s="360">
        <f>SUM($K$6:K39)</f>
        <v>65821.396184783007</v>
      </c>
      <c r="M39" s="360">
        <f>L39/'a1'!R41*1000000</f>
        <v>456196.47626389115</v>
      </c>
      <c r="N39" s="360">
        <v>16.600000000000001</v>
      </c>
      <c r="O39" s="360">
        <f t="shared" si="4"/>
        <v>2075</v>
      </c>
      <c r="P39" s="360">
        <f>SUM($O$6:O39)</f>
        <v>85495.776901941354</v>
      </c>
      <c r="Q39" s="360">
        <f>P39/'a1'!X41*1000000</f>
        <v>91093.955965820875</v>
      </c>
      <c r="R39" s="360">
        <v>14.356332630000001</v>
      </c>
      <c r="S39" s="360">
        <f t="shared" si="6"/>
        <v>1794.5415787500001</v>
      </c>
      <c r="T39" s="360">
        <f>SUM($S$6:S39)</f>
        <v>75014.137621997419</v>
      </c>
      <c r="U39" s="360">
        <f>T39/'a1'!AD41*1000000</f>
        <v>98835.98114037521</v>
      </c>
      <c r="V39" s="360">
        <v>77.988209780000005</v>
      </c>
      <c r="W39" s="360">
        <f t="shared" si="8"/>
        <v>9748.5262225000006</v>
      </c>
      <c r="X39" s="360">
        <f>SUM($W$6:W39)</f>
        <v>354184.13677192165</v>
      </c>
      <c r="Y39" s="360">
        <f>X39/'a1'!AJ41*1000000</f>
        <v>43457.200503586435</v>
      </c>
      <c r="Z39" s="360">
        <v>165.3521958</v>
      </c>
      <c r="AA39" s="360">
        <f t="shared" si="10"/>
        <v>20669.024475000002</v>
      </c>
      <c r="AB39" s="360">
        <f>SUM($AA$6:AA39)</f>
        <v>770428.83006710187</v>
      </c>
      <c r="AC39" s="360">
        <f>AB39/'a1'!AP41*1000000</f>
        <v>56576.157997483235</v>
      </c>
      <c r="AD39" s="360">
        <v>20.908780490000002</v>
      </c>
      <c r="AE39" s="360">
        <f t="shared" si="12"/>
        <v>2613.5975612500001</v>
      </c>
      <c r="AF39" s="360">
        <f>SUM($AE$6:AE39)</f>
        <v>81150.862093330477</v>
      </c>
      <c r="AG39" s="360">
        <f>AF39/'a1'!AV41*1000000</f>
        <v>63447.985786965961</v>
      </c>
      <c r="AH39" s="360">
        <v>77.403353350000003</v>
      </c>
      <c r="AI39" s="360">
        <f t="shared" si="14"/>
        <v>9675.4191687500006</v>
      </c>
      <c r="AJ39" s="360">
        <f>SUM($AI$6:AI39)</f>
        <v>248740.76596390971</v>
      </c>
      <c r="AK39" s="360">
        <f>AJ39/'a1'!BB41*1000000</f>
        <v>223490.97868325433</v>
      </c>
      <c r="AL39" s="360">
        <v>268.6086348</v>
      </c>
      <c r="AM39" s="360">
        <f t="shared" si="16"/>
        <v>33576.07935</v>
      </c>
      <c r="AN39" s="360">
        <f>SUM($AM$6:AM39)</f>
        <v>881494.20988839888</v>
      </c>
      <c r="AO39" s="360">
        <f>AN39/'a1'!BH41*1000000</f>
        <v>215859.49863661092</v>
      </c>
      <c r="AP39" s="360">
        <v>60.432230930000003</v>
      </c>
      <c r="AQ39" s="360">
        <f t="shared" si="18"/>
        <v>7554.0288662500006</v>
      </c>
      <c r="AR39" s="360">
        <f>SUM($AQ$6:AQ39)</f>
        <v>240298.33145247342</v>
      </c>
      <c r="AS39" s="360">
        <f>AR39/'a1'!BN41*1000000</f>
        <v>51050.153661917619</v>
      </c>
    </row>
    <row r="40" spans="1:45">
      <c r="A40" s="1">
        <v>2015</v>
      </c>
      <c r="B40" s="360">
        <v>713.81309090000002</v>
      </c>
      <c r="C40" s="360">
        <f t="shared" si="19"/>
        <v>89226.636362500009</v>
      </c>
      <c r="D40" s="360">
        <f>SUM($C$6:C40)</f>
        <v>2886688.9581288868</v>
      </c>
      <c r="E40" s="360">
        <f>D40/'a1'!F42*1000000</f>
        <v>80853.048668441421</v>
      </c>
      <c r="F40" s="360">
        <v>10.56896826</v>
      </c>
      <c r="G40" s="360">
        <f t="shared" si="0"/>
        <v>1321.1210325</v>
      </c>
      <c r="H40" s="360">
        <f>SUM($G$6:G40)</f>
        <v>41384.727742434552</v>
      </c>
      <c r="I40" s="360">
        <f>H40/'a1'!L42*1000000</f>
        <v>78362.801694386944</v>
      </c>
      <c r="J40" s="360">
        <v>16.563603069999999</v>
      </c>
      <c r="K40" s="360">
        <f t="shared" si="2"/>
        <v>2070.4503837499997</v>
      </c>
      <c r="L40" s="360">
        <f>SUM($K$6:K40)</f>
        <v>67891.846568533001</v>
      </c>
      <c r="M40" s="360">
        <f>L40/'a1'!R42*1000000</f>
        <v>469690.24786941876</v>
      </c>
      <c r="N40" s="360">
        <f>N39*((N39/N34)^(1/5))</f>
        <v>15.883113397523491</v>
      </c>
      <c r="O40" s="360">
        <f t="shared" si="4"/>
        <v>1985.3891746904364</v>
      </c>
      <c r="P40" s="360">
        <f>SUM($O$6:O40)</f>
        <v>87481.166076631795</v>
      </c>
      <c r="Q40" s="360">
        <f>P40/'a1'!X42*1000000</f>
        <v>93410.390621320083</v>
      </c>
      <c r="R40" s="360">
        <v>14.28128869</v>
      </c>
      <c r="S40" s="360">
        <f t="shared" si="6"/>
        <v>1785.1610862499999</v>
      </c>
      <c r="T40" s="360">
        <f>SUM($S$6:S40)</f>
        <v>76799.298708247414</v>
      </c>
      <c r="U40" s="360">
        <f>T40/'a1'!AD42*1000000</f>
        <v>101205.91468085242</v>
      </c>
      <c r="V40" s="360">
        <v>78.358953029999995</v>
      </c>
      <c r="W40" s="360">
        <f t="shared" si="8"/>
        <v>9794.8691287499987</v>
      </c>
      <c r="X40" s="360">
        <f>SUM($W$6:W40)</f>
        <v>363979.00590067165</v>
      </c>
      <c r="Y40" s="360">
        <f>X40/'a1'!AJ42*1000000</f>
        <v>44521.944456486788</v>
      </c>
      <c r="Z40" s="360">
        <v>162.92710049999999</v>
      </c>
      <c r="AA40" s="360">
        <f t="shared" si="10"/>
        <v>20365.8875625</v>
      </c>
      <c r="AB40" s="360">
        <f>SUM($AA$6:AA40)</f>
        <v>790794.71762960183</v>
      </c>
      <c r="AC40" s="360">
        <f>AB40/'a1'!AP42*1000000</f>
        <v>57692.267450356943</v>
      </c>
      <c r="AD40" s="360">
        <v>20.831597510000002</v>
      </c>
      <c r="AE40" s="360">
        <f t="shared" si="12"/>
        <v>2603.9496887500004</v>
      </c>
      <c r="AF40" s="360">
        <f>SUM($AE$6:AE40)</f>
        <v>83754.811782080476</v>
      </c>
      <c r="AG40" s="360">
        <f>AF40/'a1'!AV42*1000000</f>
        <v>64814.318058731529</v>
      </c>
      <c r="AH40" s="360">
        <v>79.480900899999995</v>
      </c>
      <c r="AI40" s="360">
        <f t="shared" si="14"/>
        <v>9935.1126124999992</v>
      </c>
      <c r="AJ40" s="360">
        <f>SUM($AI$6:AI40)</f>
        <v>258675.87857640971</v>
      </c>
      <c r="AK40" s="360">
        <f>AJ40/'a1'!BB42*1000000</f>
        <v>230761.368154825</v>
      </c>
      <c r="AL40" s="360">
        <v>266.89963210000002</v>
      </c>
      <c r="AM40" s="360">
        <f t="shared" si="16"/>
        <v>33362.454012500006</v>
      </c>
      <c r="AN40" s="360">
        <f>SUM($AM$6:AM40)</f>
        <v>914856.66390089889</v>
      </c>
      <c r="AO40" s="360">
        <f>AN40/'a1'!BH42*1000000</f>
        <v>220740.41514407893</v>
      </c>
      <c r="AP40" s="360">
        <v>59.37372293</v>
      </c>
      <c r="AQ40" s="360">
        <f t="shared" si="18"/>
        <v>7421.7153662499995</v>
      </c>
      <c r="AR40" s="360">
        <f>SUM($AQ$6:AQ40)</f>
        <v>247720.04681872341</v>
      </c>
      <c r="AS40" s="360">
        <f>AR40/'a1'!BN42*1000000</f>
        <v>51863.468130881207</v>
      </c>
    </row>
    <row r="41" spans="1:45">
      <c r="A41" s="1">
        <v>2016</v>
      </c>
      <c r="B41" s="360">
        <v>704.15724909999994</v>
      </c>
      <c r="C41" s="360">
        <f t="shared" si="19"/>
        <v>88019.656137499987</v>
      </c>
      <c r="D41" s="360">
        <f>SUM($C$6:C41)</f>
        <v>2974708.6142663867</v>
      </c>
      <c r="E41" s="360">
        <f>D41/'a1'!F43*1000000</f>
        <v>82380.251324711047</v>
      </c>
      <c r="F41" s="360">
        <v>10.751287749999999</v>
      </c>
      <c r="G41" s="360">
        <f t="shared" si="0"/>
        <v>1343.9109687499999</v>
      </c>
      <c r="H41" s="360">
        <f>SUM($G$6:G41)</f>
        <v>42728.638711184554</v>
      </c>
      <c r="I41" s="360">
        <f>H41/'a1'!L43*1000000</f>
        <v>80707.480764421387</v>
      </c>
      <c r="J41" s="360">
        <v>15.59186805</v>
      </c>
      <c r="K41" s="360">
        <f t="shared" si="2"/>
        <v>1948.9835062500001</v>
      </c>
      <c r="L41" s="360">
        <f>SUM($K$6:K41)</f>
        <v>69840.830074783007</v>
      </c>
      <c r="M41" s="360">
        <f>L41/'a1'!R43*1000000</f>
        <v>475207.90149475745</v>
      </c>
      <c r="N41" s="360">
        <f>N40*((N40/N35)^(1/5))</f>
        <v>15.107643579843378</v>
      </c>
      <c r="O41" s="360">
        <f t="shared" si="4"/>
        <v>1888.4554474804222</v>
      </c>
      <c r="P41" s="360">
        <f>SUM($O$6:O41)</f>
        <v>89369.621524112212</v>
      </c>
      <c r="Q41" s="360">
        <f>P41/'a1'!X43*1000000</f>
        <v>94792.712612683856</v>
      </c>
      <c r="R41" s="360">
        <v>15.28968227</v>
      </c>
      <c r="S41" s="360">
        <f t="shared" si="6"/>
        <v>1911.2102837499999</v>
      </c>
      <c r="T41" s="360">
        <f>SUM($S$6:S41)</f>
        <v>78710.508991997413</v>
      </c>
      <c r="U41" s="360">
        <f>T41/'a1'!AD43*1000000</f>
        <v>103111.95256697113</v>
      </c>
      <c r="V41" s="360">
        <v>77.251319010000003</v>
      </c>
      <c r="W41" s="360">
        <f t="shared" si="8"/>
        <v>9656.4148762500008</v>
      </c>
      <c r="X41" s="360">
        <f>SUM($W$6:W41)</f>
        <v>373635.42077692167</v>
      </c>
      <c r="Y41" s="360">
        <f>X41/'a1'!AJ43*1000000</f>
        <v>45421.552620295726</v>
      </c>
      <c r="Z41" s="360">
        <v>160.56623110000001</v>
      </c>
      <c r="AA41" s="360">
        <f t="shared" si="10"/>
        <v>20070.778887500001</v>
      </c>
      <c r="AB41" s="360">
        <f>SUM($AA$6:AA41)</f>
        <v>810865.49651710188</v>
      </c>
      <c r="AC41" s="360">
        <f>AB41/'a1'!AP43*1000000</f>
        <v>58439.097045972303</v>
      </c>
      <c r="AD41" s="360">
        <v>20.934942840000001</v>
      </c>
      <c r="AE41" s="360">
        <f t="shared" si="12"/>
        <v>2616.867855</v>
      </c>
      <c r="AF41" s="360">
        <f>SUM($AE$6:AE41)</f>
        <v>86371.67963708048</v>
      </c>
      <c r="AG41" s="360">
        <f>AF41/'a1'!AV43*1000000</f>
        <v>65724.919233871362</v>
      </c>
      <c r="AH41" s="360">
        <v>76.261360929999995</v>
      </c>
      <c r="AI41" s="360">
        <f t="shared" si="14"/>
        <v>9532.6701162499994</v>
      </c>
      <c r="AJ41" s="360">
        <f>SUM($AI$6:AI41)</f>
        <v>268208.54869265971</v>
      </c>
      <c r="AK41" s="360">
        <f>AJ41/'a1'!BB43*1000000</f>
        <v>236101.77642231795</v>
      </c>
      <c r="AL41" s="360">
        <v>262.8913943</v>
      </c>
      <c r="AM41" s="360">
        <f t="shared" si="16"/>
        <v>32861.424287499998</v>
      </c>
      <c r="AN41" s="360">
        <f>SUM($AM$6:AM41)</f>
        <v>947718.08818839886</v>
      </c>
      <c r="AO41" s="360">
        <f>AN41/'a1'!BH43*1000000</f>
        <v>225858.98731891622</v>
      </c>
      <c r="AP41" s="360">
        <v>60.068592590000002</v>
      </c>
      <c r="AQ41" s="360">
        <f t="shared" si="18"/>
        <v>7508.57407375</v>
      </c>
      <c r="AR41" s="360">
        <f>SUM($AQ$6:AQ41)</f>
        <v>255228.62089247341</v>
      </c>
      <c r="AS41" s="360">
        <f>AR41/'a1'!BN43*1000000</f>
        <v>52524.28273755691</v>
      </c>
    </row>
    <row r="42" spans="1:45">
      <c r="A42" s="1">
        <v>2017</v>
      </c>
      <c r="B42" s="360">
        <f>B41*((B41/B36)^(1/5))</f>
        <v>705.08809127065751</v>
      </c>
      <c r="C42" s="360">
        <f t="shared" si="19"/>
        <v>88136.011408832186</v>
      </c>
      <c r="D42" s="360">
        <f>SUM($C$6:C42)</f>
        <v>3062844.6256752191</v>
      </c>
      <c r="E42" s="360">
        <f>D42/'a1'!F44*1000000</f>
        <v>83814.074415273295</v>
      </c>
      <c r="F42" s="360">
        <f>F41*((F41/F36)^(1/5))</f>
        <v>10.915916853824603</v>
      </c>
      <c r="G42" s="360">
        <f t="shared" si="0"/>
        <v>1364.4896067280754</v>
      </c>
      <c r="H42" s="360">
        <f>SUM($G$6:G42)</f>
        <v>44093.128317912633</v>
      </c>
      <c r="I42" s="360">
        <f>H42/'a1'!L44*1000000</f>
        <v>83453.444870338615</v>
      </c>
      <c r="J42" s="360">
        <f>J41*((J41/J36)^(1/5))</f>
        <v>14.708276285537517</v>
      </c>
      <c r="K42" s="360">
        <f t="shared" si="2"/>
        <v>1838.5345356921896</v>
      </c>
      <c r="L42" s="360">
        <f>SUM($K$6:K42)</f>
        <v>71679.364610475197</v>
      </c>
      <c r="M42" s="360">
        <f>L42/'a1'!R44*1000000</f>
        <v>476328.65247553011</v>
      </c>
      <c r="N42" s="360">
        <f>N41*((N41/N36)^(1/5))</f>
        <v>14.131217647439849</v>
      </c>
      <c r="O42" s="360">
        <f t="shared" si="4"/>
        <v>1766.4022059299812</v>
      </c>
      <c r="P42" s="360">
        <f>SUM($O$6:O42)</f>
        <v>91136.023730042187</v>
      </c>
      <c r="Q42" s="360">
        <f>P42/'a1'!X44*1000000</f>
        <v>95892.179964080613</v>
      </c>
      <c r="R42" s="360">
        <f>R41*((R41/R36)^(1/5))</f>
        <v>14.687782707816723</v>
      </c>
      <c r="S42" s="360">
        <f t="shared" si="6"/>
        <v>1835.9728384770904</v>
      </c>
      <c r="T42" s="360">
        <f>SUM($S$6:S42)</f>
        <v>80546.481830474499</v>
      </c>
      <c r="U42" s="360">
        <f>T42/'a1'!AD44*1000000</f>
        <v>105047.56603805939</v>
      </c>
      <c r="V42" s="360">
        <f>V41*((V41/V36)^(1/5))</f>
        <v>76.398248212921317</v>
      </c>
      <c r="W42" s="360">
        <f t="shared" si="8"/>
        <v>9549.7810266151646</v>
      </c>
      <c r="X42" s="360">
        <f>SUM($W$6:W42)</f>
        <v>383185.20180353685</v>
      </c>
      <c r="Y42" s="360">
        <f>X42/'a1'!AJ44*1000000</f>
        <v>46173.417255659966</v>
      </c>
      <c r="Z42" s="360">
        <f>Z41*((Z41/Z36)^(1/5))</f>
        <v>158.28157168391135</v>
      </c>
      <c r="AA42" s="360">
        <f t="shared" si="10"/>
        <v>19785.196460488918</v>
      </c>
      <c r="AB42" s="360">
        <f>SUM($AA$6:AA42)</f>
        <v>830650.69297759084</v>
      </c>
      <c r="AC42" s="360">
        <f>AB42/'a1'!AP44*1000000</f>
        <v>59026.036950317401</v>
      </c>
      <c r="AD42" s="360">
        <f>AD41*((AD41/AD36)^(1/5))</f>
        <v>21.350084329654752</v>
      </c>
      <c r="AE42" s="360">
        <f t="shared" si="12"/>
        <v>2668.7605412068442</v>
      </c>
      <c r="AF42" s="360">
        <f>SUM($AE$6:AE42)</f>
        <v>89040.440178287332</v>
      </c>
      <c r="AG42" s="360">
        <f>AF42/'a1'!AV44*1000000</f>
        <v>66696.059662332133</v>
      </c>
      <c r="AH42" s="360">
        <f>AH41*((AH41/AH36)^(1/5))</f>
        <v>77.802454941912501</v>
      </c>
      <c r="AI42" s="360">
        <f t="shared" si="14"/>
        <v>9725.306867739062</v>
      </c>
      <c r="AJ42" s="360">
        <f>SUM($AI$6:AI42)</f>
        <v>277933.85556039878</v>
      </c>
      <c r="AK42" s="360">
        <f>AJ42/'a1'!BB44*1000000</f>
        <v>241487.16386665936</v>
      </c>
      <c r="AL42" s="360">
        <f>AL41*((AL41/AL36)^(1/5))</f>
        <v>266.87942942779972</v>
      </c>
      <c r="AM42" s="360">
        <f t="shared" si="16"/>
        <v>33359.928678474964</v>
      </c>
      <c r="AN42" s="360">
        <f>SUM($AM$6:AM42)</f>
        <v>981078.01686687383</v>
      </c>
      <c r="AO42" s="360">
        <f>AN42/'a1'!BH44*1000000</f>
        <v>231193.1366942373</v>
      </c>
      <c r="AP42" s="360">
        <f>AP41*((AP41/AP36)^(1/5))</f>
        <v>60.22106486856746</v>
      </c>
      <c r="AQ42" s="360">
        <f t="shared" si="18"/>
        <v>7527.6331085709326</v>
      </c>
      <c r="AR42" s="360">
        <f>SUM($AQ$6:AQ42)</f>
        <v>262756.25400104432</v>
      </c>
      <c r="AS42" s="360">
        <f>AR42/'a1'!BN44*1000000</f>
        <v>53359.833704263045</v>
      </c>
    </row>
    <row r="43" spans="1:45" s="89" customFormat="1">
      <c r="A43" s="89">
        <v>2018</v>
      </c>
      <c r="B43" s="360">
        <f>B42*((B42/B37)^(1/5))</f>
        <v>704.76614595861736</v>
      </c>
      <c r="C43" s="360">
        <f t="shared" si="19"/>
        <v>88095.768244827166</v>
      </c>
      <c r="D43" s="360">
        <f>SUM($C$6:C43)</f>
        <v>3150940.3939200463</v>
      </c>
      <c r="E43" s="360">
        <f>D43/'a1'!F45*1000000</f>
        <v>85027.804399969784</v>
      </c>
      <c r="F43" s="360">
        <v>11.3443065835</v>
      </c>
      <c r="G43" s="360">
        <f t="shared" si="0"/>
        <v>1418.0383229375</v>
      </c>
      <c r="H43" s="360">
        <f>SUM($G$6:G43)</f>
        <v>45511.166640850133</v>
      </c>
      <c r="I43" s="360">
        <f>H43/'a1'!L45*1000000</f>
        <v>86588.318659770724</v>
      </c>
      <c r="J43" s="360">
        <v>14.77293139</v>
      </c>
      <c r="K43" s="360">
        <f>125*J43</f>
        <v>1846.61642375</v>
      </c>
      <c r="L43" s="360">
        <f>SUM($K$6:K43)</f>
        <v>73525.981034225202</v>
      </c>
      <c r="M43" s="360">
        <f>L43/'a1'!R45*1000000</f>
        <v>478734.64054996095</v>
      </c>
      <c r="N43" s="360">
        <v>14.8</v>
      </c>
      <c r="O43" s="360">
        <f t="shared" si="4"/>
        <v>1850</v>
      </c>
      <c r="P43" s="360">
        <f>SUM($O$6:O43)</f>
        <v>92986.023730042187</v>
      </c>
      <c r="Q43" s="360">
        <f>P43/'a1'!X45*1000000</f>
        <v>96910.915820783935</v>
      </c>
      <c r="R43" s="360">
        <v>15.0110923</v>
      </c>
      <c r="S43" s="360">
        <f t="shared" si="6"/>
        <v>1876.3865375</v>
      </c>
      <c r="T43" s="360">
        <f>SUM($S$6:S43)</f>
        <v>82422.868367974501</v>
      </c>
      <c r="U43" s="360">
        <f>T43/'a1'!AD45*1000000</f>
        <v>106914.80497739003</v>
      </c>
      <c r="V43" s="360">
        <v>76.471921210000005</v>
      </c>
      <c r="W43" s="360">
        <f t="shared" si="8"/>
        <v>9558.9901512500001</v>
      </c>
      <c r="X43" s="360">
        <f>SUM($W$6:W43)</f>
        <v>392744.19195478683</v>
      </c>
      <c r="Y43" s="360">
        <f>X43/'a1'!AJ45*1000000</f>
        <v>46824.204013097718</v>
      </c>
      <c r="Z43" s="360">
        <v>157.83953395</v>
      </c>
      <c r="AA43" s="360">
        <f t="shared" si="10"/>
        <v>19729.941743750001</v>
      </c>
      <c r="AB43" s="360">
        <f>SUM($AA$6:AA43)</f>
        <v>850380.63472134084</v>
      </c>
      <c r="AC43" s="360">
        <f>AB43/'a1'!AP45*1000000</f>
        <v>59390.156941319168</v>
      </c>
      <c r="AD43" s="360">
        <v>20.877328680000002</v>
      </c>
      <c r="AE43" s="360">
        <f t="shared" si="12"/>
        <v>2609.6660850000003</v>
      </c>
      <c r="AF43" s="360">
        <f>SUM($AE$6:AE43)</f>
        <v>91650.106263287336</v>
      </c>
      <c r="AG43" s="360">
        <f>AF43/'a1'!AV45*1000000</f>
        <v>67718.26740689014</v>
      </c>
      <c r="AH43" s="360">
        <v>78.996789300000003</v>
      </c>
      <c r="AI43" s="360">
        <f t="shared" si="14"/>
        <v>9874.5986625000005</v>
      </c>
      <c r="AJ43" s="360">
        <f>SUM($AI$6:AI43)</f>
        <v>287808.45422289876</v>
      </c>
      <c r="AK43" s="360">
        <f>AJ43/'a1'!BB45*1000000</f>
        <v>247475.40729308614</v>
      </c>
      <c r="AL43" s="360">
        <v>263.86702810000003</v>
      </c>
      <c r="AM43" s="360">
        <f t="shared" si="16"/>
        <v>32983.378512500007</v>
      </c>
      <c r="AN43" s="360">
        <f>SUM($AM$6:AM43)</f>
        <v>1014061.3953793738</v>
      </c>
      <c r="AO43" s="360">
        <f>AN43/'a1'!BH45*1000000</f>
        <v>235788.69575110171</v>
      </c>
      <c r="AP43" s="360">
        <v>59.298114660000003</v>
      </c>
      <c r="AQ43" s="360">
        <f t="shared" si="18"/>
        <v>7412.2643325000008</v>
      </c>
      <c r="AR43" s="360">
        <f>SUM($AQ$6:AQ43)</f>
        <v>270168.51833354431</v>
      </c>
      <c r="AS43" s="360">
        <f>AR43/'a1'!BN45*1000000</f>
        <v>54021.062738028158</v>
      </c>
    </row>
    <row r="44" spans="1:45">
      <c r="B44" s="18"/>
      <c r="C44" s="18"/>
      <c r="D44" s="7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row>
    <row r="45" spans="1:45">
      <c r="B45" s="18" t="s">
        <v>340</v>
      </c>
      <c r="C45" s="18"/>
      <c r="D45" s="18"/>
      <c r="E45" s="18"/>
      <c r="F45" s="18"/>
      <c r="G45" s="18"/>
      <c r="H45" s="18"/>
      <c r="I45" s="18"/>
      <c r="J45" s="18"/>
      <c r="K45" s="18"/>
      <c r="L45" s="18"/>
      <c r="M45" s="18"/>
      <c r="N45" s="18" t="s">
        <v>340</v>
      </c>
      <c r="O45" s="18"/>
      <c r="P45" s="18"/>
      <c r="Q45" s="18"/>
      <c r="R45" s="18"/>
      <c r="S45" s="18"/>
      <c r="T45" s="18"/>
      <c r="U45" s="18"/>
      <c r="V45" s="18"/>
      <c r="W45" s="18"/>
      <c r="X45" s="18"/>
      <c r="Y45" s="18"/>
      <c r="Z45" s="18" t="s">
        <v>340</v>
      </c>
      <c r="AA45" s="18"/>
      <c r="AB45" s="18"/>
      <c r="AC45" s="18"/>
      <c r="AD45" s="18"/>
      <c r="AE45" s="18"/>
      <c r="AF45" s="18"/>
      <c r="AG45" s="18"/>
      <c r="AH45" s="18"/>
      <c r="AI45" s="18"/>
      <c r="AJ45" s="18"/>
      <c r="AK45" s="18"/>
      <c r="AL45" s="18" t="s">
        <v>340</v>
      </c>
      <c r="AM45" s="18"/>
      <c r="AN45" s="18"/>
      <c r="AO45" s="18"/>
      <c r="AP45" s="18"/>
      <c r="AQ45" s="18"/>
      <c r="AR45" s="18"/>
      <c r="AS45" s="18"/>
    </row>
    <row r="46" spans="1:45" s="5" customFormat="1">
      <c r="A46" s="5" t="s">
        <v>989</v>
      </c>
      <c r="B46" s="70">
        <f>(POWER(B43/B6, 1/37)-1)*100</f>
        <v>0.62568637240378866</v>
      </c>
      <c r="C46" s="70">
        <f>(POWER(C43/C6, 1/37)-1)*100</f>
        <v>0.62568637240378866</v>
      </c>
      <c r="D46" s="70">
        <f>(POWER(D43/D6, 1/37)-1)*100</f>
        <v>10.839597648087263</v>
      </c>
      <c r="E46" s="70">
        <f t="shared" ref="E46:AS46" si="21">(POWER(E43/E6, 1/37)-1)*100</f>
        <v>9.6453213117300152</v>
      </c>
      <c r="F46" s="70">
        <f t="shared" si="21"/>
        <v>0.54845390878524025</v>
      </c>
      <c r="G46" s="70">
        <f>(POWER(G43/G6, 1/37)-1)*100</f>
        <v>0.54845390878524025</v>
      </c>
      <c r="H46" s="70">
        <f>(POWER(H43/H6, 1/37)-1)*100</f>
        <v>10.430673623856546</v>
      </c>
      <c r="I46" s="70">
        <f t="shared" si="21"/>
        <v>10.700654050927504</v>
      </c>
      <c r="J46" s="70">
        <f t="shared" si="21"/>
        <v>5.6352318404180979</v>
      </c>
      <c r="K46" s="70">
        <f t="shared" si="21"/>
        <v>5.6352318404180979</v>
      </c>
      <c r="L46" s="70">
        <f>(POWER(L43/L6, 1/37)-1)*100</f>
        <v>16.695407903784165</v>
      </c>
      <c r="M46" s="70">
        <f t="shared" si="21"/>
        <v>16.011146873264771</v>
      </c>
      <c r="N46" s="70">
        <f t="shared" si="21"/>
        <v>-0.57302740521106843</v>
      </c>
      <c r="O46" s="70">
        <f t="shared" si="21"/>
        <v>-0.57302740521106843</v>
      </c>
      <c r="P46" s="70">
        <f t="shared" si="21"/>
        <v>10.530933067057656</v>
      </c>
      <c r="Q46" s="70">
        <f>(POWER(Q43/Q6, 1/37)-1)*100</f>
        <v>10.186549245555776</v>
      </c>
      <c r="R46" s="70">
        <f t="shared" si="21"/>
        <v>-3.5303173151923772E-2</v>
      </c>
      <c r="S46" s="70">
        <f t="shared" si="21"/>
        <v>-3.5303173151923772E-2</v>
      </c>
      <c r="T46" s="70">
        <f>(POWER(T43/T6, 1/37)-1)*100</f>
        <v>10.724731904193007</v>
      </c>
      <c r="U46" s="70">
        <f t="shared" si="21"/>
        <v>10.463638695498712</v>
      </c>
      <c r="V46" s="70">
        <f t="shared" si="21"/>
        <v>-0.12449939885216255</v>
      </c>
      <c r="W46" s="70">
        <f t="shared" si="21"/>
        <v>-0.12449939885216255</v>
      </c>
      <c r="X46" s="70">
        <f>(POWER(X43/X6, 1/37)-1)*100</f>
        <v>10.42627490346586</v>
      </c>
      <c r="Y46" s="70">
        <f t="shared" si="21"/>
        <v>9.6894263851743148</v>
      </c>
      <c r="Z46" s="70">
        <f t="shared" si="21"/>
        <v>-0.10818391847846609</v>
      </c>
      <c r="AA46" s="70">
        <f t="shared" si="21"/>
        <v>-0.10818391847846609</v>
      </c>
      <c r="AB46" s="70">
        <f>(POWER(AB43/AB6, 1/37)-1)*100</f>
        <v>10.587298335308514</v>
      </c>
      <c r="AC46" s="70">
        <f t="shared" si="21"/>
        <v>9.1459618629614159</v>
      </c>
      <c r="AD46" s="70">
        <f t="shared" si="21"/>
        <v>0.57312097550739072</v>
      </c>
      <c r="AE46" s="70">
        <f t="shared" si="21"/>
        <v>0.57312097550739072</v>
      </c>
      <c r="AF46" s="70">
        <f>(POWER(AF43/AF6, 1/37)-1)*100</f>
        <v>10.726990385343083</v>
      </c>
      <c r="AG46" s="70">
        <f t="shared" si="21"/>
        <v>9.9287737180936411</v>
      </c>
      <c r="AH46" s="70">
        <f t="shared" si="21"/>
        <v>1.7615648375525206</v>
      </c>
      <c r="AI46" s="70">
        <f t="shared" si="21"/>
        <v>1.7615648375525206</v>
      </c>
      <c r="AJ46" s="70">
        <f t="shared" si="21"/>
        <v>11.472343276944352</v>
      </c>
      <c r="AK46" s="70">
        <f t="shared" si="21"/>
        <v>10.944784046909906</v>
      </c>
      <c r="AL46" s="70">
        <f t="shared" si="21"/>
        <v>1.3682057098979294</v>
      </c>
      <c r="AM46" s="70">
        <f t="shared" si="21"/>
        <v>1.3682057098979294</v>
      </c>
      <c r="AN46" s="70">
        <f t="shared" si="21"/>
        <v>11.201779023308521</v>
      </c>
      <c r="AO46" s="70">
        <f t="shared" si="21"/>
        <v>9.3251139876934896</v>
      </c>
      <c r="AP46" s="70">
        <f t="shared" si="21"/>
        <v>0.60121436174571663</v>
      </c>
      <c r="AQ46" s="70">
        <f t="shared" si="21"/>
        <v>0.60121436174571663</v>
      </c>
      <c r="AR46" s="70">
        <f t="shared" si="21"/>
        <v>10.869195088735673</v>
      </c>
      <c r="AS46" s="70">
        <f t="shared" si="21"/>
        <v>9.1724927094851694</v>
      </c>
    </row>
    <row r="47" spans="1:45" ht="13.5" customHeight="1">
      <c r="B47" s="379"/>
      <c r="C47" s="379"/>
      <c r="D47" s="379"/>
      <c r="E47" s="379"/>
      <c r="F47" s="379"/>
      <c r="G47" s="379"/>
      <c r="H47" s="379"/>
      <c r="I47" s="379"/>
      <c r="J47" s="379"/>
      <c r="K47" s="379"/>
      <c r="L47" s="379"/>
      <c r="M47" s="379"/>
    </row>
    <row r="48" spans="1:45">
      <c r="B48" s="379" t="s">
        <v>966</v>
      </c>
      <c r="C48" s="379"/>
      <c r="D48" s="379"/>
      <c r="E48" s="379"/>
      <c r="F48" s="379"/>
      <c r="G48" s="379"/>
      <c r="H48" s="379"/>
      <c r="I48" s="379"/>
      <c r="J48" s="379"/>
      <c r="K48" s="379"/>
      <c r="L48" s="379"/>
      <c r="M48" s="379"/>
      <c r="N48" s="1" t="s">
        <v>290</v>
      </c>
      <c r="Z48" s="1" t="s">
        <v>290</v>
      </c>
      <c r="AL48" s="1" t="s">
        <v>290</v>
      </c>
    </row>
    <row r="49" spans="2:13">
      <c r="B49" s="379" t="s">
        <v>977</v>
      </c>
      <c r="C49" s="379"/>
      <c r="D49" s="379"/>
      <c r="E49" s="379"/>
      <c r="F49" s="379"/>
      <c r="G49" s="379"/>
      <c r="H49" s="379"/>
      <c r="I49" s="379"/>
      <c r="J49" s="379"/>
      <c r="K49" s="379"/>
      <c r="L49" s="379"/>
      <c r="M49" s="379"/>
    </row>
    <row r="50" spans="2:13">
      <c r="B50" s="379" t="s">
        <v>967</v>
      </c>
      <c r="C50" s="379"/>
      <c r="D50" s="379"/>
      <c r="E50" s="379"/>
      <c r="F50" s="379"/>
      <c r="G50" s="379"/>
      <c r="H50" s="379"/>
      <c r="I50" s="379"/>
      <c r="J50" s="379"/>
      <c r="K50" s="379"/>
      <c r="L50" s="379"/>
      <c r="M50" s="379"/>
    </row>
    <row r="51" spans="2:13">
      <c r="B51" s="379" t="s">
        <v>886</v>
      </c>
      <c r="C51" s="379"/>
      <c r="D51" s="379"/>
      <c r="E51" s="379"/>
      <c r="F51" s="379"/>
      <c r="G51" s="379"/>
      <c r="H51" s="379"/>
      <c r="I51" s="379"/>
      <c r="J51" s="379"/>
      <c r="K51" s="379"/>
      <c r="L51" s="379"/>
      <c r="M51" s="379"/>
    </row>
    <row r="52" spans="2:13">
      <c r="B52" s="379" t="s">
        <v>965</v>
      </c>
      <c r="C52" s="379"/>
      <c r="D52" s="379"/>
      <c r="E52" s="379"/>
      <c r="F52" s="379"/>
      <c r="G52" s="379"/>
      <c r="H52" s="379"/>
      <c r="I52" s="379"/>
      <c r="J52" s="379"/>
      <c r="K52" s="379"/>
      <c r="L52" s="379"/>
      <c r="M52" s="379"/>
    </row>
    <row r="53" spans="2:13" ht="25.5" customHeight="1">
      <c r="B53" s="383" t="s">
        <v>930</v>
      </c>
      <c r="C53" s="383"/>
      <c r="D53" s="383"/>
      <c r="E53" s="383"/>
      <c r="F53" s="383"/>
      <c r="G53" s="383"/>
      <c r="H53" s="383"/>
      <c r="I53" s="383"/>
      <c r="J53" s="383"/>
    </row>
    <row r="54" spans="2:13" ht="27" customHeight="1">
      <c r="B54" s="384" t="s">
        <v>1166</v>
      </c>
      <c r="C54" s="384"/>
      <c r="D54" s="384"/>
      <c r="E54" s="384"/>
      <c r="F54" s="384"/>
      <c r="G54" s="384"/>
      <c r="H54" s="384"/>
      <c r="I54" s="384"/>
      <c r="J54" s="384"/>
      <c r="K54" s="384"/>
      <c r="L54" s="384"/>
      <c r="M54" s="384"/>
    </row>
    <row r="55" spans="2:13">
      <c r="B55" s="89" t="s">
        <v>1235</v>
      </c>
    </row>
    <row r="56" spans="2:13" ht="27" customHeight="1"/>
    <row r="57" spans="2:13">
      <c r="B57" s="1" t="s">
        <v>518</v>
      </c>
      <c r="E57" s="1" t="s">
        <v>322</v>
      </c>
    </row>
    <row r="58" spans="2:13">
      <c r="C58" s="1">
        <v>1990</v>
      </c>
      <c r="E58" s="1" t="s">
        <v>320</v>
      </c>
      <c r="F58" s="1" t="s">
        <v>321</v>
      </c>
    </row>
    <row r="59" spans="2:13">
      <c r="B59" s="1" t="s">
        <v>264</v>
      </c>
      <c r="C59" s="1">
        <v>596</v>
      </c>
      <c r="E59" s="1">
        <v>1981</v>
      </c>
      <c r="F59" s="1">
        <v>408.00400000000002</v>
      </c>
    </row>
    <row r="60" spans="2:13">
      <c r="B60" s="1" t="s">
        <v>313</v>
      </c>
      <c r="C60" s="1">
        <v>9.8699999999999992</v>
      </c>
      <c r="E60" s="1">
        <v>1982</v>
      </c>
      <c r="F60" s="1">
        <v>389.99599999999998</v>
      </c>
      <c r="K60" s="10"/>
    </row>
    <row r="61" spans="2:13">
      <c r="B61" s="1" t="s">
        <v>353</v>
      </c>
      <c r="C61" s="1">
        <v>2.0699999999999998</v>
      </c>
      <c r="E61" s="1">
        <v>1983</v>
      </c>
      <c r="F61" s="1">
        <v>377.00200000000001</v>
      </c>
      <c r="K61" s="10"/>
    </row>
    <row r="62" spans="2:13">
      <c r="B62" s="1" t="s">
        <v>354</v>
      </c>
      <c r="C62" s="1">
        <v>19.5</v>
      </c>
      <c r="E62" s="1">
        <v>1984</v>
      </c>
      <c r="F62" s="1">
        <v>391.00099999999998</v>
      </c>
      <c r="K62" s="10"/>
    </row>
    <row r="63" spans="2:13">
      <c r="B63" s="1" t="s">
        <v>355</v>
      </c>
      <c r="C63" s="1">
        <v>16.2</v>
      </c>
      <c r="E63" s="1">
        <v>1985</v>
      </c>
      <c r="F63" s="1">
        <v>409.00400000000002</v>
      </c>
      <c r="K63" s="10"/>
    </row>
    <row r="64" spans="2:13">
      <c r="B64" s="1" t="s">
        <v>314</v>
      </c>
      <c r="C64" s="1">
        <v>85.3</v>
      </c>
      <c r="E64" s="1">
        <v>1986</v>
      </c>
      <c r="F64" s="1">
        <v>403.00299999999999</v>
      </c>
      <c r="K64" s="10"/>
    </row>
    <row r="65" spans="2:11">
      <c r="B65" s="1" t="s">
        <v>315</v>
      </c>
      <c r="C65" s="1">
        <v>175</v>
      </c>
      <c r="E65" s="1">
        <v>1987</v>
      </c>
      <c r="F65" s="1">
        <v>419.99799999999999</v>
      </c>
      <c r="K65" s="10"/>
    </row>
    <row r="66" spans="2:11">
      <c r="B66" s="1" t="s">
        <v>316</v>
      </c>
      <c r="C66" s="1">
        <v>18</v>
      </c>
      <c r="E66" s="1">
        <v>1988</v>
      </c>
      <c r="F66" s="1">
        <v>451</v>
      </c>
      <c r="K66" s="10"/>
    </row>
    <row r="67" spans="2:11">
      <c r="B67" s="1" t="s">
        <v>317</v>
      </c>
      <c r="C67" s="1">
        <v>44.1</v>
      </c>
      <c r="E67" s="1">
        <v>1989</v>
      </c>
      <c r="F67" s="1">
        <v>470</v>
      </c>
      <c r="K67" s="10"/>
    </row>
    <row r="68" spans="2:11">
      <c r="B68" s="1" t="s">
        <v>318</v>
      </c>
      <c r="C68" s="1">
        <v>170</v>
      </c>
      <c r="E68" s="1">
        <v>1990</v>
      </c>
      <c r="F68" s="1">
        <v>447</v>
      </c>
      <c r="K68" s="10"/>
    </row>
    <row r="69" spans="2:11">
      <c r="B69" s="1" t="s">
        <v>361</v>
      </c>
      <c r="C69" s="1">
        <v>50.6</v>
      </c>
      <c r="E69" s="1">
        <v>1991</v>
      </c>
      <c r="F69" s="1">
        <v>440</v>
      </c>
      <c r="K69" s="10"/>
    </row>
    <row r="70" spans="2:11">
      <c r="B70" s="1" t="s">
        <v>511</v>
      </c>
      <c r="E70" s="1">
        <v>1992</v>
      </c>
      <c r="F70" s="1">
        <v>455</v>
      </c>
      <c r="K70" s="10"/>
    </row>
    <row r="71" spans="2:11">
      <c r="B71" s="1" t="s">
        <v>264</v>
      </c>
      <c r="C71" s="1">
        <f t="shared" ref="C71:C81" si="22">C59/C$59*100</f>
        <v>100</v>
      </c>
      <c r="E71" s="1">
        <v>1993</v>
      </c>
      <c r="F71" s="1">
        <v>457</v>
      </c>
      <c r="K71" s="10"/>
    </row>
    <row r="72" spans="2:11">
      <c r="B72" s="1" t="s">
        <v>313</v>
      </c>
      <c r="C72" s="1">
        <f>C60/C$59*100</f>
        <v>1.6560402684563758</v>
      </c>
      <c r="E72" s="1">
        <v>1994</v>
      </c>
      <c r="F72" s="1">
        <v>471</v>
      </c>
      <c r="K72" s="10"/>
    </row>
    <row r="73" spans="2:11">
      <c r="B73" s="1" t="s">
        <v>353</v>
      </c>
      <c r="C73" s="1">
        <f t="shared" si="22"/>
        <v>0.34731543624161071</v>
      </c>
      <c r="E73" s="1">
        <v>1995</v>
      </c>
      <c r="F73" s="1">
        <v>489</v>
      </c>
      <c r="K73" s="10"/>
    </row>
    <row r="74" spans="2:11">
      <c r="B74" s="1" t="s">
        <v>354</v>
      </c>
      <c r="C74" s="1">
        <f t="shared" si="22"/>
        <v>3.2718120805369129</v>
      </c>
      <c r="K74" s="10"/>
    </row>
    <row r="75" spans="2:11">
      <c r="B75" s="1" t="s">
        <v>355</v>
      </c>
      <c r="C75" s="1">
        <f t="shared" si="22"/>
        <v>2.7181208053691277</v>
      </c>
      <c r="K75" s="10"/>
    </row>
    <row r="76" spans="2:11">
      <c r="B76" s="1" t="s">
        <v>314</v>
      </c>
      <c r="C76" s="1">
        <f t="shared" si="22"/>
        <v>14.312080536912752</v>
      </c>
      <c r="K76" s="10"/>
    </row>
    <row r="77" spans="2:11">
      <c r="B77" s="1" t="s">
        <v>315</v>
      </c>
      <c r="C77" s="1">
        <f t="shared" si="22"/>
        <v>29.36241610738255</v>
      </c>
      <c r="K77" s="10"/>
    </row>
    <row r="78" spans="2:11">
      <c r="B78" s="1" t="s">
        <v>316</v>
      </c>
      <c r="C78" s="1">
        <f t="shared" si="22"/>
        <v>3.0201342281879198</v>
      </c>
      <c r="K78" s="10"/>
    </row>
    <row r="79" spans="2:11">
      <c r="B79" s="1" t="s">
        <v>317</v>
      </c>
      <c r="C79" s="1">
        <f t="shared" si="22"/>
        <v>7.3993288590604029</v>
      </c>
      <c r="K79" s="10"/>
    </row>
    <row r="80" spans="2:11">
      <c r="B80" s="1" t="s">
        <v>318</v>
      </c>
      <c r="C80" s="1">
        <f t="shared" si="22"/>
        <v>28.523489932885905</v>
      </c>
      <c r="K80" s="10"/>
    </row>
    <row r="81" spans="2:13">
      <c r="B81" s="1" t="s">
        <v>361</v>
      </c>
      <c r="C81" s="1">
        <f t="shared" si="22"/>
        <v>8.4899328859060397</v>
      </c>
      <c r="K81" s="10"/>
    </row>
    <row r="82" spans="2:13">
      <c r="K82" s="10"/>
    </row>
    <row r="83" spans="2:13">
      <c r="K83" s="10"/>
    </row>
    <row r="84" spans="2:13">
      <c r="K84" s="10"/>
    </row>
    <row r="85" spans="2:13">
      <c r="K85" s="10"/>
    </row>
    <row r="86" spans="2:13">
      <c r="K86" s="10"/>
    </row>
    <row r="87" spans="2:13" ht="15">
      <c r="C87" s="89"/>
      <c r="D87" s="93"/>
      <c r="E87" s="93"/>
      <c r="F87" s="93"/>
      <c r="G87" s="93"/>
      <c r="H87" s="93"/>
      <c r="I87" s="93"/>
      <c r="J87" s="93"/>
      <c r="K87" s="10"/>
      <c r="L87" s="93"/>
      <c r="M87" s="93"/>
    </row>
    <row r="88" spans="2:13">
      <c r="B88" s="89"/>
      <c r="C88" s="5"/>
      <c r="D88" s="5"/>
      <c r="E88" s="5"/>
      <c r="F88" s="5"/>
      <c r="G88" s="5"/>
      <c r="H88" s="5"/>
      <c r="I88" s="5"/>
      <c r="J88" s="5"/>
      <c r="K88" s="10"/>
      <c r="L88" s="5"/>
      <c r="M88" s="5"/>
    </row>
    <row r="89" spans="2:13" ht="13.5" customHeight="1">
      <c r="B89" s="89"/>
      <c r="C89" s="5"/>
      <c r="D89" s="5"/>
      <c r="E89" s="5"/>
      <c r="F89" s="5"/>
      <c r="G89" s="5"/>
      <c r="H89" s="5"/>
      <c r="I89" s="5"/>
      <c r="J89" s="5"/>
      <c r="K89" s="10"/>
      <c r="L89" s="5"/>
      <c r="M89" s="5"/>
    </row>
    <row r="90" spans="2:13" ht="13.5" customHeight="1">
      <c r="B90" s="89"/>
      <c r="K90" s="10"/>
    </row>
    <row r="91" spans="2:13">
      <c r="B91" s="89"/>
      <c r="K91" s="10"/>
    </row>
    <row r="92" spans="2:13">
      <c r="B92" s="89"/>
      <c r="K92" s="10"/>
    </row>
    <row r="93" spans="2:13">
      <c r="B93" s="89"/>
      <c r="K93" s="10"/>
    </row>
    <row r="94" spans="2:13">
      <c r="B94" s="89"/>
      <c r="K94" s="10"/>
    </row>
    <row r="95" spans="2:13">
      <c r="B95" s="89"/>
      <c r="K95" s="10"/>
    </row>
    <row r="96" spans="2:13">
      <c r="B96" s="89"/>
      <c r="K96" s="10"/>
    </row>
    <row r="97" spans="2:11">
      <c r="B97" s="89"/>
      <c r="K97" s="10"/>
    </row>
    <row r="98" spans="2:11">
      <c r="B98" s="89"/>
    </row>
    <row r="99" spans="2:11">
      <c r="B99" s="89"/>
    </row>
    <row r="100" spans="2:11">
      <c r="B100" s="89"/>
    </row>
    <row r="101" spans="2:11">
      <c r="B101" s="89"/>
    </row>
    <row r="102" spans="2:11">
      <c r="B102" s="89"/>
    </row>
    <row r="103" spans="2:11">
      <c r="B103" s="89"/>
    </row>
    <row r="104" spans="2:11">
      <c r="B104" s="89"/>
    </row>
    <row r="105" spans="2:11">
      <c r="B105" s="89"/>
    </row>
    <row r="106" spans="2:11">
      <c r="B106" s="89"/>
    </row>
    <row r="107" spans="2:11">
      <c r="B107" s="89"/>
    </row>
    <row r="108" spans="2:11">
      <c r="B108" s="89"/>
    </row>
    <row r="109" spans="2:11">
      <c r="B109" s="89"/>
    </row>
    <row r="110" spans="2:11">
      <c r="B110" s="89"/>
    </row>
    <row r="111" spans="2:11">
      <c r="B111" s="89"/>
    </row>
    <row r="112" spans="2:11">
      <c r="B112" s="89"/>
    </row>
    <row r="113" spans="2:2">
      <c r="B113" s="89"/>
    </row>
    <row r="114" spans="2:2">
      <c r="B114" s="89"/>
    </row>
    <row r="115" spans="2:2">
      <c r="B115" s="89"/>
    </row>
    <row r="116" spans="2:2">
      <c r="B116" s="89"/>
    </row>
    <row r="117" spans="2:2">
      <c r="B117" s="89"/>
    </row>
    <row r="118" spans="2:2">
      <c r="B118" s="89"/>
    </row>
    <row r="119" spans="2:2">
      <c r="B119" s="89"/>
    </row>
    <row r="120" spans="2:2">
      <c r="B120" s="89"/>
    </row>
    <row r="121" spans="2:2">
      <c r="B121" s="89"/>
    </row>
    <row r="122" spans="2:2">
      <c r="B122" s="89"/>
    </row>
    <row r="123" spans="2:2">
      <c r="B123" s="89"/>
    </row>
    <row r="124" spans="2:2">
      <c r="B124" s="89"/>
    </row>
    <row r="125" spans="2:2">
      <c r="B125" s="89"/>
    </row>
    <row r="126" spans="2:2">
      <c r="B126" s="89"/>
    </row>
    <row r="127" spans="2:2">
      <c r="B127" s="89"/>
    </row>
  </sheetData>
  <mergeCells count="19">
    <mergeCell ref="B54:M54"/>
    <mergeCell ref="B47:M47"/>
    <mergeCell ref="B51:M51"/>
    <mergeCell ref="B52:M52"/>
    <mergeCell ref="B48:M48"/>
    <mergeCell ref="B53:J53"/>
    <mergeCell ref="B50:M50"/>
    <mergeCell ref="B49:M49"/>
    <mergeCell ref="B3:E3"/>
    <mergeCell ref="F3:I3"/>
    <mergeCell ref="J3:M3"/>
    <mergeCell ref="N3:Q3"/>
    <mergeCell ref="R3:U3"/>
    <mergeCell ref="AP3:AS3"/>
    <mergeCell ref="V3:Y3"/>
    <mergeCell ref="Z3:AC3"/>
    <mergeCell ref="AD3:AG3"/>
    <mergeCell ref="AH3:AK3"/>
    <mergeCell ref="AL3:AO3"/>
  </mergeCells>
  <phoneticPr fontId="16" type="noConversion"/>
  <pageMargins left="0.75" right="0.75" top="1" bottom="1" header="0.5" footer="0.5"/>
  <pageSetup scale="63" orientation="landscape" r:id="rId1"/>
  <headerFooter alignWithMargins="0"/>
  <rowBreaks count="2" manualBreakCount="2">
    <brk id="55" max="44" man="1"/>
    <brk id="66" max="16383" man="1"/>
  </rowBreaks>
  <colBreaks count="3" manualBreakCount="3">
    <brk id="13" max="52" man="1"/>
    <brk id="25" max="52" man="1"/>
    <brk id="37" max="52" man="1"/>
  </colBreaks>
</worksheet>
</file>

<file path=xl/worksheets/sheet4.xml><?xml version="1.0" encoding="utf-8"?>
<worksheet xmlns="http://schemas.openxmlformats.org/spreadsheetml/2006/main" xmlns:r="http://schemas.openxmlformats.org/officeDocument/2006/relationships">
  <sheetPr>
    <pageSetUpPr fitToPage="1"/>
  </sheetPr>
  <dimension ref="A1:P16"/>
  <sheetViews>
    <sheetView tabSelected="1" zoomScale="89" zoomScaleNormal="89" workbookViewId="0">
      <selection activeCell="O41" sqref="O41"/>
    </sheetView>
  </sheetViews>
  <sheetFormatPr defaultRowHeight="12.75"/>
  <cols>
    <col min="1" max="1" width="4.5" customWidth="1"/>
    <col min="2" max="2" width="1.375" customWidth="1"/>
    <col min="3" max="3" width="15.375" bestFit="1" customWidth="1"/>
    <col min="4" max="4" width="5.5" customWidth="1"/>
    <col min="5" max="5" width="1.375" customWidth="1"/>
    <col min="6" max="6" width="20.5" bestFit="1" customWidth="1"/>
    <col min="7" max="7" width="5.375" customWidth="1"/>
    <col min="8" max="8" width="1.375" customWidth="1"/>
    <col min="9" max="9" width="20.5" bestFit="1" customWidth="1"/>
    <col min="10" max="10" width="5.25" customWidth="1"/>
    <col min="11" max="11" width="1.375" customWidth="1"/>
    <col min="12" max="12" width="20.5" bestFit="1" customWidth="1"/>
    <col min="13" max="13" width="5.125" customWidth="1"/>
    <col min="14" max="14" width="1.375" customWidth="1"/>
    <col min="15" max="15" width="20.5" bestFit="1" customWidth="1"/>
    <col min="16" max="16" width="5.375" customWidth="1"/>
  </cols>
  <sheetData>
    <row r="1" spans="1:16" s="35" customFormat="1">
      <c r="A1" s="14" t="s">
        <v>1152</v>
      </c>
      <c r="B1" s="54"/>
      <c r="C1" s="47"/>
      <c r="D1" s="47"/>
      <c r="E1" s="47"/>
      <c r="F1" s="47"/>
      <c r="G1" s="47"/>
      <c r="H1" s="52"/>
      <c r="I1" s="47"/>
      <c r="J1" s="47"/>
      <c r="K1" s="52"/>
      <c r="L1" s="47"/>
      <c r="M1" s="47"/>
      <c r="N1" s="52"/>
      <c r="O1" s="47"/>
      <c r="P1" s="47"/>
    </row>
    <row r="2" spans="1:16" s="94" customFormat="1">
      <c r="A2" s="14"/>
      <c r="B2" s="54"/>
      <c r="C2" s="47"/>
      <c r="D2" s="47"/>
      <c r="E2" s="47"/>
      <c r="F2" s="47"/>
      <c r="G2" s="47"/>
      <c r="H2" s="52"/>
      <c r="I2" s="47"/>
      <c r="J2" s="47"/>
      <c r="K2" s="52"/>
      <c r="L2" s="47"/>
      <c r="M2" s="47"/>
      <c r="N2" s="52"/>
      <c r="O2" s="47"/>
      <c r="P2" s="47"/>
    </row>
    <row r="3" spans="1:16" s="35" customFormat="1">
      <c r="A3" s="61" t="s">
        <v>986</v>
      </c>
      <c r="B3" s="52"/>
      <c r="C3" s="56" t="s">
        <v>969</v>
      </c>
      <c r="D3" s="56" t="s">
        <v>988</v>
      </c>
      <c r="E3" s="55"/>
      <c r="F3" s="38" t="s">
        <v>26</v>
      </c>
      <c r="G3" s="56" t="s">
        <v>988</v>
      </c>
      <c r="H3" s="55"/>
      <c r="I3" s="38" t="s">
        <v>30</v>
      </c>
      <c r="J3" s="56" t="s">
        <v>988</v>
      </c>
      <c r="K3" s="55"/>
      <c r="L3" s="38" t="s">
        <v>29</v>
      </c>
      <c r="M3" s="56" t="s">
        <v>988</v>
      </c>
      <c r="N3" s="55"/>
      <c r="O3" s="38" t="s">
        <v>34</v>
      </c>
      <c r="P3" s="56" t="s">
        <v>988</v>
      </c>
    </row>
    <row r="4" spans="1:16" s="35" customFormat="1">
      <c r="A4" s="48"/>
      <c r="B4" s="52"/>
      <c r="C4" s="96" t="s">
        <v>1150</v>
      </c>
      <c r="D4" s="25">
        <f>'9'!P47</f>
        <v>1.7486111501221702</v>
      </c>
      <c r="E4" s="57"/>
      <c r="F4" s="96" t="s">
        <v>1150</v>
      </c>
      <c r="G4" s="25">
        <f>'9'!J47</f>
        <v>5.7235983772259136</v>
      </c>
      <c r="H4" s="57"/>
      <c r="I4" s="96" t="s">
        <v>1150</v>
      </c>
      <c r="J4" s="25">
        <f>'9'!L47</f>
        <v>1.2995446781909781</v>
      </c>
      <c r="K4" s="57"/>
      <c r="L4" s="96" t="s">
        <v>283</v>
      </c>
      <c r="M4" s="25">
        <f>'9'!AL47</f>
        <v>1.8056104469681422</v>
      </c>
      <c r="N4" s="52"/>
      <c r="O4" s="96" t="s">
        <v>1150</v>
      </c>
      <c r="P4" s="25">
        <f>'9'!O47</f>
        <v>0.78660397639138679</v>
      </c>
    </row>
    <row r="5" spans="1:16" s="35" customFormat="1">
      <c r="A5" s="48"/>
      <c r="B5" s="52"/>
      <c r="C5" s="96" t="s">
        <v>283</v>
      </c>
      <c r="D5" s="25">
        <f>'9'!AN47</f>
        <v>1.2872325015998998</v>
      </c>
      <c r="E5" s="57"/>
      <c r="F5" s="96" t="s">
        <v>283</v>
      </c>
      <c r="G5" s="25">
        <f>'9'!AH47</f>
        <v>4.4567122238782009</v>
      </c>
      <c r="H5" s="57"/>
      <c r="I5" s="96" t="s">
        <v>284</v>
      </c>
      <c r="J5" s="25">
        <f>'9'!AR47</f>
        <v>0.70241777708044406</v>
      </c>
      <c r="K5" s="57"/>
      <c r="L5" s="96" t="s">
        <v>287</v>
      </c>
      <c r="M5" s="25">
        <f>'9'!BR47</f>
        <v>1.1377032779218199</v>
      </c>
      <c r="N5" s="52"/>
      <c r="O5" s="96" t="s">
        <v>281</v>
      </c>
      <c r="P5" s="25">
        <f>'9'!W47</f>
        <v>0.43902503302666318</v>
      </c>
    </row>
    <row r="6" spans="1:16" s="35" customFormat="1">
      <c r="A6" s="48"/>
      <c r="B6" s="52"/>
      <c r="C6" s="96" t="s">
        <v>281</v>
      </c>
      <c r="D6" s="25">
        <f>'9'!X47</f>
        <v>0.88469527991374974</v>
      </c>
      <c r="E6" s="57"/>
      <c r="F6" s="96" t="s">
        <v>284</v>
      </c>
      <c r="G6" s="25">
        <f>'9'!AP47</f>
        <v>3.7473024332293825</v>
      </c>
      <c r="H6" s="57"/>
      <c r="I6" s="96" t="s">
        <v>1151</v>
      </c>
      <c r="J6" s="25">
        <f>'9'!AZ47</f>
        <v>0.46554758043722</v>
      </c>
      <c r="K6" s="57"/>
      <c r="L6" s="96" t="s">
        <v>281</v>
      </c>
      <c r="M6" s="25">
        <f>'9'!V47</f>
        <v>1.088537291872993</v>
      </c>
      <c r="N6" s="52"/>
      <c r="O6" s="96" t="s">
        <v>289</v>
      </c>
      <c r="P6" s="25">
        <f>'9'!CI47</f>
        <v>0.10165786152529499</v>
      </c>
    </row>
    <row r="7" spans="1:16" s="35" customFormat="1">
      <c r="A7" s="48"/>
      <c r="B7" s="52"/>
      <c r="C7" s="96" t="s">
        <v>284</v>
      </c>
      <c r="D7" s="25">
        <f>'9'!AV47</f>
        <v>0.79225559081874675</v>
      </c>
      <c r="E7" s="57"/>
      <c r="F7" s="96" t="s">
        <v>281</v>
      </c>
      <c r="G7" s="25">
        <f>'9'!R47</f>
        <v>3.2815421699157854</v>
      </c>
      <c r="H7" s="58"/>
      <c r="I7" s="96" t="s">
        <v>289</v>
      </c>
      <c r="J7" s="25">
        <f>'9'!CF47</f>
        <v>0.4111670480326346</v>
      </c>
      <c r="K7" s="57"/>
      <c r="L7" s="96" t="s">
        <v>1150</v>
      </c>
      <c r="M7" s="25">
        <f>'9'!N47</f>
        <v>0.96319105929549842</v>
      </c>
      <c r="N7" s="52"/>
      <c r="O7" s="96" t="s">
        <v>283</v>
      </c>
      <c r="P7" s="25">
        <f>'9'!AM47</f>
        <v>-5.4208202533989613E-3</v>
      </c>
    </row>
    <row r="8" spans="1:16" s="35" customFormat="1">
      <c r="A8" s="48"/>
      <c r="B8" s="52"/>
      <c r="C8" s="96" t="s">
        <v>286</v>
      </c>
      <c r="D8" s="25">
        <f>'9'!BL47</f>
        <v>0.7094492782134143</v>
      </c>
      <c r="E8" s="57"/>
      <c r="F8" s="96" t="s">
        <v>286</v>
      </c>
      <c r="G8" s="25">
        <f>'9'!BF47</f>
        <v>3.2141062444948965</v>
      </c>
      <c r="H8" s="57"/>
      <c r="I8" s="96" t="s">
        <v>264</v>
      </c>
      <c r="J8" s="25">
        <f>'9'!D47</f>
        <v>0.2937208220865406</v>
      </c>
      <c r="K8" s="57"/>
      <c r="L8" s="96" t="s">
        <v>286</v>
      </c>
      <c r="M8" s="25">
        <f>'9'!BJ47</f>
        <v>0.28953876848611948</v>
      </c>
      <c r="N8" s="52"/>
      <c r="O8" s="96" t="s">
        <v>284</v>
      </c>
      <c r="P8" s="25">
        <f>'9'!AU47</f>
        <v>-0.17472656159854827</v>
      </c>
    </row>
    <row r="9" spans="1:16" s="35" customFormat="1">
      <c r="A9" s="48"/>
      <c r="B9" s="52"/>
      <c r="C9" s="96" t="s">
        <v>289</v>
      </c>
      <c r="D9" s="25">
        <f>'9'!CJ47</f>
        <v>0.63929266639930482</v>
      </c>
      <c r="E9" s="57"/>
      <c r="F9" s="96" t="s">
        <v>1151</v>
      </c>
      <c r="G9" s="25">
        <f>'9'!AX47</f>
        <v>3.2104849199124041</v>
      </c>
      <c r="H9" s="57"/>
      <c r="I9" s="96" t="s">
        <v>286</v>
      </c>
      <c r="J9" s="25">
        <f>'9'!BH47</f>
        <v>0.27014072085518315</v>
      </c>
      <c r="K9" s="57"/>
      <c r="L9" s="96" t="s">
        <v>288</v>
      </c>
      <c r="M9" s="25">
        <f>'9'!BZ47</f>
        <v>0.12593520566168692</v>
      </c>
      <c r="N9" s="52"/>
      <c r="O9" s="96" t="s">
        <v>286</v>
      </c>
      <c r="P9" s="25">
        <f>'9'!BK47</f>
        <v>-0.31763131349969997</v>
      </c>
    </row>
    <row r="10" spans="1:16" s="35" customFormat="1">
      <c r="A10" s="48"/>
      <c r="B10" s="52"/>
      <c r="C10" s="96" t="s">
        <v>282</v>
      </c>
      <c r="D10" s="25">
        <f>'9'!AF47</f>
        <v>0.5764689310449933</v>
      </c>
      <c r="E10" s="57"/>
      <c r="F10" s="96" t="s">
        <v>264</v>
      </c>
      <c r="G10" s="25">
        <f>'9'!B47</f>
        <v>3.0415735268856325</v>
      </c>
      <c r="H10" s="57"/>
      <c r="I10" s="96" t="s">
        <v>282</v>
      </c>
      <c r="J10" s="25">
        <f>'9'!AB47</f>
        <v>1.0191191734354454E-2</v>
      </c>
      <c r="K10" s="57"/>
      <c r="L10" s="96" t="s">
        <v>284</v>
      </c>
      <c r="M10" s="25">
        <f>'9'!AT47</f>
        <v>4.0567019982429287E-2</v>
      </c>
      <c r="N10" s="52"/>
      <c r="O10" s="96" t="s">
        <v>288</v>
      </c>
      <c r="P10" s="25">
        <f>'9'!CA47</f>
        <v>-0.33096873149977002</v>
      </c>
    </row>
    <row r="11" spans="1:16" s="35" customFormat="1">
      <c r="A11" s="48"/>
      <c r="B11" s="52"/>
      <c r="C11" s="96" t="s">
        <v>264</v>
      </c>
      <c r="D11" s="25">
        <f>'9'!H47</f>
        <v>0.55907187220800569</v>
      </c>
      <c r="E11" s="57"/>
      <c r="F11" s="96" t="s">
        <v>282</v>
      </c>
      <c r="G11" s="25">
        <f>'9'!Z47</f>
        <v>2.8737439687549493</v>
      </c>
      <c r="H11" s="57"/>
      <c r="I11" s="96" t="s">
        <v>283</v>
      </c>
      <c r="J11" s="25">
        <f>'9'!AJ47</f>
        <v>-7.0031100991985173E-2</v>
      </c>
      <c r="K11" s="57"/>
      <c r="L11" s="96" t="s">
        <v>282</v>
      </c>
      <c r="M11" s="25">
        <f>'9'!AD47</f>
        <v>-6.6029422394986437E-2</v>
      </c>
      <c r="N11" s="52"/>
      <c r="O11" s="96" t="s">
        <v>264</v>
      </c>
      <c r="P11" s="25">
        <f>'9'!G47</f>
        <v>-0.35205791821345533</v>
      </c>
    </row>
    <row r="12" spans="1:16" s="35" customFormat="1">
      <c r="A12" s="48"/>
      <c r="B12" s="52"/>
      <c r="C12" s="96" t="s">
        <v>287</v>
      </c>
      <c r="D12" s="25">
        <f>'9'!BT47</f>
        <v>0.40036682564348336</v>
      </c>
      <c r="E12" s="57"/>
      <c r="F12" s="96" t="s">
        <v>289</v>
      </c>
      <c r="G12" s="25">
        <f>'9'!CD47</f>
        <v>2.4728798717725153</v>
      </c>
      <c r="H12" s="57"/>
      <c r="I12" s="96" t="s">
        <v>287</v>
      </c>
      <c r="J12" s="25">
        <f>'9'!BP47</f>
        <v>-0.94277944974148209</v>
      </c>
      <c r="K12" s="57"/>
      <c r="L12" s="96" t="s">
        <v>289</v>
      </c>
      <c r="M12" s="25">
        <f>'9'!CH47</f>
        <v>-0.10724110665606412</v>
      </c>
      <c r="N12" s="54"/>
      <c r="O12" s="96" t="s">
        <v>287</v>
      </c>
      <c r="P12" s="25">
        <f>'9'!BS47</f>
        <v>-0.36006230407372719</v>
      </c>
    </row>
    <row r="13" spans="1:16" s="35" customFormat="1">
      <c r="A13" s="48"/>
      <c r="B13" s="52"/>
      <c r="C13" s="96" t="s">
        <v>1151</v>
      </c>
      <c r="D13" s="25">
        <f>'9'!BD47</f>
        <v>0.34280881063579738</v>
      </c>
      <c r="E13" s="57"/>
      <c r="F13" s="96" t="s">
        <v>287</v>
      </c>
      <c r="G13" s="25">
        <f>'9'!BN47</f>
        <v>2.287778631948334</v>
      </c>
      <c r="H13" s="57"/>
      <c r="I13" s="96" t="s">
        <v>288</v>
      </c>
      <c r="J13" s="25">
        <f>'9'!BX47</f>
        <v>-1.7424864685769759</v>
      </c>
      <c r="K13" s="57"/>
      <c r="L13" s="96" t="s">
        <v>264</v>
      </c>
      <c r="M13" s="25">
        <f>'9'!F47</f>
        <v>-0.19252833524090462</v>
      </c>
      <c r="N13" s="57"/>
      <c r="O13" s="96" t="s">
        <v>282</v>
      </c>
      <c r="P13" s="25">
        <f>'9'!AE47</f>
        <v>-0.42919107821375313</v>
      </c>
    </row>
    <row r="14" spans="1:16" s="35" customFormat="1">
      <c r="A14" s="48"/>
      <c r="B14" s="52"/>
      <c r="C14" s="96" t="s">
        <v>288</v>
      </c>
      <c r="D14" s="25">
        <f>'9'!CB47</f>
        <v>4.2450637478319564E-2</v>
      </c>
      <c r="E14" s="57"/>
      <c r="F14" s="96" t="s">
        <v>288</v>
      </c>
      <c r="G14" s="25">
        <f>'9'!BV47</f>
        <v>1.9576529840468204</v>
      </c>
      <c r="H14" s="57"/>
      <c r="I14" s="96" t="s">
        <v>281</v>
      </c>
      <c r="J14" s="25">
        <f>'9'!T47</f>
        <v>-3.4380270609108199</v>
      </c>
      <c r="K14" s="57"/>
      <c r="L14" s="96" t="s">
        <v>1151</v>
      </c>
      <c r="M14" s="25">
        <f>'9'!BB47</f>
        <v>-0.85880853092378251</v>
      </c>
      <c r="N14" s="52"/>
      <c r="O14" s="96" t="s">
        <v>1151</v>
      </c>
      <c r="P14" s="25">
        <f>'9'!BC47</f>
        <v>-0.74204876650860729</v>
      </c>
    </row>
    <row r="15" spans="1:16" s="101" customFormat="1">
      <c r="A15" s="48"/>
      <c r="B15" s="52"/>
      <c r="C15" s="53"/>
      <c r="D15" s="57"/>
      <c r="E15" s="57"/>
      <c r="F15" s="42"/>
      <c r="G15" s="58"/>
      <c r="H15" s="57"/>
      <c r="I15" s="42"/>
      <c r="J15" s="58"/>
      <c r="K15" s="57"/>
      <c r="L15" s="45"/>
      <c r="M15" s="57"/>
      <c r="N15" s="52"/>
      <c r="O15" s="45"/>
      <c r="P15" s="50"/>
    </row>
    <row r="16" spans="1:16">
      <c r="A16" s="36" t="s">
        <v>1253</v>
      </c>
    </row>
  </sheetData>
  <sortState ref="O4:P14">
    <sortCondition descending="1" ref="P4:P14"/>
  </sortState>
  <pageMargins left="0.70866141732283472" right="0.70866141732283472" top="0.74803149606299213" bottom="0.74803149606299213" header="0.31496062992125984" footer="0.31496062992125984"/>
  <pageSetup scale="81" orientation="landscape" horizontalDpi="0" verticalDpi="0" r:id="rId1"/>
</worksheet>
</file>

<file path=xl/worksheets/sheet40.xml><?xml version="1.0" encoding="utf-8"?>
<worksheet xmlns="http://schemas.openxmlformats.org/spreadsheetml/2006/main" xmlns:r="http://schemas.openxmlformats.org/officeDocument/2006/relationships">
  <dimension ref="A1:L49"/>
  <sheetViews>
    <sheetView view="pageBreakPreview" zoomScaleSheetLayoutView="100" workbookViewId="0">
      <selection activeCell="N14" sqref="N14"/>
    </sheetView>
  </sheetViews>
  <sheetFormatPr defaultRowHeight="12.75"/>
  <cols>
    <col min="1" max="1" width="9" style="1"/>
    <col min="2" max="12" width="15.125" style="1" customWidth="1"/>
    <col min="13" max="15" width="8.875" style="1" customWidth="1"/>
    <col min="16" max="16384" width="9" style="1"/>
  </cols>
  <sheetData>
    <row r="1" spans="1:12">
      <c r="B1" s="1" t="s">
        <v>916</v>
      </c>
    </row>
    <row r="3" spans="1:12" ht="25.5">
      <c r="B3" s="280" t="s">
        <v>264</v>
      </c>
      <c r="C3" s="277" t="s">
        <v>785</v>
      </c>
      <c r="D3" s="277" t="s">
        <v>281</v>
      </c>
      <c r="E3" s="280" t="s">
        <v>282</v>
      </c>
      <c r="F3" s="280" t="s">
        <v>283</v>
      </c>
      <c r="G3" s="280" t="s">
        <v>284</v>
      </c>
      <c r="H3" s="280" t="s">
        <v>285</v>
      </c>
      <c r="I3" s="280" t="s">
        <v>286</v>
      </c>
      <c r="J3" s="280" t="s">
        <v>287</v>
      </c>
      <c r="K3" s="280" t="s">
        <v>288</v>
      </c>
      <c r="L3" s="280" t="s">
        <v>289</v>
      </c>
    </row>
    <row r="4" spans="1:12" ht="16.5" customHeight="1">
      <c r="A4" s="1">
        <v>1981</v>
      </c>
      <c r="B4" s="78">
        <v>70822.2</v>
      </c>
      <c r="C4" s="78">
        <v>1666.9</v>
      </c>
      <c r="D4" s="78">
        <v>0</v>
      </c>
      <c r="E4" s="78">
        <v>2106.5</v>
      </c>
      <c r="F4" s="78">
        <v>2485.5</v>
      </c>
      <c r="G4" s="78">
        <v>23063.5</v>
      </c>
      <c r="H4" s="78">
        <v>11432.3</v>
      </c>
      <c r="I4" s="78">
        <v>135.9</v>
      </c>
      <c r="J4" s="78">
        <v>617.70000000000005</v>
      </c>
      <c r="K4" s="78">
        <v>497.3</v>
      </c>
      <c r="L4" s="78">
        <v>31847.7</v>
      </c>
    </row>
    <row r="5" spans="1:12" ht="16.5" customHeight="1">
      <c r="A5" s="1">
        <v>1982</v>
      </c>
      <c r="B5" s="78">
        <v>29747.599999999999</v>
      </c>
      <c r="C5" s="78">
        <v>1607</v>
      </c>
      <c r="D5" s="78">
        <v>0</v>
      </c>
      <c r="E5" s="78">
        <v>2084.4</v>
      </c>
      <c r="F5" s="78">
        <v>2081.1</v>
      </c>
      <c r="G5" s="78">
        <v>24271.3</v>
      </c>
      <c r="H5" s="78">
        <v>11445.5</v>
      </c>
      <c r="I5" s="78">
        <v>172</v>
      </c>
      <c r="J5" s="78">
        <v>532.29999999999995</v>
      </c>
      <c r="K5" s="78">
        <v>267.2</v>
      </c>
      <c r="L5" s="78">
        <v>26511.4</v>
      </c>
    </row>
    <row r="6" spans="1:12" ht="16.5" customHeight="1">
      <c r="A6" s="1">
        <v>1983</v>
      </c>
      <c r="B6" s="78">
        <v>44663.7</v>
      </c>
      <c r="C6" s="78">
        <v>1075.3</v>
      </c>
      <c r="D6" s="78">
        <v>0</v>
      </c>
      <c r="E6" s="78">
        <v>1871.2</v>
      </c>
      <c r="F6" s="78">
        <v>1855</v>
      </c>
      <c r="G6" s="78">
        <v>23577.9</v>
      </c>
      <c r="H6" s="78">
        <v>11464.4</v>
      </c>
      <c r="I6" s="78">
        <v>91.5</v>
      </c>
      <c r="J6" s="78">
        <v>337.8</v>
      </c>
      <c r="K6" s="78">
        <v>91.8</v>
      </c>
      <c r="L6" s="78">
        <v>22841.4</v>
      </c>
    </row>
    <row r="7" spans="1:12" ht="16.5" customHeight="1">
      <c r="A7" s="1">
        <v>1984</v>
      </c>
      <c r="B7" s="78">
        <v>63909.3</v>
      </c>
      <c r="C7" s="78">
        <v>706</v>
      </c>
      <c r="D7" s="78">
        <v>0</v>
      </c>
      <c r="E7" s="78">
        <v>1854.2</v>
      </c>
      <c r="F7" s="78">
        <v>1739.9</v>
      </c>
      <c r="G7" s="78">
        <v>23569.3</v>
      </c>
      <c r="H7" s="78">
        <v>11843.6</v>
      </c>
      <c r="I7" s="78">
        <v>42.3</v>
      </c>
      <c r="J7" s="78">
        <v>195.8</v>
      </c>
      <c r="K7" s="78">
        <v>17.3</v>
      </c>
      <c r="L7" s="78">
        <v>15880.5</v>
      </c>
    </row>
    <row r="8" spans="1:12" ht="16.5" customHeight="1">
      <c r="A8" s="1">
        <v>1985</v>
      </c>
      <c r="B8" s="78">
        <v>68765.600000000006</v>
      </c>
      <c r="C8" s="78">
        <v>374.2</v>
      </c>
      <c r="D8" s="78">
        <v>0</v>
      </c>
      <c r="E8" s="78">
        <v>1725.3</v>
      </c>
      <c r="F8" s="78">
        <v>1184</v>
      </c>
      <c r="G8" s="78">
        <v>23767.9</v>
      </c>
      <c r="H8" s="78">
        <v>11417.9</v>
      </c>
      <c r="I8" s="78">
        <v>0</v>
      </c>
      <c r="J8" s="78">
        <v>7.8</v>
      </c>
      <c r="K8" s="78">
        <v>0</v>
      </c>
      <c r="L8" s="78">
        <v>12847.2</v>
      </c>
    </row>
    <row r="9" spans="1:12" ht="16.5" customHeight="1">
      <c r="A9" s="1">
        <v>1986</v>
      </c>
      <c r="B9" s="78">
        <v>112124.4</v>
      </c>
      <c r="C9" s="78">
        <v>0</v>
      </c>
      <c r="D9" s="78">
        <v>0</v>
      </c>
      <c r="E9" s="78">
        <v>1686.9</v>
      </c>
      <c r="F9" s="78">
        <v>1531.9</v>
      </c>
      <c r="G9" s="78">
        <v>24912.7</v>
      </c>
      <c r="H9" s="78">
        <v>12435.5</v>
      </c>
      <c r="I9" s="78">
        <v>24.8</v>
      </c>
      <c r="J9" s="78">
        <v>94.1</v>
      </c>
      <c r="K9" s="78">
        <v>45.8</v>
      </c>
      <c r="L9" s="78">
        <v>18838.3</v>
      </c>
    </row>
    <row r="10" spans="1:12" ht="16.5" customHeight="1">
      <c r="A10" s="1">
        <v>1987</v>
      </c>
      <c r="B10" s="78">
        <v>170465.3</v>
      </c>
      <c r="C10" s="78">
        <v>0</v>
      </c>
      <c r="D10" s="78">
        <v>0</v>
      </c>
      <c r="E10" s="78">
        <v>2290</v>
      </c>
      <c r="F10" s="78">
        <v>3960.5</v>
      </c>
      <c r="G10" s="78">
        <v>29573.1</v>
      </c>
      <c r="H10" s="78">
        <v>16760</v>
      </c>
      <c r="I10" s="78">
        <v>179.6</v>
      </c>
      <c r="J10" s="78">
        <v>586</v>
      </c>
      <c r="K10" s="78">
        <v>528.29999999999995</v>
      </c>
      <c r="L10" s="78">
        <v>34957.199999999997</v>
      </c>
    </row>
    <row r="11" spans="1:12" ht="16.5" customHeight="1">
      <c r="A11" s="1">
        <v>1988</v>
      </c>
      <c r="B11" s="78">
        <v>196872.2</v>
      </c>
      <c r="C11" s="78">
        <v>617.9</v>
      </c>
      <c r="D11" s="78">
        <v>0</v>
      </c>
      <c r="E11" s="78">
        <v>3352.9</v>
      </c>
      <c r="F11" s="78">
        <v>6743.8</v>
      </c>
      <c r="G11" s="78">
        <v>36882.1</v>
      </c>
      <c r="H11" s="78">
        <v>22362.7</v>
      </c>
      <c r="I11" s="78">
        <v>476.9</v>
      </c>
      <c r="J11" s="78">
        <v>924.7</v>
      </c>
      <c r="K11" s="78">
        <v>1002.6</v>
      </c>
      <c r="L11" s="78">
        <v>48787.3</v>
      </c>
    </row>
    <row r="12" spans="1:12" ht="16.5" customHeight="1">
      <c r="A12" s="1">
        <v>1989</v>
      </c>
      <c r="B12" s="78">
        <v>168057.8</v>
      </c>
      <c r="C12" s="78">
        <v>800.1</v>
      </c>
      <c r="D12" s="78">
        <v>0</v>
      </c>
      <c r="E12" s="78">
        <v>4074.7</v>
      </c>
      <c r="F12" s="78">
        <v>8544</v>
      </c>
      <c r="G12" s="78">
        <v>39558</v>
      </c>
      <c r="H12" s="78">
        <v>25904.3</v>
      </c>
      <c r="I12" s="78">
        <v>616.70000000000005</v>
      </c>
      <c r="J12" s="78">
        <v>1096.9000000000001</v>
      </c>
      <c r="K12" s="78">
        <v>858.5</v>
      </c>
      <c r="L12" s="78">
        <v>61373.1</v>
      </c>
    </row>
    <row r="13" spans="1:12" ht="16.5" customHeight="1">
      <c r="A13" s="1">
        <v>1990</v>
      </c>
      <c r="B13" s="78">
        <v>91231.9</v>
      </c>
      <c r="C13" s="78">
        <v>834.7</v>
      </c>
      <c r="D13" s="78">
        <v>0</v>
      </c>
      <c r="E13" s="78">
        <v>4298.1000000000004</v>
      </c>
      <c r="F13" s="78">
        <v>9481.7999999999993</v>
      </c>
      <c r="G13" s="78">
        <v>38544.1</v>
      </c>
      <c r="H13" s="78">
        <v>27588.1</v>
      </c>
      <c r="I13" s="78">
        <v>656.5</v>
      </c>
      <c r="J13" s="78">
        <v>1452.8</v>
      </c>
      <c r="K13" s="78">
        <v>948.4</v>
      </c>
      <c r="L13" s="78">
        <v>66741.7</v>
      </c>
    </row>
    <row r="14" spans="1:12" ht="16.5" customHeight="1">
      <c r="A14" s="1">
        <v>1991</v>
      </c>
      <c r="B14" s="78">
        <v>32863.199999999997</v>
      </c>
      <c r="C14" s="78">
        <v>772</v>
      </c>
      <c r="D14" s="78">
        <v>0</v>
      </c>
      <c r="E14" s="78">
        <v>3813.4</v>
      </c>
      <c r="F14" s="78">
        <v>8868.6</v>
      </c>
      <c r="G14" s="78">
        <v>33886.6</v>
      </c>
      <c r="H14" s="78">
        <v>23894.1</v>
      </c>
      <c r="I14" s="78">
        <v>476.5</v>
      </c>
      <c r="J14" s="78">
        <v>934.9</v>
      </c>
      <c r="K14" s="78">
        <v>591.70000000000005</v>
      </c>
      <c r="L14" s="78">
        <v>62590.400000000001</v>
      </c>
    </row>
    <row r="15" spans="1:12" ht="16.5" customHeight="1">
      <c r="A15" s="1">
        <v>1992</v>
      </c>
      <c r="B15" s="78">
        <v>44580.7</v>
      </c>
      <c r="C15" s="78">
        <v>533.9</v>
      </c>
      <c r="D15" s="78">
        <v>0</v>
      </c>
      <c r="E15" s="78">
        <v>3256.6</v>
      </c>
      <c r="F15" s="78">
        <v>6989.6</v>
      </c>
      <c r="G15" s="78">
        <v>27251.8</v>
      </c>
      <c r="H15" s="78">
        <v>20464.8</v>
      </c>
      <c r="I15" s="78">
        <v>339.5</v>
      </c>
      <c r="J15" s="78">
        <v>165.1</v>
      </c>
      <c r="K15" s="78">
        <v>96.1</v>
      </c>
      <c r="L15" s="78">
        <v>53469.4</v>
      </c>
    </row>
    <row r="16" spans="1:12" ht="16.5" customHeight="1">
      <c r="A16" s="1">
        <v>1993</v>
      </c>
      <c r="B16" s="78">
        <v>107000.6</v>
      </c>
      <c r="C16" s="78">
        <v>188.2</v>
      </c>
      <c r="D16" s="78">
        <v>0</v>
      </c>
      <c r="E16" s="78">
        <v>2353.6</v>
      </c>
      <c r="F16" s="78">
        <v>4757.3</v>
      </c>
      <c r="G16" s="78">
        <v>21821.8</v>
      </c>
      <c r="H16" s="78">
        <v>15646.4</v>
      </c>
      <c r="I16" s="78">
        <v>252.1</v>
      </c>
      <c r="J16" s="78">
        <v>0</v>
      </c>
      <c r="K16" s="78">
        <v>0</v>
      </c>
      <c r="L16" s="78">
        <v>48730</v>
      </c>
    </row>
    <row r="17" spans="1:12" ht="16.5" customHeight="1">
      <c r="A17" s="1">
        <v>1994</v>
      </c>
      <c r="B17" s="78">
        <v>202170.8</v>
      </c>
      <c r="C17" s="78">
        <v>422.5</v>
      </c>
      <c r="D17" s="78">
        <v>0</v>
      </c>
      <c r="E17" s="78">
        <v>2007.8</v>
      </c>
      <c r="F17" s="78">
        <v>4767.5</v>
      </c>
      <c r="G17" s="78">
        <v>24357.9</v>
      </c>
      <c r="H17" s="78">
        <v>14775.2</v>
      </c>
      <c r="I17" s="78">
        <v>295.8</v>
      </c>
      <c r="J17" s="78">
        <v>0</v>
      </c>
      <c r="K17" s="78">
        <v>2263</v>
      </c>
      <c r="L17" s="78">
        <v>52769.3</v>
      </c>
    </row>
    <row r="18" spans="1:12" ht="16.5" customHeight="1">
      <c r="A18" s="1">
        <v>1995</v>
      </c>
      <c r="B18" s="78">
        <v>352156.1</v>
      </c>
      <c r="C18" s="78">
        <v>1571.3</v>
      </c>
      <c r="D18" s="78">
        <v>0</v>
      </c>
      <c r="E18" s="78">
        <v>3337</v>
      </c>
      <c r="F18" s="78">
        <v>9169.4</v>
      </c>
      <c r="G18" s="78">
        <v>39695.199999999997</v>
      </c>
      <c r="H18" s="78">
        <v>21989.1</v>
      </c>
      <c r="I18" s="78">
        <v>841</v>
      </c>
      <c r="J18" s="78">
        <v>400.4</v>
      </c>
      <c r="K18" s="78">
        <v>7024.2</v>
      </c>
      <c r="L18" s="78">
        <v>65328.2</v>
      </c>
    </row>
    <row r="19" spans="1:12" ht="16.5" customHeight="1">
      <c r="A19" s="1">
        <v>1996</v>
      </c>
      <c r="B19" s="78">
        <v>265150.09999999998</v>
      </c>
      <c r="C19" s="78">
        <v>2722.1</v>
      </c>
      <c r="D19" s="78">
        <v>0</v>
      </c>
      <c r="E19" s="78">
        <v>4156</v>
      </c>
      <c r="F19" s="78">
        <v>12491.7</v>
      </c>
      <c r="G19" s="78">
        <v>53451.3</v>
      </c>
      <c r="H19" s="78">
        <v>31515.9</v>
      </c>
      <c r="I19" s="78">
        <v>1337.5</v>
      </c>
      <c r="J19" s="78">
        <v>1149.5999999999999</v>
      </c>
      <c r="K19" s="78">
        <v>10210.1</v>
      </c>
      <c r="L19" s="78">
        <v>78388.3</v>
      </c>
    </row>
    <row r="20" spans="1:12" ht="16.5" customHeight="1">
      <c r="A20" s="1">
        <v>1997</v>
      </c>
      <c r="B20" s="78">
        <v>261033.1</v>
      </c>
      <c r="C20" s="78">
        <v>3560.4</v>
      </c>
      <c r="D20" s="78">
        <v>0</v>
      </c>
      <c r="E20" s="78">
        <v>4313.7</v>
      </c>
      <c r="F20" s="78">
        <v>13937.7</v>
      </c>
      <c r="G20" s="78">
        <v>66705.5</v>
      </c>
      <c r="H20" s="78">
        <v>38484.300000000003</v>
      </c>
      <c r="I20" s="78">
        <v>1632.1</v>
      </c>
      <c r="J20" s="78">
        <v>2138.4</v>
      </c>
      <c r="K20" s="78">
        <v>12945.1</v>
      </c>
      <c r="L20" s="78">
        <v>89735.4</v>
      </c>
    </row>
    <row r="21" spans="1:12" ht="16.5" customHeight="1">
      <c r="A21" s="1">
        <v>1998</v>
      </c>
      <c r="B21" s="78">
        <v>229127.2</v>
      </c>
      <c r="C21" s="78">
        <f>C20*$B21/$B20</f>
        <v>3125.2147060277034</v>
      </c>
      <c r="D21" s="78">
        <f>D20*$B21/$B20</f>
        <v>0</v>
      </c>
      <c r="E21" s="78">
        <f t="shared" ref="E21:L41" si="0">E20*$B21/$B20</f>
        <v>3786.4393543960514</v>
      </c>
      <c r="F21" s="78">
        <f t="shared" si="0"/>
        <v>12234.104316425774</v>
      </c>
      <c r="G21" s="78">
        <f t="shared" si="0"/>
        <v>58552.131662995998</v>
      </c>
      <c r="H21" s="78">
        <f t="shared" si="0"/>
        <v>33780.389931238606</v>
      </c>
      <c r="I21" s="78">
        <f t="shared" si="0"/>
        <v>1432.6095162644124</v>
      </c>
      <c r="J21" s="78">
        <f t="shared" si="0"/>
        <v>1877.0248082714415</v>
      </c>
      <c r="K21" s="78">
        <f t="shared" si="0"/>
        <v>11362.829145882266</v>
      </c>
      <c r="L21" s="78">
        <f t="shared" si="0"/>
        <v>78767.102497269501</v>
      </c>
    </row>
    <row r="22" spans="1:12" ht="16.5" customHeight="1">
      <c r="A22" s="1">
        <v>1999</v>
      </c>
      <c r="B22" s="78">
        <v>291679.59999999998</v>
      </c>
      <c r="C22" s="78">
        <f t="shared" ref="C22:C34" si="1">C21*$B22/$B21</f>
        <v>3978.4075193529097</v>
      </c>
      <c r="D22" s="78">
        <f t="shared" ref="D22:D41" si="2">D21*$B22/$B21</f>
        <v>0</v>
      </c>
      <c r="E22" s="78">
        <f t="shared" si="0"/>
        <v>4820.1484429369293</v>
      </c>
      <c r="F22" s="78">
        <f t="shared" si="0"/>
        <v>15574.050803978502</v>
      </c>
      <c r="G22" s="78">
        <f t="shared" si="0"/>
        <v>74537.03594601604</v>
      </c>
      <c r="H22" s="78">
        <f t="shared" si="0"/>
        <v>43002.535809749796</v>
      </c>
      <c r="I22" s="78">
        <f t="shared" si="0"/>
        <v>1823.7161308661618</v>
      </c>
      <c r="J22" s="78">
        <f t="shared" si="0"/>
        <v>2389.4581056578645</v>
      </c>
      <c r="K22" s="78">
        <f t="shared" si="0"/>
        <v>14464.914947414714</v>
      </c>
      <c r="L22" s="78">
        <f t="shared" si="0"/>
        <v>100270.75331764438</v>
      </c>
    </row>
    <row r="23" spans="1:12" ht="16.5" customHeight="1">
      <c r="A23" s="1">
        <v>2000</v>
      </c>
      <c r="B23" s="78">
        <v>376747.4</v>
      </c>
      <c r="C23" s="78">
        <f t="shared" si="1"/>
        <v>5138.7024977292158</v>
      </c>
      <c r="D23" s="78">
        <f t="shared" si="2"/>
        <v>0</v>
      </c>
      <c r="E23" s="78">
        <f t="shared" si="0"/>
        <v>6225.9355590536215</v>
      </c>
      <c r="F23" s="78">
        <f t="shared" si="0"/>
        <v>20116.193068924982</v>
      </c>
      <c r="G23" s="78">
        <f t="shared" si="0"/>
        <v>96275.62056574435</v>
      </c>
      <c r="H23" s="78">
        <f t="shared" si="0"/>
        <v>55544.143504482767</v>
      </c>
      <c r="I23" s="78">
        <f t="shared" si="0"/>
        <v>2355.5994681900493</v>
      </c>
      <c r="J23" s="78">
        <f t="shared" si="0"/>
        <v>3086.3390127918642</v>
      </c>
      <c r="K23" s="78">
        <f t="shared" si="0"/>
        <v>18683.57985152075</v>
      </c>
      <c r="L23" s="78">
        <f t="shared" si="0"/>
        <v>129514.52761339463</v>
      </c>
    </row>
    <row r="24" spans="1:12" ht="16.5" customHeight="1">
      <c r="A24" s="1">
        <v>2001</v>
      </c>
      <c r="B24" s="78">
        <v>318229.8</v>
      </c>
      <c r="C24" s="78">
        <f t="shared" si="1"/>
        <v>4340.5429423318346</v>
      </c>
      <c r="D24" s="78">
        <f t="shared" si="2"/>
        <v>0</v>
      </c>
      <c r="E24" s="78">
        <f t="shared" si="0"/>
        <v>5258.903519362103</v>
      </c>
      <c r="F24" s="78">
        <f t="shared" si="0"/>
        <v>16991.68221754253</v>
      </c>
      <c r="G24" s="78">
        <f t="shared" si="0"/>
        <v>81321.786102605372</v>
      </c>
      <c r="H24" s="78">
        <f t="shared" si="0"/>
        <v>46916.851127845468</v>
      </c>
      <c r="I24" s="78">
        <f t="shared" si="0"/>
        <v>1989.7202943994457</v>
      </c>
      <c r="J24" s="78">
        <f t="shared" si="0"/>
        <v>2606.959057376248</v>
      </c>
      <c r="K24" s="78">
        <f t="shared" si="0"/>
        <v>15781.58702471066</v>
      </c>
      <c r="L24" s="78">
        <f t="shared" si="0"/>
        <v>109397.92078062131</v>
      </c>
    </row>
    <row r="25" spans="1:12" ht="16.5" customHeight="1">
      <c r="A25" s="1">
        <v>2002</v>
      </c>
      <c r="B25" s="78">
        <v>268365</v>
      </c>
      <c r="C25" s="78">
        <f t="shared" si="1"/>
        <v>3660.4045463966067</v>
      </c>
      <c r="D25" s="78">
        <f t="shared" si="2"/>
        <v>0</v>
      </c>
      <c r="E25" s="78">
        <f t="shared" si="0"/>
        <v>4434.8632433971015</v>
      </c>
      <c r="F25" s="78">
        <f t="shared" si="0"/>
        <v>14329.182239723623</v>
      </c>
      <c r="G25" s="78">
        <f t="shared" si="0"/>
        <v>68579.124668480741</v>
      </c>
      <c r="H25" s="78">
        <f t="shared" si="0"/>
        <v>39565.247355603562</v>
      </c>
      <c r="I25" s="78">
        <f t="shared" si="0"/>
        <v>1677.9424391006351</v>
      </c>
      <c r="J25" s="78">
        <f t="shared" si="0"/>
        <v>2198.4633979368896</v>
      </c>
      <c r="K25" s="78">
        <f t="shared" si="0"/>
        <v>13308.702082226355</v>
      </c>
      <c r="L25" s="78">
        <f t="shared" si="0"/>
        <v>92255.888701471195</v>
      </c>
    </row>
    <row r="26" spans="1:12" ht="16.5" customHeight="1">
      <c r="A26" s="1">
        <v>2003</v>
      </c>
      <c r="B26" s="78">
        <v>196581.4</v>
      </c>
      <c r="C26" s="78">
        <f t="shared" si="1"/>
        <v>2681.3014003204962</v>
      </c>
      <c r="D26" s="78">
        <f t="shared" si="2"/>
        <v>0</v>
      </c>
      <c r="E26" s="78">
        <f t="shared" si="0"/>
        <v>3248.6040474560505</v>
      </c>
      <c r="F26" s="78">
        <f t="shared" si="0"/>
        <v>10496.341570398543</v>
      </c>
      <c r="G26" s="78">
        <f t="shared" si="0"/>
        <v>50235.240579451412</v>
      </c>
      <c r="H26" s="78">
        <f t="shared" si="0"/>
        <v>28982.138939544449</v>
      </c>
      <c r="I26" s="78">
        <f t="shared" si="0"/>
        <v>1229.1180809636785</v>
      </c>
      <c r="J26" s="78">
        <f t="shared" si="0"/>
        <v>1610.4075144493167</v>
      </c>
      <c r="K26" s="78">
        <f t="shared" si="0"/>
        <v>9748.8245021033727</v>
      </c>
      <c r="L26" s="78">
        <f t="shared" si="0"/>
        <v>67578.826445994782</v>
      </c>
    </row>
    <row r="27" spans="1:12" ht="16.5" customHeight="1">
      <c r="A27" s="1">
        <v>2004</v>
      </c>
      <c r="B27" s="78">
        <v>294853.90000000002</v>
      </c>
      <c r="C27" s="78">
        <f t="shared" si="1"/>
        <v>4021.70385885928</v>
      </c>
      <c r="D27" s="78">
        <f t="shared" si="2"/>
        <v>0</v>
      </c>
      <c r="E27" s="78">
        <f t="shared" si="0"/>
        <v>4872.6053072579689</v>
      </c>
      <c r="F27" s="78">
        <f t="shared" si="0"/>
        <v>15743.540577919048</v>
      </c>
      <c r="G27" s="78">
        <f t="shared" si="0"/>
        <v>75348.209964368507</v>
      </c>
      <c r="H27" s="78">
        <f t="shared" si="0"/>
        <v>43470.525170064648</v>
      </c>
      <c r="I27" s="78">
        <f t="shared" si="0"/>
        <v>1843.5633266049404</v>
      </c>
      <c r="J27" s="78">
        <f t="shared" si="0"/>
        <v>2415.462176099506</v>
      </c>
      <c r="K27" s="78">
        <f t="shared" si="0"/>
        <v>14622.334182484903</v>
      </c>
      <c r="L27" s="78">
        <f t="shared" si="0"/>
        <v>101361.98305142147</v>
      </c>
    </row>
    <row r="28" spans="1:12" ht="16.5" customHeight="1">
      <c r="A28" s="1">
        <v>2005</v>
      </c>
      <c r="B28" s="78">
        <v>236066.1</v>
      </c>
      <c r="C28" s="78">
        <f t="shared" si="1"/>
        <v>3219.8588701586132</v>
      </c>
      <c r="D28" s="78">
        <f t="shared" si="2"/>
        <v>0</v>
      </c>
      <c r="E28" s="78">
        <f t="shared" si="0"/>
        <v>3901.1080800480863</v>
      </c>
      <c r="F28" s="78">
        <f t="shared" si="0"/>
        <v>12604.602565613328</v>
      </c>
      <c r="G28" s="78">
        <f t="shared" si="0"/>
        <v>60325.327452916885</v>
      </c>
      <c r="H28" s="78">
        <f t="shared" si="0"/>
        <v>34803.397010685629</v>
      </c>
      <c r="I28" s="78">
        <f t="shared" si="0"/>
        <v>1475.9947371042217</v>
      </c>
      <c r="J28" s="78">
        <f t="shared" si="0"/>
        <v>1933.8687248475383</v>
      </c>
      <c r="K28" s="78">
        <f t="shared" si="0"/>
        <v>11706.941652648648</v>
      </c>
      <c r="L28" s="78">
        <f t="shared" si="0"/>
        <v>81152.489511636668</v>
      </c>
    </row>
    <row r="29" spans="1:12" ht="16.5" customHeight="1">
      <c r="A29" s="1">
        <v>2006</v>
      </c>
      <c r="B29" s="78">
        <v>211499.9</v>
      </c>
      <c r="C29" s="78">
        <f t="shared" si="1"/>
        <v>2884.7845118492642</v>
      </c>
      <c r="D29" s="78">
        <f t="shared" si="2"/>
        <v>0</v>
      </c>
      <c r="E29" s="78">
        <f t="shared" si="0"/>
        <v>3495.1395766667142</v>
      </c>
      <c r="F29" s="78">
        <f t="shared" si="0"/>
        <v>11292.905597910763</v>
      </c>
      <c r="G29" s="78">
        <f t="shared" si="0"/>
        <v>54047.5770293116</v>
      </c>
      <c r="H29" s="78">
        <f t="shared" si="0"/>
        <v>31181.584257207236</v>
      </c>
      <c r="I29" s="78">
        <f t="shared" si="0"/>
        <v>1322.3954616866597</v>
      </c>
      <c r="J29" s="78">
        <f t="shared" si="0"/>
        <v>1732.6208291592136</v>
      </c>
      <c r="K29" s="78">
        <f t="shared" si="0"/>
        <v>10488.659696758761</v>
      </c>
      <c r="L29" s="78">
        <f t="shared" si="0"/>
        <v>72707.362117907673</v>
      </c>
    </row>
    <row r="30" spans="1:12" ht="16.5" customHeight="1">
      <c r="A30" s="1">
        <v>2007</v>
      </c>
      <c r="B30" s="78">
        <v>157444.6</v>
      </c>
      <c r="C30" s="78">
        <f t="shared" si="1"/>
        <v>2147.4891645542275</v>
      </c>
      <c r="D30" s="78">
        <f t="shared" si="2"/>
        <v>0</v>
      </c>
      <c r="E30" s="78">
        <f t="shared" si="0"/>
        <v>2601.8492329899927</v>
      </c>
      <c r="F30" s="78">
        <f t="shared" si="0"/>
        <v>8406.6564792740865</v>
      </c>
      <c r="G30" s="78">
        <f t="shared" si="0"/>
        <v>40234.057540212329</v>
      </c>
      <c r="H30" s="78">
        <f t="shared" si="0"/>
        <v>23212.172018721005</v>
      </c>
      <c r="I30" s="78">
        <f t="shared" si="0"/>
        <v>984.41665696802443</v>
      </c>
      <c r="J30" s="78">
        <f t="shared" si="0"/>
        <v>1289.7963233015275</v>
      </c>
      <c r="K30" s="78">
        <f t="shared" si="0"/>
        <v>7807.960337060701</v>
      </c>
      <c r="L30" s="78">
        <f t="shared" si="0"/>
        <v>54124.761031608658</v>
      </c>
    </row>
    <row r="31" spans="1:12" ht="16.5" customHeight="1">
      <c r="A31" s="1">
        <v>2008</v>
      </c>
      <c r="B31" s="78">
        <v>134047.20000000001</v>
      </c>
      <c r="C31" s="78">
        <f t="shared" si="1"/>
        <v>1828.3568286167547</v>
      </c>
      <c r="D31" s="78">
        <f t="shared" si="2"/>
        <v>0</v>
      </c>
      <c r="E31" s="78">
        <f t="shared" si="0"/>
        <v>2215.1957228412798</v>
      </c>
      <c r="F31" s="78">
        <f t="shared" si="0"/>
        <v>7157.3668605245866</v>
      </c>
      <c r="G31" s="78">
        <f t="shared" si="0"/>
        <v>34254.987201239994</v>
      </c>
      <c r="H31" s="78">
        <f t="shared" si="0"/>
        <v>19762.676300285297</v>
      </c>
      <c r="I31" s="78">
        <f t="shared" si="0"/>
        <v>838.12526120250652</v>
      </c>
      <c r="J31" s="78">
        <f t="shared" si="0"/>
        <v>1098.1233126373629</v>
      </c>
      <c r="K31" s="78">
        <f t="shared" si="0"/>
        <v>6647.6412712410793</v>
      </c>
      <c r="L31" s="78">
        <f t="shared" si="0"/>
        <v>46081.43224319064</v>
      </c>
    </row>
    <row r="32" spans="1:12" ht="16.5" customHeight="1">
      <c r="A32" s="1">
        <v>2009</v>
      </c>
      <c r="B32" s="78">
        <v>75749.399999999994</v>
      </c>
      <c r="C32" s="78">
        <f t="shared" si="1"/>
        <v>1033.1952681862954</v>
      </c>
      <c r="D32" s="78">
        <f t="shared" si="2"/>
        <v>0</v>
      </c>
      <c r="E32" s="78">
        <f t="shared" si="0"/>
        <v>1251.7959859496743</v>
      </c>
      <c r="F32" s="78">
        <f t="shared" si="0"/>
        <v>4044.592093416506</v>
      </c>
      <c r="G32" s="78">
        <f t="shared" si="0"/>
        <v>19357.321357712866</v>
      </c>
      <c r="H32" s="78">
        <f t="shared" si="0"/>
        <v>11167.789197691789</v>
      </c>
      <c r="I32" s="78">
        <f t="shared" si="0"/>
        <v>473.62037894811039</v>
      </c>
      <c r="J32" s="78">
        <f t="shared" si="0"/>
        <v>620.54397300572225</v>
      </c>
      <c r="K32" s="78">
        <f t="shared" si="0"/>
        <v>3756.548720985958</v>
      </c>
      <c r="L32" s="78">
        <f t="shared" si="0"/>
        <v>26040.386099540643</v>
      </c>
    </row>
    <row r="33" spans="1:12" ht="16.5" customHeight="1">
      <c r="A33" s="1">
        <v>2010</v>
      </c>
      <c r="B33" s="78">
        <v>126552.3</v>
      </c>
      <c r="C33" s="78">
        <f t="shared" si="1"/>
        <v>1726.1290193465891</v>
      </c>
      <c r="D33" s="78">
        <f t="shared" si="2"/>
        <v>0</v>
      </c>
      <c r="E33" s="78">
        <f t="shared" si="0"/>
        <v>2091.3388245015667</v>
      </c>
      <c r="F33" s="78">
        <f t="shared" si="0"/>
        <v>6757.1813371944036</v>
      </c>
      <c r="G33" s="78">
        <f t="shared" si="0"/>
        <v>32339.70882485784</v>
      </c>
      <c r="H33" s="78">
        <f t="shared" si="0"/>
        <v>18657.697735995938</v>
      </c>
      <c r="I33" s="78">
        <f t="shared" si="0"/>
        <v>791.26367050768658</v>
      </c>
      <c r="J33" s="78">
        <f t="shared" si="0"/>
        <v>1036.7246081818744</v>
      </c>
      <c r="K33" s="78">
        <f t="shared" si="0"/>
        <v>6275.9557264193681</v>
      </c>
      <c r="L33" s="78">
        <f t="shared" si="0"/>
        <v>43504.908999739899</v>
      </c>
    </row>
    <row r="34" spans="1:12" ht="16.5" customHeight="1">
      <c r="A34" s="1">
        <v>2011</v>
      </c>
      <c r="B34" s="78">
        <v>120035.1</v>
      </c>
      <c r="C34" s="78">
        <f t="shared" si="1"/>
        <v>1637.2366954229183</v>
      </c>
      <c r="D34" s="78">
        <f t="shared" si="2"/>
        <v>0</v>
      </c>
      <c r="E34" s="78">
        <f t="shared" si="0"/>
        <v>1983.6388981703851</v>
      </c>
      <c r="F34" s="78">
        <f t="shared" si="0"/>
        <v>6409.199497190205</v>
      </c>
      <c r="G34" s="78">
        <f t="shared" si="0"/>
        <v>30674.276032618083</v>
      </c>
      <c r="H34" s="78">
        <f t="shared" si="0"/>
        <v>17696.862194602912</v>
      </c>
      <c r="I34" s="78">
        <f t="shared" si="0"/>
        <v>750.51511363884504</v>
      </c>
      <c r="J34" s="78">
        <f t="shared" si="0"/>
        <v>983.33528521861797</v>
      </c>
      <c r="K34" s="78">
        <f t="shared" si="0"/>
        <v>5952.7560796312791</v>
      </c>
      <c r="L34" s="78">
        <f t="shared" si="0"/>
        <v>41264.48987710756</v>
      </c>
    </row>
    <row r="35" spans="1:12" ht="16.5" customHeight="1">
      <c r="A35" s="1">
        <v>2012</v>
      </c>
      <c r="B35" s="78">
        <v>102454.1</v>
      </c>
      <c r="C35" s="78">
        <f t="shared" ref="C35:C41" si="3">C34*$B35/$B34</f>
        <v>1397.4380170177658</v>
      </c>
      <c r="D35" s="78">
        <f t="shared" si="2"/>
        <v>0</v>
      </c>
      <c r="E35" s="78">
        <f t="shared" si="0"/>
        <v>1693.1042506486724</v>
      </c>
      <c r="F35" s="78">
        <f t="shared" si="0"/>
        <v>5470.4729383744834</v>
      </c>
      <c r="G35" s="78">
        <f t="shared" si="0"/>
        <v>26181.553096331463</v>
      </c>
      <c r="H35" s="78">
        <f t="shared" si="0"/>
        <v>15104.882563284125</v>
      </c>
      <c r="I35" s="78">
        <f t="shared" si="0"/>
        <v>640.59054813355078</v>
      </c>
      <c r="J35" s="78">
        <f t="shared" si="0"/>
        <v>839.31059869418868</v>
      </c>
      <c r="K35" s="78">
        <f t="shared" si="0"/>
        <v>5080.8827306192188</v>
      </c>
      <c r="L35" s="78">
        <f t="shared" si="0"/>
        <v>35220.666057829461</v>
      </c>
    </row>
    <row r="36" spans="1:12" ht="16.5" customHeight="1">
      <c r="A36" s="1">
        <v>2013</v>
      </c>
      <c r="B36" s="78">
        <v>151476.9</v>
      </c>
      <c r="C36" s="78">
        <f t="shared" si="3"/>
        <v>2066.0918280478613</v>
      </c>
      <c r="D36" s="78">
        <f t="shared" si="2"/>
        <v>0</v>
      </c>
      <c r="E36" s="78">
        <f t="shared" si="0"/>
        <v>2503.2300636585933</v>
      </c>
      <c r="F36" s="78">
        <f t="shared" si="0"/>
        <v>8088.0148499558118</v>
      </c>
      <c r="G36" s="78">
        <f t="shared" si="0"/>
        <v>38709.046297002184</v>
      </c>
      <c r="H36" s="78">
        <f t="shared" si="0"/>
        <v>22332.349662437453</v>
      </c>
      <c r="I36" s="78">
        <f t="shared" ref="I36:I41" si="4">I35*$B36/$B35</f>
        <v>947.1038289397012</v>
      </c>
      <c r="J36" s="78">
        <f t="shared" si="0"/>
        <v>1240.9085397982096</v>
      </c>
      <c r="K36" s="78">
        <f t="shared" si="0"/>
        <v>7512.0113816600233</v>
      </c>
      <c r="L36" s="78">
        <f t="shared" si="0"/>
        <v>52073.243631784637</v>
      </c>
    </row>
    <row r="37" spans="1:12" ht="16.5" customHeight="1">
      <c r="A37" s="1">
        <v>2014</v>
      </c>
      <c r="B37" s="78">
        <v>172459.4</v>
      </c>
      <c r="C37" s="78">
        <f t="shared" si="3"/>
        <v>2352.2857743328345</v>
      </c>
      <c r="D37" s="78">
        <f t="shared" si="2"/>
        <v>0</v>
      </c>
      <c r="E37" s="78">
        <f t="shared" si="0"/>
        <v>2849.9761669305535</v>
      </c>
      <c r="F37" s="78">
        <f t="shared" si="0"/>
        <v>9208.3623853833105</v>
      </c>
      <c r="G37" s="78">
        <f t="shared" si="0"/>
        <v>44071.002898482991</v>
      </c>
      <c r="H37" s="78">
        <f t="shared" si="0"/>
        <v>25425.814915503062</v>
      </c>
      <c r="I37" s="78">
        <f t="shared" si="4"/>
        <v>1078.296149951864</v>
      </c>
      <c r="J37" s="78">
        <f t="shared" si="0"/>
        <v>1412.798533825787</v>
      </c>
      <c r="K37" s="78">
        <f t="shared" si="0"/>
        <v>8552.5712215807071</v>
      </c>
      <c r="L37" s="78">
        <f t="shared" si="0"/>
        <v>59286.401773414953</v>
      </c>
    </row>
    <row r="38" spans="1:12" ht="16.5" customHeight="1">
      <c r="A38" s="1">
        <v>2015</v>
      </c>
      <c r="B38" s="78">
        <v>202683.8</v>
      </c>
      <c r="C38" s="78">
        <f t="shared" si="3"/>
        <v>2764.5359976186937</v>
      </c>
      <c r="D38" s="78">
        <f t="shared" si="2"/>
        <v>0</v>
      </c>
      <c r="E38" s="78">
        <f t="shared" si="0"/>
        <v>3349.4492003504533</v>
      </c>
      <c r="F38" s="78">
        <f>F37*$B38/$B37</f>
        <v>10822.17542242727</v>
      </c>
      <c r="G38" s="78">
        <f t="shared" si="0"/>
        <v>51794.6736291298</v>
      </c>
      <c r="H38" s="78">
        <f t="shared" si="0"/>
        <v>29881.820214907621</v>
      </c>
      <c r="I38" s="78">
        <f t="shared" si="4"/>
        <v>1267.2731158615511</v>
      </c>
      <c r="J38" s="78">
        <f t="shared" si="0"/>
        <v>1660.3987690449987</v>
      </c>
      <c r="K38" s="78">
        <f t="shared" si="0"/>
        <v>10051.453472299101</v>
      </c>
      <c r="L38" s="78">
        <f t="shared" si="0"/>
        <v>69676.649691246072</v>
      </c>
    </row>
    <row r="39" spans="1:12" ht="16.5" customHeight="1">
      <c r="A39" s="1">
        <v>2016</v>
      </c>
      <c r="B39" s="78">
        <v>219356.9</v>
      </c>
      <c r="C39" s="78">
        <f t="shared" si="3"/>
        <v>2991.9512382146186</v>
      </c>
      <c r="D39" s="78">
        <f t="shared" si="2"/>
        <v>0</v>
      </c>
      <c r="E39" s="78">
        <f t="shared" si="0"/>
        <v>3624.9803550967285</v>
      </c>
      <c r="F39" s="78">
        <f>F38*$B39/$B38</f>
        <v>11712.425225498222</v>
      </c>
      <c r="G39" s="78">
        <f t="shared" si="0"/>
        <v>56055.387967847768</v>
      </c>
      <c r="H39" s="78">
        <f t="shared" si="0"/>
        <v>32339.947488153815</v>
      </c>
      <c r="I39" s="78">
        <f t="shared" si="4"/>
        <v>1371.5210695118737</v>
      </c>
      <c r="J39" s="78">
        <f t="shared" si="0"/>
        <v>1796.9858801814794</v>
      </c>
      <c r="K39" s="78">
        <f t="shared" si="0"/>
        <v>10878.302430572976</v>
      </c>
      <c r="L39" s="78">
        <f t="shared" si="0"/>
        <v>75408.364549400081</v>
      </c>
    </row>
    <row r="40" spans="1:12" ht="16.5" customHeight="1">
      <c r="A40" s="1">
        <v>2017</v>
      </c>
      <c r="B40" s="78">
        <v>236248</v>
      </c>
      <c r="C40" s="78">
        <f t="shared" si="3"/>
        <v>3222.3399224083091</v>
      </c>
      <c r="D40" s="78">
        <f t="shared" si="2"/>
        <v>0</v>
      </c>
      <c r="E40" s="78">
        <f t="shared" si="0"/>
        <v>3904.1140667601153</v>
      </c>
      <c r="F40" s="78">
        <f>F39*$B40/$B39</f>
        <v>12614.315002963225</v>
      </c>
      <c r="G40" s="78">
        <f t="shared" si="0"/>
        <v>60371.810946581121</v>
      </c>
      <c r="H40" s="78">
        <f t="shared" si="0"/>
        <v>34830.214660133155</v>
      </c>
      <c r="I40" s="78">
        <f t="shared" si="4"/>
        <v>1477.1320602636213</v>
      </c>
      <c r="J40" s="78">
        <f t="shared" si="0"/>
        <v>1935.3588613857789</v>
      </c>
      <c r="K40" s="78">
        <f t="shared" si="0"/>
        <v>11715.962400170702</v>
      </c>
      <c r="L40" s="78">
        <f t="shared" si="0"/>
        <v>81215.021310324271</v>
      </c>
    </row>
    <row r="41" spans="1:12" ht="16.5" customHeight="1">
      <c r="A41" s="1">
        <v>2018</v>
      </c>
      <c r="B41" s="76">
        <f>B40*$B40/$B39</f>
        <v>254439.76234164505</v>
      </c>
      <c r="C41" s="78">
        <f t="shared" si="3"/>
        <v>3470.4691851002558</v>
      </c>
      <c r="D41" s="78">
        <f t="shared" si="2"/>
        <v>0</v>
      </c>
      <c r="E41" s="78">
        <f t="shared" si="0"/>
        <v>4204.7418615231327</v>
      </c>
      <c r="F41" s="78">
        <f>F40*$B41/$B40</f>
        <v>13585.652837089036</v>
      </c>
      <c r="G41" s="78">
        <f t="shared" si="0"/>
        <v>65020.610669223977</v>
      </c>
      <c r="H41" s="78">
        <f t="shared" si="0"/>
        <v>37512.239428197325</v>
      </c>
      <c r="I41" s="78">
        <f t="shared" si="4"/>
        <v>1590.8753951809128</v>
      </c>
      <c r="J41" s="78">
        <f t="shared" si="0"/>
        <v>2084.38695242624</v>
      </c>
      <c r="K41" s="78">
        <f t="shared" si="0"/>
        <v>12618.124550062148</v>
      </c>
      <c r="L41" s="78">
        <f t="shared" si="0"/>
        <v>87468.807019617292</v>
      </c>
    </row>
    <row r="42" spans="1:12" s="83" customFormat="1" ht="16.5" customHeight="1">
      <c r="B42" s="76"/>
      <c r="C42" s="78"/>
      <c r="D42" s="78"/>
      <c r="E42" s="78"/>
      <c r="F42" s="78"/>
      <c r="G42" s="78"/>
      <c r="H42" s="78"/>
      <c r="I42" s="78"/>
      <c r="J42" s="78"/>
      <c r="K42" s="78"/>
      <c r="L42" s="78"/>
    </row>
    <row r="43" spans="1:12">
      <c r="B43" s="18" t="s">
        <v>340</v>
      </c>
      <c r="C43" s="18"/>
      <c r="D43" s="18"/>
      <c r="E43" s="18"/>
      <c r="F43" s="18"/>
      <c r="G43" s="18"/>
      <c r="H43" s="18"/>
      <c r="I43" s="18"/>
      <c r="J43" s="18"/>
      <c r="K43" s="18"/>
      <c r="L43" s="18"/>
    </row>
    <row r="44" spans="1:12">
      <c r="A44" s="83" t="s">
        <v>989</v>
      </c>
      <c r="B44" s="70">
        <f>(POWER(B41/B4, 1/37)-1)*100</f>
        <v>3.5168937488423424</v>
      </c>
      <c r="C44" s="70">
        <f t="shared" ref="C44:L44" si="5">(POWER(C41/C4, 1/37)-1)*100</f>
        <v>2.0017284259742807</v>
      </c>
      <c r="D44" s="70">
        <v>0</v>
      </c>
      <c r="E44" s="70">
        <f t="shared" si="5"/>
        <v>1.8856253853910543</v>
      </c>
      <c r="F44" s="70">
        <f t="shared" si="5"/>
        <v>4.697651268692149</v>
      </c>
      <c r="G44" s="70">
        <f t="shared" si="5"/>
        <v>2.8408276107414032</v>
      </c>
      <c r="H44" s="70">
        <f t="shared" si="5"/>
        <v>3.2635402709561445</v>
      </c>
      <c r="I44" s="70">
        <f t="shared" si="5"/>
        <v>6.8749998804531476</v>
      </c>
      <c r="J44" s="70">
        <f t="shared" si="5"/>
        <v>3.3417224308942339</v>
      </c>
      <c r="K44" s="70">
        <f t="shared" si="5"/>
        <v>9.1330059621249617</v>
      </c>
      <c r="L44" s="70">
        <f t="shared" si="5"/>
        <v>2.768208855839327</v>
      </c>
    </row>
    <row r="45" spans="1:12" s="83" customFormat="1">
      <c r="B45" s="5"/>
      <c r="C45" s="5"/>
      <c r="D45" s="5"/>
      <c r="E45" s="5"/>
      <c r="F45" s="5"/>
      <c r="G45" s="5"/>
      <c r="H45" s="5"/>
      <c r="I45" s="5"/>
      <c r="J45" s="5"/>
      <c r="K45" s="5"/>
      <c r="L45" s="5"/>
    </row>
    <row r="46" spans="1:12" ht="26.25" customHeight="1">
      <c r="B46" s="384" t="s">
        <v>1029</v>
      </c>
      <c r="C46" s="384"/>
      <c r="D46" s="384"/>
      <c r="E46" s="384"/>
      <c r="F46" s="384"/>
      <c r="G46" s="384"/>
      <c r="H46" s="384"/>
      <c r="I46" s="384"/>
      <c r="J46" s="384"/>
      <c r="K46" s="384"/>
      <c r="L46" s="384"/>
    </row>
    <row r="47" spans="1:12">
      <c r="B47" s="83" t="s">
        <v>1030</v>
      </c>
    </row>
    <row r="48" spans="1:12">
      <c r="B48" s="83" t="s">
        <v>1031</v>
      </c>
    </row>
    <row r="49" spans="2:2">
      <c r="B49" s="83" t="s">
        <v>1235</v>
      </c>
    </row>
  </sheetData>
  <mergeCells count="1">
    <mergeCell ref="B46:L46"/>
  </mergeCells>
  <phoneticPr fontId="16" type="noConversion"/>
  <pageMargins left="0.75" right="0.75" top="1" bottom="1" header="0.5" footer="0.5"/>
  <pageSetup scale="69" orientation="landscape" r:id="rId1"/>
  <headerFooter alignWithMargins="0"/>
  <rowBreaks count="1" manualBreakCount="1">
    <brk id="55" max="16383" man="1"/>
  </rowBreaks>
</worksheet>
</file>

<file path=xl/worksheets/sheet41.xml><?xml version="1.0" encoding="utf-8"?>
<worksheet xmlns="http://schemas.openxmlformats.org/spreadsheetml/2006/main" xmlns:r="http://schemas.openxmlformats.org/officeDocument/2006/relationships">
  <dimension ref="A1:BF69"/>
  <sheetViews>
    <sheetView zoomScale="69" zoomScaleNormal="69" zoomScaleSheetLayoutView="100" workbookViewId="0">
      <pane xSplit="1" ySplit="4" topLeftCell="B5" activePane="bottomRight" state="frozen"/>
      <selection activeCell="B23" sqref="B23"/>
      <selection pane="topRight" activeCell="B23" sqref="B23"/>
      <selection pane="bottomLeft" activeCell="B23" sqref="B23"/>
      <selection pane="bottomRight" activeCell="D31" sqref="D31"/>
    </sheetView>
  </sheetViews>
  <sheetFormatPr defaultRowHeight="12.75"/>
  <cols>
    <col min="1" max="1" width="8.875" style="1" customWidth="1"/>
    <col min="2" max="6" width="12.25" style="1" customWidth="1"/>
    <col min="7" max="7" width="12.5" style="1" bestFit="1" customWidth="1"/>
    <col min="8" max="8" width="9.875" style="1" customWidth="1"/>
    <col min="9" max="9" width="11.25" style="1" customWidth="1"/>
    <col min="10" max="10" width="12.375" style="1" customWidth="1"/>
    <col min="11" max="11" width="12.25" style="1" customWidth="1"/>
    <col min="12" max="12" width="9.75" style="1" customWidth="1"/>
    <col min="13" max="13" width="11.625" style="1" customWidth="1"/>
    <col min="14" max="14" width="11.25" style="1" customWidth="1"/>
    <col min="15" max="16" width="12.25" style="1" customWidth="1"/>
    <col min="17" max="17" width="10.625" style="1" bestFit="1" customWidth="1"/>
    <col min="18" max="21" width="12.25" style="1" customWidth="1"/>
    <col min="22" max="22" width="10.5" style="1" customWidth="1"/>
    <col min="23" max="23" width="11.25" style="1" customWidth="1"/>
    <col min="24" max="24" width="11.125" style="1" customWidth="1"/>
    <col min="25" max="26" width="12.25" style="1" customWidth="1"/>
    <col min="27" max="27" width="9.5" style="1" bestFit="1" customWidth="1"/>
    <col min="28" max="29" width="11" style="1" customWidth="1"/>
    <col min="30" max="30" width="12.25" style="1" customWidth="1"/>
    <col min="31" max="31" width="11.875" style="1" customWidth="1"/>
    <col min="32" max="32" width="10.5" style="1" bestFit="1" customWidth="1"/>
    <col min="33" max="33" width="11.375" style="1" customWidth="1"/>
    <col min="34" max="34" width="11.125" style="1" customWidth="1"/>
    <col min="35" max="36" width="12.25" style="1" customWidth="1"/>
    <col min="37" max="37" width="10.5" style="1" customWidth="1"/>
    <col min="38" max="39" width="11.5" style="1" customWidth="1"/>
    <col min="40" max="41" width="12.25" style="1" customWidth="1"/>
    <col min="42" max="42" width="10.625" style="1" customWidth="1"/>
    <col min="43" max="43" width="11" style="1" customWidth="1"/>
    <col min="44" max="44" width="11.125" style="1" customWidth="1"/>
    <col min="45" max="46" width="12.25" style="1" customWidth="1"/>
    <col min="47" max="47" width="10.625" style="1" customWidth="1"/>
    <col min="48" max="57" width="12.25" style="1" customWidth="1"/>
    <col min="58" max="58" width="10.625" style="1" bestFit="1" customWidth="1"/>
    <col min="59" max="16384" width="9" style="1"/>
  </cols>
  <sheetData>
    <row r="1" spans="1:58">
      <c r="B1" s="1" t="s">
        <v>928</v>
      </c>
      <c r="R1" s="1" t="s">
        <v>183</v>
      </c>
      <c r="AG1" s="1" t="s">
        <v>184</v>
      </c>
      <c r="AV1" s="1" t="s">
        <v>185</v>
      </c>
    </row>
    <row r="3" spans="1:58">
      <c r="B3" s="367" t="s">
        <v>264</v>
      </c>
      <c r="C3" s="367"/>
      <c r="D3" s="367"/>
      <c r="E3" s="367"/>
      <c r="F3" s="367"/>
      <c r="G3" s="367"/>
      <c r="H3" s="367" t="s">
        <v>280</v>
      </c>
      <c r="I3" s="367"/>
      <c r="J3" s="367"/>
      <c r="K3" s="367"/>
      <c r="L3" s="367"/>
      <c r="M3" s="367" t="s">
        <v>281</v>
      </c>
      <c r="N3" s="367"/>
      <c r="O3" s="367"/>
      <c r="P3" s="367"/>
      <c r="Q3" s="367"/>
      <c r="R3" s="367" t="s">
        <v>282</v>
      </c>
      <c r="S3" s="367"/>
      <c r="T3" s="367"/>
      <c r="U3" s="367"/>
      <c r="V3" s="367"/>
      <c r="W3" s="367" t="s">
        <v>283</v>
      </c>
      <c r="X3" s="367"/>
      <c r="Y3" s="367"/>
      <c r="Z3" s="367"/>
      <c r="AA3" s="367"/>
      <c r="AB3" s="367" t="s">
        <v>284</v>
      </c>
      <c r="AC3" s="367"/>
      <c r="AD3" s="367"/>
      <c r="AE3" s="367"/>
      <c r="AF3" s="367"/>
      <c r="AG3" s="367" t="s">
        <v>285</v>
      </c>
      <c r="AH3" s="367"/>
      <c r="AI3" s="367"/>
      <c r="AJ3" s="367"/>
      <c r="AK3" s="367"/>
      <c r="AL3" s="367" t="s">
        <v>286</v>
      </c>
      <c r="AM3" s="367"/>
      <c r="AN3" s="367"/>
      <c r="AO3" s="367"/>
      <c r="AP3" s="367"/>
      <c r="AQ3" s="367" t="s">
        <v>287</v>
      </c>
      <c r="AR3" s="367"/>
      <c r="AS3" s="367"/>
      <c r="AT3" s="367"/>
      <c r="AU3" s="367"/>
      <c r="AV3" s="367" t="s">
        <v>288</v>
      </c>
      <c r="AW3" s="367"/>
      <c r="AX3" s="367"/>
      <c r="AY3" s="367"/>
      <c r="AZ3" s="367"/>
      <c r="BA3" s="367"/>
      <c r="BB3" s="367" t="s">
        <v>289</v>
      </c>
      <c r="BC3" s="367"/>
      <c r="BD3" s="367"/>
      <c r="BE3" s="367"/>
      <c r="BF3" s="367"/>
    </row>
    <row r="4" spans="1:58" s="277" customFormat="1" ht="51">
      <c r="B4" s="277" t="s">
        <v>376</v>
      </c>
      <c r="C4" s="277" t="s">
        <v>377</v>
      </c>
      <c r="D4" s="277" t="s">
        <v>378</v>
      </c>
      <c r="E4" s="277" t="s">
        <v>379</v>
      </c>
      <c r="F4" s="277" t="s">
        <v>381</v>
      </c>
      <c r="G4" s="277" t="s">
        <v>380</v>
      </c>
      <c r="H4" s="277" t="s">
        <v>376</v>
      </c>
      <c r="I4" s="277" t="s">
        <v>377</v>
      </c>
      <c r="J4" s="277" t="s">
        <v>378</v>
      </c>
      <c r="K4" s="277" t="s">
        <v>379</v>
      </c>
      <c r="L4" s="277" t="s">
        <v>380</v>
      </c>
      <c r="M4" s="277" t="s">
        <v>376</v>
      </c>
      <c r="N4" s="277" t="s">
        <v>377</v>
      </c>
      <c r="O4" s="277" t="s">
        <v>378</v>
      </c>
      <c r="P4" s="277" t="s">
        <v>379</v>
      </c>
      <c r="Q4" s="277" t="s">
        <v>380</v>
      </c>
      <c r="R4" s="277" t="s">
        <v>376</v>
      </c>
      <c r="S4" s="277" t="s">
        <v>377</v>
      </c>
      <c r="T4" s="277" t="s">
        <v>378</v>
      </c>
      <c r="U4" s="277" t="s">
        <v>379</v>
      </c>
      <c r="V4" s="277" t="s">
        <v>380</v>
      </c>
      <c r="W4" s="277" t="s">
        <v>376</v>
      </c>
      <c r="X4" s="277" t="s">
        <v>377</v>
      </c>
      <c r="Y4" s="277" t="s">
        <v>378</v>
      </c>
      <c r="Z4" s="277" t="s">
        <v>379</v>
      </c>
      <c r="AA4" s="277" t="s">
        <v>380</v>
      </c>
      <c r="AB4" s="277" t="s">
        <v>376</v>
      </c>
      <c r="AC4" s="277" t="s">
        <v>377</v>
      </c>
      <c r="AD4" s="277" t="s">
        <v>378</v>
      </c>
      <c r="AE4" s="277" t="s">
        <v>379</v>
      </c>
      <c r="AF4" s="277" t="s">
        <v>380</v>
      </c>
      <c r="AG4" s="277" t="s">
        <v>376</v>
      </c>
      <c r="AH4" s="277" t="s">
        <v>377</v>
      </c>
      <c r="AI4" s="277" t="s">
        <v>378</v>
      </c>
      <c r="AJ4" s="277" t="s">
        <v>379</v>
      </c>
      <c r="AK4" s="277" t="s">
        <v>380</v>
      </c>
      <c r="AL4" s="277" t="s">
        <v>376</v>
      </c>
      <c r="AM4" s="277" t="s">
        <v>377</v>
      </c>
      <c r="AN4" s="277" t="s">
        <v>378</v>
      </c>
      <c r="AO4" s="277" t="s">
        <v>379</v>
      </c>
      <c r="AP4" s="277" t="s">
        <v>380</v>
      </c>
      <c r="AQ4" s="277" t="s">
        <v>376</v>
      </c>
      <c r="AR4" s="277" t="s">
        <v>377</v>
      </c>
      <c r="AS4" s="277" t="s">
        <v>378</v>
      </c>
      <c r="AT4" s="277" t="s">
        <v>379</v>
      </c>
      <c r="AU4" s="277" t="s">
        <v>380</v>
      </c>
      <c r="AV4" s="277" t="s">
        <v>376</v>
      </c>
      <c r="AW4" s="277" t="s">
        <v>377</v>
      </c>
      <c r="AX4" s="277" t="s">
        <v>378</v>
      </c>
      <c r="AY4" s="277" t="s">
        <v>379</v>
      </c>
      <c r="AZ4" s="277" t="str">
        <f>F4</f>
        <v>Established Crude Bitumen Reserves</v>
      </c>
      <c r="BA4" s="277" t="s">
        <v>380</v>
      </c>
      <c r="BB4" s="277" t="s">
        <v>376</v>
      </c>
      <c r="BC4" s="277" t="s">
        <v>377</v>
      </c>
      <c r="BD4" s="277" t="s">
        <v>378</v>
      </c>
      <c r="BE4" s="277" t="s">
        <v>379</v>
      </c>
      <c r="BF4" s="277" t="s">
        <v>380</v>
      </c>
    </row>
    <row r="5" spans="1:58" hidden="1">
      <c r="B5" s="18"/>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row>
    <row r="6" spans="1:58" hidden="1">
      <c r="B6" s="18" t="s">
        <v>77</v>
      </c>
      <c r="C6" s="18" t="s">
        <v>78</v>
      </c>
      <c r="D6" s="18" t="s">
        <v>79</v>
      </c>
      <c r="E6" s="18" t="s">
        <v>80</v>
      </c>
      <c r="F6" s="18" t="s">
        <v>81</v>
      </c>
      <c r="G6" s="18" t="s">
        <v>113</v>
      </c>
      <c r="H6" s="18" t="s">
        <v>83</v>
      </c>
      <c r="I6" s="18" t="s">
        <v>84</v>
      </c>
      <c r="J6" s="18" t="s">
        <v>101</v>
      </c>
      <c r="K6" s="18" t="s">
        <v>85</v>
      </c>
      <c r="L6" s="18" t="s">
        <v>265</v>
      </c>
      <c r="M6" s="18" t="s">
        <v>87</v>
      </c>
      <c r="N6" s="18" t="s">
        <v>88</v>
      </c>
      <c r="O6" s="18" t="s">
        <v>102</v>
      </c>
      <c r="P6" s="18" t="s">
        <v>126</v>
      </c>
      <c r="Q6" s="18" t="s">
        <v>266</v>
      </c>
      <c r="R6" s="18" t="s">
        <v>77</v>
      </c>
      <c r="S6" s="18" t="s">
        <v>78</v>
      </c>
      <c r="T6" s="18" t="s">
        <v>79</v>
      </c>
      <c r="U6" s="18" t="s">
        <v>80</v>
      </c>
      <c r="V6" s="18" t="s">
        <v>180</v>
      </c>
      <c r="W6" s="18" t="s">
        <v>82</v>
      </c>
      <c r="X6" s="18" t="s">
        <v>83</v>
      </c>
      <c r="Y6" s="18" t="s">
        <v>84</v>
      </c>
      <c r="Z6" s="18" t="s">
        <v>101</v>
      </c>
      <c r="AA6" s="18" t="s">
        <v>181</v>
      </c>
      <c r="AB6" s="18" t="s">
        <v>86</v>
      </c>
      <c r="AC6" s="18" t="s">
        <v>87</v>
      </c>
      <c r="AD6" s="18" t="s">
        <v>88</v>
      </c>
      <c r="AE6" s="18" t="s">
        <v>102</v>
      </c>
      <c r="AF6" s="18" t="s">
        <v>182</v>
      </c>
      <c r="AG6" s="18" t="s">
        <v>77</v>
      </c>
      <c r="AH6" s="18" t="s">
        <v>78</v>
      </c>
      <c r="AI6" s="18" t="s">
        <v>79</v>
      </c>
      <c r="AJ6" s="18" t="s">
        <v>80</v>
      </c>
      <c r="AK6" s="18" t="s">
        <v>180</v>
      </c>
      <c r="AL6" s="18" t="s">
        <v>82</v>
      </c>
      <c r="AM6" s="18" t="s">
        <v>83</v>
      </c>
      <c r="AN6" s="18" t="s">
        <v>84</v>
      </c>
      <c r="AO6" s="18" t="s">
        <v>101</v>
      </c>
      <c r="AP6" s="18" t="s">
        <v>181</v>
      </c>
      <c r="AQ6" s="18" t="s">
        <v>86</v>
      </c>
      <c r="AR6" s="18" t="s">
        <v>87</v>
      </c>
      <c r="AS6" s="18" t="s">
        <v>88</v>
      </c>
      <c r="AT6" s="18" t="s">
        <v>102</v>
      </c>
      <c r="AU6" s="18" t="s">
        <v>182</v>
      </c>
      <c r="AV6" s="18" t="s">
        <v>77</v>
      </c>
      <c r="AW6" s="18" t="s">
        <v>78</v>
      </c>
      <c r="AX6" s="18" t="s">
        <v>79</v>
      </c>
      <c r="AY6" s="18" t="s">
        <v>80</v>
      </c>
      <c r="AZ6" s="18" t="s">
        <v>81</v>
      </c>
      <c r="BA6" s="18" t="s">
        <v>113</v>
      </c>
      <c r="BB6" s="18" t="s">
        <v>83</v>
      </c>
      <c r="BC6" s="18" t="s">
        <v>84</v>
      </c>
      <c r="BD6" s="18" t="s">
        <v>101</v>
      </c>
      <c r="BE6" s="18" t="s">
        <v>85</v>
      </c>
      <c r="BF6" s="18" t="s">
        <v>265</v>
      </c>
    </row>
    <row r="7" spans="1:58" hidden="1">
      <c r="B7" s="18"/>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row>
    <row r="8" spans="1:58" hidden="1">
      <c r="A8" s="1">
        <v>1971</v>
      </c>
      <c r="B8" s="18">
        <v>2277.5</v>
      </c>
      <c r="C8" s="18">
        <v>11901.3</v>
      </c>
      <c r="D8" s="18">
        <f t="shared" ref="D8:E12" si="0">D9</f>
        <v>719.7</v>
      </c>
      <c r="E8" s="18">
        <f t="shared" si="0"/>
        <v>7901.9</v>
      </c>
      <c r="F8" s="18">
        <v>0</v>
      </c>
      <c r="G8" s="18">
        <f>SUM(B8:F8)</f>
        <v>22800.400000000001</v>
      </c>
      <c r="H8" s="18">
        <v>0</v>
      </c>
      <c r="I8" s="18">
        <v>0</v>
      </c>
      <c r="J8" s="18">
        <v>0</v>
      </c>
      <c r="K8" s="18">
        <v>0</v>
      </c>
      <c r="L8" s="18">
        <f>SUM(H8:K8)</f>
        <v>0</v>
      </c>
      <c r="M8" s="18">
        <v>0</v>
      </c>
      <c r="N8" s="18">
        <v>0</v>
      </c>
      <c r="O8" s="18">
        <v>0</v>
      </c>
      <c r="P8" s="18">
        <v>0</v>
      </c>
      <c r="Q8" s="18">
        <f>SUM(M8:P8)</f>
        <v>0</v>
      </c>
      <c r="R8" s="18">
        <v>0</v>
      </c>
      <c r="S8" s="18">
        <v>0</v>
      </c>
      <c r="T8" s="18">
        <v>0</v>
      </c>
      <c r="U8" s="18">
        <f>U9</f>
        <v>492.3</v>
      </c>
      <c r="V8" s="18">
        <f>SUM(R8:U8)</f>
        <v>492.3</v>
      </c>
      <c r="W8" s="18">
        <v>0</v>
      </c>
      <c r="X8" s="18">
        <v>0</v>
      </c>
      <c r="Y8" s="18">
        <v>0</v>
      </c>
      <c r="Z8" s="18">
        <f>Z9</f>
        <v>39</v>
      </c>
      <c r="AA8" s="18">
        <f>SUM(W8:Z8)</f>
        <v>39</v>
      </c>
      <c r="AB8" s="18">
        <v>0</v>
      </c>
      <c r="AC8" s="18">
        <v>0</v>
      </c>
      <c r="AD8" s="18">
        <v>0</v>
      </c>
      <c r="AE8" s="18">
        <v>0</v>
      </c>
      <c r="AF8" s="18">
        <f>SUM(AB8:AE8)</f>
        <v>0</v>
      </c>
      <c r="AG8" s="18">
        <v>0</v>
      </c>
      <c r="AH8" s="18">
        <v>6.7</v>
      </c>
      <c r="AI8" s="18">
        <v>0</v>
      </c>
      <c r="AJ8" s="18">
        <v>0</v>
      </c>
      <c r="AK8" s="18">
        <f>SUM(AG8:AJ8)</f>
        <v>6.7</v>
      </c>
      <c r="AL8" s="18">
        <v>0</v>
      </c>
      <c r="AM8" s="18">
        <v>104.2</v>
      </c>
      <c r="AN8" s="18">
        <v>0</v>
      </c>
      <c r="AO8" s="18">
        <v>0</v>
      </c>
      <c r="AP8" s="18">
        <f>SUM(AL8:AO8)</f>
        <v>104.2</v>
      </c>
      <c r="AQ8" s="18">
        <v>47.4</v>
      </c>
      <c r="AR8" s="18">
        <v>1043.3</v>
      </c>
      <c r="AS8" s="18">
        <v>388.4</v>
      </c>
      <c r="AT8" s="18">
        <v>0</v>
      </c>
      <c r="AU8" s="18">
        <f>SUM(AQ8:AT8)</f>
        <v>1479.1</v>
      </c>
      <c r="AV8" s="18">
        <v>2032</v>
      </c>
      <c r="AW8" s="18">
        <v>10456</v>
      </c>
      <c r="AX8" s="18">
        <v>331.2</v>
      </c>
      <c r="AY8" s="18">
        <v>2635.9</v>
      </c>
      <c r="AZ8" s="18">
        <f>F8</f>
        <v>0</v>
      </c>
      <c r="BA8" s="18">
        <f>SUM(AV8:AZ8)</f>
        <v>15455.1</v>
      </c>
      <c r="BB8" s="18">
        <v>198.1</v>
      </c>
      <c r="BC8" s="18">
        <v>291</v>
      </c>
      <c r="BD8" s="18">
        <v>0</v>
      </c>
      <c r="BE8" s="18">
        <f>BE9</f>
        <v>4734.7</v>
      </c>
      <c r="BF8" s="18">
        <f>SUM(BB8:BE8)</f>
        <v>5223.8</v>
      </c>
    </row>
    <row r="9" spans="1:58" hidden="1">
      <c r="A9" s="1">
        <v>1972</v>
      </c>
      <c r="B9" s="18">
        <v>2241.9</v>
      </c>
      <c r="C9" s="18">
        <v>12096.4</v>
      </c>
      <c r="D9" s="18">
        <f t="shared" si="0"/>
        <v>719.7</v>
      </c>
      <c r="E9" s="18">
        <f t="shared" si="0"/>
        <v>7901.9</v>
      </c>
      <c r="F9" s="18">
        <v>169.6</v>
      </c>
      <c r="G9" s="18">
        <f t="shared" ref="G9:G46" si="1">SUM(B9:F9)</f>
        <v>23129.5</v>
      </c>
      <c r="H9" s="18">
        <v>0</v>
      </c>
      <c r="I9" s="18">
        <v>0</v>
      </c>
      <c r="J9" s="18">
        <v>0</v>
      </c>
      <c r="K9" s="18">
        <v>0</v>
      </c>
      <c r="L9" s="18">
        <f t="shared" ref="L9:L39" si="2">SUM(H9:K9)</f>
        <v>0</v>
      </c>
      <c r="M9" s="18">
        <v>0</v>
      </c>
      <c r="N9" s="18">
        <v>0</v>
      </c>
      <c r="O9" s="18">
        <v>0</v>
      </c>
      <c r="P9" s="18">
        <v>0</v>
      </c>
      <c r="Q9" s="18">
        <f t="shared" ref="Q9:Q39" si="3">SUM(M9:P9)</f>
        <v>0</v>
      </c>
      <c r="R9" s="18">
        <v>0</v>
      </c>
      <c r="S9" s="18">
        <v>0</v>
      </c>
      <c r="T9" s="18">
        <v>0</v>
      </c>
      <c r="U9" s="18">
        <f>U10</f>
        <v>492.3</v>
      </c>
      <c r="V9" s="18">
        <f t="shared" ref="V9:V39" si="4">SUM(R9:U9)</f>
        <v>492.3</v>
      </c>
      <c r="W9" s="18">
        <v>0</v>
      </c>
      <c r="X9" s="18">
        <v>0</v>
      </c>
      <c r="Y9" s="18">
        <v>0</v>
      </c>
      <c r="Z9" s="18">
        <f>Z10</f>
        <v>39</v>
      </c>
      <c r="AA9" s="18">
        <f t="shared" ref="AA9:AA39" si="5">SUM(W9:Z9)</f>
        <v>39</v>
      </c>
      <c r="AB9" s="18">
        <v>0</v>
      </c>
      <c r="AC9" s="18">
        <v>0</v>
      </c>
      <c r="AD9" s="18">
        <v>0</v>
      </c>
      <c r="AE9" s="18">
        <v>0</v>
      </c>
      <c r="AF9" s="18">
        <f t="shared" ref="AF9:AF39" si="6">SUM(AB9:AE9)</f>
        <v>0</v>
      </c>
      <c r="AG9" s="18">
        <v>0</v>
      </c>
      <c r="AH9" s="18">
        <v>10.5</v>
      </c>
      <c r="AI9" s="18">
        <v>0</v>
      </c>
      <c r="AJ9" s="18">
        <v>0</v>
      </c>
      <c r="AK9" s="18">
        <f t="shared" ref="AK9:AK39" si="7">SUM(AG9:AJ9)</f>
        <v>10.5</v>
      </c>
      <c r="AL9" s="18">
        <v>0</v>
      </c>
      <c r="AM9" s="18">
        <v>103.9</v>
      </c>
      <c r="AN9" s="18">
        <v>0</v>
      </c>
      <c r="AO9" s="18">
        <v>0</v>
      </c>
      <c r="AP9" s="18">
        <f t="shared" ref="AP9:AP39" si="8">SUM(AL9:AO9)</f>
        <v>103.9</v>
      </c>
      <c r="AQ9" s="18">
        <v>28.5</v>
      </c>
      <c r="AR9" s="18">
        <v>922.8</v>
      </c>
      <c r="AS9" s="18">
        <v>388.4</v>
      </c>
      <c r="AT9" s="18">
        <v>0</v>
      </c>
      <c r="AU9" s="18">
        <f t="shared" ref="AU9:AU39" si="9">SUM(AQ9:AT9)</f>
        <v>1339.6999999999998</v>
      </c>
      <c r="AV9" s="18">
        <v>1967</v>
      </c>
      <c r="AW9" s="18">
        <v>10850.5</v>
      </c>
      <c r="AX9" s="18">
        <v>331.2</v>
      </c>
      <c r="AY9" s="18">
        <v>2635.9</v>
      </c>
      <c r="AZ9" s="18">
        <f t="shared" ref="AZ9:AZ17" si="10">F9</f>
        <v>169.6</v>
      </c>
      <c r="BA9" s="18">
        <f t="shared" ref="BA9:BA44" si="11">SUM(AV9:AZ9)</f>
        <v>15954.2</v>
      </c>
      <c r="BB9" s="18">
        <v>246.4</v>
      </c>
      <c r="BC9" s="18">
        <v>208.7</v>
      </c>
      <c r="BD9" s="18">
        <v>0</v>
      </c>
      <c r="BE9" s="18">
        <f>BE10</f>
        <v>4734.7</v>
      </c>
      <c r="BF9" s="18">
        <f t="shared" ref="BF9:BF39" si="12">SUM(BB9:BE9)</f>
        <v>5189.8</v>
      </c>
    </row>
    <row r="10" spans="1:58" hidden="1">
      <c r="A10" s="1">
        <v>1973</v>
      </c>
      <c r="B10" s="18">
        <v>5258.9</v>
      </c>
      <c r="C10" s="18">
        <v>15527.7</v>
      </c>
      <c r="D10" s="18">
        <f t="shared" si="0"/>
        <v>719.7</v>
      </c>
      <c r="E10" s="18">
        <f t="shared" si="0"/>
        <v>7901.9</v>
      </c>
      <c r="F10" s="18">
        <v>252</v>
      </c>
      <c r="G10" s="18">
        <f t="shared" si="1"/>
        <v>29660.199999999997</v>
      </c>
      <c r="H10" s="18">
        <v>0</v>
      </c>
      <c r="I10" s="18">
        <v>0</v>
      </c>
      <c r="J10" s="18">
        <v>0</v>
      </c>
      <c r="K10" s="18">
        <v>0</v>
      </c>
      <c r="L10" s="18">
        <f t="shared" si="2"/>
        <v>0</v>
      </c>
      <c r="M10" s="18">
        <v>0</v>
      </c>
      <c r="N10" s="18">
        <v>0</v>
      </c>
      <c r="O10" s="18">
        <v>0</v>
      </c>
      <c r="P10" s="18">
        <v>0</v>
      </c>
      <c r="Q10" s="18">
        <f t="shared" si="3"/>
        <v>0</v>
      </c>
      <c r="R10" s="18">
        <v>0</v>
      </c>
      <c r="S10" s="18">
        <v>0</v>
      </c>
      <c r="T10" s="18">
        <v>0</v>
      </c>
      <c r="U10" s="18">
        <f>U11</f>
        <v>492.3</v>
      </c>
      <c r="V10" s="18">
        <f t="shared" si="4"/>
        <v>492.3</v>
      </c>
      <c r="W10" s="18">
        <v>0</v>
      </c>
      <c r="X10" s="18">
        <v>0</v>
      </c>
      <c r="Y10" s="18">
        <v>0</v>
      </c>
      <c r="Z10" s="18">
        <f>Z11</f>
        <v>39</v>
      </c>
      <c r="AA10" s="18">
        <f t="shared" si="5"/>
        <v>39</v>
      </c>
      <c r="AB10" s="18">
        <v>0</v>
      </c>
      <c r="AC10" s="18">
        <v>0</v>
      </c>
      <c r="AD10" s="18">
        <v>0</v>
      </c>
      <c r="AE10" s="18">
        <v>0</v>
      </c>
      <c r="AF10" s="18">
        <f t="shared" si="6"/>
        <v>0</v>
      </c>
      <c r="AG10" s="18">
        <v>0</v>
      </c>
      <c r="AH10" s="18">
        <v>10</v>
      </c>
      <c r="AI10" s="18">
        <v>0</v>
      </c>
      <c r="AJ10" s="18">
        <v>0</v>
      </c>
      <c r="AK10" s="18">
        <f t="shared" si="7"/>
        <v>10</v>
      </c>
      <c r="AL10" s="18">
        <v>0</v>
      </c>
      <c r="AM10" s="18">
        <v>140.1</v>
      </c>
      <c r="AN10" s="18">
        <v>0</v>
      </c>
      <c r="AO10" s="18">
        <v>0</v>
      </c>
      <c r="AP10" s="18">
        <f t="shared" si="8"/>
        <v>140.1</v>
      </c>
      <c r="AQ10" s="18">
        <v>41</v>
      </c>
      <c r="AR10" s="18">
        <v>1241.5999999999999</v>
      </c>
      <c r="AS10" s="18">
        <v>388.4</v>
      </c>
      <c r="AT10" s="18">
        <v>0</v>
      </c>
      <c r="AU10" s="18">
        <f t="shared" si="9"/>
        <v>1671</v>
      </c>
      <c r="AV10" s="18">
        <v>5012.5</v>
      </c>
      <c r="AW10" s="18">
        <v>13870.9</v>
      </c>
      <c r="AX10" s="18">
        <v>331.2</v>
      </c>
      <c r="AY10" s="18">
        <v>2635.9</v>
      </c>
      <c r="AZ10" s="18">
        <f t="shared" si="10"/>
        <v>252</v>
      </c>
      <c r="BA10" s="18">
        <f t="shared" si="11"/>
        <v>22102.500000000004</v>
      </c>
      <c r="BB10" s="18">
        <v>205.4</v>
      </c>
      <c r="BC10" s="18">
        <v>265.10000000000002</v>
      </c>
      <c r="BD10" s="18">
        <v>0</v>
      </c>
      <c r="BE10" s="18">
        <f>BE11</f>
        <v>4734.7</v>
      </c>
      <c r="BF10" s="18">
        <f t="shared" si="12"/>
        <v>5205.2</v>
      </c>
    </row>
    <row r="11" spans="1:58" hidden="1">
      <c r="A11" s="1">
        <v>1974</v>
      </c>
      <c r="B11" s="18">
        <v>12527.7</v>
      </c>
      <c r="C11" s="18">
        <v>27147.1</v>
      </c>
      <c r="D11" s="18">
        <f t="shared" si="0"/>
        <v>719.7</v>
      </c>
      <c r="E11" s="18">
        <f t="shared" si="0"/>
        <v>7901.9</v>
      </c>
      <c r="F11" s="18">
        <v>671.4</v>
      </c>
      <c r="G11" s="18">
        <f t="shared" si="1"/>
        <v>48967.8</v>
      </c>
      <c r="H11" s="18">
        <v>0</v>
      </c>
      <c r="I11" s="18">
        <v>0</v>
      </c>
      <c r="J11" s="18">
        <v>0</v>
      </c>
      <c r="K11" s="18">
        <v>0</v>
      </c>
      <c r="L11" s="18">
        <f t="shared" si="2"/>
        <v>0</v>
      </c>
      <c r="M11" s="18">
        <v>0</v>
      </c>
      <c r="N11" s="18">
        <v>0</v>
      </c>
      <c r="O11" s="18">
        <v>0</v>
      </c>
      <c r="P11" s="18">
        <v>0</v>
      </c>
      <c r="Q11" s="18">
        <f t="shared" si="3"/>
        <v>0</v>
      </c>
      <c r="R11" s="18">
        <v>0</v>
      </c>
      <c r="S11" s="18">
        <v>0</v>
      </c>
      <c r="T11" s="18">
        <v>0</v>
      </c>
      <c r="U11" s="18">
        <f>U12</f>
        <v>492.3</v>
      </c>
      <c r="V11" s="18">
        <f t="shared" si="4"/>
        <v>492.3</v>
      </c>
      <c r="W11" s="18">
        <v>0</v>
      </c>
      <c r="X11" s="18">
        <v>0</v>
      </c>
      <c r="Y11" s="18">
        <v>0</v>
      </c>
      <c r="Z11" s="18">
        <f>Z12</f>
        <v>39</v>
      </c>
      <c r="AA11" s="18">
        <f t="shared" si="5"/>
        <v>39</v>
      </c>
      <c r="AB11" s="18">
        <v>0</v>
      </c>
      <c r="AC11" s="18">
        <v>0</v>
      </c>
      <c r="AD11" s="18">
        <v>0</v>
      </c>
      <c r="AE11" s="18">
        <v>0</v>
      </c>
      <c r="AF11" s="18">
        <f t="shared" si="6"/>
        <v>0</v>
      </c>
      <c r="AG11" s="18">
        <v>0</v>
      </c>
      <c r="AH11" s="18">
        <v>32.700000000000003</v>
      </c>
      <c r="AI11" s="18">
        <v>0</v>
      </c>
      <c r="AJ11" s="18">
        <v>0</v>
      </c>
      <c r="AK11" s="18">
        <f t="shared" si="7"/>
        <v>32.700000000000003</v>
      </c>
      <c r="AL11" s="18">
        <v>0</v>
      </c>
      <c r="AM11" s="18">
        <v>246.1</v>
      </c>
      <c r="AN11" s="18">
        <v>0</v>
      </c>
      <c r="AO11" s="18">
        <v>0</v>
      </c>
      <c r="AP11" s="18">
        <f t="shared" si="8"/>
        <v>246.1</v>
      </c>
      <c r="AQ11" s="18">
        <v>63.1</v>
      </c>
      <c r="AR11" s="18">
        <v>2376.1999999999998</v>
      </c>
      <c r="AS11" s="18">
        <v>388.4</v>
      </c>
      <c r="AT11" s="18">
        <v>0</v>
      </c>
      <c r="AU11" s="18">
        <f t="shared" si="9"/>
        <v>2827.7</v>
      </c>
      <c r="AV11" s="18">
        <v>12043.5</v>
      </c>
      <c r="AW11" s="18">
        <v>23920.7</v>
      </c>
      <c r="AX11" s="18">
        <v>331.2</v>
      </c>
      <c r="AY11" s="18">
        <v>2635.9</v>
      </c>
      <c r="AZ11" s="18">
        <f t="shared" si="10"/>
        <v>671.4</v>
      </c>
      <c r="BA11" s="18">
        <f t="shared" si="11"/>
        <v>39602.699999999997</v>
      </c>
      <c r="BB11" s="18">
        <v>421</v>
      </c>
      <c r="BC11" s="18">
        <v>571.4</v>
      </c>
      <c r="BD11" s="18">
        <v>0</v>
      </c>
      <c r="BE11" s="18">
        <f>BE12</f>
        <v>4734.7</v>
      </c>
      <c r="BF11" s="18">
        <f t="shared" si="12"/>
        <v>5727.0999999999995</v>
      </c>
    </row>
    <row r="12" spans="1:58" hidden="1">
      <c r="A12" s="1">
        <v>1975</v>
      </c>
      <c r="B12" s="18">
        <v>24998.799999999999</v>
      </c>
      <c r="C12" s="18">
        <v>31219.4</v>
      </c>
      <c r="D12" s="18">
        <f t="shared" si="0"/>
        <v>719.7</v>
      </c>
      <c r="E12" s="18">
        <f t="shared" si="0"/>
        <v>7901.9</v>
      </c>
      <c r="F12" s="18">
        <v>471.8</v>
      </c>
      <c r="G12" s="18">
        <f t="shared" si="1"/>
        <v>65311.6</v>
      </c>
      <c r="H12" s="18">
        <v>0</v>
      </c>
      <c r="I12" s="18">
        <v>0</v>
      </c>
      <c r="J12" s="18">
        <v>0</v>
      </c>
      <c r="K12" s="18">
        <v>0</v>
      </c>
      <c r="L12" s="18">
        <f t="shared" si="2"/>
        <v>0</v>
      </c>
      <c r="M12" s="18">
        <v>0</v>
      </c>
      <c r="N12" s="18">
        <v>0</v>
      </c>
      <c r="O12" s="18">
        <v>0</v>
      </c>
      <c r="P12" s="18">
        <v>0</v>
      </c>
      <c r="Q12" s="18">
        <f t="shared" si="3"/>
        <v>0</v>
      </c>
      <c r="R12" s="18">
        <v>0</v>
      </c>
      <c r="S12" s="18">
        <v>0</v>
      </c>
      <c r="T12" s="18">
        <v>0</v>
      </c>
      <c r="U12" s="18">
        <f>U13</f>
        <v>492.3</v>
      </c>
      <c r="V12" s="18">
        <f t="shared" si="4"/>
        <v>492.3</v>
      </c>
      <c r="W12" s="18">
        <v>0</v>
      </c>
      <c r="X12" s="18">
        <v>0</v>
      </c>
      <c r="Y12" s="18">
        <v>0</v>
      </c>
      <c r="Z12" s="18">
        <f>Z13</f>
        <v>39</v>
      </c>
      <c r="AA12" s="18">
        <f t="shared" si="5"/>
        <v>39</v>
      </c>
      <c r="AB12" s="18">
        <v>0</v>
      </c>
      <c r="AC12" s="18">
        <v>0</v>
      </c>
      <c r="AD12" s="18">
        <v>0</v>
      </c>
      <c r="AE12" s="18">
        <v>0</v>
      </c>
      <c r="AF12" s="18">
        <f t="shared" si="6"/>
        <v>0</v>
      </c>
      <c r="AG12" s="18">
        <v>0</v>
      </c>
      <c r="AH12" s="18">
        <v>34.5</v>
      </c>
      <c r="AI12" s="18">
        <v>0</v>
      </c>
      <c r="AJ12" s="18">
        <v>0</v>
      </c>
      <c r="AK12" s="18">
        <f t="shared" si="7"/>
        <v>34.5</v>
      </c>
      <c r="AL12" s="18">
        <v>0</v>
      </c>
      <c r="AM12" s="18">
        <v>294.39999999999998</v>
      </c>
      <c r="AN12" s="18">
        <v>0</v>
      </c>
      <c r="AO12" s="18">
        <v>0</v>
      </c>
      <c r="AP12" s="18">
        <f t="shared" si="8"/>
        <v>294.39999999999998</v>
      </c>
      <c r="AQ12" s="18">
        <v>18.3</v>
      </c>
      <c r="AR12" s="18">
        <v>2847.2</v>
      </c>
      <c r="AS12" s="18">
        <v>388.4</v>
      </c>
      <c r="AT12" s="18">
        <v>0</v>
      </c>
      <c r="AU12" s="18">
        <f t="shared" si="9"/>
        <v>3253.9</v>
      </c>
      <c r="AV12" s="18">
        <v>24242.1</v>
      </c>
      <c r="AW12" s="18">
        <v>27465.3</v>
      </c>
      <c r="AX12" s="18">
        <v>331.2</v>
      </c>
      <c r="AY12" s="18">
        <v>2635.9</v>
      </c>
      <c r="AZ12" s="18">
        <f t="shared" si="10"/>
        <v>471.8</v>
      </c>
      <c r="BA12" s="18">
        <f t="shared" si="11"/>
        <v>55146.299999999996</v>
      </c>
      <c r="BB12" s="18">
        <v>738.4</v>
      </c>
      <c r="BC12" s="18">
        <v>578</v>
      </c>
      <c r="BD12" s="18">
        <v>0</v>
      </c>
      <c r="BE12" s="18">
        <f>BE13</f>
        <v>4734.7</v>
      </c>
      <c r="BF12" s="18">
        <f t="shared" si="12"/>
        <v>6051.1</v>
      </c>
    </row>
    <row r="13" spans="1:58" hidden="1">
      <c r="A13" s="1">
        <v>1976</v>
      </c>
      <c r="B13" s="18">
        <v>40237.199999999997</v>
      </c>
      <c r="C13" s="18">
        <v>32936.9</v>
      </c>
      <c r="D13" s="18">
        <v>719.7</v>
      </c>
      <c r="E13" s="18">
        <v>7901.9</v>
      </c>
      <c r="F13" s="18">
        <v>782.3</v>
      </c>
      <c r="G13" s="18">
        <f t="shared" si="1"/>
        <v>82578</v>
      </c>
      <c r="H13" s="18">
        <v>0</v>
      </c>
      <c r="I13" s="18">
        <v>0</v>
      </c>
      <c r="J13" s="18">
        <v>0</v>
      </c>
      <c r="K13" s="18">
        <v>0</v>
      </c>
      <c r="L13" s="18">
        <f t="shared" si="2"/>
        <v>0</v>
      </c>
      <c r="M13" s="18">
        <v>0</v>
      </c>
      <c r="N13" s="18">
        <v>0</v>
      </c>
      <c r="O13" s="18">
        <v>0</v>
      </c>
      <c r="P13" s="18">
        <v>0</v>
      </c>
      <c r="Q13" s="18">
        <f t="shared" si="3"/>
        <v>0</v>
      </c>
      <c r="R13" s="18">
        <v>0</v>
      </c>
      <c r="S13" s="18">
        <v>0</v>
      </c>
      <c r="T13" s="18">
        <v>0</v>
      </c>
      <c r="U13" s="18">
        <v>492.3</v>
      </c>
      <c r="V13" s="18">
        <f t="shared" si="4"/>
        <v>492.3</v>
      </c>
      <c r="W13" s="18">
        <v>0</v>
      </c>
      <c r="X13" s="18">
        <v>0</v>
      </c>
      <c r="Y13" s="18">
        <v>0</v>
      </c>
      <c r="Z13" s="18">
        <v>39</v>
      </c>
      <c r="AA13" s="18">
        <f t="shared" si="5"/>
        <v>39</v>
      </c>
      <c r="AB13" s="18">
        <v>0</v>
      </c>
      <c r="AC13" s="18">
        <v>0</v>
      </c>
      <c r="AD13" s="18">
        <v>0</v>
      </c>
      <c r="AE13" s="18">
        <v>0</v>
      </c>
      <c r="AF13" s="18">
        <f t="shared" si="6"/>
        <v>0</v>
      </c>
      <c r="AG13" s="18">
        <v>0</v>
      </c>
      <c r="AH13" s="18">
        <v>37.6</v>
      </c>
      <c r="AI13" s="18">
        <v>0</v>
      </c>
      <c r="AJ13" s="18">
        <v>0</v>
      </c>
      <c r="AK13" s="18">
        <f t="shared" si="7"/>
        <v>37.6</v>
      </c>
      <c r="AL13" s="18">
        <v>0</v>
      </c>
      <c r="AM13" s="18">
        <v>324.10000000000002</v>
      </c>
      <c r="AN13" s="18">
        <v>0</v>
      </c>
      <c r="AO13" s="18">
        <v>0</v>
      </c>
      <c r="AP13" s="18">
        <f t="shared" si="8"/>
        <v>324.10000000000002</v>
      </c>
      <c r="AQ13" s="18">
        <v>23.1</v>
      </c>
      <c r="AR13" s="18">
        <v>3087.3</v>
      </c>
      <c r="AS13" s="18">
        <v>388.3</v>
      </c>
      <c r="AT13" s="18">
        <v>0</v>
      </c>
      <c r="AU13" s="18">
        <f t="shared" si="9"/>
        <v>3498.7000000000003</v>
      </c>
      <c r="AV13" s="18">
        <v>36336.6</v>
      </c>
      <c r="AW13" s="18">
        <v>28869.8</v>
      </c>
      <c r="AX13" s="18">
        <v>331.3</v>
      </c>
      <c r="AY13" s="18">
        <v>2635.9</v>
      </c>
      <c r="AZ13" s="18">
        <f t="shared" si="10"/>
        <v>782.3</v>
      </c>
      <c r="BA13" s="18">
        <f t="shared" si="11"/>
        <v>68955.899999999994</v>
      </c>
      <c r="BB13" s="18">
        <v>3877.4</v>
      </c>
      <c r="BC13" s="18">
        <v>618.1</v>
      </c>
      <c r="BD13" s="18">
        <v>0</v>
      </c>
      <c r="BE13" s="18">
        <v>4734.7</v>
      </c>
      <c r="BF13" s="18">
        <f t="shared" si="12"/>
        <v>9230.2000000000007</v>
      </c>
    </row>
    <row r="14" spans="1:58" hidden="1">
      <c r="A14" s="1">
        <v>1977</v>
      </c>
      <c r="B14" s="18">
        <v>41072.5</v>
      </c>
      <c r="C14" s="18">
        <v>39517.300000000003</v>
      </c>
      <c r="D14" s="18">
        <v>822.5</v>
      </c>
      <c r="E14" s="18">
        <v>8206.2999999999993</v>
      </c>
      <c r="F14" s="18">
        <v>0</v>
      </c>
      <c r="G14" s="18">
        <f t="shared" si="1"/>
        <v>89618.6</v>
      </c>
      <c r="H14" s="18">
        <v>0</v>
      </c>
      <c r="I14" s="18">
        <v>0</v>
      </c>
      <c r="J14" s="18">
        <v>0</v>
      </c>
      <c r="K14" s="18">
        <v>0</v>
      </c>
      <c r="L14" s="18">
        <f t="shared" si="2"/>
        <v>0</v>
      </c>
      <c r="M14" s="18">
        <v>0</v>
      </c>
      <c r="N14" s="18">
        <v>0</v>
      </c>
      <c r="O14" s="18">
        <v>0</v>
      </c>
      <c r="P14" s="18">
        <v>0</v>
      </c>
      <c r="Q14" s="18">
        <f t="shared" si="3"/>
        <v>0</v>
      </c>
      <c r="R14" s="18">
        <v>0</v>
      </c>
      <c r="S14" s="18">
        <v>0</v>
      </c>
      <c r="T14" s="18">
        <v>0</v>
      </c>
      <c r="U14" s="18">
        <v>796.4</v>
      </c>
      <c r="V14" s="18">
        <f t="shared" si="4"/>
        <v>796.4</v>
      </c>
      <c r="W14" s="18">
        <v>0</v>
      </c>
      <c r="X14" s="18">
        <v>0</v>
      </c>
      <c r="Y14" s="18">
        <v>0</v>
      </c>
      <c r="Z14" s="18">
        <v>25.8</v>
      </c>
      <c r="AA14" s="18">
        <f t="shared" si="5"/>
        <v>25.8</v>
      </c>
      <c r="AB14" s="18">
        <v>0</v>
      </c>
      <c r="AC14" s="18">
        <v>0</v>
      </c>
      <c r="AD14" s="18">
        <v>0</v>
      </c>
      <c r="AE14" s="18">
        <v>0</v>
      </c>
      <c r="AF14" s="18">
        <f t="shared" si="6"/>
        <v>0</v>
      </c>
      <c r="AG14" s="18">
        <v>0</v>
      </c>
      <c r="AH14" s="18">
        <v>44.4</v>
      </c>
      <c r="AI14" s="18">
        <v>0</v>
      </c>
      <c r="AJ14" s="18">
        <v>0</v>
      </c>
      <c r="AK14" s="18">
        <f t="shared" si="7"/>
        <v>44.4</v>
      </c>
      <c r="AL14" s="18">
        <v>0</v>
      </c>
      <c r="AM14" s="18">
        <v>373.9</v>
      </c>
      <c r="AN14" s="18">
        <v>0</v>
      </c>
      <c r="AO14" s="18">
        <v>0</v>
      </c>
      <c r="AP14" s="18">
        <f t="shared" si="8"/>
        <v>373.9</v>
      </c>
      <c r="AQ14" s="18">
        <v>51.6</v>
      </c>
      <c r="AR14" s="18">
        <v>3733.6</v>
      </c>
      <c r="AS14" s="18">
        <v>531.70000000000005</v>
      </c>
      <c r="AT14" s="18">
        <v>0</v>
      </c>
      <c r="AU14" s="18">
        <f t="shared" si="9"/>
        <v>4316.8999999999996</v>
      </c>
      <c r="AV14" s="18">
        <v>38181</v>
      </c>
      <c r="AW14" s="18">
        <v>34471</v>
      </c>
      <c r="AX14" s="18">
        <v>290.8</v>
      </c>
      <c r="AY14" s="18">
        <v>2036.8</v>
      </c>
      <c r="AZ14" s="18">
        <f t="shared" si="10"/>
        <v>0</v>
      </c>
      <c r="BA14" s="18">
        <f t="shared" si="11"/>
        <v>74979.600000000006</v>
      </c>
      <c r="BB14" s="18">
        <v>2839.9</v>
      </c>
      <c r="BC14" s="18">
        <v>894.4</v>
      </c>
      <c r="BD14" s="18">
        <v>0</v>
      </c>
      <c r="BE14" s="18">
        <v>5347.3</v>
      </c>
      <c r="BF14" s="18">
        <f t="shared" si="12"/>
        <v>9081.6</v>
      </c>
    </row>
    <row r="15" spans="1:58" hidden="1">
      <c r="A15" s="1">
        <v>1978</v>
      </c>
      <c r="B15" s="18">
        <v>50112.800000000003</v>
      </c>
      <c r="C15" s="18">
        <v>46544.3</v>
      </c>
      <c r="D15" s="18">
        <v>920.3</v>
      </c>
      <c r="E15" s="18">
        <v>9618.4</v>
      </c>
      <c r="F15" s="18">
        <v>0</v>
      </c>
      <c r="G15" s="18">
        <f t="shared" si="1"/>
        <v>107195.8</v>
      </c>
      <c r="H15" s="18">
        <v>0</v>
      </c>
      <c r="I15" s="18">
        <v>0</v>
      </c>
      <c r="J15" s="18">
        <v>0</v>
      </c>
      <c r="K15" s="18">
        <v>0</v>
      </c>
      <c r="L15" s="18">
        <f t="shared" si="2"/>
        <v>0</v>
      </c>
      <c r="M15" s="18">
        <v>0</v>
      </c>
      <c r="N15" s="18">
        <v>0</v>
      </c>
      <c r="O15" s="18">
        <v>0</v>
      </c>
      <c r="P15" s="18">
        <v>0</v>
      </c>
      <c r="Q15" s="18">
        <f t="shared" si="3"/>
        <v>0</v>
      </c>
      <c r="R15" s="18">
        <v>0</v>
      </c>
      <c r="S15" s="18">
        <v>0</v>
      </c>
      <c r="T15" s="18">
        <v>0</v>
      </c>
      <c r="U15" s="18">
        <v>581.1</v>
      </c>
      <c r="V15" s="18">
        <f t="shared" si="4"/>
        <v>581.1</v>
      </c>
      <c r="W15" s="18">
        <v>0</v>
      </c>
      <c r="X15" s="18">
        <v>0</v>
      </c>
      <c r="Y15" s="18">
        <v>0</v>
      </c>
      <c r="Z15" s="18">
        <v>85.3</v>
      </c>
      <c r="AA15" s="18">
        <f t="shared" si="5"/>
        <v>85.3</v>
      </c>
      <c r="AB15" s="18">
        <v>0</v>
      </c>
      <c r="AC15" s="18">
        <v>0</v>
      </c>
      <c r="AD15" s="18">
        <v>0</v>
      </c>
      <c r="AE15" s="18">
        <v>0</v>
      </c>
      <c r="AF15" s="18">
        <f t="shared" si="6"/>
        <v>0</v>
      </c>
      <c r="AG15" s="18">
        <v>92.6</v>
      </c>
      <c r="AH15" s="18">
        <v>46.1</v>
      </c>
      <c r="AI15" s="18">
        <v>0</v>
      </c>
      <c r="AJ15" s="18">
        <v>0</v>
      </c>
      <c r="AK15" s="18">
        <f t="shared" si="7"/>
        <v>138.69999999999999</v>
      </c>
      <c r="AL15" s="18">
        <v>0</v>
      </c>
      <c r="AM15" s="18">
        <v>423.9</v>
      </c>
      <c r="AN15" s="18">
        <v>0</v>
      </c>
      <c r="AO15" s="18">
        <v>0</v>
      </c>
      <c r="AP15" s="18">
        <f t="shared" si="8"/>
        <v>423.9</v>
      </c>
      <c r="AQ15" s="18">
        <v>163.5</v>
      </c>
      <c r="AR15" s="18">
        <v>4765.7</v>
      </c>
      <c r="AS15" s="18">
        <v>465.1</v>
      </c>
      <c r="AT15" s="18">
        <v>0</v>
      </c>
      <c r="AU15" s="18">
        <f t="shared" si="9"/>
        <v>5394.3</v>
      </c>
      <c r="AV15" s="18">
        <v>46727.3</v>
      </c>
      <c r="AW15" s="18">
        <v>40164.300000000003</v>
      </c>
      <c r="AX15" s="18">
        <v>455.3</v>
      </c>
      <c r="AY15" s="18">
        <v>3032.4</v>
      </c>
      <c r="AZ15" s="18">
        <f t="shared" si="10"/>
        <v>0</v>
      </c>
      <c r="BA15" s="18">
        <f t="shared" si="11"/>
        <v>90379.3</v>
      </c>
      <c r="BB15" s="18">
        <v>3129.4</v>
      </c>
      <c r="BC15" s="18">
        <v>1144.3</v>
      </c>
      <c r="BD15" s="18">
        <v>0</v>
      </c>
      <c r="BE15" s="18">
        <v>5919.6</v>
      </c>
      <c r="BF15" s="18">
        <f t="shared" si="12"/>
        <v>10193.299999999999</v>
      </c>
    </row>
    <row r="16" spans="1:58" hidden="1">
      <c r="A16" s="1">
        <v>1979</v>
      </c>
      <c r="B16" s="18">
        <v>62719</v>
      </c>
      <c r="C16" s="18">
        <v>48481.9</v>
      </c>
      <c r="D16" s="18">
        <v>1314.6</v>
      </c>
      <c r="E16" s="18">
        <v>10139.700000000001</v>
      </c>
      <c r="F16" s="18">
        <v>0</v>
      </c>
      <c r="G16" s="18">
        <f t="shared" si="1"/>
        <v>122655.2</v>
      </c>
      <c r="H16" s="18">
        <v>0</v>
      </c>
      <c r="I16" s="18">
        <v>0</v>
      </c>
      <c r="J16" s="18">
        <v>0</v>
      </c>
      <c r="K16" s="18">
        <v>0</v>
      </c>
      <c r="L16" s="18">
        <f t="shared" si="2"/>
        <v>0</v>
      </c>
      <c r="M16" s="18">
        <v>0</v>
      </c>
      <c r="N16" s="18">
        <v>0</v>
      </c>
      <c r="O16" s="18">
        <v>0</v>
      </c>
      <c r="P16" s="18">
        <v>0</v>
      </c>
      <c r="Q16" s="18">
        <f t="shared" si="3"/>
        <v>0</v>
      </c>
      <c r="R16" s="18">
        <v>0</v>
      </c>
      <c r="S16" s="18">
        <v>0</v>
      </c>
      <c r="T16" s="18">
        <v>0</v>
      </c>
      <c r="U16" s="18">
        <v>819.5</v>
      </c>
      <c r="V16" s="18">
        <f t="shared" si="4"/>
        <v>819.5</v>
      </c>
      <c r="W16" s="18">
        <v>0</v>
      </c>
      <c r="X16" s="18">
        <v>0</v>
      </c>
      <c r="Y16" s="18">
        <v>0</v>
      </c>
      <c r="Z16" s="18">
        <v>100.8</v>
      </c>
      <c r="AA16" s="18">
        <f t="shared" si="5"/>
        <v>100.8</v>
      </c>
      <c r="AB16" s="18">
        <v>0</v>
      </c>
      <c r="AC16" s="18">
        <v>0</v>
      </c>
      <c r="AD16" s="18">
        <v>0</v>
      </c>
      <c r="AE16" s="18">
        <v>0</v>
      </c>
      <c r="AF16" s="18">
        <f t="shared" si="6"/>
        <v>0</v>
      </c>
      <c r="AG16" s="18">
        <v>0</v>
      </c>
      <c r="AH16" s="18">
        <v>41.4</v>
      </c>
      <c r="AI16" s="18">
        <v>0</v>
      </c>
      <c r="AJ16" s="18">
        <v>0</v>
      </c>
      <c r="AK16" s="18">
        <f t="shared" si="7"/>
        <v>41.4</v>
      </c>
      <c r="AL16" s="18">
        <v>0</v>
      </c>
      <c r="AM16" s="18">
        <v>424.6</v>
      </c>
      <c r="AN16" s="18">
        <v>0</v>
      </c>
      <c r="AO16" s="18">
        <v>0</v>
      </c>
      <c r="AP16" s="18">
        <f t="shared" si="8"/>
        <v>424.6</v>
      </c>
      <c r="AQ16" s="18">
        <v>250</v>
      </c>
      <c r="AR16" s="18">
        <v>4687.3</v>
      </c>
      <c r="AS16" s="18">
        <v>592.20000000000005</v>
      </c>
      <c r="AT16" s="18">
        <v>0</v>
      </c>
      <c r="AU16" s="18">
        <f t="shared" si="9"/>
        <v>5529.5</v>
      </c>
      <c r="AV16" s="18">
        <v>58532.2</v>
      </c>
      <c r="AW16" s="18">
        <v>42204.5</v>
      </c>
      <c r="AX16" s="18">
        <v>722.4</v>
      </c>
      <c r="AY16" s="18">
        <v>2184.1999999999998</v>
      </c>
      <c r="AZ16" s="18">
        <f t="shared" si="10"/>
        <v>0</v>
      </c>
      <c r="BA16" s="18">
        <f t="shared" si="11"/>
        <v>103643.29999999999</v>
      </c>
      <c r="BB16" s="18">
        <v>3936.9</v>
      </c>
      <c r="BC16" s="18">
        <v>1124.2</v>
      </c>
      <c r="BD16" s="18">
        <v>0</v>
      </c>
      <c r="BE16" s="18">
        <v>7035.2</v>
      </c>
      <c r="BF16" s="18">
        <f t="shared" si="12"/>
        <v>12096.3</v>
      </c>
    </row>
    <row r="17" spans="1:58" hidden="1">
      <c r="A17" s="1">
        <v>1980</v>
      </c>
      <c r="B17" s="18">
        <v>108559.2</v>
      </c>
      <c r="C17" s="18">
        <v>52740.1</v>
      </c>
      <c r="D17" s="18">
        <v>1765.6</v>
      </c>
      <c r="E17" s="18">
        <v>7578.3</v>
      </c>
      <c r="F17" s="18">
        <v>13187</v>
      </c>
      <c r="G17" s="18">
        <f t="shared" si="1"/>
        <v>183830.19999999998</v>
      </c>
      <c r="H17" s="18">
        <v>0</v>
      </c>
      <c r="I17" s="18">
        <v>0</v>
      </c>
      <c r="J17" s="18">
        <v>0</v>
      </c>
      <c r="K17" s="18">
        <v>0</v>
      </c>
      <c r="L17" s="18">
        <f t="shared" si="2"/>
        <v>0</v>
      </c>
      <c r="M17" s="18">
        <v>0</v>
      </c>
      <c r="N17" s="18">
        <v>0</v>
      </c>
      <c r="O17" s="18">
        <v>0</v>
      </c>
      <c r="P17" s="18">
        <v>0</v>
      </c>
      <c r="Q17" s="18">
        <f t="shared" si="3"/>
        <v>0</v>
      </c>
      <c r="R17" s="18">
        <v>0</v>
      </c>
      <c r="S17" s="18">
        <v>0</v>
      </c>
      <c r="T17" s="18">
        <v>0</v>
      </c>
      <c r="U17" s="18">
        <v>788.2</v>
      </c>
      <c r="V17" s="18">
        <f t="shared" si="4"/>
        <v>788.2</v>
      </c>
      <c r="W17" s="18">
        <v>0</v>
      </c>
      <c r="X17" s="18">
        <v>0</v>
      </c>
      <c r="Y17" s="18">
        <v>0</v>
      </c>
      <c r="Z17" s="18">
        <v>172</v>
      </c>
      <c r="AA17" s="18">
        <f t="shared" si="5"/>
        <v>172</v>
      </c>
      <c r="AB17" s="18">
        <v>0</v>
      </c>
      <c r="AC17" s="18">
        <v>0</v>
      </c>
      <c r="AD17" s="18">
        <v>0</v>
      </c>
      <c r="AE17" s="18">
        <v>0</v>
      </c>
      <c r="AF17" s="18">
        <f t="shared" si="6"/>
        <v>0</v>
      </c>
      <c r="AG17" s="18">
        <v>0</v>
      </c>
      <c r="AH17" s="18"/>
      <c r="AI17" s="18">
        <v>0</v>
      </c>
      <c r="AJ17" s="18">
        <v>0</v>
      </c>
      <c r="AK17" s="18">
        <f t="shared" si="7"/>
        <v>0</v>
      </c>
      <c r="AL17" s="18">
        <v>0</v>
      </c>
      <c r="AM17" s="18"/>
      <c r="AN17" s="18">
        <v>0</v>
      </c>
      <c r="AO17" s="18">
        <v>0</v>
      </c>
      <c r="AP17" s="18">
        <f t="shared" si="8"/>
        <v>0</v>
      </c>
      <c r="AQ17" s="18">
        <v>175.9</v>
      </c>
      <c r="AR17" s="18"/>
      <c r="AS17" s="18">
        <v>855.6</v>
      </c>
      <c r="AT17" s="18">
        <v>0</v>
      </c>
      <c r="AU17" s="18">
        <f t="shared" si="9"/>
        <v>1031.5</v>
      </c>
      <c r="AV17" s="18">
        <v>104610.2</v>
      </c>
      <c r="AW17" s="18"/>
      <c r="AX17" s="18">
        <v>909.9</v>
      </c>
      <c r="AY17" s="18">
        <v>2154.9</v>
      </c>
      <c r="AZ17" s="18">
        <f t="shared" si="10"/>
        <v>13187</v>
      </c>
      <c r="BA17" s="18">
        <f t="shared" si="11"/>
        <v>120861.99999999999</v>
      </c>
      <c r="BB17" s="18">
        <v>3773.2</v>
      </c>
      <c r="BC17" s="18"/>
      <c r="BD17" s="18">
        <v>0</v>
      </c>
      <c r="BE17" s="18">
        <v>4463.2</v>
      </c>
      <c r="BF17" s="18">
        <f t="shared" si="12"/>
        <v>8236.4</v>
      </c>
    </row>
    <row r="18" spans="1:58" hidden="1">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v>51.5</v>
      </c>
      <c r="AI18" s="18"/>
      <c r="AJ18" s="18"/>
      <c r="AK18" s="18"/>
      <c r="AL18" s="18"/>
      <c r="AM18" s="18">
        <v>472.4</v>
      </c>
      <c r="AN18" s="18"/>
      <c r="AO18" s="18"/>
      <c r="AP18" s="18"/>
      <c r="AQ18" s="18"/>
      <c r="AR18" s="18">
        <v>5384.7</v>
      </c>
      <c r="AS18" s="18"/>
      <c r="AT18" s="18"/>
      <c r="AU18" s="18"/>
      <c r="AV18" s="18"/>
      <c r="AW18" s="18">
        <v>45606.400000000001</v>
      </c>
      <c r="AX18" s="18"/>
      <c r="AY18" s="18"/>
      <c r="AZ18" s="18"/>
      <c r="BA18" s="18">
        <f t="shared" si="11"/>
        <v>45606.400000000001</v>
      </c>
      <c r="BB18" s="18"/>
      <c r="BC18" s="18">
        <v>1225.0999999999999</v>
      </c>
      <c r="BD18" s="18"/>
      <c r="BE18" s="18"/>
      <c r="BF18" s="18"/>
    </row>
    <row r="19" spans="1:58" ht="18.75" customHeight="1">
      <c r="A19" s="1">
        <v>1981</v>
      </c>
      <c r="B19" s="45">
        <v>95944.4</v>
      </c>
      <c r="C19" s="45">
        <v>50639</v>
      </c>
      <c r="D19" s="326">
        <v>1746.8</v>
      </c>
      <c r="E19" s="327">
        <v>618.4</v>
      </c>
      <c r="F19" s="326">
        <v>1991.2</v>
      </c>
      <c r="G19" s="78">
        <f t="shared" si="1"/>
        <v>150939.79999999999</v>
      </c>
      <c r="H19" s="78">
        <v>0</v>
      </c>
      <c r="I19" s="78">
        <v>0</v>
      </c>
      <c r="J19" s="78">
        <v>0</v>
      </c>
      <c r="K19" s="78">
        <v>0</v>
      </c>
      <c r="L19" s="78">
        <f t="shared" si="2"/>
        <v>0</v>
      </c>
      <c r="M19" s="78">
        <v>0</v>
      </c>
      <c r="N19" s="78">
        <v>0</v>
      </c>
      <c r="O19" s="78">
        <v>0</v>
      </c>
      <c r="P19" s="78">
        <v>0</v>
      </c>
      <c r="Q19" s="78">
        <f t="shared" si="3"/>
        <v>0</v>
      </c>
      <c r="R19" s="78">
        <v>0</v>
      </c>
      <c r="S19" s="78">
        <v>0</v>
      </c>
      <c r="T19" s="78">
        <v>0</v>
      </c>
      <c r="U19" s="78">
        <v>169.7</v>
      </c>
      <c r="V19" s="78">
        <f t="shared" si="4"/>
        <v>169.7</v>
      </c>
      <c r="W19" s="78">
        <v>0</v>
      </c>
      <c r="X19" s="78">
        <v>0</v>
      </c>
      <c r="Y19" s="78">
        <v>0</v>
      </c>
      <c r="Z19" s="78">
        <v>195.7</v>
      </c>
      <c r="AA19" s="78">
        <f t="shared" si="5"/>
        <v>195.7</v>
      </c>
      <c r="AB19" s="78">
        <v>0</v>
      </c>
      <c r="AC19" s="78">
        <v>0</v>
      </c>
      <c r="AD19" s="78">
        <v>0</v>
      </c>
      <c r="AE19" s="78">
        <v>0</v>
      </c>
      <c r="AF19" s="78">
        <f t="shared" si="6"/>
        <v>0</v>
      </c>
      <c r="AG19" s="45">
        <v>0</v>
      </c>
      <c r="AH19" s="45">
        <v>0</v>
      </c>
      <c r="AI19" s="78">
        <v>0</v>
      </c>
      <c r="AJ19" s="78">
        <v>0</v>
      </c>
      <c r="AK19" s="78">
        <f t="shared" si="7"/>
        <v>0</v>
      </c>
      <c r="AL19" s="78">
        <v>0</v>
      </c>
      <c r="AM19" s="327">
        <v>325.2</v>
      </c>
      <c r="AN19" s="78">
        <v>0</v>
      </c>
      <c r="AO19" s="78">
        <v>0</v>
      </c>
      <c r="AP19" s="78">
        <f t="shared" si="8"/>
        <v>325.2</v>
      </c>
      <c r="AQ19" s="327">
        <v>216.7</v>
      </c>
      <c r="AR19" s="326">
        <v>4502.7</v>
      </c>
      <c r="AS19" s="327">
        <v>837.2</v>
      </c>
      <c r="AT19" s="78">
        <v>0</v>
      </c>
      <c r="AU19" s="78">
        <f t="shared" si="9"/>
        <v>5556.5999999999995</v>
      </c>
      <c r="AV19" s="45">
        <v>105634.8</v>
      </c>
      <c r="AW19" s="45">
        <v>43282.8</v>
      </c>
      <c r="AX19" s="327">
        <v>909.6</v>
      </c>
      <c r="AY19" s="78">
        <v>253</v>
      </c>
      <c r="AZ19" s="78">
        <v>1991.2</v>
      </c>
      <c r="BA19" s="78">
        <f t="shared" si="11"/>
        <v>152071.40000000002</v>
      </c>
      <c r="BB19" s="45">
        <v>3212.9</v>
      </c>
      <c r="BC19" s="45">
        <v>574.9</v>
      </c>
      <c r="BD19" s="78">
        <v>0</v>
      </c>
      <c r="BE19" s="327">
        <v>0</v>
      </c>
      <c r="BF19" s="78">
        <f t="shared" si="12"/>
        <v>3787.8</v>
      </c>
    </row>
    <row r="20" spans="1:58" ht="18.75" customHeight="1">
      <c r="A20" s="1">
        <v>1982</v>
      </c>
      <c r="B20" s="45">
        <v>103974.5</v>
      </c>
      <c r="C20" s="45">
        <v>70474.600000000006</v>
      </c>
      <c r="D20" s="326">
        <v>2467.3000000000002</v>
      </c>
      <c r="E20" s="326">
        <v>1306.8</v>
      </c>
      <c r="F20" s="326">
        <v>7066.7</v>
      </c>
      <c r="G20" s="78">
        <f t="shared" si="1"/>
        <v>185289.9</v>
      </c>
      <c r="H20" s="78">
        <v>0</v>
      </c>
      <c r="I20" s="78">
        <v>0</v>
      </c>
      <c r="J20" s="78">
        <v>0</v>
      </c>
      <c r="K20" s="78">
        <v>0</v>
      </c>
      <c r="L20" s="78">
        <f t="shared" si="2"/>
        <v>0</v>
      </c>
      <c r="M20" s="78">
        <v>0</v>
      </c>
      <c r="N20" s="78">
        <v>0</v>
      </c>
      <c r="O20" s="78">
        <v>0</v>
      </c>
      <c r="P20" s="78">
        <v>0</v>
      </c>
      <c r="Q20" s="78">
        <f t="shared" si="3"/>
        <v>0</v>
      </c>
      <c r="R20" s="78">
        <v>0</v>
      </c>
      <c r="S20" s="78">
        <v>0</v>
      </c>
      <c r="T20" s="78">
        <v>0</v>
      </c>
      <c r="U20" s="78">
        <v>238.9</v>
      </c>
      <c r="V20" s="78">
        <f t="shared" si="4"/>
        <v>238.9</v>
      </c>
      <c r="W20" s="78">
        <v>0</v>
      </c>
      <c r="X20" s="78">
        <v>0</v>
      </c>
      <c r="Y20" s="78">
        <v>0</v>
      </c>
      <c r="Z20" s="78">
        <v>172.7</v>
      </c>
      <c r="AA20" s="78">
        <f t="shared" si="5"/>
        <v>172.7</v>
      </c>
      <c r="AB20" s="78">
        <v>0</v>
      </c>
      <c r="AC20" s="78">
        <v>0</v>
      </c>
      <c r="AD20" s="78">
        <v>0</v>
      </c>
      <c r="AE20" s="78">
        <v>0</v>
      </c>
      <c r="AF20" s="78">
        <f t="shared" si="6"/>
        <v>0</v>
      </c>
      <c r="AG20" s="45">
        <v>0</v>
      </c>
      <c r="AH20" s="45">
        <v>6.9</v>
      </c>
      <c r="AI20" s="78">
        <v>0</v>
      </c>
      <c r="AJ20" s="78">
        <v>0</v>
      </c>
      <c r="AK20" s="78">
        <f t="shared" si="7"/>
        <v>6.9</v>
      </c>
      <c r="AL20" s="78">
        <v>0</v>
      </c>
      <c r="AM20" s="327">
        <v>509.7</v>
      </c>
      <c r="AN20" s="78">
        <v>0</v>
      </c>
      <c r="AO20" s="78">
        <v>0</v>
      </c>
      <c r="AP20" s="78">
        <f t="shared" si="8"/>
        <v>509.7</v>
      </c>
      <c r="AQ20" s="327">
        <v>144.1</v>
      </c>
      <c r="AR20" s="326">
        <v>6954.6</v>
      </c>
      <c r="AS20" s="326">
        <v>1107.0999999999999</v>
      </c>
      <c r="AT20" s="78">
        <v>0</v>
      </c>
      <c r="AU20" s="78">
        <f t="shared" si="9"/>
        <v>8205.8000000000011</v>
      </c>
      <c r="AV20" s="45">
        <v>107382.1</v>
      </c>
      <c r="AW20" s="45">
        <v>53383.199999999997</v>
      </c>
      <c r="AX20" s="326">
        <v>1360.2</v>
      </c>
      <c r="AY20" s="78">
        <v>895.2</v>
      </c>
      <c r="AZ20" s="78">
        <v>7066.7</v>
      </c>
      <c r="BA20" s="78">
        <f t="shared" si="11"/>
        <v>170087.40000000002</v>
      </c>
      <c r="BB20" s="45">
        <v>3776.2</v>
      </c>
      <c r="BC20" s="45">
        <v>1090.0999999999999</v>
      </c>
      <c r="BD20" s="78">
        <v>0</v>
      </c>
      <c r="BE20" s="327">
        <v>0</v>
      </c>
      <c r="BF20" s="78">
        <f t="shared" si="12"/>
        <v>4866.2999999999993</v>
      </c>
    </row>
    <row r="21" spans="1:58" ht="18.75" customHeight="1">
      <c r="A21" s="1">
        <v>1983</v>
      </c>
      <c r="B21" s="45">
        <v>107439.6</v>
      </c>
      <c r="C21" s="45">
        <v>85328.8</v>
      </c>
      <c r="D21" s="326">
        <v>2682</v>
      </c>
      <c r="E21" s="326">
        <v>2259.9</v>
      </c>
      <c r="F21" s="326">
        <v>9796</v>
      </c>
      <c r="G21" s="78">
        <f t="shared" si="1"/>
        <v>207506.30000000002</v>
      </c>
      <c r="H21" s="78">
        <v>0</v>
      </c>
      <c r="I21" s="78">
        <v>0</v>
      </c>
      <c r="J21" s="78">
        <v>0</v>
      </c>
      <c r="K21" s="78">
        <v>0</v>
      </c>
      <c r="L21" s="78">
        <f t="shared" si="2"/>
        <v>0</v>
      </c>
      <c r="M21" s="78">
        <v>0</v>
      </c>
      <c r="N21" s="78">
        <v>0</v>
      </c>
      <c r="O21" s="78">
        <v>0</v>
      </c>
      <c r="P21" s="78">
        <v>0</v>
      </c>
      <c r="Q21" s="78">
        <f t="shared" si="3"/>
        <v>0</v>
      </c>
      <c r="R21" s="78">
        <v>0</v>
      </c>
      <c r="S21" s="78">
        <v>0</v>
      </c>
      <c r="T21" s="78">
        <v>0</v>
      </c>
      <c r="U21" s="78">
        <v>351.1</v>
      </c>
      <c r="V21" s="78">
        <f t="shared" si="4"/>
        <v>351.1</v>
      </c>
      <c r="W21" s="78">
        <v>0</v>
      </c>
      <c r="X21" s="78">
        <v>0</v>
      </c>
      <c r="Y21" s="78">
        <v>0</v>
      </c>
      <c r="Z21" s="78">
        <v>219.7</v>
      </c>
      <c r="AA21" s="78">
        <f t="shared" si="5"/>
        <v>219.7</v>
      </c>
      <c r="AB21" s="78">
        <v>0</v>
      </c>
      <c r="AC21" s="78">
        <v>0</v>
      </c>
      <c r="AD21" s="78">
        <v>0</v>
      </c>
      <c r="AE21" s="78">
        <v>0</v>
      </c>
      <c r="AF21" s="78">
        <f t="shared" si="6"/>
        <v>0</v>
      </c>
      <c r="AG21" s="45">
        <v>0</v>
      </c>
      <c r="AH21" s="45">
        <v>0</v>
      </c>
      <c r="AI21" s="78">
        <v>0</v>
      </c>
      <c r="AJ21" s="78">
        <v>0</v>
      </c>
      <c r="AK21" s="78">
        <f t="shared" si="7"/>
        <v>0</v>
      </c>
      <c r="AL21" s="78">
        <v>0</v>
      </c>
      <c r="AM21" s="327">
        <v>896.5</v>
      </c>
      <c r="AN21" s="78">
        <v>0</v>
      </c>
      <c r="AO21" s="78">
        <v>0</v>
      </c>
      <c r="AP21" s="78">
        <f t="shared" si="8"/>
        <v>896.5</v>
      </c>
      <c r="AQ21" s="327">
        <v>663.6</v>
      </c>
      <c r="AR21" s="326">
        <v>10296.5</v>
      </c>
      <c r="AS21" s="326">
        <v>1249.0999999999999</v>
      </c>
      <c r="AT21" s="78">
        <v>0</v>
      </c>
      <c r="AU21" s="78">
        <f t="shared" si="9"/>
        <v>12209.2</v>
      </c>
      <c r="AV21" s="45">
        <v>125415.3</v>
      </c>
      <c r="AW21" s="45">
        <v>70850.2</v>
      </c>
      <c r="AX21" s="326">
        <v>1432.9</v>
      </c>
      <c r="AY21" s="78">
        <v>1689.1</v>
      </c>
      <c r="AZ21" s="78">
        <v>9796</v>
      </c>
      <c r="BA21" s="78">
        <f t="shared" si="11"/>
        <v>209183.5</v>
      </c>
      <c r="BB21" s="45">
        <v>3673.6</v>
      </c>
      <c r="BC21" s="45">
        <v>1400.8</v>
      </c>
      <c r="BD21" s="78">
        <v>0</v>
      </c>
      <c r="BE21" s="327">
        <v>0</v>
      </c>
      <c r="BF21" s="78">
        <f t="shared" si="12"/>
        <v>5074.3999999999996</v>
      </c>
    </row>
    <row r="22" spans="1:58" ht="18.75" customHeight="1">
      <c r="A22" s="1">
        <v>1984</v>
      </c>
      <c r="B22" s="45">
        <v>106113.5</v>
      </c>
      <c r="C22" s="45">
        <v>80149</v>
      </c>
      <c r="D22" s="326">
        <v>3411.7</v>
      </c>
      <c r="E22" s="326">
        <v>1056.0999999999999</v>
      </c>
      <c r="F22" s="326">
        <v>4640</v>
      </c>
      <c r="G22" s="78">
        <f t="shared" si="1"/>
        <v>195370.30000000002</v>
      </c>
      <c r="H22" s="78">
        <v>0</v>
      </c>
      <c r="I22" s="78">
        <v>0</v>
      </c>
      <c r="J22" s="78">
        <v>0</v>
      </c>
      <c r="K22" s="78">
        <v>0</v>
      </c>
      <c r="L22" s="78">
        <f t="shared" si="2"/>
        <v>0</v>
      </c>
      <c r="M22" s="78">
        <v>0</v>
      </c>
      <c r="N22" s="78">
        <v>0</v>
      </c>
      <c r="O22" s="78">
        <v>0</v>
      </c>
      <c r="P22" s="78">
        <v>0</v>
      </c>
      <c r="Q22" s="78">
        <f t="shared" si="3"/>
        <v>0</v>
      </c>
      <c r="R22" s="78">
        <v>0</v>
      </c>
      <c r="S22" s="78">
        <v>0</v>
      </c>
      <c r="T22" s="78">
        <v>0</v>
      </c>
      <c r="U22" s="78">
        <v>858.8</v>
      </c>
      <c r="V22" s="78">
        <f t="shared" si="4"/>
        <v>858.8</v>
      </c>
      <c r="W22" s="78">
        <v>0</v>
      </c>
      <c r="X22" s="78">
        <v>0</v>
      </c>
      <c r="Y22" s="78">
        <v>0</v>
      </c>
      <c r="Z22" s="78">
        <v>197.2</v>
      </c>
      <c r="AA22" s="78">
        <f t="shared" si="5"/>
        <v>197.2</v>
      </c>
      <c r="AB22" s="78">
        <v>0</v>
      </c>
      <c r="AC22" s="78">
        <v>0</v>
      </c>
      <c r="AD22" s="78">
        <v>0</v>
      </c>
      <c r="AE22" s="78">
        <v>0</v>
      </c>
      <c r="AF22" s="78">
        <f t="shared" si="6"/>
        <v>0</v>
      </c>
      <c r="AG22" s="45">
        <v>0</v>
      </c>
      <c r="AH22" s="45">
        <v>0</v>
      </c>
      <c r="AI22" s="78">
        <v>0</v>
      </c>
      <c r="AJ22" s="78">
        <v>0</v>
      </c>
      <c r="AK22" s="78">
        <f t="shared" si="7"/>
        <v>0</v>
      </c>
      <c r="AL22" s="78">
        <v>0</v>
      </c>
      <c r="AM22" s="327">
        <v>799.3</v>
      </c>
      <c r="AN22" s="78">
        <v>0</v>
      </c>
      <c r="AO22" s="78">
        <v>0</v>
      </c>
      <c r="AP22" s="78">
        <f t="shared" si="8"/>
        <v>799.3</v>
      </c>
      <c r="AQ22" s="327">
        <v>848.8</v>
      </c>
      <c r="AR22" s="326">
        <v>11290.6</v>
      </c>
      <c r="AS22" s="326">
        <v>1904.6</v>
      </c>
      <c r="AT22" s="78">
        <v>0</v>
      </c>
      <c r="AU22" s="78">
        <f t="shared" si="9"/>
        <v>14044</v>
      </c>
      <c r="AV22" s="45">
        <v>109635.4</v>
      </c>
      <c r="AW22" s="45">
        <v>68276.2</v>
      </c>
      <c r="AX22" s="326">
        <v>1507.1</v>
      </c>
      <c r="AY22" s="78">
        <v>0</v>
      </c>
      <c r="AZ22" s="78">
        <v>4640</v>
      </c>
      <c r="BA22" s="78">
        <f t="shared" si="11"/>
        <v>184058.69999999998</v>
      </c>
      <c r="BB22" s="45">
        <v>3474.9</v>
      </c>
      <c r="BC22" s="45">
        <v>1055.0999999999999</v>
      </c>
      <c r="BD22" s="78">
        <v>0</v>
      </c>
      <c r="BE22" s="327">
        <v>0</v>
      </c>
      <c r="BF22" s="78">
        <f t="shared" si="12"/>
        <v>4530</v>
      </c>
    </row>
    <row r="23" spans="1:58" ht="18.75" customHeight="1">
      <c r="A23" s="1">
        <v>1985</v>
      </c>
      <c r="B23" s="45">
        <v>118933.5</v>
      </c>
      <c r="C23" s="45">
        <v>81120.600000000006</v>
      </c>
      <c r="D23" s="326">
        <v>3270.1</v>
      </c>
      <c r="E23" s="327">
        <v>894.6</v>
      </c>
      <c r="F23" s="326">
        <v>5904.3</v>
      </c>
      <c r="G23" s="78">
        <f t="shared" si="1"/>
        <v>210123.1</v>
      </c>
      <c r="H23" s="78">
        <v>0</v>
      </c>
      <c r="I23" s="78">
        <v>0</v>
      </c>
      <c r="J23" s="78">
        <v>0</v>
      </c>
      <c r="K23" s="78">
        <v>0</v>
      </c>
      <c r="L23" s="78">
        <f t="shared" si="2"/>
        <v>0</v>
      </c>
      <c r="M23" s="78">
        <v>0</v>
      </c>
      <c r="N23" s="78">
        <v>0</v>
      </c>
      <c r="O23" s="78">
        <v>0</v>
      </c>
      <c r="P23" s="78">
        <v>0</v>
      </c>
      <c r="Q23" s="78">
        <f t="shared" si="3"/>
        <v>0</v>
      </c>
      <c r="R23" s="78">
        <v>0</v>
      </c>
      <c r="S23" s="78">
        <v>0</v>
      </c>
      <c r="T23" s="78">
        <v>0</v>
      </c>
      <c r="U23" s="78">
        <v>648.70000000000005</v>
      </c>
      <c r="V23" s="78">
        <f t="shared" si="4"/>
        <v>648.70000000000005</v>
      </c>
      <c r="W23" s="78">
        <v>0</v>
      </c>
      <c r="X23" s="78">
        <v>0</v>
      </c>
      <c r="Y23" s="78">
        <v>0</v>
      </c>
      <c r="Z23" s="78">
        <v>245.9</v>
      </c>
      <c r="AA23" s="78">
        <f t="shared" si="5"/>
        <v>245.9</v>
      </c>
      <c r="AB23" s="78">
        <v>0</v>
      </c>
      <c r="AC23" s="78">
        <v>0</v>
      </c>
      <c r="AD23" s="78">
        <v>0</v>
      </c>
      <c r="AE23" s="78">
        <v>0</v>
      </c>
      <c r="AF23" s="78">
        <f t="shared" si="6"/>
        <v>0</v>
      </c>
      <c r="AG23" s="45">
        <v>0</v>
      </c>
      <c r="AH23" s="45">
        <v>4.3</v>
      </c>
      <c r="AI23" s="78">
        <v>0</v>
      </c>
      <c r="AJ23" s="78">
        <v>0</v>
      </c>
      <c r="AK23" s="78">
        <f t="shared" si="7"/>
        <v>4.3</v>
      </c>
      <c r="AL23" s="78">
        <v>0</v>
      </c>
      <c r="AM23" s="327">
        <v>926.2</v>
      </c>
      <c r="AN23" s="78">
        <v>0</v>
      </c>
      <c r="AO23" s="78">
        <v>0</v>
      </c>
      <c r="AP23" s="78">
        <f t="shared" si="8"/>
        <v>926.2</v>
      </c>
      <c r="AQ23" s="326">
        <v>1168.5999999999999</v>
      </c>
      <c r="AR23" s="326">
        <v>11852.3</v>
      </c>
      <c r="AS23" s="326">
        <v>1627.4</v>
      </c>
      <c r="AT23" s="78">
        <v>0</v>
      </c>
      <c r="AU23" s="78">
        <f t="shared" si="9"/>
        <v>14648.3</v>
      </c>
      <c r="AV23" s="45">
        <v>104521.4</v>
      </c>
      <c r="AW23" s="45">
        <v>68324</v>
      </c>
      <c r="AX23" s="326">
        <v>1642.8</v>
      </c>
      <c r="AY23" s="78">
        <v>0</v>
      </c>
      <c r="AZ23" s="78">
        <v>5904.3</v>
      </c>
      <c r="BA23" s="78">
        <f t="shared" si="11"/>
        <v>180392.49999999997</v>
      </c>
      <c r="BB23" s="45">
        <v>4547.5</v>
      </c>
      <c r="BC23" s="45">
        <v>1157.7</v>
      </c>
      <c r="BD23" s="78">
        <v>0</v>
      </c>
      <c r="BE23" s="327">
        <v>0</v>
      </c>
      <c r="BF23" s="78">
        <f t="shared" si="12"/>
        <v>5705.2</v>
      </c>
    </row>
    <row r="24" spans="1:58" ht="18.75" customHeight="1">
      <c r="A24" s="1">
        <v>1986</v>
      </c>
      <c r="B24" s="45">
        <v>64540.5</v>
      </c>
      <c r="C24" s="45">
        <v>17001.900000000001</v>
      </c>
      <c r="D24" s="326">
        <v>2596.1999999999998</v>
      </c>
      <c r="E24" s="327">
        <v>291</v>
      </c>
      <c r="F24" s="327">
        <v>0</v>
      </c>
      <c r="G24" s="78">
        <f t="shared" si="1"/>
        <v>84429.599999999991</v>
      </c>
      <c r="H24" s="78">
        <v>0</v>
      </c>
      <c r="I24" s="78">
        <v>0</v>
      </c>
      <c r="J24" s="78">
        <v>0</v>
      </c>
      <c r="K24" s="78">
        <v>0</v>
      </c>
      <c r="L24" s="78">
        <f t="shared" si="2"/>
        <v>0</v>
      </c>
      <c r="M24" s="78">
        <v>0</v>
      </c>
      <c r="N24" s="78">
        <v>0</v>
      </c>
      <c r="O24" s="78">
        <v>0</v>
      </c>
      <c r="P24" s="78">
        <v>0</v>
      </c>
      <c r="Q24" s="78">
        <f t="shared" si="3"/>
        <v>0</v>
      </c>
      <c r="R24" s="78">
        <v>0</v>
      </c>
      <c r="S24" s="78">
        <v>0</v>
      </c>
      <c r="T24" s="78">
        <v>0</v>
      </c>
      <c r="U24" s="78">
        <v>0</v>
      </c>
      <c r="V24" s="78">
        <f t="shared" si="4"/>
        <v>0</v>
      </c>
      <c r="W24" s="78">
        <v>0</v>
      </c>
      <c r="X24" s="78">
        <v>0</v>
      </c>
      <c r="Y24" s="78">
        <v>0</v>
      </c>
      <c r="Z24" s="78">
        <v>230.7</v>
      </c>
      <c r="AA24" s="78">
        <f t="shared" si="5"/>
        <v>230.7</v>
      </c>
      <c r="AB24" s="78">
        <v>0</v>
      </c>
      <c r="AC24" s="78">
        <v>0</v>
      </c>
      <c r="AD24" s="78">
        <v>0</v>
      </c>
      <c r="AE24" s="78">
        <v>0</v>
      </c>
      <c r="AF24" s="78">
        <f t="shared" si="6"/>
        <v>0</v>
      </c>
      <c r="AG24" s="45">
        <v>0</v>
      </c>
      <c r="AH24" s="45">
        <v>0</v>
      </c>
      <c r="AI24" s="78">
        <v>0</v>
      </c>
      <c r="AJ24" s="78">
        <v>0</v>
      </c>
      <c r="AK24" s="78">
        <f t="shared" si="7"/>
        <v>0</v>
      </c>
      <c r="AL24" s="78">
        <v>0</v>
      </c>
      <c r="AM24" s="327">
        <v>244.1</v>
      </c>
      <c r="AN24" s="78">
        <v>0</v>
      </c>
      <c r="AO24" s="78">
        <v>0</v>
      </c>
      <c r="AP24" s="78">
        <f t="shared" si="8"/>
        <v>244.1</v>
      </c>
      <c r="AQ24" s="326">
        <v>1156.7</v>
      </c>
      <c r="AR24" s="326">
        <v>2921.4</v>
      </c>
      <c r="AS24" s="326">
        <v>1243.5999999999999</v>
      </c>
      <c r="AT24" s="78">
        <v>0</v>
      </c>
      <c r="AU24" s="78">
        <f t="shared" si="9"/>
        <v>5321.7000000000007</v>
      </c>
      <c r="AV24" s="45">
        <v>59106.400000000001</v>
      </c>
      <c r="AW24" s="45">
        <v>20331.900000000001</v>
      </c>
      <c r="AX24" s="326">
        <v>1352.6</v>
      </c>
      <c r="AY24" s="78">
        <v>60.3</v>
      </c>
      <c r="AZ24" s="78">
        <v>0</v>
      </c>
      <c r="BA24" s="78">
        <f t="shared" si="11"/>
        <v>80851.200000000012</v>
      </c>
      <c r="BB24" s="45">
        <v>2448.4</v>
      </c>
      <c r="BC24" s="45">
        <v>184.4</v>
      </c>
      <c r="BD24" s="78">
        <v>0</v>
      </c>
      <c r="BE24" s="327">
        <v>0</v>
      </c>
      <c r="BF24" s="78">
        <f t="shared" si="12"/>
        <v>2632.8</v>
      </c>
    </row>
    <row r="25" spans="1:58" ht="18.75" customHeight="1">
      <c r="A25" s="1">
        <v>1987</v>
      </c>
      <c r="B25" s="45">
        <v>56893.3</v>
      </c>
      <c r="C25" s="45">
        <v>27324.5</v>
      </c>
      <c r="D25" s="326">
        <v>3119</v>
      </c>
      <c r="E25" s="327">
        <v>826.1</v>
      </c>
      <c r="F25" s="326">
        <v>5806.4</v>
      </c>
      <c r="G25" s="78">
        <f t="shared" si="1"/>
        <v>93969.3</v>
      </c>
      <c r="H25" s="78">
        <v>0</v>
      </c>
      <c r="I25" s="78">
        <v>0</v>
      </c>
      <c r="J25" s="78">
        <v>0</v>
      </c>
      <c r="K25" s="78">
        <v>0</v>
      </c>
      <c r="L25" s="78">
        <f t="shared" si="2"/>
        <v>0</v>
      </c>
      <c r="M25" s="78">
        <v>0</v>
      </c>
      <c r="N25" s="78">
        <v>0</v>
      </c>
      <c r="O25" s="78">
        <v>0</v>
      </c>
      <c r="P25" s="78">
        <v>0</v>
      </c>
      <c r="Q25" s="78">
        <f t="shared" si="3"/>
        <v>0</v>
      </c>
      <c r="R25" s="78">
        <v>0</v>
      </c>
      <c r="S25" s="78">
        <v>0</v>
      </c>
      <c r="T25" s="78">
        <v>0</v>
      </c>
      <c r="U25" s="78">
        <v>583.70000000000005</v>
      </c>
      <c r="V25" s="78">
        <f t="shared" si="4"/>
        <v>583.70000000000005</v>
      </c>
      <c r="W25" s="78">
        <v>0</v>
      </c>
      <c r="X25" s="78">
        <v>0</v>
      </c>
      <c r="Y25" s="78">
        <v>0</v>
      </c>
      <c r="Z25" s="78">
        <v>242.4</v>
      </c>
      <c r="AA25" s="78">
        <f t="shared" si="5"/>
        <v>242.4</v>
      </c>
      <c r="AB25" s="78">
        <v>0</v>
      </c>
      <c r="AC25" s="78">
        <v>0</v>
      </c>
      <c r="AD25" s="78">
        <v>0</v>
      </c>
      <c r="AE25" s="78">
        <v>0</v>
      </c>
      <c r="AF25" s="78">
        <f t="shared" si="6"/>
        <v>0</v>
      </c>
      <c r="AG25" s="45">
        <v>0</v>
      </c>
      <c r="AH25" s="45">
        <v>0</v>
      </c>
      <c r="AI25" s="78">
        <v>0</v>
      </c>
      <c r="AJ25" s="78">
        <v>0</v>
      </c>
      <c r="AK25" s="78">
        <f t="shared" si="7"/>
        <v>0</v>
      </c>
      <c r="AL25" s="78">
        <v>0</v>
      </c>
      <c r="AM25" s="327">
        <v>335.3</v>
      </c>
      <c r="AN25" s="78">
        <v>0</v>
      </c>
      <c r="AO25" s="78">
        <v>0</v>
      </c>
      <c r="AP25" s="78">
        <f t="shared" si="8"/>
        <v>335.3</v>
      </c>
      <c r="AQ25" s="326">
        <v>1488.7</v>
      </c>
      <c r="AR25" s="326">
        <v>5534.6</v>
      </c>
      <c r="AS25" s="326">
        <v>1379.3</v>
      </c>
      <c r="AT25" s="78">
        <v>0</v>
      </c>
      <c r="AU25" s="78">
        <f t="shared" si="9"/>
        <v>8402.6</v>
      </c>
      <c r="AV25" s="45">
        <v>40858.5</v>
      </c>
      <c r="AW25" s="45">
        <v>26788.799999999999</v>
      </c>
      <c r="AX25" s="326">
        <v>1739.7</v>
      </c>
      <c r="AY25" s="78">
        <v>0</v>
      </c>
      <c r="AZ25" s="78">
        <v>5806.4</v>
      </c>
      <c r="BA25" s="78">
        <f t="shared" si="11"/>
        <v>75193.399999999994</v>
      </c>
      <c r="BB25" s="45">
        <v>2304.9</v>
      </c>
      <c r="BC25" s="45">
        <v>417.4</v>
      </c>
      <c r="BD25" s="78">
        <v>0</v>
      </c>
      <c r="BE25" s="327">
        <v>0</v>
      </c>
      <c r="BF25" s="78">
        <f t="shared" si="12"/>
        <v>2722.3</v>
      </c>
    </row>
    <row r="26" spans="1:58" ht="18.75" customHeight="1">
      <c r="A26" s="1">
        <v>1988</v>
      </c>
      <c r="B26" s="45">
        <v>32215.599999999999</v>
      </c>
      <c r="C26" s="45">
        <v>4570.7</v>
      </c>
      <c r="D26" s="326">
        <v>3452.7</v>
      </c>
      <c r="E26" s="326">
        <v>1932.5</v>
      </c>
      <c r="F26" s="327">
        <v>0</v>
      </c>
      <c r="G26" s="78">
        <f t="shared" si="1"/>
        <v>42171.499999999993</v>
      </c>
      <c r="H26" s="78">
        <v>0</v>
      </c>
      <c r="I26" s="78">
        <v>0</v>
      </c>
      <c r="J26" s="78">
        <v>0</v>
      </c>
      <c r="K26" s="78">
        <v>0</v>
      </c>
      <c r="L26" s="78">
        <f t="shared" si="2"/>
        <v>0</v>
      </c>
      <c r="M26" s="78">
        <v>0</v>
      </c>
      <c r="N26" s="78">
        <v>0</v>
      </c>
      <c r="O26" s="78">
        <v>0</v>
      </c>
      <c r="P26" s="78">
        <v>0</v>
      </c>
      <c r="Q26" s="78">
        <f t="shared" si="3"/>
        <v>0</v>
      </c>
      <c r="R26" s="78">
        <v>0</v>
      </c>
      <c r="S26" s="78">
        <v>0</v>
      </c>
      <c r="T26" s="78">
        <v>0</v>
      </c>
      <c r="U26" s="78">
        <v>0</v>
      </c>
      <c r="V26" s="78">
        <f t="shared" si="4"/>
        <v>0</v>
      </c>
      <c r="W26" s="78">
        <v>0</v>
      </c>
      <c r="X26" s="78">
        <v>0</v>
      </c>
      <c r="Y26" s="78">
        <v>0</v>
      </c>
      <c r="Z26" s="78">
        <v>267.8</v>
      </c>
      <c r="AA26" s="78">
        <f t="shared" si="5"/>
        <v>267.8</v>
      </c>
      <c r="AB26" s="78">
        <v>0</v>
      </c>
      <c r="AC26" s="78">
        <v>0</v>
      </c>
      <c r="AD26" s="78">
        <v>0</v>
      </c>
      <c r="AE26" s="78">
        <v>0</v>
      </c>
      <c r="AF26" s="78">
        <f t="shared" si="6"/>
        <v>0</v>
      </c>
      <c r="AG26" s="45">
        <v>0</v>
      </c>
      <c r="AH26" s="45">
        <v>0</v>
      </c>
      <c r="AI26" s="78">
        <v>0</v>
      </c>
      <c r="AJ26" s="78">
        <v>0</v>
      </c>
      <c r="AK26" s="78">
        <f t="shared" si="7"/>
        <v>0</v>
      </c>
      <c r="AL26" s="78">
        <v>0</v>
      </c>
      <c r="AM26" s="327">
        <v>30.5</v>
      </c>
      <c r="AN26" s="78">
        <v>0</v>
      </c>
      <c r="AO26" s="78">
        <v>0</v>
      </c>
      <c r="AP26" s="78">
        <f t="shared" si="8"/>
        <v>30.5</v>
      </c>
      <c r="AQ26" s="327">
        <v>754.5</v>
      </c>
      <c r="AR26" s="326">
        <v>1177</v>
      </c>
      <c r="AS26" s="326">
        <v>1822.1</v>
      </c>
      <c r="AT26" s="78">
        <v>0</v>
      </c>
      <c r="AU26" s="78">
        <f t="shared" si="9"/>
        <v>3753.6</v>
      </c>
      <c r="AV26" s="45">
        <v>28406.5</v>
      </c>
      <c r="AW26" s="45">
        <v>8876.2999999999993</v>
      </c>
      <c r="AX26" s="326">
        <v>1630.6</v>
      </c>
      <c r="AY26" s="78">
        <v>1238.9000000000001</v>
      </c>
      <c r="AZ26" s="78">
        <v>0</v>
      </c>
      <c r="BA26" s="78">
        <f t="shared" si="11"/>
        <v>40152.300000000003</v>
      </c>
      <c r="BB26" s="45">
        <v>963.5</v>
      </c>
      <c r="BC26" s="45">
        <v>0</v>
      </c>
      <c r="BD26" s="78">
        <v>0</v>
      </c>
      <c r="BE26" s="327">
        <v>425.8</v>
      </c>
      <c r="BF26" s="78">
        <f t="shared" si="12"/>
        <v>1389.3</v>
      </c>
    </row>
    <row r="27" spans="1:58" ht="18.75" customHeight="1">
      <c r="A27" s="1">
        <v>1989</v>
      </c>
      <c r="B27" s="45">
        <v>39052.300000000003</v>
      </c>
      <c r="C27" s="45">
        <v>10744.9</v>
      </c>
      <c r="D27" s="326">
        <v>3095.9</v>
      </c>
      <c r="E27" s="326">
        <v>1301.5</v>
      </c>
      <c r="F27" s="327">
        <v>0</v>
      </c>
      <c r="G27" s="78">
        <f t="shared" si="1"/>
        <v>54194.600000000006</v>
      </c>
      <c r="H27" s="78">
        <v>0</v>
      </c>
      <c r="I27" s="78">
        <v>0</v>
      </c>
      <c r="J27" s="78">
        <v>0</v>
      </c>
      <c r="K27" s="78">
        <v>0</v>
      </c>
      <c r="L27" s="78">
        <f t="shared" si="2"/>
        <v>0</v>
      </c>
      <c r="M27" s="78">
        <v>0</v>
      </c>
      <c r="N27" s="78">
        <v>0</v>
      </c>
      <c r="O27" s="78">
        <v>0</v>
      </c>
      <c r="P27" s="78">
        <v>0</v>
      </c>
      <c r="Q27" s="78">
        <f t="shared" si="3"/>
        <v>0</v>
      </c>
      <c r="R27" s="78">
        <v>0</v>
      </c>
      <c r="S27" s="78">
        <v>0</v>
      </c>
      <c r="T27" s="78">
        <v>0</v>
      </c>
      <c r="U27" s="78">
        <v>0</v>
      </c>
      <c r="V27" s="78">
        <f t="shared" si="4"/>
        <v>0</v>
      </c>
      <c r="W27" s="78">
        <v>0</v>
      </c>
      <c r="X27" s="78">
        <v>0</v>
      </c>
      <c r="Y27" s="78">
        <v>0</v>
      </c>
      <c r="Z27" s="78">
        <v>283.10000000000002</v>
      </c>
      <c r="AA27" s="78">
        <f t="shared" si="5"/>
        <v>283.10000000000002</v>
      </c>
      <c r="AB27" s="78">
        <v>0</v>
      </c>
      <c r="AC27" s="78">
        <v>0</v>
      </c>
      <c r="AD27" s="78">
        <v>0</v>
      </c>
      <c r="AE27" s="78">
        <v>0</v>
      </c>
      <c r="AF27" s="78">
        <f t="shared" si="6"/>
        <v>0</v>
      </c>
      <c r="AG27" s="45">
        <v>0</v>
      </c>
      <c r="AH27" s="45">
        <v>9.6</v>
      </c>
      <c r="AI27" s="78">
        <v>0</v>
      </c>
      <c r="AJ27" s="78">
        <v>0</v>
      </c>
      <c r="AK27" s="78">
        <f t="shared" si="7"/>
        <v>9.6</v>
      </c>
      <c r="AL27" s="78">
        <v>0</v>
      </c>
      <c r="AM27" s="327">
        <v>160.9</v>
      </c>
      <c r="AN27" s="78">
        <v>0</v>
      </c>
      <c r="AO27" s="78">
        <v>0</v>
      </c>
      <c r="AP27" s="78">
        <f t="shared" si="8"/>
        <v>160.9</v>
      </c>
      <c r="AQ27" s="326">
        <v>1106.5</v>
      </c>
      <c r="AR27" s="326">
        <v>3161</v>
      </c>
      <c r="AS27" s="326">
        <v>1152.5</v>
      </c>
      <c r="AT27" s="78">
        <v>0</v>
      </c>
      <c r="AU27" s="78">
        <f t="shared" si="9"/>
        <v>5420</v>
      </c>
      <c r="AV27" s="45">
        <v>30207.9</v>
      </c>
      <c r="AW27" s="45">
        <v>11989.7</v>
      </c>
      <c r="AX27" s="326">
        <v>1943.4</v>
      </c>
      <c r="AY27" s="78">
        <v>1018.4</v>
      </c>
      <c r="AZ27" s="78">
        <v>0</v>
      </c>
      <c r="BA27" s="78">
        <f t="shared" si="11"/>
        <v>45159.400000000009</v>
      </c>
      <c r="BB27" s="45">
        <v>1850.3</v>
      </c>
      <c r="BC27" s="45">
        <v>0</v>
      </c>
      <c r="BD27" s="78">
        <v>0</v>
      </c>
      <c r="BE27" s="327">
        <v>0</v>
      </c>
      <c r="BF27" s="78">
        <f t="shared" si="12"/>
        <v>1850.3</v>
      </c>
    </row>
    <row r="28" spans="1:58" ht="18.75" customHeight="1">
      <c r="A28" s="1">
        <v>1990</v>
      </c>
      <c r="B28" s="45">
        <v>42809.7</v>
      </c>
      <c r="C28" s="45">
        <v>18714.3</v>
      </c>
      <c r="D28" s="326">
        <v>3709.7</v>
      </c>
      <c r="E28" s="326">
        <v>2249.6</v>
      </c>
      <c r="F28" s="326">
        <v>4980.2</v>
      </c>
      <c r="G28" s="78">
        <f t="shared" si="1"/>
        <v>72463.5</v>
      </c>
      <c r="H28" s="78">
        <v>0</v>
      </c>
      <c r="I28" s="78">
        <v>0</v>
      </c>
      <c r="J28" s="78">
        <v>0</v>
      </c>
      <c r="K28" s="78">
        <v>0</v>
      </c>
      <c r="L28" s="78">
        <f t="shared" si="2"/>
        <v>0</v>
      </c>
      <c r="M28" s="78">
        <v>0</v>
      </c>
      <c r="N28" s="78">
        <v>0</v>
      </c>
      <c r="O28" s="78">
        <v>0</v>
      </c>
      <c r="P28" s="78">
        <v>0</v>
      </c>
      <c r="Q28" s="78">
        <f t="shared" si="3"/>
        <v>0</v>
      </c>
      <c r="R28" s="78">
        <v>0</v>
      </c>
      <c r="S28" s="78">
        <v>0</v>
      </c>
      <c r="T28" s="78">
        <v>0</v>
      </c>
      <c r="U28" s="78">
        <v>1165.9000000000001</v>
      </c>
      <c r="V28" s="78">
        <f t="shared" si="4"/>
        <v>1165.9000000000001</v>
      </c>
      <c r="W28" s="78">
        <v>0</v>
      </c>
      <c r="X28" s="78">
        <v>0</v>
      </c>
      <c r="Y28" s="78">
        <v>0</v>
      </c>
      <c r="Z28" s="78">
        <v>279.39999999999998</v>
      </c>
      <c r="AA28" s="78">
        <f t="shared" si="5"/>
        <v>279.39999999999998</v>
      </c>
      <c r="AB28" s="78">
        <v>0</v>
      </c>
      <c r="AC28" s="78">
        <v>0</v>
      </c>
      <c r="AD28" s="78">
        <v>0</v>
      </c>
      <c r="AE28" s="78">
        <v>0</v>
      </c>
      <c r="AF28" s="78">
        <f t="shared" si="6"/>
        <v>0</v>
      </c>
      <c r="AG28" s="45">
        <v>0</v>
      </c>
      <c r="AH28" s="45">
        <v>30</v>
      </c>
      <c r="AI28" s="78">
        <v>0</v>
      </c>
      <c r="AJ28" s="78">
        <v>0</v>
      </c>
      <c r="AK28" s="78">
        <f t="shared" si="7"/>
        <v>30</v>
      </c>
      <c r="AL28" s="78">
        <v>0</v>
      </c>
      <c r="AM28" s="327">
        <v>260.60000000000002</v>
      </c>
      <c r="AN28" s="78">
        <v>0</v>
      </c>
      <c r="AO28" s="78">
        <v>0</v>
      </c>
      <c r="AP28" s="78">
        <f t="shared" si="8"/>
        <v>260.60000000000002</v>
      </c>
      <c r="AQ28" s="326">
        <v>1515.4</v>
      </c>
      <c r="AR28" s="326">
        <v>4708.5</v>
      </c>
      <c r="AS28" s="326">
        <v>1587.6</v>
      </c>
      <c r="AT28" s="78">
        <v>0</v>
      </c>
      <c r="AU28" s="78">
        <f t="shared" si="9"/>
        <v>7811.5</v>
      </c>
      <c r="AV28" s="45">
        <v>36116.9</v>
      </c>
      <c r="AW28" s="45">
        <v>16727.5</v>
      </c>
      <c r="AX28" s="326">
        <v>2122.1</v>
      </c>
      <c r="AY28" s="78">
        <v>814.1</v>
      </c>
      <c r="AZ28" s="78">
        <v>9609.4</v>
      </c>
      <c r="BA28" s="78">
        <f t="shared" si="11"/>
        <v>65390</v>
      </c>
      <c r="BB28" s="45">
        <v>1401.6</v>
      </c>
      <c r="BC28" s="45">
        <v>0</v>
      </c>
      <c r="BD28" s="78">
        <v>0</v>
      </c>
      <c r="BE28" s="327">
        <v>0</v>
      </c>
      <c r="BF28" s="78">
        <f t="shared" si="12"/>
        <v>1401.6</v>
      </c>
    </row>
    <row r="29" spans="1:58" ht="18.75" customHeight="1">
      <c r="A29" s="1">
        <v>1991</v>
      </c>
      <c r="B29" s="45">
        <v>38195.1</v>
      </c>
      <c r="C29" s="45">
        <v>8799.4</v>
      </c>
      <c r="D29" s="326">
        <v>4154.7</v>
      </c>
      <c r="E29" s="326">
        <v>4121</v>
      </c>
      <c r="F29" s="327">
        <v>0</v>
      </c>
      <c r="G29" s="78">
        <f t="shared" si="1"/>
        <v>55270.2</v>
      </c>
      <c r="H29" s="78">
        <v>0</v>
      </c>
      <c r="I29" s="78">
        <v>0</v>
      </c>
      <c r="J29" s="78">
        <v>0</v>
      </c>
      <c r="K29" s="78">
        <v>0</v>
      </c>
      <c r="L29" s="78">
        <f t="shared" si="2"/>
        <v>0</v>
      </c>
      <c r="M29" s="78">
        <v>0</v>
      </c>
      <c r="N29" s="78">
        <v>0</v>
      </c>
      <c r="O29" s="78">
        <v>0</v>
      </c>
      <c r="P29" s="78">
        <v>0</v>
      </c>
      <c r="Q29" s="78">
        <f t="shared" si="3"/>
        <v>0</v>
      </c>
      <c r="R29" s="78">
        <v>0</v>
      </c>
      <c r="S29" s="78">
        <v>0</v>
      </c>
      <c r="T29" s="78">
        <v>0</v>
      </c>
      <c r="U29" s="78">
        <v>1296.4000000000001</v>
      </c>
      <c r="V29" s="78">
        <f t="shared" si="4"/>
        <v>1296.4000000000001</v>
      </c>
      <c r="W29" s="78">
        <v>0</v>
      </c>
      <c r="X29" s="78">
        <v>0</v>
      </c>
      <c r="Y29" s="78">
        <v>0</v>
      </c>
      <c r="Z29" s="78">
        <v>386.7</v>
      </c>
      <c r="AA29" s="78">
        <f t="shared" si="5"/>
        <v>386.7</v>
      </c>
      <c r="AB29" s="78">
        <v>0</v>
      </c>
      <c r="AC29" s="78">
        <v>0</v>
      </c>
      <c r="AD29" s="78">
        <v>0</v>
      </c>
      <c r="AE29" s="78">
        <v>0</v>
      </c>
      <c r="AF29" s="78">
        <f t="shared" si="6"/>
        <v>0</v>
      </c>
      <c r="AG29" s="45">
        <v>0</v>
      </c>
      <c r="AH29" s="45">
        <v>15.4</v>
      </c>
      <c r="AI29" s="78">
        <v>0</v>
      </c>
      <c r="AJ29" s="78">
        <v>0</v>
      </c>
      <c r="AK29" s="78">
        <f t="shared" si="7"/>
        <v>15.4</v>
      </c>
      <c r="AL29" s="78">
        <v>0</v>
      </c>
      <c r="AM29" s="327">
        <v>183.6</v>
      </c>
      <c r="AN29" s="78">
        <v>0</v>
      </c>
      <c r="AO29" s="78">
        <v>0</v>
      </c>
      <c r="AP29" s="78">
        <f t="shared" si="8"/>
        <v>183.6</v>
      </c>
      <c r="AQ29" s="326">
        <v>1514.5</v>
      </c>
      <c r="AR29" s="326">
        <v>2664.2</v>
      </c>
      <c r="AS29" s="326">
        <v>1427.8</v>
      </c>
      <c r="AT29" s="78">
        <v>0</v>
      </c>
      <c r="AU29" s="78">
        <f t="shared" si="9"/>
        <v>5606.5</v>
      </c>
      <c r="AV29" s="45">
        <v>27690.3</v>
      </c>
      <c r="AW29" s="45">
        <v>8246.7999999999993</v>
      </c>
      <c r="AX29" s="326">
        <v>2726.9</v>
      </c>
      <c r="AY29" s="78">
        <v>2444.8000000000002</v>
      </c>
      <c r="AZ29" s="78">
        <v>3093.1</v>
      </c>
      <c r="BA29" s="78">
        <f t="shared" si="11"/>
        <v>44201.9</v>
      </c>
      <c r="BB29" s="45">
        <v>1976.5</v>
      </c>
      <c r="BC29" s="45">
        <v>0</v>
      </c>
      <c r="BD29" s="78">
        <v>0</v>
      </c>
      <c r="BE29" s="327">
        <v>0</v>
      </c>
      <c r="BF29" s="78">
        <f t="shared" si="12"/>
        <v>1976.5</v>
      </c>
    </row>
    <row r="30" spans="1:58" ht="18.75" customHeight="1">
      <c r="A30" s="1">
        <v>1992</v>
      </c>
      <c r="B30" s="45">
        <v>31354.2</v>
      </c>
      <c r="C30" s="45">
        <v>5437.9</v>
      </c>
      <c r="D30" s="326">
        <v>4071.1</v>
      </c>
      <c r="E30" s="326">
        <v>2810.5</v>
      </c>
      <c r="F30" s="327">
        <v>0</v>
      </c>
      <c r="G30" s="78">
        <f t="shared" si="1"/>
        <v>43673.7</v>
      </c>
      <c r="H30" s="78">
        <v>0</v>
      </c>
      <c r="I30" s="78">
        <v>0</v>
      </c>
      <c r="J30" s="78">
        <v>0</v>
      </c>
      <c r="K30" s="78">
        <v>0</v>
      </c>
      <c r="L30" s="78">
        <f t="shared" si="2"/>
        <v>0</v>
      </c>
      <c r="M30" s="78">
        <v>0</v>
      </c>
      <c r="N30" s="78">
        <v>0</v>
      </c>
      <c r="O30" s="78">
        <v>0</v>
      </c>
      <c r="P30" s="78">
        <v>0</v>
      </c>
      <c r="Q30" s="78">
        <f t="shared" si="3"/>
        <v>0</v>
      </c>
      <c r="R30" s="78">
        <v>0</v>
      </c>
      <c r="S30" s="78">
        <v>0</v>
      </c>
      <c r="T30" s="78">
        <v>0</v>
      </c>
      <c r="U30" s="78">
        <v>328.6</v>
      </c>
      <c r="V30" s="78">
        <f t="shared" si="4"/>
        <v>328.6</v>
      </c>
      <c r="W30" s="78">
        <v>0</v>
      </c>
      <c r="X30" s="78">
        <v>0</v>
      </c>
      <c r="Y30" s="78">
        <v>0</v>
      </c>
      <c r="Z30" s="78">
        <v>123.2</v>
      </c>
      <c r="AA30" s="78">
        <f t="shared" si="5"/>
        <v>123.2</v>
      </c>
      <c r="AB30" s="78">
        <v>0</v>
      </c>
      <c r="AC30" s="78">
        <v>0</v>
      </c>
      <c r="AD30" s="78">
        <v>0</v>
      </c>
      <c r="AE30" s="78">
        <v>0</v>
      </c>
      <c r="AF30" s="78">
        <f t="shared" si="6"/>
        <v>0</v>
      </c>
      <c r="AG30" s="45">
        <v>0</v>
      </c>
      <c r="AH30" s="45">
        <v>0</v>
      </c>
      <c r="AI30" s="78">
        <v>0</v>
      </c>
      <c r="AJ30" s="78">
        <v>0</v>
      </c>
      <c r="AK30" s="78">
        <f t="shared" si="7"/>
        <v>0</v>
      </c>
      <c r="AL30" s="78">
        <v>0</v>
      </c>
      <c r="AM30" s="327">
        <v>143.1</v>
      </c>
      <c r="AN30" s="78">
        <v>0</v>
      </c>
      <c r="AO30" s="78">
        <v>0</v>
      </c>
      <c r="AP30" s="78">
        <f t="shared" si="8"/>
        <v>143.1</v>
      </c>
      <c r="AQ30" s="326">
        <v>1336.6</v>
      </c>
      <c r="AR30" s="326">
        <v>3540</v>
      </c>
      <c r="AS30" s="326">
        <v>1429.5</v>
      </c>
      <c r="AT30" s="78">
        <v>0</v>
      </c>
      <c r="AU30" s="78">
        <f t="shared" si="9"/>
        <v>6306.1</v>
      </c>
      <c r="AV30" s="45">
        <v>24824</v>
      </c>
      <c r="AW30" s="45">
        <v>6160.3</v>
      </c>
      <c r="AX30" s="326">
        <v>2641.6</v>
      </c>
      <c r="AY30" s="78">
        <v>2366.9</v>
      </c>
      <c r="AZ30" s="78">
        <v>2681.4</v>
      </c>
      <c r="BA30" s="78">
        <f t="shared" si="11"/>
        <v>38674.200000000004</v>
      </c>
      <c r="BB30" s="45">
        <v>1138.9000000000001</v>
      </c>
      <c r="BC30" s="45">
        <v>0</v>
      </c>
      <c r="BD30" s="78">
        <v>0</v>
      </c>
      <c r="BE30" s="327">
        <v>0</v>
      </c>
      <c r="BF30" s="78">
        <f t="shared" si="12"/>
        <v>1138.9000000000001</v>
      </c>
    </row>
    <row r="31" spans="1:58" ht="18.75" customHeight="1">
      <c r="A31" s="1">
        <v>1993</v>
      </c>
      <c r="B31" s="45">
        <v>46646.7</v>
      </c>
      <c r="C31" s="45">
        <v>13267.4</v>
      </c>
      <c r="D31" s="326">
        <v>3515</v>
      </c>
      <c r="E31" s="326">
        <v>4089</v>
      </c>
      <c r="F31" s="327">
        <v>205.9</v>
      </c>
      <c r="G31" s="78">
        <f t="shared" si="1"/>
        <v>67724</v>
      </c>
      <c r="H31" s="78">
        <v>0</v>
      </c>
      <c r="I31" s="78">
        <v>0</v>
      </c>
      <c r="J31" s="78">
        <v>0</v>
      </c>
      <c r="K31" s="78">
        <v>0</v>
      </c>
      <c r="L31" s="78">
        <f t="shared" si="2"/>
        <v>0</v>
      </c>
      <c r="M31" s="78">
        <v>0</v>
      </c>
      <c r="N31" s="78">
        <v>0</v>
      </c>
      <c r="O31" s="78">
        <v>0</v>
      </c>
      <c r="P31" s="78">
        <v>0</v>
      </c>
      <c r="Q31" s="78">
        <f t="shared" si="3"/>
        <v>0</v>
      </c>
      <c r="R31" s="78">
        <v>0</v>
      </c>
      <c r="S31" s="78">
        <v>0</v>
      </c>
      <c r="T31" s="78">
        <v>0</v>
      </c>
      <c r="U31" s="78">
        <v>306.10000000000002</v>
      </c>
      <c r="V31" s="78">
        <f t="shared" si="4"/>
        <v>306.10000000000002</v>
      </c>
      <c r="W31" s="78">
        <v>0</v>
      </c>
      <c r="X31" s="78">
        <v>0</v>
      </c>
      <c r="Y31" s="78">
        <v>0</v>
      </c>
      <c r="Z31" s="78">
        <v>216.8</v>
      </c>
      <c r="AA31" s="78">
        <f t="shared" si="5"/>
        <v>216.8</v>
      </c>
      <c r="AB31" s="78">
        <v>0</v>
      </c>
      <c r="AC31" s="78">
        <v>0</v>
      </c>
      <c r="AD31" s="78">
        <v>0</v>
      </c>
      <c r="AE31" s="78">
        <v>0</v>
      </c>
      <c r="AF31" s="78">
        <f t="shared" si="6"/>
        <v>0</v>
      </c>
      <c r="AG31" s="45">
        <v>0</v>
      </c>
      <c r="AH31" s="45">
        <v>13.5</v>
      </c>
      <c r="AI31" s="78">
        <v>0</v>
      </c>
      <c r="AJ31" s="78">
        <v>0</v>
      </c>
      <c r="AK31" s="78">
        <f t="shared" si="7"/>
        <v>13.5</v>
      </c>
      <c r="AL31" s="78">
        <v>0</v>
      </c>
      <c r="AM31" s="327">
        <v>98.4</v>
      </c>
      <c r="AN31" s="78">
        <v>0</v>
      </c>
      <c r="AO31" s="78">
        <v>0</v>
      </c>
      <c r="AP31" s="78">
        <f t="shared" si="8"/>
        <v>98.4</v>
      </c>
      <c r="AQ31" s="326">
        <v>1496.4</v>
      </c>
      <c r="AR31" s="326">
        <v>4017.6</v>
      </c>
      <c r="AS31" s="326">
        <v>1289</v>
      </c>
      <c r="AT31" s="78">
        <v>0</v>
      </c>
      <c r="AU31" s="78">
        <f t="shared" si="9"/>
        <v>6803</v>
      </c>
      <c r="AV31" s="45">
        <v>40882.1</v>
      </c>
      <c r="AW31" s="45">
        <v>10015.299999999999</v>
      </c>
      <c r="AX31" s="326">
        <v>2226</v>
      </c>
      <c r="AY31" s="78">
        <v>2589.1999999999998</v>
      </c>
      <c r="AZ31" s="78">
        <v>2676.7</v>
      </c>
      <c r="BA31" s="78">
        <f t="shared" si="11"/>
        <v>58389.299999999988</v>
      </c>
      <c r="BB31" s="45">
        <v>2176.8000000000002</v>
      </c>
      <c r="BC31" s="45">
        <v>125.4</v>
      </c>
      <c r="BD31" s="78">
        <v>0</v>
      </c>
      <c r="BE31" s="327">
        <v>982.6</v>
      </c>
      <c r="BF31" s="78">
        <f t="shared" si="12"/>
        <v>3284.8</v>
      </c>
    </row>
    <row r="32" spans="1:58" ht="18.75" customHeight="1">
      <c r="A32" s="1">
        <v>1994</v>
      </c>
      <c r="B32" s="45">
        <v>39330</v>
      </c>
      <c r="C32" s="45">
        <v>8233.9</v>
      </c>
      <c r="D32" s="326">
        <v>4055.4</v>
      </c>
      <c r="E32" s="326">
        <v>1250.9000000000001</v>
      </c>
      <c r="F32" s="327">
        <v>895.8</v>
      </c>
      <c r="G32" s="78">
        <f t="shared" si="1"/>
        <v>53766.000000000007</v>
      </c>
      <c r="H32" s="78">
        <v>0</v>
      </c>
      <c r="I32" s="78">
        <v>0</v>
      </c>
      <c r="J32" s="78">
        <v>0</v>
      </c>
      <c r="K32" s="78">
        <v>0</v>
      </c>
      <c r="L32" s="78">
        <f t="shared" si="2"/>
        <v>0</v>
      </c>
      <c r="M32" s="78">
        <v>0</v>
      </c>
      <c r="N32" s="78">
        <v>0</v>
      </c>
      <c r="O32" s="78">
        <v>0</v>
      </c>
      <c r="P32" s="78">
        <v>0</v>
      </c>
      <c r="Q32" s="78">
        <f t="shared" si="3"/>
        <v>0</v>
      </c>
      <c r="R32" s="78">
        <v>0</v>
      </c>
      <c r="S32" s="78">
        <v>0</v>
      </c>
      <c r="T32" s="78">
        <v>0</v>
      </c>
      <c r="U32" s="78">
        <v>0</v>
      </c>
      <c r="V32" s="78">
        <f t="shared" si="4"/>
        <v>0</v>
      </c>
      <c r="W32" s="78">
        <v>0</v>
      </c>
      <c r="X32" s="78">
        <v>0</v>
      </c>
      <c r="Y32" s="78">
        <v>0</v>
      </c>
      <c r="Z32" s="78">
        <v>153.80000000000001</v>
      </c>
      <c r="AA32" s="78">
        <f t="shared" si="5"/>
        <v>153.80000000000001</v>
      </c>
      <c r="AB32" s="78">
        <v>0</v>
      </c>
      <c r="AC32" s="78">
        <v>0</v>
      </c>
      <c r="AD32" s="78">
        <v>0</v>
      </c>
      <c r="AE32" s="78">
        <v>0</v>
      </c>
      <c r="AF32" s="78">
        <f t="shared" si="6"/>
        <v>0</v>
      </c>
      <c r="AG32" s="45">
        <v>0</v>
      </c>
      <c r="AH32" s="45">
        <v>2</v>
      </c>
      <c r="AI32" s="78">
        <v>0</v>
      </c>
      <c r="AJ32" s="78">
        <v>0</v>
      </c>
      <c r="AK32" s="78">
        <f t="shared" si="7"/>
        <v>2</v>
      </c>
      <c r="AL32" s="78">
        <v>0</v>
      </c>
      <c r="AM32" s="327">
        <v>35.9</v>
      </c>
      <c r="AN32" s="78">
        <v>0</v>
      </c>
      <c r="AO32" s="78">
        <v>0</v>
      </c>
      <c r="AP32" s="78">
        <f t="shared" si="8"/>
        <v>35.9</v>
      </c>
      <c r="AQ32" s="326">
        <v>2357.1999999999998</v>
      </c>
      <c r="AR32" s="326">
        <v>5101.6000000000004</v>
      </c>
      <c r="AS32" s="326">
        <v>1320.2</v>
      </c>
      <c r="AT32" s="78">
        <v>0</v>
      </c>
      <c r="AU32" s="78">
        <f t="shared" si="9"/>
        <v>8779</v>
      </c>
      <c r="AV32" s="45">
        <v>36024.9</v>
      </c>
      <c r="AW32" s="45">
        <v>5225.8999999999996</v>
      </c>
      <c r="AX32" s="326">
        <v>2735.2</v>
      </c>
      <c r="AY32" s="78">
        <v>1104.7</v>
      </c>
      <c r="AZ32" s="78">
        <v>3029.2</v>
      </c>
      <c r="BA32" s="78">
        <f t="shared" si="11"/>
        <v>48119.899999999994</v>
      </c>
      <c r="BB32" s="45">
        <v>2873.8</v>
      </c>
      <c r="BC32" s="45">
        <v>0</v>
      </c>
      <c r="BD32" s="78">
        <v>0</v>
      </c>
      <c r="BE32" s="327">
        <v>0</v>
      </c>
      <c r="BF32" s="78">
        <f t="shared" si="12"/>
        <v>2873.8</v>
      </c>
    </row>
    <row r="33" spans="1:58" ht="18.75" customHeight="1">
      <c r="A33" s="1">
        <v>1995</v>
      </c>
      <c r="B33" s="45">
        <v>26909.8</v>
      </c>
      <c r="C33" s="45">
        <v>14126.7</v>
      </c>
      <c r="D33" s="326">
        <v>4605.2</v>
      </c>
      <c r="E33" s="326">
        <v>2765.9</v>
      </c>
      <c r="F33" s="326">
        <v>9688</v>
      </c>
      <c r="G33" s="78">
        <f t="shared" si="1"/>
        <v>58095.6</v>
      </c>
      <c r="H33" s="78">
        <v>0</v>
      </c>
      <c r="I33" s="78">
        <v>0</v>
      </c>
      <c r="J33" s="78">
        <v>0</v>
      </c>
      <c r="K33" s="78">
        <v>0</v>
      </c>
      <c r="L33" s="78">
        <f t="shared" si="2"/>
        <v>0</v>
      </c>
      <c r="M33" s="78">
        <v>0</v>
      </c>
      <c r="N33" s="78">
        <v>0</v>
      </c>
      <c r="O33" s="78">
        <v>0</v>
      </c>
      <c r="P33" s="78">
        <v>0</v>
      </c>
      <c r="Q33" s="78">
        <f t="shared" si="3"/>
        <v>0</v>
      </c>
      <c r="R33" s="78">
        <v>0</v>
      </c>
      <c r="S33" s="78">
        <v>0</v>
      </c>
      <c r="T33" s="78">
        <v>0</v>
      </c>
      <c r="U33" s="78">
        <v>0</v>
      </c>
      <c r="V33" s="78">
        <f t="shared" si="4"/>
        <v>0</v>
      </c>
      <c r="W33" s="78">
        <v>0</v>
      </c>
      <c r="X33" s="78">
        <v>0</v>
      </c>
      <c r="Y33" s="78">
        <v>0</v>
      </c>
      <c r="Z33" s="78">
        <v>152.80000000000001</v>
      </c>
      <c r="AA33" s="78">
        <f t="shared" si="5"/>
        <v>152.80000000000001</v>
      </c>
      <c r="AB33" s="78">
        <v>0</v>
      </c>
      <c r="AC33" s="78">
        <v>0</v>
      </c>
      <c r="AD33" s="78">
        <v>0</v>
      </c>
      <c r="AE33" s="78">
        <v>0</v>
      </c>
      <c r="AF33" s="78">
        <f t="shared" si="6"/>
        <v>0</v>
      </c>
      <c r="AG33" s="45">
        <v>0</v>
      </c>
      <c r="AH33" s="45">
        <v>12.3</v>
      </c>
      <c r="AI33" s="78">
        <v>0</v>
      </c>
      <c r="AJ33" s="78">
        <v>0</v>
      </c>
      <c r="AK33" s="78">
        <f t="shared" si="7"/>
        <v>12.3</v>
      </c>
      <c r="AL33" s="78">
        <v>0</v>
      </c>
      <c r="AM33" s="327">
        <v>142.6</v>
      </c>
      <c r="AN33" s="78">
        <v>0</v>
      </c>
      <c r="AO33" s="78">
        <v>0</v>
      </c>
      <c r="AP33" s="78">
        <f t="shared" si="8"/>
        <v>142.6</v>
      </c>
      <c r="AQ33" s="326">
        <v>1553.7</v>
      </c>
      <c r="AR33" s="326">
        <v>7726.7</v>
      </c>
      <c r="AS33" s="326">
        <v>1776.9</v>
      </c>
      <c r="AT33" s="78">
        <v>0</v>
      </c>
      <c r="AU33" s="78">
        <f t="shared" si="9"/>
        <v>11057.3</v>
      </c>
      <c r="AV33" s="45">
        <v>26552.6</v>
      </c>
      <c r="AW33" s="45">
        <v>7314.1</v>
      </c>
      <c r="AX33" s="326">
        <v>2828.3</v>
      </c>
      <c r="AY33" s="78">
        <v>1006.5</v>
      </c>
      <c r="AZ33" s="78">
        <v>11632.5</v>
      </c>
      <c r="BA33" s="78">
        <f t="shared" si="11"/>
        <v>49334</v>
      </c>
      <c r="BB33" s="45">
        <v>0</v>
      </c>
      <c r="BC33" s="45">
        <v>0</v>
      </c>
      <c r="BD33" s="78">
        <v>0</v>
      </c>
      <c r="BE33" s="326">
        <v>1612.7</v>
      </c>
      <c r="BF33" s="78">
        <f t="shared" si="12"/>
        <v>1612.7</v>
      </c>
    </row>
    <row r="34" spans="1:58" ht="18.75" customHeight="1">
      <c r="A34" s="1">
        <v>1996</v>
      </c>
      <c r="B34" s="45">
        <v>52487.1</v>
      </c>
      <c r="C34" s="45">
        <v>26997.200000000001</v>
      </c>
      <c r="D34" s="326">
        <v>4050.5</v>
      </c>
      <c r="E34" s="326">
        <v>4559.5</v>
      </c>
      <c r="F34" s="326">
        <v>17561.599999999999</v>
      </c>
      <c r="G34" s="78">
        <f t="shared" si="1"/>
        <v>105655.9</v>
      </c>
      <c r="H34" s="78">
        <v>0</v>
      </c>
      <c r="I34" s="78">
        <v>0</v>
      </c>
      <c r="J34" s="78">
        <v>0</v>
      </c>
      <c r="K34" s="78">
        <v>0</v>
      </c>
      <c r="L34" s="78">
        <f t="shared" si="2"/>
        <v>0</v>
      </c>
      <c r="M34" s="78">
        <v>0</v>
      </c>
      <c r="N34" s="78">
        <v>0</v>
      </c>
      <c r="O34" s="78">
        <v>0</v>
      </c>
      <c r="P34" s="78">
        <v>0</v>
      </c>
      <c r="Q34" s="78">
        <f t="shared" si="3"/>
        <v>0</v>
      </c>
      <c r="R34" s="78">
        <v>0</v>
      </c>
      <c r="S34" s="78">
        <v>0</v>
      </c>
      <c r="T34" s="78">
        <v>0</v>
      </c>
      <c r="U34" s="78">
        <v>0</v>
      </c>
      <c r="V34" s="78">
        <f t="shared" si="4"/>
        <v>0</v>
      </c>
      <c r="W34" s="78">
        <v>0</v>
      </c>
      <c r="X34" s="78">
        <v>0</v>
      </c>
      <c r="Y34" s="78">
        <v>0</v>
      </c>
      <c r="Z34" s="78">
        <v>158.9</v>
      </c>
      <c r="AA34" s="78">
        <f t="shared" si="5"/>
        <v>158.9</v>
      </c>
      <c r="AB34" s="78">
        <v>0</v>
      </c>
      <c r="AC34" s="78">
        <v>0</v>
      </c>
      <c r="AD34" s="78">
        <v>0</v>
      </c>
      <c r="AE34" s="78">
        <v>0</v>
      </c>
      <c r="AF34" s="78">
        <f t="shared" si="6"/>
        <v>0</v>
      </c>
      <c r="AG34" s="45">
        <v>0</v>
      </c>
      <c r="AH34" s="45">
        <v>3.8</v>
      </c>
      <c r="AI34" s="78">
        <v>0</v>
      </c>
      <c r="AJ34" s="78">
        <v>0</v>
      </c>
      <c r="AK34" s="78">
        <f t="shared" si="7"/>
        <v>3.8</v>
      </c>
      <c r="AL34" s="78">
        <v>0</v>
      </c>
      <c r="AM34" s="327">
        <v>285.10000000000002</v>
      </c>
      <c r="AN34" s="78">
        <v>0</v>
      </c>
      <c r="AO34" s="78">
        <v>0</v>
      </c>
      <c r="AP34" s="78">
        <f t="shared" si="8"/>
        <v>285.10000000000002</v>
      </c>
      <c r="AQ34" s="326">
        <v>1451.6</v>
      </c>
      <c r="AR34" s="326">
        <v>10815.3</v>
      </c>
      <c r="AS34" s="326">
        <v>1555.3</v>
      </c>
      <c r="AT34" s="78">
        <v>0</v>
      </c>
      <c r="AU34" s="78">
        <f t="shared" si="9"/>
        <v>13822.199999999999</v>
      </c>
      <c r="AV34" s="45">
        <v>48064.9</v>
      </c>
      <c r="AW34" s="45">
        <v>15640.3</v>
      </c>
      <c r="AX34" s="326">
        <v>2495.1999999999998</v>
      </c>
      <c r="AY34" s="78">
        <v>1136.2</v>
      </c>
      <c r="AZ34" s="78">
        <v>19955.3</v>
      </c>
      <c r="BA34" s="78">
        <f t="shared" si="11"/>
        <v>87291.9</v>
      </c>
      <c r="BB34" s="45">
        <v>1013.6</v>
      </c>
      <c r="BC34" s="45">
        <v>0</v>
      </c>
      <c r="BD34" s="78">
        <v>0</v>
      </c>
      <c r="BE34" s="326">
        <v>3268.6</v>
      </c>
      <c r="BF34" s="78">
        <f t="shared" si="12"/>
        <v>4282.2</v>
      </c>
    </row>
    <row r="35" spans="1:58" ht="18.75" customHeight="1">
      <c r="A35" s="1">
        <v>1997</v>
      </c>
      <c r="B35" s="45">
        <v>64302.7</v>
      </c>
      <c r="C35" s="45">
        <v>21263.599999999999</v>
      </c>
      <c r="D35" s="326">
        <v>4299.5</v>
      </c>
      <c r="E35" s="326">
        <v>5447.3</v>
      </c>
      <c r="F35" s="326">
        <v>17160</v>
      </c>
      <c r="G35" s="78">
        <f t="shared" si="1"/>
        <v>112473.09999999999</v>
      </c>
      <c r="H35" s="78">
        <v>0</v>
      </c>
      <c r="I35" s="78">
        <v>0</v>
      </c>
      <c r="J35" s="78">
        <v>0</v>
      </c>
      <c r="K35" s="78">
        <v>0</v>
      </c>
      <c r="L35" s="78">
        <f t="shared" si="2"/>
        <v>0</v>
      </c>
      <c r="M35" s="78">
        <v>0</v>
      </c>
      <c r="N35" s="78">
        <v>0</v>
      </c>
      <c r="O35" s="78">
        <v>0</v>
      </c>
      <c r="P35" s="78">
        <v>0</v>
      </c>
      <c r="Q35" s="78">
        <f t="shared" si="3"/>
        <v>0</v>
      </c>
      <c r="R35" s="78">
        <v>0</v>
      </c>
      <c r="S35" s="78">
        <v>0</v>
      </c>
      <c r="T35" s="78">
        <v>0</v>
      </c>
      <c r="U35" s="78">
        <v>163</v>
      </c>
      <c r="V35" s="78">
        <f t="shared" si="4"/>
        <v>163</v>
      </c>
      <c r="W35" s="78">
        <v>0</v>
      </c>
      <c r="X35" s="78">
        <v>0</v>
      </c>
      <c r="Y35" s="78">
        <v>0</v>
      </c>
      <c r="Z35" s="78">
        <v>220.8</v>
      </c>
      <c r="AA35" s="78">
        <f t="shared" si="5"/>
        <v>220.8</v>
      </c>
      <c r="AB35" s="78">
        <v>0</v>
      </c>
      <c r="AC35" s="78">
        <v>0</v>
      </c>
      <c r="AD35" s="78">
        <v>0</v>
      </c>
      <c r="AE35" s="78">
        <v>0</v>
      </c>
      <c r="AF35" s="78">
        <f t="shared" si="6"/>
        <v>0</v>
      </c>
      <c r="AG35" s="45">
        <v>0</v>
      </c>
      <c r="AH35" s="45">
        <v>0</v>
      </c>
      <c r="AI35" s="78">
        <v>0</v>
      </c>
      <c r="AJ35" s="78">
        <v>0</v>
      </c>
      <c r="AK35" s="78">
        <f t="shared" si="7"/>
        <v>0</v>
      </c>
      <c r="AL35" s="78">
        <v>0</v>
      </c>
      <c r="AM35" s="327">
        <v>269.8</v>
      </c>
      <c r="AN35" s="78">
        <v>0</v>
      </c>
      <c r="AO35" s="78">
        <v>0</v>
      </c>
      <c r="AP35" s="78">
        <f t="shared" si="8"/>
        <v>269.8</v>
      </c>
      <c r="AQ35" s="326">
        <v>1559.1</v>
      </c>
      <c r="AR35" s="326">
        <v>8743.7000000000007</v>
      </c>
      <c r="AS35" s="326">
        <v>1737</v>
      </c>
      <c r="AT35" s="78">
        <v>0</v>
      </c>
      <c r="AU35" s="78">
        <f t="shared" si="9"/>
        <v>12039.800000000001</v>
      </c>
      <c r="AV35" s="45">
        <v>54520.4</v>
      </c>
      <c r="AW35" s="45">
        <v>11924.6</v>
      </c>
      <c r="AX35" s="326">
        <v>2562.5</v>
      </c>
      <c r="AY35" s="78">
        <v>0</v>
      </c>
      <c r="AZ35" s="78">
        <v>19486.3</v>
      </c>
      <c r="BA35" s="78">
        <f t="shared" si="11"/>
        <v>88493.8</v>
      </c>
      <c r="BB35" s="45">
        <v>2878.3</v>
      </c>
      <c r="BC35" s="45">
        <v>0</v>
      </c>
      <c r="BD35" s="78">
        <v>0</v>
      </c>
      <c r="BE35" s="326">
        <v>5064.5</v>
      </c>
      <c r="BF35" s="78">
        <f t="shared" si="12"/>
        <v>7942.8</v>
      </c>
    </row>
    <row r="36" spans="1:58" ht="18.75" customHeight="1">
      <c r="A36" s="1">
        <v>1998</v>
      </c>
      <c r="B36" s="45">
        <v>36536.9</v>
      </c>
      <c r="C36" s="45">
        <v>0</v>
      </c>
      <c r="D36" s="326">
        <v>4260</v>
      </c>
      <c r="E36" s="326">
        <v>4341.2</v>
      </c>
      <c r="F36" s="326">
        <v>4475.3999999999996</v>
      </c>
      <c r="G36" s="78">
        <f t="shared" si="1"/>
        <v>49613.5</v>
      </c>
      <c r="H36" s="78">
        <v>0</v>
      </c>
      <c r="I36" s="78">
        <v>0</v>
      </c>
      <c r="J36" s="78">
        <v>0</v>
      </c>
      <c r="K36" s="78">
        <v>0</v>
      </c>
      <c r="L36" s="78">
        <f>SUM(H36:K36)</f>
        <v>0</v>
      </c>
      <c r="M36" s="78">
        <v>0</v>
      </c>
      <c r="N36" s="78">
        <v>0</v>
      </c>
      <c r="O36" s="78">
        <v>0</v>
      </c>
      <c r="P36" s="78">
        <v>0</v>
      </c>
      <c r="Q36" s="78">
        <f t="shared" si="3"/>
        <v>0</v>
      </c>
      <c r="R36" s="78">
        <v>0</v>
      </c>
      <c r="S36" s="78">
        <v>0</v>
      </c>
      <c r="T36" s="78">
        <v>0</v>
      </c>
      <c r="U36" s="78">
        <v>223</v>
      </c>
      <c r="V36" s="78">
        <f t="shared" si="4"/>
        <v>223</v>
      </c>
      <c r="W36" s="78">
        <v>0</v>
      </c>
      <c r="X36" s="78">
        <v>0</v>
      </c>
      <c r="Y36" s="78">
        <v>0</v>
      </c>
      <c r="Z36" s="78">
        <v>247.5</v>
      </c>
      <c r="AA36" s="78">
        <f t="shared" si="5"/>
        <v>247.5</v>
      </c>
      <c r="AB36" s="78">
        <v>0</v>
      </c>
      <c r="AC36" s="78">
        <v>0</v>
      </c>
      <c r="AD36" s="78">
        <v>0</v>
      </c>
      <c r="AE36" s="78">
        <v>0</v>
      </c>
      <c r="AF36" s="78">
        <f t="shared" si="6"/>
        <v>0</v>
      </c>
      <c r="AG36" s="45">
        <v>0</v>
      </c>
      <c r="AH36" s="45">
        <v>0</v>
      </c>
      <c r="AI36" s="78">
        <v>0</v>
      </c>
      <c r="AJ36" s="78">
        <v>0</v>
      </c>
      <c r="AK36" s="78">
        <f t="shared" si="7"/>
        <v>0</v>
      </c>
      <c r="AL36" s="78">
        <v>0</v>
      </c>
      <c r="AM36" s="327">
        <v>60.8</v>
      </c>
      <c r="AN36" s="78">
        <v>0</v>
      </c>
      <c r="AO36" s="78">
        <v>0</v>
      </c>
      <c r="AP36" s="78">
        <f t="shared" si="8"/>
        <v>60.8</v>
      </c>
      <c r="AQ36" s="327">
        <v>695.8</v>
      </c>
      <c r="AR36" s="326">
        <v>2394.4</v>
      </c>
      <c r="AS36" s="326">
        <v>1508.9</v>
      </c>
      <c r="AT36" s="78">
        <v>0</v>
      </c>
      <c r="AU36" s="78">
        <f t="shared" si="9"/>
        <v>4599.1000000000004</v>
      </c>
      <c r="AV36" s="45">
        <v>32483.7</v>
      </c>
      <c r="AW36" s="45">
        <v>0</v>
      </c>
      <c r="AX36" s="326">
        <v>2751.1</v>
      </c>
      <c r="AY36" s="78">
        <v>7.1</v>
      </c>
      <c r="AZ36" s="78">
        <v>8900.5</v>
      </c>
      <c r="BA36" s="78">
        <f t="shared" si="11"/>
        <v>44142.400000000001</v>
      </c>
      <c r="BB36" s="45">
        <v>1167.9000000000001</v>
      </c>
      <c r="BC36" s="45">
        <v>0</v>
      </c>
      <c r="BD36" s="78">
        <v>0</v>
      </c>
      <c r="BE36" s="326">
        <v>3867.1</v>
      </c>
      <c r="BF36" s="78">
        <f t="shared" si="12"/>
        <v>5035</v>
      </c>
    </row>
    <row r="37" spans="1:58" ht="18.75" customHeight="1">
      <c r="A37" s="1">
        <v>1999</v>
      </c>
      <c r="B37" s="45">
        <v>70487.899999999994</v>
      </c>
      <c r="C37" s="45">
        <v>22333</v>
      </c>
      <c r="D37" s="326">
        <v>3911.4</v>
      </c>
      <c r="E37" s="326">
        <v>1361.5</v>
      </c>
      <c r="F37" s="326">
        <v>38443.4</v>
      </c>
      <c r="G37" s="78">
        <f t="shared" si="1"/>
        <v>136537.19999999998</v>
      </c>
      <c r="H37" s="78">
        <v>0</v>
      </c>
      <c r="I37" s="45">
        <v>0</v>
      </c>
      <c r="J37" s="78">
        <v>0</v>
      </c>
      <c r="K37" s="78">
        <v>0</v>
      </c>
      <c r="L37" s="78">
        <f t="shared" si="2"/>
        <v>0</v>
      </c>
      <c r="M37" s="78">
        <v>0</v>
      </c>
      <c r="N37" s="78">
        <v>0</v>
      </c>
      <c r="O37" s="78">
        <v>0</v>
      </c>
      <c r="P37" s="78">
        <v>0</v>
      </c>
      <c r="Q37" s="78">
        <f t="shared" si="3"/>
        <v>0</v>
      </c>
      <c r="R37" s="78">
        <v>0</v>
      </c>
      <c r="S37" s="78">
        <v>0</v>
      </c>
      <c r="T37" s="78">
        <v>0</v>
      </c>
      <c r="U37" s="78">
        <v>0</v>
      </c>
      <c r="V37" s="78">
        <f t="shared" si="4"/>
        <v>0</v>
      </c>
      <c r="W37" s="78">
        <v>0</v>
      </c>
      <c r="X37" s="78">
        <v>0</v>
      </c>
      <c r="Y37" s="78">
        <v>0</v>
      </c>
      <c r="Z37" s="78">
        <v>263.89999999999998</v>
      </c>
      <c r="AA37" s="78">
        <f t="shared" si="5"/>
        <v>263.89999999999998</v>
      </c>
      <c r="AB37" s="78">
        <v>0</v>
      </c>
      <c r="AC37" s="78">
        <v>0</v>
      </c>
      <c r="AD37" s="78">
        <v>0</v>
      </c>
      <c r="AE37" s="78">
        <v>0</v>
      </c>
      <c r="AF37" s="78">
        <f t="shared" si="6"/>
        <v>0</v>
      </c>
      <c r="AG37" s="45">
        <v>0</v>
      </c>
      <c r="AH37" s="45">
        <v>36.299999999999997</v>
      </c>
      <c r="AI37" s="78">
        <v>0</v>
      </c>
      <c r="AJ37" s="78">
        <v>0</v>
      </c>
      <c r="AK37" s="78">
        <f t="shared" si="7"/>
        <v>36.299999999999997</v>
      </c>
      <c r="AL37" s="78">
        <v>0</v>
      </c>
      <c r="AM37" s="327">
        <v>232.2</v>
      </c>
      <c r="AN37" s="78">
        <v>0</v>
      </c>
      <c r="AO37" s="78">
        <v>0</v>
      </c>
      <c r="AP37" s="78">
        <f t="shared" si="8"/>
        <v>232.2</v>
      </c>
      <c r="AQ37" s="326">
        <v>2570.1</v>
      </c>
      <c r="AR37" s="326">
        <v>9664.2000000000007</v>
      </c>
      <c r="AS37" s="328">
        <v>1306.2</v>
      </c>
      <c r="AT37" s="78">
        <v>0</v>
      </c>
      <c r="AU37" s="78">
        <f t="shared" si="9"/>
        <v>13540.500000000002</v>
      </c>
      <c r="AV37" s="18">
        <v>57209.7</v>
      </c>
      <c r="AW37" s="18">
        <v>9612.4</v>
      </c>
      <c r="AX37" s="328">
        <v>2605.1999999999998</v>
      </c>
      <c r="AY37" s="78">
        <v>169.9</v>
      </c>
      <c r="AZ37" s="78">
        <v>44303.1</v>
      </c>
      <c r="BA37" s="78">
        <f t="shared" si="11"/>
        <v>113900.29999999999</v>
      </c>
      <c r="BB37" s="18">
        <v>4721.8999999999996</v>
      </c>
      <c r="BC37" s="18">
        <v>0</v>
      </c>
      <c r="BD37" s="78">
        <v>0</v>
      </c>
      <c r="BE37" s="329">
        <v>926.6</v>
      </c>
      <c r="BF37" s="78">
        <f t="shared" si="12"/>
        <v>5648.5</v>
      </c>
    </row>
    <row r="38" spans="1:58" ht="18.75" customHeight="1">
      <c r="A38" s="1">
        <v>2000</v>
      </c>
      <c r="B38" s="45">
        <v>199948.1</v>
      </c>
      <c r="C38" s="45">
        <v>75839.3</v>
      </c>
      <c r="D38" s="326">
        <v>4142.2</v>
      </c>
      <c r="E38" s="326">
        <v>2190.1999999999998</v>
      </c>
      <c r="F38" s="326">
        <v>85458.6</v>
      </c>
      <c r="G38" s="78">
        <f t="shared" si="1"/>
        <v>367578.4</v>
      </c>
      <c r="H38" s="78">
        <v>0</v>
      </c>
      <c r="I38" s="45">
        <v>12648.6</v>
      </c>
      <c r="J38" s="78">
        <v>0</v>
      </c>
      <c r="K38" s="78">
        <v>0</v>
      </c>
      <c r="L38" s="78">
        <f t="shared" si="2"/>
        <v>12648.6</v>
      </c>
      <c r="M38" s="78">
        <v>0</v>
      </c>
      <c r="N38" s="78">
        <v>0</v>
      </c>
      <c r="O38" s="78">
        <v>0</v>
      </c>
      <c r="P38" s="78">
        <v>0</v>
      </c>
      <c r="Q38" s="78">
        <f t="shared" si="3"/>
        <v>0</v>
      </c>
      <c r="R38" s="45">
        <v>3849</v>
      </c>
      <c r="S38" s="78">
        <v>0</v>
      </c>
      <c r="T38" s="78">
        <v>0</v>
      </c>
      <c r="U38" s="78">
        <v>0</v>
      </c>
      <c r="V38" s="78">
        <f t="shared" si="4"/>
        <v>3849</v>
      </c>
      <c r="W38" s="78">
        <v>0</v>
      </c>
      <c r="X38" s="78">
        <v>0</v>
      </c>
      <c r="Y38" s="78">
        <v>0</v>
      </c>
      <c r="Z38" s="78">
        <v>250</v>
      </c>
      <c r="AA38" s="78">
        <f t="shared" si="5"/>
        <v>250</v>
      </c>
      <c r="AB38" s="78">
        <v>0</v>
      </c>
      <c r="AC38" s="78">
        <v>0</v>
      </c>
      <c r="AD38" s="78">
        <v>0</v>
      </c>
      <c r="AE38" s="78">
        <v>0</v>
      </c>
      <c r="AF38" s="78">
        <f t="shared" si="6"/>
        <v>0</v>
      </c>
      <c r="AG38" s="45">
        <v>287.5</v>
      </c>
      <c r="AH38" s="45">
        <v>190.2</v>
      </c>
      <c r="AI38" s="78">
        <v>0</v>
      </c>
      <c r="AJ38" s="78">
        <v>0</v>
      </c>
      <c r="AK38" s="78">
        <f t="shared" si="7"/>
        <v>477.7</v>
      </c>
      <c r="AL38" s="78">
        <v>0</v>
      </c>
      <c r="AM38" s="327">
        <v>638.5</v>
      </c>
      <c r="AN38" s="78">
        <v>0</v>
      </c>
      <c r="AO38" s="78">
        <v>0</v>
      </c>
      <c r="AP38" s="78">
        <f t="shared" si="8"/>
        <v>638.5</v>
      </c>
      <c r="AQ38" s="326">
        <v>6640.7</v>
      </c>
      <c r="AR38" s="326">
        <v>21201.8</v>
      </c>
      <c r="AS38" s="328">
        <v>1082.9000000000001</v>
      </c>
      <c r="AT38" s="78">
        <v>0</v>
      </c>
      <c r="AU38" s="78">
        <f t="shared" si="9"/>
        <v>28925.4</v>
      </c>
      <c r="AV38" s="18">
        <v>148467.5</v>
      </c>
      <c r="AW38" s="18">
        <v>31272.400000000001</v>
      </c>
      <c r="AX38" s="328">
        <v>3059.3</v>
      </c>
      <c r="AY38" s="78">
        <v>569.70000000000005</v>
      </c>
      <c r="AZ38" s="78">
        <v>93069</v>
      </c>
      <c r="BA38" s="78">
        <f t="shared" si="11"/>
        <v>276437.90000000002</v>
      </c>
      <c r="BB38" s="18">
        <v>27066.5</v>
      </c>
      <c r="BC38" s="18">
        <v>1927.3</v>
      </c>
      <c r="BD38" s="78">
        <v>0</v>
      </c>
      <c r="BE38" s="328">
        <v>1369.6</v>
      </c>
      <c r="BF38" s="78">
        <f t="shared" si="12"/>
        <v>30363.399999999998</v>
      </c>
    </row>
    <row r="39" spans="1:58" ht="18.75" customHeight="1">
      <c r="A39" s="1">
        <v>2001</v>
      </c>
      <c r="B39" s="45">
        <v>220288.9</v>
      </c>
      <c r="C39" s="45">
        <v>49920.1</v>
      </c>
      <c r="D39" s="326">
        <v>3345.3</v>
      </c>
      <c r="E39" s="326">
        <v>6562.3</v>
      </c>
      <c r="F39" s="326">
        <v>37661</v>
      </c>
      <c r="G39" s="78">
        <f t="shared" si="1"/>
        <v>317777.59999999998</v>
      </c>
      <c r="H39" s="78">
        <v>0</v>
      </c>
      <c r="I39" s="45">
        <v>10073.4</v>
      </c>
      <c r="J39" s="78">
        <v>0</v>
      </c>
      <c r="K39" s="78">
        <v>0</v>
      </c>
      <c r="L39" s="78">
        <f t="shared" si="2"/>
        <v>10073.4</v>
      </c>
      <c r="M39" s="78">
        <v>0</v>
      </c>
      <c r="N39" s="78">
        <v>0</v>
      </c>
      <c r="O39" s="78">
        <v>0</v>
      </c>
      <c r="P39" s="78">
        <v>0</v>
      </c>
      <c r="Q39" s="78">
        <f t="shared" si="3"/>
        <v>0</v>
      </c>
      <c r="R39" s="45">
        <v>4435.5</v>
      </c>
      <c r="S39" s="78">
        <v>0</v>
      </c>
      <c r="T39" s="78">
        <v>0</v>
      </c>
      <c r="U39" s="78">
        <v>0</v>
      </c>
      <c r="V39" s="78">
        <f t="shared" si="4"/>
        <v>4435.5</v>
      </c>
      <c r="W39" s="78">
        <v>0</v>
      </c>
      <c r="X39" s="78">
        <v>0</v>
      </c>
      <c r="Y39" s="78">
        <v>0</v>
      </c>
      <c r="Z39" s="78">
        <v>255</v>
      </c>
      <c r="AA39" s="78">
        <f t="shared" si="5"/>
        <v>255</v>
      </c>
      <c r="AB39" s="78">
        <v>0</v>
      </c>
      <c r="AC39" s="78">
        <v>0</v>
      </c>
      <c r="AD39" s="78">
        <v>0</v>
      </c>
      <c r="AE39" s="78">
        <v>0</v>
      </c>
      <c r="AF39" s="78">
        <f t="shared" si="6"/>
        <v>0</v>
      </c>
      <c r="AG39" s="45">
        <v>191.9</v>
      </c>
      <c r="AH39" s="45">
        <v>145.6</v>
      </c>
      <c r="AI39" s="78">
        <v>0</v>
      </c>
      <c r="AJ39" s="78">
        <v>0</v>
      </c>
      <c r="AK39" s="78">
        <f t="shared" si="7"/>
        <v>337.5</v>
      </c>
      <c r="AL39" s="78">
        <v>0</v>
      </c>
      <c r="AM39" s="327">
        <v>406.2</v>
      </c>
      <c r="AN39" s="78">
        <v>0</v>
      </c>
      <c r="AO39" s="78">
        <v>0</v>
      </c>
      <c r="AP39" s="78">
        <f t="shared" si="8"/>
        <v>406.2</v>
      </c>
      <c r="AQ39" s="326">
        <v>7701.2</v>
      </c>
      <c r="AR39" s="326">
        <v>13382.8</v>
      </c>
      <c r="AS39" s="328">
        <v>1205.2</v>
      </c>
      <c r="AT39" s="78">
        <v>0</v>
      </c>
      <c r="AU39" s="78">
        <f t="shared" si="9"/>
        <v>22289.200000000001</v>
      </c>
      <c r="AV39" s="18">
        <v>151218.6</v>
      </c>
      <c r="AW39" s="18">
        <v>19786.400000000001</v>
      </c>
      <c r="AX39" s="328">
        <v>2140.1</v>
      </c>
      <c r="AY39" s="78">
        <v>1736.4</v>
      </c>
      <c r="AZ39" s="78">
        <v>46430.5</v>
      </c>
      <c r="BA39" s="78">
        <f t="shared" si="11"/>
        <v>221312</v>
      </c>
      <c r="BB39" s="18">
        <v>29374.3</v>
      </c>
      <c r="BC39" s="18">
        <v>948.5</v>
      </c>
      <c r="BD39" s="78">
        <v>0</v>
      </c>
      <c r="BE39" s="328">
        <v>4571</v>
      </c>
      <c r="BF39" s="78">
        <f t="shared" si="12"/>
        <v>34893.800000000003</v>
      </c>
    </row>
    <row r="40" spans="1:58" ht="18.75" customHeight="1">
      <c r="A40" s="1">
        <v>2002</v>
      </c>
      <c r="B40" s="45">
        <v>128441.3</v>
      </c>
      <c r="C40" s="45">
        <v>56031.6</v>
      </c>
      <c r="D40" s="326">
        <v>4161.3</v>
      </c>
      <c r="E40" s="326">
        <v>7977.4</v>
      </c>
      <c r="F40" s="326">
        <v>68968.399999999994</v>
      </c>
      <c r="G40" s="78">
        <f t="shared" si="1"/>
        <v>265580</v>
      </c>
      <c r="H40" s="78">
        <v>0</v>
      </c>
      <c r="I40" s="45">
        <v>18333</v>
      </c>
      <c r="J40" s="78">
        <v>0</v>
      </c>
      <c r="K40" s="78">
        <v>0</v>
      </c>
      <c r="L40" s="78">
        <f t="shared" ref="L40:L46" si="13">SUM(H40:K40)</f>
        <v>18333</v>
      </c>
      <c r="M40" s="78">
        <v>0</v>
      </c>
      <c r="N40" s="78">
        <v>0</v>
      </c>
      <c r="O40" s="78">
        <v>0</v>
      </c>
      <c r="P40" s="78">
        <v>0</v>
      </c>
      <c r="Q40" s="78">
        <f>SUM(M40:P40)</f>
        <v>0</v>
      </c>
      <c r="R40" s="45">
        <v>2659.8</v>
      </c>
      <c r="S40" s="78">
        <v>0</v>
      </c>
      <c r="T40" s="78">
        <v>0</v>
      </c>
      <c r="U40" s="78">
        <v>0</v>
      </c>
      <c r="V40" s="78">
        <f t="shared" ref="V40:V46" si="14">SUM(R40:U40)</f>
        <v>2659.8</v>
      </c>
      <c r="W40" s="78">
        <v>0</v>
      </c>
      <c r="X40" s="78">
        <v>0</v>
      </c>
      <c r="Y40" s="78">
        <v>0</v>
      </c>
      <c r="Z40" s="78">
        <v>259.5</v>
      </c>
      <c r="AA40" s="78">
        <f t="shared" ref="AA40:AA46" si="15">SUM(W40:Z40)</f>
        <v>259.5</v>
      </c>
      <c r="AB40" s="78">
        <v>0</v>
      </c>
      <c r="AC40" s="78">
        <v>0</v>
      </c>
      <c r="AD40" s="78">
        <v>0</v>
      </c>
      <c r="AE40" s="78">
        <v>0</v>
      </c>
      <c r="AF40" s="78">
        <f>SUM(AB40:AE40)</f>
        <v>0</v>
      </c>
      <c r="AG40" s="45">
        <v>0</v>
      </c>
      <c r="AH40" s="45">
        <v>52.6</v>
      </c>
      <c r="AI40" s="78">
        <v>0</v>
      </c>
      <c r="AJ40" s="78">
        <v>0</v>
      </c>
      <c r="AK40" s="78">
        <f t="shared" ref="AK40:AK46" si="16">SUM(AG40:AJ40)</f>
        <v>52.6</v>
      </c>
      <c r="AL40" s="78">
        <v>0</v>
      </c>
      <c r="AM40" s="327">
        <v>393.8</v>
      </c>
      <c r="AN40" s="78">
        <v>0</v>
      </c>
      <c r="AO40" s="78">
        <v>0</v>
      </c>
      <c r="AP40" s="78">
        <f t="shared" ref="AP40:AP46" si="17">SUM(AL40:AO40)</f>
        <v>393.8</v>
      </c>
      <c r="AQ40" s="326">
        <v>4176.3</v>
      </c>
      <c r="AR40" s="326">
        <v>17034.599999999999</v>
      </c>
      <c r="AS40" s="328">
        <v>1283.3</v>
      </c>
      <c r="AT40" s="78">
        <v>0</v>
      </c>
      <c r="AU40" s="78">
        <f>SUM(AQ40:AT40)</f>
        <v>22494.199999999997</v>
      </c>
      <c r="AV40" s="18">
        <v>93033.2</v>
      </c>
      <c r="AW40" s="18">
        <v>17590.5</v>
      </c>
      <c r="AX40" s="328">
        <v>2878</v>
      </c>
      <c r="AY40" s="78">
        <v>0</v>
      </c>
      <c r="AZ40" s="78">
        <v>77858.600000000006</v>
      </c>
      <c r="BA40" s="78">
        <f t="shared" si="11"/>
        <v>191360.3</v>
      </c>
      <c r="BB40" s="18">
        <v>16372.2</v>
      </c>
      <c r="BC40" s="18">
        <v>152.1</v>
      </c>
      <c r="BD40" s="78">
        <v>0</v>
      </c>
      <c r="BE40" s="328">
        <v>7717.6</v>
      </c>
      <c r="BF40" s="78">
        <f t="shared" ref="BF40:BF46" si="18">SUM(BB40:BE40)</f>
        <v>24241.9</v>
      </c>
    </row>
    <row r="41" spans="1:58" ht="18.75" customHeight="1">
      <c r="A41" s="1">
        <v>2003</v>
      </c>
      <c r="B41" s="45">
        <v>243374.7</v>
      </c>
      <c r="C41" s="45">
        <v>69351.899999999994</v>
      </c>
      <c r="D41" s="326">
        <v>3906.7</v>
      </c>
      <c r="E41" s="326">
        <v>7553.2</v>
      </c>
      <c r="F41" s="326">
        <v>72198.3</v>
      </c>
      <c r="G41" s="78">
        <f t="shared" si="1"/>
        <v>396384.8</v>
      </c>
      <c r="H41" s="78">
        <v>0</v>
      </c>
      <c r="I41" s="45">
        <v>19967</v>
      </c>
      <c r="J41" s="78">
        <v>0</v>
      </c>
      <c r="K41" s="78">
        <v>0</v>
      </c>
      <c r="L41" s="78">
        <f t="shared" si="13"/>
        <v>19967</v>
      </c>
      <c r="M41" s="78">
        <v>0</v>
      </c>
      <c r="N41" s="78">
        <v>0</v>
      </c>
      <c r="O41" s="78">
        <v>0</v>
      </c>
      <c r="P41" s="78">
        <v>0</v>
      </c>
      <c r="Q41" s="78">
        <f>SUM(M41:P41)</f>
        <v>0</v>
      </c>
      <c r="R41" s="45">
        <v>3352.3</v>
      </c>
      <c r="S41" s="78">
        <v>0</v>
      </c>
      <c r="T41" s="78">
        <v>0</v>
      </c>
      <c r="U41" s="78">
        <v>0</v>
      </c>
      <c r="V41" s="78">
        <f t="shared" si="14"/>
        <v>3352.3</v>
      </c>
      <c r="W41" s="78">
        <v>0</v>
      </c>
      <c r="X41" s="78">
        <v>0</v>
      </c>
      <c r="Y41" s="78">
        <v>0</v>
      </c>
      <c r="Z41" s="78">
        <f>Z40</f>
        <v>259.5</v>
      </c>
      <c r="AA41" s="78">
        <f t="shared" si="15"/>
        <v>259.5</v>
      </c>
      <c r="AB41" s="78">
        <v>0</v>
      </c>
      <c r="AC41" s="78">
        <v>0</v>
      </c>
      <c r="AD41" s="78">
        <v>0</v>
      </c>
      <c r="AE41" s="78">
        <v>0</v>
      </c>
      <c r="AF41" s="78">
        <f>SUM(AB41:AE41)</f>
        <v>0</v>
      </c>
      <c r="AG41" s="45">
        <v>68.900000000000006</v>
      </c>
      <c r="AH41" s="45">
        <v>96.2</v>
      </c>
      <c r="AI41" s="78">
        <v>0</v>
      </c>
      <c r="AJ41" s="78">
        <v>0</v>
      </c>
      <c r="AK41" s="78">
        <f t="shared" si="16"/>
        <v>165.10000000000002</v>
      </c>
      <c r="AL41" s="78">
        <v>0</v>
      </c>
      <c r="AM41" s="327">
        <v>579.29999999999995</v>
      </c>
      <c r="AN41" s="78">
        <v>0</v>
      </c>
      <c r="AO41" s="78">
        <v>0</v>
      </c>
      <c r="AP41" s="78">
        <f t="shared" si="17"/>
        <v>579.29999999999995</v>
      </c>
      <c r="AQ41" s="45">
        <v>9233.7000000000007</v>
      </c>
      <c r="AR41" s="45">
        <v>19373.5</v>
      </c>
      <c r="AS41" s="76">
        <f>AS40</f>
        <v>1283.3</v>
      </c>
      <c r="AT41" s="78">
        <v>0</v>
      </c>
      <c r="AU41" s="78">
        <f>SUM(AQ41:AT41)</f>
        <v>29890.5</v>
      </c>
      <c r="AV41" s="18">
        <v>170104.7</v>
      </c>
      <c r="AW41" s="18">
        <v>22972.5</v>
      </c>
      <c r="AX41" s="76">
        <f>AX40</f>
        <v>2878</v>
      </c>
      <c r="AY41" s="78">
        <f>AY40</f>
        <v>0</v>
      </c>
      <c r="AZ41" s="78">
        <v>82687.3</v>
      </c>
      <c r="BA41" s="78">
        <f t="shared" si="11"/>
        <v>278642.5</v>
      </c>
      <c r="BB41" s="18">
        <v>33187.300000000003</v>
      </c>
      <c r="BC41" s="18">
        <v>845.7</v>
      </c>
      <c r="BD41" s="78">
        <v>0</v>
      </c>
      <c r="BE41" s="328">
        <v>7717.6</v>
      </c>
      <c r="BF41" s="78">
        <f t="shared" si="18"/>
        <v>41750.6</v>
      </c>
    </row>
    <row r="42" spans="1:58" ht="18.75" customHeight="1">
      <c r="A42" s="1">
        <v>2004</v>
      </c>
      <c r="B42" s="45">
        <v>239549.7</v>
      </c>
      <c r="C42" s="45">
        <v>81169.5</v>
      </c>
      <c r="D42" s="326">
        <v>4441.3999999999996</v>
      </c>
      <c r="E42" s="326">
        <v>8925.4</v>
      </c>
      <c r="F42" s="326">
        <v>106082.3</v>
      </c>
      <c r="G42" s="78">
        <f t="shared" si="1"/>
        <v>440168.30000000005</v>
      </c>
      <c r="H42" s="78">
        <v>0</v>
      </c>
      <c r="I42" s="45">
        <v>26937.4</v>
      </c>
      <c r="J42" s="78">
        <v>0</v>
      </c>
      <c r="K42" s="78">
        <v>0</v>
      </c>
      <c r="L42" s="78">
        <f t="shared" si="13"/>
        <v>26937.4</v>
      </c>
      <c r="M42" s="78">
        <v>0</v>
      </c>
      <c r="N42" s="78">
        <v>0</v>
      </c>
      <c r="O42" s="78">
        <v>0</v>
      </c>
      <c r="P42" s="78">
        <v>0</v>
      </c>
      <c r="Q42" s="78">
        <f>SUM(M42:P42)</f>
        <v>0</v>
      </c>
      <c r="R42" s="45">
        <v>2306.5</v>
      </c>
      <c r="S42" s="78">
        <v>0</v>
      </c>
      <c r="T42" s="78">
        <v>0</v>
      </c>
      <c r="U42" s="78">
        <v>0</v>
      </c>
      <c r="V42" s="78">
        <f t="shared" si="14"/>
        <v>2306.5</v>
      </c>
      <c r="W42" s="78">
        <v>0</v>
      </c>
      <c r="X42" s="78">
        <v>0</v>
      </c>
      <c r="Y42" s="78">
        <v>0</v>
      </c>
      <c r="Z42" s="78">
        <f t="shared" ref="Z42:Z51" si="19">Z41</f>
        <v>259.5</v>
      </c>
      <c r="AA42" s="78">
        <f t="shared" si="15"/>
        <v>259.5</v>
      </c>
      <c r="AB42" s="78">
        <v>0</v>
      </c>
      <c r="AC42" s="78">
        <v>0</v>
      </c>
      <c r="AD42" s="78">
        <v>0</v>
      </c>
      <c r="AE42" s="78">
        <v>0</v>
      </c>
      <c r="AF42" s="78">
        <f>SUM(AB42:AE42)</f>
        <v>0</v>
      </c>
      <c r="AG42" s="45">
        <v>233.5</v>
      </c>
      <c r="AH42" s="45">
        <v>173.4</v>
      </c>
      <c r="AI42" s="78">
        <v>0</v>
      </c>
      <c r="AJ42" s="78">
        <v>0</v>
      </c>
      <c r="AK42" s="78">
        <f t="shared" si="16"/>
        <v>406.9</v>
      </c>
      <c r="AL42" s="78">
        <v>0</v>
      </c>
      <c r="AM42" s="327">
        <v>617</v>
      </c>
      <c r="AN42" s="78">
        <v>0</v>
      </c>
      <c r="AO42" s="78">
        <v>0</v>
      </c>
      <c r="AP42" s="78">
        <f t="shared" si="17"/>
        <v>617</v>
      </c>
      <c r="AQ42" s="45">
        <v>9475.7000000000007</v>
      </c>
      <c r="AR42" s="45">
        <v>21960.3</v>
      </c>
      <c r="AS42" s="76">
        <f t="shared" ref="AS42:AS52" si="20">AS41</f>
        <v>1283.3</v>
      </c>
      <c r="AT42" s="78">
        <v>0</v>
      </c>
      <c r="AU42" s="78">
        <f>SUM(AQ42:AT42)</f>
        <v>32719.3</v>
      </c>
      <c r="AV42" s="18">
        <v>166187.79999999999</v>
      </c>
      <c r="AW42" s="18">
        <v>25999.3</v>
      </c>
      <c r="AX42" s="76">
        <f t="shared" ref="AX42:AX52" si="21">AX41</f>
        <v>2878</v>
      </c>
      <c r="AY42" s="78">
        <f t="shared" ref="AY42:AY52" si="22">AY41</f>
        <v>0</v>
      </c>
      <c r="AZ42" s="78">
        <v>111425.1</v>
      </c>
      <c r="BA42" s="78">
        <f t="shared" si="11"/>
        <v>306490.19999999995</v>
      </c>
      <c r="BB42" s="18">
        <v>32423.9</v>
      </c>
      <c r="BC42" s="18">
        <v>1022.6</v>
      </c>
      <c r="BD42" s="78">
        <v>0</v>
      </c>
      <c r="BE42" s="328">
        <v>7717.6</v>
      </c>
      <c r="BF42" s="78">
        <f t="shared" si="18"/>
        <v>41164.1</v>
      </c>
    </row>
    <row r="43" spans="1:58" ht="18.75" customHeight="1">
      <c r="A43" s="1">
        <v>2005</v>
      </c>
      <c r="B43" s="45">
        <v>341673</v>
      </c>
      <c r="C43" s="45">
        <v>134683.70000000001</v>
      </c>
      <c r="D43" s="326">
        <v>1414</v>
      </c>
      <c r="E43" s="326">
        <v>36227.599999999999</v>
      </c>
      <c r="F43" s="326">
        <v>113409.9</v>
      </c>
      <c r="G43" s="78">
        <f t="shared" si="1"/>
        <v>627408.19999999995</v>
      </c>
      <c r="H43" s="78">
        <v>0</v>
      </c>
      <c r="I43" s="45">
        <v>62124.2</v>
      </c>
      <c r="J43" s="78">
        <v>0</v>
      </c>
      <c r="K43" s="78">
        <v>0</v>
      </c>
      <c r="L43" s="78">
        <f t="shared" si="13"/>
        <v>62124.2</v>
      </c>
      <c r="M43" s="78">
        <v>0</v>
      </c>
      <c r="N43" s="78">
        <v>0</v>
      </c>
      <c r="O43" s="78">
        <v>0</v>
      </c>
      <c r="P43" s="78">
        <v>0</v>
      </c>
      <c r="Q43" s="78">
        <f>SUM(M43:P43)</f>
        <v>0</v>
      </c>
      <c r="R43" s="45">
        <v>3534.7</v>
      </c>
      <c r="S43" s="78">
        <v>0</v>
      </c>
      <c r="T43" s="78">
        <v>0</v>
      </c>
      <c r="U43" s="78">
        <v>0</v>
      </c>
      <c r="V43" s="78">
        <f t="shared" si="14"/>
        <v>3534.7</v>
      </c>
      <c r="W43" s="78">
        <v>0</v>
      </c>
      <c r="X43" s="78">
        <v>0</v>
      </c>
      <c r="Y43" s="78">
        <v>0</v>
      </c>
      <c r="Z43" s="78">
        <f t="shared" si="19"/>
        <v>259.5</v>
      </c>
      <c r="AA43" s="78">
        <f t="shared" si="15"/>
        <v>259.5</v>
      </c>
      <c r="AB43" s="78">
        <v>0</v>
      </c>
      <c r="AC43" s="78">
        <v>0</v>
      </c>
      <c r="AD43" s="78">
        <v>0</v>
      </c>
      <c r="AE43" s="78">
        <v>0</v>
      </c>
      <c r="AF43" s="78">
        <f>SUM(AB43:AE43)</f>
        <v>0</v>
      </c>
      <c r="AG43" s="45">
        <v>622.5</v>
      </c>
      <c r="AH43" s="45">
        <v>234.2</v>
      </c>
      <c r="AI43" s="78">
        <v>0</v>
      </c>
      <c r="AJ43" s="78">
        <v>0</v>
      </c>
      <c r="AK43" s="78">
        <f t="shared" si="16"/>
        <v>856.7</v>
      </c>
      <c r="AL43" s="78">
        <v>0</v>
      </c>
      <c r="AM43" s="326">
        <v>1022.6</v>
      </c>
      <c r="AN43" s="78">
        <v>0</v>
      </c>
      <c r="AO43" s="78">
        <v>0</v>
      </c>
      <c r="AP43" s="78">
        <f t="shared" si="17"/>
        <v>1022.6</v>
      </c>
      <c r="AQ43" s="45">
        <v>13318.8</v>
      </c>
      <c r="AR43" s="45">
        <v>29339.4</v>
      </c>
      <c r="AS43" s="76">
        <f t="shared" si="20"/>
        <v>1283.3</v>
      </c>
      <c r="AT43" s="78">
        <v>0</v>
      </c>
      <c r="AU43" s="78">
        <f>SUM(AQ43:AT43)</f>
        <v>43941.5</v>
      </c>
      <c r="AV43" s="18">
        <v>242704</v>
      </c>
      <c r="AW43" s="18">
        <v>39767.699999999997</v>
      </c>
      <c r="AX43" s="76">
        <f t="shared" si="21"/>
        <v>2878</v>
      </c>
      <c r="AY43" s="78">
        <f t="shared" si="22"/>
        <v>0</v>
      </c>
      <c r="AZ43" s="78">
        <v>120011.8</v>
      </c>
      <c r="BA43" s="78">
        <f t="shared" si="11"/>
        <v>405361.5</v>
      </c>
      <c r="BB43" s="18">
        <v>55901.3</v>
      </c>
      <c r="BC43" s="18">
        <v>2113</v>
      </c>
      <c r="BD43" s="78">
        <v>0</v>
      </c>
      <c r="BE43" s="328">
        <v>7717.6</v>
      </c>
      <c r="BF43" s="78">
        <f t="shared" si="18"/>
        <v>65731.900000000009</v>
      </c>
    </row>
    <row r="44" spans="1:58" ht="18.75" customHeight="1">
      <c r="A44" s="1">
        <v>2006</v>
      </c>
      <c r="B44" s="45">
        <v>241393.7</v>
      </c>
      <c r="C44" s="45">
        <v>133008.1</v>
      </c>
      <c r="D44" s="326">
        <v>3247.7</v>
      </c>
      <c r="E44" s="326">
        <v>29599.3</v>
      </c>
      <c r="F44" s="326">
        <v>207512</v>
      </c>
      <c r="G44" s="78">
        <f t="shared" si="1"/>
        <v>614760.80000000005</v>
      </c>
      <c r="H44" s="78">
        <v>0</v>
      </c>
      <c r="I44" s="45">
        <v>65271.6</v>
      </c>
      <c r="J44" s="78">
        <v>0</v>
      </c>
      <c r="K44" s="78">
        <v>0</v>
      </c>
      <c r="L44" s="78">
        <f t="shared" si="13"/>
        <v>65271.6</v>
      </c>
      <c r="M44" s="78">
        <v>0</v>
      </c>
      <c r="N44" s="78">
        <v>0</v>
      </c>
      <c r="O44" s="78">
        <v>0</v>
      </c>
      <c r="P44" s="78">
        <v>0</v>
      </c>
      <c r="Q44" s="78">
        <v>0</v>
      </c>
      <c r="R44" s="45">
        <v>1854.7</v>
      </c>
      <c r="S44" s="78">
        <v>0</v>
      </c>
      <c r="T44" s="78">
        <v>0</v>
      </c>
      <c r="U44" s="78">
        <v>0</v>
      </c>
      <c r="V44" s="78">
        <f t="shared" si="14"/>
        <v>1854.7</v>
      </c>
      <c r="W44" s="78">
        <v>0</v>
      </c>
      <c r="X44" s="78">
        <v>0</v>
      </c>
      <c r="Y44" s="78">
        <v>0</v>
      </c>
      <c r="Z44" s="78">
        <f t="shared" si="19"/>
        <v>259.5</v>
      </c>
      <c r="AA44" s="78">
        <f t="shared" si="15"/>
        <v>259.5</v>
      </c>
      <c r="AB44" s="78">
        <v>0</v>
      </c>
      <c r="AC44" s="78">
        <v>0</v>
      </c>
      <c r="AD44" s="78">
        <v>0</v>
      </c>
      <c r="AE44" s="78">
        <v>0</v>
      </c>
      <c r="AF44" s="78">
        <v>0</v>
      </c>
      <c r="AG44" s="45">
        <v>193.5</v>
      </c>
      <c r="AH44" s="45">
        <v>168.3</v>
      </c>
      <c r="AI44" s="78">
        <v>0</v>
      </c>
      <c r="AJ44" s="78">
        <v>0</v>
      </c>
      <c r="AK44" s="78">
        <f t="shared" si="16"/>
        <v>361.8</v>
      </c>
      <c r="AL44" s="78">
        <v>0</v>
      </c>
      <c r="AM44" s="326">
        <v>2039.4</v>
      </c>
      <c r="AN44" s="78">
        <v>0</v>
      </c>
      <c r="AO44" s="78">
        <v>0</v>
      </c>
      <c r="AP44" s="78">
        <f t="shared" si="17"/>
        <v>2039.4</v>
      </c>
      <c r="AQ44" s="45">
        <v>10277</v>
      </c>
      <c r="AR44" s="45">
        <v>31028.9</v>
      </c>
      <c r="AS44" s="76">
        <f t="shared" si="20"/>
        <v>1283.3</v>
      </c>
      <c r="AT44" s="78">
        <v>0</v>
      </c>
      <c r="AU44" s="78">
        <f>SUM(AQ44:AT44)</f>
        <v>42589.200000000004</v>
      </c>
      <c r="AV44" s="18">
        <v>174652.1</v>
      </c>
      <c r="AW44" s="18">
        <v>34727.699999999997</v>
      </c>
      <c r="AX44" s="76">
        <f t="shared" si="21"/>
        <v>2878</v>
      </c>
      <c r="AY44" s="78">
        <f t="shared" si="22"/>
        <v>0</v>
      </c>
      <c r="AZ44" s="78">
        <v>218071.1</v>
      </c>
      <c r="BA44" s="78">
        <f t="shared" si="11"/>
        <v>430328.9</v>
      </c>
      <c r="BB44" s="18">
        <v>39788</v>
      </c>
      <c r="BC44" s="18">
        <v>1398.2</v>
      </c>
      <c r="BD44" s="78">
        <v>0</v>
      </c>
      <c r="BE44" s="328">
        <v>7717.6</v>
      </c>
      <c r="BF44" s="78">
        <f t="shared" si="18"/>
        <v>48903.799999999996</v>
      </c>
    </row>
    <row r="45" spans="1:58" ht="18.75" customHeight="1">
      <c r="A45" s="1">
        <v>2007</v>
      </c>
      <c r="B45" s="45">
        <v>203845.2</v>
      </c>
      <c r="C45" s="45">
        <v>142753.60000000001</v>
      </c>
      <c r="D45" s="326">
        <v>3463.3</v>
      </c>
      <c r="E45" s="326">
        <v>25675.4</v>
      </c>
      <c r="F45" s="326">
        <v>183714.2</v>
      </c>
      <c r="G45" s="78">
        <f t="shared" si="1"/>
        <v>559451.70000000007</v>
      </c>
      <c r="H45" s="78">
        <v>0</v>
      </c>
      <c r="I45" s="45">
        <v>80198.3</v>
      </c>
      <c r="J45" s="78">
        <v>0</v>
      </c>
      <c r="K45" s="78">
        <v>0</v>
      </c>
      <c r="L45" s="78">
        <f t="shared" si="13"/>
        <v>80198.3</v>
      </c>
      <c r="M45" s="78">
        <v>0</v>
      </c>
      <c r="N45" s="78">
        <v>0</v>
      </c>
      <c r="O45" s="78">
        <v>0</v>
      </c>
      <c r="P45" s="78">
        <v>0</v>
      </c>
      <c r="Q45" s="78">
        <v>0</v>
      </c>
      <c r="R45" s="45">
        <v>1110.8</v>
      </c>
      <c r="S45" s="78">
        <v>0</v>
      </c>
      <c r="T45" s="78">
        <v>0</v>
      </c>
      <c r="U45" s="78">
        <v>0</v>
      </c>
      <c r="V45" s="78">
        <f t="shared" si="14"/>
        <v>1110.8</v>
      </c>
      <c r="W45" s="78">
        <v>0</v>
      </c>
      <c r="X45" s="78">
        <v>0</v>
      </c>
      <c r="Y45" s="78">
        <v>0</v>
      </c>
      <c r="Z45" s="78">
        <f t="shared" si="19"/>
        <v>259.5</v>
      </c>
      <c r="AA45" s="78">
        <f t="shared" si="15"/>
        <v>259.5</v>
      </c>
      <c r="AB45" s="78">
        <v>0</v>
      </c>
      <c r="AC45" s="78">
        <v>0</v>
      </c>
      <c r="AD45" s="78">
        <v>0</v>
      </c>
      <c r="AE45" s="78">
        <v>0</v>
      </c>
      <c r="AF45" s="78">
        <v>0</v>
      </c>
      <c r="AG45" s="45">
        <v>0</v>
      </c>
      <c r="AH45" s="45">
        <v>88.7</v>
      </c>
      <c r="AI45" s="78">
        <v>0</v>
      </c>
      <c r="AJ45" s="78">
        <v>0</v>
      </c>
      <c r="AK45" s="78">
        <f t="shared" si="16"/>
        <v>88.7</v>
      </c>
      <c r="AL45" s="78">
        <v>0</v>
      </c>
      <c r="AM45" s="326">
        <v>2213.3000000000002</v>
      </c>
      <c r="AN45" s="78">
        <v>0</v>
      </c>
      <c r="AO45" s="78">
        <v>0</v>
      </c>
      <c r="AP45" s="78">
        <f t="shared" si="17"/>
        <v>2213.3000000000002</v>
      </c>
      <c r="AQ45" s="45">
        <v>8335</v>
      </c>
      <c r="AR45" s="45">
        <v>31880.2</v>
      </c>
      <c r="AS45" s="76">
        <f t="shared" si="20"/>
        <v>1283.3</v>
      </c>
      <c r="AT45" s="78">
        <v>0</v>
      </c>
      <c r="AU45" s="78">
        <f t="shared" ref="AU45:AU51" si="23">SUM(AQ45:AT45)</f>
        <v>41498.5</v>
      </c>
      <c r="AV45" s="18">
        <v>139510</v>
      </c>
      <c r="AW45" s="18">
        <v>30829.599999999999</v>
      </c>
      <c r="AX45" s="76">
        <f t="shared" si="21"/>
        <v>2878</v>
      </c>
      <c r="AY45" s="78">
        <f t="shared" si="22"/>
        <v>0</v>
      </c>
      <c r="AZ45" s="78">
        <v>191145.4</v>
      </c>
      <c r="BA45" s="78">
        <f t="shared" ref="BA45:BA52" si="24">SUM(AV45:AZ45)</f>
        <v>364363</v>
      </c>
      <c r="BB45" s="18">
        <v>31081.5</v>
      </c>
      <c r="BC45" s="18">
        <v>649.6</v>
      </c>
      <c r="BD45" s="78">
        <v>0</v>
      </c>
      <c r="BE45" s="328">
        <v>7717.6</v>
      </c>
      <c r="BF45" s="78">
        <f t="shared" si="18"/>
        <v>39448.699999999997</v>
      </c>
    </row>
    <row r="46" spans="1:58" ht="18.75" customHeight="1">
      <c r="A46" s="1">
        <v>2008</v>
      </c>
      <c r="B46" s="45">
        <v>347903.9</v>
      </c>
      <c r="C46" s="45">
        <v>231714</v>
      </c>
      <c r="D46" s="326">
        <v>4088.3</v>
      </c>
      <c r="E46" s="326">
        <v>72091.5</v>
      </c>
      <c r="F46" s="326">
        <v>469720.6</v>
      </c>
      <c r="G46" s="78">
        <f t="shared" si="1"/>
        <v>1125518.3</v>
      </c>
      <c r="H46" s="78">
        <v>0</v>
      </c>
      <c r="I46" s="45">
        <v>101063</v>
      </c>
      <c r="J46" s="78">
        <v>0</v>
      </c>
      <c r="K46" s="78">
        <v>0</v>
      </c>
      <c r="L46" s="78">
        <f t="shared" si="13"/>
        <v>101063</v>
      </c>
      <c r="M46" s="78">
        <v>0</v>
      </c>
      <c r="N46" s="78">
        <v>0</v>
      </c>
      <c r="O46" s="78">
        <v>0</v>
      </c>
      <c r="P46" s="78">
        <v>0</v>
      </c>
      <c r="Q46" s="78">
        <v>0</v>
      </c>
      <c r="R46" s="45">
        <v>3561.7</v>
      </c>
      <c r="S46" s="78">
        <v>0</v>
      </c>
      <c r="T46" s="78">
        <v>0</v>
      </c>
      <c r="U46" s="78">
        <v>0</v>
      </c>
      <c r="V46" s="78">
        <f t="shared" si="14"/>
        <v>3561.7</v>
      </c>
      <c r="W46" s="78">
        <v>0</v>
      </c>
      <c r="X46" s="78">
        <v>0</v>
      </c>
      <c r="Y46" s="78">
        <v>0</v>
      </c>
      <c r="Z46" s="78">
        <f t="shared" si="19"/>
        <v>259.5</v>
      </c>
      <c r="AA46" s="78">
        <f t="shared" si="15"/>
        <v>259.5</v>
      </c>
      <c r="AB46" s="78">
        <v>0</v>
      </c>
      <c r="AC46" s="78">
        <v>0</v>
      </c>
      <c r="AD46" s="78">
        <v>0</v>
      </c>
      <c r="AE46" s="78">
        <v>0</v>
      </c>
      <c r="AF46" s="78">
        <v>0</v>
      </c>
      <c r="AG46" s="45">
        <v>0</v>
      </c>
      <c r="AH46" s="45">
        <v>194.4</v>
      </c>
      <c r="AI46" s="78">
        <v>0</v>
      </c>
      <c r="AJ46" s="78">
        <v>0</v>
      </c>
      <c r="AK46" s="78">
        <f t="shared" si="16"/>
        <v>194.4</v>
      </c>
      <c r="AL46" s="78">
        <v>0</v>
      </c>
      <c r="AM46" s="326">
        <v>3828.2</v>
      </c>
      <c r="AN46" s="78">
        <v>0</v>
      </c>
      <c r="AO46" s="78">
        <v>0</v>
      </c>
      <c r="AP46" s="78">
        <f t="shared" si="17"/>
        <v>3828.2</v>
      </c>
      <c r="AQ46" s="45">
        <v>11900.8</v>
      </c>
      <c r="AR46" s="45">
        <v>67552.7</v>
      </c>
      <c r="AS46" s="76">
        <f t="shared" si="20"/>
        <v>1283.3</v>
      </c>
      <c r="AT46" s="78">
        <v>0</v>
      </c>
      <c r="AU46" s="78">
        <f t="shared" si="23"/>
        <v>80736.800000000003</v>
      </c>
      <c r="AV46" s="18">
        <v>234693.8</v>
      </c>
      <c r="AW46" s="18">
        <v>56177.599999999999</v>
      </c>
      <c r="AX46" s="76">
        <f t="shared" si="21"/>
        <v>2878</v>
      </c>
      <c r="AY46" s="78">
        <f t="shared" si="22"/>
        <v>0</v>
      </c>
      <c r="AZ46" s="78">
        <v>476744.1</v>
      </c>
      <c r="BA46" s="78">
        <f t="shared" si="24"/>
        <v>770493.5</v>
      </c>
      <c r="BB46" s="18">
        <v>59905.1</v>
      </c>
      <c r="BC46" s="18">
        <v>2598.1</v>
      </c>
      <c r="BD46" s="78">
        <v>0</v>
      </c>
      <c r="BE46" s="328">
        <v>7717.6</v>
      </c>
      <c r="BF46" s="78">
        <f t="shared" si="18"/>
        <v>70220.800000000003</v>
      </c>
    </row>
    <row r="47" spans="1:58" ht="18.75" customHeight="1">
      <c r="A47" s="1">
        <v>2009</v>
      </c>
      <c r="B47" s="45">
        <v>20974.400000000001</v>
      </c>
      <c r="C47" s="45">
        <v>80643.199999999997</v>
      </c>
      <c r="D47" s="326">
        <v>3217.6</v>
      </c>
      <c r="E47" s="326">
        <v>63903</v>
      </c>
      <c r="F47" s="326">
        <v>167059.4</v>
      </c>
      <c r="G47" s="78">
        <f t="shared" ref="G47:G56" si="25">SUM(B47:F47)</f>
        <v>335797.6</v>
      </c>
      <c r="H47" s="78">
        <v>0</v>
      </c>
      <c r="I47" s="45">
        <v>47981.599999999999</v>
      </c>
      <c r="J47" s="78">
        <v>0</v>
      </c>
      <c r="K47" s="78">
        <v>0</v>
      </c>
      <c r="L47" s="78">
        <f t="shared" ref="L47:L52" si="26">SUM(H47:K47)</f>
        <v>47981.599999999999</v>
      </c>
      <c r="M47" s="78">
        <v>0</v>
      </c>
      <c r="N47" s="78">
        <v>0</v>
      </c>
      <c r="O47" s="78">
        <v>0</v>
      </c>
      <c r="P47" s="78">
        <v>0</v>
      </c>
      <c r="Q47" s="78">
        <v>0</v>
      </c>
      <c r="R47" s="45">
        <v>0</v>
      </c>
      <c r="S47" s="78">
        <v>0</v>
      </c>
      <c r="T47" s="78">
        <v>0</v>
      </c>
      <c r="U47" s="78">
        <v>0</v>
      </c>
      <c r="V47" s="78">
        <f t="shared" ref="V47:V54" si="27">SUM(R47:U47)</f>
        <v>0</v>
      </c>
      <c r="W47" s="78">
        <v>0</v>
      </c>
      <c r="X47" s="78">
        <v>0</v>
      </c>
      <c r="Y47" s="78">
        <v>0</v>
      </c>
      <c r="Z47" s="78">
        <f t="shared" si="19"/>
        <v>259.5</v>
      </c>
      <c r="AA47" s="78">
        <f t="shared" ref="AA47:AA54" si="28">SUM(W47:Z47)</f>
        <v>259.5</v>
      </c>
      <c r="AB47" s="78">
        <v>0</v>
      </c>
      <c r="AC47" s="78">
        <v>0</v>
      </c>
      <c r="AD47" s="78">
        <v>0</v>
      </c>
      <c r="AE47" s="78">
        <v>0</v>
      </c>
      <c r="AF47" s="78">
        <v>0</v>
      </c>
      <c r="AG47" s="45">
        <v>0</v>
      </c>
      <c r="AH47" s="45">
        <v>0</v>
      </c>
      <c r="AI47" s="78">
        <v>0</v>
      </c>
      <c r="AJ47" s="78">
        <v>0</v>
      </c>
      <c r="AK47" s="78">
        <f t="shared" ref="AK47:AK54" si="29">SUM(AG47:AJ47)</f>
        <v>0</v>
      </c>
      <c r="AL47" s="78">
        <v>0</v>
      </c>
      <c r="AM47" s="326">
        <v>1991</v>
      </c>
      <c r="AN47" s="78">
        <v>0</v>
      </c>
      <c r="AO47" s="78">
        <v>0</v>
      </c>
      <c r="AP47" s="78">
        <f t="shared" ref="AP47:AP54" si="30">SUM(AL47:AO47)</f>
        <v>1991</v>
      </c>
      <c r="AQ47" s="45">
        <v>2600.4</v>
      </c>
      <c r="AR47" s="45">
        <v>27503</v>
      </c>
      <c r="AS47" s="76">
        <f t="shared" si="20"/>
        <v>1283.3</v>
      </c>
      <c r="AT47" s="78">
        <v>0</v>
      </c>
      <c r="AU47" s="78">
        <f t="shared" si="23"/>
        <v>31386.7</v>
      </c>
      <c r="AV47" s="18">
        <v>18784.099999999999</v>
      </c>
      <c r="AW47" s="18">
        <v>0</v>
      </c>
      <c r="AX47" s="76">
        <f t="shared" si="21"/>
        <v>2878</v>
      </c>
      <c r="AY47" s="78">
        <f t="shared" si="22"/>
        <v>0</v>
      </c>
      <c r="AZ47" s="78">
        <v>182194.4</v>
      </c>
      <c r="BA47" s="78">
        <f t="shared" si="24"/>
        <v>203856.5</v>
      </c>
      <c r="BB47" s="18">
        <v>0</v>
      </c>
      <c r="BC47" s="18">
        <v>0</v>
      </c>
      <c r="BD47" s="78">
        <v>0</v>
      </c>
      <c r="BE47" s="328">
        <v>7717.6</v>
      </c>
      <c r="BF47" s="78">
        <f t="shared" ref="BF47:BF52" si="31">SUM(BB47:BE47)</f>
        <v>7717.6</v>
      </c>
    </row>
    <row r="48" spans="1:58" ht="18.75" customHeight="1">
      <c r="A48" s="1">
        <v>2010</v>
      </c>
      <c r="B48" s="45">
        <v>52839.199999999997</v>
      </c>
      <c r="C48" s="45">
        <v>111296</v>
      </c>
      <c r="D48" s="326">
        <v>3554.6</v>
      </c>
      <c r="E48" s="326">
        <v>83911.5</v>
      </c>
      <c r="F48" s="326">
        <v>321662.09999999998</v>
      </c>
      <c r="G48" s="78">
        <f t="shared" si="25"/>
        <v>573263.4</v>
      </c>
      <c r="H48" s="78">
        <v>0</v>
      </c>
      <c r="I48" s="45">
        <v>46555.3</v>
      </c>
      <c r="J48" s="78">
        <v>0</v>
      </c>
      <c r="K48" s="78">
        <v>0</v>
      </c>
      <c r="L48" s="78">
        <f t="shared" si="26"/>
        <v>46555.3</v>
      </c>
      <c r="M48" s="78">
        <v>0</v>
      </c>
      <c r="N48" s="78">
        <v>0</v>
      </c>
      <c r="O48" s="78">
        <v>0</v>
      </c>
      <c r="P48" s="78">
        <v>0</v>
      </c>
      <c r="Q48" s="78">
        <v>0</v>
      </c>
      <c r="R48" s="45">
        <v>61.2</v>
      </c>
      <c r="S48" s="78">
        <v>0</v>
      </c>
      <c r="T48" s="78">
        <v>0</v>
      </c>
      <c r="U48" s="78">
        <v>0</v>
      </c>
      <c r="V48" s="78">
        <f t="shared" si="27"/>
        <v>61.2</v>
      </c>
      <c r="W48" s="78">
        <v>0</v>
      </c>
      <c r="X48" s="78">
        <v>0</v>
      </c>
      <c r="Y48" s="78">
        <v>0</v>
      </c>
      <c r="Z48" s="78">
        <f t="shared" si="19"/>
        <v>259.5</v>
      </c>
      <c r="AA48" s="78">
        <f t="shared" si="28"/>
        <v>259.5</v>
      </c>
      <c r="AB48" s="78">
        <v>0</v>
      </c>
      <c r="AC48" s="78">
        <v>0</v>
      </c>
      <c r="AD48" s="78">
        <v>0</v>
      </c>
      <c r="AE48" s="78">
        <v>0</v>
      </c>
      <c r="AF48" s="78">
        <v>0</v>
      </c>
      <c r="AG48" s="45">
        <v>0</v>
      </c>
      <c r="AH48" s="45">
        <v>0</v>
      </c>
      <c r="AI48" s="78">
        <v>0</v>
      </c>
      <c r="AJ48" s="78">
        <v>0</v>
      </c>
      <c r="AK48" s="78">
        <f t="shared" si="29"/>
        <v>0</v>
      </c>
      <c r="AL48" s="78">
        <v>0</v>
      </c>
      <c r="AM48" s="326">
        <v>2349.8000000000002</v>
      </c>
      <c r="AN48" s="78">
        <v>0</v>
      </c>
      <c r="AO48" s="78">
        <v>0</v>
      </c>
      <c r="AP48" s="78">
        <f t="shared" si="30"/>
        <v>2349.8000000000002</v>
      </c>
      <c r="AQ48" s="45">
        <v>1934.3</v>
      </c>
      <c r="AR48" s="45">
        <v>40671.300000000003</v>
      </c>
      <c r="AS48" s="76">
        <f t="shared" si="20"/>
        <v>1283.3</v>
      </c>
      <c r="AT48" s="78">
        <v>0</v>
      </c>
      <c r="AU48" s="78">
        <f t="shared" si="23"/>
        <v>43888.900000000009</v>
      </c>
      <c r="AV48" s="18">
        <v>37928.9</v>
      </c>
      <c r="AW48" s="18">
        <v>9955</v>
      </c>
      <c r="AX48" s="76">
        <f t="shared" si="21"/>
        <v>2878</v>
      </c>
      <c r="AY48" s="78">
        <f t="shared" si="22"/>
        <v>0</v>
      </c>
      <c r="AZ48" s="78">
        <v>336498.2</v>
      </c>
      <c r="BA48" s="78">
        <f t="shared" si="24"/>
        <v>387260.10000000003</v>
      </c>
      <c r="BB48" s="18">
        <v>1447.8</v>
      </c>
      <c r="BC48" s="18">
        <v>0</v>
      </c>
      <c r="BD48" s="78">
        <v>0</v>
      </c>
      <c r="BE48" s="328">
        <v>7717.6</v>
      </c>
      <c r="BF48" s="78">
        <f t="shared" si="31"/>
        <v>9165.4</v>
      </c>
    </row>
    <row r="49" spans="1:58" ht="18.75" customHeight="1">
      <c r="A49" s="1">
        <v>2011</v>
      </c>
      <c r="B49" s="45">
        <v>68934.8</v>
      </c>
      <c r="C49" s="45">
        <v>157919</v>
      </c>
      <c r="D49" s="326">
        <v>2750.9</v>
      </c>
      <c r="E49" s="326">
        <v>98769.7</v>
      </c>
      <c r="F49" s="326">
        <v>410208.6</v>
      </c>
      <c r="G49" s="78">
        <f t="shared" si="25"/>
        <v>738583</v>
      </c>
      <c r="H49" s="78">
        <v>0</v>
      </c>
      <c r="I49" s="45">
        <v>60571.1</v>
      </c>
      <c r="J49" s="78">
        <v>0</v>
      </c>
      <c r="K49" s="78">
        <v>0</v>
      </c>
      <c r="L49" s="78">
        <f t="shared" si="26"/>
        <v>60571.1</v>
      </c>
      <c r="M49" s="78">
        <v>0</v>
      </c>
      <c r="N49" s="78">
        <v>0</v>
      </c>
      <c r="O49" s="78">
        <v>0</v>
      </c>
      <c r="P49" s="78">
        <v>0</v>
      </c>
      <c r="Q49" s="78">
        <v>0</v>
      </c>
      <c r="R49" s="45">
        <v>0</v>
      </c>
      <c r="S49" s="78">
        <v>0</v>
      </c>
      <c r="T49" s="78">
        <v>0</v>
      </c>
      <c r="U49" s="78">
        <v>0</v>
      </c>
      <c r="V49" s="78">
        <f t="shared" si="27"/>
        <v>0</v>
      </c>
      <c r="W49" s="78">
        <v>0</v>
      </c>
      <c r="X49" s="78">
        <v>0</v>
      </c>
      <c r="Y49" s="78">
        <v>0</v>
      </c>
      <c r="Z49" s="78">
        <f t="shared" si="19"/>
        <v>259.5</v>
      </c>
      <c r="AA49" s="78">
        <f t="shared" si="28"/>
        <v>259.5</v>
      </c>
      <c r="AB49" s="78">
        <v>0</v>
      </c>
      <c r="AC49" s="78">
        <v>0</v>
      </c>
      <c r="AD49" s="78">
        <v>0</v>
      </c>
      <c r="AE49" s="78">
        <v>0</v>
      </c>
      <c r="AF49" s="78">
        <v>0</v>
      </c>
      <c r="AG49" s="45">
        <v>0</v>
      </c>
      <c r="AH49" s="45">
        <v>0</v>
      </c>
      <c r="AI49" s="78">
        <v>0</v>
      </c>
      <c r="AJ49" s="78">
        <v>0</v>
      </c>
      <c r="AK49" s="78">
        <f t="shared" si="29"/>
        <v>0</v>
      </c>
      <c r="AL49" s="78">
        <v>0</v>
      </c>
      <c r="AM49" s="326">
        <v>2953.7</v>
      </c>
      <c r="AN49" s="78">
        <v>0</v>
      </c>
      <c r="AO49" s="78">
        <v>0</v>
      </c>
      <c r="AP49" s="78">
        <f t="shared" si="30"/>
        <v>2953.7</v>
      </c>
      <c r="AQ49" s="45">
        <v>1279.7</v>
      </c>
      <c r="AR49" s="45">
        <v>51088.1</v>
      </c>
      <c r="AS49" s="76">
        <f t="shared" si="20"/>
        <v>1283.3</v>
      </c>
      <c r="AT49" s="78">
        <v>0</v>
      </c>
      <c r="AU49" s="78">
        <f t="shared" si="23"/>
        <v>53651.1</v>
      </c>
      <c r="AV49" s="18">
        <v>46066.3</v>
      </c>
      <c r="AW49" s="18">
        <v>28465.4</v>
      </c>
      <c r="AX49" s="76">
        <f t="shared" si="21"/>
        <v>2878</v>
      </c>
      <c r="AY49" s="78">
        <f t="shared" si="22"/>
        <v>0</v>
      </c>
      <c r="AZ49" s="78">
        <v>424936.5</v>
      </c>
      <c r="BA49" s="78">
        <f t="shared" si="24"/>
        <v>502346.2</v>
      </c>
      <c r="BB49" s="18">
        <v>12571.2</v>
      </c>
      <c r="BC49" s="18">
        <v>0</v>
      </c>
      <c r="BD49" s="78">
        <v>0</v>
      </c>
      <c r="BE49" s="328">
        <v>7717.6</v>
      </c>
      <c r="BF49" s="78">
        <f t="shared" si="31"/>
        <v>20288.800000000003</v>
      </c>
    </row>
    <row r="50" spans="1:58" ht="18.75" customHeight="1">
      <c r="A50" s="1">
        <v>2012</v>
      </c>
      <c r="B50" s="45">
        <v>0</v>
      </c>
      <c r="C50" s="45">
        <v>121005.5</v>
      </c>
      <c r="D50" s="326">
        <v>2255.8000000000002</v>
      </c>
      <c r="E50" s="326">
        <v>69446.8</v>
      </c>
      <c r="F50" s="326">
        <v>344420.9</v>
      </c>
      <c r="G50" s="78">
        <f t="shared" si="25"/>
        <v>537129</v>
      </c>
      <c r="H50" s="78">
        <v>0</v>
      </c>
      <c r="I50" s="45">
        <v>48708.1</v>
      </c>
      <c r="J50" s="78">
        <v>0</v>
      </c>
      <c r="K50" s="78">
        <v>0</v>
      </c>
      <c r="L50" s="78">
        <f t="shared" si="26"/>
        <v>48708.1</v>
      </c>
      <c r="M50" s="78">
        <v>0</v>
      </c>
      <c r="N50" s="78">
        <v>0</v>
      </c>
      <c r="O50" s="78">
        <v>0</v>
      </c>
      <c r="P50" s="78">
        <v>0</v>
      </c>
      <c r="Q50" s="78">
        <v>0</v>
      </c>
      <c r="R50" s="45">
        <v>0</v>
      </c>
      <c r="S50" s="78">
        <v>0</v>
      </c>
      <c r="T50" s="78">
        <v>0</v>
      </c>
      <c r="U50" s="78">
        <v>0</v>
      </c>
      <c r="V50" s="78">
        <f t="shared" si="27"/>
        <v>0</v>
      </c>
      <c r="W50" s="78">
        <v>0</v>
      </c>
      <c r="X50" s="78">
        <v>0</v>
      </c>
      <c r="Y50" s="78">
        <v>0</v>
      </c>
      <c r="Z50" s="78">
        <f t="shared" si="19"/>
        <v>259.5</v>
      </c>
      <c r="AA50" s="78">
        <f t="shared" si="28"/>
        <v>259.5</v>
      </c>
      <c r="AB50" s="78">
        <v>0</v>
      </c>
      <c r="AC50" s="78">
        <v>0</v>
      </c>
      <c r="AD50" s="78">
        <v>0</v>
      </c>
      <c r="AE50" s="78">
        <v>0</v>
      </c>
      <c r="AF50" s="78">
        <v>0</v>
      </c>
      <c r="AG50" s="45">
        <v>0</v>
      </c>
      <c r="AH50" s="45">
        <v>0</v>
      </c>
      <c r="AI50" s="78">
        <v>0</v>
      </c>
      <c r="AJ50" s="78">
        <v>0</v>
      </c>
      <c r="AK50" s="78">
        <f t="shared" si="29"/>
        <v>0</v>
      </c>
      <c r="AL50" s="78">
        <v>0</v>
      </c>
      <c r="AM50" s="326">
        <v>1734.8</v>
      </c>
      <c r="AN50" s="78">
        <v>0</v>
      </c>
      <c r="AO50" s="78">
        <v>0</v>
      </c>
      <c r="AP50" s="78">
        <f t="shared" si="30"/>
        <v>1734.8</v>
      </c>
      <c r="AQ50" s="45">
        <v>0</v>
      </c>
      <c r="AR50" s="45">
        <v>47813.5</v>
      </c>
      <c r="AS50" s="76">
        <f t="shared" si="20"/>
        <v>1283.3</v>
      </c>
      <c r="AT50" s="78">
        <v>0</v>
      </c>
      <c r="AU50" s="78">
        <f t="shared" si="23"/>
        <v>49096.800000000003</v>
      </c>
      <c r="AV50" s="18">
        <v>8600.9</v>
      </c>
      <c r="AW50" s="18">
        <v>12159.3</v>
      </c>
      <c r="AX50" s="76">
        <f t="shared" si="21"/>
        <v>2878</v>
      </c>
      <c r="AY50" s="78">
        <f t="shared" si="22"/>
        <v>0</v>
      </c>
      <c r="AZ50" s="78">
        <v>336923</v>
      </c>
      <c r="BA50" s="78">
        <f t="shared" si="24"/>
        <v>360561.2</v>
      </c>
      <c r="BB50" s="18">
        <v>0</v>
      </c>
      <c r="BC50" s="18">
        <v>0</v>
      </c>
      <c r="BD50" s="78">
        <v>0</v>
      </c>
      <c r="BE50" s="328">
        <v>7717.6</v>
      </c>
      <c r="BF50" s="78">
        <f t="shared" si="31"/>
        <v>7717.6</v>
      </c>
    </row>
    <row r="51" spans="1:58" ht="18.75" customHeight="1">
      <c r="A51" s="1">
        <v>2013</v>
      </c>
      <c r="B51" s="45">
        <v>43627.8</v>
      </c>
      <c r="C51" s="45">
        <v>94519.3</v>
      </c>
      <c r="D51" s="326">
        <v>2815.9</v>
      </c>
      <c r="E51" s="326">
        <v>40479.9</v>
      </c>
      <c r="F51" s="326">
        <v>357943.8</v>
      </c>
      <c r="G51" s="78">
        <f t="shared" si="25"/>
        <v>539386.69999999995</v>
      </c>
      <c r="H51" s="78">
        <v>0</v>
      </c>
      <c r="I51" s="45">
        <v>49011.199999999997</v>
      </c>
      <c r="J51" s="78">
        <f>J50</f>
        <v>0</v>
      </c>
      <c r="K51" s="78">
        <v>0</v>
      </c>
      <c r="L51" s="78">
        <f t="shared" si="26"/>
        <v>49011.199999999997</v>
      </c>
      <c r="M51" s="78">
        <v>0</v>
      </c>
      <c r="N51" s="78">
        <v>0</v>
      </c>
      <c r="O51" s="78">
        <v>0</v>
      </c>
      <c r="P51" s="78">
        <v>0</v>
      </c>
      <c r="Q51" s="78">
        <v>0</v>
      </c>
      <c r="R51" s="45">
        <v>0</v>
      </c>
      <c r="S51" s="78">
        <v>0</v>
      </c>
      <c r="T51" s="78">
        <v>0</v>
      </c>
      <c r="U51" s="78">
        <v>0</v>
      </c>
      <c r="V51" s="78">
        <f t="shared" si="27"/>
        <v>0</v>
      </c>
      <c r="W51" s="78">
        <v>0</v>
      </c>
      <c r="X51" s="78">
        <v>0</v>
      </c>
      <c r="Y51" s="78">
        <v>0</v>
      </c>
      <c r="Z51" s="78">
        <f t="shared" si="19"/>
        <v>259.5</v>
      </c>
      <c r="AA51" s="78">
        <f t="shared" si="28"/>
        <v>259.5</v>
      </c>
      <c r="AB51" s="78">
        <v>0</v>
      </c>
      <c r="AC51" s="78">
        <v>0</v>
      </c>
      <c r="AD51" s="78">
        <v>0</v>
      </c>
      <c r="AE51" s="78">
        <v>0</v>
      </c>
      <c r="AF51" s="78">
        <v>0</v>
      </c>
      <c r="AG51" s="45">
        <v>0</v>
      </c>
      <c r="AH51" s="45">
        <v>0</v>
      </c>
      <c r="AI51" s="78">
        <v>0</v>
      </c>
      <c r="AJ51" s="78">
        <v>0</v>
      </c>
      <c r="AK51" s="78">
        <f t="shared" si="29"/>
        <v>0</v>
      </c>
      <c r="AL51" s="78">
        <v>0</v>
      </c>
      <c r="AM51" s="326">
        <v>2404.3000000000002</v>
      </c>
      <c r="AN51" s="78">
        <v>0</v>
      </c>
      <c r="AO51" s="78">
        <v>0</v>
      </c>
      <c r="AP51" s="78">
        <f t="shared" si="30"/>
        <v>2404.3000000000002</v>
      </c>
      <c r="AQ51" s="45">
        <v>0</v>
      </c>
      <c r="AR51" s="45">
        <v>48427.199999999997</v>
      </c>
      <c r="AS51" s="76">
        <f t="shared" si="20"/>
        <v>1283.3</v>
      </c>
      <c r="AT51" s="78">
        <v>0</v>
      </c>
      <c r="AU51" s="78">
        <f t="shared" si="23"/>
        <v>49710.5</v>
      </c>
      <c r="AV51" s="18">
        <v>11989.7</v>
      </c>
      <c r="AW51" s="18">
        <v>17809.2</v>
      </c>
      <c r="AX51" s="76">
        <f t="shared" si="21"/>
        <v>2878</v>
      </c>
      <c r="AY51" s="78">
        <f t="shared" si="22"/>
        <v>0</v>
      </c>
      <c r="AZ51" s="78">
        <v>334803.40000000002</v>
      </c>
      <c r="BA51" s="78">
        <f t="shared" si="24"/>
        <v>367480.30000000005</v>
      </c>
      <c r="BB51" s="18">
        <v>0</v>
      </c>
      <c r="BC51" s="18">
        <v>0</v>
      </c>
      <c r="BD51" s="78">
        <v>0</v>
      </c>
      <c r="BE51" s="328">
        <v>7717.6</v>
      </c>
      <c r="BF51" s="78">
        <f t="shared" si="31"/>
        <v>7717.6</v>
      </c>
    </row>
    <row r="52" spans="1:58" ht="18.75" customHeight="1">
      <c r="A52" s="1">
        <v>2014</v>
      </c>
      <c r="B52" s="45">
        <v>103744.8</v>
      </c>
      <c r="C52" s="45">
        <v>106824.7</v>
      </c>
      <c r="D52" s="326">
        <v>4504.8999999999996</v>
      </c>
      <c r="E52" s="326">
        <v>24631.4</v>
      </c>
      <c r="F52" s="326">
        <v>526148.69999999995</v>
      </c>
      <c r="G52" s="78">
        <f t="shared" si="25"/>
        <v>765854.5</v>
      </c>
      <c r="H52" s="76">
        <f>H51</f>
        <v>0</v>
      </c>
      <c r="I52" s="45">
        <v>33465.599999999999</v>
      </c>
      <c r="J52" s="76">
        <f>J51</f>
        <v>0</v>
      </c>
      <c r="K52" s="76">
        <f>K51</f>
        <v>0</v>
      </c>
      <c r="L52" s="78">
        <f t="shared" si="26"/>
        <v>33465.599999999999</v>
      </c>
      <c r="M52" s="76">
        <f>M51</f>
        <v>0</v>
      </c>
      <c r="N52" s="76">
        <f>N51</f>
        <v>0</v>
      </c>
      <c r="O52" s="76">
        <f>O51</f>
        <v>0</v>
      </c>
      <c r="P52" s="76">
        <f>P51</f>
        <v>0</v>
      </c>
      <c r="Q52" s="78">
        <f>SUM(M52:P52)</f>
        <v>0</v>
      </c>
      <c r="R52" s="45">
        <v>0</v>
      </c>
      <c r="S52" s="76">
        <f>S51</f>
        <v>0</v>
      </c>
      <c r="T52" s="76">
        <f>T51</f>
        <v>0</v>
      </c>
      <c r="U52" s="76">
        <f>U51</f>
        <v>0</v>
      </c>
      <c r="V52" s="78">
        <f t="shared" si="27"/>
        <v>0</v>
      </c>
      <c r="W52" s="76">
        <f>W51</f>
        <v>0</v>
      </c>
      <c r="X52" s="76">
        <f>X51</f>
        <v>0</v>
      </c>
      <c r="Y52" s="76">
        <f>Y51</f>
        <v>0</v>
      </c>
      <c r="Z52" s="76">
        <f>Z51</f>
        <v>259.5</v>
      </c>
      <c r="AA52" s="78">
        <f t="shared" si="28"/>
        <v>259.5</v>
      </c>
      <c r="AB52" s="76">
        <f>AB51</f>
        <v>0</v>
      </c>
      <c r="AC52" s="76">
        <f>AC51</f>
        <v>0</v>
      </c>
      <c r="AD52" s="76">
        <f>AD51</f>
        <v>0</v>
      </c>
      <c r="AE52" s="76">
        <f>AE51</f>
        <v>0</v>
      </c>
      <c r="AF52" s="78">
        <f>SUM(AB52:AE52)</f>
        <v>0</v>
      </c>
      <c r="AG52" s="45">
        <v>0</v>
      </c>
      <c r="AH52" s="45">
        <v>0</v>
      </c>
      <c r="AI52" s="76">
        <f>AI51</f>
        <v>0</v>
      </c>
      <c r="AJ52" s="76">
        <f>AJ51</f>
        <v>0</v>
      </c>
      <c r="AK52" s="78">
        <f t="shared" si="29"/>
        <v>0</v>
      </c>
      <c r="AL52" s="76">
        <f>AL51</f>
        <v>0</v>
      </c>
      <c r="AM52" s="326">
        <v>1314.3</v>
      </c>
      <c r="AN52" s="76">
        <f>AN51</f>
        <v>0</v>
      </c>
      <c r="AO52" s="76">
        <f>AO51</f>
        <v>0</v>
      </c>
      <c r="AP52" s="78">
        <f t="shared" si="30"/>
        <v>1314.3</v>
      </c>
      <c r="AQ52" s="45">
        <v>1475.5</v>
      </c>
      <c r="AR52" s="45">
        <v>44604.4</v>
      </c>
      <c r="AS52" s="76">
        <f t="shared" si="20"/>
        <v>1283.3</v>
      </c>
      <c r="AT52" s="76">
        <f>AT51</f>
        <v>0</v>
      </c>
      <c r="AU52" s="78">
        <f>SUM(AQ52:AT52)</f>
        <v>47363.200000000004</v>
      </c>
      <c r="AV52" s="18">
        <v>66077.2</v>
      </c>
      <c r="AW52" s="18">
        <v>17397.400000000001</v>
      </c>
      <c r="AX52" s="76">
        <f t="shared" si="21"/>
        <v>2878</v>
      </c>
      <c r="AY52" s="76">
        <f t="shared" si="22"/>
        <v>0</v>
      </c>
      <c r="AZ52" s="78">
        <v>534874</v>
      </c>
      <c r="BA52" s="78">
        <f t="shared" si="24"/>
        <v>621226.6</v>
      </c>
      <c r="BB52" s="18">
        <v>9709.5</v>
      </c>
      <c r="BC52" s="18">
        <v>1204.8</v>
      </c>
      <c r="BD52" s="76">
        <f>BD51</f>
        <v>0</v>
      </c>
      <c r="BE52" s="328">
        <v>7717.6</v>
      </c>
      <c r="BF52" s="78">
        <f t="shared" si="31"/>
        <v>18631.900000000001</v>
      </c>
    </row>
    <row r="53" spans="1:58" ht="18.75" customHeight="1">
      <c r="A53" s="1">
        <v>2015</v>
      </c>
      <c r="B53" s="45">
        <v>0</v>
      </c>
      <c r="C53" s="45">
        <v>0</v>
      </c>
      <c r="D53" s="326">
        <v>3718.9</v>
      </c>
      <c r="E53" s="326">
        <v>16820.900000000001</v>
      </c>
      <c r="F53" s="326">
        <v>64534.9</v>
      </c>
      <c r="G53" s="78">
        <f t="shared" si="25"/>
        <v>85074.700000000012</v>
      </c>
      <c r="H53" s="76">
        <f>H52</f>
        <v>0</v>
      </c>
      <c r="I53" s="45">
        <v>11976.9</v>
      </c>
      <c r="J53" s="76">
        <v>0</v>
      </c>
      <c r="K53" s="76">
        <v>0</v>
      </c>
      <c r="L53" s="78">
        <f>SUM(H53:K53)</f>
        <v>11976.9</v>
      </c>
      <c r="M53" s="76">
        <f>M52</f>
        <v>0</v>
      </c>
      <c r="N53" s="76">
        <v>0</v>
      </c>
      <c r="O53" s="76">
        <v>0</v>
      </c>
      <c r="P53" s="76">
        <v>0</v>
      </c>
      <c r="Q53" s="78">
        <f>SUM(M53:P53)</f>
        <v>0</v>
      </c>
      <c r="R53" s="45">
        <v>0</v>
      </c>
      <c r="S53" s="76">
        <v>0</v>
      </c>
      <c r="T53" s="76">
        <v>0</v>
      </c>
      <c r="U53" s="76">
        <v>0</v>
      </c>
      <c r="V53" s="78">
        <f t="shared" si="27"/>
        <v>0</v>
      </c>
      <c r="W53" s="76">
        <f>W52</f>
        <v>0</v>
      </c>
      <c r="X53" s="76">
        <v>0</v>
      </c>
      <c r="Y53" s="76">
        <v>0</v>
      </c>
      <c r="Z53" s="76">
        <v>0</v>
      </c>
      <c r="AA53" s="78">
        <f t="shared" si="28"/>
        <v>0</v>
      </c>
      <c r="AB53" s="76">
        <f>AB52</f>
        <v>0</v>
      </c>
      <c r="AC53" s="76">
        <v>0</v>
      </c>
      <c r="AD53" s="76">
        <v>0</v>
      </c>
      <c r="AE53" s="76">
        <v>0</v>
      </c>
      <c r="AF53" s="78">
        <f>SUM(AB53:AE53)</f>
        <v>0</v>
      </c>
      <c r="AG53" s="45">
        <v>0</v>
      </c>
      <c r="AH53" s="45">
        <v>0</v>
      </c>
      <c r="AI53" s="76">
        <v>0</v>
      </c>
      <c r="AJ53" s="76">
        <v>0</v>
      </c>
      <c r="AK53" s="78">
        <f t="shared" si="29"/>
        <v>0</v>
      </c>
      <c r="AL53" s="76">
        <f>AL52</f>
        <v>0</v>
      </c>
      <c r="AM53" s="327">
        <v>660.8</v>
      </c>
      <c r="AN53" s="76">
        <v>0</v>
      </c>
      <c r="AO53" s="76">
        <v>0</v>
      </c>
      <c r="AP53" s="78">
        <f t="shared" si="30"/>
        <v>660.8</v>
      </c>
      <c r="AQ53" s="45">
        <v>0</v>
      </c>
      <c r="AR53" s="45">
        <v>14906.6</v>
      </c>
      <c r="AS53" s="76">
        <f>AS52</f>
        <v>1283.3</v>
      </c>
      <c r="AT53" s="76">
        <v>0</v>
      </c>
      <c r="AU53" s="78">
        <f>SUM(AQ53:AT53)</f>
        <v>16189.9</v>
      </c>
      <c r="AV53" s="18">
        <v>0</v>
      </c>
      <c r="AW53" s="18">
        <v>0</v>
      </c>
      <c r="AX53" s="76">
        <f>AX52</f>
        <v>2878</v>
      </c>
      <c r="AY53" s="76">
        <v>0</v>
      </c>
      <c r="AZ53" s="78">
        <v>49839</v>
      </c>
      <c r="BA53" s="78">
        <f>SUM(AV53:AZ53)</f>
        <v>52717</v>
      </c>
      <c r="BB53" s="18">
        <v>0</v>
      </c>
      <c r="BC53" s="18">
        <v>0</v>
      </c>
      <c r="BD53" s="76">
        <v>0</v>
      </c>
      <c r="BE53" s="328">
        <v>7717.6</v>
      </c>
      <c r="BF53" s="78">
        <f>SUM(BB53:BE53)</f>
        <v>7717.6</v>
      </c>
    </row>
    <row r="54" spans="1:58" ht="18.75" customHeight="1">
      <c r="A54" s="1">
        <v>2016</v>
      </c>
      <c r="B54" s="45">
        <v>0</v>
      </c>
      <c r="C54" s="45">
        <v>0</v>
      </c>
      <c r="D54" s="326">
        <v>3691.2</v>
      </c>
      <c r="E54" s="326">
        <v>33629.4</v>
      </c>
      <c r="F54" s="326">
        <v>49772.2</v>
      </c>
      <c r="G54" s="78">
        <f t="shared" si="25"/>
        <v>87092.799999999988</v>
      </c>
      <c r="H54" s="76">
        <f>H53</f>
        <v>0</v>
      </c>
      <c r="I54" s="76">
        <f>I53</f>
        <v>11976.9</v>
      </c>
      <c r="J54" s="76">
        <v>0</v>
      </c>
      <c r="K54" s="76">
        <v>0</v>
      </c>
      <c r="L54" s="78">
        <f>SUM(H54:K54)</f>
        <v>11976.9</v>
      </c>
      <c r="M54" s="76">
        <f>M53</f>
        <v>0</v>
      </c>
      <c r="N54" s="76">
        <v>0</v>
      </c>
      <c r="O54" s="76">
        <v>0</v>
      </c>
      <c r="P54" s="76">
        <v>0</v>
      </c>
      <c r="Q54" s="78">
        <f>SUM(M54:P54)</f>
        <v>0</v>
      </c>
      <c r="R54" s="76">
        <v>0</v>
      </c>
      <c r="S54" s="76">
        <v>0</v>
      </c>
      <c r="T54" s="76">
        <v>0</v>
      </c>
      <c r="U54" s="76">
        <v>0</v>
      </c>
      <c r="V54" s="78">
        <f t="shared" si="27"/>
        <v>0</v>
      </c>
      <c r="W54" s="76">
        <f>W53</f>
        <v>0</v>
      </c>
      <c r="X54" s="76">
        <v>0</v>
      </c>
      <c r="Y54" s="76">
        <v>0</v>
      </c>
      <c r="Z54" s="76">
        <v>0</v>
      </c>
      <c r="AA54" s="78">
        <f t="shared" si="28"/>
        <v>0</v>
      </c>
      <c r="AB54" s="76">
        <f>AB53</f>
        <v>0</v>
      </c>
      <c r="AC54" s="76">
        <v>0</v>
      </c>
      <c r="AD54" s="76">
        <v>0</v>
      </c>
      <c r="AE54" s="76">
        <v>0</v>
      </c>
      <c r="AF54" s="78">
        <f>SUM(AB54:AE54)</f>
        <v>0</v>
      </c>
      <c r="AG54" s="76">
        <v>0</v>
      </c>
      <c r="AH54" s="76">
        <f>AH53</f>
        <v>0</v>
      </c>
      <c r="AI54" s="76">
        <v>0</v>
      </c>
      <c r="AJ54" s="76">
        <v>0</v>
      </c>
      <c r="AK54" s="78">
        <f t="shared" si="29"/>
        <v>0</v>
      </c>
      <c r="AL54" s="76">
        <f>AL53</f>
        <v>0</v>
      </c>
      <c r="AM54" s="76">
        <f>AM53</f>
        <v>660.8</v>
      </c>
      <c r="AN54" s="76">
        <v>0</v>
      </c>
      <c r="AO54" s="76">
        <v>0</v>
      </c>
      <c r="AP54" s="78">
        <f t="shared" si="30"/>
        <v>660.8</v>
      </c>
      <c r="AQ54" s="76">
        <v>0</v>
      </c>
      <c r="AR54" s="45">
        <v>14906.6</v>
      </c>
      <c r="AS54" s="76">
        <f>AS53</f>
        <v>1283.3</v>
      </c>
      <c r="AT54" s="76">
        <v>0</v>
      </c>
      <c r="AU54" s="78">
        <f>SUM(AQ54:AT54)</f>
        <v>16189.9</v>
      </c>
      <c r="AV54" s="76">
        <v>0</v>
      </c>
      <c r="AW54" s="76">
        <f>AW53</f>
        <v>0</v>
      </c>
      <c r="AX54" s="76">
        <f>AX53</f>
        <v>2878</v>
      </c>
      <c r="AY54" s="76">
        <v>0</v>
      </c>
      <c r="AZ54" s="78">
        <v>49839</v>
      </c>
      <c r="BA54" s="78">
        <f>SUM(AV54:AZ54)</f>
        <v>52717</v>
      </c>
      <c r="BB54" s="76">
        <v>0</v>
      </c>
      <c r="BC54" s="76">
        <f>BC53</f>
        <v>0</v>
      </c>
      <c r="BD54" s="76">
        <v>0</v>
      </c>
      <c r="BE54" s="328">
        <v>7717.6</v>
      </c>
      <c r="BF54" s="78">
        <f>SUM(BB54:BE54)</f>
        <v>7717.6</v>
      </c>
    </row>
    <row r="55" spans="1:58" ht="18.75" customHeight="1">
      <c r="A55" s="1">
        <v>2017</v>
      </c>
      <c r="B55" s="45">
        <v>0</v>
      </c>
      <c r="C55" s="45">
        <f>C54</f>
        <v>0</v>
      </c>
      <c r="D55" s="326">
        <v>6694</v>
      </c>
      <c r="E55" s="326">
        <v>69801</v>
      </c>
      <c r="F55" s="326">
        <v>300347.5</v>
      </c>
      <c r="G55" s="78">
        <f t="shared" si="25"/>
        <v>376842.5</v>
      </c>
      <c r="H55" s="76">
        <f>H54</f>
        <v>0</v>
      </c>
      <c r="I55" s="76">
        <f>I54</f>
        <v>11976.9</v>
      </c>
      <c r="J55" s="76">
        <f>J54</f>
        <v>0</v>
      </c>
      <c r="K55" s="76">
        <f>K54</f>
        <v>0</v>
      </c>
      <c r="L55" s="78">
        <f>L54</f>
        <v>11976.9</v>
      </c>
      <c r="M55" s="76">
        <f>M54</f>
        <v>0</v>
      </c>
      <c r="N55" s="76">
        <f t="shared" ref="N55:BF56" si="32">N54</f>
        <v>0</v>
      </c>
      <c r="O55" s="76">
        <f t="shared" si="32"/>
        <v>0</v>
      </c>
      <c r="P55" s="76">
        <f t="shared" si="32"/>
        <v>0</v>
      </c>
      <c r="Q55" s="76">
        <f t="shared" si="32"/>
        <v>0</v>
      </c>
      <c r="R55" s="76">
        <f t="shared" si="32"/>
        <v>0</v>
      </c>
      <c r="S55" s="76">
        <f t="shared" si="32"/>
        <v>0</v>
      </c>
      <c r="T55" s="76">
        <f t="shared" si="32"/>
        <v>0</v>
      </c>
      <c r="U55" s="76">
        <f t="shared" si="32"/>
        <v>0</v>
      </c>
      <c r="V55" s="76">
        <f t="shared" si="32"/>
        <v>0</v>
      </c>
      <c r="W55" s="76">
        <f t="shared" si="32"/>
        <v>0</v>
      </c>
      <c r="X55" s="76">
        <f t="shared" si="32"/>
        <v>0</v>
      </c>
      <c r="Y55" s="76">
        <f t="shared" si="32"/>
        <v>0</v>
      </c>
      <c r="Z55" s="76">
        <f t="shared" si="32"/>
        <v>0</v>
      </c>
      <c r="AA55" s="76">
        <f t="shared" si="32"/>
        <v>0</v>
      </c>
      <c r="AB55" s="76">
        <f t="shared" si="32"/>
        <v>0</v>
      </c>
      <c r="AC55" s="76">
        <f t="shared" si="32"/>
        <v>0</v>
      </c>
      <c r="AD55" s="76">
        <f t="shared" si="32"/>
        <v>0</v>
      </c>
      <c r="AE55" s="76">
        <f t="shared" si="32"/>
        <v>0</v>
      </c>
      <c r="AF55" s="76">
        <f t="shared" si="32"/>
        <v>0</v>
      </c>
      <c r="AG55" s="76">
        <f t="shared" si="32"/>
        <v>0</v>
      </c>
      <c r="AH55" s="76">
        <f t="shared" si="32"/>
        <v>0</v>
      </c>
      <c r="AI55" s="76">
        <f t="shared" si="32"/>
        <v>0</v>
      </c>
      <c r="AJ55" s="76">
        <f t="shared" si="32"/>
        <v>0</v>
      </c>
      <c r="AK55" s="76">
        <f t="shared" si="32"/>
        <v>0</v>
      </c>
      <c r="AL55" s="76">
        <f t="shared" si="32"/>
        <v>0</v>
      </c>
      <c r="AM55" s="76">
        <f t="shared" si="32"/>
        <v>660.8</v>
      </c>
      <c r="AN55" s="76">
        <f t="shared" si="32"/>
        <v>0</v>
      </c>
      <c r="AO55" s="76">
        <f t="shared" si="32"/>
        <v>0</v>
      </c>
      <c r="AP55" s="76">
        <f t="shared" si="32"/>
        <v>660.8</v>
      </c>
      <c r="AQ55" s="76">
        <f t="shared" si="32"/>
        <v>0</v>
      </c>
      <c r="AR55" s="45">
        <v>14906.6</v>
      </c>
      <c r="AS55" s="76">
        <f t="shared" si="32"/>
        <v>1283.3</v>
      </c>
      <c r="AT55" s="76">
        <f t="shared" si="32"/>
        <v>0</v>
      </c>
      <c r="AU55" s="76">
        <f t="shared" si="32"/>
        <v>16189.9</v>
      </c>
      <c r="AV55" s="76">
        <f t="shared" si="32"/>
        <v>0</v>
      </c>
      <c r="AW55" s="76">
        <f t="shared" si="32"/>
        <v>0</v>
      </c>
      <c r="AX55" s="76">
        <f t="shared" si="32"/>
        <v>2878</v>
      </c>
      <c r="AY55" s="76">
        <f t="shared" si="32"/>
        <v>0</v>
      </c>
      <c r="AZ55" s="76">
        <f t="shared" si="32"/>
        <v>49839</v>
      </c>
      <c r="BA55" s="76">
        <f t="shared" si="32"/>
        <v>52717</v>
      </c>
      <c r="BB55" s="76">
        <f t="shared" si="32"/>
        <v>0</v>
      </c>
      <c r="BC55" s="76">
        <f t="shared" si="32"/>
        <v>0</v>
      </c>
      <c r="BD55" s="76">
        <f t="shared" si="32"/>
        <v>0</v>
      </c>
      <c r="BE55" s="328">
        <v>7717.6</v>
      </c>
      <c r="BF55" s="76">
        <f t="shared" si="32"/>
        <v>7717.6</v>
      </c>
    </row>
    <row r="56" spans="1:58" ht="18.75" customHeight="1">
      <c r="A56" s="1">
        <v>2018</v>
      </c>
      <c r="B56" s="18">
        <v>0</v>
      </c>
      <c r="C56" s="18">
        <v>0</v>
      </c>
      <c r="D56" s="326">
        <v>6694</v>
      </c>
      <c r="E56" s="326">
        <v>69801</v>
      </c>
      <c r="F56" s="326">
        <v>300347.5</v>
      </c>
      <c r="G56" s="78">
        <f t="shared" si="25"/>
        <v>376842.5</v>
      </c>
      <c r="H56" s="18">
        <v>0</v>
      </c>
      <c r="I56" s="18">
        <v>0</v>
      </c>
      <c r="J56" s="18">
        <v>0</v>
      </c>
      <c r="K56" s="18">
        <v>0</v>
      </c>
      <c r="L56" s="78">
        <f>L55</f>
        <v>11976.9</v>
      </c>
      <c r="M56" s="76">
        <f>M55</f>
        <v>0</v>
      </c>
      <c r="N56" s="76">
        <f t="shared" si="32"/>
        <v>0</v>
      </c>
      <c r="O56" s="76">
        <f t="shared" si="32"/>
        <v>0</v>
      </c>
      <c r="P56" s="76">
        <f t="shared" si="32"/>
        <v>0</v>
      </c>
      <c r="Q56" s="76">
        <f t="shared" si="32"/>
        <v>0</v>
      </c>
      <c r="R56" s="76">
        <f t="shared" si="32"/>
        <v>0</v>
      </c>
      <c r="S56" s="76">
        <f t="shared" si="32"/>
        <v>0</v>
      </c>
      <c r="T56" s="76">
        <f t="shared" si="32"/>
        <v>0</v>
      </c>
      <c r="U56" s="76">
        <f t="shared" si="32"/>
        <v>0</v>
      </c>
      <c r="V56" s="76">
        <f t="shared" si="32"/>
        <v>0</v>
      </c>
      <c r="W56" s="76">
        <f t="shared" si="32"/>
        <v>0</v>
      </c>
      <c r="X56" s="76">
        <f t="shared" si="32"/>
        <v>0</v>
      </c>
      <c r="Y56" s="76">
        <f t="shared" si="32"/>
        <v>0</v>
      </c>
      <c r="Z56" s="76">
        <f t="shared" si="32"/>
        <v>0</v>
      </c>
      <c r="AA56" s="76">
        <f t="shared" si="32"/>
        <v>0</v>
      </c>
      <c r="AB56" s="76">
        <f t="shared" si="32"/>
        <v>0</v>
      </c>
      <c r="AC56" s="76">
        <f t="shared" si="32"/>
        <v>0</v>
      </c>
      <c r="AD56" s="76">
        <f t="shared" si="32"/>
        <v>0</v>
      </c>
      <c r="AE56" s="76">
        <f t="shared" si="32"/>
        <v>0</v>
      </c>
      <c r="AF56" s="76">
        <f t="shared" si="32"/>
        <v>0</v>
      </c>
      <c r="AG56" s="76">
        <f t="shared" si="32"/>
        <v>0</v>
      </c>
      <c r="AH56" s="76">
        <f t="shared" si="32"/>
        <v>0</v>
      </c>
      <c r="AI56" s="76">
        <f t="shared" si="32"/>
        <v>0</v>
      </c>
      <c r="AJ56" s="76">
        <f t="shared" si="32"/>
        <v>0</v>
      </c>
      <c r="AK56" s="76">
        <f t="shared" si="32"/>
        <v>0</v>
      </c>
      <c r="AL56" s="76">
        <f t="shared" si="32"/>
        <v>0</v>
      </c>
      <c r="AM56" s="76">
        <f t="shared" si="32"/>
        <v>660.8</v>
      </c>
      <c r="AN56" s="76">
        <f t="shared" si="32"/>
        <v>0</v>
      </c>
      <c r="AO56" s="76">
        <f t="shared" si="32"/>
        <v>0</v>
      </c>
      <c r="AP56" s="76">
        <f t="shared" si="32"/>
        <v>660.8</v>
      </c>
      <c r="AQ56" s="18">
        <v>0</v>
      </c>
      <c r="AR56" s="45">
        <v>14906.6</v>
      </c>
      <c r="AS56" s="76">
        <f t="shared" si="32"/>
        <v>1283.3</v>
      </c>
      <c r="AT56" s="76">
        <f t="shared" si="32"/>
        <v>0</v>
      </c>
      <c r="AU56" s="76">
        <f t="shared" si="32"/>
        <v>16189.9</v>
      </c>
      <c r="AV56" s="76">
        <f t="shared" si="32"/>
        <v>0</v>
      </c>
      <c r="AW56" s="76">
        <f t="shared" si="32"/>
        <v>0</v>
      </c>
      <c r="AX56" s="76">
        <f t="shared" si="32"/>
        <v>2878</v>
      </c>
      <c r="AY56" s="18">
        <v>0</v>
      </c>
      <c r="AZ56" s="76">
        <f t="shared" si="32"/>
        <v>49839</v>
      </c>
      <c r="BA56" s="78">
        <f>SUM(AV56:AZ56)</f>
        <v>52717</v>
      </c>
      <c r="BB56" s="76">
        <f t="shared" si="32"/>
        <v>0</v>
      </c>
      <c r="BC56" s="76">
        <f t="shared" si="32"/>
        <v>0</v>
      </c>
      <c r="BD56" s="76">
        <f t="shared" si="32"/>
        <v>0</v>
      </c>
      <c r="BE56" s="328">
        <v>7717.6</v>
      </c>
      <c r="BF56" s="76">
        <f t="shared" si="32"/>
        <v>7717.6</v>
      </c>
    </row>
    <row r="57" spans="1:58" s="83" customFormat="1" ht="18.75" customHeight="1">
      <c r="AB57" s="2"/>
      <c r="AC57" s="2"/>
      <c r="AD57" s="2"/>
      <c r="AE57" s="2"/>
    </row>
    <row r="58" spans="1:58" ht="18.75" customHeight="1">
      <c r="B58" s="1" t="s">
        <v>340</v>
      </c>
      <c r="R58" s="1" t="s">
        <v>340</v>
      </c>
      <c r="AG58" s="1" t="s">
        <v>340</v>
      </c>
      <c r="AV58" s="1" t="s">
        <v>340</v>
      </c>
    </row>
    <row r="59" spans="1:58" s="5" customFormat="1" ht="18.75" customHeight="1">
      <c r="A59" s="5" t="s">
        <v>989</v>
      </c>
      <c r="B59" s="15"/>
      <c r="C59" s="15"/>
      <c r="D59" s="5">
        <f>(POWER(D56/D19, 1/37)-1)*100</f>
        <v>3.6976028144446671</v>
      </c>
      <c r="E59" s="5">
        <f t="shared" ref="E59:G59" si="33">(POWER(E56/E19, 1/37)-1)*100</f>
        <v>13.625410147586269</v>
      </c>
      <c r="F59" s="5">
        <f t="shared" si="33"/>
        <v>14.51928434082015</v>
      </c>
      <c r="G59" s="5">
        <f t="shared" si="33"/>
        <v>2.5036556601043314</v>
      </c>
      <c r="AS59" s="5">
        <f>(POWER(AS56/AS19, 1/37)-1)*100</f>
        <v>1.1610866517177021</v>
      </c>
      <c r="AU59" s="5">
        <f t="shared" ref="AU59:BA59" si="34">(POWER(AU56/AU19, 1/37)-1)*100</f>
        <v>2.9324471960505694</v>
      </c>
      <c r="AX59" s="5">
        <f t="shared" si="34"/>
        <v>3.1620607923757538</v>
      </c>
      <c r="AZ59" s="5">
        <f t="shared" si="34"/>
        <v>9.0927942847454979</v>
      </c>
      <c r="BA59" s="5">
        <f t="shared" si="34"/>
        <v>-2.822672817300842</v>
      </c>
    </row>
    <row r="60" spans="1:58" s="5" customFormat="1" ht="18.75" customHeight="1">
      <c r="B60" s="15"/>
      <c r="C60" s="15"/>
    </row>
    <row r="61" spans="1:58">
      <c r="B61" s="83" t="s">
        <v>1032</v>
      </c>
    </row>
    <row r="62" spans="1:58" ht="31.5" customHeight="1">
      <c r="B62" s="384" t="s">
        <v>1033</v>
      </c>
      <c r="C62" s="384"/>
      <c r="D62" s="384"/>
      <c r="E62" s="384"/>
      <c r="F62" s="384"/>
      <c r="G62" s="384"/>
      <c r="H62" s="384"/>
      <c r="I62" s="384"/>
      <c r="J62" s="384"/>
      <c r="K62" s="384"/>
      <c r="L62" s="384"/>
      <c r="M62" s="384"/>
      <c r="N62" s="384"/>
      <c r="O62" s="384"/>
      <c r="P62" s="384"/>
      <c r="Q62" s="384"/>
      <c r="R62" s="1" t="s">
        <v>290</v>
      </c>
      <c r="AG62" s="1" t="s">
        <v>290</v>
      </c>
      <c r="AV62" s="1" t="s">
        <v>290</v>
      </c>
    </row>
    <row r="63" spans="1:58" hidden="1"/>
    <row r="64" spans="1:58" hidden="1"/>
    <row r="65" spans="2:17" ht="27.75" customHeight="1">
      <c r="B65" s="384" t="s">
        <v>1034</v>
      </c>
      <c r="C65" s="384"/>
      <c r="D65" s="384"/>
      <c r="E65" s="384"/>
      <c r="F65" s="384"/>
      <c r="G65" s="384"/>
      <c r="H65" s="384"/>
      <c r="I65" s="384"/>
      <c r="J65" s="384"/>
      <c r="K65" s="384"/>
      <c r="L65" s="384"/>
      <c r="M65" s="384"/>
      <c r="N65" s="384"/>
      <c r="O65" s="384"/>
      <c r="P65" s="384"/>
      <c r="Q65" s="384"/>
    </row>
    <row r="66" spans="2:17">
      <c r="B66" s="83" t="s">
        <v>1239</v>
      </c>
    </row>
    <row r="67" spans="2:17">
      <c r="B67" s="83"/>
    </row>
    <row r="69" spans="2:17">
      <c r="B69" s="83"/>
    </row>
  </sheetData>
  <mergeCells count="13">
    <mergeCell ref="B65:Q65"/>
    <mergeCell ref="B62:Q62"/>
    <mergeCell ref="B3:G3"/>
    <mergeCell ref="H3:L3"/>
    <mergeCell ref="M3:Q3"/>
    <mergeCell ref="AQ3:AU3"/>
    <mergeCell ref="AV3:BA3"/>
    <mergeCell ref="BB3:BF3"/>
    <mergeCell ref="R3:V3"/>
    <mergeCell ref="W3:AA3"/>
    <mergeCell ref="AB3:AF3"/>
    <mergeCell ref="AG3:AK3"/>
    <mergeCell ref="AL3:AP3"/>
  </mergeCells>
  <phoneticPr fontId="16" type="noConversion"/>
  <pageMargins left="0.35433070866141736" right="0.35433070866141736" top="0.98425196850393704" bottom="0.98425196850393704" header="0.51181102362204722" footer="0.51181102362204722"/>
  <pageSetup scale="53" orientation="landscape" r:id="rId1"/>
  <headerFooter alignWithMargins="0"/>
  <rowBreaks count="1" manualBreakCount="1">
    <brk id="68" max="16383" man="1"/>
  </rowBreaks>
  <colBreaks count="3" manualBreakCount="3">
    <brk id="17" max="1048575" man="1"/>
    <brk id="32" max="1048575" man="1"/>
    <brk id="47" max="1048575" man="1"/>
  </colBreaks>
</worksheet>
</file>

<file path=xl/worksheets/sheet42.xml><?xml version="1.0" encoding="utf-8"?>
<worksheet xmlns="http://schemas.openxmlformats.org/spreadsheetml/2006/main" xmlns:r="http://schemas.openxmlformats.org/officeDocument/2006/relationships">
  <dimension ref="A1:P50"/>
  <sheetViews>
    <sheetView zoomScale="80" zoomScaleNormal="80" zoomScaleSheetLayoutView="100" workbookViewId="0">
      <pane xSplit="1" ySplit="3" topLeftCell="B28" activePane="bottomRight" state="frozen"/>
      <selection pane="topRight" activeCell="B1" sqref="B1"/>
      <selection pane="bottomLeft" activeCell="A4" sqref="A4"/>
      <selection pane="bottomRight" activeCell="E58" sqref="E58"/>
    </sheetView>
  </sheetViews>
  <sheetFormatPr defaultColWidth="8.875" defaultRowHeight="12.75"/>
  <cols>
    <col min="1" max="1" width="8.875" style="273" customWidth="1"/>
    <col min="2" max="2" width="19.5" style="273" customWidth="1"/>
    <col min="3" max="3" width="18.625" style="273" customWidth="1"/>
    <col min="4" max="4" width="17.875" style="273" customWidth="1"/>
    <col min="5" max="5" width="21" style="273" customWidth="1"/>
    <col min="6" max="6" width="18.25" style="273" customWidth="1"/>
    <col min="7" max="7" width="12.25" style="273" customWidth="1"/>
    <col min="8" max="8" width="12.125" style="273" customWidth="1"/>
    <col min="9" max="9" width="14.375" style="273" customWidth="1"/>
    <col min="10" max="10" width="12" style="273" bestFit="1" customWidth="1"/>
    <col min="11" max="11" width="9.625" style="273" customWidth="1"/>
    <col min="12" max="12" width="9.75" style="273" customWidth="1"/>
    <col min="13" max="13" width="8.875" style="273" customWidth="1"/>
    <col min="14" max="14" width="10.875" style="273" bestFit="1" customWidth="1"/>
    <col min="15" max="15" width="8.875" style="273" customWidth="1"/>
    <col min="16" max="16" width="13.25" style="273" bestFit="1" customWidth="1"/>
    <col min="17" max="16384" width="8.875" style="273"/>
  </cols>
  <sheetData>
    <row r="1" spans="1:16">
      <c r="A1" s="273" t="s">
        <v>927</v>
      </c>
    </row>
    <row r="2" spans="1:16" ht="25.5">
      <c r="B2" s="367" t="s">
        <v>264</v>
      </c>
      <c r="C2" s="367"/>
      <c r="D2" s="367"/>
      <c r="E2" s="367"/>
      <c r="F2" s="367"/>
      <c r="G2" s="277" t="s">
        <v>785</v>
      </c>
      <c r="H2" s="277" t="s">
        <v>281</v>
      </c>
      <c r="I2" s="280" t="s">
        <v>282</v>
      </c>
      <c r="J2" s="280" t="s">
        <v>283</v>
      </c>
      <c r="K2" s="280" t="s">
        <v>284</v>
      </c>
      <c r="L2" s="280" t="s">
        <v>285</v>
      </c>
      <c r="M2" s="280" t="s">
        <v>286</v>
      </c>
      <c r="N2" s="280" t="s">
        <v>287</v>
      </c>
      <c r="O2" s="280" t="s">
        <v>288</v>
      </c>
      <c r="P2" s="280" t="s">
        <v>289</v>
      </c>
    </row>
    <row r="3" spans="1:16" s="280" customFormat="1" ht="48" customHeight="1">
      <c r="B3" s="277" t="s">
        <v>382</v>
      </c>
      <c r="C3" s="277" t="s">
        <v>383</v>
      </c>
      <c r="D3" s="277" t="s">
        <v>384</v>
      </c>
      <c r="E3" s="277" t="s">
        <v>940</v>
      </c>
      <c r="F3" s="391" t="s">
        <v>437</v>
      </c>
      <c r="G3" s="391"/>
      <c r="H3" s="391"/>
      <c r="I3" s="391"/>
      <c r="J3" s="391"/>
      <c r="K3" s="391"/>
      <c r="L3" s="391"/>
      <c r="M3" s="391"/>
      <c r="N3" s="391"/>
      <c r="O3" s="391"/>
      <c r="P3" s="391"/>
    </row>
    <row r="4" spans="1:16">
      <c r="B4" s="18" t="s">
        <v>77</v>
      </c>
      <c r="C4" s="18" t="s">
        <v>78</v>
      </c>
      <c r="D4" s="18" t="s">
        <v>79</v>
      </c>
      <c r="E4" s="18" t="s">
        <v>80</v>
      </c>
      <c r="F4" s="18" t="s">
        <v>113</v>
      </c>
      <c r="G4" s="18" t="s">
        <v>84</v>
      </c>
      <c r="H4" s="18" t="s">
        <v>101</v>
      </c>
      <c r="I4" s="18" t="s">
        <v>85</v>
      </c>
      <c r="J4" s="18" t="s">
        <v>86</v>
      </c>
      <c r="K4" s="18" t="s">
        <v>87</v>
      </c>
      <c r="L4" s="18" t="s">
        <v>88</v>
      </c>
      <c r="M4" s="18" t="s">
        <v>102</v>
      </c>
      <c r="N4" s="18" t="s">
        <v>126</v>
      </c>
      <c r="O4" s="18" t="s">
        <v>273</v>
      </c>
      <c r="P4" s="18" t="s">
        <v>648</v>
      </c>
    </row>
    <row r="5" spans="1:16" ht="18.75" customHeight="1">
      <c r="A5" s="273">
        <v>1981</v>
      </c>
      <c r="B5" s="74">
        <v>15154</v>
      </c>
      <c r="C5" s="18">
        <v>0</v>
      </c>
      <c r="D5" s="74">
        <v>10678.2</v>
      </c>
      <c r="E5" s="74">
        <v>35912.199999999997</v>
      </c>
      <c r="F5" s="78">
        <f t="shared" ref="F5:F38" si="0">SUM(B5:E5)</f>
        <v>61744.399999999994</v>
      </c>
      <c r="G5" s="78">
        <f>$F5*a12A!C32/100</f>
        <v>2693.8494144679744</v>
      </c>
      <c r="H5" s="78">
        <f>$F5*a12A!D32/100</f>
        <v>22.756056353065819</v>
      </c>
      <c r="I5" s="78">
        <f>$F5*a12A!E32/100</f>
        <v>1594.5368004573652</v>
      </c>
      <c r="J5" s="78">
        <f>$F5*a12A!F32/100</f>
        <v>2222.8532793534828</v>
      </c>
      <c r="K5" s="78">
        <f>$F5*a12A!G32/100</f>
        <v>8748.29153859912</v>
      </c>
      <c r="L5" s="78">
        <f>$F5*a12A!H32/100</f>
        <v>18593.564445571938</v>
      </c>
      <c r="M5" s="78">
        <f>$F5*a12A!I32/100</f>
        <v>3144.998267996908</v>
      </c>
      <c r="N5" s="78">
        <f>$F5*a12A!J32/100</f>
        <v>9492.4448664085376</v>
      </c>
      <c r="O5" s="78">
        <f>$F5*a12A!K32/100</f>
        <v>3164.2821065282274</v>
      </c>
      <c r="P5" s="78">
        <f>$F5*a12A!L32/100</f>
        <v>9853.6541224046177</v>
      </c>
    </row>
    <row r="6" spans="1:16" ht="18.75" customHeight="1">
      <c r="A6" s="273">
        <v>1982</v>
      </c>
      <c r="B6" s="74">
        <v>4609.2</v>
      </c>
      <c r="C6" s="18">
        <v>0</v>
      </c>
      <c r="D6" s="74">
        <v>8363.9</v>
      </c>
      <c r="E6" s="74">
        <v>19696.900000000001</v>
      </c>
      <c r="F6" s="78">
        <f t="shared" si="0"/>
        <v>32670</v>
      </c>
      <c r="G6" s="78">
        <f>$F6*a12A!C33/100</f>
        <v>1425.3610104020565</v>
      </c>
      <c r="H6" s="78">
        <f>$F6*a12A!D33/100</f>
        <v>12.040611959216712</v>
      </c>
      <c r="I6" s="78">
        <f>$F6*a12A!E33/100</f>
        <v>843.69622623172518</v>
      </c>
      <c r="J6" s="78">
        <f>$F6*a12A!F33/100</f>
        <v>1176.1490375884821</v>
      </c>
      <c r="K6" s="78">
        <f>$F6*a12A!G33/100</f>
        <v>4628.8681170443524</v>
      </c>
      <c r="L6" s="78">
        <f>$F6*a12A!H33/100</f>
        <v>9838.167517002923</v>
      </c>
      <c r="M6" s="78">
        <f>$F6*a12A!I33/100</f>
        <v>1664.0714528841318</v>
      </c>
      <c r="N6" s="78">
        <f>$F6*a12A!J33/100</f>
        <v>5022.6121524472983</v>
      </c>
      <c r="O6" s="78">
        <f>$F6*a12A!K33/100</f>
        <v>1674.274856023821</v>
      </c>
      <c r="P6" s="78">
        <f>$F6*a12A!L33/100</f>
        <v>5213.7340419367411</v>
      </c>
    </row>
    <row r="7" spans="1:16" ht="18.75" customHeight="1">
      <c r="A7" s="273">
        <v>1983</v>
      </c>
      <c r="B7" s="74">
        <v>3215</v>
      </c>
      <c r="C7" s="18">
        <v>0</v>
      </c>
      <c r="D7" s="74">
        <v>6515.6</v>
      </c>
      <c r="E7" s="74">
        <v>19443.3</v>
      </c>
      <c r="F7" s="78">
        <f t="shared" si="0"/>
        <v>29173.9</v>
      </c>
      <c r="G7" s="78">
        <f>$F7*a12A!C34/100</f>
        <v>1272.8294943792027</v>
      </c>
      <c r="H7" s="78">
        <f>$F7*a12A!D34/100</f>
        <v>10.752115373033131</v>
      </c>
      <c r="I7" s="78">
        <f>$F7*a12A!E34/100</f>
        <v>753.41014185680217</v>
      </c>
      <c r="J7" s="78">
        <f>$F7*a12A!F34/100</f>
        <v>1050.2863302021005</v>
      </c>
      <c r="K7" s="78">
        <f>$F7*a12A!G34/100</f>
        <v>4133.5211374300652</v>
      </c>
      <c r="L7" s="78">
        <f>$F7*a12A!H34/100</f>
        <v>8785.3601262409429</v>
      </c>
      <c r="M7" s="78">
        <f>$F7*a12A!I34/100</f>
        <v>1485.9949237617502</v>
      </c>
      <c r="N7" s="78">
        <f>$F7*a12A!J34/100</f>
        <v>4485.129619659695</v>
      </c>
      <c r="O7" s="78">
        <f>$F7*a12A!K34/100</f>
        <v>1495.1064347154377</v>
      </c>
      <c r="P7" s="78">
        <f>$F7*a12A!L34/100</f>
        <v>4655.79906844378</v>
      </c>
    </row>
    <row r="8" spans="1:16" ht="18.75" customHeight="1">
      <c r="A8" s="273">
        <v>1984</v>
      </c>
      <c r="B8" s="74">
        <v>9843.6</v>
      </c>
      <c r="C8" s="18">
        <v>0</v>
      </c>
      <c r="D8" s="74">
        <v>5014.3</v>
      </c>
      <c r="E8" s="74">
        <v>22504</v>
      </c>
      <c r="F8" s="78">
        <f t="shared" si="0"/>
        <v>37361.9</v>
      </c>
      <c r="G8" s="78">
        <f>$F8*a12A!C35/100</f>
        <v>1630.0641424713988</v>
      </c>
      <c r="H8" s="78">
        <f>$F8*a12A!D35/100</f>
        <v>13.769823690206884</v>
      </c>
      <c r="I8" s="78">
        <f>$F8*a12A!E35/100</f>
        <v>964.86360682115367</v>
      </c>
      <c r="J8" s="78">
        <f>$F8*a12A!F35/100</f>
        <v>1345.06160781993</v>
      </c>
      <c r="K8" s="78">
        <f>$F8*a12A!G35/100</f>
        <v>5293.6427212182243</v>
      </c>
      <c r="L8" s="78">
        <f>$F8*a12A!H35/100</f>
        <v>11251.075327625085</v>
      </c>
      <c r="M8" s="78">
        <f>$F8*a12A!I35/100</f>
        <v>1903.0569701717677</v>
      </c>
      <c r="N8" s="78">
        <f>$F8*a12A!J35/100</f>
        <v>5743.9342815586388</v>
      </c>
      <c r="O8" s="78">
        <f>$F8*a12A!K35/100</f>
        <v>1914.7257344131128</v>
      </c>
      <c r="P8" s="78">
        <f>$F8*a12A!L35/100</f>
        <v>5962.5041292144579</v>
      </c>
    </row>
    <row r="9" spans="1:16" ht="18.75" customHeight="1">
      <c r="A9" s="273">
        <v>1985</v>
      </c>
      <c r="B9" s="74">
        <v>1138.2</v>
      </c>
      <c r="C9" s="18">
        <v>0</v>
      </c>
      <c r="D9" s="74">
        <v>7588.7</v>
      </c>
      <c r="E9" s="74">
        <v>20061.400000000001</v>
      </c>
      <c r="F9" s="78">
        <f t="shared" si="0"/>
        <v>28788.300000000003</v>
      </c>
      <c r="G9" s="78">
        <f>$F9*a12A!C36/100</f>
        <v>1256.0061333259114</v>
      </c>
      <c r="H9" s="78">
        <f>$F9*a12A!D36/100</f>
        <v>10.610001507974243</v>
      </c>
      <c r="I9" s="78">
        <f>$F9*a12A!E36/100</f>
        <v>743.45209885603833</v>
      </c>
      <c r="J9" s="78">
        <f>$F9*a12A!F36/100</f>
        <v>1036.4043874750078</v>
      </c>
      <c r="K9" s="78">
        <f>$F9*a12A!G36/100</f>
        <v>4078.887175203794</v>
      </c>
      <c r="L9" s="78">
        <f>$F9*a12A!H36/100</f>
        <v>8669.241442599794</v>
      </c>
      <c r="M9" s="78">
        <f>$F9*a12A!I36/100</f>
        <v>1466.3540926557775</v>
      </c>
      <c r="N9" s="78">
        <f>$F9*a12A!J36/100</f>
        <v>4425.8483449127207</v>
      </c>
      <c r="O9" s="78">
        <f>$F9*a12A!K36/100</f>
        <v>1475.3451740945995</v>
      </c>
      <c r="P9" s="78">
        <f>$F9*a12A!L36/100</f>
        <v>4594.2620054939543</v>
      </c>
    </row>
    <row r="10" spans="1:16" ht="18.75" customHeight="1">
      <c r="A10" s="273">
        <v>1986</v>
      </c>
      <c r="B10" s="18">
        <v>0</v>
      </c>
      <c r="C10" s="18">
        <v>815.3</v>
      </c>
      <c r="D10" s="74">
        <v>6552.6</v>
      </c>
      <c r="E10" s="74">
        <v>19450.099999999999</v>
      </c>
      <c r="F10" s="78">
        <f t="shared" si="0"/>
        <v>26818</v>
      </c>
      <c r="G10" s="78">
        <f>$F10*a12A!C37/100</f>
        <v>1170.0438193132034</v>
      </c>
      <c r="H10" s="78">
        <f>$F10*a12A!D37/100</f>
        <v>9.8838424096196444</v>
      </c>
      <c r="I10" s="78">
        <f>$F10*a12A!E37/100</f>
        <v>692.56949479897173</v>
      </c>
      <c r="J10" s="78">
        <f>$F10*a12A!F37/100</f>
        <v>965.47183624266643</v>
      </c>
      <c r="K10" s="78">
        <f>$F10*a12A!G37/100</f>
        <v>3799.7240637555997</v>
      </c>
      <c r="L10" s="78">
        <f>$F10*a12A!H37/100</f>
        <v>8075.9099011626686</v>
      </c>
      <c r="M10" s="78">
        <f>$F10*a12A!I37/100</f>
        <v>1365.9953542530347</v>
      </c>
      <c r="N10" s="78">
        <f>$F10*a12A!J37/100</f>
        <v>4122.9388645341796</v>
      </c>
      <c r="O10" s="78">
        <f>$F10*a12A!K37/100</f>
        <v>1374.3710770996886</v>
      </c>
      <c r="P10" s="78">
        <f>$F10*a12A!L37/100</f>
        <v>4279.8261260073314</v>
      </c>
    </row>
    <row r="11" spans="1:16" ht="18.75" customHeight="1">
      <c r="A11" s="273">
        <v>1987</v>
      </c>
      <c r="B11" s="74">
        <v>3562.9</v>
      </c>
      <c r="C11" s="74">
        <v>3284.6</v>
      </c>
      <c r="D11" s="74">
        <v>7749.9</v>
      </c>
      <c r="E11" s="74">
        <v>29107.200000000001</v>
      </c>
      <c r="F11" s="78">
        <f t="shared" si="0"/>
        <v>43704.6</v>
      </c>
      <c r="G11" s="78">
        <f>$F11*a12A!C38/100</f>
        <v>1906.7901075977261</v>
      </c>
      <c r="H11" s="78">
        <f>$F11*a12A!D38/100</f>
        <v>16.1074419783527</v>
      </c>
      <c r="I11" s="78">
        <f>$F11*a12A!E38/100</f>
        <v>1128.6625677675866</v>
      </c>
      <c r="J11" s="78">
        <f>$F11*a12A!F38/100</f>
        <v>1573.4044453073025</v>
      </c>
      <c r="K11" s="78">
        <f>$F11*a12A!G38/100</f>
        <v>6192.3118918939881</v>
      </c>
      <c r="L11" s="78">
        <f>$F11*a12A!H38/100</f>
        <v>13161.10119570266</v>
      </c>
      <c r="M11" s="78">
        <f>$F11*a12A!I38/100</f>
        <v>2226.127248843582</v>
      </c>
      <c r="N11" s="78">
        <f>$F11*a12A!J38/100</f>
        <v>6719.0466812931791</v>
      </c>
      <c r="O11" s="78">
        <f>$F11*a12A!K38/100</f>
        <v>2239.7769474312422</v>
      </c>
      <c r="P11" s="78">
        <f>$F11*a12A!L38/100</f>
        <v>6974.7217878551719</v>
      </c>
    </row>
    <row r="12" spans="1:16" ht="18.75" customHeight="1">
      <c r="A12" s="273">
        <v>1988</v>
      </c>
      <c r="B12" s="74">
        <v>11826.9</v>
      </c>
      <c r="C12" s="74">
        <v>1306.5999999999999</v>
      </c>
      <c r="D12" s="74">
        <v>5186.3999999999996</v>
      </c>
      <c r="E12" s="74">
        <v>59060.7</v>
      </c>
      <c r="F12" s="78">
        <f t="shared" si="0"/>
        <v>77380.600000000006</v>
      </c>
      <c r="G12" s="78">
        <f>$F12*a12A!C39/100</f>
        <v>3376.0419406647497</v>
      </c>
      <c r="H12" s="78">
        <f>$F12*a12A!D39/100</f>
        <v>28.518817807510398</v>
      </c>
      <c r="I12" s="78">
        <f>$F12*a12A!E39/100</f>
        <v>1998.3385431143752</v>
      </c>
      <c r="J12" s="78">
        <f>$F12*a12A!F39/100</f>
        <v>2785.7703770437497</v>
      </c>
      <c r="K12" s="78">
        <f>$F12*a12A!G39/100</f>
        <v>10963.71570914485</v>
      </c>
      <c r="L12" s="78">
        <f>$F12*a12A!H39/100</f>
        <v>23302.213203740324</v>
      </c>
      <c r="M12" s="78">
        <f>$F12*a12A!I39/100</f>
        <v>3941.4400816359307</v>
      </c>
      <c r="N12" s="78">
        <f>$F12*a12A!J39/100</f>
        <v>11896.319005927868</v>
      </c>
      <c r="O12" s="78">
        <f>$F12*a12A!K39/100</f>
        <v>3965.6073744731216</v>
      </c>
      <c r="P12" s="78">
        <f>$F12*a12A!L39/100</f>
        <v>12349.001175558318</v>
      </c>
    </row>
    <row r="13" spans="1:16" ht="18.75" customHeight="1">
      <c r="A13" s="273">
        <v>1989</v>
      </c>
      <c r="B13" s="74">
        <v>13811.1</v>
      </c>
      <c r="C13" s="18">
        <v>632.6</v>
      </c>
      <c r="D13" s="74">
        <v>6217.6</v>
      </c>
      <c r="E13" s="74">
        <v>61981</v>
      </c>
      <c r="F13" s="78">
        <f t="shared" si="0"/>
        <v>82642.3</v>
      </c>
      <c r="G13" s="78">
        <f>$F13*a12A!C40/100</f>
        <v>3605.6049044980068</v>
      </c>
      <c r="H13" s="78">
        <f>$F13*a12A!D40/100</f>
        <v>30.458030784119231</v>
      </c>
      <c r="I13" s="78">
        <f>$F13*a12A!E40/100</f>
        <v>2134.2208949222559</v>
      </c>
      <c r="J13" s="78">
        <f>$F13*a12A!F40/100</f>
        <v>2975.196253722027</v>
      </c>
      <c r="K13" s="78">
        <f>$F13*a12A!G40/100</f>
        <v>11709.222760612627</v>
      </c>
      <c r="L13" s="78">
        <f>$F13*a12A!H40/100</f>
        <v>24886.709255904825</v>
      </c>
      <c r="M13" s="78">
        <f>$F13*a12A!I40/100</f>
        <v>4209.4487980008053</v>
      </c>
      <c r="N13" s="78">
        <f>$F13*a12A!J40/100</f>
        <v>12705.240902546537</v>
      </c>
      <c r="O13" s="78">
        <f>$F13*a12A!K40/100</f>
        <v>4235.2594102839739</v>
      </c>
      <c r="P13" s="78">
        <f>$F13*a12A!L40/100</f>
        <v>13188.704402018635</v>
      </c>
    </row>
    <row r="14" spans="1:16" ht="18.75" customHeight="1">
      <c r="A14" s="273">
        <v>1990</v>
      </c>
      <c r="B14" s="74">
        <v>9049.7000000000007</v>
      </c>
      <c r="C14" s="18">
        <v>248.7</v>
      </c>
      <c r="D14" s="74">
        <v>3743.8</v>
      </c>
      <c r="E14" s="74">
        <v>40968.400000000001</v>
      </c>
      <c r="F14" s="78">
        <f t="shared" si="0"/>
        <v>54010.600000000006</v>
      </c>
      <c r="G14" s="78">
        <f>$F14*a12A!C41/100</f>
        <v>2356.4310801475763</v>
      </c>
      <c r="H14" s="78">
        <f>$F14*a12A!D41/100</f>
        <v>19.905744606197437</v>
      </c>
      <c r="I14" s="78">
        <f>$F14*a12A!E41/100</f>
        <v>1394.812959795262</v>
      </c>
      <c r="J14" s="78">
        <f>$F14*a12A!F41/100</f>
        <v>1944.4296054354602</v>
      </c>
      <c r="K14" s="78">
        <f>$F14*a12A!G41/100</f>
        <v>7652.5235482839216</v>
      </c>
      <c r="L14" s="78">
        <f>$F14*a12A!H41/100</f>
        <v>16264.625971650998</v>
      </c>
      <c r="M14" s="78">
        <f>$F14*a12A!I41/100</f>
        <v>2751.0712461935632</v>
      </c>
      <c r="N14" s="78">
        <f>$F14*a12A!J41/100</f>
        <v>8303.4678886124912</v>
      </c>
      <c r="O14" s="78">
        <f>$F14*a12A!K41/100</f>
        <v>2767.939685912464</v>
      </c>
      <c r="P14" s="78">
        <f>$F14*a12A!L41/100</f>
        <v>8619.4338489571037</v>
      </c>
    </row>
    <row r="15" spans="1:16" ht="18.75" customHeight="1">
      <c r="A15" s="273">
        <v>1991</v>
      </c>
      <c r="B15" s="74">
        <v>10385.4</v>
      </c>
      <c r="C15" s="74">
        <v>1342</v>
      </c>
      <c r="D15" s="74">
        <v>4319.8999999999996</v>
      </c>
      <c r="E15" s="74">
        <v>25792.400000000001</v>
      </c>
      <c r="F15" s="78">
        <f t="shared" si="0"/>
        <v>41839.699999999997</v>
      </c>
      <c r="G15" s="78">
        <f>$F15*a12A!C42/100</f>
        <v>1825.4262952837132</v>
      </c>
      <c r="H15" s="78">
        <f>$F15*a12A!D42/100</f>
        <v>15.420128319254346</v>
      </c>
      <c r="I15" s="78">
        <f>$F15*a12A!E42/100</f>
        <v>1080.5018976635295</v>
      </c>
      <c r="J15" s="78">
        <f>$F15*a12A!F42/100</f>
        <v>1506.2663877560701</v>
      </c>
      <c r="K15" s="78">
        <f>$F15*a12A!G42/100</f>
        <v>5928.0824412825405</v>
      </c>
      <c r="L15" s="78">
        <f>$F15*a12A!H42/100</f>
        <v>12599.509564161224</v>
      </c>
      <c r="M15" s="78">
        <f>$F15*a12A!I42/100</f>
        <v>2131.1371401051792</v>
      </c>
      <c r="N15" s="78">
        <f>$F15*a12A!J42/100</f>
        <v>6432.3411593128003</v>
      </c>
      <c r="O15" s="78">
        <f>$F15*a12A!K42/100</f>
        <v>2144.2043983342473</v>
      </c>
      <c r="P15" s="78">
        <f>$F15*a12A!L42/100</f>
        <v>6677.1064644756852</v>
      </c>
    </row>
    <row r="16" spans="1:16" ht="18.75" customHeight="1">
      <c r="A16" s="273">
        <v>1992</v>
      </c>
      <c r="B16" s="74">
        <v>11566.5</v>
      </c>
      <c r="C16" s="18">
        <v>1</v>
      </c>
      <c r="D16" s="74">
        <v>2319.4</v>
      </c>
      <c r="E16" s="74">
        <v>25562.5</v>
      </c>
      <c r="F16" s="78">
        <f t="shared" si="0"/>
        <v>39449.4</v>
      </c>
      <c r="G16" s="78">
        <f>$F16*a12A!C43/100</f>
        <v>1721.1397809536238</v>
      </c>
      <c r="H16" s="78">
        <f>$F16*a12A!D43/100</f>
        <v>14.539177147962162</v>
      </c>
      <c r="I16" s="78">
        <f>$F16*a12A!E43/100</f>
        <v>1018.7728774749256</v>
      </c>
      <c r="J16" s="78">
        <f>$F16*a12A!F43/100</f>
        <v>1420.2134632213979</v>
      </c>
      <c r="K16" s="78">
        <f>$F16*a12A!G43/100</f>
        <v>5589.4113834260625</v>
      </c>
      <c r="L16" s="78">
        <f>$F16*a12A!H43/100</f>
        <v>11879.70020340542</v>
      </c>
      <c r="M16" s="78">
        <f>$F16*a12A!I43/100</f>
        <v>2009.385380269583</v>
      </c>
      <c r="N16" s="78">
        <f>$F16*a12A!J43/100</f>
        <v>6064.8618257347553</v>
      </c>
      <c r="O16" s="78">
        <f>$F16*a12A!K43/100</f>
        <v>2021.7061066797098</v>
      </c>
      <c r="P16" s="78">
        <f>$F16*a12A!L43/100</f>
        <v>6295.6437010706841</v>
      </c>
    </row>
    <row r="17" spans="1:16" ht="18.75" customHeight="1">
      <c r="A17" s="273">
        <v>1993</v>
      </c>
      <c r="B17" s="74">
        <v>10746.4</v>
      </c>
      <c r="C17" s="74">
        <v>1894.7</v>
      </c>
      <c r="D17" s="74">
        <v>1815.2</v>
      </c>
      <c r="E17" s="74">
        <v>15475.9</v>
      </c>
      <c r="F17" s="78">
        <f t="shared" si="0"/>
        <v>29932.2</v>
      </c>
      <c r="G17" s="78">
        <f>$F17*a12A!C44/100</f>
        <v>1305.9134017617519</v>
      </c>
      <c r="H17" s="78">
        <f>$F17*a12A!D44/100</f>
        <v>11.031588775196404</v>
      </c>
      <c r="I17" s="78">
        <f>$F17*a12A!E44/100</f>
        <v>772.99308793428963</v>
      </c>
      <c r="J17" s="78">
        <f>$F17*a12A!F44/100</f>
        <v>1077.5858041905713</v>
      </c>
      <c r="K17" s="78">
        <f>$F17*a12A!G44/100</f>
        <v>4240.9613178143545</v>
      </c>
      <c r="L17" s="78">
        <f>$F17*a12A!H44/100</f>
        <v>9013.7128176441656</v>
      </c>
      <c r="M17" s="78">
        <f>$F17*a12A!I44/100</f>
        <v>1524.6195146011146</v>
      </c>
      <c r="N17" s="78">
        <f>$F17*a12A!J44/100</f>
        <v>4601.7089522339465</v>
      </c>
      <c r="O17" s="78">
        <f>$F17*a12A!K44/100</f>
        <v>1533.9678556925685</v>
      </c>
      <c r="P17" s="78">
        <f>$F17*a12A!L44/100</f>
        <v>4776.8145114802246</v>
      </c>
    </row>
    <row r="18" spans="1:16" ht="18.75" customHeight="1">
      <c r="A18" s="273">
        <v>1994</v>
      </c>
      <c r="B18" s="74">
        <v>16268.8</v>
      </c>
      <c r="C18" s="74">
        <v>2287.4</v>
      </c>
      <c r="D18" s="74">
        <v>3463</v>
      </c>
      <c r="E18" s="74">
        <v>20276</v>
      </c>
      <c r="F18" s="78">
        <f t="shared" si="0"/>
        <v>42295.199999999997</v>
      </c>
      <c r="G18" s="78">
        <f>$F18*a12A!C45/100</f>
        <v>1845.2993268183977</v>
      </c>
      <c r="H18" s="78">
        <f>$F18*a12A!D45/100</f>
        <v>15.588004007880706</v>
      </c>
      <c r="I18" s="78">
        <f>$F18*a12A!E45/100</f>
        <v>1092.2650942061848</v>
      </c>
      <c r="J18" s="78">
        <f>$F18*a12A!F45/100</f>
        <v>1522.6647926113367</v>
      </c>
      <c r="K18" s="78">
        <f>$F18*a12A!G45/100</f>
        <v>5992.6202260181899</v>
      </c>
      <c r="L18" s="78">
        <f>$F18*a12A!H45/100</f>
        <v>12736.67777058898</v>
      </c>
      <c r="M18" s="78">
        <f>$F18*a12A!I45/100</f>
        <v>2154.3383812067623</v>
      </c>
      <c r="N18" s="78">
        <f>$F18*a12A!J45/100</f>
        <v>6502.3687024851224</v>
      </c>
      <c r="O18" s="78">
        <f>$F18*a12A!K45/100</f>
        <v>2167.5478999234374</v>
      </c>
      <c r="P18" s="78">
        <f>$F18*a12A!L45/100</f>
        <v>6749.7987159633558</v>
      </c>
    </row>
    <row r="19" spans="1:16" ht="18.75" customHeight="1">
      <c r="A19" s="273">
        <v>1995</v>
      </c>
      <c r="B19" s="74">
        <v>21056.400000000001</v>
      </c>
      <c r="C19" s="74">
        <v>2716.8</v>
      </c>
      <c r="D19" s="74">
        <v>4674.1000000000004</v>
      </c>
      <c r="E19" s="74">
        <v>38233.300000000003</v>
      </c>
      <c r="F19" s="78">
        <f t="shared" si="0"/>
        <v>66680.600000000006</v>
      </c>
      <c r="G19" s="78">
        <f>$F19*a12A!C46/100</f>
        <v>2909.2111230552609</v>
      </c>
      <c r="H19" s="78">
        <f>$F19*a12A!D46/100</f>
        <v>24.575305473148024</v>
      </c>
      <c r="I19" s="78">
        <f>$F19*a12A!E46/100</f>
        <v>1722.0131797633048</v>
      </c>
      <c r="J19" s="78">
        <f>$F19*a12A!F46/100</f>
        <v>2400.5608667224533</v>
      </c>
      <c r="K19" s="78">
        <f>$F19*a12A!G46/100</f>
        <v>9447.6799316004799</v>
      </c>
      <c r="L19" s="78">
        <f>$F19*a12A!H46/100</f>
        <v>20080.040187764469</v>
      </c>
      <c r="M19" s="78">
        <f>$F19*a12A!I46/100</f>
        <v>3396.4273927513209</v>
      </c>
      <c r="N19" s="78">
        <f>$F19*a12A!J46/100</f>
        <v>10251.325126797594</v>
      </c>
      <c r="O19" s="78">
        <f>$F19*a12A!K46/100</f>
        <v>3417.2528914778695</v>
      </c>
      <c r="P19" s="78">
        <f>$F19*a12A!L46/100</f>
        <v>10641.411513828192</v>
      </c>
    </row>
    <row r="20" spans="1:16" ht="18.75" customHeight="1">
      <c r="A20" s="273">
        <v>1996</v>
      </c>
      <c r="B20" s="74">
        <v>17136.5</v>
      </c>
      <c r="C20" s="74">
        <v>3812.5</v>
      </c>
      <c r="D20" s="74">
        <v>6437.1</v>
      </c>
      <c r="E20" s="74">
        <v>29338.6</v>
      </c>
      <c r="F20" s="78">
        <f t="shared" si="0"/>
        <v>56724.7</v>
      </c>
      <c r="G20" s="78">
        <f>$F20*a12A!C47/100</f>
        <v>2474.8446803413995</v>
      </c>
      <c r="H20" s="78">
        <f>$F20*a12A!D47/100</f>
        <v>20.906033094673408</v>
      </c>
      <c r="I20" s="78">
        <f>$F20*a12A!E47/100</f>
        <v>1464.9040503252752</v>
      </c>
      <c r="J20" s="78">
        <f>$F20*a12A!F47/100</f>
        <v>2042.1396177684533</v>
      </c>
      <c r="K20" s="78">
        <f>$F20*a12A!G47/100</f>
        <v>8037.072399109451</v>
      </c>
      <c r="L20" s="78">
        <f>$F20*a12A!H47/100</f>
        <v>17081.943708348201</v>
      </c>
      <c r="M20" s="78">
        <f>$F20*a12A!I47/100</f>
        <v>2889.3160068385832</v>
      </c>
      <c r="N20" s="78">
        <f>$F20*a12A!J47/100</f>
        <v>8720.7275042524416</v>
      </c>
      <c r="O20" s="78">
        <f>$F20*a12A!K47/100</f>
        <v>2907.0321066879224</v>
      </c>
      <c r="P20" s="78">
        <f>$F20*a12A!L47/100</f>
        <v>9052.5711481067974</v>
      </c>
    </row>
    <row r="21" spans="1:16" ht="18.75" customHeight="1">
      <c r="A21" s="273">
        <v>1997</v>
      </c>
      <c r="B21" s="74">
        <v>23625.599999999999</v>
      </c>
      <c r="C21" s="74">
        <v>1310.7</v>
      </c>
      <c r="D21" s="74">
        <v>7779.2</v>
      </c>
      <c r="E21" s="74">
        <v>25669.3</v>
      </c>
      <c r="F21" s="78">
        <f t="shared" si="0"/>
        <v>58384.800000000003</v>
      </c>
      <c r="G21" s="78">
        <f>$F21*a12A!C48/100</f>
        <v>2547.2732635482703</v>
      </c>
      <c r="H21" s="78">
        <f>$F21*a12A!D48/100</f>
        <v>21.517867190586959</v>
      </c>
      <c r="I21" s="78">
        <f>$F21*a12A!E48/100</f>
        <v>1507.7758013251921</v>
      </c>
      <c r="J21" s="78">
        <f>$F21*a12A!F48/100</f>
        <v>2101.9046932903589</v>
      </c>
      <c r="K21" s="78">
        <f>$F21*a12A!G48/100</f>
        <v>8272.2846415675267</v>
      </c>
      <c r="L21" s="78">
        <f>$F21*a12A!H48/100</f>
        <v>17581.862346088528</v>
      </c>
      <c r="M21" s="78">
        <f>$F21*a12A!I48/100</f>
        <v>2973.8744708402041</v>
      </c>
      <c r="N21" s="78">
        <f>$F21*a12A!J48/100</f>
        <v>8975.9475359107746</v>
      </c>
      <c r="O21" s="78">
        <f>$F21*a12A!K48/100</f>
        <v>2992.1090484842234</v>
      </c>
      <c r="P21" s="78">
        <f>$F21*a12A!L48/100</f>
        <v>9317.5028861851315</v>
      </c>
    </row>
    <row r="22" spans="1:16" ht="18.75" customHeight="1">
      <c r="A22" s="273">
        <v>1998</v>
      </c>
      <c r="B22" s="74">
        <v>28956.799999999999</v>
      </c>
      <c r="C22" s="74">
        <v>1180.8</v>
      </c>
      <c r="D22" s="74">
        <v>9626.6</v>
      </c>
      <c r="E22" s="74">
        <v>15471.1</v>
      </c>
      <c r="F22" s="78">
        <f t="shared" si="0"/>
        <v>55235.299999999996</v>
      </c>
      <c r="G22" s="78">
        <f>$F22*a12A!C49/100</f>
        <v>2716.879378039986</v>
      </c>
      <c r="H22" s="78">
        <f>$F22*a12A!D49/100</f>
        <v>35.51743634466191</v>
      </c>
      <c r="I22" s="78">
        <f>$F22*a12A!E49/100</f>
        <v>1384.2564585472653</v>
      </c>
      <c r="J22" s="78">
        <f>$F22*a12A!F49/100</f>
        <v>1729.8390031890669</v>
      </c>
      <c r="K22" s="78">
        <f>$F22*a12A!G49/100</f>
        <v>8671.4989632486959</v>
      </c>
      <c r="L22" s="78">
        <f>$F22*a12A!H49/100</f>
        <v>14036.41959743852</v>
      </c>
      <c r="M22" s="78">
        <f>$F22*a12A!I49/100</f>
        <v>2321.8798356905581</v>
      </c>
      <c r="N22" s="78">
        <f>$F22*a12A!J49/100</f>
        <v>10972.823016686289</v>
      </c>
      <c r="O22" s="78">
        <f>$F22*a12A!K49/100</f>
        <v>3669.8932044760154</v>
      </c>
      <c r="P22" s="78">
        <f>$F22*a12A!L49/100</f>
        <v>8132.6947041687172</v>
      </c>
    </row>
    <row r="23" spans="1:16" ht="18.75" customHeight="1">
      <c r="A23" s="273">
        <v>1999</v>
      </c>
      <c r="B23" s="74">
        <v>26044.799999999999</v>
      </c>
      <c r="C23" s="18">
        <v>140</v>
      </c>
      <c r="D23" s="74">
        <v>4356.7</v>
      </c>
      <c r="E23" s="74">
        <v>23365</v>
      </c>
      <c r="F23" s="78">
        <f t="shared" si="0"/>
        <v>53906.5</v>
      </c>
      <c r="G23" s="78">
        <f>$F23*a12A!C50/100</f>
        <v>1856.7211101467183</v>
      </c>
      <c r="H23" s="78">
        <f>$F23*a12A!D50/100</f>
        <v>62.598185143239974</v>
      </c>
      <c r="I23" s="78">
        <f>$F23*a12A!E50/100</f>
        <v>1175.3432651778332</v>
      </c>
      <c r="J23" s="78">
        <f>$F23*a12A!F50/100</f>
        <v>2126.3175360740192</v>
      </c>
      <c r="K23" s="78">
        <f>$F23*a12A!G50/100</f>
        <v>7624.7244988781722</v>
      </c>
      <c r="L23" s="78">
        <f>$F23*a12A!H50/100</f>
        <v>14860.634279647811</v>
      </c>
      <c r="M23" s="78">
        <f>$F23*a12A!I50/100</f>
        <v>2272.7318737199671</v>
      </c>
      <c r="N23" s="78">
        <f>$F23*a12A!J50/100</f>
        <v>9560.8575436385763</v>
      </c>
      <c r="O23" s="78">
        <f>$F23*a12A!K50/100</f>
        <v>2923.6493705534504</v>
      </c>
      <c r="P23" s="78">
        <f>$F23*a12A!L50/100</f>
        <v>7104.4892143194074</v>
      </c>
    </row>
    <row r="24" spans="1:16" ht="18.75" customHeight="1">
      <c r="A24" s="273">
        <v>2000</v>
      </c>
      <c r="B24" s="74">
        <v>24253.599999999999</v>
      </c>
      <c r="C24" s="18">
        <v>304.7</v>
      </c>
      <c r="D24" s="74">
        <v>6267.2</v>
      </c>
      <c r="E24" s="74">
        <v>39305.300000000003</v>
      </c>
      <c r="F24" s="78">
        <f t="shared" si="0"/>
        <v>70130.8</v>
      </c>
      <c r="G24" s="78">
        <f>$F24*a12A!C51/100</f>
        <v>3223.6341216491683</v>
      </c>
      <c r="H24" s="78">
        <f>$F24*a12A!D51/100</f>
        <v>34.220287213365374</v>
      </c>
      <c r="I24" s="78">
        <f>$F24*a12A!E51/100</f>
        <v>1696.9524481072499</v>
      </c>
      <c r="J24" s="78">
        <f>$F24*a12A!F51/100</f>
        <v>1996.5542518070997</v>
      </c>
      <c r="K24" s="78">
        <f>$F24*a12A!G51/100</f>
        <v>9901.9745947740339</v>
      </c>
      <c r="L24" s="78">
        <f>$F24*a12A!H51/100</f>
        <v>21549.599168180452</v>
      </c>
      <c r="M24" s="78">
        <f>$F24*a12A!I51/100</f>
        <v>4401.6530465592004</v>
      </c>
      <c r="N24" s="78">
        <f>$F24*a12A!J51/100</f>
        <v>10999.337771213031</v>
      </c>
      <c r="O24" s="78">
        <f>$F24*a12A!K51/100</f>
        <v>3788.4616928039723</v>
      </c>
      <c r="P24" s="78">
        <f>$F24*a12A!L51/100</f>
        <v>8617.9424957357296</v>
      </c>
    </row>
    <row r="25" spans="1:16" ht="18.75" customHeight="1">
      <c r="A25" s="273">
        <v>2001</v>
      </c>
      <c r="B25" s="74">
        <v>23088.1</v>
      </c>
      <c r="C25" s="74">
        <v>1027.9000000000001</v>
      </c>
      <c r="D25" s="74">
        <v>3846.4</v>
      </c>
      <c r="E25" s="74">
        <v>24673.1</v>
      </c>
      <c r="F25" s="78">
        <f t="shared" si="0"/>
        <v>52635.5</v>
      </c>
      <c r="G25" s="78">
        <f>$F25*a12A!C52/100</f>
        <v>2323.6152530837794</v>
      </c>
      <c r="H25" s="78">
        <f>$F25*a12A!D52/100</f>
        <v>17.71751791658464</v>
      </c>
      <c r="I25" s="78">
        <f>$F25*a12A!E52/100</f>
        <v>1275.6315126530576</v>
      </c>
      <c r="J25" s="78">
        <f>$F25*a12A!F52/100</f>
        <v>1619.3751821076285</v>
      </c>
      <c r="K25" s="78">
        <f>$F25*a12A!G52/100</f>
        <v>6458.0323028609964</v>
      </c>
      <c r="L25" s="78">
        <f>$F25*a12A!H52/100</f>
        <v>15493.632934099553</v>
      </c>
      <c r="M25" s="78">
        <f>$F25*a12A!I52/100</f>
        <v>2413.0425636839259</v>
      </c>
      <c r="N25" s="78">
        <f>$F25*a12A!J52/100</f>
        <v>8150.0999299063851</v>
      </c>
      <c r="O25" s="78">
        <f>$F25*a12A!K52/100</f>
        <v>3086.3261109187642</v>
      </c>
      <c r="P25" s="78">
        <f>$F25*a12A!L52/100</f>
        <v>7970.1018588102979</v>
      </c>
    </row>
    <row r="26" spans="1:16" ht="18.75" customHeight="1">
      <c r="A26" s="273">
        <v>2002</v>
      </c>
      <c r="B26" s="74">
        <v>24742.799999999999</v>
      </c>
      <c r="C26" s="74">
        <v>1774.2</v>
      </c>
      <c r="D26" s="74">
        <v>4103.8</v>
      </c>
      <c r="E26" s="74">
        <v>23487.4</v>
      </c>
      <c r="F26" s="78">
        <f t="shared" si="0"/>
        <v>54108.2</v>
      </c>
      <c r="G26" s="78">
        <f>$F26*a12A!C53/100</f>
        <v>2061.5514746074568</v>
      </c>
      <c r="H26" s="78">
        <f>$F26*a12A!D53/100</f>
        <v>23.076443781733584</v>
      </c>
      <c r="I26" s="78">
        <f>$F26*a12A!E53/100</f>
        <v>1027.912893538871</v>
      </c>
      <c r="J26" s="78">
        <f>$F26*a12A!F53/100</f>
        <v>1229.4161525071647</v>
      </c>
      <c r="K26" s="78">
        <f>$F26*a12A!G53/100</f>
        <v>6652.4734913910952</v>
      </c>
      <c r="L26" s="78">
        <f>$F26*a12A!H53/100</f>
        <v>15788.127417324293</v>
      </c>
      <c r="M26" s="78">
        <f>$F26*a12A!I53/100</f>
        <v>2453.9316623832619</v>
      </c>
      <c r="N26" s="78">
        <f>$F26*a12A!J53/100</f>
        <v>9437.5211053167222</v>
      </c>
      <c r="O26" s="78">
        <f>$F26*a12A!K53/100</f>
        <v>3084.7622325585444</v>
      </c>
      <c r="P26" s="78">
        <f>$F26*a12A!L53/100</f>
        <v>8284.7845016230003</v>
      </c>
    </row>
    <row r="27" spans="1:16" ht="18.75" customHeight="1">
      <c r="A27" s="273">
        <v>2003</v>
      </c>
      <c r="B27" s="74">
        <v>21986.6</v>
      </c>
      <c r="C27" s="74">
        <v>2394.9</v>
      </c>
      <c r="D27" s="74">
        <v>5002.3999999999996</v>
      </c>
      <c r="E27" s="74">
        <v>33526.400000000001</v>
      </c>
      <c r="F27" s="78">
        <f t="shared" si="0"/>
        <v>62910.3</v>
      </c>
      <c r="G27" s="78">
        <f>$F27*a12A!C54/100</f>
        <v>2588.5492446927542</v>
      </c>
      <c r="H27" s="78">
        <f>$F27*a12A!D54/100</f>
        <v>15.561808558028513</v>
      </c>
      <c r="I27" s="78">
        <f>$F27*a12A!E54/100</f>
        <v>1191.2116509986322</v>
      </c>
      <c r="J27" s="78">
        <f>$F27*a12A!F54/100</f>
        <v>1372.2462511960812</v>
      </c>
      <c r="K27" s="78">
        <f>$F27*a12A!G54/100</f>
        <v>8075.4969466082875</v>
      </c>
      <c r="L27" s="78">
        <f>$F27*a12A!H54/100</f>
        <v>18234.345115774748</v>
      </c>
      <c r="M27" s="78">
        <f>$F27*a12A!I54/100</f>
        <v>3154.2690979783893</v>
      </c>
      <c r="N27" s="78">
        <f>$F27*a12A!J54/100</f>
        <v>9844.5261809570711</v>
      </c>
      <c r="O27" s="78">
        <f>$F27*a12A!K54/100</f>
        <v>2722.0290815098911</v>
      </c>
      <c r="P27" s="78">
        <f>$F27*a12A!L54/100</f>
        <v>7618.1921323045344</v>
      </c>
    </row>
    <row r="28" spans="1:16" ht="18.75" customHeight="1">
      <c r="A28" s="273">
        <v>2004</v>
      </c>
      <c r="B28" s="74">
        <v>34267.4</v>
      </c>
      <c r="C28" s="74">
        <v>2137.8000000000002</v>
      </c>
      <c r="D28" s="74">
        <v>7710.2</v>
      </c>
      <c r="E28" s="74">
        <v>57365.4</v>
      </c>
      <c r="F28" s="78">
        <f t="shared" si="0"/>
        <v>101480.8</v>
      </c>
      <c r="G28" s="78">
        <f>$F28*a12A!C55/100</f>
        <v>3077.2498512513321</v>
      </c>
      <c r="H28" s="78">
        <f>$F28*a12A!D55/100</f>
        <v>0.78510084071970621</v>
      </c>
      <c r="I28" s="78">
        <f>$F28*a12A!E55/100</f>
        <v>1567.7914218584028</v>
      </c>
      <c r="J28" s="78">
        <f>$F28*a12A!F55/100</f>
        <v>2329.464853491033</v>
      </c>
      <c r="K28" s="78">
        <f>$F28*a12A!G55/100</f>
        <v>11251.939633060314</v>
      </c>
      <c r="L28" s="78">
        <f>$F28*a12A!H55/100</f>
        <v>28725.677812689788</v>
      </c>
      <c r="M28" s="78">
        <f>$F28*a12A!I55/100</f>
        <v>5659.8155137735839</v>
      </c>
      <c r="N28" s="78">
        <f>$F28*a12A!J55/100</f>
        <v>16727.225045231138</v>
      </c>
      <c r="O28" s="78">
        <f>$F28*a12A!K55/100</f>
        <v>3922.9290728409705</v>
      </c>
      <c r="P28" s="78">
        <f>$F28*a12A!L55/100</f>
        <v>15315.307544289226</v>
      </c>
    </row>
    <row r="29" spans="1:16" ht="18.75" customHeight="1">
      <c r="A29" s="273">
        <v>2005</v>
      </c>
      <c r="B29" s="74">
        <v>39410.9</v>
      </c>
      <c r="C29" s="74">
        <v>1816.9</v>
      </c>
      <c r="D29" s="74">
        <v>27496.400000000001</v>
      </c>
      <c r="E29" s="74">
        <v>63307.199999999997</v>
      </c>
      <c r="F29" s="78">
        <f t="shared" si="0"/>
        <v>132031.40000000002</v>
      </c>
      <c r="G29" s="78">
        <f>$F29*a12A!C56/100</f>
        <v>9167.2992060653196</v>
      </c>
      <c r="H29" s="78">
        <f>$F29*a12A!D56/100</f>
        <v>1.2351836871259976</v>
      </c>
      <c r="I29" s="78">
        <f>$F29*a12A!E56/100</f>
        <v>1611.050890428038</v>
      </c>
      <c r="J29" s="78">
        <f>$F29*a12A!F56/100</f>
        <v>2625.2739401903846</v>
      </c>
      <c r="K29" s="78">
        <f>$F29*a12A!G56/100</f>
        <v>14533.163189628493</v>
      </c>
      <c r="L29" s="78">
        <f>$F29*a12A!H56/100</f>
        <v>32084.816606041131</v>
      </c>
      <c r="M29" s="78">
        <f>$F29*a12A!I56/100</f>
        <v>6056.848342810239</v>
      </c>
      <c r="N29" s="78">
        <f>$F29*a12A!J56/100</f>
        <v>22404.948462202501</v>
      </c>
      <c r="O29" s="78">
        <f>$F29*a12A!K56/100</f>
        <v>5418.6943237497917</v>
      </c>
      <c r="P29" s="78">
        <f>$F29*a12A!L56/100</f>
        <v>27934.098885346135</v>
      </c>
    </row>
    <row r="30" spans="1:16" ht="18.75" customHeight="1">
      <c r="A30" s="273">
        <v>2006</v>
      </c>
      <c r="B30" s="74">
        <v>33624</v>
      </c>
      <c r="C30" s="74">
        <v>6448.8</v>
      </c>
      <c r="D30" s="74">
        <v>24178.5</v>
      </c>
      <c r="E30" s="74">
        <v>119779.3</v>
      </c>
      <c r="F30" s="78">
        <f t="shared" si="0"/>
        <v>184030.6</v>
      </c>
      <c r="G30" s="78">
        <f>$F30*a12A!C57/100</f>
        <v>18022.902433325049</v>
      </c>
      <c r="H30" s="78">
        <f>$F30*a12A!D57/100</f>
        <v>1.2434770060160576</v>
      </c>
      <c r="I30" s="78">
        <f>$F30*a12A!E57/100</f>
        <v>1416.3824837025902</v>
      </c>
      <c r="J30" s="78">
        <f>$F30*a12A!F57/100</f>
        <v>7139.1301247469173</v>
      </c>
      <c r="K30" s="78">
        <f>$F30*a12A!G57/100</f>
        <v>20181.516341918625</v>
      </c>
      <c r="L30" s="78">
        <f>$F30*a12A!H57/100</f>
        <v>51572.906837243085</v>
      </c>
      <c r="M30" s="78">
        <f>$F30*a12A!I57/100</f>
        <v>13703.640643035202</v>
      </c>
      <c r="N30" s="78">
        <f>$F30*a12A!J57/100</f>
        <v>18936.431697773362</v>
      </c>
      <c r="O30" s="78">
        <f>$F30*a12A!K57/100</f>
        <v>6647.5570183329282</v>
      </c>
      <c r="P30" s="78">
        <f>$F30*a12A!L57/100</f>
        <v>36523.72637193375</v>
      </c>
    </row>
    <row r="31" spans="1:16" ht="18.75" customHeight="1">
      <c r="A31" s="273">
        <v>2007</v>
      </c>
      <c r="B31" s="74">
        <v>40404.6</v>
      </c>
      <c r="C31" s="74">
        <v>5600.6</v>
      </c>
      <c r="D31" s="74">
        <v>22419.4</v>
      </c>
      <c r="E31" s="74">
        <v>177283.9</v>
      </c>
      <c r="F31" s="78">
        <f t="shared" si="0"/>
        <v>245708.5</v>
      </c>
      <c r="G31" s="78">
        <f>$F31*a12A!C58/100</f>
        <v>33614.045158643072</v>
      </c>
      <c r="H31" s="78">
        <f>$F31*a12A!D58/100</f>
        <v>9.3846527815929637</v>
      </c>
      <c r="I31" s="78">
        <f>$F31*a12A!E58/100</f>
        <v>1695.7994665606552</v>
      </c>
      <c r="J31" s="78">
        <f>$F31*a12A!F58/100</f>
        <v>8222.7890207925957</v>
      </c>
      <c r="K31" s="78">
        <f>$F31*a12A!G58/100</f>
        <v>28956.018059311391</v>
      </c>
      <c r="L31" s="78">
        <f>$F31*a12A!H58/100</f>
        <v>70558.933779070037</v>
      </c>
      <c r="M31" s="78">
        <f>$F31*a12A!I58/100</f>
        <v>18203.986995238141</v>
      </c>
      <c r="N31" s="78">
        <f>$F31*a12A!J58/100</f>
        <v>32599.825630005951</v>
      </c>
      <c r="O31" s="78">
        <f>$F31*a12A!K58/100</f>
        <v>7041.3851838343262</v>
      </c>
      <c r="P31" s="78">
        <f>$F31*a12A!L58/100</f>
        <v>32146.591688676053</v>
      </c>
    </row>
    <row r="32" spans="1:16" ht="18.75" customHeight="1">
      <c r="A32" s="273">
        <v>2008</v>
      </c>
      <c r="B32" s="74">
        <v>157197.5</v>
      </c>
      <c r="C32" s="74">
        <v>5839.8</v>
      </c>
      <c r="D32" s="74">
        <v>54955.4</v>
      </c>
      <c r="E32" s="74">
        <v>88172.3</v>
      </c>
      <c r="F32" s="78">
        <f t="shared" si="0"/>
        <v>306165</v>
      </c>
      <c r="G32" s="78">
        <f>$F32*a12A!C59/100</f>
        <v>29017.498931746897</v>
      </c>
      <c r="H32" s="78">
        <f>$F32*a12A!D59/100</f>
        <v>41.716843834968216</v>
      </c>
      <c r="I32" s="78">
        <f>$F32*a12A!E59/100</f>
        <v>1903.2999694475945</v>
      </c>
      <c r="J32" s="78">
        <f>$F32*a12A!F59/100</f>
        <v>8799.1805497741843</v>
      </c>
      <c r="K32" s="78">
        <f>$F32*a12A!G59/100</f>
        <v>37459.586135370133</v>
      </c>
      <c r="L32" s="78">
        <f>$F32*a12A!H59/100</f>
        <v>70966.78206972644</v>
      </c>
      <c r="M32" s="78">
        <f>$F32*a12A!I59/100</f>
        <v>11785.321643894707</v>
      </c>
      <c r="N32" s="78">
        <f>$F32*a12A!J59/100</f>
        <v>58981.70660686792</v>
      </c>
      <c r="O32" s="78">
        <f>$F32*a12A!K59/100</f>
        <v>15580.147715841855</v>
      </c>
      <c r="P32" s="78">
        <f>$F32*a12A!L59/100</f>
        <v>53709.886753974293</v>
      </c>
    </row>
    <row r="33" spans="1:16" ht="18.75" customHeight="1">
      <c r="A33" s="273">
        <v>2009</v>
      </c>
      <c r="B33" s="74">
        <v>50190.9</v>
      </c>
      <c r="C33" s="74">
        <v>8283.5</v>
      </c>
      <c r="D33" s="74">
        <v>19654.3</v>
      </c>
      <c r="E33" s="74">
        <v>47325</v>
      </c>
      <c r="F33" s="78">
        <f t="shared" si="0"/>
        <v>125453.7</v>
      </c>
      <c r="G33" s="78">
        <f>$F33*a12A!C60/100</f>
        <v>8754.9846700752369</v>
      </c>
      <c r="H33" s="78">
        <f>$F33*a12A!D60/100</f>
        <v>16.370773393661786</v>
      </c>
      <c r="I33" s="78">
        <f>$F33*a12A!E60/100</f>
        <v>852.66543575756896</v>
      </c>
      <c r="J33" s="78">
        <f>$F33*a12A!F60/100</f>
        <v>3085.058253921552</v>
      </c>
      <c r="K33" s="78">
        <f>$F33*a12A!G60/100</f>
        <v>18007.864725141975</v>
      </c>
      <c r="L33" s="78">
        <f>$F33*a12A!H60/100</f>
        <v>25240.780236970008</v>
      </c>
      <c r="M33" s="78">
        <f>$F33*a12A!I60/100</f>
        <v>4672.3866319192139</v>
      </c>
      <c r="N33" s="78">
        <f>$F33*a12A!J60/100</f>
        <v>26121.024129444595</v>
      </c>
      <c r="O33" s="78">
        <f>$F33*a12A!K60/100</f>
        <v>7675.5980149294637</v>
      </c>
      <c r="P33" s="78">
        <f>$F33*a12A!L60/100</f>
        <v>23948.510563193584</v>
      </c>
    </row>
    <row r="34" spans="1:16" ht="18.75" customHeight="1">
      <c r="A34" s="273">
        <v>2010</v>
      </c>
      <c r="B34" s="74">
        <v>75343</v>
      </c>
      <c r="C34" s="74">
        <v>15356.6</v>
      </c>
      <c r="D34" s="74">
        <v>67787.100000000006</v>
      </c>
      <c r="E34" s="74">
        <v>73610.100000000006</v>
      </c>
      <c r="F34" s="78">
        <f t="shared" si="0"/>
        <v>232096.80000000002</v>
      </c>
      <c r="G34" s="78">
        <f>$F34*a12A!C61/100</f>
        <v>22158.253257128279</v>
      </c>
      <c r="H34" s="78">
        <f>$F34*a12A!D61/100</f>
        <v>14.987316498629593</v>
      </c>
      <c r="I34" s="78">
        <f>$F34*a12A!E61/100</f>
        <v>913.91182435558278</v>
      </c>
      <c r="J34" s="78">
        <f>$F34*a12A!F61/100</f>
        <v>5472.5898668290356</v>
      </c>
      <c r="K34" s="78">
        <f>$F34*a12A!G61/100</f>
        <v>38435.071997954699</v>
      </c>
      <c r="L34" s="78">
        <f>$F34*a12A!H61/100</f>
        <v>44171.027112920034</v>
      </c>
      <c r="M34" s="78">
        <f>$F34*a12A!I61/100</f>
        <v>9559.1584543939171</v>
      </c>
      <c r="N34" s="78">
        <f>$F34*a12A!J61/100</f>
        <v>45366.005032835354</v>
      </c>
      <c r="O34" s="78">
        <f>$F34*a12A!K61/100</f>
        <v>10357.835066462376</v>
      </c>
      <c r="P34" s="78">
        <f>$F34*a12A!L61/100</f>
        <v>38818.111148036587</v>
      </c>
    </row>
    <row r="35" spans="1:16" ht="18.75" customHeight="1">
      <c r="A35" s="273">
        <v>2011</v>
      </c>
      <c r="B35" s="74">
        <v>133651</v>
      </c>
      <c r="C35" s="74">
        <v>18502</v>
      </c>
      <c r="D35" s="74">
        <v>67024.899999999994</v>
      </c>
      <c r="E35" s="74">
        <v>102906.5</v>
      </c>
      <c r="F35" s="78">
        <f t="shared" si="0"/>
        <v>322084.40000000002</v>
      </c>
      <c r="G35" s="78">
        <f>$F35*a12A!C62/100</f>
        <v>28784.673853832643</v>
      </c>
      <c r="H35" s="78">
        <f>$F35*a12A!D62/100</f>
        <v>15.790128889870891</v>
      </c>
      <c r="I35" s="78">
        <f>$F35*a12A!E62/100</f>
        <v>902.17371413107207</v>
      </c>
      <c r="J35" s="78">
        <f>$F35*a12A!F62/100</f>
        <v>7393.6827515923114</v>
      </c>
      <c r="K35" s="78">
        <f>$F35*a12A!G62/100</f>
        <v>49888.973944827776</v>
      </c>
      <c r="L35" s="78">
        <f>$F35*a12A!H62/100</f>
        <v>64766.627082175837</v>
      </c>
      <c r="M35" s="78">
        <f>$F35*a12A!I62/100</f>
        <v>10727.365405370829</v>
      </c>
      <c r="N35" s="78">
        <f>$F35*a12A!J62/100</f>
        <v>73951.440268996797</v>
      </c>
      <c r="O35" s="78">
        <f>$F35*a12A!K62/100</f>
        <v>9556.75000514569</v>
      </c>
      <c r="P35" s="78">
        <f>$F35*a12A!L62/100</f>
        <v>59425.442702042761</v>
      </c>
    </row>
    <row r="36" spans="1:16" ht="18.75" customHeight="1">
      <c r="A36" s="273">
        <v>2012</v>
      </c>
      <c r="B36" s="74">
        <v>92364.9</v>
      </c>
      <c r="C36" s="74">
        <v>12001.4</v>
      </c>
      <c r="D36" s="74">
        <v>47498.5</v>
      </c>
      <c r="E36" s="74">
        <v>63440.5</v>
      </c>
      <c r="F36" s="78">
        <f t="shared" si="0"/>
        <v>215305.3</v>
      </c>
      <c r="G36" s="78">
        <f>$F36*a12A!C63/100</f>
        <v>18865.602466076449</v>
      </c>
      <c r="H36" s="78">
        <f>$F36*a12A!D63/100</f>
        <v>16.1537438495256</v>
      </c>
      <c r="I36" s="78">
        <f>$F36*a12A!E63/100</f>
        <v>710.74127282948984</v>
      </c>
      <c r="J36" s="78">
        <f>$F36*a12A!F63/100</f>
        <v>5376.8666846281521</v>
      </c>
      <c r="K36" s="78">
        <f>$F36*a12A!G63/100</f>
        <v>35765.61644228064</v>
      </c>
      <c r="L36" s="78">
        <f>$F36*a12A!H63/100</f>
        <v>44476.917665056193</v>
      </c>
      <c r="M36" s="78">
        <f>$F36*a12A!I63/100</f>
        <v>7097.115303004568</v>
      </c>
      <c r="N36" s="78">
        <f>$F36*a12A!J63/100</f>
        <v>50010.818130649437</v>
      </c>
      <c r="O36" s="78">
        <f>$F36*a12A!K63/100</f>
        <v>7456.7120277787863</v>
      </c>
      <c r="P36" s="78">
        <f>$F36*a12A!L63/100</f>
        <v>35173.721687608355</v>
      </c>
    </row>
    <row r="37" spans="1:16" ht="18.75" customHeight="1">
      <c r="A37" s="273">
        <v>2013</v>
      </c>
      <c r="B37" s="74">
        <v>61326</v>
      </c>
      <c r="C37" s="18">
        <v>0</v>
      </c>
      <c r="D37" s="74">
        <v>47347.5</v>
      </c>
      <c r="E37" s="74">
        <v>48057.2</v>
      </c>
      <c r="F37" s="78">
        <f t="shared" si="0"/>
        <v>156730.70000000001</v>
      </c>
      <c r="G37" s="78">
        <f>$F37*a12A!C64/100</f>
        <v>13895.607980168948</v>
      </c>
      <c r="H37" s="78">
        <f>$F37*a12A!D64/100</f>
        <v>13.280764283466773</v>
      </c>
      <c r="I37" s="78">
        <f>$F37*a12A!E64/100</f>
        <v>477.91381117058745</v>
      </c>
      <c r="J37" s="78">
        <f>$F37*a12A!F64/100</f>
        <v>1948.5677791402259</v>
      </c>
      <c r="K37" s="78">
        <f>$F37*a12A!G64/100</f>
        <v>28629.011849423234</v>
      </c>
      <c r="L37" s="78">
        <f>$F37*a12A!H64/100</f>
        <v>38392.092712199985</v>
      </c>
      <c r="M37" s="78">
        <f>$F37*a12A!I64/100</f>
        <v>4555.3445217678382</v>
      </c>
      <c r="N37" s="78">
        <f>$F37*a12A!J64/100</f>
        <v>32827.234561513906</v>
      </c>
      <c r="O37" s="78">
        <f>$F37*a12A!K64/100</f>
        <v>5465.5127070123008</v>
      </c>
      <c r="P37" s="78">
        <f>$F37*a12A!L64/100</f>
        <v>22327.531325711017</v>
      </c>
    </row>
    <row r="38" spans="1:16" ht="18.75" customHeight="1">
      <c r="A38" s="273">
        <v>2014</v>
      </c>
      <c r="B38" s="74">
        <v>42145.4</v>
      </c>
      <c r="C38" s="74">
        <v>2468.6999999999998</v>
      </c>
      <c r="D38" s="74">
        <v>22477.8</v>
      </c>
      <c r="E38" s="74">
        <v>47232</v>
      </c>
      <c r="F38" s="78">
        <f t="shared" si="0"/>
        <v>114323.9</v>
      </c>
      <c r="G38" s="78">
        <f>$F38*a12A!C65/100</f>
        <v>8102.1156804207121</v>
      </c>
      <c r="H38" s="78">
        <f>$F38*a12A!D65/100</f>
        <v>8.7927377118420242</v>
      </c>
      <c r="I38" s="78">
        <f>$F38*a12A!E65/100</f>
        <v>376.47310555509125</v>
      </c>
      <c r="J38" s="78">
        <f>$F38*a12A!F65/100</f>
        <v>1225.0599453336413</v>
      </c>
      <c r="K38" s="78">
        <f>$F38*a12A!G65/100</f>
        <v>19146.560035822818</v>
      </c>
      <c r="L38" s="78">
        <f>$F38*a12A!H65/100</f>
        <v>31433.516029509196</v>
      </c>
      <c r="M38" s="78">
        <f>$F38*a12A!I65/100</f>
        <v>3674.6677720523339</v>
      </c>
      <c r="N38" s="78">
        <f>$F38*a12A!J65/100</f>
        <v>23280.037105812695</v>
      </c>
      <c r="O38" s="78">
        <f>$F38*a12A!K65/100</f>
        <v>4845.0937233034228</v>
      </c>
      <c r="P38" s="78">
        <f>$F38*a12A!L65/100</f>
        <v>14739.663883228972</v>
      </c>
    </row>
    <row r="39" spans="1:16" ht="18.75" customHeight="1">
      <c r="A39" s="273">
        <v>2015</v>
      </c>
      <c r="B39" s="74">
        <v>48603</v>
      </c>
      <c r="C39" s="74">
        <v>6977</v>
      </c>
      <c r="D39" s="74">
        <v>2887.3</v>
      </c>
      <c r="E39" s="74">
        <v>52644.9</v>
      </c>
      <c r="F39" s="78">
        <f>SUM(B39:E39)</f>
        <v>111112.20000000001</v>
      </c>
      <c r="G39" s="78">
        <f>$F39*a12A!C66/100</f>
        <v>6986.4788366261273</v>
      </c>
      <c r="H39" s="78">
        <f>$F39*a12A!D66/100</f>
        <v>6.2766029629860762</v>
      </c>
      <c r="I39" s="78">
        <f>$F39*a12A!E66/100</f>
        <v>409.9781997738433</v>
      </c>
      <c r="J39" s="78">
        <f>$F39*a12A!F66/100</f>
        <v>1395.4421424858226</v>
      </c>
      <c r="K39" s="78">
        <f>$F39*a12A!G66/100</f>
        <v>16698.923151631236</v>
      </c>
      <c r="L39" s="78">
        <f>$F39*a12A!H66/100</f>
        <v>29169.619939767013</v>
      </c>
      <c r="M39" s="78">
        <f>$F39*a12A!I66/100</f>
        <v>3206.9340613310646</v>
      </c>
      <c r="N39" s="78">
        <f>$F39*a12A!J66/100</f>
        <v>29356.939493673501</v>
      </c>
      <c r="O39" s="78">
        <f>$F39*a12A!K66/100</f>
        <v>3967.7683091383146</v>
      </c>
      <c r="P39" s="78">
        <f>$F39*a12A!L66/100</f>
        <v>13438.556420532863</v>
      </c>
    </row>
    <row r="40" spans="1:16" ht="18.75" customHeight="1">
      <c r="A40" s="273">
        <v>2016</v>
      </c>
      <c r="B40" s="18">
        <v>0</v>
      </c>
      <c r="C40" s="74">
        <v>12313.1</v>
      </c>
      <c r="D40" s="74">
        <v>9960.6</v>
      </c>
      <c r="E40" s="74">
        <v>44108.9</v>
      </c>
      <c r="F40" s="78">
        <f>SUM(B40:E40)</f>
        <v>66382.600000000006</v>
      </c>
      <c r="G40" s="78">
        <f>$F40*a12A!C67/100</f>
        <v>4524.0214113852535</v>
      </c>
      <c r="H40" s="78">
        <f>$F40*a12A!D67/100</f>
        <v>12.410396622768907</v>
      </c>
      <c r="I40" s="78">
        <f>$F40*a12A!E67/100</f>
        <v>234.64112568490145</v>
      </c>
      <c r="J40" s="78">
        <f>$F40*a12A!F67/100</f>
        <v>603.79970546895595</v>
      </c>
      <c r="K40" s="78">
        <f>$F40*a12A!G67/100</f>
        <v>11794.166232779857</v>
      </c>
      <c r="L40" s="78">
        <f>$F40*a12A!H67/100</f>
        <v>18292.918825419281</v>
      </c>
      <c r="M40" s="78">
        <f>$F40*a12A!I67/100</f>
        <v>1977.1048652415691</v>
      </c>
      <c r="N40" s="78">
        <f>$F40*a12A!J67/100</f>
        <v>12002.125875207121</v>
      </c>
      <c r="O40" s="78">
        <f>$F40*a12A!K67/100</f>
        <v>2596.0480369305083</v>
      </c>
      <c r="P40" s="78">
        <f>$F40*a12A!L67/100</f>
        <v>10643.222224266487</v>
      </c>
    </row>
    <row r="41" spans="1:16" ht="18.75" customHeight="1">
      <c r="A41" s="273">
        <v>2017</v>
      </c>
      <c r="B41" s="74">
        <v>8902</v>
      </c>
      <c r="C41" s="74">
        <v>16294</v>
      </c>
      <c r="D41" s="74">
        <v>23228</v>
      </c>
      <c r="E41" s="74">
        <v>53020</v>
      </c>
      <c r="F41" s="78">
        <f>SUM(B41:E41)</f>
        <v>101444</v>
      </c>
      <c r="G41" s="78">
        <f>$F41*a12A!C68/100</f>
        <v>6886.9884220895101</v>
      </c>
      <c r="H41" s="78">
        <f>$F41*a12A!D68/100</f>
        <v>26.067398549347622</v>
      </c>
      <c r="I41" s="78">
        <f>$F41*a12A!E68/100</f>
        <v>395.05627076880336</v>
      </c>
      <c r="J41" s="78">
        <f>$F41*a12A!F68/100</f>
        <v>806.36440245092786</v>
      </c>
      <c r="K41" s="78">
        <f>$F41*a12A!G68/100</f>
        <v>19481.922556335536</v>
      </c>
      <c r="L41" s="78">
        <f>$F41*a12A!H68/100</f>
        <v>31311.320672864149</v>
      </c>
      <c r="M41" s="78">
        <f>$F41*a12A!I68/100</f>
        <v>3107.198970877002</v>
      </c>
      <c r="N41" s="78">
        <f>$F41*a12A!J68/100</f>
        <v>18388.763138250379</v>
      </c>
      <c r="O41" s="78">
        <f>$F41*a12A!K68/100</f>
        <v>4409.052372235592</v>
      </c>
      <c r="P41" s="78">
        <f>$F41*a12A!L68/100</f>
        <v>16631.265795578751</v>
      </c>
    </row>
    <row r="42" spans="1:16" ht="18.75" customHeight="1">
      <c r="A42" s="273">
        <v>2018</v>
      </c>
      <c r="B42" s="74">
        <v>8902</v>
      </c>
      <c r="C42" s="74">
        <v>16294</v>
      </c>
      <c r="D42" s="74">
        <v>23228</v>
      </c>
      <c r="E42" s="74">
        <v>53020</v>
      </c>
      <c r="F42" s="78">
        <f t="shared" ref="F42" si="1">SUM(B42:E42)</f>
        <v>101444</v>
      </c>
      <c r="G42" s="78">
        <f>$F42*a12A!C69/100</f>
        <v>6269.2163232828552</v>
      </c>
      <c r="H42" s="78">
        <f>$F42*a12A!D69/100</f>
        <v>49.564552712557507</v>
      </c>
      <c r="I42" s="78">
        <f>$F42*a12A!E69/100</f>
        <v>330.93872994199393</v>
      </c>
      <c r="J42" s="78">
        <f>$F42*a12A!F69/100</f>
        <v>590.50664060094653</v>
      </c>
      <c r="K42" s="78">
        <f>$F42*a12A!G69/100</f>
        <v>20999.957779588989</v>
      </c>
      <c r="L42" s="78">
        <f>$F42*a12A!H69/100</f>
        <v>30543.414374295568</v>
      </c>
      <c r="M42" s="78">
        <f>$F42*a12A!I69/100</f>
        <v>2531.9302172746129</v>
      </c>
      <c r="N42" s="78">
        <f>$F42*a12A!J69/100</f>
        <v>20145.982107281699</v>
      </c>
      <c r="O42" s="78">
        <f>$F42*a12A!K69/100</f>
        <v>4384.492252608019</v>
      </c>
      <c r="P42" s="78">
        <f>$F42*a12A!L69/100</f>
        <v>15597.997022412776</v>
      </c>
    </row>
    <row r="43" spans="1:16" ht="18.75" customHeight="1">
      <c r="B43" s="74"/>
      <c r="C43" s="74"/>
      <c r="D43" s="74"/>
      <c r="E43" s="74"/>
      <c r="F43" s="18"/>
      <c r="G43" s="18"/>
      <c r="H43" s="18"/>
      <c r="I43" s="18"/>
      <c r="J43" s="18"/>
      <c r="K43" s="18"/>
      <c r="L43" s="18"/>
      <c r="M43" s="18"/>
      <c r="N43" s="18"/>
      <c r="O43" s="18"/>
      <c r="P43" s="18"/>
    </row>
    <row r="44" spans="1:16" ht="18.75" customHeight="1">
      <c r="B44" s="18" t="s">
        <v>340</v>
      </c>
      <c r="C44" s="18"/>
      <c r="D44" s="18"/>
      <c r="E44" s="18"/>
      <c r="F44" s="18"/>
      <c r="G44" s="18"/>
      <c r="H44" s="18"/>
      <c r="I44" s="18"/>
      <c r="J44" s="18"/>
      <c r="K44" s="18"/>
      <c r="L44" s="18"/>
      <c r="M44" s="18"/>
      <c r="N44" s="18"/>
      <c r="O44" s="18"/>
      <c r="P44" s="18"/>
    </row>
    <row r="45" spans="1:16" ht="18.75" customHeight="1">
      <c r="A45" s="273" t="s">
        <v>989</v>
      </c>
      <c r="B45" s="70">
        <f>(POWER(B42/B5, 1/37)-1)*100</f>
        <v>-1.42751981817274</v>
      </c>
      <c r="C45" s="70" t="s">
        <v>1035</v>
      </c>
      <c r="D45" s="70">
        <f t="shared" ref="D45:P45" si="2">(POWER(D42/D5, 1/37)-1)*100</f>
        <v>2.1226306761495062</v>
      </c>
      <c r="E45" s="70">
        <f t="shared" si="2"/>
        <v>1.0585147480121737</v>
      </c>
      <c r="F45" s="70">
        <f t="shared" si="2"/>
        <v>1.3509456363006933</v>
      </c>
      <c r="G45" s="70">
        <f t="shared" si="2"/>
        <v>2.3091774428716239</v>
      </c>
      <c r="H45" s="70">
        <f t="shared" si="2"/>
        <v>2.1261924013134426</v>
      </c>
      <c r="I45" s="70">
        <f t="shared" si="2"/>
        <v>-4.1607081863495825</v>
      </c>
      <c r="J45" s="70">
        <f t="shared" si="2"/>
        <v>-3.5191949569730929</v>
      </c>
      <c r="K45" s="70">
        <f t="shared" si="2"/>
        <v>2.3948815499341247</v>
      </c>
      <c r="L45" s="70">
        <f t="shared" si="2"/>
        <v>1.3504797828627346</v>
      </c>
      <c r="M45" s="70">
        <f t="shared" si="2"/>
        <v>-0.58431698856351577</v>
      </c>
      <c r="N45" s="70">
        <f t="shared" si="2"/>
        <v>2.054629985206069</v>
      </c>
      <c r="O45" s="70">
        <f t="shared" si="2"/>
        <v>0.88537652982836335</v>
      </c>
      <c r="P45" s="70">
        <f t="shared" si="2"/>
        <v>1.2490884990165929</v>
      </c>
    </row>
    <row r="46" spans="1:16" ht="18.75" customHeight="1">
      <c r="B46" s="70"/>
      <c r="C46" s="70"/>
      <c r="D46" s="70"/>
      <c r="E46" s="70"/>
      <c r="F46" s="70"/>
      <c r="G46" s="70"/>
      <c r="H46" s="70"/>
      <c r="I46" s="70"/>
      <c r="J46" s="70"/>
      <c r="K46" s="70"/>
      <c r="L46" s="70"/>
      <c r="M46" s="70"/>
      <c r="N46" s="70"/>
      <c r="O46" s="70"/>
      <c r="P46" s="70"/>
    </row>
    <row r="47" spans="1:16">
      <c r="B47" s="273" t="s">
        <v>1036</v>
      </c>
    </row>
    <row r="48" spans="1:16">
      <c r="B48" s="273" t="s">
        <v>1037</v>
      </c>
    </row>
    <row r="49" spans="2:2">
      <c r="B49" s="273" t="s">
        <v>1041</v>
      </c>
    </row>
    <row r="50" spans="2:2">
      <c r="B50" s="273" t="s">
        <v>1235</v>
      </c>
    </row>
  </sheetData>
  <mergeCells count="2">
    <mergeCell ref="F3:P3"/>
    <mergeCell ref="B2:F2"/>
  </mergeCells>
  <phoneticPr fontId="16" type="noConversion"/>
  <pageMargins left="0.74803149606299213" right="0.74803149606299213" top="0.98425196850393704" bottom="0.98425196850393704" header="0.51181102362204722" footer="0.51181102362204722"/>
  <pageSetup scale="52" orientation="landscape" r:id="rId1"/>
  <headerFooter alignWithMargins="0"/>
  <rowBreaks count="1" manualBreakCount="1">
    <brk id="53" max="16383" man="1"/>
  </rowBreaks>
</worksheet>
</file>

<file path=xl/worksheets/sheet43.xml><?xml version="1.0" encoding="utf-8"?>
<worksheet xmlns="http://schemas.openxmlformats.org/spreadsheetml/2006/main" xmlns:r="http://schemas.openxmlformats.org/officeDocument/2006/relationships">
  <sheetPr>
    <pageSetUpPr fitToPage="1"/>
  </sheetPr>
  <dimension ref="A1:X70"/>
  <sheetViews>
    <sheetView zoomScaleNormal="100" zoomScaleSheetLayoutView="100" workbookViewId="0">
      <selection activeCell="K30" sqref="K30"/>
    </sheetView>
  </sheetViews>
  <sheetFormatPr defaultColWidth="8.875" defaultRowHeight="12.75"/>
  <cols>
    <col min="1" max="1" width="6.25" style="273" customWidth="1"/>
    <col min="2" max="2" width="12.25" style="273" bestFit="1" customWidth="1"/>
    <col min="3" max="3" width="13.875" style="273" customWidth="1"/>
    <col min="4" max="4" width="12.25" style="273" customWidth="1"/>
    <col min="5" max="5" width="11.125" style="273" bestFit="1" customWidth="1"/>
    <col min="6" max="6" width="13.875" style="273" bestFit="1" customWidth="1"/>
    <col min="7" max="8" width="11.375" style="273" bestFit="1" customWidth="1"/>
    <col min="9" max="9" width="10.125" style="273" bestFit="1" customWidth="1"/>
    <col min="10" max="10" width="13" style="273" bestFit="1" customWidth="1"/>
    <col min="11" max="11" width="10.125" style="273" bestFit="1" customWidth="1"/>
    <col min="12" max="12" width="15" style="273" bestFit="1" customWidth="1"/>
    <col min="13" max="16384" width="8.875" style="273"/>
  </cols>
  <sheetData>
    <row r="1" spans="1:24">
      <c r="A1" s="273" t="s">
        <v>1038</v>
      </c>
    </row>
    <row r="3" spans="1:24" s="280" customFormat="1" ht="25.5">
      <c r="B3" s="280" t="s">
        <v>264</v>
      </c>
      <c r="C3" s="277" t="s">
        <v>785</v>
      </c>
      <c r="D3" s="277" t="s">
        <v>281</v>
      </c>
      <c r="E3" s="280" t="s">
        <v>282</v>
      </c>
      <c r="F3" s="280" t="s">
        <v>283</v>
      </c>
      <c r="G3" s="280" t="s">
        <v>284</v>
      </c>
      <c r="H3" s="280" t="s">
        <v>285</v>
      </c>
      <c r="I3" s="280" t="s">
        <v>286</v>
      </c>
      <c r="J3" s="280" t="s">
        <v>287</v>
      </c>
      <c r="K3" s="280" t="s">
        <v>288</v>
      </c>
      <c r="L3" s="280" t="s">
        <v>289</v>
      </c>
    </row>
    <row r="4" spans="1:24">
      <c r="A4" s="273">
        <v>1997</v>
      </c>
      <c r="B4" s="78">
        <v>8766728</v>
      </c>
      <c r="C4" s="78">
        <v>382484</v>
      </c>
      <c r="D4" s="78">
        <v>3231</v>
      </c>
      <c r="E4" s="78">
        <v>226399</v>
      </c>
      <c r="F4" s="78">
        <v>315610</v>
      </c>
      <c r="G4" s="78">
        <v>1242119</v>
      </c>
      <c r="H4" s="78">
        <v>2639992</v>
      </c>
      <c r="I4" s="78">
        <v>446540</v>
      </c>
      <c r="J4" s="78">
        <v>1347777</v>
      </c>
      <c r="K4" s="78">
        <v>449278</v>
      </c>
      <c r="L4" s="78">
        <v>1399063</v>
      </c>
      <c r="M4" s="10"/>
    </row>
    <row r="5" spans="1:24">
      <c r="A5" s="273">
        <v>1998</v>
      </c>
      <c r="B5" s="78">
        <v>8372982</v>
      </c>
      <c r="C5" s="78">
        <v>411845</v>
      </c>
      <c r="D5" s="78">
        <v>5384</v>
      </c>
      <c r="E5" s="78">
        <v>209836</v>
      </c>
      <c r="F5" s="78">
        <v>262222</v>
      </c>
      <c r="G5" s="78">
        <v>1314491</v>
      </c>
      <c r="H5" s="78">
        <v>2127746</v>
      </c>
      <c r="I5" s="78">
        <v>351968</v>
      </c>
      <c r="J5" s="78">
        <v>1663343</v>
      </c>
      <c r="K5" s="78">
        <v>556310</v>
      </c>
      <c r="L5" s="78">
        <v>1232815</v>
      </c>
    </row>
    <row r="6" spans="1:24">
      <c r="A6" s="273">
        <v>1999</v>
      </c>
      <c r="B6" s="78">
        <v>8323026</v>
      </c>
      <c r="C6" s="78">
        <v>286673</v>
      </c>
      <c r="D6" s="78">
        <v>9665</v>
      </c>
      <c r="E6" s="78">
        <v>181470</v>
      </c>
      <c r="F6" s="78">
        <v>328298</v>
      </c>
      <c r="G6" s="78">
        <v>1177238</v>
      </c>
      <c r="H6" s="78">
        <v>2294444</v>
      </c>
      <c r="I6" s="78">
        <v>350904</v>
      </c>
      <c r="J6" s="78">
        <v>1476172</v>
      </c>
      <c r="K6" s="78">
        <v>451404</v>
      </c>
      <c r="L6" s="78">
        <v>1096915</v>
      </c>
    </row>
    <row r="7" spans="1:24">
      <c r="A7" s="273">
        <v>2000</v>
      </c>
      <c r="B7" s="78">
        <v>9455897</v>
      </c>
      <c r="C7" s="78">
        <v>434650</v>
      </c>
      <c r="D7" s="78">
        <v>4614</v>
      </c>
      <c r="E7" s="78">
        <v>228804</v>
      </c>
      <c r="F7" s="78">
        <v>269200</v>
      </c>
      <c r="G7" s="78">
        <v>1335106</v>
      </c>
      <c r="H7" s="78">
        <v>2905582</v>
      </c>
      <c r="I7" s="78">
        <v>593485</v>
      </c>
      <c r="J7" s="78">
        <v>1483066</v>
      </c>
      <c r="K7" s="78">
        <v>510807</v>
      </c>
      <c r="L7" s="78">
        <v>1161977</v>
      </c>
    </row>
    <row r="8" spans="1:24">
      <c r="A8" s="273">
        <v>2001</v>
      </c>
      <c r="B8" s="78">
        <v>8838180</v>
      </c>
      <c r="C8" s="78">
        <v>390165</v>
      </c>
      <c r="D8" s="78">
        <v>2975</v>
      </c>
      <c r="E8" s="78">
        <v>214195</v>
      </c>
      <c r="F8" s="78">
        <v>271914</v>
      </c>
      <c r="G8" s="78">
        <v>1084387</v>
      </c>
      <c r="H8" s="78">
        <v>2601581</v>
      </c>
      <c r="I8" s="78">
        <v>405181</v>
      </c>
      <c r="J8" s="78">
        <v>1368507</v>
      </c>
      <c r="K8" s="78">
        <v>518234</v>
      </c>
      <c r="L8" s="78">
        <v>1338283</v>
      </c>
    </row>
    <row r="9" spans="1:24">
      <c r="A9" s="273">
        <v>2002</v>
      </c>
      <c r="B9" s="78">
        <v>8722423</v>
      </c>
      <c r="C9" s="78">
        <v>332329</v>
      </c>
      <c r="D9" s="78">
        <v>3720</v>
      </c>
      <c r="E9" s="78">
        <v>165703</v>
      </c>
      <c r="F9" s="78">
        <v>198186</v>
      </c>
      <c r="G9" s="78">
        <v>1072401</v>
      </c>
      <c r="H9" s="78">
        <v>2545099</v>
      </c>
      <c r="I9" s="78">
        <v>395582</v>
      </c>
      <c r="J9" s="78">
        <v>1521360</v>
      </c>
      <c r="K9" s="78">
        <v>497274</v>
      </c>
      <c r="L9" s="78">
        <v>1335535</v>
      </c>
    </row>
    <row r="10" spans="1:24">
      <c r="A10" s="273">
        <v>2003</v>
      </c>
      <c r="B10" s="78">
        <v>9479917</v>
      </c>
      <c r="C10" s="78">
        <v>390067</v>
      </c>
      <c r="D10" s="78">
        <v>2345</v>
      </c>
      <c r="E10" s="78">
        <v>179503</v>
      </c>
      <c r="F10" s="78">
        <v>206783</v>
      </c>
      <c r="G10" s="78">
        <v>1216892</v>
      </c>
      <c r="H10" s="78">
        <v>2747723</v>
      </c>
      <c r="I10" s="78">
        <v>475315</v>
      </c>
      <c r="J10" s="78">
        <v>1483466</v>
      </c>
      <c r="K10" s="78">
        <v>410181</v>
      </c>
      <c r="L10" s="78">
        <v>1147981</v>
      </c>
    </row>
    <row r="11" spans="1:24">
      <c r="A11" s="273">
        <v>2004</v>
      </c>
      <c r="B11" s="78">
        <v>12925830</v>
      </c>
      <c r="C11" s="78">
        <v>391956</v>
      </c>
      <c r="D11" s="18">
        <v>100</v>
      </c>
      <c r="E11" s="78">
        <v>199693</v>
      </c>
      <c r="F11" s="78">
        <v>296709</v>
      </c>
      <c r="G11" s="78">
        <v>1433184</v>
      </c>
      <c r="H11" s="78">
        <v>3658852</v>
      </c>
      <c r="I11" s="78">
        <v>720903</v>
      </c>
      <c r="J11" s="78">
        <v>2130583</v>
      </c>
      <c r="K11" s="78">
        <v>499672</v>
      </c>
      <c r="L11" s="78">
        <v>1950744</v>
      </c>
    </row>
    <row r="12" spans="1:24">
      <c r="A12" s="273">
        <v>2005</v>
      </c>
      <c r="B12" s="78">
        <v>16354494</v>
      </c>
      <c r="C12" s="78">
        <v>1135537</v>
      </c>
      <c r="D12" s="18">
        <v>153</v>
      </c>
      <c r="E12" s="78">
        <v>199558</v>
      </c>
      <c r="F12" s="78">
        <v>325188</v>
      </c>
      <c r="G12" s="78">
        <v>1800197</v>
      </c>
      <c r="H12" s="78">
        <v>3974289</v>
      </c>
      <c r="I12" s="78">
        <v>750251</v>
      </c>
      <c r="J12" s="78">
        <v>2775261</v>
      </c>
      <c r="K12" s="78">
        <v>671204</v>
      </c>
      <c r="L12" s="78">
        <v>3460147</v>
      </c>
    </row>
    <row r="13" spans="1:24">
      <c r="A13" s="273">
        <v>2006</v>
      </c>
      <c r="B13" s="78">
        <v>20719550</v>
      </c>
      <c r="C13" s="78">
        <v>2029154</v>
      </c>
      <c r="D13" s="18">
        <v>140</v>
      </c>
      <c r="E13" s="78">
        <v>159467</v>
      </c>
      <c r="F13" s="78">
        <v>803777</v>
      </c>
      <c r="G13" s="78">
        <v>2272187</v>
      </c>
      <c r="H13" s="78">
        <v>5806466</v>
      </c>
      <c r="I13" s="78">
        <v>1542859</v>
      </c>
      <c r="J13" s="78">
        <v>2132006</v>
      </c>
      <c r="K13" s="78">
        <v>748432</v>
      </c>
      <c r="L13" s="78">
        <v>4112116</v>
      </c>
    </row>
    <row r="14" spans="1:24">
      <c r="A14" s="273">
        <v>2007</v>
      </c>
      <c r="B14" s="78">
        <v>23589936</v>
      </c>
      <c r="C14" s="78">
        <v>3227211</v>
      </c>
      <c r="D14" s="18">
        <v>901</v>
      </c>
      <c r="E14" s="78">
        <v>162810</v>
      </c>
      <c r="F14" s="78">
        <v>789452</v>
      </c>
      <c r="G14" s="78">
        <v>2780004</v>
      </c>
      <c r="H14" s="78">
        <v>6774209</v>
      </c>
      <c r="I14" s="78">
        <v>1747725</v>
      </c>
      <c r="J14" s="78">
        <v>3129838</v>
      </c>
      <c r="K14" s="78">
        <v>676028</v>
      </c>
      <c r="L14" s="78">
        <v>3086324</v>
      </c>
      <c r="N14" s="331"/>
      <c r="O14" s="331"/>
      <c r="P14" s="331"/>
      <c r="Q14" s="331"/>
      <c r="R14" s="331"/>
      <c r="S14" s="331"/>
      <c r="T14" s="331"/>
      <c r="U14" s="331"/>
      <c r="V14" s="331"/>
      <c r="W14" s="331"/>
      <c r="X14" s="331"/>
    </row>
    <row r="15" spans="1:24">
      <c r="A15" s="273">
        <v>2008</v>
      </c>
      <c r="B15" s="78">
        <v>25899761</v>
      </c>
      <c r="C15" s="78">
        <v>2454710</v>
      </c>
      <c r="D15" s="78">
        <v>3529</v>
      </c>
      <c r="E15" s="78">
        <v>161008</v>
      </c>
      <c r="F15" s="78">
        <v>744359</v>
      </c>
      <c r="G15" s="78">
        <v>3168861</v>
      </c>
      <c r="H15" s="78">
        <v>6003373</v>
      </c>
      <c r="I15" s="78">
        <v>996969</v>
      </c>
      <c r="J15" s="78">
        <v>4989506</v>
      </c>
      <c r="K15" s="78">
        <v>1317989</v>
      </c>
      <c r="L15" s="78">
        <v>4543541</v>
      </c>
      <c r="N15" s="331"/>
      <c r="O15" s="331"/>
      <c r="P15" s="331"/>
      <c r="Q15" s="331"/>
      <c r="R15" s="331"/>
      <c r="S15" s="331"/>
      <c r="T15" s="331"/>
      <c r="U15" s="331"/>
      <c r="V15" s="331"/>
      <c r="W15" s="331"/>
      <c r="X15" s="331"/>
    </row>
    <row r="16" spans="1:24">
      <c r="A16" s="273">
        <v>2009</v>
      </c>
      <c r="B16" s="78">
        <v>17932058</v>
      </c>
      <c r="C16" s="78">
        <v>1251417</v>
      </c>
      <c r="D16" s="78">
        <v>2340</v>
      </c>
      <c r="E16" s="78">
        <v>121878</v>
      </c>
      <c r="F16" s="78">
        <v>440971</v>
      </c>
      <c r="G16" s="78">
        <v>2574002</v>
      </c>
      <c r="H16" s="78">
        <v>3607858</v>
      </c>
      <c r="I16" s="78">
        <v>667860</v>
      </c>
      <c r="J16" s="78">
        <v>3733678</v>
      </c>
      <c r="K16" s="78">
        <v>1097132</v>
      </c>
      <c r="L16" s="78">
        <v>3423144</v>
      </c>
    </row>
    <row r="17" spans="1:13">
      <c r="A17" s="273">
        <v>2010</v>
      </c>
      <c r="B17" s="78">
        <v>25831006</v>
      </c>
      <c r="C17" s="78">
        <v>2466083</v>
      </c>
      <c r="D17" s="78">
        <v>1668</v>
      </c>
      <c r="E17" s="78">
        <v>101713</v>
      </c>
      <c r="F17" s="78">
        <v>609067</v>
      </c>
      <c r="G17" s="78">
        <v>4277597</v>
      </c>
      <c r="H17" s="78">
        <v>4915975</v>
      </c>
      <c r="I17" s="78">
        <v>1063878</v>
      </c>
      <c r="J17" s="78">
        <v>5048969</v>
      </c>
      <c r="K17" s="78">
        <v>1152766</v>
      </c>
      <c r="L17" s="78">
        <v>4320227</v>
      </c>
    </row>
    <row r="18" spans="1:13">
      <c r="A18" s="273">
        <v>2011</v>
      </c>
      <c r="B18" s="78">
        <v>33921595</v>
      </c>
      <c r="C18" s="78">
        <v>3031572</v>
      </c>
      <c r="D18" s="78">
        <v>1663</v>
      </c>
      <c r="E18" s="78">
        <v>95016</v>
      </c>
      <c r="F18" s="78">
        <v>778695</v>
      </c>
      <c r="G18" s="78">
        <v>5254255</v>
      </c>
      <c r="H18" s="78">
        <v>6821154</v>
      </c>
      <c r="I18" s="78">
        <v>1129795</v>
      </c>
      <c r="J18" s="78">
        <v>7788489</v>
      </c>
      <c r="K18" s="78">
        <v>1006507</v>
      </c>
      <c r="L18" s="78">
        <v>6258626</v>
      </c>
    </row>
    <row r="19" spans="1:13">
      <c r="A19" s="273">
        <v>2012</v>
      </c>
      <c r="B19" s="78">
        <v>27536697</v>
      </c>
      <c r="C19" s="78">
        <v>2412836</v>
      </c>
      <c r="D19" s="78">
        <v>2066</v>
      </c>
      <c r="E19" s="78">
        <v>90901</v>
      </c>
      <c r="F19" s="78">
        <v>687680</v>
      </c>
      <c r="G19" s="78">
        <v>4574281</v>
      </c>
      <c r="H19" s="78">
        <v>5688422</v>
      </c>
      <c r="I19" s="78">
        <v>907693</v>
      </c>
      <c r="J19" s="78">
        <v>6396186</v>
      </c>
      <c r="K19" s="78">
        <v>953684</v>
      </c>
      <c r="L19" s="78">
        <v>4498580</v>
      </c>
    </row>
    <row r="20" spans="1:13">
      <c r="A20" s="273">
        <v>2013</v>
      </c>
      <c r="B20" s="78">
        <v>25892121</v>
      </c>
      <c r="C20" s="78">
        <v>2295573</v>
      </c>
      <c r="D20" s="78">
        <v>2194</v>
      </c>
      <c r="E20" s="78">
        <v>78952</v>
      </c>
      <c r="F20" s="78">
        <v>321906</v>
      </c>
      <c r="G20" s="78">
        <v>4729551</v>
      </c>
      <c r="H20" s="78">
        <v>6342425</v>
      </c>
      <c r="I20" s="78">
        <v>752549</v>
      </c>
      <c r="J20" s="78">
        <v>5423103</v>
      </c>
      <c r="K20" s="78">
        <v>902910</v>
      </c>
      <c r="L20" s="78">
        <v>3688538</v>
      </c>
    </row>
    <row r="21" spans="1:13">
      <c r="A21" s="273">
        <v>2014</v>
      </c>
      <c r="B21" s="78">
        <v>24781969</v>
      </c>
      <c r="C21" s="78">
        <v>1756294</v>
      </c>
      <c r="D21" s="78">
        <v>1906</v>
      </c>
      <c r="E21" s="78">
        <v>81608</v>
      </c>
      <c r="F21" s="78">
        <v>265556</v>
      </c>
      <c r="G21" s="78">
        <v>4150396</v>
      </c>
      <c r="H21" s="78">
        <v>6813837</v>
      </c>
      <c r="I21" s="78">
        <v>796557</v>
      </c>
      <c r="J21" s="78">
        <v>5046409</v>
      </c>
      <c r="K21" s="78">
        <v>1050270</v>
      </c>
      <c r="L21" s="78">
        <v>3195114</v>
      </c>
    </row>
    <row r="22" spans="1:13">
      <c r="A22" s="273">
        <v>2015</v>
      </c>
      <c r="B22" s="78">
        <v>23845404</v>
      </c>
      <c r="C22" s="78">
        <v>1499344</v>
      </c>
      <c r="D22" s="78">
        <v>1347</v>
      </c>
      <c r="E22" s="78">
        <v>87984</v>
      </c>
      <c r="F22" s="78">
        <v>299471</v>
      </c>
      <c r="G22" s="78">
        <v>3583698</v>
      </c>
      <c r="H22" s="78">
        <v>6259991</v>
      </c>
      <c r="I22" s="78">
        <v>688229</v>
      </c>
      <c r="J22" s="78">
        <v>6300191</v>
      </c>
      <c r="K22" s="78">
        <v>851509</v>
      </c>
      <c r="L22" s="78">
        <v>2884002</v>
      </c>
      <c r="M22" s="10"/>
    </row>
    <row r="23" spans="1:13">
      <c r="A23" s="273">
        <v>2016</v>
      </c>
      <c r="B23" s="78">
        <v>22904207</v>
      </c>
      <c r="C23" s="78">
        <v>1560938</v>
      </c>
      <c r="D23" s="78">
        <v>4282</v>
      </c>
      <c r="E23" s="78">
        <v>80959</v>
      </c>
      <c r="F23" s="78">
        <v>208331</v>
      </c>
      <c r="G23" s="78">
        <v>4069380</v>
      </c>
      <c r="H23" s="78">
        <v>6311666</v>
      </c>
      <c r="I23" s="78">
        <v>682167</v>
      </c>
      <c r="J23" s="78">
        <v>4141133</v>
      </c>
      <c r="K23" s="78">
        <v>895723</v>
      </c>
      <c r="L23" s="78">
        <v>3672266</v>
      </c>
    </row>
    <row r="24" spans="1:13">
      <c r="A24" s="273">
        <v>2017</v>
      </c>
      <c r="B24" s="76">
        <f>SUM(C24:L24)</f>
        <v>20133821.736568861</v>
      </c>
      <c r="C24" s="76">
        <f>C23*POWER(C23/C18,1/5)</f>
        <v>1366876.2784606665</v>
      </c>
      <c r="D24" s="76">
        <f t="shared" ref="D24" si="0">D23*POWER(D23/D18,1/5)</f>
        <v>5173.655963178293</v>
      </c>
      <c r="E24" s="76">
        <f t="shared" ref="E24" si="1">E23*POWER(E23/E18,1/5)</f>
        <v>78407.717869689353</v>
      </c>
      <c r="F24" s="76">
        <f t="shared" ref="F24" si="2">F23*POWER(F23/F18,1/5)</f>
        <v>160040.97959131986</v>
      </c>
      <c r="G24" s="76">
        <f t="shared" ref="G24" si="3">G23*POWER(G23/G18,1/5)</f>
        <v>3866621.5432642605</v>
      </c>
      <c r="H24" s="76">
        <f t="shared" ref="H24" si="4">H23*POWER(H23/H18,1/5)</f>
        <v>6214429.1309884293</v>
      </c>
      <c r="I24" s="76">
        <f t="shared" ref="I24" si="5">I23*POWER(I23/I18,1/5)</f>
        <v>616692.8569426263</v>
      </c>
      <c r="J24" s="76">
        <f t="shared" ref="J24" si="6">J23*POWER(J23/J18,1/5)</f>
        <v>3649659.7036938779</v>
      </c>
      <c r="K24" s="76">
        <f t="shared" ref="K24" si="7">K23*POWER(K23/K18,1/5)</f>
        <v>875074.66671057395</v>
      </c>
      <c r="L24" s="76">
        <f t="shared" ref="L24" si="8">L23*POWER(L23/L18,1/5)</f>
        <v>3300845.2030842402</v>
      </c>
    </row>
    <row r="25" spans="1:13">
      <c r="A25" s="273">
        <v>2018</v>
      </c>
      <c r="B25" s="76">
        <f>SUM(C25:L25)</f>
        <v>20987293.945047092</v>
      </c>
      <c r="C25" s="76">
        <f>C24*POWER(C23/C13,1/5)</f>
        <v>1297010.0329425561</v>
      </c>
      <c r="D25" s="76">
        <f t="shared" ref="D25:L25" si="9">D24*POWER(D23/D13,1/5)</f>
        <v>10254.187897098158</v>
      </c>
      <c r="E25" s="76">
        <f t="shared" si="9"/>
        <v>68466.428799073226</v>
      </c>
      <c r="F25" s="76">
        <f t="shared" si="9"/>
        <v>122167.26906267836</v>
      </c>
      <c r="G25" s="76">
        <f t="shared" si="9"/>
        <v>4344587.0308131827</v>
      </c>
      <c r="H25" s="76">
        <f t="shared" si="9"/>
        <v>6318989.9408414261</v>
      </c>
      <c r="I25" s="76">
        <f t="shared" si="9"/>
        <v>523819.68098940549</v>
      </c>
      <c r="J25" s="76">
        <f t="shared" si="9"/>
        <v>4167911.8360591084</v>
      </c>
      <c r="K25" s="76">
        <f t="shared" si="9"/>
        <v>907087.92738127604</v>
      </c>
      <c r="L25" s="76">
        <f t="shared" si="9"/>
        <v>3226999.6102612889</v>
      </c>
    </row>
    <row r="26" spans="1:13">
      <c r="B26" s="330"/>
      <c r="C26" s="330"/>
      <c r="D26" s="330"/>
      <c r="E26" s="330"/>
      <c r="F26" s="330"/>
      <c r="G26" s="330"/>
      <c r="H26" s="330"/>
      <c r="I26" s="330"/>
      <c r="J26" s="330"/>
      <c r="K26" s="330"/>
      <c r="L26" s="330"/>
    </row>
    <row r="27" spans="1:13" ht="24.75" customHeight="1">
      <c r="A27" s="384" t="s">
        <v>1060</v>
      </c>
      <c r="B27" s="384"/>
      <c r="C27" s="384"/>
      <c r="D27" s="384"/>
      <c r="E27" s="384"/>
      <c r="F27" s="384"/>
      <c r="G27" s="384"/>
      <c r="H27" s="384"/>
      <c r="I27" s="384"/>
      <c r="J27" s="384"/>
      <c r="K27" s="384"/>
    </row>
    <row r="28" spans="1:13">
      <c r="A28" s="273" t="s">
        <v>1040</v>
      </c>
    </row>
    <row r="29" spans="1:13">
      <c r="A29" s="273" t="s">
        <v>1039</v>
      </c>
    </row>
    <row r="30" spans="1:13">
      <c r="A30" s="273" t="s">
        <v>1240</v>
      </c>
    </row>
    <row r="32" spans="1:13">
      <c r="A32" s="273">
        <v>1981</v>
      </c>
      <c r="B32" s="9">
        <f t="shared" ref="B32:B46" si="10">B33</f>
        <v>100</v>
      </c>
      <c r="C32" s="9">
        <f t="shared" ref="C32:C46" si="11">C33</f>
        <v>4.3629048374718593</v>
      </c>
      <c r="D32" s="9">
        <f t="shared" ref="D32:D46" si="12">D33</f>
        <v>3.6855255461330616E-2</v>
      </c>
      <c r="E32" s="9">
        <f t="shared" ref="E32:E46" si="13">E33</f>
        <v>2.5824800313184118</v>
      </c>
      <c r="F32" s="9">
        <f t="shared" ref="F32:F46" si="14">F33</f>
        <v>3.6000888815074448</v>
      </c>
      <c r="G32" s="9">
        <f t="shared" ref="G32:G46" si="15">G33</f>
        <v>14.168558668638973</v>
      </c>
      <c r="H32" s="9">
        <f t="shared" ref="H32:H46" si="16">H33</f>
        <v>30.11376650444727</v>
      </c>
      <c r="I32" s="9">
        <f t="shared" ref="I32:I46" si="17">I33</f>
        <v>5.0935765316318697</v>
      </c>
      <c r="J32" s="9">
        <f t="shared" ref="J32:J46" si="18">J33</f>
        <v>15.373774571310983</v>
      </c>
      <c r="K32" s="9">
        <f t="shared" ref="K32:K46" si="19">K33</f>
        <v>5.124808252292075</v>
      </c>
      <c r="L32" s="9">
        <f t="shared" ref="L32:L46" si="20">L33</f>
        <v>15.958781885328255</v>
      </c>
    </row>
    <row r="33" spans="1:12">
      <c r="A33" s="273">
        <v>1982</v>
      </c>
      <c r="B33" s="9">
        <f t="shared" si="10"/>
        <v>100</v>
      </c>
      <c r="C33" s="9">
        <f t="shared" si="11"/>
        <v>4.3629048374718593</v>
      </c>
      <c r="D33" s="9">
        <f t="shared" si="12"/>
        <v>3.6855255461330616E-2</v>
      </c>
      <c r="E33" s="9">
        <f t="shared" si="13"/>
        <v>2.5824800313184118</v>
      </c>
      <c r="F33" s="9">
        <f t="shared" si="14"/>
        <v>3.6000888815074448</v>
      </c>
      <c r="G33" s="9">
        <f t="shared" si="15"/>
        <v>14.168558668638973</v>
      </c>
      <c r="H33" s="9">
        <f t="shared" si="16"/>
        <v>30.11376650444727</v>
      </c>
      <c r="I33" s="9">
        <f t="shared" si="17"/>
        <v>5.0935765316318697</v>
      </c>
      <c r="J33" s="9">
        <f t="shared" si="18"/>
        <v>15.373774571310983</v>
      </c>
      <c r="K33" s="9">
        <f t="shared" si="19"/>
        <v>5.124808252292075</v>
      </c>
      <c r="L33" s="9">
        <f t="shared" si="20"/>
        <v>15.958781885328255</v>
      </c>
    </row>
    <row r="34" spans="1:12">
      <c r="A34" s="273">
        <v>1983</v>
      </c>
      <c r="B34" s="9">
        <f t="shared" si="10"/>
        <v>100</v>
      </c>
      <c r="C34" s="9">
        <f t="shared" si="11"/>
        <v>4.3629048374718593</v>
      </c>
      <c r="D34" s="9">
        <f t="shared" si="12"/>
        <v>3.6855255461330616E-2</v>
      </c>
      <c r="E34" s="9">
        <f t="shared" si="13"/>
        <v>2.5824800313184118</v>
      </c>
      <c r="F34" s="9">
        <f t="shared" si="14"/>
        <v>3.6000888815074448</v>
      </c>
      <c r="G34" s="9">
        <f t="shared" si="15"/>
        <v>14.168558668638973</v>
      </c>
      <c r="H34" s="9">
        <f t="shared" si="16"/>
        <v>30.11376650444727</v>
      </c>
      <c r="I34" s="9">
        <f t="shared" si="17"/>
        <v>5.0935765316318697</v>
      </c>
      <c r="J34" s="9">
        <f t="shared" si="18"/>
        <v>15.373774571310983</v>
      </c>
      <c r="K34" s="9">
        <f t="shared" si="19"/>
        <v>5.124808252292075</v>
      </c>
      <c r="L34" s="9">
        <f t="shared" si="20"/>
        <v>15.958781885328255</v>
      </c>
    </row>
    <row r="35" spans="1:12">
      <c r="A35" s="273">
        <v>1984</v>
      </c>
      <c r="B35" s="9">
        <f t="shared" si="10"/>
        <v>100</v>
      </c>
      <c r="C35" s="9">
        <f t="shared" si="11"/>
        <v>4.3629048374718593</v>
      </c>
      <c r="D35" s="9">
        <f t="shared" si="12"/>
        <v>3.6855255461330616E-2</v>
      </c>
      <c r="E35" s="9">
        <f t="shared" si="13"/>
        <v>2.5824800313184118</v>
      </c>
      <c r="F35" s="9">
        <f t="shared" si="14"/>
        <v>3.6000888815074448</v>
      </c>
      <c r="G35" s="9">
        <f t="shared" si="15"/>
        <v>14.168558668638973</v>
      </c>
      <c r="H35" s="9">
        <f t="shared" si="16"/>
        <v>30.11376650444727</v>
      </c>
      <c r="I35" s="9">
        <f t="shared" si="17"/>
        <v>5.0935765316318697</v>
      </c>
      <c r="J35" s="9">
        <f t="shared" si="18"/>
        <v>15.373774571310983</v>
      </c>
      <c r="K35" s="9">
        <f t="shared" si="19"/>
        <v>5.124808252292075</v>
      </c>
      <c r="L35" s="9">
        <f t="shared" si="20"/>
        <v>15.958781885328255</v>
      </c>
    </row>
    <row r="36" spans="1:12">
      <c r="A36" s="273">
        <v>1985</v>
      </c>
      <c r="B36" s="9">
        <f t="shared" si="10"/>
        <v>100</v>
      </c>
      <c r="C36" s="9">
        <f t="shared" si="11"/>
        <v>4.3629048374718593</v>
      </c>
      <c r="D36" s="9">
        <f t="shared" si="12"/>
        <v>3.6855255461330616E-2</v>
      </c>
      <c r="E36" s="9">
        <f t="shared" si="13"/>
        <v>2.5824800313184118</v>
      </c>
      <c r="F36" s="9">
        <f t="shared" si="14"/>
        <v>3.6000888815074448</v>
      </c>
      <c r="G36" s="9">
        <f t="shared" si="15"/>
        <v>14.168558668638973</v>
      </c>
      <c r="H36" s="9">
        <f t="shared" si="16"/>
        <v>30.11376650444727</v>
      </c>
      <c r="I36" s="9">
        <f t="shared" si="17"/>
        <v>5.0935765316318697</v>
      </c>
      <c r="J36" s="9">
        <f t="shared" si="18"/>
        <v>15.373774571310983</v>
      </c>
      <c r="K36" s="9">
        <f t="shared" si="19"/>
        <v>5.124808252292075</v>
      </c>
      <c r="L36" s="9">
        <f t="shared" si="20"/>
        <v>15.958781885328255</v>
      </c>
    </row>
    <row r="37" spans="1:12">
      <c r="A37" s="273">
        <v>1986</v>
      </c>
      <c r="B37" s="9">
        <f t="shared" si="10"/>
        <v>100</v>
      </c>
      <c r="C37" s="9">
        <f t="shared" si="11"/>
        <v>4.3629048374718593</v>
      </c>
      <c r="D37" s="9">
        <f t="shared" si="12"/>
        <v>3.6855255461330616E-2</v>
      </c>
      <c r="E37" s="9">
        <f t="shared" si="13"/>
        <v>2.5824800313184118</v>
      </c>
      <c r="F37" s="9">
        <f t="shared" si="14"/>
        <v>3.6000888815074448</v>
      </c>
      <c r="G37" s="9">
        <f t="shared" si="15"/>
        <v>14.168558668638973</v>
      </c>
      <c r="H37" s="9">
        <f t="shared" si="16"/>
        <v>30.11376650444727</v>
      </c>
      <c r="I37" s="9">
        <f t="shared" si="17"/>
        <v>5.0935765316318697</v>
      </c>
      <c r="J37" s="9">
        <f t="shared" si="18"/>
        <v>15.373774571310983</v>
      </c>
      <c r="K37" s="9">
        <f t="shared" si="19"/>
        <v>5.124808252292075</v>
      </c>
      <c r="L37" s="9">
        <f t="shared" si="20"/>
        <v>15.958781885328255</v>
      </c>
    </row>
    <row r="38" spans="1:12">
      <c r="A38" s="273">
        <v>1987</v>
      </c>
      <c r="B38" s="9">
        <f t="shared" si="10"/>
        <v>100</v>
      </c>
      <c r="C38" s="9">
        <f t="shared" si="11"/>
        <v>4.3629048374718593</v>
      </c>
      <c r="D38" s="9">
        <f t="shared" si="12"/>
        <v>3.6855255461330616E-2</v>
      </c>
      <c r="E38" s="9">
        <f t="shared" si="13"/>
        <v>2.5824800313184118</v>
      </c>
      <c r="F38" s="9">
        <f t="shared" si="14"/>
        <v>3.6000888815074448</v>
      </c>
      <c r="G38" s="9">
        <f t="shared" si="15"/>
        <v>14.168558668638973</v>
      </c>
      <c r="H38" s="9">
        <f t="shared" si="16"/>
        <v>30.11376650444727</v>
      </c>
      <c r="I38" s="9">
        <f t="shared" si="17"/>
        <v>5.0935765316318697</v>
      </c>
      <c r="J38" s="9">
        <f t="shared" si="18"/>
        <v>15.373774571310983</v>
      </c>
      <c r="K38" s="9">
        <f t="shared" si="19"/>
        <v>5.124808252292075</v>
      </c>
      <c r="L38" s="9">
        <f t="shared" si="20"/>
        <v>15.958781885328255</v>
      </c>
    </row>
    <row r="39" spans="1:12">
      <c r="A39" s="273">
        <v>1988</v>
      </c>
      <c r="B39" s="9">
        <f t="shared" si="10"/>
        <v>100</v>
      </c>
      <c r="C39" s="9">
        <f t="shared" si="11"/>
        <v>4.3629048374718593</v>
      </c>
      <c r="D39" s="9">
        <f t="shared" si="12"/>
        <v>3.6855255461330616E-2</v>
      </c>
      <c r="E39" s="9">
        <f t="shared" si="13"/>
        <v>2.5824800313184118</v>
      </c>
      <c r="F39" s="9">
        <f t="shared" si="14"/>
        <v>3.6000888815074448</v>
      </c>
      <c r="G39" s="9">
        <f t="shared" si="15"/>
        <v>14.168558668638973</v>
      </c>
      <c r="H39" s="9">
        <f t="shared" si="16"/>
        <v>30.11376650444727</v>
      </c>
      <c r="I39" s="9">
        <f t="shared" si="17"/>
        <v>5.0935765316318697</v>
      </c>
      <c r="J39" s="9">
        <f t="shared" si="18"/>
        <v>15.373774571310983</v>
      </c>
      <c r="K39" s="9">
        <f t="shared" si="19"/>
        <v>5.124808252292075</v>
      </c>
      <c r="L39" s="9">
        <f t="shared" si="20"/>
        <v>15.958781885328255</v>
      </c>
    </row>
    <row r="40" spans="1:12">
      <c r="A40" s="273">
        <v>1989</v>
      </c>
      <c r="B40" s="9">
        <f t="shared" si="10"/>
        <v>100</v>
      </c>
      <c r="C40" s="9">
        <f t="shared" si="11"/>
        <v>4.3629048374718593</v>
      </c>
      <c r="D40" s="9">
        <f t="shared" si="12"/>
        <v>3.6855255461330616E-2</v>
      </c>
      <c r="E40" s="9">
        <f t="shared" si="13"/>
        <v>2.5824800313184118</v>
      </c>
      <c r="F40" s="9">
        <f t="shared" si="14"/>
        <v>3.6000888815074448</v>
      </c>
      <c r="G40" s="9">
        <f t="shared" si="15"/>
        <v>14.168558668638973</v>
      </c>
      <c r="H40" s="9">
        <f t="shared" si="16"/>
        <v>30.11376650444727</v>
      </c>
      <c r="I40" s="9">
        <f t="shared" si="17"/>
        <v>5.0935765316318697</v>
      </c>
      <c r="J40" s="9">
        <f t="shared" si="18"/>
        <v>15.373774571310983</v>
      </c>
      <c r="K40" s="9">
        <f t="shared" si="19"/>
        <v>5.124808252292075</v>
      </c>
      <c r="L40" s="9">
        <f t="shared" si="20"/>
        <v>15.958781885328255</v>
      </c>
    </row>
    <row r="41" spans="1:12">
      <c r="A41" s="273">
        <v>1990</v>
      </c>
      <c r="B41" s="9">
        <f t="shared" si="10"/>
        <v>100</v>
      </c>
      <c r="C41" s="9">
        <f t="shared" si="11"/>
        <v>4.3629048374718593</v>
      </c>
      <c r="D41" s="9">
        <f t="shared" si="12"/>
        <v>3.6855255461330616E-2</v>
      </c>
      <c r="E41" s="9">
        <f t="shared" si="13"/>
        <v>2.5824800313184118</v>
      </c>
      <c r="F41" s="9">
        <f t="shared" si="14"/>
        <v>3.6000888815074448</v>
      </c>
      <c r="G41" s="9">
        <f t="shared" si="15"/>
        <v>14.168558668638973</v>
      </c>
      <c r="H41" s="9">
        <f t="shared" si="16"/>
        <v>30.11376650444727</v>
      </c>
      <c r="I41" s="9">
        <f t="shared" si="17"/>
        <v>5.0935765316318697</v>
      </c>
      <c r="J41" s="9">
        <f t="shared" si="18"/>
        <v>15.373774571310983</v>
      </c>
      <c r="K41" s="9">
        <f t="shared" si="19"/>
        <v>5.124808252292075</v>
      </c>
      <c r="L41" s="9">
        <f t="shared" si="20"/>
        <v>15.958781885328255</v>
      </c>
    </row>
    <row r="42" spans="1:12">
      <c r="A42" s="273">
        <v>1991</v>
      </c>
      <c r="B42" s="9">
        <f t="shared" si="10"/>
        <v>100</v>
      </c>
      <c r="C42" s="9">
        <f t="shared" si="11"/>
        <v>4.3629048374718593</v>
      </c>
      <c r="D42" s="9">
        <f t="shared" si="12"/>
        <v>3.6855255461330616E-2</v>
      </c>
      <c r="E42" s="9">
        <f t="shared" si="13"/>
        <v>2.5824800313184118</v>
      </c>
      <c r="F42" s="9">
        <f t="shared" si="14"/>
        <v>3.6000888815074448</v>
      </c>
      <c r="G42" s="9">
        <f t="shared" si="15"/>
        <v>14.168558668638973</v>
      </c>
      <c r="H42" s="9">
        <f t="shared" si="16"/>
        <v>30.11376650444727</v>
      </c>
      <c r="I42" s="9">
        <f t="shared" si="17"/>
        <v>5.0935765316318697</v>
      </c>
      <c r="J42" s="9">
        <f t="shared" si="18"/>
        <v>15.373774571310983</v>
      </c>
      <c r="K42" s="9">
        <f t="shared" si="19"/>
        <v>5.124808252292075</v>
      </c>
      <c r="L42" s="9">
        <f t="shared" si="20"/>
        <v>15.958781885328255</v>
      </c>
    </row>
    <row r="43" spans="1:12">
      <c r="A43" s="273">
        <v>1992</v>
      </c>
      <c r="B43" s="9">
        <f t="shared" si="10"/>
        <v>100</v>
      </c>
      <c r="C43" s="9">
        <f t="shared" si="11"/>
        <v>4.3629048374718593</v>
      </c>
      <c r="D43" s="9">
        <f t="shared" si="12"/>
        <v>3.6855255461330616E-2</v>
      </c>
      <c r="E43" s="9">
        <f t="shared" si="13"/>
        <v>2.5824800313184118</v>
      </c>
      <c r="F43" s="9">
        <f t="shared" si="14"/>
        <v>3.6000888815074448</v>
      </c>
      <c r="G43" s="9">
        <f t="shared" si="15"/>
        <v>14.168558668638973</v>
      </c>
      <c r="H43" s="9">
        <f t="shared" si="16"/>
        <v>30.11376650444727</v>
      </c>
      <c r="I43" s="9">
        <f t="shared" si="17"/>
        <v>5.0935765316318697</v>
      </c>
      <c r="J43" s="9">
        <f t="shared" si="18"/>
        <v>15.373774571310983</v>
      </c>
      <c r="K43" s="9">
        <f t="shared" si="19"/>
        <v>5.124808252292075</v>
      </c>
      <c r="L43" s="9">
        <f t="shared" si="20"/>
        <v>15.958781885328255</v>
      </c>
    </row>
    <row r="44" spans="1:12">
      <c r="A44" s="273">
        <v>1993</v>
      </c>
      <c r="B44" s="9">
        <f t="shared" si="10"/>
        <v>100</v>
      </c>
      <c r="C44" s="9">
        <f t="shared" si="11"/>
        <v>4.3629048374718593</v>
      </c>
      <c r="D44" s="9">
        <f t="shared" si="12"/>
        <v>3.6855255461330616E-2</v>
      </c>
      <c r="E44" s="9">
        <f t="shared" si="13"/>
        <v>2.5824800313184118</v>
      </c>
      <c r="F44" s="9">
        <f t="shared" si="14"/>
        <v>3.6000888815074448</v>
      </c>
      <c r="G44" s="9">
        <f t="shared" si="15"/>
        <v>14.168558668638973</v>
      </c>
      <c r="H44" s="9">
        <f t="shared" si="16"/>
        <v>30.11376650444727</v>
      </c>
      <c r="I44" s="9">
        <f t="shared" si="17"/>
        <v>5.0935765316318697</v>
      </c>
      <c r="J44" s="9">
        <f t="shared" si="18"/>
        <v>15.373774571310983</v>
      </c>
      <c r="K44" s="9">
        <f t="shared" si="19"/>
        <v>5.124808252292075</v>
      </c>
      <c r="L44" s="9">
        <f t="shared" si="20"/>
        <v>15.958781885328255</v>
      </c>
    </row>
    <row r="45" spans="1:12">
      <c r="A45" s="273">
        <v>1994</v>
      </c>
      <c r="B45" s="9">
        <f t="shared" si="10"/>
        <v>100</v>
      </c>
      <c r="C45" s="9">
        <f t="shared" si="11"/>
        <v>4.3629048374718593</v>
      </c>
      <c r="D45" s="9">
        <f t="shared" si="12"/>
        <v>3.6855255461330616E-2</v>
      </c>
      <c r="E45" s="9">
        <f t="shared" si="13"/>
        <v>2.5824800313184118</v>
      </c>
      <c r="F45" s="9">
        <f t="shared" si="14"/>
        <v>3.6000888815074448</v>
      </c>
      <c r="G45" s="9">
        <f t="shared" si="15"/>
        <v>14.168558668638973</v>
      </c>
      <c r="H45" s="9">
        <f t="shared" si="16"/>
        <v>30.11376650444727</v>
      </c>
      <c r="I45" s="9">
        <f t="shared" si="17"/>
        <v>5.0935765316318697</v>
      </c>
      <c r="J45" s="9">
        <f t="shared" si="18"/>
        <v>15.373774571310983</v>
      </c>
      <c r="K45" s="9">
        <f t="shared" si="19"/>
        <v>5.124808252292075</v>
      </c>
      <c r="L45" s="9">
        <f t="shared" si="20"/>
        <v>15.958781885328255</v>
      </c>
    </row>
    <row r="46" spans="1:12">
      <c r="A46" s="273">
        <v>1995</v>
      </c>
      <c r="B46" s="9">
        <f t="shared" si="10"/>
        <v>100</v>
      </c>
      <c r="C46" s="9">
        <f t="shared" si="11"/>
        <v>4.3629048374718593</v>
      </c>
      <c r="D46" s="9">
        <f t="shared" si="12"/>
        <v>3.6855255461330616E-2</v>
      </c>
      <c r="E46" s="9">
        <f t="shared" si="13"/>
        <v>2.5824800313184118</v>
      </c>
      <c r="F46" s="9">
        <f t="shared" si="14"/>
        <v>3.6000888815074448</v>
      </c>
      <c r="G46" s="9">
        <f t="shared" si="15"/>
        <v>14.168558668638973</v>
      </c>
      <c r="H46" s="9">
        <f t="shared" si="16"/>
        <v>30.11376650444727</v>
      </c>
      <c r="I46" s="9">
        <f t="shared" si="17"/>
        <v>5.0935765316318697</v>
      </c>
      <c r="J46" s="9">
        <f t="shared" si="18"/>
        <v>15.373774571310983</v>
      </c>
      <c r="K46" s="9">
        <f t="shared" si="19"/>
        <v>5.124808252292075</v>
      </c>
      <c r="L46" s="9">
        <f t="shared" si="20"/>
        <v>15.958781885328255</v>
      </c>
    </row>
    <row r="47" spans="1:12">
      <c r="A47" s="273">
        <v>1996</v>
      </c>
      <c r="B47" s="9">
        <f>B48</f>
        <v>100</v>
      </c>
      <c r="C47" s="9">
        <f t="shared" ref="C47:L47" si="21">C48</f>
        <v>4.3629048374718593</v>
      </c>
      <c r="D47" s="9">
        <f t="shared" si="21"/>
        <v>3.6855255461330616E-2</v>
      </c>
      <c r="E47" s="9">
        <f t="shared" si="21"/>
        <v>2.5824800313184118</v>
      </c>
      <c r="F47" s="9">
        <f t="shared" si="21"/>
        <v>3.6000888815074448</v>
      </c>
      <c r="G47" s="9">
        <f t="shared" si="21"/>
        <v>14.168558668638973</v>
      </c>
      <c r="H47" s="9">
        <f t="shared" si="21"/>
        <v>30.11376650444727</v>
      </c>
      <c r="I47" s="9">
        <f t="shared" si="21"/>
        <v>5.0935765316318697</v>
      </c>
      <c r="J47" s="9">
        <f t="shared" si="21"/>
        <v>15.373774571310983</v>
      </c>
      <c r="K47" s="9">
        <f t="shared" si="21"/>
        <v>5.124808252292075</v>
      </c>
      <c r="L47" s="9">
        <f t="shared" si="21"/>
        <v>15.958781885328255</v>
      </c>
    </row>
    <row r="48" spans="1:12">
      <c r="A48" s="273">
        <v>1997</v>
      </c>
      <c r="B48" s="8">
        <f t="shared" ref="B48:C48" si="22">B4/$B4*100</f>
        <v>100</v>
      </c>
      <c r="C48" s="8">
        <f t="shared" si="22"/>
        <v>4.3629048374718593</v>
      </c>
      <c r="D48" s="8">
        <f t="shared" ref="D48:L48" si="23">D4/$B4*100</f>
        <v>3.6855255461330616E-2</v>
      </c>
      <c r="E48" s="8">
        <f t="shared" si="23"/>
        <v>2.5824800313184118</v>
      </c>
      <c r="F48" s="8">
        <f t="shared" si="23"/>
        <v>3.6000888815074448</v>
      </c>
      <c r="G48" s="8">
        <f t="shared" si="23"/>
        <v>14.168558668638973</v>
      </c>
      <c r="H48" s="8">
        <f t="shared" si="23"/>
        <v>30.11376650444727</v>
      </c>
      <c r="I48" s="8">
        <f t="shared" si="23"/>
        <v>5.0935765316318697</v>
      </c>
      <c r="J48" s="8">
        <f t="shared" si="23"/>
        <v>15.373774571310983</v>
      </c>
      <c r="K48" s="8">
        <f t="shared" si="23"/>
        <v>5.124808252292075</v>
      </c>
      <c r="L48" s="8">
        <f t="shared" si="23"/>
        <v>15.958781885328255</v>
      </c>
    </row>
    <row r="49" spans="1:12">
      <c r="A49" s="273">
        <v>1998</v>
      </c>
      <c r="B49" s="8">
        <f t="shared" ref="B49:L66" si="24">B5/$B5*100</f>
        <v>100</v>
      </c>
      <c r="C49" s="8">
        <f t="shared" si="24"/>
        <v>4.9187374342856582</v>
      </c>
      <c r="D49" s="8">
        <f t="shared" si="24"/>
        <v>6.4302061081703027E-2</v>
      </c>
      <c r="E49" s="8">
        <f t="shared" si="24"/>
        <v>2.5061083375074733</v>
      </c>
      <c r="F49" s="8">
        <f t="shared" si="24"/>
        <v>3.1317635700160351</v>
      </c>
      <c r="G49" s="8">
        <f t="shared" si="24"/>
        <v>15.699197729076689</v>
      </c>
      <c r="H49" s="8">
        <f t="shared" si="24"/>
        <v>25.41204555318523</v>
      </c>
      <c r="I49" s="8">
        <f t="shared" si="24"/>
        <v>4.203615868277276</v>
      </c>
      <c r="J49" s="8">
        <f t="shared" si="24"/>
        <v>19.865598660071168</v>
      </c>
      <c r="K49" s="8">
        <f t="shared" si="24"/>
        <v>6.6441083953124469</v>
      </c>
      <c r="L49" s="8">
        <f t="shared" si="24"/>
        <v>14.723726863380335</v>
      </c>
    </row>
    <row r="50" spans="1:12">
      <c r="A50" s="273">
        <v>1999</v>
      </c>
      <c r="B50" s="8">
        <f t="shared" si="24"/>
        <v>100</v>
      </c>
      <c r="C50" s="8">
        <f>C6/$B6*100</f>
        <v>3.4443362305969005</v>
      </c>
      <c r="D50" s="8">
        <f t="shared" si="24"/>
        <v>0.11612363099670721</v>
      </c>
      <c r="E50" s="8">
        <f t="shared" si="24"/>
        <v>2.1803368149997371</v>
      </c>
      <c r="F50" s="8">
        <f t="shared" si="24"/>
        <v>3.9444548172743907</v>
      </c>
      <c r="G50" s="8">
        <f t="shared" si="24"/>
        <v>14.144350864697527</v>
      </c>
      <c r="H50" s="8">
        <f t="shared" si="24"/>
        <v>27.567425597372878</v>
      </c>
      <c r="I50" s="8">
        <f t="shared" si="24"/>
        <v>4.2160627637111796</v>
      </c>
      <c r="J50" s="8">
        <f t="shared" si="24"/>
        <v>17.736001305294494</v>
      </c>
      <c r="K50" s="8">
        <f t="shared" si="24"/>
        <v>5.4235562883018753</v>
      </c>
      <c r="L50" s="8">
        <f t="shared" si="24"/>
        <v>13.179281189317443</v>
      </c>
    </row>
    <row r="51" spans="1:12">
      <c r="A51" s="273">
        <v>2000</v>
      </c>
      <c r="B51" s="8">
        <f t="shared" si="24"/>
        <v>100</v>
      </c>
      <c r="C51" s="8">
        <f t="shared" si="24"/>
        <v>4.5966025222144449</v>
      </c>
      <c r="D51" s="8">
        <f t="shared" si="24"/>
        <v>4.8794947745306447E-2</v>
      </c>
      <c r="E51" s="8">
        <f t="shared" si="24"/>
        <v>2.4196964074376019</v>
      </c>
      <c r="F51" s="8">
        <f t="shared" si="24"/>
        <v>2.8469007223746194</v>
      </c>
      <c r="G51" s="8">
        <f t="shared" si="24"/>
        <v>14.119295081154121</v>
      </c>
      <c r="H51" s="8">
        <f t="shared" si="24"/>
        <v>30.727724720351755</v>
      </c>
      <c r="I51" s="8">
        <f t="shared" si="24"/>
        <v>6.2763479762945815</v>
      </c>
      <c r="J51" s="8">
        <f t="shared" si="24"/>
        <v>15.684032937330006</v>
      </c>
      <c r="K51" s="8">
        <f t="shared" si="24"/>
        <v>5.4019941207058411</v>
      </c>
      <c r="L51" s="8">
        <f t="shared" si="24"/>
        <v>12.288384697929768</v>
      </c>
    </row>
    <row r="52" spans="1:12">
      <c r="A52" s="273">
        <v>2001</v>
      </c>
      <c r="B52" s="8">
        <f t="shared" si="24"/>
        <v>100</v>
      </c>
      <c r="C52" s="8">
        <f t="shared" si="24"/>
        <v>4.4145400976219085</v>
      </c>
      <c r="D52" s="8">
        <f t="shared" si="24"/>
        <v>3.3660776313675443E-2</v>
      </c>
      <c r="E52" s="8">
        <f t="shared" si="24"/>
        <v>2.4235193218513316</v>
      </c>
      <c r="F52" s="8">
        <f t="shared" si="24"/>
        <v>3.0765836405232752</v>
      </c>
      <c r="G52" s="8">
        <f t="shared" si="24"/>
        <v>12.269347309061368</v>
      </c>
      <c r="H52" s="8">
        <f t="shared" si="24"/>
        <v>29.435709614422876</v>
      </c>
      <c r="I52" s="8">
        <f t="shared" si="24"/>
        <v>4.5844393302693538</v>
      </c>
      <c r="J52" s="8">
        <f t="shared" si="24"/>
        <v>15.484036306117325</v>
      </c>
      <c r="K52" s="8">
        <f t="shared" si="24"/>
        <v>5.8635827738290009</v>
      </c>
      <c r="L52" s="8">
        <f t="shared" si="24"/>
        <v>15.1420654478637</v>
      </c>
    </row>
    <row r="53" spans="1:12">
      <c r="A53" s="273">
        <v>2002</v>
      </c>
      <c r="B53" s="8">
        <f t="shared" si="24"/>
        <v>100</v>
      </c>
      <c r="C53" s="8">
        <f t="shared" si="24"/>
        <v>3.8100536972352752</v>
      </c>
      <c r="D53" s="8">
        <f t="shared" si="24"/>
        <v>4.2648699793623859E-2</v>
      </c>
      <c r="E53" s="8">
        <f t="shared" si="24"/>
        <v>1.8997358876082941</v>
      </c>
      <c r="F53" s="8">
        <f t="shared" si="24"/>
        <v>2.2721438756180481</v>
      </c>
      <c r="G53" s="8">
        <f t="shared" si="24"/>
        <v>12.294760297683338</v>
      </c>
      <c r="H53" s="8">
        <f t="shared" si="24"/>
        <v>29.178807310766746</v>
      </c>
      <c r="I53" s="8">
        <f t="shared" si="24"/>
        <v>4.5352306348820735</v>
      </c>
      <c r="J53" s="8">
        <f t="shared" si="24"/>
        <v>17.441942451082689</v>
      </c>
      <c r="K53" s="8">
        <f t="shared" si="24"/>
        <v>5.7010993390254061</v>
      </c>
      <c r="L53" s="8">
        <f t="shared" si="24"/>
        <v>15.311513784644474</v>
      </c>
    </row>
    <row r="54" spans="1:12">
      <c r="A54" s="273">
        <v>2003</v>
      </c>
      <c r="B54" s="8">
        <f t="shared" si="24"/>
        <v>100</v>
      </c>
      <c r="C54" s="8">
        <f t="shared" si="24"/>
        <v>4.1146668267243269</v>
      </c>
      <c r="D54" s="8">
        <f t="shared" si="24"/>
        <v>2.4736503494703591E-2</v>
      </c>
      <c r="E54" s="8">
        <f t="shared" si="24"/>
        <v>1.8935081393645112</v>
      </c>
      <c r="F54" s="8">
        <f t="shared" si="24"/>
        <v>2.1812743719169694</v>
      </c>
      <c r="G54" s="8">
        <f t="shared" si="24"/>
        <v>12.836525889414432</v>
      </c>
      <c r="H54" s="8">
        <f t="shared" si="24"/>
        <v>28.98467359999038</v>
      </c>
      <c r="I54" s="8">
        <f t="shared" si="24"/>
        <v>5.0139152062196324</v>
      </c>
      <c r="J54" s="8">
        <f t="shared" si="24"/>
        <v>15.648512534445185</v>
      </c>
      <c r="K54" s="8">
        <f t="shared" si="24"/>
        <v>4.3268416801539509</v>
      </c>
      <c r="L54" s="8">
        <f t="shared" si="24"/>
        <v>12.109610242368156</v>
      </c>
    </row>
    <row r="55" spans="1:12">
      <c r="A55" s="273">
        <v>2004</v>
      </c>
      <c r="B55" s="8">
        <f>B11/$B11*100</f>
        <v>100</v>
      </c>
      <c r="C55" s="8">
        <f t="shared" si="24"/>
        <v>3.0323468589637956</v>
      </c>
      <c r="D55" s="8">
        <f t="shared" si="24"/>
        <v>7.7364470985615626E-4</v>
      </c>
      <c r="E55" s="8">
        <f t="shared" si="24"/>
        <v>1.5449143304530539</v>
      </c>
      <c r="F55" s="8">
        <f t="shared" si="24"/>
        <v>2.2954734821671026</v>
      </c>
      <c r="G55" s="8">
        <f t="shared" si="24"/>
        <v>11.087752198504853</v>
      </c>
      <c r="H55" s="8">
        <f t="shared" si="24"/>
        <v>28.306514939466172</v>
      </c>
      <c r="I55" s="8">
        <f t="shared" si="24"/>
        <v>5.577227922694326</v>
      </c>
      <c r="J55" s="8">
        <f t="shared" si="24"/>
        <v>16.483142668594589</v>
      </c>
      <c r="K55" s="8">
        <f t="shared" si="24"/>
        <v>3.8656859946324529</v>
      </c>
      <c r="L55" s="8">
        <f t="shared" si="24"/>
        <v>15.091827758836377</v>
      </c>
    </row>
    <row r="56" spans="1:12">
      <c r="A56" s="273">
        <v>2005</v>
      </c>
      <c r="B56" s="8">
        <f t="shared" si="24"/>
        <v>100</v>
      </c>
      <c r="C56" s="8">
        <f t="shared" si="24"/>
        <v>6.943271983835146</v>
      </c>
      <c r="D56" s="8">
        <f t="shared" si="24"/>
        <v>9.3552267651937139E-4</v>
      </c>
      <c r="E56" s="8">
        <f t="shared" si="24"/>
        <v>1.2202028384369459</v>
      </c>
      <c r="F56" s="8">
        <f t="shared" si="24"/>
        <v>1.9883709028234073</v>
      </c>
      <c r="G56" s="8">
        <f t="shared" si="24"/>
        <v>11.007353697399626</v>
      </c>
      <c r="H56" s="8">
        <f t="shared" si="24"/>
        <v>24.300898578702586</v>
      </c>
      <c r="I56" s="8">
        <f t="shared" si="24"/>
        <v>4.5874302194858485</v>
      </c>
      <c r="J56" s="8">
        <f t="shared" si="24"/>
        <v>16.969409142221092</v>
      </c>
      <c r="K56" s="8">
        <f t="shared" si="24"/>
        <v>4.1040951801993995</v>
      </c>
      <c r="L56" s="8">
        <f t="shared" si="24"/>
        <v>21.157163284905053</v>
      </c>
    </row>
    <row r="57" spans="1:12">
      <c r="A57" s="273">
        <v>2006</v>
      </c>
      <c r="B57" s="8">
        <f t="shared" si="24"/>
        <v>100</v>
      </c>
      <c r="C57" s="8">
        <f t="shared" si="24"/>
        <v>9.7934269807983281</v>
      </c>
      <c r="D57" s="8">
        <f t="shared" si="24"/>
        <v>6.7569035041784215E-4</v>
      </c>
      <c r="E57" s="8">
        <f t="shared" si="24"/>
        <v>0.76964509364344302</v>
      </c>
      <c r="F57" s="8">
        <f t="shared" si="24"/>
        <v>3.8793168770557274</v>
      </c>
      <c r="G57" s="8">
        <f t="shared" si="24"/>
        <v>10.966391644606182</v>
      </c>
      <c r="H57" s="8">
        <f t="shared" si="24"/>
        <v>28.02409318735204</v>
      </c>
      <c r="I57" s="8">
        <f t="shared" si="24"/>
        <v>7.4463924168237243</v>
      </c>
      <c r="J57" s="8">
        <f t="shared" si="24"/>
        <v>10.289827723092442</v>
      </c>
      <c r="K57" s="8">
        <f t="shared" si="24"/>
        <v>3.6122020024566175</v>
      </c>
      <c r="L57" s="8">
        <f t="shared" si="24"/>
        <v>19.846550721420108</v>
      </c>
    </row>
    <row r="58" spans="1:12">
      <c r="A58" s="273">
        <v>2007</v>
      </c>
      <c r="B58" s="8">
        <f t="shared" si="24"/>
        <v>100</v>
      </c>
      <c r="C58" s="8">
        <f t="shared" si="24"/>
        <v>13.680456784622052</v>
      </c>
      <c r="D58" s="8">
        <f t="shared" si="24"/>
        <v>3.8194253685130812E-3</v>
      </c>
      <c r="E58" s="8">
        <f t="shared" si="24"/>
        <v>0.69016719672321281</v>
      </c>
      <c r="F58" s="8">
        <f t="shared" si="24"/>
        <v>3.3465627036885564</v>
      </c>
      <c r="G58" s="8">
        <f t="shared" si="24"/>
        <v>11.784703443027569</v>
      </c>
      <c r="H58" s="8">
        <f t="shared" si="24"/>
        <v>28.716521316547873</v>
      </c>
      <c r="I58" s="8">
        <f t="shared" si="24"/>
        <v>7.4087738093057993</v>
      </c>
      <c r="J58" s="8">
        <f t="shared" si="24"/>
        <v>13.267683303591838</v>
      </c>
      <c r="K58" s="8">
        <f t="shared" si="24"/>
        <v>2.8657474950334754</v>
      </c>
      <c r="L58" s="8">
        <f t="shared" si="24"/>
        <v>13.083223286404847</v>
      </c>
    </row>
    <row r="59" spans="1:12">
      <c r="A59" s="273">
        <v>2008</v>
      </c>
      <c r="B59" s="8">
        <f t="shared" si="24"/>
        <v>100</v>
      </c>
      <c r="C59" s="8">
        <f t="shared" si="24"/>
        <v>9.4777322462550906</v>
      </c>
      <c r="D59" s="8">
        <f t="shared" si="24"/>
        <v>1.3625608359860928E-2</v>
      </c>
      <c r="E59" s="8">
        <f t="shared" si="24"/>
        <v>0.62165824618999377</v>
      </c>
      <c r="F59" s="8">
        <f t="shared" si="24"/>
        <v>2.8739994936632813</v>
      </c>
      <c r="G59" s="8">
        <f t="shared" si="24"/>
        <v>12.235097459007442</v>
      </c>
      <c r="H59" s="8">
        <f t="shared" si="24"/>
        <v>23.179260225605944</v>
      </c>
      <c r="I59" s="8">
        <f t="shared" si="24"/>
        <v>3.8493366792071946</v>
      </c>
      <c r="J59" s="8">
        <f t="shared" si="24"/>
        <v>19.264679701098402</v>
      </c>
      <c r="K59" s="8">
        <f t="shared" si="24"/>
        <v>5.0888075762552401</v>
      </c>
      <c r="L59" s="8">
        <f t="shared" si="24"/>
        <v>17.542791224984665</v>
      </c>
    </row>
    <row r="60" spans="1:12">
      <c r="A60" s="273">
        <v>2009</v>
      </c>
      <c r="B60" s="8">
        <f t="shared" si="24"/>
        <v>100</v>
      </c>
      <c r="C60" s="8">
        <f t="shared" si="24"/>
        <v>6.9786579989870656</v>
      </c>
      <c r="D60" s="8">
        <f t="shared" si="24"/>
        <v>1.3049255138478807E-2</v>
      </c>
      <c r="E60" s="8">
        <f t="shared" si="24"/>
        <v>0.67966543494338461</v>
      </c>
      <c r="F60" s="8">
        <f t="shared" si="24"/>
        <v>2.459120977636811</v>
      </c>
      <c r="G60" s="8">
        <f t="shared" si="24"/>
        <v>14.354191805536207</v>
      </c>
      <c r="H60" s="8">
        <f t="shared" si="24"/>
        <v>20.119598096325586</v>
      </c>
      <c r="I60" s="8">
        <f t="shared" si="24"/>
        <v>3.724391255036092</v>
      </c>
      <c r="J60" s="8">
        <f t="shared" si="24"/>
        <v>20.821246507233024</v>
      </c>
      <c r="K60" s="8">
        <f t="shared" si="24"/>
        <v>6.1182715335852693</v>
      </c>
      <c r="L60" s="8">
        <f t="shared" si="24"/>
        <v>19.089521124680726</v>
      </c>
    </row>
    <row r="61" spans="1:12">
      <c r="A61" s="273">
        <v>2010</v>
      </c>
      <c r="B61" s="8">
        <f t="shared" si="24"/>
        <v>100</v>
      </c>
      <c r="C61" s="8">
        <f t="shared" si="24"/>
        <v>9.5469878331490463</v>
      </c>
      <c r="D61" s="8">
        <f t="shared" si="24"/>
        <v>6.4573559388279344E-3</v>
      </c>
      <c r="E61" s="8">
        <f t="shared" si="24"/>
        <v>0.39376321619065091</v>
      </c>
      <c r="F61" s="8">
        <f t="shared" si="24"/>
        <v>2.3578911328501881</v>
      </c>
      <c r="G61" s="8">
        <f t="shared" si="24"/>
        <v>16.559931889605846</v>
      </c>
      <c r="H61" s="8">
        <f t="shared" si="24"/>
        <v>19.031295180683244</v>
      </c>
      <c r="I61" s="8">
        <f t="shared" si="24"/>
        <v>4.1186084661201345</v>
      </c>
      <c r="J61" s="8">
        <f t="shared" si="24"/>
        <v>19.546157048625982</v>
      </c>
      <c r="K61" s="8">
        <f t="shared" si="24"/>
        <v>4.4627220480688985</v>
      </c>
      <c r="L61" s="8">
        <f t="shared" si="24"/>
        <v>16.724966112430927</v>
      </c>
    </row>
    <row r="62" spans="1:12">
      <c r="A62" s="273">
        <v>2011</v>
      </c>
      <c r="B62" s="8">
        <f t="shared" si="24"/>
        <v>100</v>
      </c>
      <c r="C62" s="8">
        <f t="shared" si="24"/>
        <v>8.9369972137218188</v>
      </c>
      <c r="D62" s="8">
        <f t="shared" si="24"/>
        <v>4.902481737665932E-3</v>
      </c>
      <c r="E62" s="8">
        <f t="shared" si="24"/>
        <v>0.28010475332896345</v>
      </c>
      <c r="F62" s="8">
        <f t="shared" si="24"/>
        <v>2.2955730707827859</v>
      </c>
      <c r="G62" s="8">
        <f t="shared" si="24"/>
        <v>15.489410211990325</v>
      </c>
      <c r="H62" s="8">
        <f t="shared" si="24"/>
        <v>20.108588643900738</v>
      </c>
      <c r="I62" s="8">
        <f t="shared" si="24"/>
        <v>3.3306069481697427</v>
      </c>
      <c r="J62" s="8">
        <f t="shared" si="24"/>
        <v>22.960267640716779</v>
      </c>
      <c r="K62" s="8">
        <f t="shared" si="24"/>
        <v>2.9671570573258714</v>
      </c>
      <c r="L62" s="8">
        <f t="shared" si="24"/>
        <v>18.450270395599027</v>
      </c>
    </row>
    <row r="63" spans="1:12">
      <c r="A63" s="273">
        <v>2012</v>
      </c>
      <c r="B63" s="8">
        <f t="shared" si="24"/>
        <v>100</v>
      </c>
      <c r="C63" s="8">
        <f t="shared" si="24"/>
        <v>8.7622564173183157</v>
      </c>
      <c r="D63" s="8">
        <f t="shared" si="24"/>
        <v>7.5027153765028541E-3</v>
      </c>
      <c r="E63" s="8">
        <f t="shared" si="24"/>
        <v>0.3301085820133039</v>
      </c>
      <c r="F63" s="8">
        <f t="shared" si="24"/>
        <v>2.4973220281285005</v>
      </c>
      <c r="G63" s="8">
        <f t="shared" si="24"/>
        <v>16.61158199184165</v>
      </c>
      <c r="H63" s="8">
        <f t="shared" si="24"/>
        <v>20.657604650259977</v>
      </c>
      <c r="I63" s="8">
        <f t="shared" si="24"/>
        <v>3.2963031114443391</v>
      </c>
      <c r="J63" s="8">
        <f t="shared" si="24"/>
        <v>23.227862078011754</v>
      </c>
      <c r="K63" s="8">
        <f t="shared" si="24"/>
        <v>3.4633202377176904</v>
      </c>
      <c r="L63" s="8">
        <f t="shared" si="24"/>
        <v>16.336672477457988</v>
      </c>
    </row>
    <row r="64" spans="1:12">
      <c r="A64" s="273">
        <v>2013</v>
      </c>
      <c r="B64" s="8">
        <f t="shared" si="24"/>
        <v>100</v>
      </c>
      <c r="C64" s="8">
        <f t="shared" si="24"/>
        <v>8.8659133023517072</v>
      </c>
      <c r="D64" s="8">
        <f t="shared" si="24"/>
        <v>8.4736202182895716E-3</v>
      </c>
      <c r="E64" s="8">
        <f t="shared" si="24"/>
        <v>0.30492673813782967</v>
      </c>
      <c r="F64" s="8">
        <f t="shared" si="24"/>
        <v>1.2432585186821892</v>
      </c>
      <c r="G64" s="8">
        <f t="shared" si="24"/>
        <v>18.266371457170312</v>
      </c>
      <c r="H64" s="8">
        <f t="shared" si="24"/>
        <v>24.495579176383426</v>
      </c>
      <c r="I64" s="8">
        <f t="shared" si="24"/>
        <v>2.906478770124703</v>
      </c>
      <c r="J64" s="8">
        <f t="shared" si="24"/>
        <v>20.944993266484428</v>
      </c>
      <c r="K64" s="8">
        <f t="shared" si="24"/>
        <v>3.4871998319488777</v>
      </c>
      <c r="L64" s="8">
        <f t="shared" si="24"/>
        <v>14.245793150742653</v>
      </c>
    </row>
    <row r="65" spans="1:12">
      <c r="A65" s="273">
        <v>2014</v>
      </c>
      <c r="B65" s="8">
        <f t="shared" si="24"/>
        <v>100</v>
      </c>
      <c r="C65" s="8">
        <f t="shared" si="24"/>
        <v>7.0869832820789984</v>
      </c>
      <c r="D65" s="8">
        <f t="shared" si="24"/>
        <v>7.691075717187767E-3</v>
      </c>
      <c r="E65" s="8">
        <f t="shared" si="24"/>
        <v>0.32930393868219265</v>
      </c>
      <c r="F65" s="8">
        <f t="shared" si="24"/>
        <v>1.0715694140364713</v>
      </c>
      <c r="G65" s="8">
        <f t="shared" si="24"/>
        <v>16.747644224718382</v>
      </c>
      <c r="H65" s="8">
        <f t="shared" si="24"/>
        <v>27.495139712264187</v>
      </c>
      <c r="I65" s="8">
        <f t="shared" si="24"/>
        <v>3.2142603358110895</v>
      </c>
      <c r="J65" s="8">
        <f t="shared" si="24"/>
        <v>20.363228603828855</v>
      </c>
      <c r="K65" s="8">
        <f t="shared" si="24"/>
        <v>4.238040972450575</v>
      </c>
      <c r="L65" s="8">
        <f t="shared" si="24"/>
        <v>12.892898058261634</v>
      </c>
    </row>
    <row r="66" spans="1:12">
      <c r="A66" s="273">
        <v>2015</v>
      </c>
      <c r="B66" s="8">
        <f t="shared" ref="B66:L69" si="25">B22/$B22*100</f>
        <v>100</v>
      </c>
      <c r="C66" s="8">
        <f t="shared" si="25"/>
        <v>6.2877693328240527</v>
      </c>
      <c r="D66" s="8">
        <f t="shared" si="24"/>
        <v>5.648887307591853E-3</v>
      </c>
      <c r="E66" s="8">
        <f t="shared" si="24"/>
        <v>0.36897676382417344</v>
      </c>
      <c r="F66" s="8">
        <f t="shared" si="24"/>
        <v>1.2558856205581588</v>
      </c>
      <c r="G66" s="8">
        <f t="shared" si="24"/>
        <v>15.028883553409287</v>
      </c>
      <c r="H66" s="8">
        <f t="shared" si="24"/>
        <v>26.252400672263722</v>
      </c>
      <c r="I66" s="8">
        <f t="shared" si="24"/>
        <v>2.8862123703167284</v>
      </c>
      <c r="J66" s="8">
        <f t="shared" si="24"/>
        <v>26.420986618637286</v>
      </c>
      <c r="K66" s="8">
        <f t="shared" si="24"/>
        <v>3.570956482850951</v>
      </c>
      <c r="L66" s="8">
        <f t="shared" si="24"/>
        <v>12.09458225157351</v>
      </c>
    </row>
    <row r="67" spans="1:12">
      <c r="A67" s="273">
        <v>2016</v>
      </c>
      <c r="B67" s="8">
        <f t="shared" si="25"/>
        <v>100</v>
      </c>
      <c r="C67" s="8">
        <f t="shared" si="25"/>
        <v>6.8150711351849029</v>
      </c>
      <c r="D67" s="8">
        <f t="shared" ref="D67:L68" si="26">D23/$B23*100</f>
        <v>1.8695255417487275E-2</v>
      </c>
      <c r="E67" s="8">
        <f t="shared" si="26"/>
        <v>0.35346781488658391</v>
      </c>
      <c r="F67" s="8">
        <f t="shared" si="26"/>
        <v>0.90957525837938846</v>
      </c>
      <c r="G67" s="8">
        <f t="shared" si="26"/>
        <v>17.766954341619424</v>
      </c>
      <c r="H67" s="8">
        <f t="shared" si="26"/>
        <v>27.556797753355966</v>
      </c>
      <c r="I67" s="8">
        <f t="shared" si="26"/>
        <v>2.9783480388559185</v>
      </c>
      <c r="J67" s="8">
        <f t="shared" si="26"/>
        <v>18.080228667161453</v>
      </c>
      <c r="K67" s="8">
        <f t="shared" si="26"/>
        <v>3.9107357002143752</v>
      </c>
      <c r="L67" s="8">
        <f t="shared" si="26"/>
        <v>16.033150591068271</v>
      </c>
    </row>
    <row r="68" spans="1:12">
      <c r="A68" s="273">
        <v>2017</v>
      </c>
      <c r="B68" s="8">
        <f t="shared" si="25"/>
        <v>100</v>
      </c>
      <c r="C68" s="8">
        <f t="shared" si="25"/>
        <v>6.7889558989092604</v>
      </c>
      <c r="D68" s="8">
        <f t="shared" si="26"/>
        <v>2.5696343351354067E-2</v>
      </c>
      <c r="E68" s="8">
        <f t="shared" si="26"/>
        <v>0.38943286026655433</v>
      </c>
      <c r="F68" s="8">
        <f t="shared" si="26"/>
        <v>0.79488624507208694</v>
      </c>
      <c r="G68" s="8">
        <f t="shared" si="26"/>
        <v>19.204608016576177</v>
      </c>
      <c r="H68" s="8">
        <f t="shared" si="26"/>
        <v>30.865621104120649</v>
      </c>
      <c r="I68" s="8">
        <f t="shared" si="26"/>
        <v>3.0629696885739937</v>
      </c>
      <c r="J68" s="8">
        <f t="shared" si="26"/>
        <v>18.127009126464237</v>
      </c>
      <c r="K68" s="8">
        <f t="shared" si="26"/>
        <v>4.3462919169547654</v>
      </c>
      <c r="L68" s="8">
        <f t="shared" si="26"/>
        <v>16.394528799710926</v>
      </c>
    </row>
    <row r="69" spans="1:12">
      <c r="A69" s="273">
        <v>2018</v>
      </c>
      <c r="B69" s="8">
        <f t="shared" si="25"/>
        <v>100</v>
      </c>
      <c r="C69" s="8">
        <f t="shared" si="25"/>
        <v>6.179977448920444</v>
      </c>
      <c r="D69" s="8">
        <f t="shared" si="25"/>
        <v>4.8859028343280535E-2</v>
      </c>
      <c r="E69" s="8">
        <f t="shared" si="25"/>
        <v>0.32622799765584354</v>
      </c>
      <c r="F69" s="8">
        <f t="shared" si="25"/>
        <v>0.58210110070674115</v>
      </c>
      <c r="G69" s="8">
        <f t="shared" si="25"/>
        <v>20.701034836549216</v>
      </c>
      <c r="H69" s="8">
        <f t="shared" si="25"/>
        <v>30.108645532801908</v>
      </c>
      <c r="I69" s="8">
        <f t="shared" si="25"/>
        <v>2.4958895718569978</v>
      </c>
      <c r="J69" s="8">
        <f t="shared" si="25"/>
        <v>19.859215042074148</v>
      </c>
      <c r="K69" s="8">
        <f t="shared" si="25"/>
        <v>4.3220813972319894</v>
      </c>
      <c r="L69" s="8">
        <f t="shared" si="25"/>
        <v>15.375968043859444</v>
      </c>
    </row>
    <row r="70" spans="1:12">
      <c r="B70" s="8"/>
      <c r="C70" s="8"/>
      <c r="D70" s="8"/>
      <c r="E70" s="8"/>
      <c r="F70" s="8"/>
      <c r="G70" s="8"/>
      <c r="H70" s="8"/>
      <c r="I70" s="8"/>
      <c r="J70" s="8"/>
      <c r="K70" s="8"/>
      <c r="L70" s="8"/>
    </row>
  </sheetData>
  <mergeCells count="1">
    <mergeCell ref="A27:K27"/>
  </mergeCells>
  <phoneticPr fontId="16" type="noConversion"/>
  <pageMargins left="0.75" right="0.75" top="1" bottom="1" header="0.5" footer="0.5"/>
  <pageSetup scale="54" orientation="landscape" horizontalDpi="360" verticalDpi="1200" r:id="rId1"/>
  <headerFooter alignWithMargins="0"/>
  <rowBreaks count="1" manualBreakCount="1">
    <brk id="65" max="16383" man="1"/>
  </rowBreaks>
</worksheet>
</file>

<file path=xl/worksheets/sheet44.xml><?xml version="1.0" encoding="utf-8"?>
<worksheet xmlns="http://schemas.openxmlformats.org/spreadsheetml/2006/main" xmlns:r="http://schemas.openxmlformats.org/officeDocument/2006/relationships">
  <dimension ref="A1:AU51"/>
  <sheetViews>
    <sheetView view="pageBreakPreview" zoomScale="77" zoomScaleSheetLayoutView="77" workbookViewId="0">
      <pane xSplit="1" ySplit="6" topLeftCell="B7" activePane="bottomRight" state="frozen"/>
      <selection pane="topRight" activeCell="B1" sqref="B1"/>
      <selection pane="bottomLeft" activeCell="A7" sqref="A7"/>
      <selection pane="bottomRight" activeCell="E58" sqref="E58"/>
    </sheetView>
  </sheetViews>
  <sheetFormatPr defaultColWidth="8.875" defaultRowHeight="12.75"/>
  <cols>
    <col min="1" max="4" width="8.875" style="1"/>
    <col min="5" max="5" width="8.875" style="8"/>
    <col min="6" max="6" width="9" style="1" bestFit="1" customWidth="1"/>
    <col min="7" max="7" width="20.125" style="1" bestFit="1" customWidth="1"/>
    <col min="8" max="8" width="8.875" style="1"/>
    <col min="9" max="9" width="9.875" style="8" customWidth="1"/>
    <col min="10" max="10" width="8.875" style="1"/>
    <col min="11" max="11" width="19.25" style="1" bestFit="1" customWidth="1"/>
    <col min="12" max="12" width="8.875" style="1"/>
    <col min="13" max="13" width="8.875" style="8"/>
    <col min="14" max="14" width="8.875" style="1"/>
    <col min="15" max="15" width="20.625" style="1" bestFit="1" customWidth="1"/>
    <col min="16" max="16" width="8.875" style="1"/>
    <col min="17" max="17" width="8.875" style="8"/>
    <col min="18" max="18" width="9.5" style="1" bestFit="1" customWidth="1"/>
    <col min="19" max="19" width="20.625" style="1" bestFit="1" customWidth="1"/>
    <col min="20" max="20" width="8.875" style="1"/>
    <col min="21" max="21" width="8.875" style="8"/>
    <col min="22" max="22" width="8.875" style="1"/>
    <col min="23" max="23" width="20.375" style="1" bestFit="1" customWidth="1"/>
    <col min="24" max="24" width="8.875" style="1"/>
    <col min="25" max="25" width="8.875" style="8"/>
    <col min="26" max="26" width="8.875" style="1"/>
    <col min="27" max="27" width="20.625" style="1" bestFit="1" customWidth="1"/>
    <col min="28" max="28" width="8.875" style="1"/>
    <col min="29" max="29" width="8.875" style="8"/>
    <col min="30" max="30" width="8.875" style="1"/>
    <col min="31" max="31" width="20.25" style="1" bestFit="1" customWidth="1"/>
    <col min="32" max="32" width="8.875" style="1"/>
    <col min="33" max="33" width="8.875" style="8"/>
    <col min="34" max="34" width="8.875" style="1"/>
    <col min="35" max="35" width="20.625" style="1" bestFit="1" customWidth="1"/>
    <col min="36" max="36" width="8.875" style="1"/>
    <col min="37" max="37" width="8.875" style="8"/>
    <col min="38" max="38" width="8.875" style="1"/>
    <col min="39" max="39" width="20.375" style="1" bestFit="1" customWidth="1"/>
    <col min="40" max="40" width="8.875" style="1"/>
    <col min="41" max="41" width="8.875" style="8"/>
    <col min="42" max="42" width="8.875" style="1"/>
    <col min="43" max="43" width="20.625" style="1" bestFit="1" customWidth="1"/>
    <col min="44" max="44" width="8.875" style="1"/>
    <col min="45" max="45" width="8.875" style="8"/>
    <col min="46" max="46" width="8.875" style="1"/>
    <col min="47" max="47" width="20.25" style="1" bestFit="1" customWidth="1"/>
    <col min="48" max="16384" width="8.875" style="1"/>
  </cols>
  <sheetData>
    <row r="1" spans="1:47">
      <c r="B1" s="1" t="s">
        <v>122</v>
      </c>
      <c r="T1" s="1" t="s">
        <v>123</v>
      </c>
      <c r="AJ1" s="1" t="s">
        <v>124</v>
      </c>
    </row>
    <row r="3" spans="1:47">
      <c r="B3" s="367" t="s">
        <v>264</v>
      </c>
      <c r="C3" s="367"/>
      <c r="D3" s="367"/>
      <c r="E3" s="367"/>
      <c r="F3" s="367"/>
      <c r="G3" s="367"/>
      <c r="H3" s="367" t="s">
        <v>280</v>
      </c>
      <c r="I3" s="367"/>
      <c r="J3" s="367"/>
      <c r="K3" s="367"/>
      <c r="L3" s="367" t="s">
        <v>281</v>
      </c>
      <c r="M3" s="367"/>
      <c r="N3" s="367"/>
      <c r="O3" s="367"/>
      <c r="P3" s="367" t="s">
        <v>282</v>
      </c>
      <c r="Q3" s="367"/>
      <c r="R3" s="367"/>
      <c r="S3" s="367"/>
      <c r="T3" s="367" t="s">
        <v>283</v>
      </c>
      <c r="U3" s="367"/>
      <c r="V3" s="367"/>
      <c r="W3" s="367"/>
      <c r="X3" s="367" t="s">
        <v>284</v>
      </c>
      <c r="Y3" s="367"/>
      <c r="Z3" s="367"/>
      <c r="AA3" s="367"/>
      <c r="AB3" s="367" t="s">
        <v>285</v>
      </c>
      <c r="AC3" s="367"/>
      <c r="AD3" s="367"/>
      <c r="AE3" s="367"/>
      <c r="AF3" s="367" t="s">
        <v>286</v>
      </c>
      <c r="AG3" s="367"/>
      <c r="AH3" s="367"/>
      <c r="AI3" s="367"/>
      <c r="AJ3" s="367" t="s">
        <v>287</v>
      </c>
      <c r="AK3" s="367"/>
      <c r="AL3" s="367"/>
      <c r="AM3" s="367"/>
      <c r="AN3" s="367" t="s">
        <v>288</v>
      </c>
      <c r="AO3" s="367"/>
      <c r="AP3" s="367"/>
      <c r="AQ3" s="367"/>
      <c r="AR3" s="367" t="s">
        <v>289</v>
      </c>
      <c r="AS3" s="367"/>
      <c r="AT3" s="367"/>
      <c r="AU3" s="367"/>
    </row>
    <row r="4" spans="1:47" s="277" customFormat="1" ht="63.75">
      <c r="B4" s="277" t="s">
        <v>625</v>
      </c>
      <c r="C4" s="277" t="s">
        <v>624</v>
      </c>
      <c r="D4" s="277" t="s">
        <v>626</v>
      </c>
      <c r="E4" s="297" t="s">
        <v>440</v>
      </c>
      <c r="F4" s="277" t="s">
        <v>1096</v>
      </c>
      <c r="G4" s="277" t="s">
        <v>1097</v>
      </c>
      <c r="H4" s="277" t="s">
        <v>439</v>
      </c>
      <c r="I4" s="297" t="s">
        <v>440</v>
      </c>
      <c r="J4" s="277" t="s">
        <v>1096</v>
      </c>
      <c r="K4" s="277" t="s">
        <v>1097</v>
      </c>
      <c r="L4" s="277" t="s">
        <v>439</v>
      </c>
      <c r="M4" s="297" t="s">
        <v>440</v>
      </c>
      <c r="N4" s="277" t="s">
        <v>1096</v>
      </c>
      <c r="O4" s="277" t="s">
        <v>1097</v>
      </c>
      <c r="P4" s="277" t="s">
        <v>439</v>
      </c>
      <c r="Q4" s="297" t="s">
        <v>440</v>
      </c>
      <c r="R4" s="277" t="s">
        <v>1096</v>
      </c>
      <c r="S4" s="277" t="s">
        <v>1097</v>
      </c>
      <c r="T4" s="277" t="s">
        <v>439</v>
      </c>
      <c r="U4" s="297" t="s">
        <v>440</v>
      </c>
      <c r="V4" s="277" t="s">
        <v>1096</v>
      </c>
      <c r="W4" s="277" t="s">
        <v>1097</v>
      </c>
      <c r="X4" s="277" t="s">
        <v>439</v>
      </c>
      <c r="Y4" s="297" t="s">
        <v>440</v>
      </c>
      <c r="Z4" s="277" t="s">
        <v>1096</v>
      </c>
      <c r="AA4" s="277" t="s">
        <v>1097</v>
      </c>
      <c r="AB4" s="277" t="s">
        <v>439</v>
      </c>
      <c r="AC4" s="297" t="s">
        <v>440</v>
      </c>
      <c r="AD4" s="277" t="s">
        <v>1096</v>
      </c>
      <c r="AE4" s="277" t="s">
        <v>1097</v>
      </c>
      <c r="AF4" s="277" t="s">
        <v>439</v>
      </c>
      <c r="AG4" s="297" t="s">
        <v>440</v>
      </c>
      <c r="AH4" s="277" t="s">
        <v>1096</v>
      </c>
      <c r="AI4" s="277" t="s">
        <v>1097</v>
      </c>
      <c r="AJ4" s="277" t="s">
        <v>439</v>
      </c>
      <c r="AK4" s="297" t="s">
        <v>440</v>
      </c>
      <c r="AL4" s="277" t="s">
        <v>1096</v>
      </c>
      <c r="AM4" s="277" t="s">
        <v>1097</v>
      </c>
      <c r="AN4" s="277" t="s">
        <v>439</v>
      </c>
      <c r="AO4" s="297" t="s">
        <v>440</v>
      </c>
      <c r="AP4" s="277" t="s">
        <v>1096</v>
      </c>
      <c r="AQ4" s="277" t="s">
        <v>1097</v>
      </c>
      <c r="AR4" s="277" t="s">
        <v>439</v>
      </c>
      <c r="AS4" s="297" t="s">
        <v>440</v>
      </c>
      <c r="AT4" s="277" t="s">
        <v>1096</v>
      </c>
      <c r="AU4" s="277" t="s">
        <v>1097</v>
      </c>
    </row>
    <row r="5" spans="1:47">
      <c r="B5" s="18"/>
      <c r="C5" s="18"/>
      <c r="D5" s="18"/>
      <c r="E5" s="291"/>
      <c r="F5" s="18"/>
      <c r="G5" s="18"/>
      <c r="H5" s="18"/>
      <c r="I5" s="291"/>
      <c r="J5" s="18"/>
      <c r="K5" s="18"/>
      <c r="L5" s="18"/>
      <c r="M5" s="291"/>
      <c r="N5" s="18"/>
      <c r="O5" s="18"/>
      <c r="P5" s="18"/>
      <c r="Q5" s="291"/>
      <c r="R5" s="18"/>
      <c r="S5" s="18"/>
      <c r="T5" s="18"/>
      <c r="U5" s="291"/>
      <c r="V5" s="18"/>
      <c r="W5" s="18"/>
      <c r="X5" s="18"/>
      <c r="Y5" s="291"/>
      <c r="Z5" s="18"/>
      <c r="AA5" s="18"/>
      <c r="AB5" s="18"/>
      <c r="AC5" s="291"/>
      <c r="AD5" s="18"/>
      <c r="AE5" s="18"/>
      <c r="AF5" s="18"/>
      <c r="AG5" s="291"/>
      <c r="AH5" s="18"/>
      <c r="AI5" s="18"/>
      <c r="AJ5" s="18"/>
      <c r="AK5" s="291"/>
      <c r="AL5" s="18"/>
      <c r="AM5" s="18"/>
      <c r="AN5" s="18"/>
      <c r="AO5" s="291"/>
      <c r="AP5" s="18"/>
      <c r="AQ5" s="18"/>
      <c r="AR5" s="18"/>
      <c r="AS5" s="291"/>
      <c r="AT5" s="18"/>
      <c r="AU5" s="18"/>
    </row>
    <row r="6" spans="1:47">
      <c r="B6" s="18" t="s">
        <v>77</v>
      </c>
      <c r="C6" s="18" t="s">
        <v>78</v>
      </c>
      <c r="D6" s="18" t="s">
        <v>267</v>
      </c>
      <c r="E6" s="291" t="s">
        <v>80</v>
      </c>
      <c r="F6" s="18" t="s">
        <v>268</v>
      </c>
      <c r="G6" s="18" t="s">
        <v>269</v>
      </c>
      <c r="H6" s="18" t="s">
        <v>83</v>
      </c>
      <c r="I6" s="291" t="s">
        <v>84</v>
      </c>
      <c r="J6" s="18" t="s">
        <v>131</v>
      </c>
      <c r="K6" s="18" t="s">
        <v>270</v>
      </c>
      <c r="L6" s="18" t="s">
        <v>86</v>
      </c>
      <c r="M6" s="291" t="s">
        <v>87</v>
      </c>
      <c r="N6" s="18" t="s">
        <v>271</v>
      </c>
      <c r="O6" s="18" t="s">
        <v>272</v>
      </c>
      <c r="P6" s="18" t="s">
        <v>126</v>
      </c>
      <c r="Q6" s="291" t="s">
        <v>273</v>
      </c>
      <c r="R6" s="18" t="s">
        <v>274</v>
      </c>
      <c r="S6" s="18" t="s">
        <v>275</v>
      </c>
      <c r="T6" s="18" t="s">
        <v>77</v>
      </c>
      <c r="U6" s="291" t="s">
        <v>78</v>
      </c>
      <c r="V6" s="18" t="s">
        <v>114</v>
      </c>
      <c r="W6" s="18" t="s">
        <v>115</v>
      </c>
      <c r="X6" s="18" t="s">
        <v>81</v>
      </c>
      <c r="Y6" s="291" t="s">
        <v>82</v>
      </c>
      <c r="Z6" s="18" t="s">
        <v>116</v>
      </c>
      <c r="AA6" s="18" t="s">
        <v>117</v>
      </c>
      <c r="AB6" s="18" t="s">
        <v>101</v>
      </c>
      <c r="AC6" s="291" t="s">
        <v>85</v>
      </c>
      <c r="AD6" s="18" t="s">
        <v>118</v>
      </c>
      <c r="AE6" s="18" t="s">
        <v>119</v>
      </c>
      <c r="AF6" s="18" t="s">
        <v>88</v>
      </c>
      <c r="AG6" s="291" t="s">
        <v>102</v>
      </c>
      <c r="AH6" s="18" t="s">
        <v>120</v>
      </c>
      <c r="AI6" s="18" t="s">
        <v>121</v>
      </c>
      <c r="AJ6" s="18" t="s">
        <v>77</v>
      </c>
      <c r="AK6" s="291" t="s">
        <v>78</v>
      </c>
      <c r="AL6" s="18" t="s">
        <v>114</v>
      </c>
      <c r="AM6" s="18" t="s">
        <v>115</v>
      </c>
      <c r="AN6" s="18" t="s">
        <v>81</v>
      </c>
      <c r="AO6" s="291" t="s">
        <v>82</v>
      </c>
      <c r="AP6" s="18" t="s">
        <v>116</v>
      </c>
      <c r="AQ6" s="18" t="s">
        <v>117</v>
      </c>
      <c r="AR6" s="18" t="s">
        <v>101</v>
      </c>
      <c r="AS6" s="291" t="s">
        <v>85</v>
      </c>
      <c r="AT6" s="18" t="s">
        <v>118</v>
      </c>
      <c r="AU6" s="18" t="s">
        <v>119</v>
      </c>
    </row>
    <row r="7" spans="1:47" ht="18" customHeight="1">
      <c r="A7" s="1">
        <v>1981</v>
      </c>
      <c r="B7" s="78">
        <f>'a10'!B4</f>
        <v>70822.2</v>
      </c>
      <c r="C7" s="78">
        <f>'a11'!G19+'a12'!F5</f>
        <v>212684.19999999998</v>
      </c>
      <c r="D7" s="78">
        <f t="shared" ref="D7:D33" si="0">B7+C7</f>
        <v>283506.39999999997</v>
      </c>
      <c r="E7" s="291">
        <f>'a30-2'!B3</f>
        <v>42.3</v>
      </c>
      <c r="F7" s="78">
        <f t="shared" ref="F7:F34" si="1">D7/E7*100</f>
        <v>670227.89598108747</v>
      </c>
      <c r="G7" s="78">
        <f>F7*1000000/'a1'!F8</f>
        <v>27003.633815066954</v>
      </c>
      <c r="H7" s="78">
        <f>'a10'!C4+'a11'!L19+'a12'!G5</f>
        <v>4360.7494144679749</v>
      </c>
      <c r="I7" s="291">
        <f>'a30-2'!C3</f>
        <v>34</v>
      </c>
      <c r="J7" s="78">
        <f>H7/I7*100</f>
        <v>12825.733571964633</v>
      </c>
      <c r="K7" s="78">
        <f>J7*1000000/'a1'!L8</f>
        <v>22293.9144518264</v>
      </c>
      <c r="L7" s="78">
        <f>'a10'!D4+'a11'!Q19+'a12'!H5</f>
        <v>22.756056353065819</v>
      </c>
      <c r="M7" s="291">
        <f>'a30-2'!D3</f>
        <v>40.700000000000003</v>
      </c>
      <c r="N7" s="78">
        <f t="shared" ref="N7:N27" si="2">L7/M7*100</f>
        <v>55.91168637116909</v>
      </c>
      <c r="O7" s="78">
        <f>N7*1000000/'a1'!R8</f>
        <v>452.53932684615336</v>
      </c>
      <c r="P7" s="78">
        <f>'a10'!E4+'a11'!V19+'a12'!I5</f>
        <v>3870.736800457365</v>
      </c>
      <c r="Q7" s="291">
        <f>'a30-2'!E3</f>
        <v>39.299999999999997</v>
      </c>
      <c r="R7" s="78">
        <f t="shared" ref="R7:R27" si="3">P7/Q7*100</f>
        <v>9849.2030545988946</v>
      </c>
      <c r="S7" s="78">
        <f>R7*1000000/'a1'!X8</f>
        <v>11521.274033858786</v>
      </c>
      <c r="T7" s="78">
        <f>'a10'!F4+'a11'!AA19+'a12'!J5</f>
        <v>4904.0532793534821</v>
      </c>
      <c r="U7" s="291">
        <f>'a30-2'!F3</f>
        <v>39.4</v>
      </c>
      <c r="V7" s="78">
        <f t="shared" ref="V7:V27" si="4">T7/U7*100</f>
        <v>12446.835734399701</v>
      </c>
      <c r="W7" s="78">
        <f>V7*1000000/'a1'!AD8</f>
        <v>17619.148084332526</v>
      </c>
      <c r="X7" s="78">
        <f>'a10'!G4+'a11'!AF19+'a12'!K5</f>
        <v>31811.791538599122</v>
      </c>
      <c r="Y7" s="291">
        <f>'a30-2'!G3</f>
        <v>42.2</v>
      </c>
      <c r="Z7" s="78">
        <f t="shared" ref="Z7:Z27" si="5">X7/Y7*100</f>
        <v>75383.392271561897</v>
      </c>
      <c r="AA7" s="78">
        <f>Z7*1000000/'a1'!AJ8</f>
        <v>11513.824486007836</v>
      </c>
      <c r="AB7" s="78">
        <f>'a10'!H4+'a11'!AK19+'a12'!L5</f>
        <v>30025.864445571937</v>
      </c>
      <c r="AC7" s="291">
        <f>'a30-2'!H3</f>
        <v>43</v>
      </c>
      <c r="AD7" s="78">
        <f t="shared" ref="AD7:AD27" si="6">AB7/AC7*100</f>
        <v>69827.591733888228</v>
      </c>
      <c r="AE7" s="78">
        <f>AD7*1000000/'a1'!AP8</f>
        <v>7923.8907740724972</v>
      </c>
      <c r="AF7" s="78">
        <f>'a10'!I4+'a11'!AP19+'a12'!M5</f>
        <v>3606.0982679969079</v>
      </c>
      <c r="AG7" s="291">
        <f>'a30-2'!I3</f>
        <v>43.7</v>
      </c>
      <c r="AH7" s="78">
        <f t="shared" ref="AH7:AH27" si="7">AF7/AG7*100</f>
        <v>8251.9411166977297</v>
      </c>
      <c r="AI7" s="78">
        <f>AH7*1000000/'a1'!AV8</f>
        <v>7968.6938922960662</v>
      </c>
      <c r="AJ7" s="78">
        <f>'a10'!J4+'a11'!AU19+'a12'!N5</f>
        <v>15666.744866408537</v>
      </c>
      <c r="AK7" s="291">
        <f>'a30-2'!J3</f>
        <v>36</v>
      </c>
      <c r="AL7" s="78">
        <f t="shared" ref="AL7:AL27" si="8">AJ7/AK7*100</f>
        <v>43518.735740023716</v>
      </c>
      <c r="AM7" s="78">
        <f>AL7*1000000/'a1'!BB8</f>
        <v>44599.881466656952</v>
      </c>
      <c r="AN7" s="78">
        <f>'a10'!K4+'a11'!BA19+'a12'!O5</f>
        <v>155732.98210652824</v>
      </c>
      <c r="AO7" s="291">
        <f>'a30-2'!K3</f>
        <v>44.1</v>
      </c>
      <c r="AP7" s="78">
        <f t="shared" ref="AP7:AP27" si="9">AN7/AO7*100</f>
        <v>353136.01384700282</v>
      </c>
      <c r="AQ7" s="78">
        <f>AP7*1000000/'a1'!BH8</f>
        <v>154133.55912564546</v>
      </c>
      <c r="AR7" s="78">
        <f>'a10'!L4+'a11'!BF19+'a12'!P5</f>
        <v>45489.154122404616</v>
      </c>
      <c r="AS7" s="291">
        <f>'a30-2'!L3</f>
        <v>44.5</v>
      </c>
      <c r="AT7" s="78">
        <f t="shared" ref="AT7:AT27" si="10">AR7/AS7*100</f>
        <v>102222.81825259465</v>
      </c>
      <c r="AU7" s="78">
        <f>AT7*1000000/'a1'!BN8</f>
        <v>36165.123182540265</v>
      </c>
    </row>
    <row r="8" spans="1:47" ht="18" customHeight="1">
      <c r="A8" s="1">
        <v>1982</v>
      </c>
      <c r="B8" s="78">
        <f>'a10'!B5</f>
        <v>29747.599999999999</v>
      </c>
      <c r="C8" s="78">
        <f>'a11'!G20+'a12'!F6</f>
        <v>217959.9</v>
      </c>
      <c r="D8" s="78">
        <f t="shared" si="0"/>
        <v>247707.5</v>
      </c>
      <c r="E8" s="291">
        <f>'a30-2'!B4</f>
        <v>46</v>
      </c>
      <c r="F8" s="78">
        <f t="shared" si="1"/>
        <v>538494.56521739135</v>
      </c>
      <c r="G8" s="78">
        <f>F8*1000000/'a1'!F9</f>
        <v>21439.495509341519</v>
      </c>
      <c r="H8" s="78">
        <f>'a10'!C5+'a11'!L20+'a12'!G6</f>
        <v>3032.3610104020563</v>
      </c>
      <c r="I8" s="291">
        <f>'a30-2'!C4</f>
        <v>36.4</v>
      </c>
      <c r="J8" s="78">
        <f t="shared" ref="J8:J27" si="11">H8/I8*100</f>
        <v>8330.6621164891658</v>
      </c>
      <c r="K8" s="78">
        <f>J8*1000000/'a1'!L9</f>
        <v>14518.533825650566</v>
      </c>
      <c r="L8" s="78">
        <f>'a10'!D5+'a11'!Q20+'a12'!H6</f>
        <v>12.040611959216712</v>
      </c>
      <c r="M8" s="291">
        <f>'a30-2'!D4</f>
        <v>43.8</v>
      </c>
      <c r="N8" s="78">
        <f t="shared" si="2"/>
        <v>27.48998164204729</v>
      </c>
      <c r="O8" s="78">
        <f>N8*1000000/'a1'!R9</f>
        <v>222.43245009262461</v>
      </c>
      <c r="P8" s="78">
        <f>'a10'!E5+'a11'!V20+'a12'!I6</f>
        <v>3166.9962262317254</v>
      </c>
      <c r="Q8" s="291">
        <f>'a30-2'!E4</f>
        <v>43.7</v>
      </c>
      <c r="R8" s="78">
        <f t="shared" si="3"/>
        <v>7247.1309524753433</v>
      </c>
      <c r="S8" s="78">
        <f>R8*1000000/'a1'!X9</f>
        <v>8436.3333781222063</v>
      </c>
      <c r="T8" s="78">
        <f>'a10'!F5+'a11'!AA20+'a12'!J6</f>
        <v>3429.9490375884816</v>
      </c>
      <c r="U8" s="291">
        <f>'a30-2'!F4</f>
        <v>42.9</v>
      </c>
      <c r="V8" s="78">
        <f t="shared" si="4"/>
        <v>7995.2192018379519</v>
      </c>
      <c r="W8" s="78">
        <f>V8*1000000/'a1'!AD9</f>
        <v>11301.350049314589</v>
      </c>
      <c r="X8" s="78">
        <f>'a10'!G5+'a11'!AF20+'a12'!K6</f>
        <v>28900.168117044352</v>
      </c>
      <c r="Y8" s="291">
        <f>'a30-2'!G4</f>
        <v>46.4</v>
      </c>
      <c r="Z8" s="78">
        <f t="shared" si="5"/>
        <v>62284.845079836967</v>
      </c>
      <c r="AA8" s="78">
        <f>Z8*1000000/'a1'!AJ9</f>
        <v>9464.8742772291844</v>
      </c>
      <c r="AB8" s="78">
        <f>'a10'!H5+'a11'!AK20+'a12'!L6</f>
        <v>21290.567517002921</v>
      </c>
      <c r="AC8" s="291">
        <f>'a30-2'!H4</f>
        <v>47</v>
      </c>
      <c r="AD8" s="78">
        <f t="shared" si="6"/>
        <v>45299.079823410473</v>
      </c>
      <c r="AE8" s="78">
        <f>AD8*1000000/'a1'!AP9</f>
        <v>5078.2082174264415</v>
      </c>
      <c r="AF8" s="78">
        <f>'a10'!I5+'a11'!AP20+'a12'!M6</f>
        <v>2345.7714528841316</v>
      </c>
      <c r="AG8" s="291">
        <f>'a30-2'!I4</f>
        <v>46.3</v>
      </c>
      <c r="AH8" s="78">
        <f t="shared" si="7"/>
        <v>5066.4610213480164</v>
      </c>
      <c r="AI8" s="78">
        <f>AH8*1000000/'a1'!AV9</f>
        <v>4847.2490311627143</v>
      </c>
      <c r="AJ8" s="78">
        <f>'a10'!J5+'a11'!AU20+'a12'!N6</f>
        <v>13760.712152447299</v>
      </c>
      <c r="AK8" s="291">
        <f>'a30-2'!J4</f>
        <v>37.299999999999997</v>
      </c>
      <c r="AL8" s="78">
        <f t="shared" si="8"/>
        <v>36891.989684845306</v>
      </c>
      <c r="AM8" s="78">
        <f>AL8*1000000/'a1'!BB9</f>
        <v>37393.738873043811</v>
      </c>
      <c r="AN8" s="78">
        <f>'a10'!K5+'a11'!BA20+'a12'!O6</f>
        <v>172028.87485602385</v>
      </c>
      <c r="AO8" s="291">
        <f>'a30-2'!K4</f>
        <v>48.4</v>
      </c>
      <c r="AP8" s="78">
        <f t="shared" si="9"/>
        <v>355431.55961988401</v>
      </c>
      <c r="AQ8" s="78">
        <f>AP8*1000000/'a1'!BH9</f>
        <v>149982.070260776</v>
      </c>
      <c r="AR8" s="78">
        <f>'a10'!L5+'a11'!BF20+'a12'!P6</f>
        <v>36591.434041936744</v>
      </c>
      <c r="AS8" s="291">
        <f>'a30-2'!L4</f>
        <v>47.6</v>
      </c>
      <c r="AT8" s="78">
        <f t="shared" si="10"/>
        <v>76872.760592304083</v>
      </c>
      <c r="AU8" s="78">
        <f>AT8*1000000/'a1'!BN9</f>
        <v>26724.287563554928</v>
      </c>
    </row>
    <row r="9" spans="1:47" ht="18" customHeight="1">
      <c r="A9" s="1">
        <v>1983</v>
      </c>
      <c r="B9" s="78">
        <f>'a10'!B6</f>
        <v>44663.7</v>
      </c>
      <c r="C9" s="78">
        <f>'a11'!G21+'a12'!F7</f>
        <v>236680.2</v>
      </c>
      <c r="D9" s="78">
        <f t="shared" si="0"/>
        <v>281343.90000000002</v>
      </c>
      <c r="E9" s="291">
        <f>'a30-2'!B5</f>
        <v>48.7</v>
      </c>
      <c r="F9" s="78">
        <f t="shared" si="1"/>
        <v>577708.21355236135</v>
      </c>
      <c r="G9" s="78">
        <f>F9*1000000/'a1'!F10</f>
        <v>22774.499024414621</v>
      </c>
      <c r="H9" s="78">
        <f>'a10'!C6+'a11'!L21+'a12'!G7</f>
        <v>2348.1294943792027</v>
      </c>
      <c r="I9" s="291">
        <f>'a30-2'!C5</f>
        <v>37.799999999999997</v>
      </c>
      <c r="J9" s="78">
        <f t="shared" si="11"/>
        <v>6211.9827893629708</v>
      </c>
      <c r="K9" s="78">
        <f>J9*1000000/'a1'!L10</f>
        <v>10725.775064339239</v>
      </c>
      <c r="L9" s="78">
        <f>'a10'!D6+'a11'!Q21+'a12'!H7</f>
        <v>10.752115373033131</v>
      </c>
      <c r="M9" s="291">
        <f>'a30-2'!D5</f>
        <v>46.1</v>
      </c>
      <c r="N9" s="78">
        <f t="shared" si="2"/>
        <v>23.323460679030653</v>
      </c>
      <c r="O9" s="78">
        <f>N9*1000000/'a1'!R10</f>
        <v>186.43555402016477</v>
      </c>
      <c r="P9" s="78">
        <f>'a10'!E6+'a11'!V21+'a12'!I7</f>
        <v>2975.7101418568022</v>
      </c>
      <c r="Q9" s="291">
        <f>'a30-2'!E5</f>
        <v>48.6</v>
      </c>
      <c r="R9" s="78">
        <f t="shared" si="3"/>
        <v>6122.860374190951</v>
      </c>
      <c r="S9" s="78">
        <f>R9*1000000/'a1'!X10</f>
        <v>7051.6387679573863</v>
      </c>
      <c r="T9" s="78">
        <f>'a10'!F6+'a11'!AA21+'a12'!J7</f>
        <v>3124.9863302021004</v>
      </c>
      <c r="U9" s="291">
        <f>'a30-2'!F5</f>
        <v>45.6</v>
      </c>
      <c r="V9" s="78">
        <f t="shared" si="4"/>
        <v>6853.0401978116233</v>
      </c>
      <c r="W9" s="78">
        <f>V9*1000000/'a1'!AD10</f>
        <v>9586.7900848182162</v>
      </c>
      <c r="X9" s="78">
        <f>'a10'!G6+'a11'!AF21+'a12'!K7</f>
        <v>27711.421137430065</v>
      </c>
      <c r="Y9" s="291">
        <f>'a30-2'!G5</f>
        <v>49.1</v>
      </c>
      <c r="Z9" s="78">
        <f t="shared" si="5"/>
        <v>56438.739587433942</v>
      </c>
      <c r="AA9" s="78">
        <f>Z9*1000000/'a1'!AJ10</f>
        <v>8547.4700479653329</v>
      </c>
      <c r="AB9" s="78">
        <f>'a10'!H6+'a11'!AK21+'a12'!L7</f>
        <v>20249.760126240944</v>
      </c>
      <c r="AC9" s="291">
        <f>'a30-2'!H5</f>
        <v>50</v>
      </c>
      <c r="AD9" s="78">
        <f t="shared" si="6"/>
        <v>40499.520252481889</v>
      </c>
      <c r="AE9" s="78">
        <f>AD9*1000000/'a1'!AP10</f>
        <v>4480.2515090862662</v>
      </c>
      <c r="AF9" s="78">
        <f>'a10'!I6+'a11'!AP21+'a12'!M7</f>
        <v>2473.9949237617502</v>
      </c>
      <c r="AG9" s="291">
        <f>'a30-2'!I5</f>
        <v>49.3</v>
      </c>
      <c r="AH9" s="78">
        <f t="shared" si="7"/>
        <v>5018.2452814639964</v>
      </c>
      <c r="AI9" s="78">
        <f>AH9*1000000/'a1'!AV10</f>
        <v>4735.3015436290725</v>
      </c>
      <c r="AJ9" s="78">
        <f>'a10'!J6+'a11'!AU21+'a12'!N7</f>
        <v>17032.129619659696</v>
      </c>
      <c r="AK9" s="291">
        <f>'a30-2'!J5</f>
        <v>38.799999999999997</v>
      </c>
      <c r="AL9" s="78">
        <f t="shared" si="8"/>
        <v>43897.241287782723</v>
      </c>
      <c r="AM9" s="78">
        <f>AL9*1000000/'a1'!BB10</f>
        <v>43842.48202773009</v>
      </c>
      <c r="AN9" s="78">
        <f>'a10'!K6+'a11'!BA21+'a12'!O7</f>
        <v>210770.40643471543</v>
      </c>
      <c r="AO9" s="291">
        <f>'a30-2'!K5</f>
        <v>50.2</v>
      </c>
      <c r="AP9" s="78">
        <f t="shared" si="9"/>
        <v>419861.36739983148</v>
      </c>
      <c r="AQ9" s="78">
        <f>AP9*1000000/'a1'!BH10</f>
        <v>175410.94909014439</v>
      </c>
      <c r="AR9" s="78">
        <f>'a10'!L6+'a11'!BF21+'a12'!P7</f>
        <v>32571.599068443782</v>
      </c>
      <c r="AS9" s="291">
        <f>'a30-2'!L5</f>
        <v>50</v>
      </c>
      <c r="AT9" s="78">
        <f t="shared" si="10"/>
        <v>65143.198136887564</v>
      </c>
      <c r="AU9" s="78">
        <f>AT9*1000000/'a1'!BN10</f>
        <v>22405.211806178489</v>
      </c>
    </row>
    <row r="10" spans="1:47" ht="18" customHeight="1">
      <c r="A10" s="1">
        <v>1984</v>
      </c>
      <c r="B10" s="78">
        <f>'a10'!B7</f>
        <v>63909.3</v>
      </c>
      <c r="C10" s="78">
        <f>'a11'!G22+'a12'!F8</f>
        <v>232732.2</v>
      </c>
      <c r="D10" s="78">
        <f t="shared" si="0"/>
        <v>296641.5</v>
      </c>
      <c r="E10" s="291">
        <f>'a30-2'!B6</f>
        <v>50.4</v>
      </c>
      <c r="F10" s="78">
        <f t="shared" si="1"/>
        <v>588574.40476190473</v>
      </c>
      <c r="G10" s="78">
        <f>F10*1000000/'a1'!F11</f>
        <v>22984.855178840953</v>
      </c>
      <c r="H10" s="78">
        <f>'a10'!C7+'a11'!L22+'a12'!G8</f>
        <v>2336.0641424713986</v>
      </c>
      <c r="I10" s="291">
        <f>'a30-2'!C6</f>
        <v>39.299999999999997</v>
      </c>
      <c r="J10" s="78">
        <f t="shared" si="11"/>
        <v>5944.1835686295135</v>
      </c>
      <c r="K10" s="78">
        <f>J10*1000000/'a1'!L11</f>
        <v>10247.443939264589</v>
      </c>
      <c r="L10" s="78">
        <f>'a10'!D7+'a11'!Q22+'a12'!H8</f>
        <v>13.769823690206884</v>
      </c>
      <c r="M10" s="291">
        <f>'a30-2'!D6</f>
        <v>46.6</v>
      </c>
      <c r="N10" s="78">
        <f t="shared" si="2"/>
        <v>29.548977875980437</v>
      </c>
      <c r="O10" s="78">
        <f>N10*1000000/'a1'!R11</f>
        <v>233.47248307941845</v>
      </c>
      <c r="P10" s="78">
        <f>'a10'!E7+'a11'!V22+'a12'!I8</f>
        <v>3677.8636068211536</v>
      </c>
      <c r="Q10" s="291">
        <f>'a30-2'!E6</f>
        <v>50.5</v>
      </c>
      <c r="R10" s="78">
        <f t="shared" si="3"/>
        <v>7282.8982313290171</v>
      </c>
      <c r="S10" s="78">
        <f>R10*1000000/'a1'!X11</f>
        <v>8299.8734218327627</v>
      </c>
      <c r="T10" s="78">
        <f>'a10'!F7+'a11'!AA22+'a12'!J8</f>
        <v>3282.1616078199304</v>
      </c>
      <c r="U10" s="291">
        <f>'a30-2'!F6</f>
        <v>49.4</v>
      </c>
      <c r="V10" s="78">
        <f t="shared" si="4"/>
        <v>6644.0518376921673</v>
      </c>
      <c r="W10" s="78">
        <f>V10*1000000/'a1'!AD11</f>
        <v>9221.5995793020393</v>
      </c>
      <c r="X10" s="78">
        <f>'a10'!G7+'a11'!AF22+'a12'!K8</f>
        <v>28862.942721218224</v>
      </c>
      <c r="Y10" s="291">
        <f>'a30-2'!G6</f>
        <v>51.4</v>
      </c>
      <c r="Z10" s="78">
        <f t="shared" si="5"/>
        <v>56153.585060735852</v>
      </c>
      <c r="AA10" s="78">
        <f>Z10*1000000/'a1'!AJ11</f>
        <v>8468.0624471418305</v>
      </c>
      <c r="AB10" s="78">
        <f>'a10'!H7+'a11'!AK22+'a12'!L8</f>
        <v>23094.675327625086</v>
      </c>
      <c r="AC10" s="291">
        <f>'a30-2'!H6</f>
        <v>51.6</v>
      </c>
      <c r="AD10" s="78">
        <f t="shared" si="6"/>
        <v>44757.12272795559</v>
      </c>
      <c r="AE10" s="78">
        <f>AD10*1000000/'a1'!AP11</f>
        <v>4882.1598955564677</v>
      </c>
      <c r="AF10" s="78">
        <f>'a10'!I7+'a11'!AP22+'a12'!M8</f>
        <v>2744.6569701717676</v>
      </c>
      <c r="AG10" s="291">
        <f>'a30-2'!I6</f>
        <v>51.5</v>
      </c>
      <c r="AH10" s="78">
        <f t="shared" si="7"/>
        <v>5329.4310100422672</v>
      </c>
      <c r="AI10" s="78">
        <f>AH10*1000000/'a1'!AV11</f>
        <v>4972.3654472735534</v>
      </c>
      <c r="AJ10" s="78">
        <f>'a10'!J7+'a11'!AU22+'a12'!N8</f>
        <v>19983.734281558638</v>
      </c>
      <c r="AK10" s="291">
        <f>'a30-2'!J6</f>
        <v>40.1</v>
      </c>
      <c r="AL10" s="78">
        <f t="shared" si="8"/>
        <v>49834.748831817051</v>
      </c>
      <c r="AM10" s="78">
        <f>AL10*1000000/'a1'!BB11</f>
        <v>49116.905261421372</v>
      </c>
      <c r="AN10" s="78">
        <f>'a10'!K7+'a11'!BA22+'a12'!O8</f>
        <v>185990.72573441308</v>
      </c>
      <c r="AO10" s="291">
        <f>'a30-2'!K6</f>
        <v>51.3</v>
      </c>
      <c r="AP10" s="78">
        <f t="shared" si="9"/>
        <v>362555.02092478186</v>
      </c>
      <c r="AQ10" s="78">
        <f>AP10*1000000/'a1'!BH11</f>
        <v>151449.08341250595</v>
      </c>
      <c r="AR10" s="78">
        <f>'a10'!L7+'a11'!BF22+'a12'!P8</f>
        <v>26373.00412921446</v>
      </c>
      <c r="AS10" s="291">
        <f>'a30-2'!L6</f>
        <v>52</v>
      </c>
      <c r="AT10" s="78">
        <f t="shared" si="10"/>
        <v>50717.315633104736</v>
      </c>
      <c r="AU10" s="78">
        <f>AT10*1000000/'a1'!BN11</f>
        <v>17208.7549536675</v>
      </c>
    </row>
    <row r="11" spans="1:47" ht="18" customHeight="1">
      <c r="A11" s="1">
        <v>1985</v>
      </c>
      <c r="B11" s="78">
        <f>'a10'!B8</f>
        <v>68765.600000000006</v>
      </c>
      <c r="C11" s="78">
        <f>'a11'!G23+'a12'!F9</f>
        <v>238911.40000000002</v>
      </c>
      <c r="D11" s="78">
        <f t="shared" si="0"/>
        <v>307677</v>
      </c>
      <c r="E11" s="291">
        <f>'a30-2'!B7</f>
        <v>52.1</v>
      </c>
      <c r="F11" s="78">
        <f t="shared" si="1"/>
        <v>590550.86372360843</v>
      </c>
      <c r="G11" s="78">
        <f>F11*1000000/'a1'!F12</f>
        <v>22852.264254351634</v>
      </c>
      <c r="H11" s="78">
        <f>'a10'!C8+'a11'!L23+'a12'!G9</f>
        <v>1630.2061333259114</v>
      </c>
      <c r="I11" s="291">
        <f>'a30-2'!C7</f>
        <v>40.4</v>
      </c>
      <c r="J11" s="78">
        <f t="shared" si="11"/>
        <v>4035.163696351266</v>
      </c>
      <c r="K11" s="78">
        <f>J11*1000000/'a1'!L12</f>
        <v>6965.8861444931435</v>
      </c>
      <c r="L11" s="78">
        <f>'a10'!D8+'a11'!Q23+'a12'!H9</f>
        <v>10.610001507974243</v>
      </c>
      <c r="M11" s="291">
        <f>'a30-2'!D7</f>
        <v>48.7</v>
      </c>
      <c r="N11" s="78">
        <f t="shared" si="2"/>
        <v>21.786450735060043</v>
      </c>
      <c r="O11" s="78">
        <f>N11*1000000/'a1'!R12</f>
        <v>170.71478960860094</v>
      </c>
      <c r="P11" s="78">
        <f>'a10'!E8+'a11'!V23+'a12'!I9</f>
        <v>3117.4520988560384</v>
      </c>
      <c r="Q11" s="291">
        <f>'a30-2'!E7</f>
        <v>51.9</v>
      </c>
      <c r="R11" s="78">
        <f t="shared" si="3"/>
        <v>6006.6514428825403</v>
      </c>
      <c r="S11" s="78">
        <f>R11*1000000/'a1'!X12</f>
        <v>6780.6795780794682</v>
      </c>
      <c r="T11" s="78">
        <f>'a10'!F8+'a11'!AA23+'a12'!J9</f>
        <v>2466.3043874750078</v>
      </c>
      <c r="U11" s="291">
        <f>'a30-2'!F7</f>
        <v>50.7</v>
      </c>
      <c r="V11" s="78">
        <f t="shared" si="4"/>
        <v>4864.5056952169771</v>
      </c>
      <c r="W11" s="78">
        <f>V11*1000000/'a1'!AD12</f>
        <v>6725.5538883140125</v>
      </c>
      <c r="X11" s="78">
        <f>'a10'!G8+'a11'!AF23+'a12'!K9</f>
        <v>27846.787175203797</v>
      </c>
      <c r="Y11" s="291">
        <f>'a30-2'!G7</f>
        <v>53.2</v>
      </c>
      <c r="Z11" s="78">
        <f t="shared" si="5"/>
        <v>52343.584915796615</v>
      </c>
      <c r="AA11" s="78">
        <f>Z11*1000000/'a1'!AJ12</f>
        <v>7852.5562139104368</v>
      </c>
      <c r="AB11" s="78">
        <f>'a10'!H8+'a11'!AK23+'a12'!L9</f>
        <v>20091.441442599793</v>
      </c>
      <c r="AC11" s="291">
        <f>'a30-2'!H7</f>
        <v>54.1</v>
      </c>
      <c r="AD11" s="78">
        <f t="shared" si="6"/>
        <v>37137.599709056914</v>
      </c>
      <c r="AE11" s="78">
        <f>AD11*1000000/'a1'!AP12</f>
        <v>3995.5858197948473</v>
      </c>
      <c r="AF11" s="78">
        <f>'a10'!I8+'a11'!AP23+'a12'!M9</f>
        <v>2392.5540926557778</v>
      </c>
      <c r="AG11" s="291">
        <f>'a30-2'!I7</f>
        <v>52.8</v>
      </c>
      <c r="AH11" s="78">
        <f t="shared" si="7"/>
        <v>4531.3524482117</v>
      </c>
      <c r="AI11" s="78">
        <f>AH11*1000000/'a1'!AV12</f>
        <v>4186.0262155591481</v>
      </c>
      <c r="AJ11" s="78">
        <f>'a10'!J8+'a11'!AU23+'a12'!N9</f>
        <v>19081.948344912718</v>
      </c>
      <c r="AK11" s="291">
        <f>'a30-2'!J7</f>
        <v>41</v>
      </c>
      <c r="AL11" s="78">
        <f t="shared" si="8"/>
        <v>46541.337426616388</v>
      </c>
      <c r="AM11" s="78">
        <f>AL11*1000000/'a1'!BB12</f>
        <v>45409.372586773301</v>
      </c>
      <c r="AN11" s="78">
        <f>'a10'!K8+'a11'!BA23+'a12'!O9</f>
        <v>181867.84517409457</v>
      </c>
      <c r="AO11" s="291">
        <f>'a30-2'!K7</f>
        <v>51</v>
      </c>
      <c r="AP11" s="78">
        <f t="shared" si="9"/>
        <v>356603.61798842071</v>
      </c>
      <c r="AQ11" s="78">
        <f>AP11*1000000/'a1'!BH12</f>
        <v>148307.38243387194</v>
      </c>
      <c r="AR11" s="78">
        <f>'a10'!L8+'a11'!BF23+'a12'!P9</f>
        <v>23146.662005493956</v>
      </c>
      <c r="AS11" s="291">
        <f>'a30-2'!L7</f>
        <v>52.4</v>
      </c>
      <c r="AT11" s="78">
        <f t="shared" si="10"/>
        <v>44173.019094454117</v>
      </c>
      <c r="AU11" s="78">
        <f>AT11*1000000/'a1'!BN12</f>
        <v>14847.4198596479</v>
      </c>
    </row>
    <row r="12" spans="1:47" ht="18" customHeight="1">
      <c r="A12" s="1">
        <v>1986</v>
      </c>
      <c r="B12" s="78">
        <f>'a10'!B9</f>
        <v>112124.4</v>
      </c>
      <c r="C12" s="78">
        <f>'a11'!G24+'a12'!F10</f>
        <v>111247.59999999999</v>
      </c>
      <c r="D12" s="78">
        <f t="shared" si="0"/>
        <v>223372</v>
      </c>
      <c r="E12" s="291">
        <f>'a30-2'!B8</f>
        <v>53.7</v>
      </c>
      <c r="F12" s="78">
        <f t="shared" si="1"/>
        <v>415962.75605214149</v>
      </c>
      <c r="G12" s="78">
        <f>F12*1000000/'a1'!F13</f>
        <v>15937.100595332413</v>
      </c>
      <c r="H12" s="78">
        <f>'a10'!C9+'a11'!L24+'a12'!G10</f>
        <v>1170.0438193132034</v>
      </c>
      <c r="I12" s="291">
        <f>'a30-2'!C8</f>
        <v>43.6</v>
      </c>
      <c r="J12" s="78">
        <f t="shared" si="11"/>
        <v>2683.5867415440443</v>
      </c>
      <c r="K12" s="78">
        <f>J12*1000000/'a1'!L13</f>
        <v>4656.530977543257</v>
      </c>
      <c r="L12" s="78">
        <f>'a10'!D9+'a11'!Q24+'a12'!H10</f>
        <v>9.8838424096196444</v>
      </c>
      <c r="M12" s="291">
        <f>'a30-2'!D8</f>
        <v>54</v>
      </c>
      <c r="N12" s="78">
        <f t="shared" si="2"/>
        <v>18.303411869666007</v>
      </c>
      <c r="O12" s="78">
        <f>N12*1000000/'a1'!R13</f>
        <v>142.5099806103118</v>
      </c>
      <c r="P12" s="78">
        <f>'a10'!E9+'a11'!V24+'a12'!I10</f>
        <v>2379.4694947989719</v>
      </c>
      <c r="Q12" s="291">
        <f>'a30-2'!E8</f>
        <v>55.4</v>
      </c>
      <c r="R12" s="78">
        <f t="shared" si="3"/>
        <v>4295.0712902508521</v>
      </c>
      <c r="S12" s="78">
        <f>R12*1000000/'a1'!X13</f>
        <v>4830.8785194821794</v>
      </c>
      <c r="T12" s="78">
        <f>'a10'!F9+'a11'!AA24+'a12'!J10</f>
        <v>2728.0718362426664</v>
      </c>
      <c r="U12" s="291">
        <f>'a30-2'!F8</f>
        <v>53.2</v>
      </c>
      <c r="V12" s="78">
        <f t="shared" si="4"/>
        <v>5127.9545794035084</v>
      </c>
      <c r="W12" s="78">
        <f>V12*1000000/'a1'!AD13</f>
        <v>7072.85544158637</v>
      </c>
      <c r="X12" s="78">
        <f>'a10'!G9+'a11'!AF24+'a12'!K10</f>
        <v>28712.424063755599</v>
      </c>
      <c r="Y12" s="291">
        <f>'a30-2'!G8</f>
        <v>57</v>
      </c>
      <c r="Z12" s="78">
        <f t="shared" si="5"/>
        <v>50372.67379606246</v>
      </c>
      <c r="AA12" s="78">
        <f>Z12*1000000/'a1'!AJ13</f>
        <v>7509.1528384138237</v>
      </c>
      <c r="AB12" s="78">
        <f>'a10'!H9+'a11'!AK24+'a12'!L10</f>
        <v>20511.409901162668</v>
      </c>
      <c r="AC12" s="291">
        <f>'a30-2'!H8</f>
        <v>57.4</v>
      </c>
      <c r="AD12" s="78">
        <f t="shared" si="6"/>
        <v>35734.163590875723</v>
      </c>
      <c r="AE12" s="78">
        <f>AD12*1000000/'a1'!AP13</f>
        <v>3786.4580112800336</v>
      </c>
      <c r="AF12" s="78">
        <f>'a10'!I9+'a11'!AP24+'a12'!M10</f>
        <v>1634.8953542530348</v>
      </c>
      <c r="AG12" s="291">
        <f>'a30-2'!I8</f>
        <v>54.1</v>
      </c>
      <c r="AH12" s="78">
        <f t="shared" si="7"/>
        <v>3021.987715809676</v>
      </c>
      <c r="AI12" s="78">
        <f>AH12*1000000/'a1'!AV13</f>
        <v>2768.5238227859745</v>
      </c>
      <c r="AJ12" s="78">
        <f>'a10'!J9+'a11'!AU24+'a12'!N10</f>
        <v>9538.7388645341816</v>
      </c>
      <c r="AK12" s="291">
        <f>'a30-2'!J8</f>
        <v>38.5</v>
      </c>
      <c r="AL12" s="78">
        <f t="shared" si="8"/>
        <v>24775.945102686186</v>
      </c>
      <c r="AM12" s="78">
        <f>AL12*1000000/'a1'!BB13</f>
        <v>24084.31580569407</v>
      </c>
      <c r="AN12" s="78">
        <f>'a10'!K9+'a11'!BA24+'a12'!O10</f>
        <v>82271.371077099699</v>
      </c>
      <c r="AO12" s="291">
        <f>'a30-2'!K8</f>
        <v>45.4</v>
      </c>
      <c r="AP12" s="78">
        <f t="shared" si="9"/>
        <v>181214.47373810507</v>
      </c>
      <c r="AQ12" s="78">
        <f>AP12*1000000/'a1'!BH13</f>
        <v>74484.047522166715</v>
      </c>
      <c r="AR12" s="78">
        <f>'a10'!L9+'a11'!BF24+'a12'!P10</f>
        <v>25750.926126007329</v>
      </c>
      <c r="AS12" s="291">
        <f>'a30-2'!L8</f>
        <v>54.8</v>
      </c>
      <c r="AT12" s="78">
        <f t="shared" si="10"/>
        <v>46990.741105852794</v>
      </c>
      <c r="AU12" s="78">
        <f>AT12*1000000/'a1'!BN13</f>
        <v>15644.697219074174</v>
      </c>
    </row>
    <row r="13" spans="1:47" ht="18" customHeight="1">
      <c r="A13" s="1">
        <v>1987</v>
      </c>
      <c r="B13" s="78">
        <f>'a10'!B10</f>
        <v>170465.3</v>
      </c>
      <c r="C13" s="78">
        <f>'a11'!G25+'a12'!F11</f>
        <v>137673.9</v>
      </c>
      <c r="D13" s="78">
        <f t="shared" si="0"/>
        <v>308139.19999999995</v>
      </c>
      <c r="E13" s="291">
        <f>'a30-2'!B9</f>
        <v>56.3</v>
      </c>
      <c r="F13" s="78">
        <f t="shared" si="1"/>
        <v>547316.51865008869</v>
      </c>
      <c r="G13" s="78">
        <f>F13*1000000/'a1'!F14</f>
        <v>20695.155443608375</v>
      </c>
      <c r="H13" s="78">
        <f>'a10'!C10+'a11'!L25+'a12'!G11</f>
        <v>1906.7901075977261</v>
      </c>
      <c r="I13" s="291">
        <f>'a30-2'!C9</f>
        <v>45.4</v>
      </c>
      <c r="J13" s="78">
        <f t="shared" si="11"/>
        <v>4199.9782105676786</v>
      </c>
      <c r="K13" s="78">
        <f>J13*1000000/'a1'!L14</f>
        <v>7301.2370629538154</v>
      </c>
      <c r="L13" s="78">
        <f>'a10'!D10+'a11'!Q25+'a12'!H11</f>
        <v>16.1074419783527</v>
      </c>
      <c r="M13" s="291">
        <f>'a30-2'!D9</f>
        <v>55.8</v>
      </c>
      <c r="N13" s="78">
        <f t="shared" si="2"/>
        <v>28.866383473750361</v>
      </c>
      <c r="O13" s="78">
        <f>N13*1000000/'a1'!R14</f>
        <v>224.39489333688607</v>
      </c>
      <c r="P13" s="78">
        <f>'a10'!E10+'a11'!V25+'a12'!I11</f>
        <v>4002.3625677675864</v>
      </c>
      <c r="Q13" s="291">
        <f>'a30-2'!E9</f>
        <v>57.6</v>
      </c>
      <c r="R13" s="78">
        <f t="shared" si="3"/>
        <v>6948.5461245965043</v>
      </c>
      <c r="S13" s="78">
        <f>R13*1000000/'a1'!X14</f>
        <v>7775.8498987210296</v>
      </c>
      <c r="T13" s="78">
        <f>'a10'!F10+'a11'!AA25+'a12'!J11</f>
        <v>5776.3044453073016</v>
      </c>
      <c r="U13" s="291">
        <f>'a30-2'!F9</f>
        <v>55.7</v>
      </c>
      <c r="V13" s="78">
        <f t="shared" si="4"/>
        <v>10370.385000551709</v>
      </c>
      <c r="W13" s="78">
        <f>V13*1000000/'a1'!AD14</f>
        <v>14249.575414901052</v>
      </c>
      <c r="X13" s="78">
        <f>'a10'!G10+'a11'!AF25+'a12'!K11</f>
        <v>35765.411891893986</v>
      </c>
      <c r="Y13" s="291">
        <f>'a30-2'!G9</f>
        <v>60</v>
      </c>
      <c r="Z13" s="78">
        <f t="shared" si="5"/>
        <v>59609.019819823312</v>
      </c>
      <c r="AA13" s="78">
        <f>Z13*1000000/'a1'!AJ14</f>
        <v>8789.3188512127581</v>
      </c>
      <c r="AB13" s="78">
        <f>'a10'!H10+'a11'!AK25+'a12'!L11</f>
        <v>29921.10119570266</v>
      </c>
      <c r="AC13" s="291">
        <f>'a30-2'!H9</f>
        <v>60.6</v>
      </c>
      <c r="AD13" s="78">
        <f t="shared" si="6"/>
        <v>49374.754448354222</v>
      </c>
      <c r="AE13" s="78">
        <f>AD13*1000000/'a1'!AP14</f>
        <v>5122.9545767644686</v>
      </c>
      <c r="AF13" s="78">
        <f>'a10'!I10+'a11'!AP25+'a12'!M11</f>
        <v>2741.0272488435821</v>
      </c>
      <c r="AG13" s="291">
        <f>'a30-2'!I9</f>
        <v>57</v>
      </c>
      <c r="AH13" s="78">
        <f t="shared" si="7"/>
        <v>4808.8197348133026</v>
      </c>
      <c r="AI13" s="78">
        <f>AH13*1000000/'a1'!AV14</f>
        <v>4378.1299565933459</v>
      </c>
      <c r="AJ13" s="78">
        <f>'a10'!J10+'a11'!AU25+'a12'!N11</f>
        <v>15707.646681293179</v>
      </c>
      <c r="AK13" s="291">
        <f>'a30-2'!J9</f>
        <v>39.299999999999997</v>
      </c>
      <c r="AL13" s="78">
        <f t="shared" si="8"/>
        <v>39968.566619066616</v>
      </c>
      <c r="AM13" s="78">
        <f>AL13*1000000/'a1'!BB14</f>
        <v>38699.269285762886</v>
      </c>
      <c r="AN13" s="78">
        <f>'a10'!K10+'a11'!BA25+'a12'!O11</f>
        <v>77961.476947431234</v>
      </c>
      <c r="AO13" s="291">
        <f>'a30-2'!K9</f>
        <v>46.1</v>
      </c>
      <c r="AP13" s="78">
        <f t="shared" si="9"/>
        <v>169113.8328577684</v>
      </c>
      <c r="AQ13" s="78">
        <f>AP13*1000000/'a1'!BH14</f>
        <v>69284.045389328676</v>
      </c>
      <c r="AR13" s="78">
        <f>'a10'!L10+'a11'!BF25+'a12'!P11</f>
        <v>44654.221787855175</v>
      </c>
      <c r="AS13" s="291">
        <f>'a30-2'!L9</f>
        <v>57.1</v>
      </c>
      <c r="AT13" s="78">
        <f t="shared" si="10"/>
        <v>78203.540784334808</v>
      </c>
      <c r="AU13" s="78">
        <f>AT13*1000000/'a1'!BN14</f>
        <v>25651.850862671658</v>
      </c>
    </row>
    <row r="14" spans="1:47" ht="18" customHeight="1">
      <c r="A14" s="1">
        <v>1988</v>
      </c>
      <c r="B14" s="78">
        <f>'a10'!B11</f>
        <v>196872.2</v>
      </c>
      <c r="C14" s="78">
        <f>'a11'!G26+'a12'!F12</f>
        <v>119552.1</v>
      </c>
      <c r="D14" s="78">
        <f t="shared" si="0"/>
        <v>316424.30000000005</v>
      </c>
      <c r="E14" s="291">
        <f>'a30-2'!B10</f>
        <v>58.8</v>
      </c>
      <c r="F14" s="78">
        <f t="shared" si="1"/>
        <v>538136.56462585041</v>
      </c>
      <c r="G14" s="78">
        <f>F14*1000000/'a1'!F15</f>
        <v>20085.907971057295</v>
      </c>
      <c r="H14" s="78">
        <f>'a10'!C11+'a11'!L26+'a12'!G12</f>
        <v>3993.9419406647498</v>
      </c>
      <c r="I14" s="291">
        <f>'a30-2'!C10</f>
        <v>46.4</v>
      </c>
      <c r="J14" s="78">
        <f t="shared" si="11"/>
        <v>8607.6334928119613</v>
      </c>
      <c r="K14" s="78">
        <f>J14*1000000/'a1'!L15</f>
        <v>14970.266013217739</v>
      </c>
      <c r="L14" s="78">
        <f>'a10'!D11+'a11'!Q26+'a12'!H12</f>
        <v>28.518817807510398</v>
      </c>
      <c r="M14" s="291">
        <f>'a30-2'!D10</f>
        <v>59.9</v>
      </c>
      <c r="N14" s="78">
        <f t="shared" si="2"/>
        <v>47.610714202855426</v>
      </c>
      <c r="O14" s="78">
        <f>N14*1000000/'a1'!R15</f>
        <v>368.25030901975748</v>
      </c>
      <c r="P14" s="78">
        <f>'a10'!E11+'a11'!V26+'a12'!I12</f>
        <v>5351.2385431143757</v>
      </c>
      <c r="Q14" s="291">
        <f>'a30-2'!E10</f>
        <v>60.1</v>
      </c>
      <c r="R14" s="78">
        <f t="shared" si="3"/>
        <v>8903.8910867127706</v>
      </c>
      <c r="S14" s="78">
        <f>R14*1000000/'a1'!X15</f>
        <v>9923.9102810390923</v>
      </c>
      <c r="T14" s="78">
        <f>'a10'!F11+'a11'!AA26+'a12'!J12</f>
        <v>9797.3703770437496</v>
      </c>
      <c r="U14" s="291">
        <f>'a30-2'!F10</f>
        <v>59.1</v>
      </c>
      <c r="V14" s="78">
        <f t="shared" si="4"/>
        <v>16577.614851173857</v>
      </c>
      <c r="W14" s="78">
        <f>V14*1000000/'a1'!AD15</f>
        <v>22698.209830059131</v>
      </c>
      <c r="X14" s="78">
        <f>'a10'!G11+'a11'!AF26+'a12'!K12</f>
        <v>47845.815709144852</v>
      </c>
      <c r="Y14" s="291">
        <f>'a30-2'!G10</f>
        <v>62.9</v>
      </c>
      <c r="Z14" s="78">
        <f t="shared" si="5"/>
        <v>76066.479664777187</v>
      </c>
      <c r="AA14" s="78">
        <f>Z14*1000000/'a1'!AJ15</f>
        <v>11125.58475862963</v>
      </c>
      <c r="AB14" s="78">
        <f>'a10'!H11+'a11'!AK26+'a12'!L12</f>
        <v>45664.913203740325</v>
      </c>
      <c r="AC14" s="291">
        <f>'a30-2'!H10</f>
        <v>64</v>
      </c>
      <c r="AD14" s="78">
        <f t="shared" si="6"/>
        <v>71351.426880844258</v>
      </c>
      <c r="AE14" s="78">
        <f>AD14*1000000/'a1'!AP15</f>
        <v>7252.1783421703713</v>
      </c>
      <c r="AF14" s="78">
        <f>'a10'!I11+'a11'!AP26+'a12'!M12</f>
        <v>4448.8400816359308</v>
      </c>
      <c r="AG14" s="291">
        <f>'a30-2'!I10</f>
        <v>61.9</v>
      </c>
      <c r="AH14" s="78">
        <f t="shared" si="7"/>
        <v>7187.140681156593</v>
      </c>
      <c r="AI14" s="78">
        <f>AH14*1000000/'a1'!AV15</f>
        <v>6521.0067950306247</v>
      </c>
      <c r="AJ14" s="78">
        <f>'a10'!J11+'a11'!AU26+'a12'!N12</f>
        <v>16574.619005927867</v>
      </c>
      <c r="AK14" s="291">
        <f>'a30-2'!J10</f>
        <v>42.2</v>
      </c>
      <c r="AL14" s="78">
        <f t="shared" si="8"/>
        <v>39276.348355279304</v>
      </c>
      <c r="AM14" s="78">
        <f>AL14*1000000/'a1'!BB15</f>
        <v>38198.204046078732</v>
      </c>
      <c r="AN14" s="78">
        <f>'a10'!K11+'a11'!BA26+'a12'!O12</f>
        <v>45120.50737447312</v>
      </c>
      <c r="AO14" s="291">
        <f>'a30-2'!K10</f>
        <v>45.4</v>
      </c>
      <c r="AP14" s="78">
        <f t="shared" si="9"/>
        <v>99384.377476813039</v>
      </c>
      <c r="AQ14" s="78">
        <f>AP14*1000000/'a1'!BH15</f>
        <v>40455.837781927905</v>
      </c>
      <c r="AR14" s="78">
        <f>'a10'!L11+'a11'!BF26+'a12'!P12</f>
        <v>62525.601175558324</v>
      </c>
      <c r="AS14" s="291">
        <f>'a30-2'!L10</f>
        <v>59.9</v>
      </c>
      <c r="AT14" s="78">
        <f t="shared" si="10"/>
        <v>104383.30747171673</v>
      </c>
      <c r="AU14" s="78">
        <f>AT14*1000000/'a1'!BN15</f>
        <v>33512.461300150069</v>
      </c>
    </row>
    <row r="15" spans="1:47" ht="18" customHeight="1">
      <c r="A15" s="1">
        <v>1989</v>
      </c>
      <c r="B15" s="78">
        <f>'a10'!B12</f>
        <v>168057.8</v>
      </c>
      <c r="C15" s="78">
        <f>'a11'!G27+'a12'!F13</f>
        <v>136836.90000000002</v>
      </c>
      <c r="D15" s="78">
        <f t="shared" si="0"/>
        <v>304894.7</v>
      </c>
      <c r="E15" s="291">
        <f>'a30-2'!B11</f>
        <v>61.6</v>
      </c>
      <c r="F15" s="78">
        <f t="shared" si="1"/>
        <v>494958.92857142864</v>
      </c>
      <c r="G15" s="78">
        <f>F15*1000000/'a1'!F16</f>
        <v>18145.796916851319</v>
      </c>
      <c r="H15" s="78">
        <f>'a10'!C12+'a11'!L27+'a12'!G13</f>
        <v>4405.7049044980067</v>
      </c>
      <c r="I15" s="291">
        <f>'a30-2'!C11</f>
        <v>47.3</v>
      </c>
      <c r="J15" s="78">
        <f t="shared" si="11"/>
        <v>9314.3866902706286</v>
      </c>
      <c r="K15" s="78">
        <f>J15*1000000/'a1'!L16</f>
        <v>16155.356057435731</v>
      </c>
      <c r="L15" s="78">
        <f>'a10'!D12+'a11'!Q27+'a12'!H13</f>
        <v>30.458030784119231</v>
      </c>
      <c r="M15" s="291">
        <f>'a30-2'!D11</f>
        <v>62.7</v>
      </c>
      <c r="N15" s="78">
        <f t="shared" si="2"/>
        <v>48.577401569568153</v>
      </c>
      <c r="O15" s="78">
        <f>N15*1000000/'a1'!R16</f>
        <v>373.23305317255961</v>
      </c>
      <c r="P15" s="78">
        <f>'a10'!E12+'a11'!V27+'a12'!I13</f>
        <v>6208.9208949222557</v>
      </c>
      <c r="Q15" s="291">
        <f>'a30-2'!E11</f>
        <v>62.8</v>
      </c>
      <c r="R15" s="78">
        <f t="shared" si="3"/>
        <v>9886.8167116596433</v>
      </c>
      <c r="S15" s="78">
        <f>R15*1000000/'a1'!X16</f>
        <v>10938.668097220245</v>
      </c>
      <c r="T15" s="78">
        <f>'a10'!F12+'a11'!AA27+'a12'!J13</f>
        <v>11802.296253722026</v>
      </c>
      <c r="U15" s="291">
        <f>'a30-2'!F11</f>
        <v>61.8</v>
      </c>
      <c r="V15" s="78">
        <f t="shared" si="4"/>
        <v>19097.566753595511</v>
      </c>
      <c r="W15" s="78">
        <f>V15*1000000/'a1'!AD16</f>
        <v>25978.524522356638</v>
      </c>
      <c r="X15" s="78">
        <f>'a10'!G12+'a11'!AF27+'a12'!K13</f>
        <v>51267.222760612625</v>
      </c>
      <c r="Y15" s="291">
        <f>'a30-2'!G11</f>
        <v>65.8</v>
      </c>
      <c r="Z15" s="78">
        <f t="shared" si="5"/>
        <v>77913.712402146848</v>
      </c>
      <c r="AA15" s="78">
        <f>Z15*1000000/'a1'!AJ16</f>
        <v>11250.869644885532</v>
      </c>
      <c r="AB15" s="78">
        <f>'a10'!H12+'a11'!AK27+'a12'!L13</f>
        <v>50800.609255904827</v>
      </c>
      <c r="AC15" s="291">
        <f>'a30-2'!H11</f>
        <v>67.3</v>
      </c>
      <c r="AD15" s="78">
        <f t="shared" si="6"/>
        <v>75483.817616500499</v>
      </c>
      <c r="AE15" s="78">
        <f>AD15*1000000/'a1'!AP16</f>
        <v>7471.2005246303561</v>
      </c>
      <c r="AF15" s="78">
        <f>'a10'!I12+'a11'!AP27+'a12'!M13</f>
        <v>4987.0487980008056</v>
      </c>
      <c r="AG15" s="291">
        <f>'a30-2'!I11</f>
        <v>64.2</v>
      </c>
      <c r="AH15" s="78">
        <f t="shared" si="7"/>
        <v>7767.9887819327196</v>
      </c>
      <c r="AI15" s="78">
        <f>AH15*1000000/'a1'!AV16</f>
        <v>7037.5476375374337</v>
      </c>
      <c r="AJ15" s="78">
        <f>'a10'!J12+'a11'!AU27+'a12'!N13</f>
        <v>19222.140902546536</v>
      </c>
      <c r="AK15" s="291">
        <f>'a30-2'!J11</f>
        <v>43.7</v>
      </c>
      <c r="AL15" s="78">
        <f t="shared" si="8"/>
        <v>43986.592454339901</v>
      </c>
      <c r="AM15" s="78">
        <f>AL15*1000000/'a1'!BB16</f>
        <v>43147.841562212066</v>
      </c>
      <c r="AN15" s="78">
        <f>'a10'!K12+'a11'!BA27+'a12'!O13</f>
        <v>50253.159410283981</v>
      </c>
      <c r="AO15" s="291">
        <f>'a30-2'!K11</f>
        <v>47.3</v>
      </c>
      <c r="AP15" s="78">
        <f t="shared" si="9"/>
        <v>106243.46598368707</v>
      </c>
      <c r="AQ15" s="78">
        <f>AP15*1000000/'a1'!BH16</f>
        <v>42525.878732225421</v>
      </c>
      <c r="AR15" s="78">
        <f>'a10'!L12+'a11'!BF27+'a12'!P13</f>
        <v>76412.104402018638</v>
      </c>
      <c r="AS15" s="291">
        <f>'a30-2'!L11</f>
        <v>63.1</v>
      </c>
      <c r="AT15" s="78">
        <f t="shared" si="10"/>
        <v>121096.83740414998</v>
      </c>
      <c r="AU15" s="78">
        <f>AT15*1000000/'a1'!BN16</f>
        <v>37881.531068249533</v>
      </c>
    </row>
    <row r="16" spans="1:47" ht="18" customHeight="1">
      <c r="A16" s="1">
        <v>1990</v>
      </c>
      <c r="B16" s="78">
        <f>'a10'!B13</f>
        <v>91231.9</v>
      </c>
      <c r="C16" s="78">
        <f>'a11'!G28+'a12'!F14</f>
        <v>126474.1</v>
      </c>
      <c r="D16" s="78">
        <f t="shared" si="0"/>
        <v>217706</v>
      </c>
      <c r="E16" s="291">
        <f>'a30-2'!B12</f>
        <v>63.7</v>
      </c>
      <c r="F16" s="78">
        <f t="shared" si="1"/>
        <v>341767.66091051803</v>
      </c>
      <c r="G16" s="78">
        <f>F16*1000000/'a1'!F17</f>
        <v>12342.131295236693</v>
      </c>
      <c r="H16" s="78">
        <f>'a10'!C13+'a11'!L28+'a12'!G14</f>
        <v>3191.1310801475765</v>
      </c>
      <c r="I16" s="291">
        <f>'a30-2'!C12</f>
        <v>48.3</v>
      </c>
      <c r="J16" s="78">
        <f t="shared" si="11"/>
        <v>6606.8966462682756</v>
      </c>
      <c r="K16" s="78">
        <f>J16*1000000/'a1'!L17</f>
        <v>11443.129245590811</v>
      </c>
      <c r="L16" s="78">
        <f>'a10'!D13+'a11'!Q28+'a12'!H14</f>
        <v>19.905744606197437</v>
      </c>
      <c r="M16" s="291">
        <f>'a30-2'!D12</f>
        <v>65.2</v>
      </c>
      <c r="N16" s="78">
        <f t="shared" si="2"/>
        <v>30.530283138339627</v>
      </c>
      <c r="O16" s="78">
        <f>N16*1000000/'a1'!R17</f>
        <v>234.12075655915177</v>
      </c>
      <c r="P16" s="78">
        <f>'a10'!E13+'a11'!V28+'a12'!I14</f>
        <v>6858.812959795262</v>
      </c>
      <c r="Q16" s="291">
        <f>'a30-2'!E12</f>
        <v>65.599999999999994</v>
      </c>
      <c r="R16" s="78">
        <f t="shared" si="3"/>
        <v>10455.507560663509</v>
      </c>
      <c r="S16" s="78">
        <f>R16*1000000/'a1'!X17</f>
        <v>11483.877287919404</v>
      </c>
      <c r="T16" s="78">
        <f>'a10'!F13+'a11'!AA28+'a12'!J14</f>
        <v>11705.629605435459</v>
      </c>
      <c r="U16" s="291">
        <f>'a30-2'!F12</f>
        <v>63.9</v>
      </c>
      <c r="V16" s="78">
        <f t="shared" si="4"/>
        <v>18318.669179085224</v>
      </c>
      <c r="W16" s="78">
        <f>V16*1000000/'a1'!AD17</f>
        <v>24749.740837181926</v>
      </c>
      <c r="X16" s="78">
        <f>'a10'!G13+'a11'!AF28+'a12'!K14</f>
        <v>46196.623548283918</v>
      </c>
      <c r="Y16" s="291">
        <f>'a30-2'!G12</f>
        <v>67.8</v>
      </c>
      <c r="Z16" s="78">
        <f t="shared" si="5"/>
        <v>68136.612903073619</v>
      </c>
      <c r="AA16" s="78">
        <f>Z16*1000000/'a1'!AJ17</f>
        <v>9737.9947456052669</v>
      </c>
      <c r="AB16" s="78">
        <f>'a10'!H13+'a11'!AK28+'a12'!L14</f>
        <v>43882.725971650994</v>
      </c>
      <c r="AC16" s="291">
        <f>'a30-2'!H12</f>
        <v>69.5</v>
      </c>
      <c r="AD16" s="78">
        <f t="shared" si="6"/>
        <v>63140.612908850344</v>
      </c>
      <c r="AE16" s="78">
        <f>AD16*1000000/'a1'!AP17</f>
        <v>6132.638227668278</v>
      </c>
      <c r="AF16" s="78">
        <f>'a10'!I13+'a11'!AP28+'a12'!M14</f>
        <v>3668.1712461935631</v>
      </c>
      <c r="AG16" s="291">
        <f>'a30-2'!I12</f>
        <v>64.8</v>
      </c>
      <c r="AH16" s="78">
        <f t="shared" si="7"/>
        <v>5660.7580959777206</v>
      </c>
      <c r="AI16" s="78">
        <f>AH16*1000000/'a1'!AV17</f>
        <v>5120.9069630283129</v>
      </c>
      <c r="AJ16" s="78">
        <f>'a10'!J13+'a11'!AU28+'a12'!N14</f>
        <v>17567.767888612492</v>
      </c>
      <c r="AK16" s="291">
        <f>'a30-2'!J12</f>
        <v>43.6</v>
      </c>
      <c r="AL16" s="78">
        <f t="shared" si="8"/>
        <v>40293.045616083698</v>
      </c>
      <c r="AM16" s="78">
        <f>AL16*1000000/'a1'!BB17</f>
        <v>39984.088563751597</v>
      </c>
      <c r="AN16" s="78">
        <f>'a10'!K13+'a11'!BA28+'a12'!O14</f>
        <v>69106.339685912462</v>
      </c>
      <c r="AO16" s="291">
        <f>'a30-2'!K12</f>
        <v>50.4</v>
      </c>
      <c r="AP16" s="78">
        <f t="shared" si="9"/>
        <v>137115.75334506441</v>
      </c>
      <c r="AQ16" s="78">
        <f>AP16*1000000/'a1'!BH17</f>
        <v>53817.567766652646</v>
      </c>
      <c r="AR16" s="78">
        <f>'a10'!L13+'a11'!BF28+'a12'!P14</f>
        <v>76762.733848957112</v>
      </c>
      <c r="AS16" s="291">
        <f>'a30-2'!L12</f>
        <v>65.3</v>
      </c>
      <c r="AT16" s="78">
        <f t="shared" si="10"/>
        <v>117553.95688967398</v>
      </c>
      <c r="AU16" s="78">
        <f>AT16*1000000/'a1'!BN17</f>
        <v>35707.774400581868</v>
      </c>
    </row>
    <row r="17" spans="1:47" ht="18" customHeight="1">
      <c r="A17" s="1">
        <v>1991</v>
      </c>
      <c r="B17" s="78">
        <f>'a10'!B14</f>
        <v>32863.199999999997</v>
      </c>
      <c r="C17" s="78">
        <f>'a11'!G29+'a12'!F15</f>
        <v>97109.9</v>
      </c>
      <c r="D17" s="78">
        <f t="shared" si="0"/>
        <v>129973.09999999999</v>
      </c>
      <c r="E17" s="291">
        <f>'a30-2'!B13</f>
        <v>65.599999999999994</v>
      </c>
      <c r="F17" s="78">
        <f t="shared" si="1"/>
        <v>198129.7256097561</v>
      </c>
      <c r="G17" s="78">
        <f>F17*1000000/'a1'!F18</f>
        <v>7066.6175992568542</v>
      </c>
      <c r="H17" s="78">
        <f>'a10'!C14+'a11'!L29+'a12'!G15</f>
        <v>2597.4262952837134</v>
      </c>
      <c r="I17" s="291">
        <f>'a30-2'!C13</f>
        <v>50.2</v>
      </c>
      <c r="J17" s="78">
        <f t="shared" si="11"/>
        <v>5174.155966700624</v>
      </c>
      <c r="K17" s="78">
        <f>J17*1000000/'a1'!L18</f>
        <v>8926.4375490829279</v>
      </c>
      <c r="L17" s="78">
        <f>'a10'!D14+'a11'!Q29+'a12'!H15</f>
        <v>15.420128319254346</v>
      </c>
      <c r="M17" s="291">
        <f>'a30-2'!D13</f>
        <v>67.8</v>
      </c>
      <c r="N17" s="78">
        <f t="shared" si="2"/>
        <v>22.743552093295495</v>
      </c>
      <c r="O17" s="78">
        <f>N17*1000000/'a1'!R18</f>
        <v>174.45521629601743</v>
      </c>
      <c r="P17" s="78">
        <f>'a10'!E14+'a11'!V29+'a12'!I15</f>
        <v>6190.3018976635294</v>
      </c>
      <c r="Q17" s="291">
        <f>'a30-2'!E13</f>
        <v>68.900000000000006</v>
      </c>
      <c r="R17" s="78">
        <f t="shared" si="3"/>
        <v>8984.4730009630312</v>
      </c>
      <c r="S17" s="78">
        <f>R17*1000000/'a1'!X18</f>
        <v>9819.4288560191999</v>
      </c>
      <c r="T17" s="78">
        <f>'a10'!F14+'a11'!AA29+'a12'!J15</f>
        <v>10761.566387756071</v>
      </c>
      <c r="U17" s="291">
        <f>'a30-2'!F13</f>
        <v>64.8</v>
      </c>
      <c r="V17" s="78">
        <f t="shared" si="4"/>
        <v>16607.355536660602</v>
      </c>
      <c r="W17" s="78">
        <f>V17*1000000/'a1'!AD18</f>
        <v>22274.799631234484</v>
      </c>
      <c r="X17" s="78">
        <f>'a10'!G14+'a11'!AF29+'a12'!K15</f>
        <v>39814.682441282537</v>
      </c>
      <c r="Y17" s="291">
        <f>'a30-2'!G13</f>
        <v>70.400000000000006</v>
      </c>
      <c r="Z17" s="78">
        <f t="shared" si="5"/>
        <v>56554.946649549049</v>
      </c>
      <c r="AA17" s="78">
        <f>Z17*1000000/'a1'!AJ18</f>
        <v>8002.232597345479</v>
      </c>
      <c r="AB17" s="78">
        <f>'a10'!H14+'a11'!AK29+'a12'!L15</f>
        <v>36509.009564161228</v>
      </c>
      <c r="AC17" s="291">
        <f>'a30-2'!H13</f>
        <v>72.099999999999994</v>
      </c>
      <c r="AD17" s="78">
        <f t="shared" si="6"/>
        <v>50636.629076506564</v>
      </c>
      <c r="AE17" s="78">
        <f>AD17*1000000/'a1'!AP18</f>
        <v>4854.2896290848212</v>
      </c>
      <c r="AF17" s="78">
        <f>'a10'!I14+'a11'!AP29+'a12'!M15</f>
        <v>2791.2371401051792</v>
      </c>
      <c r="AG17" s="291">
        <f>'a30-2'!I13</f>
        <v>66.599999999999994</v>
      </c>
      <c r="AH17" s="78">
        <f t="shared" si="7"/>
        <v>4191.046756914684</v>
      </c>
      <c r="AI17" s="78">
        <f>AH17*1000000/'a1'!AV18</f>
        <v>3777.0652925860791</v>
      </c>
      <c r="AJ17" s="78">
        <f>'a10'!J14+'a11'!AU29+'a12'!N15</f>
        <v>12973.7411593128</v>
      </c>
      <c r="AK17" s="291">
        <f>'a30-2'!J13</f>
        <v>43.6</v>
      </c>
      <c r="AL17" s="78">
        <f t="shared" si="8"/>
        <v>29756.287062644038</v>
      </c>
      <c r="AM17" s="78">
        <f>AL17*1000000/'a1'!BB18</f>
        <v>29675.776680509814</v>
      </c>
      <c r="AN17" s="78">
        <f>'a10'!K14+'a11'!BA29+'a12'!O15</f>
        <v>46937.804398334243</v>
      </c>
      <c r="AO17" s="291">
        <f>'a30-2'!K13</f>
        <v>50</v>
      </c>
      <c r="AP17" s="78">
        <f t="shared" si="9"/>
        <v>93875.608796668486</v>
      </c>
      <c r="AQ17" s="78">
        <f>AP17*1000000/'a1'!BH18</f>
        <v>36213.166499891791</v>
      </c>
      <c r="AR17" s="78">
        <f>'a10'!L14+'a11'!BF29+'a12'!P15</f>
        <v>71244.006464475693</v>
      </c>
      <c r="AS17" s="291">
        <f>'a30-2'!L13</f>
        <v>67.2</v>
      </c>
      <c r="AT17" s="78">
        <f t="shared" si="10"/>
        <v>106017.86676261263</v>
      </c>
      <c r="AU17" s="78">
        <f>AT17*1000000/'a1'!BN18</f>
        <v>31423.995279670184</v>
      </c>
    </row>
    <row r="18" spans="1:47" ht="18" customHeight="1">
      <c r="A18" s="1">
        <v>1992</v>
      </c>
      <c r="B18" s="78">
        <f>'a10'!B15</f>
        <v>44580.7</v>
      </c>
      <c r="C18" s="78">
        <f>'a11'!G30+'a12'!F16</f>
        <v>83123.100000000006</v>
      </c>
      <c r="D18" s="78">
        <f t="shared" si="0"/>
        <v>127703.8</v>
      </c>
      <c r="E18" s="291">
        <f>'a30-2'!B14</f>
        <v>66.599999999999994</v>
      </c>
      <c r="F18" s="78">
        <f t="shared" si="1"/>
        <v>191747.44744744746</v>
      </c>
      <c r="G18" s="78">
        <f>F18*1000000/'a1'!F19</f>
        <v>6758.5091537496337</v>
      </c>
      <c r="H18" s="78">
        <f>'a10'!C15+'a11'!L30+'a12'!G16</f>
        <v>2255.0397809536239</v>
      </c>
      <c r="I18" s="291">
        <f>'a30-2'!C14</f>
        <v>51.1</v>
      </c>
      <c r="J18" s="78">
        <f t="shared" si="11"/>
        <v>4412.9937004963285</v>
      </c>
      <c r="K18" s="78">
        <f>J18*1000000/'a1'!L19</f>
        <v>7607.1802031968618</v>
      </c>
      <c r="L18" s="78">
        <f>'a10'!D15+'a11'!Q30+'a12'!H16</f>
        <v>14.539177147962162</v>
      </c>
      <c r="M18" s="291">
        <f>'a30-2'!D14</f>
        <v>67</v>
      </c>
      <c r="N18" s="78">
        <f t="shared" si="2"/>
        <v>21.700264399943524</v>
      </c>
      <c r="O18" s="78">
        <f>N18*1000000/'a1'!R19</f>
        <v>165.86992287481579</v>
      </c>
      <c r="P18" s="78">
        <f>'a10'!E15+'a11'!V30+'a12'!I16</f>
        <v>4603.9728774749256</v>
      </c>
      <c r="Q18" s="291">
        <f>'a30-2'!E14</f>
        <v>69.900000000000006</v>
      </c>
      <c r="R18" s="78">
        <f t="shared" si="3"/>
        <v>6586.5134155578335</v>
      </c>
      <c r="S18" s="78">
        <f>R18*1000000/'a1'!X19</f>
        <v>7163.5284703130819</v>
      </c>
      <c r="T18" s="78">
        <f>'a10'!F15+'a11'!AA30+'a12'!J16</f>
        <v>8533.0134632213976</v>
      </c>
      <c r="U18" s="291">
        <f>'a30-2'!F14</f>
        <v>66</v>
      </c>
      <c r="V18" s="78">
        <f t="shared" si="4"/>
        <v>12928.808277608177</v>
      </c>
      <c r="W18" s="78">
        <f>V18*1000000/'a1'!AD19</f>
        <v>17281.707474603943</v>
      </c>
      <c r="X18" s="78">
        <f>'a10'!G15+'a11'!AF30+'a12'!K16</f>
        <v>32841.21138342606</v>
      </c>
      <c r="Y18" s="291">
        <f>'a30-2'!G14</f>
        <v>71.599999999999994</v>
      </c>
      <c r="Z18" s="78">
        <f t="shared" si="5"/>
        <v>45867.613664002878</v>
      </c>
      <c r="AA18" s="78">
        <f>Z18*1000000/'a1'!AJ19</f>
        <v>6451.1320889848084</v>
      </c>
      <c r="AB18" s="78">
        <f>'a10'!H15+'a11'!AK30+'a12'!L16</f>
        <v>32344.50020340542</v>
      </c>
      <c r="AC18" s="291">
        <f>'a30-2'!H14</f>
        <v>72.400000000000006</v>
      </c>
      <c r="AD18" s="78">
        <f t="shared" si="6"/>
        <v>44674.724037852786</v>
      </c>
      <c r="AE18" s="78">
        <f>AD18*1000000/'a1'!AP19</f>
        <v>4225.6770501378651</v>
      </c>
      <c r="AF18" s="78">
        <f>'a10'!I15+'a11'!AP30+'a12'!M16</f>
        <v>2491.9853802695829</v>
      </c>
      <c r="AG18" s="291">
        <f>'a30-2'!I14</f>
        <v>67.400000000000006</v>
      </c>
      <c r="AH18" s="78">
        <f t="shared" si="7"/>
        <v>3697.3076858599152</v>
      </c>
      <c r="AI18" s="78">
        <f>AH18*1000000/'a1'!AV19</f>
        <v>3322.8581264485542</v>
      </c>
      <c r="AJ18" s="78">
        <f>'a10'!J15+'a11'!AU30+'a12'!N16</f>
        <v>12536.061825734756</v>
      </c>
      <c r="AK18" s="291">
        <f>'a30-2'!J14</f>
        <v>45.5</v>
      </c>
      <c r="AL18" s="78">
        <f t="shared" si="8"/>
        <v>27551.784232384081</v>
      </c>
      <c r="AM18" s="78">
        <f>AL18*1000000/'a1'!BB19</f>
        <v>27442.152831820957</v>
      </c>
      <c r="AN18" s="78">
        <f>'a10'!K15+'a11'!BA30+'a12'!O16</f>
        <v>40792.006106679713</v>
      </c>
      <c r="AO18" s="291">
        <f>'a30-2'!K14</f>
        <v>50.8</v>
      </c>
      <c r="AP18" s="78">
        <f t="shared" si="9"/>
        <v>80299.224619448258</v>
      </c>
      <c r="AQ18" s="78">
        <f>AP18*1000000/'a1'!BH19</f>
        <v>30501.036444892587</v>
      </c>
      <c r="AR18" s="78">
        <f>'a10'!L15+'a11'!BF30+'a12'!P16</f>
        <v>60903.94370107069</v>
      </c>
      <c r="AS18" s="291">
        <f>'a30-2'!L14</f>
        <v>69.599999999999994</v>
      </c>
      <c r="AT18" s="78">
        <f t="shared" si="10"/>
        <v>87505.666237170532</v>
      </c>
      <c r="AU18" s="78">
        <f>AT18*1000000/'a1'!BN19</f>
        <v>25226.480565097267</v>
      </c>
    </row>
    <row r="19" spans="1:47" ht="18" customHeight="1">
      <c r="A19" s="1">
        <v>1993</v>
      </c>
      <c r="B19" s="78">
        <f>'a10'!B16</f>
        <v>107000.6</v>
      </c>
      <c r="C19" s="78">
        <f>'a11'!G31+'a12'!F17</f>
        <v>97656.2</v>
      </c>
      <c r="D19" s="78">
        <f t="shared" si="0"/>
        <v>204656.8</v>
      </c>
      <c r="E19" s="291">
        <f>'a30-2'!B15</f>
        <v>67.400000000000006</v>
      </c>
      <c r="F19" s="78">
        <f t="shared" si="1"/>
        <v>303645.10385756672</v>
      </c>
      <c r="G19" s="78">
        <f>F19*1000000/'a1'!F20</f>
        <v>10585.588358250629</v>
      </c>
      <c r="H19" s="78">
        <f>'a10'!C16+'a11'!L31+'a12'!G17</f>
        <v>1494.1134017617519</v>
      </c>
      <c r="I19" s="291">
        <f>'a30-2'!C15</f>
        <v>51.4</v>
      </c>
      <c r="J19" s="78">
        <f t="shared" si="11"/>
        <v>2906.8354119878441</v>
      </c>
      <c r="K19" s="78">
        <f>J19*1000000/'a1'!L20</f>
        <v>5011.9839441699305</v>
      </c>
      <c r="L19" s="78">
        <f>'a10'!D16+'a11'!Q31+'a12'!H17</f>
        <v>11.031588775196404</v>
      </c>
      <c r="M19" s="291">
        <f>'a30-2'!D15</f>
        <v>71.3</v>
      </c>
      <c r="N19" s="78">
        <f t="shared" si="2"/>
        <v>15.47207401850828</v>
      </c>
      <c r="O19" s="78">
        <f>N19*1000000/'a1'!R20</f>
        <v>117.05572087812766</v>
      </c>
      <c r="P19" s="78">
        <f>'a10'!E16+'a11'!V31+'a12'!I17</f>
        <v>3432.6930879342895</v>
      </c>
      <c r="Q19" s="291">
        <f>'a30-2'!E15</f>
        <v>70</v>
      </c>
      <c r="R19" s="78">
        <f t="shared" si="3"/>
        <v>4903.8472684775561</v>
      </c>
      <c r="S19" s="78">
        <f>R19*1000000/'a1'!X20</f>
        <v>5307.6248272073562</v>
      </c>
      <c r="T19" s="78">
        <f>'a10'!F16+'a11'!AA31+'a12'!J17</f>
        <v>6051.6858041905716</v>
      </c>
      <c r="U19" s="291">
        <f>'a30-2'!F15</f>
        <v>67.2</v>
      </c>
      <c r="V19" s="78">
        <f t="shared" si="4"/>
        <v>9005.4848276645407</v>
      </c>
      <c r="W19" s="78">
        <f>V19*1000000/'a1'!AD20</f>
        <v>12026.362862326647</v>
      </c>
      <c r="X19" s="78">
        <f>'a10'!G16+'a11'!AF31+'a12'!K17</f>
        <v>26062.761317814355</v>
      </c>
      <c r="Y19" s="291">
        <f>'a30-2'!G15</f>
        <v>71.7</v>
      </c>
      <c r="Z19" s="78">
        <f t="shared" si="5"/>
        <v>36349.736844929364</v>
      </c>
      <c r="AA19" s="78">
        <f>Z19*1000000/'a1'!AJ20</f>
        <v>5079.235508029843</v>
      </c>
      <c r="AB19" s="78">
        <f>'a10'!H16+'a11'!AK31+'a12'!L17</f>
        <v>24673.612817644163</v>
      </c>
      <c r="AC19" s="291">
        <f>'a30-2'!H15</f>
        <v>73.599999999999994</v>
      </c>
      <c r="AD19" s="78">
        <f t="shared" si="6"/>
        <v>33523.930458755662</v>
      </c>
      <c r="AE19" s="78">
        <f>AD19*1000000/'a1'!AP20</f>
        <v>3135.9973143926768</v>
      </c>
      <c r="AF19" s="78">
        <f>'a10'!I16+'a11'!AP31+'a12'!M17</f>
        <v>1875.1195146011146</v>
      </c>
      <c r="AG19" s="291">
        <f>'a30-2'!I15</f>
        <v>67.5</v>
      </c>
      <c r="AH19" s="78">
        <f t="shared" si="7"/>
        <v>2777.9548364460957</v>
      </c>
      <c r="AI19" s="78">
        <f>AH19*1000000/'a1'!AV20</f>
        <v>2485.6031635550748</v>
      </c>
      <c r="AJ19" s="78">
        <f>'a10'!J16+'a11'!AU31+'a12'!N17</f>
        <v>11404.708952233947</v>
      </c>
      <c r="AK19" s="291">
        <f>'a30-2'!J15</f>
        <v>45.5</v>
      </c>
      <c r="AL19" s="78">
        <f t="shared" si="8"/>
        <v>25065.294400514169</v>
      </c>
      <c r="AM19" s="78">
        <f>AL19*1000000/'a1'!BB20</f>
        <v>24893.529050068693</v>
      </c>
      <c r="AN19" s="78">
        <f>'a10'!K16+'a11'!BA31+'a12'!O17</f>
        <v>59923.26785569256</v>
      </c>
      <c r="AO19" s="291">
        <f>'a30-2'!K15</f>
        <v>51</v>
      </c>
      <c r="AP19" s="78">
        <f t="shared" si="9"/>
        <v>117496.60363861287</v>
      </c>
      <c r="AQ19" s="78">
        <f>AP19*1000000/'a1'!BH20</f>
        <v>44050.896429267166</v>
      </c>
      <c r="AR19" s="78">
        <f>'a10'!L16+'a11'!BF31+'a12'!P17</f>
        <v>56791.614511480228</v>
      </c>
      <c r="AS19" s="291">
        <f>'a30-2'!L15</f>
        <v>71.400000000000006</v>
      </c>
      <c r="AT19" s="78">
        <f t="shared" si="10"/>
        <v>79540.076346610949</v>
      </c>
      <c r="AU19" s="78">
        <f>AT19*1000000/'a1'!BN20</f>
        <v>22294.046914043538</v>
      </c>
    </row>
    <row r="20" spans="1:47" ht="18" customHeight="1">
      <c r="A20" s="1">
        <v>1994</v>
      </c>
      <c r="B20" s="78">
        <f>'a10'!B17</f>
        <v>202170.8</v>
      </c>
      <c r="C20" s="78">
        <f>'a11'!G32+'a12'!F18</f>
        <v>96061.200000000012</v>
      </c>
      <c r="D20" s="78">
        <f t="shared" si="0"/>
        <v>298232</v>
      </c>
      <c r="E20" s="291">
        <f>'a30-2'!B16</f>
        <v>68.400000000000006</v>
      </c>
      <c r="F20" s="78">
        <f t="shared" si="1"/>
        <v>436011.69590643269</v>
      </c>
      <c r="G20" s="78">
        <f>F20*1000000/'a1'!F21</f>
        <v>15034.542344995101</v>
      </c>
      <c r="H20" s="78">
        <f>'a10'!C17+'a11'!L32+'a12'!G18</f>
        <v>2267.7993268183977</v>
      </c>
      <c r="I20" s="291">
        <f>'a30-2'!C16</f>
        <v>52.1</v>
      </c>
      <c r="J20" s="78">
        <f t="shared" si="11"/>
        <v>4352.7818173097839</v>
      </c>
      <c r="K20" s="78">
        <f>J20*1000000/'a1'!L21</f>
        <v>7577.0921469848245</v>
      </c>
      <c r="L20" s="78">
        <f>'a10'!D17+'a11'!Q32+'a12'!H18</f>
        <v>15.588004007880706</v>
      </c>
      <c r="M20" s="291">
        <f>'a30-2'!D16</f>
        <v>69.2</v>
      </c>
      <c r="N20" s="78">
        <f t="shared" si="2"/>
        <v>22.526017352428767</v>
      </c>
      <c r="O20" s="78">
        <f>N20*1000000/'a1'!R21</f>
        <v>168.81387735357336</v>
      </c>
      <c r="P20" s="78">
        <f>'a10'!E17+'a11'!V32+'a12'!I18</f>
        <v>3100.0650942061848</v>
      </c>
      <c r="Q20" s="291">
        <f>'a30-2'!E16</f>
        <v>71.400000000000006</v>
      </c>
      <c r="R20" s="78">
        <f t="shared" si="3"/>
        <v>4341.8278630338718</v>
      </c>
      <c r="S20" s="78">
        <f>R20*1000000/'a1'!X21</f>
        <v>4684.3928260069324</v>
      </c>
      <c r="T20" s="78">
        <f>'a10'!F17+'a11'!AA32+'a12'!J18</f>
        <v>6443.9647926113366</v>
      </c>
      <c r="U20" s="291">
        <f>'a30-2'!F16</f>
        <v>68.8</v>
      </c>
      <c r="V20" s="78">
        <f t="shared" si="4"/>
        <v>9366.2278962374094</v>
      </c>
      <c r="W20" s="78">
        <f>V20*1000000/'a1'!AD21</f>
        <v>12485.224173020535</v>
      </c>
      <c r="X20" s="78">
        <f>'a10'!G17+'a11'!AF32+'a12'!K18</f>
        <v>30350.52022601819</v>
      </c>
      <c r="Y20" s="291">
        <f>'a30-2'!G16</f>
        <v>72.400000000000006</v>
      </c>
      <c r="Z20" s="78">
        <f t="shared" si="5"/>
        <v>41920.608046986454</v>
      </c>
      <c r="AA20" s="78">
        <f>Z20*1000000/'a1'!AJ21</f>
        <v>5828.4565043124603</v>
      </c>
      <c r="AB20" s="78">
        <f>'a10'!H17+'a11'!AK32+'a12'!L18</f>
        <v>27513.877770588981</v>
      </c>
      <c r="AC20" s="291">
        <f>'a30-2'!H16</f>
        <v>73.900000000000006</v>
      </c>
      <c r="AD20" s="78">
        <f t="shared" si="6"/>
        <v>37231.228376981031</v>
      </c>
      <c r="AE20" s="78">
        <f>AD20*1000000/'a1'!AP21</f>
        <v>3441.2354151594805</v>
      </c>
      <c r="AF20" s="78">
        <f>'a10'!I17+'a11'!AP32+'a12'!M18</f>
        <v>2486.0383812067621</v>
      </c>
      <c r="AG20" s="291">
        <f>'a30-2'!I16</f>
        <v>68.8</v>
      </c>
      <c r="AH20" s="78">
        <f t="shared" si="7"/>
        <v>3613.427879660991</v>
      </c>
      <c r="AI20" s="78">
        <f>AH20*1000000/'a1'!AV21</f>
        <v>3216.997302120662</v>
      </c>
      <c r="AJ20" s="78">
        <f>'a10'!J17+'a11'!AU32+'a12'!N18</f>
        <v>15281.368702485122</v>
      </c>
      <c r="AK20" s="291">
        <f>'a30-2'!J16</f>
        <v>46.7</v>
      </c>
      <c r="AL20" s="78">
        <f t="shared" si="8"/>
        <v>32722.416921809683</v>
      </c>
      <c r="AM20" s="78">
        <f>AL20*1000000/'a1'!BB21</f>
        <v>32412.071338741236</v>
      </c>
      <c r="AN20" s="78">
        <f>'a10'!K17+'a11'!BA32+'a12'!O18</f>
        <v>52550.447899923434</v>
      </c>
      <c r="AO20" s="291">
        <f>'a30-2'!K16</f>
        <v>52.3</v>
      </c>
      <c r="AP20" s="78">
        <f t="shared" si="9"/>
        <v>100478.86787748267</v>
      </c>
      <c r="AQ20" s="78">
        <f>AP20*1000000/'a1'!BH21</f>
        <v>37206.044820119139</v>
      </c>
      <c r="AR20" s="78">
        <f>'a10'!L17+'a11'!BF32+'a12'!P18</f>
        <v>62392.898715963362</v>
      </c>
      <c r="AS20" s="291">
        <f>'a30-2'!L16</f>
        <v>74.099999999999994</v>
      </c>
      <c r="AT20" s="78">
        <f t="shared" si="10"/>
        <v>84200.942936522755</v>
      </c>
      <c r="AU20" s="78">
        <f>AT20*1000000/'a1'!BN21</f>
        <v>22905.121069761295</v>
      </c>
    </row>
    <row r="21" spans="1:47" ht="18" customHeight="1">
      <c r="A21" s="1">
        <v>1995</v>
      </c>
      <c r="B21" s="78">
        <f>'a10'!B18</f>
        <v>352156.1</v>
      </c>
      <c r="C21" s="78">
        <f>'a11'!G33+'a12'!F19</f>
        <v>124776.20000000001</v>
      </c>
      <c r="D21" s="78">
        <f t="shared" si="0"/>
        <v>476932.3</v>
      </c>
      <c r="E21" s="291">
        <f>'a30-2'!B17</f>
        <v>70</v>
      </c>
      <c r="F21" s="78">
        <f t="shared" si="1"/>
        <v>681331.85714285704</v>
      </c>
      <c r="G21" s="78">
        <f>F21*1000000/'a1'!F22</f>
        <v>23251.813044467963</v>
      </c>
      <c r="H21" s="78">
        <f>'a10'!C18+'a11'!L33+'a12'!G19</f>
        <v>4480.5111230552611</v>
      </c>
      <c r="I21" s="291">
        <f>'a30-2'!C17</f>
        <v>52.7</v>
      </c>
      <c r="J21" s="78">
        <f t="shared" si="11"/>
        <v>8501.9186395735505</v>
      </c>
      <c r="K21" s="78">
        <f>J21*1000000/'a1'!L22</f>
        <v>14984.074007394382</v>
      </c>
      <c r="L21" s="78">
        <f>'a10'!D18+'a11'!Q33+'a12'!H19</f>
        <v>24.575305473148024</v>
      </c>
      <c r="M21" s="291">
        <f>'a30-2'!D17</f>
        <v>68.3</v>
      </c>
      <c r="N21" s="78">
        <f t="shared" si="2"/>
        <v>35.981413577083494</v>
      </c>
      <c r="O21" s="78">
        <f>N21*1000000/'a1'!R22</f>
        <v>267.68897501829031</v>
      </c>
      <c r="P21" s="78">
        <f>'a10'!E18+'a11'!V33+'a12'!I19</f>
        <v>5059.0131797633048</v>
      </c>
      <c r="Q21" s="291">
        <f>'a30-2'!E17</f>
        <v>72.599999999999994</v>
      </c>
      <c r="R21" s="78">
        <f t="shared" si="3"/>
        <v>6968.3377131725965</v>
      </c>
      <c r="S21" s="78">
        <f>R21*1000000/'a1'!X22</f>
        <v>7508.0137408660485</v>
      </c>
      <c r="T21" s="78">
        <f>'a10'!F18+'a11'!AA33+'a12'!J19</f>
        <v>11722.760866722452</v>
      </c>
      <c r="U21" s="291">
        <f>'a30-2'!F17</f>
        <v>71.7</v>
      </c>
      <c r="V21" s="78">
        <f t="shared" si="4"/>
        <v>16349.736215791423</v>
      </c>
      <c r="W21" s="78">
        <f>V21*1000000/'a1'!AD22</f>
        <v>21772.273282781014</v>
      </c>
      <c r="X21" s="78">
        <f>'a10'!G18+'a11'!AF33+'a12'!K19</f>
        <v>49142.879931600473</v>
      </c>
      <c r="Y21" s="291">
        <f>'a30-2'!G17</f>
        <v>73.900000000000006</v>
      </c>
      <c r="Z21" s="78">
        <f t="shared" si="5"/>
        <v>66499.160935859909</v>
      </c>
      <c r="AA21" s="78">
        <f>Z21*1000000/'a1'!AJ22</f>
        <v>9211.4065158377816</v>
      </c>
      <c r="AB21" s="78">
        <f>'a10'!H18+'a11'!AK33+'a12'!L19</f>
        <v>42081.44018776447</v>
      </c>
      <c r="AC21" s="291">
        <f>'a30-2'!H17</f>
        <v>75.5</v>
      </c>
      <c r="AD21" s="78">
        <f t="shared" si="6"/>
        <v>55737.006871211226</v>
      </c>
      <c r="AE21" s="78">
        <f>AD21*1000000/'a1'!AP22</f>
        <v>5090.0822969331412</v>
      </c>
      <c r="AF21" s="78">
        <f>'a10'!I18+'a11'!AP33+'a12'!M19</f>
        <v>4380.0273927513208</v>
      </c>
      <c r="AG21" s="291">
        <f>'a30-2'!I17</f>
        <v>71.400000000000006</v>
      </c>
      <c r="AH21" s="78">
        <f t="shared" si="7"/>
        <v>6134.4921467105332</v>
      </c>
      <c r="AI21" s="78">
        <f>AH21*1000000/'a1'!AV22</f>
        <v>5432.8407622641216</v>
      </c>
      <c r="AJ21" s="78">
        <f>'a10'!J18+'a11'!AU33+'a12'!N19</f>
        <v>21709.025126797591</v>
      </c>
      <c r="AK21" s="291">
        <f>'a30-2'!J17</f>
        <v>49.8</v>
      </c>
      <c r="AL21" s="78">
        <f t="shared" si="8"/>
        <v>43592.4199333285</v>
      </c>
      <c r="AM21" s="78">
        <f>AL21*1000000/'a1'!BB22</f>
        <v>42982.625426404105</v>
      </c>
      <c r="AN21" s="78">
        <f>'a10'!K18+'a11'!BA33+'a12'!O19</f>
        <v>59775.452891477864</v>
      </c>
      <c r="AO21" s="291">
        <f>'a30-2'!K17</f>
        <v>52.9</v>
      </c>
      <c r="AP21" s="78">
        <f t="shared" si="9"/>
        <v>112997.07540922092</v>
      </c>
      <c r="AQ21" s="78">
        <f>AP21*1000000/'a1'!BH22</f>
        <v>41322.468561827853</v>
      </c>
      <c r="AR21" s="78">
        <f>'a10'!L18+'a11'!BF33+'a12'!P19</f>
        <v>77582.311513828186</v>
      </c>
      <c r="AS21" s="291">
        <f>'a30-2'!L17</f>
        <v>76.2</v>
      </c>
      <c r="AT21" s="78">
        <f t="shared" si="10"/>
        <v>101814.05710476141</v>
      </c>
      <c r="AU21" s="78">
        <f>AT21*1000000/'a1'!BN22</f>
        <v>26953.546524124173</v>
      </c>
    </row>
    <row r="22" spans="1:47" ht="18" customHeight="1">
      <c r="A22" s="1">
        <v>1996</v>
      </c>
      <c r="B22" s="78">
        <f>'a10'!B19</f>
        <v>265150.09999999998</v>
      </c>
      <c r="C22" s="78">
        <f>'a11'!G34+'a12'!F20</f>
        <v>162380.59999999998</v>
      </c>
      <c r="D22" s="78">
        <f t="shared" si="0"/>
        <v>427530.69999999995</v>
      </c>
      <c r="E22" s="291">
        <f>'a30-2'!B18</f>
        <v>71.2</v>
      </c>
      <c r="F22" s="78">
        <f t="shared" si="1"/>
        <v>600464.46629213484</v>
      </c>
      <c r="G22" s="78">
        <f>F22*1000000/'a1'!F23</f>
        <v>20278.961346793694</v>
      </c>
      <c r="H22" s="78">
        <f>'a10'!C19+'a11'!L34+'a12'!G20</f>
        <v>5196.9446803413994</v>
      </c>
      <c r="I22" s="291">
        <f>'a30-2'!C18</f>
        <v>54</v>
      </c>
      <c r="J22" s="78">
        <f t="shared" si="11"/>
        <v>9623.9716302618508</v>
      </c>
      <c r="K22" s="78">
        <f>J22*1000000/'a1'!L23</f>
        <v>17194.936609138946</v>
      </c>
      <c r="L22" s="78">
        <f>'a10'!D19+'a11'!Q34+'a12'!H20</f>
        <v>20.906033094673408</v>
      </c>
      <c r="M22" s="291">
        <f>'a30-2'!D18</f>
        <v>70.099999999999994</v>
      </c>
      <c r="N22" s="78">
        <f t="shared" si="2"/>
        <v>29.823157053742381</v>
      </c>
      <c r="O22" s="78">
        <f>N22*1000000/'a1'!R23</f>
        <v>219.71280530542433</v>
      </c>
      <c r="P22" s="78">
        <f>'a10'!E19+'a11'!V34+'a12'!I20</f>
        <v>5620.9040503252754</v>
      </c>
      <c r="Q22" s="291">
        <f>'a30-2'!E18</f>
        <v>73.400000000000006</v>
      </c>
      <c r="R22" s="78">
        <f t="shared" si="3"/>
        <v>7657.9074255112746</v>
      </c>
      <c r="S22" s="78">
        <f>R22*1000000/'a1'!X23</f>
        <v>8222.5764157071299</v>
      </c>
      <c r="T22" s="78">
        <f>'a10'!F19+'a11'!AA34+'a12'!J20</f>
        <v>14692.739617768453</v>
      </c>
      <c r="U22" s="291">
        <f>'a30-2'!F18</f>
        <v>72.099999999999994</v>
      </c>
      <c r="V22" s="78">
        <f t="shared" si="4"/>
        <v>20378.279636294668</v>
      </c>
      <c r="W22" s="78">
        <f>V22*1000000/'a1'!AD23</f>
        <v>27089.122010101015</v>
      </c>
      <c r="X22" s="78">
        <f>'a10'!G19+'a11'!AF34+'a12'!K20</f>
        <v>61488.372399109452</v>
      </c>
      <c r="Y22" s="291">
        <f>'a30-2'!G18</f>
        <v>74.2</v>
      </c>
      <c r="Z22" s="78">
        <f t="shared" si="5"/>
        <v>82868.426413894136</v>
      </c>
      <c r="AA22" s="78">
        <f>Z22*1000000/'a1'!AJ23</f>
        <v>11435.021970630207</v>
      </c>
      <c r="AB22" s="78">
        <f>'a10'!H19+'a11'!AK34+'a12'!L20</f>
        <v>48601.643708348201</v>
      </c>
      <c r="AC22" s="291">
        <f>'a30-2'!H18</f>
        <v>76.5</v>
      </c>
      <c r="AD22" s="78">
        <f t="shared" si="6"/>
        <v>63531.560403069547</v>
      </c>
      <c r="AE22" s="78">
        <f>AD22*1000000/'a1'!AP23</f>
        <v>5732.3934354626717</v>
      </c>
      <c r="AF22" s="78">
        <f>'a10'!I19+'a11'!AP34+'a12'!M20</f>
        <v>4511.9160068385827</v>
      </c>
      <c r="AG22" s="291">
        <f>'a30-2'!I18</f>
        <v>73.099999999999994</v>
      </c>
      <c r="AH22" s="78">
        <f t="shared" si="7"/>
        <v>6172.2517193414269</v>
      </c>
      <c r="AI22" s="78">
        <f>AH22*1000000/'a1'!AV23</f>
        <v>5441.9621646888427</v>
      </c>
      <c r="AJ22" s="78">
        <f>'a10'!J19+'a11'!AU34+'a12'!N20</f>
        <v>23692.527504252441</v>
      </c>
      <c r="AK22" s="291">
        <f>'a30-2'!J18</f>
        <v>52.9</v>
      </c>
      <c r="AL22" s="78">
        <f t="shared" si="8"/>
        <v>44787.386586488552</v>
      </c>
      <c r="AM22" s="78">
        <f>AL22*1000000/'a1'!BB23</f>
        <v>43954.665449546883</v>
      </c>
      <c r="AN22" s="78">
        <f>'a10'!K19+'a11'!BA34+'a12'!O20</f>
        <v>100409.03210668793</v>
      </c>
      <c r="AO22" s="291">
        <f>'a30-2'!K18</f>
        <v>55.5</v>
      </c>
      <c r="AP22" s="78">
        <f t="shared" si="9"/>
        <v>180917.17496700527</v>
      </c>
      <c r="AQ22" s="78">
        <f>AP22*1000000/'a1'!BH23</f>
        <v>65192.25383684504</v>
      </c>
      <c r="AR22" s="78">
        <f>'a10'!L19+'a11'!BF34+'a12'!P20</f>
        <v>91723.071148106799</v>
      </c>
      <c r="AS22" s="291">
        <f>'a30-2'!L18</f>
        <v>76.5</v>
      </c>
      <c r="AT22" s="78">
        <f t="shared" si="10"/>
        <v>119899.43940928993</v>
      </c>
      <c r="AU22" s="78">
        <f>AT22*1000000/'a1'!BN23</f>
        <v>30947.245516897543</v>
      </c>
    </row>
    <row r="23" spans="1:47" ht="18" customHeight="1">
      <c r="A23" s="1">
        <v>1997</v>
      </c>
      <c r="B23" s="78">
        <f>'a10'!B20</f>
        <v>261033.1</v>
      </c>
      <c r="C23" s="78">
        <f>'a11'!G35+'a12'!F21</f>
        <v>170857.9</v>
      </c>
      <c r="D23" s="78">
        <f t="shared" si="0"/>
        <v>431891</v>
      </c>
      <c r="E23" s="291">
        <f>'a30-2'!B19</f>
        <v>72</v>
      </c>
      <c r="F23" s="78">
        <f t="shared" si="1"/>
        <v>599848.61111111112</v>
      </c>
      <c r="G23" s="78">
        <f>F23*1000000/'a1'!F24</f>
        <v>20057.83635787473</v>
      </c>
      <c r="H23" s="78">
        <f>'a10'!C20+'a11'!L35+'a12'!G21</f>
        <v>6107.6732635482704</v>
      </c>
      <c r="I23" s="291">
        <f>'a30-2'!C19</f>
        <v>53.9</v>
      </c>
      <c r="J23" s="78">
        <f t="shared" si="11"/>
        <v>11331.490284876198</v>
      </c>
      <c r="K23" s="78">
        <f>J23*1000000/'a1'!L24</f>
        <v>20568.640460757179</v>
      </c>
      <c r="L23" s="78">
        <f>'a10'!D20+'a11'!Q35+'a12'!H21</f>
        <v>21.517867190586959</v>
      </c>
      <c r="M23" s="291">
        <f>'a30-2'!D19</f>
        <v>69.400000000000006</v>
      </c>
      <c r="N23" s="78">
        <f t="shared" si="2"/>
        <v>31.005572320730483</v>
      </c>
      <c r="O23" s="78">
        <f>N23*1000000/'a1'!R24</f>
        <v>227.82300834513009</v>
      </c>
      <c r="P23" s="78">
        <f>'a10'!E20+'a11'!V35+'a12'!I21</f>
        <v>5984.4758013251922</v>
      </c>
      <c r="Q23" s="291">
        <f>'a30-2'!E19</f>
        <v>73.8</v>
      </c>
      <c r="R23" s="78">
        <f t="shared" si="3"/>
        <v>8109.0458012536492</v>
      </c>
      <c r="S23" s="78">
        <f>R23*1000000/'a1'!X24</f>
        <v>8696.9416638463335</v>
      </c>
      <c r="T23" s="78">
        <f>'a10'!F20+'a11'!AA35+'a12'!J21</f>
        <v>16260.404693290358</v>
      </c>
      <c r="U23" s="291">
        <f>'a30-2'!F19</f>
        <v>72.099999999999994</v>
      </c>
      <c r="V23" s="78">
        <f t="shared" si="4"/>
        <v>22552.572390139194</v>
      </c>
      <c r="W23" s="78">
        <f>V23*1000000/'a1'!AD24</f>
        <v>29969.757771167722</v>
      </c>
      <c r="X23" s="78">
        <f>'a10'!G20+'a11'!AF35+'a12'!K21</f>
        <v>74977.78464156753</v>
      </c>
      <c r="Y23" s="291">
        <f>'a30-2'!G19</f>
        <v>75.5</v>
      </c>
      <c r="Z23" s="78">
        <f t="shared" si="5"/>
        <v>99308.324028566261</v>
      </c>
      <c r="AA23" s="78">
        <f>Z23*1000000/'a1'!AJ24</f>
        <v>13651.358681387399</v>
      </c>
      <c r="AB23" s="78">
        <f>'a10'!H20+'a11'!AK35+'a12'!L21</f>
        <v>56066.162346088531</v>
      </c>
      <c r="AC23" s="291">
        <f>'a30-2'!H19</f>
        <v>77.5</v>
      </c>
      <c r="AD23" s="78">
        <f t="shared" si="6"/>
        <v>72343.435285275526</v>
      </c>
      <c r="AE23" s="78">
        <f>AD23*1000000/'a1'!AP24</f>
        <v>6443.3277526417169</v>
      </c>
      <c r="AF23" s="78">
        <f>'a10'!I20+'a11'!AP35+'a12'!M21</f>
        <v>4875.7744708402042</v>
      </c>
      <c r="AG23" s="291">
        <f>'a30-2'!I19</f>
        <v>72.8</v>
      </c>
      <c r="AH23" s="78">
        <f t="shared" si="7"/>
        <v>6697.492405000281</v>
      </c>
      <c r="AI23" s="78">
        <f>AH23*1000000/'a1'!AV24</f>
        <v>5895.0157068572216</v>
      </c>
      <c r="AJ23" s="78">
        <f>'a10'!J20+'a11'!AU35+'a12'!N21</f>
        <v>23154.147535910775</v>
      </c>
      <c r="AK23" s="291">
        <f>'a30-2'!J19</f>
        <v>50.9</v>
      </c>
      <c r="AL23" s="78">
        <f t="shared" si="8"/>
        <v>45489.48435345928</v>
      </c>
      <c r="AM23" s="78">
        <f>AL23*1000000/'a1'!BB24</f>
        <v>44689.453752384099</v>
      </c>
      <c r="AN23" s="78">
        <f>'a10'!K20+'a11'!BA35+'a12'!O21</f>
        <v>104431.00904848424</v>
      </c>
      <c r="AO23" s="291">
        <f>'a30-2'!K19</f>
        <v>56.4</v>
      </c>
      <c r="AP23" s="78">
        <f t="shared" si="9"/>
        <v>185161.36356114227</v>
      </c>
      <c r="AQ23" s="78">
        <f>AP23*1000000/'a1'!BH24</f>
        <v>65431.558006346022</v>
      </c>
      <c r="AR23" s="78">
        <f>'a10'!L20+'a11'!BF35+'a12'!P21</f>
        <v>106995.70288618513</v>
      </c>
      <c r="AS23" s="291">
        <f>'a30-2'!L19</f>
        <v>78</v>
      </c>
      <c r="AT23" s="78">
        <f t="shared" si="10"/>
        <v>137173.97805921172</v>
      </c>
      <c r="AU23" s="78">
        <f>AT23*1000000/'a1'!BN24</f>
        <v>34740.051825987124</v>
      </c>
    </row>
    <row r="24" spans="1:47" ht="18" customHeight="1">
      <c r="A24" s="1">
        <v>1998</v>
      </c>
      <c r="B24" s="78">
        <f>'a10'!B21</f>
        <v>229127.2</v>
      </c>
      <c r="C24" s="78">
        <f>'a11'!G36+'a12'!F22</f>
        <v>104848.79999999999</v>
      </c>
      <c r="D24" s="78">
        <f t="shared" si="0"/>
        <v>333976</v>
      </c>
      <c r="E24" s="291">
        <f>'a30-2'!B20</f>
        <v>71.900000000000006</v>
      </c>
      <c r="F24" s="78">
        <f t="shared" si="1"/>
        <v>464500.69541029207</v>
      </c>
      <c r="G24" s="78">
        <f>F24*1000000/'a1'!F25</f>
        <v>15403.681995466983</v>
      </c>
      <c r="H24" s="78">
        <f>'a10'!C21+'a11'!L36+'a12'!G22</f>
        <v>5842.0940840676894</v>
      </c>
      <c r="I24" s="291">
        <f>'a30-2'!C20</f>
        <v>54.1</v>
      </c>
      <c r="J24" s="78">
        <f t="shared" si="11"/>
        <v>10798.695164635285</v>
      </c>
      <c r="K24" s="78">
        <f>J24*1000000/'a1'!L25</f>
        <v>20003.399441384412</v>
      </c>
      <c r="L24" s="78">
        <f>'a10'!D21+'a11'!Q36+'a12'!H22</f>
        <v>35.51743634466191</v>
      </c>
      <c r="M24" s="291">
        <f>'a30-2'!D20</f>
        <v>70.2</v>
      </c>
      <c r="N24" s="78">
        <f t="shared" si="2"/>
        <v>50.594638667609559</v>
      </c>
      <c r="O24" s="78">
        <f>N24*1000000/'a1'!R25</f>
        <v>372.55632137204765</v>
      </c>
      <c r="P24" s="78">
        <f>'a10'!E21+'a11'!V36+'a12'!I22</f>
        <v>5393.6958129433169</v>
      </c>
      <c r="Q24" s="291">
        <f>'a30-2'!E20</f>
        <v>74.599999999999994</v>
      </c>
      <c r="R24" s="78">
        <f t="shared" si="3"/>
        <v>7230.1552452323294</v>
      </c>
      <c r="S24" s="78">
        <f>R24*1000000/'a1'!X25</f>
        <v>7759.0426268488545</v>
      </c>
      <c r="T24" s="78">
        <f>'a10'!F21+'a11'!AA36+'a12'!J22</f>
        <v>14211.44331961484</v>
      </c>
      <c r="U24" s="291">
        <f>'a30-2'!F20</f>
        <v>72.7</v>
      </c>
      <c r="V24" s="78">
        <f t="shared" si="4"/>
        <v>19548.065088878735</v>
      </c>
      <c r="W24" s="78">
        <f>V24*1000000/'a1'!AD25</f>
        <v>26045.681170477841</v>
      </c>
      <c r="X24" s="78">
        <f>'a10'!G21+'a11'!AF36+'a12'!K22</f>
        <v>67223.630626244689</v>
      </c>
      <c r="Y24" s="291">
        <f>'a30-2'!G20</f>
        <v>75.900000000000006</v>
      </c>
      <c r="Z24" s="78">
        <f t="shared" si="5"/>
        <v>88568.683302035148</v>
      </c>
      <c r="AA24" s="78">
        <f>Z24*1000000/'a1'!AJ25</f>
        <v>12139.456190609584</v>
      </c>
      <c r="AB24" s="78">
        <f>'a10'!H21+'a11'!AK36+'a12'!L22</f>
        <v>47816.809528677128</v>
      </c>
      <c r="AC24" s="291">
        <f>'a30-2'!H20</f>
        <v>78.2</v>
      </c>
      <c r="AD24" s="78">
        <f t="shared" si="6"/>
        <v>61146.815254062822</v>
      </c>
      <c r="AE24" s="78">
        <f>AD24*1000000/'a1'!AP25</f>
        <v>5379.8476032883636</v>
      </c>
      <c r="AF24" s="78">
        <f>'a10'!I21+'a11'!AP36+'a12'!M22</f>
        <v>3815.2893519549707</v>
      </c>
      <c r="AG24" s="291">
        <f>'a30-2'!I20</f>
        <v>73.2</v>
      </c>
      <c r="AH24" s="78">
        <f t="shared" si="7"/>
        <v>5212.1439234357522</v>
      </c>
      <c r="AI24" s="78">
        <f>AH24*1000000/'a1'!AV25</f>
        <v>4582.1488589654509</v>
      </c>
      <c r="AJ24" s="78">
        <f>'a10'!J21+'a11'!AU36+'a12'!N22</f>
        <v>17448.94782495773</v>
      </c>
      <c r="AK24" s="291">
        <f>'a30-2'!J20</f>
        <v>49.9</v>
      </c>
      <c r="AL24" s="78">
        <f t="shared" si="8"/>
        <v>34967.83131254054</v>
      </c>
      <c r="AM24" s="78">
        <f>AL24*1000000/'a1'!BB25</f>
        <v>34372.094176277307</v>
      </c>
      <c r="AN24" s="78">
        <f>'a10'!K21+'a11'!BA36+'a12'!O22</f>
        <v>59175.122350358281</v>
      </c>
      <c r="AO24" s="291">
        <f>'a30-2'!K20</f>
        <v>53.8</v>
      </c>
      <c r="AP24" s="78">
        <f t="shared" si="9"/>
        <v>109990.93373672542</v>
      </c>
      <c r="AQ24" s="78">
        <f>AP24*1000000/'a1'!BH25</f>
        <v>37940.127522700561</v>
      </c>
      <c r="AR24" s="78">
        <f>'a10'!L21+'a11'!BF36+'a12'!P22</f>
        <v>91934.797201438225</v>
      </c>
      <c r="AS24" s="291">
        <f>'a30-2'!L20</f>
        <v>77.900000000000006</v>
      </c>
      <c r="AT24" s="78">
        <f t="shared" si="10"/>
        <v>118016.42772970247</v>
      </c>
      <c r="AU24" s="78">
        <f>AT24*1000000/'a1'!BN25</f>
        <v>29629.193982119632</v>
      </c>
    </row>
    <row r="25" spans="1:47" ht="18" customHeight="1">
      <c r="A25" s="1">
        <v>1999</v>
      </c>
      <c r="B25" s="78">
        <f>'a10'!B22</f>
        <v>291679.59999999998</v>
      </c>
      <c r="C25" s="78">
        <f>'a11'!G37+'a12'!F23</f>
        <v>190443.69999999998</v>
      </c>
      <c r="D25" s="78">
        <f t="shared" si="0"/>
        <v>482123.29999999993</v>
      </c>
      <c r="E25" s="291">
        <f>'a30-2'!B21</f>
        <v>73.2</v>
      </c>
      <c r="F25" s="78">
        <f t="shared" si="1"/>
        <v>658638.38797814201</v>
      </c>
      <c r="G25" s="78">
        <f>F25*1000000/'a1'!F26</f>
        <v>21664.819967752086</v>
      </c>
      <c r="H25" s="78">
        <f>'a10'!C22+'a11'!L37+'a12'!G23</f>
        <v>5835.128629499628</v>
      </c>
      <c r="I25" s="291">
        <f>'a30-2'!C21</f>
        <v>55.9</v>
      </c>
      <c r="J25" s="78">
        <f t="shared" si="11"/>
        <v>10438.512754024379</v>
      </c>
      <c r="K25" s="78">
        <f>J25*1000000/'a1'!L26</f>
        <v>19572.37043930553</v>
      </c>
      <c r="L25" s="78">
        <f>'a10'!D22+'a11'!Q37+'a12'!H23</f>
        <v>62.598185143239974</v>
      </c>
      <c r="M25" s="291">
        <f>'a30-2'!D21</f>
        <v>71.5</v>
      </c>
      <c r="N25" s="78">
        <f t="shared" si="2"/>
        <v>87.549909291244717</v>
      </c>
      <c r="O25" s="78">
        <f>N25*1000000/'a1'!R26</f>
        <v>642.4219758531616</v>
      </c>
      <c r="P25" s="78">
        <f>'a10'!E22+'a11'!V37+'a12'!I23</f>
        <v>5995.4917081147623</v>
      </c>
      <c r="Q25" s="291">
        <f>'a30-2'!E21</f>
        <v>76.599999999999994</v>
      </c>
      <c r="R25" s="78">
        <f t="shared" si="3"/>
        <v>7827.0126737790633</v>
      </c>
      <c r="S25" s="78">
        <f>R25*1000000/'a1'!X26</f>
        <v>8382.0376808545261</v>
      </c>
      <c r="T25" s="78">
        <f>'a10'!F22+'a11'!AA37+'a12'!J23</f>
        <v>17964.26834005252</v>
      </c>
      <c r="U25" s="291">
        <f>'a30-2'!F21</f>
        <v>74.2</v>
      </c>
      <c r="V25" s="78">
        <f t="shared" si="4"/>
        <v>24210.604231876714</v>
      </c>
      <c r="W25" s="78">
        <f>V25*1000000/'a1'!AD26</f>
        <v>32254.958668955562</v>
      </c>
      <c r="X25" s="78">
        <f>'a10'!G22+'a11'!AF37+'a12'!K23</f>
        <v>82161.760444894215</v>
      </c>
      <c r="Y25" s="291">
        <f>'a30-2'!G21</f>
        <v>77.099999999999994</v>
      </c>
      <c r="Z25" s="78">
        <f t="shared" si="5"/>
        <v>106565.18864448019</v>
      </c>
      <c r="AA25" s="78">
        <f>Z25*1000000/'a1'!AJ26</f>
        <v>14551.625117875286</v>
      </c>
      <c r="AB25" s="78">
        <f>'a10'!H22+'a11'!AK37+'a12'!L23</f>
        <v>57899.470089397611</v>
      </c>
      <c r="AC25" s="291">
        <f>'a30-2'!H21</f>
        <v>78.599999999999994</v>
      </c>
      <c r="AD25" s="78">
        <f t="shared" si="6"/>
        <v>73663.447950887552</v>
      </c>
      <c r="AE25" s="78">
        <f>AD25*1000000/'a1'!AP26</f>
        <v>6402.8675395014843</v>
      </c>
      <c r="AF25" s="78">
        <f>'a10'!I22+'a11'!AP37+'a12'!M23</f>
        <v>4328.648004586129</v>
      </c>
      <c r="AG25" s="291">
        <f>'a30-2'!I21</f>
        <v>74.599999999999994</v>
      </c>
      <c r="AH25" s="78">
        <f t="shared" si="7"/>
        <v>5802.4772179438723</v>
      </c>
      <c r="AI25" s="78">
        <f>AH25*1000000/'a1'!AV26</f>
        <v>5078.9858426325509</v>
      </c>
      <c r="AJ25" s="78">
        <f>'a10'!J22+'a11'!AU37+'a12'!N23</f>
        <v>25490.815649296441</v>
      </c>
      <c r="AK25" s="291">
        <f>'a30-2'!J21</f>
        <v>52</v>
      </c>
      <c r="AL25" s="78">
        <f t="shared" si="8"/>
        <v>49020.799325570079</v>
      </c>
      <c r="AM25" s="78">
        <f>AL25*1000000/'a1'!BB26</f>
        <v>48319.013966717474</v>
      </c>
      <c r="AN25" s="78">
        <f>'a10'!K22+'a11'!BA37+'a12'!O23</f>
        <v>131288.86431796814</v>
      </c>
      <c r="AO25" s="291">
        <f>'a30-2'!K21</f>
        <v>57.9</v>
      </c>
      <c r="AP25" s="78">
        <f t="shared" si="9"/>
        <v>226751.06099821787</v>
      </c>
      <c r="AQ25" s="78">
        <f>AP25*1000000/'a1'!BH26</f>
        <v>76794.68803323133</v>
      </c>
      <c r="AR25" s="78">
        <f>'a10'!L22+'a11'!BF37+'a12'!P23</f>
        <v>113023.74253196378</v>
      </c>
      <c r="AS25" s="291">
        <f>'a30-2'!L21</f>
        <v>78.900000000000006</v>
      </c>
      <c r="AT25" s="78">
        <f t="shared" si="10"/>
        <v>143249.35682124688</v>
      </c>
      <c r="AU25" s="78">
        <f>AT25*1000000/'a1'!BN26</f>
        <v>35710.786655759402</v>
      </c>
    </row>
    <row r="26" spans="1:47" ht="18" customHeight="1">
      <c r="A26" s="1">
        <v>2000</v>
      </c>
      <c r="B26" s="78">
        <f>'a10'!B23</f>
        <v>376747.4</v>
      </c>
      <c r="C26" s="78">
        <f>'a11'!G38+'a12'!F24</f>
        <v>437709.2</v>
      </c>
      <c r="D26" s="78">
        <f t="shared" si="0"/>
        <v>814456.60000000009</v>
      </c>
      <c r="E26" s="291">
        <f>'a30-2'!B22</f>
        <v>76.400000000000006</v>
      </c>
      <c r="F26" s="78">
        <f t="shared" si="1"/>
        <v>1066042.6701570682</v>
      </c>
      <c r="G26" s="78">
        <f>F26*1000000/'a1'!F27</f>
        <v>34740.66512861412</v>
      </c>
      <c r="H26" s="78">
        <f>'a10'!C23+'a11'!L38+'a12'!G24</f>
        <v>21010.936619378383</v>
      </c>
      <c r="I26" s="291">
        <f>'a30-2'!C22</f>
        <v>60.7</v>
      </c>
      <c r="J26" s="78">
        <f t="shared" si="11"/>
        <v>34614.393112649726</v>
      </c>
      <c r="K26" s="78">
        <f>J26*1000000/'a1'!L27</f>
        <v>65561.784494929074</v>
      </c>
      <c r="L26" s="78">
        <f>'a10'!D23+'a11'!Q38+'a12'!H24</f>
        <v>34.220287213365374</v>
      </c>
      <c r="M26" s="291">
        <f>'a30-2'!D22</f>
        <v>74.5</v>
      </c>
      <c r="N26" s="78">
        <f t="shared" si="2"/>
        <v>45.933271427336074</v>
      </c>
      <c r="O26" s="78">
        <f>N26*1000000/'a1'!R27</f>
        <v>336.58145693072527</v>
      </c>
      <c r="P26" s="78">
        <f>'a10'!E23+'a11'!V38+'a12'!I24</f>
        <v>11771.888007160871</v>
      </c>
      <c r="Q26" s="291">
        <f>'a30-2'!E22</f>
        <v>79.8</v>
      </c>
      <c r="R26" s="78">
        <f t="shared" si="3"/>
        <v>14751.739357344451</v>
      </c>
      <c r="S26" s="78">
        <f>R26*1000000/'a1'!X27</f>
        <v>15797.180998654401</v>
      </c>
      <c r="T26" s="78">
        <f>'a10'!F23+'a11'!AA38+'a12'!J24</f>
        <v>22362.74732073208</v>
      </c>
      <c r="U26" s="291">
        <f>'a30-2'!F22</f>
        <v>76.900000000000006</v>
      </c>
      <c r="V26" s="78">
        <f t="shared" si="4"/>
        <v>29080.295605633393</v>
      </c>
      <c r="W26" s="78">
        <f>V26*1000000/'a1'!AD27</f>
        <v>38747.017863197492</v>
      </c>
      <c r="X26" s="78">
        <f>'a10'!G23+'a11'!AF38+'a12'!K24</f>
        <v>106177.59516051838</v>
      </c>
      <c r="Y26" s="291">
        <f>'a30-2'!G22</f>
        <v>78.900000000000006</v>
      </c>
      <c r="Z26" s="78">
        <f t="shared" si="5"/>
        <v>134572.36395502961</v>
      </c>
      <c r="AA26" s="78">
        <f>Z26*1000000/'a1'!AJ27</f>
        <v>18291.866284691798</v>
      </c>
      <c r="AB26" s="78">
        <f>'a10'!H23+'a11'!AK38+'a12'!L24</f>
        <v>77571.442672663223</v>
      </c>
      <c r="AC26" s="291">
        <f>'a30-2'!H22</f>
        <v>79.900000000000006</v>
      </c>
      <c r="AD26" s="78">
        <f t="shared" si="6"/>
        <v>97085.660416349463</v>
      </c>
      <c r="AE26" s="78">
        <f>AD26*1000000/'a1'!AP27</f>
        <v>8309.7877752199474</v>
      </c>
      <c r="AF26" s="78">
        <f>'a10'!I23+'a11'!AP38+'a12'!M24</f>
        <v>7395.7525147492497</v>
      </c>
      <c r="AG26" s="291">
        <f>'a30-2'!I22</f>
        <v>76.2</v>
      </c>
      <c r="AH26" s="78">
        <f t="shared" si="7"/>
        <v>9705.7119616131877</v>
      </c>
      <c r="AI26" s="78">
        <f>AH26*1000000/'a1'!AV27</f>
        <v>8459.515373410035</v>
      </c>
      <c r="AJ26" s="78">
        <f>'a10'!J23+'a11'!AU38+'a12'!N24</f>
        <v>43011.076784004894</v>
      </c>
      <c r="AK26" s="291">
        <f>'a30-2'!J22</f>
        <v>55.8</v>
      </c>
      <c r="AL26" s="78">
        <f t="shared" si="8"/>
        <v>77080.782767033859</v>
      </c>
      <c r="AM26" s="78">
        <f>AL26*1000000/'a1'!BB27</f>
        <v>76502.044798135961</v>
      </c>
      <c r="AN26" s="78">
        <f>'a10'!K23+'a11'!BA38+'a12'!O24</f>
        <v>298909.94154432474</v>
      </c>
      <c r="AO26" s="291">
        <f>'a30-2'!K22</f>
        <v>67.3</v>
      </c>
      <c r="AP26" s="78">
        <f t="shared" si="9"/>
        <v>444145.52978354349</v>
      </c>
      <c r="AQ26" s="78">
        <f>AP26*1000000/'a1'!BH27</f>
        <v>147841.63020664535</v>
      </c>
      <c r="AR26" s="78">
        <f>'a10'!L23+'a11'!BF38+'a12'!P24</f>
        <v>168495.87010913037</v>
      </c>
      <c r="AS26" s="291">
        <f>'a30-2'!L22</f>
        <v>82</v>
      </c>
      <c r="AT26" s="78">
        <f t="shared" si="10"/>
        <v>205482.76842576874</v>
      </c>
      <c r="AU26" s="78">
        <f>AT26*1000000/'a1'!BN27</f>
        <v>50871.767249146185</v>
      </c>
    </row>
    <row r="27" spans="1:47" ht="18" customHeight="1">
      <c r="A27" s="1">
        <v>2001</v>
      </c>
      <c r="B27" s="78">
        <f>'a10'!B24</f>
        <v>318229.8</v>
      </c>
      <c r="C27" s="78">
        <f>'a11'!G39+'a12'!F25</f>
        <v>370413.1</v>
      </c>
      <c r="D27" s="78">
        <f t="shared" si="0"/>
        <v>688642.89999999991</v>
      </c>
      <c r="E27" s="291">
        <f>'a30-2'!B23</f>
        <v>77.7</v>
      </c>
      <c r="F27" s="78">
        <f t="shared" si="1"/>
        <v>886284.29858429846</v>
      </c>
      <c r="G27" s="78">
        <f>F27*1000000/'a1'!F28</f>
        <v>28570.552158164144</v>
      </c>
      <c r="H27" s="78">
        <f>'a10'!C24+'a11'!L39+'a12'!G25</f>
        <v>16737.558195415615</v>
      </c>
      <c r="I27" s="291">
        <f>'a30-2'!C23</f>
        <v>60.5</v>
      </c>
      <c r="J27" s="78">
        <f t="shared" si="11"/>
        <v>27665.385446967957</v>
      </c>
      <c r="K27" s="78">
        <f>J27*1000000/'a1'!L28</f>
        <v>52994.152712534829</v>
      </c>
      <c r="L27" s="78">
        <f>'a10'!D24+'a11'!Q39+'a12'!H25</f>
        <v>17.71751791658464</v>
      </c>
      <c r="M27" s="291">
        <f>'a30-2'!D23</f>
        <v>77</v>
      </c>
      <c r="N27" s="78">
        <f t="shared" si="2"/>
        <v>23.009763528032</v>
      </c>
      <c r="O27" s="78">
        <f>N27*1000000/'a1'!R28</f>
        <v>168.36617662190028</v>
      </c>
      <c r="P27" s="78">
        <f>'a10'!E24+'a11'!V39+'a12'!I25</f>
        <v>10970.035032015159</v>
      </c>
      <c r="Q27" s="291">
        <f>'a30-2'!E23</f>
        <v>81.2</v>
      </c>
      <c r="R27" s="78">
        <f t="shared" si="3"/>
        <v>13509.895359624579</v>
      </c>
      <c r="S27" s="78">
        <f>R27*1000000/'a1'!X28</f>
        <v>14487.916661795764</v>
      </c>
      <c r="T27" s="78">
        <f>'a10'!F24+'a11'!AA39+'a12'!J25</f>
        <v>18866.057399650159</v>
      </c>
      <c r="U27" s="291">
        <f>'a30-2'!F23</f>
        <v>77.7</v>
      </c>
      <c r="V27" s="78">
        <f t="shared" si="4"/>
        <v>24280.640153989909</v>
      </c>
      <c r="W27" s="78">
        <f>V27*1000000/'a1'!AD28</f>
        <v>32381.958542036635</v>
      </c>
      <c r="X27" s="78">
        <f>'a10'!G24+'a11'!AF39+'a12'!K25</f>
        <v>87779.818405466372</v>
      </c>
      <c r="Y27" s="291">
        <f>'a30-2'!G23</f>
        <v>80.3</v>
      </c>
      <c r="Z27" s="78">
        <f t="shared" si="5"/>
        <v>109314.84234802786</v>
      </c>
      <c r="AA27" s="78">
        <f>Z27*1000000/'a1'!AJ28</f>
        <v>14779.354105267153</v>
      </c>
      <c r="AB27" s="78">
        <f>'a10'!H24+'a11'!AK39+'a12'!L25</f>
        <v>62747.984061945019</v>
      </c>
      <c r="AC27" s="291">
        <f>'a30-2'!H23</f>
        <v>81.400000000000006</v>
      </c>
      <c r="AD27" s="78">
        <f t="shared" si="6"/>
        <v>77085.975506074959</v>
      </c>
      <c r="AE27" s="78">
        <f>AD27*1000000/'a1'!AP28</f>
        <v>6479.1557230326025</v>
      </c>
      <c r="AF27" s="78">
        <f>'a10'!I24+'a11'!AP39+'a12'!M25</f>
        <v>4808.9628580833714</v>
      </c>
      <c r="AG27" s="291">
        <f>'a30-2'!I23</f>
        <v>78</v>
      </c>
      <c r="AH27" s="78">
        <f t="shared" si="7"/>
        <v>6165.3369975427831</v>
      </c>
      <c r="AI27" s="78">
        <f>AH27*1000000/'a1'!AV28</f>
        <v>5354.3927916727744</v>
      </c>
      <c r="AJ27" s="78">
        <f>'a10'!J24+'a11'!AU39+'a12'!N25</f>
        <v>33046.258987282636</v>
      </c>
      <c r="AK27" s="291">
        <f>'a30-2'!J23</f>
        <v>55.3</v>
      </c>
      <c r="AL27" s="78">
        <f t="shared" si="8"/>
        <v>59758.153684055404</v>
      </c>
      <c r="AM27" s="78">
        <f>AL27*1000000/'a1'!BB28</f>
        <v>59743.874897954796</v>
      </c>
      <c r="AN27" s="78">
        <f>'a10'!K24+'a11'!BA39+'a12'!O25</f>
        <v>240179.91313562944</v>
      </c>
      <c r="AO27" s="291">
        <f>'a30-2'!K23</f>
        <v>69.5</v>
      </c>
      <c r="AP27" s="78">
        <f t="shared" si="9"/>
        <v>345582.6088282438</v>
      </c>
      <c r="AQ27" s="78">
        <f>AP27*1000000/'a1'!BH28</f>
        <v>113005.3643717762</v>
      </c>
      <c r="AR27" s="78">
        <f>'a10'!L24+'a11'!BF39+'a12'!P25</f>
        <v>152261.8226394316</v>
      </c>
      <c r="AS27" s="291">
        <f>'a30-2'!L23</f>
        <v>82.9</v>
      </c>
      <c r="AT27" s="78">
        <f t="shared" si="10"/>
        <v>183669.26735757731</v>
      </c>
      <c r="AU27" s="78">
        <f>AT27*1000000/'a1'!BN28</f>
        <v>45050.654866401921</v>
      </c>
    </row>
    <row r="28" spans="1:47" ht="18" customHeight="1">
      <c r="A28" s="1">
        <v>2002</v>
      </c>
      <c r="B28" s="78">
        <f>'a10'!B25</f>
        <v>268365</v>
      </c>
      <c r="C28" s="78">
        <f>'a11'!G40+'a12'!F26</f>
        <v>319688.2</v>
      </c>
      <c r="D28" s="78">
        <f t="shared" si="0"/>
        <v>588053.19999999995</v>
      </c>
      <c r="E28" s="291">
        <f>'a30-2'!B24</f>
        <v>78.599999999999994</v>
      </c>
      <c r="F28" s="78">
        <f t="shared" si="1"/>
        <v>748159.28753180662</v>
      </c>
      <c r="G28" s="78">
        <f>F28*1000000/'a1'!F29</f>
        <v>23857.06003903264</v>
      </c>
      <c r="H28" s="78">
        <f>'a10'!C25+'a11'!L40+'a12'!G26</f>
        <v>24054.956021004065</v>
      </c>
      <c r="I28" s="291">
        <f>'a30-2'!C24</f>
        <v>60.4</v>
      </c>
      <c r="J28" s="78">
        <f t="shared" ref="J28:J38" si="12">H28/I28*100</f>
        <v>39826.086127490176</v>
      </c>
      <c r="K28" s="78">
        <f>J28*1000000/'a1'!L29</f>
        <v>76665.144880159569</v>
      </c>
      <c r="L28" s="78">
        <f>'a10'!D25+'a11'!Q40+'a12'!H26</f>
        <v>23.076443781733584</v>
      </c>
      <c r="M28" s="291">
        <f>'a30-2'!D24</f>
        <v>79</v>
      </c>
      <c r="N28" s="78">
        <f t="shared" ref="N28:N34" si="13">L28/M28*100</f>
        <v>29.210688331308333</v>
      </c>
      <c r="O28" s="78">
        <f>N28*1000000/'a1'!R29</f>
        <v>213.40362603235192</v>
      </c>
      <c r="P28" s="78">
        <f>'a10'!E25+'a11'!V40+'a12'!I26</f>
        <v>8122.5761369359725</v>
      </c>
      <c r="Q28" s="291">
        <f>'a30-2'!E24</f>
        <v>81.599999999999994</v>
      </c>
      <c r="R28" s="78">
        <f t="shared" ref="R28:R33" si="14">P28/Q28*100</f>
        <v>9954.1374227156539</v>
      </c>
      <c r="S28" s="78">
        <f>R28*1000000/'a1'!X29</f>
        <v>10644.098533773378</v>
      </c>
      <c r="T28" s="78">
        <f>'a10'!F25+'a11'!AA40+'a12'!J26</f>
        <v>15818.098392230788</v>
      </c>
      <c r="U28" s="291">
        <f>'a30-2'!F24</f>
        <v>76.2</v>
      </c>
      <c r="V28" s="78">
        <f t="shared" ref="V28:V33" si="15">T28/U28*100</f>
        <v>20758.659307389484</v>
      </c>
      <c r="W28" s="78">
        <f>V28*1000000/'a1'!AD29</f>
        <v>27701.407721918466</v>
      </c>
      <c r="X28" s="78">
        <f>'a10'!G25+'a11'!AF40+'a12'!K26</f>
        <v>75231.598159871835</v>
      </c>
      <c r="Y28" s="291">
        <f>'a30-2'!G24</f>
        <v>81.8</v>
      </c>
      <c r="Z28" s="78">
        <f t="shared" ref="Z28:Z33" si="16">X28/Y28*100</f>
        <v>91970.168899598822</v>
      </c>
      <c r="AA28" s="78">
        <f>Z28*1000000/'a1'!AJ29</f>
        <v>12358.831004765447</v>
      </c>
      <c r="AB28" s="78">
        <f>'a10'!H25+'a11'!AK40+'a12'!L26</f>
        <v>55405.974772927853</v>
      </c>
      <c r="AC28" s="291">
        <f>'a30-2'!H24</f>
        <v>83</v>
      </c>
      <c r="AD28" s="78">
        <f t="shared" ref="AD28:AD33" si="17">AB28/AC28*100</f>
        <v>66754.186473407055</v>
      </c>
      <c r="AE28" s="78">
        <f>AD28*1000000/'a1'!AP29</f>
        <v>5519.5325016331881</v>
      </c>
      <c r="AF28" s="78">
        <f>'a10'!I25+'a11'!AP40+'a12'!M26</f>
        <v>4525.6741014838972</v>
      </c>
      <c r="AG28" s="291">
        <f>'a30-2'!I24</f>
        <v>79.900000000000006</v>
      </c>
      <c r="AH28" s="78">
        <f t="shared" ref="AH28:AH33" si="18">AF28/AG28*100</f>
        <v>5664.1728429085069</v>
      </c>
      <c r="AI28" s="78">
        <f>AH28*1000000/'a1'!AV29</f>
        <v>4896.9229544113387</v>
      </c>
      <c r="AJ28" s="78">
        <f>'a10'!J25+'a11'!AU40+'a12'!N26</f>
        <v>34130.184503253608</v>
      </c>
      <c r="AK28" s="291">
        <f>'a30-2'!J24</f>
        <v>57.7</v>
      </c>
      <c r="AL28" s="78">
        <f t="shared" ref="AL28:AL33" si="19">AJ28/AK28*100</f>
        <v>59151.099659018379</v>
      </c>
      <c r="AM28" s="78">
        <f>AL28*1000000/'a1'!BB29</f>
        <v>59340.574112158502</v>
      </c>
      <c r="AN28" s="78">
        <f>'a10'!K25+'a11'!BA40+'a12'!O26</f>
        <v>207753.76431478487</v>
      </c>
      <c r="AO28" s="291">
        <f>'a30-2'!K24</f>
        <v>67.7</v>
      </c>
      <c r="AP28" s="78">
        <f t="shared" ref="AP28:AP33" si="20">AN28/AO28*100</f>
        <v>306874.09795389196</v>
      </c>
      <c r="AQ28" s="78">
        <f>AP28*1000000/'a1'!BH29</f>
        <v>98092.076871136276</v>
      </c>
      <c r="AR28" s="78">
        <f>'a10'!L25+'a11'!BF40+'a12'!P26</f>
        <v>124782.5732030942</v>
      </c>
      <c r="AS28" s="291">
        <f>'a30-2'!L24</f>
        <v>82.7</v>
      </c>
      <c r="AT28" s="78">
        <f t="shared" ref="AT28:AT33" si="21">AR28/AS28*100</f>
        <v>150885.82007629288</v>
      </c>
      <c r="AU28" s="78">
        <f>AT28*1000000/'a1'!BN29</f>
        <v>36796.357787926951</v>
      </c>
    </row>
    <row r="29" spans="1:47" ht="18" customHeight="1">
      <c r="A29" s="1">
        <v>2003</v>
      </c>
      <c r="B29" s="78">
        <f>'a10'!B26</f>
        <v>196581.4</v>
      </c>
      <c r="C29" s="78">
        <f>'a11'!G41+'a12'!F27</f>
        <v>459295.1</v>
      </c>
      <c r="D29" s="78">
        <f t="shared" si="0"/>
        <v>655876.5</v>
      </c>
      <c r="E29" s="291">
        <f>'a30-2'!B25</f>
        <v>81.2</v>
      </c>
      <c r="F29" s="78">
        <f t="shared" si="1"/>
        <v>807729.67980295559</v>
      </c>
      <c r="G29" s="78">
        <f>F29*1000000/'a1'!F30</f>
        <v>25525.501361677329</v>
      </c>
      <c r="H29" s="78">
        <f>'a10'!C26+'a11'!L41+'a12'!G27</f>
        <v>25236.850645013248</v>
      </c>
      <c r="I29" s="291">
        <f>'a30-2'!C25</f>
        <v>62.4</v>
      </c>
      <c r="J29" s="78">
        <f t="shared" si="12"/>
        <v>40443.670905469953</v>
      </c>
      <c r="K29" s="78">
        <f>J29*1000000/'a1'!L30</f>
        <v>78007.462317116602</v>
      </c>
      <c r="L29" s="78">
        <f>'a10'!D26+'a11'!Q41+'a12'!H27</f>
        <v>15.561808558028513</v>
      </c>
      <c r="M29" s="291">
        <f>'a30-2'!D25</f>
        <v>79.5</v>
      </c>
      <c r="N29" s="78">
        <f t="shared" si="13"/>
        <v>19.574601959784292</v>
      </c>
      <c r="O29" s="78">
        <f>N29*1000000/'a1'!R30</f>
        <v>142.64395461377347</v>
      </c>
      <c r="P29" s="78">
        <f>'a10'!E26+'a11'!V41+'a12'!I27</f>
        <v>7792.1156984546833</v>
      </c>
      <c r="Q29" s="291">
        <f>'a30-2'!E25</f>
        <v>85.8</v>
      </c>
      <c r="R29" s="78">
        <f t="shared" si="14"/>
        <v>9081.7199282688616</v>
      </c>
      <c r="S29" s="78">
        <f>R29*1000000/'a1'!X30</f>
        <v>9684.9261859056223</v>
      </c>
      <c r="T29" s="78">
        <f>'a10'!F26+'a11'!AA41+'a12'!J27</f>
        <v>12128.087821594625</v>
      </c>
      <c r="U29" s="291">
        <f>'a30-2'!F25</f>
        <v>78</v>
      </c>
      <c r="V29" s="78">
        <f t="shared" si="15"/>
        <v>15548.830540505929</v>
      </c>
      <c r="W29" s="78">
        <f>V29*1000000/'a1'!AD30</f>
        <v>20747.237661811843</v>
      </c>
      <c r="X29" s="78">
        <f>'a10'!G26+'a11'!AF41+'a12'!K27</f>
        <v>58310.737526059704</v>
      </c>
      <c r="Y29" s="291">
        <f>'a30-2'!G25</f>
        <v>83.9</v>
      </c>
      <c r="Z29" s="78">
        <f t="shared" si="16"/>
        <v>69500.283106149829</v>
      </c>
      <c r="AA29" s="78">
        <f>Z29*1000000/'a1'!AJ30</f>
        <v>9284.3409482185452</v>
      </c>
      <c r="AB29" s="78">
        <f>'a10'!H26+'a11'!AK41+'a12'!L27</f>
        <v>47381.584055319196</v>
      </c>
      <c r="AC29" s="291">
        <f>'a30-2'!H25</f>
        <v>84.5</v>
      </c>
      <c r="AD29" s="78">
        <f t="shared" si="17"/>
        <v>56072.880538839287</v>
      </c>
      <c r="AE29" s="78">
        <f>AD29*1000000/'a1'!AP30</f>
        <v>4579.232498878875</v>
      </c>
      <c r="AF29" s="78">
        <f>'a10'!I26+'a11'!AP41+'a12'!M27</f>
        <v>4962.6871789420675</v>
      </c>
      <c r="AG29" s="291">
        <f>'a30-2'!I25</f>
        <v>80.8</v>
      </c>
      <c r="AH29" s="78">
        <f t="shared" si="18"/>
        <v>6141.9395778985991</v>
      </c>
      <c r="AI29" s="78">
        <f>AH29*1000000/'a1'!AV30</f>
        <v>5278.4124196874163</v>
      </c>
      <c r="AJ29" s="78">
        <f>'a10'!J26+'a11'!AU41+'a12'!N27</f>
        <v>41345.433695406391</v>
      </c>
      <c r="AK29" s="291">
        <f>'a30-2'!J25</f>
        <v>59.1</v>
      </c>
      <c r="AL29" s="78">
        <f t="shared" si="19"/>
        <v>69958.432648741786</v>
      </c>
      <c r="AM29" s="78">
        <f>AL29*1000000/'a1'!BB30</f>
        <v>70212.179465329493</v>
      </c>
      <c r="AN29" s="78">
        <f>'a10'!K26+'a11'!BA41+'a12'!O27</f>
        <v>291113.35358361329</v>
      </c>
      <c r="AO29" s="291">
        <f>'a30-2'!K25</f>
        <v>74</v>
      </c>
      <c r="AP29" s="78">
        <f t="shared" si="20"/>
        <v>393396.42376163963</v>
      </c>
      <c r="AQ29" s="78">
        <f>AP29*1000000/'a1'!BH30</f>
        <v>123590.44624022432</v>
      </c>
      <c r="AR29" s="78">
        <f>'a10'!L26+'a11'!BF41+'a12'!P27</f>
        <v>116947.61857829933</v>
      </c>
      <c r="AS29" s="291">
        <f>'a30-2'!L25</f>
        <v>85.3</v>
      </c>
      <c r="AT29" s="78">
        <f t="shared" si="21"/>
        <v>137101.54581277762</v>
      </c>
      <c r="AU29" s="78">
        <f>AT29*1000000/'a1'!BN30</f>
        <v>33240.912631641411</v>
      </c>
    </row>
    <row r="30" spans="1:47" ht="18" customHeight="1">
      <c r="A30" s="1">
        <v>2004</v>
      </c>
      <c r="B30" s="78">
        <f>'a10'!B27</f>
        <v>294853.90000000002</v>
      </c>
      <c r="C30" s="78">
        <f>'a11'!G42+'a12'!F28</f>
        <v>541649.10000000009</v>
      </c>
      <c r="D30" s="78">
        <f t="shared" si="0"/>
        <v>836503.00000000012</v>
      </c>
      <c r="E30" s="291">
        <f>'a30-2'!B26</f>
        <v>83.9</v>
      </c>
      <c r="F30" s="78">
        <f t="shared" si="1"/>
        <v>997023.83790226467</v>
      </c>
      <c r="G30" s="78">
        <f>F30*1000000/'a1'!F31</f>
        <v>31214.88391212593</v>
      </c>
      <c r="H30" s="78">
        <f>'a10'!C27+'a11'!L42+'a12'!G28</f>
        <v>34036.353710110612</v>
      </c>
      <c r="I30" s="291">
        <f>'a30-2'!C26</f>
        <v>67.099999999999994</v>
      </c>
      <c r="J30" s="78">
        <f t="shared" si="12"/>
        <v>50724.819240105237</v>
      </c>
      <c r="K30" s="78">
        <f>J30*1000000/'a1'!L31</f>
        <v>98033.561013146376</v>
      </c>
      <c r="L30" s="78">
        <f>'a10'!D27+'a11'!Q42+'a12'!H28</f>
        <v>0.78510084071970621</v>
      </c>
      <c r="M30" s="291">
        <f>'a30-2'!D26</f>
        <v>81.599999999999994</v>
      </c>
      <c r="N30" s="78">
        <f t="shared" si="13"/>
        <v>0.96213338323493414</v>
      </c>
      <c r="O30" s="78">
        <f>N30*1000000/'a1'!R31</f>
        <v>6.9881855261107946</v>
      </c>
      <c r="P30" s="78">
        <f>'a10'!E27+'a11'!V42+'a12'!I28</f>
        <v>8746.8967291163717</v>
      </c>
      <c r="Q30" s="291">
        <f>'a30-2'!E26</f>
        <v>88.3</v>
      </c>
      <c r="R30" s="78">
        <f t="shared" si="14"/>
        <v>9905.8853104375667</v>
      </c>
      <c r="S30" s="78">
        <f>R30*1000000/'a1'!X31</f>
        <v>10541.944046422515</v>
      </c>
      <c r="T30" s="78">
        <f>'a10'!F27+'a11'!AA42+'a12'!J28</f>
        <v>18332.505431410082</v>
      </c>
      <c r="U30" s="291">
        <f>'a30-2'!F26</f>
        <v>80.400000000000006</v>
      </c>
      <c r="V30" s="78">
        <f t="shared" si="15"/>
        <v>22801.623670908059</v>
      </c>
      <c r="W30" s="78">
        <f>V30*1000000/'a1'!AD31</f>
        <v>30425.734697022704</v>
      </c>
      <c r="X30" s="78">
        <f>'a10'!G27+'a11'!AF42+'a12'!K28</f>
        <v>86600.149597428826</v>
      </c>
      <c r="Y30" s="291">
        <f>'a30-2'!G26</f>
        <v>85.9</v>
      </c>
      <c r="Z30" s="78">
        <f t="shared" si="16"/>
        <v>100815.07520073204</v>
      </c>
      <c r="AA30" s="78">
        <f>Z30*1000000/'a1'!AJ31</f>
        <v>13378.52446865236</v>
      </c>
      <c r="AB30" s="78">
        <f>'a10'!H27+'a11'!AK42+'a12'!L28</f>
        <v>72603.102982754441</v>
      </c>
      <c r="AC30" s="291">
        <f>'a30-2'!H26</f>
        <v>86.1</v>
      </c>
      <c r="AD30" s="78">
        <f t="shared" si="17"/>
        <v>84324.161420156161</v>
      </c>
      <c r="AE30" s="78">
        <f>AD30*1000000/'a1'!AP31</f>
        <v>6805.0437008117278</v>
      </c>
      <c r="AF30" s="78">
        <f>'a10'!I27+'a11'!AP42+'a12'!M28</f>
        <v>8120.3788403785238</v>
      </c>
      <c r="AG30" s="291">
        <f>'a30-2'!I26</f>
        <v>83.9</v>
      </c>
      <c r="AH30" s="78">
        <f t="shared" si="18"/>
        <v>9678.6398574237464</v>
      </c>
      <c r="AI30" s="78">
        <f>AH30*1000000/'a1'!AV31</f>
        <v>8249.5110603507092</v>
      </c>
      <c r="AJ30" s="78">
        <f>'a10'!J27+'a11'!AU42+'a12'!N28</f>
        <v>51861.987221330637</v>
      </c>
      <c r="AK30" s="291">
        <f>'a30-2'!J26</f>
        <v>62.4</v>
      </c>
      <c r="AL30" s="78">
        <f t="shared" si="19"/>
        <v>83112.159008542687</v>
      </c>
      <c r="AM30" s="78">
        <f>AL30*1000000/'a1'!BB31</f>
        <v>83338.589957457109</v>
      </c>
      <c r="AN30" s="78">
        <f>'a10'!K27+'a11'!BA42+'a12'!O28</f>
        <v>325035.4632553258</v>
      </c>
      <c r="AO30" s="291">
        <f>'a30-2'!K26</f>
        <v>78.400000000000006</v>
      </c>
      <c r="AP30" s="78">
        <f t="shared" si="20"/>
        <v>414586.05007056857</v>
      </c>
      <c r="AQ30" s="78">
        <f>AP30*1000000/'a1'!BH31</f>
        <v>128011.28429050725</v>
      </c>
      <c r="AR30" s="78">
        <f>'a10'!L27+'a11'!BF42+'a12'!P28</f>
        <v>157841.39059571069</v>
      </c>
      <c r="AS30" s="291">
        <f>'a30-2'!L26</f>
        <v>88.9</v>
      </c>
      <c r="AT30" s="78">
        <f t="shared" si="21"/>
        <v>177549.3707488309</v>
      </c>
      <c r="AU30" s="78">
        <f>AT30*1000000/'a1'!BN31</f>
        <v>42724.803105176761</v>
      </c>
    </row>
    <row r="31" spans="1:47" ht="18" customHeight="1">
      <c r="A31" s="1">
        <v>2005</v>
      </c>
      <c r="B31" s="78">
        <f>'a10'!B28</f>
        <v>236066.1</v>
      </c>
      <c r="C31" s="78">
        <f>'a11'!G43+'a12'!F29</f>
        <v>759439.6</v>
      </c>
      <c r="D31" s="78">
        <f t="shared" si="0"/>
        <v>995505.7</v>
      </c>
      <c r="E31" s="291">
        <f>'a30-2'!B27</f>
        <v>86.5</v>
      </c>
      <c r="F31" s="78">
        <f t="shared" si="1"/>
        <v>1150873.6416184972</v>
      </c>
      <c r="G31" s="78">
        <f>F31*1000000/'a1'!F32</f>
        <v>35692.918303229075</v>
      </c>
      <c r="H31" s="78">
        <f>'a10'!C28+'a11'!L43+'a12'!G29</f>
        <v>74511.358076223929</v>
      </c>
      <c r="I31" s="291">
        <f>'a30-2'!C27</f>
        <v>73.8</v>
      </c>
      <c r="J31" s="78">
        <f t="shared" si="12"/>
        <v>100963.89983228175</v>
      </c>
      <c r="K31" s="78">
        <f>J31*1000000/'a1'!L32</f>
        <v>196301.0270258933</v>
      </c>
      <c r="L31" s="78">
        <f>'a10'!D28+'a11'!Q43+'a12'!H29</f>
        <v>1.2351836871259976</v>
      </c>
      <c r="M31" s="291">
        <f>'a30-2'!D27</f>
        <v>83.4</v>
      </c>
      <c r="N31" s="78">
        <f t="shared" si="13"/>
        <v>1.4810355960743375</v>
      </c>
      <c r="O31" s="78">
        <f>N31*1000000/'a1'!R32</f>
        <v>10.727167082471444</v>
      </c>
      <c r="P31" s="78">
        <f>'a10'!E28+'a11'!V43+'a12'!I29</f>
        <v>9046.8589704761234</v>
      </c>
      <c r="Q31" s="291">
        <f>'a30-2'!E27</f>
        <v>90.8</v>
      </c>
      <c r="R31" s="78">
        <f t="shared" si="14"/>
        <v>9963.501068806303</v>
      </c>
      <c r="S31" s="78">
        <f>R31*1000000/'a1'!X32</f>
        <v>10622.907424259805</v>
      </c>
      <c r="T31" s="78">
        <f>'a10'!F28+'a11'!AA43+'a12'!J29</f>
        <v>15489.376505803713</v>
      </c>
      <c r="U31" s="291">
        <f>'a30-2'!F27</f>
        <v>83.5</v>
      </c>
      <c r="V31" s="78">
        <f t="shared" si="15"/>
        <v>18550.151503956542</v>
      </c>
      <c r="W31" s="78">
        <f>V31*1000000/'a1'!AD32</f>
        <v>24797.778115780675</v>
      </c>
      <c r="X31" s="78">
        <f>'a10'!G28+'a11'!AF43+'a12'!K29</f>
        <v>74858.490642545381</v>
      </c>
      <c r="Y31" s="291">
        <f>'a30-2'!G27</f>
        <v>87.2</v>
      </c>
      <c r="Z31" s="78">
        <f t="shared" si="16"/>
        <v>85846.892938698831</v>
      </c>
      <c r="AA31" s="78">
        <f>Z31*1000000/'a1'!AJ32</f>
        <v>11323.242721957946</v>
      </c>
      <c r="AB31" s="78">
        <f>'a10'!H28+'a11'!AK43+'a12'!L29</f>
        <v>67744.913616726757</v>
      </c>
      <c r="AC31" s="291">
        <f>'a30-2'!H27</f>
        <v>87</v>
      </c>
      <c r="AD31" s="78">
        <f t="shared" si="17"/>
        <v>77867.716800835347</v>
      </c>
      <c r="AE31" s="78">
        <f>AD31*1000000/'a1'!AP32</f>
        <v>6215.1657204631765</v>
      </c>
      <c r="AF31" s="78">
        <f>'a10'!I28+'a11'!AP43+'a12'!M29</f>
        <v>8555.4430799144611</v>
      </c>
      <c r="AG31" s="291">
        <f>'a30-2'!I27</f>
        <v>85.7</v>
      </c>
      <c r="AH31" s="78">
        <f t="shared" si="18"/>
        <v>9983.014095582801</v>
      </c>
      <c r="AI31" s="78">
        <f>AH31*1000000/'a1'!AV32</f>
        <v>8472.646279257282</v>
      </c>
      <c r="AJ31" s="78">
        <f>'a10'!J28+'a11'!AU43+'a12'!N29</f>
        <v>68280.317187050037</v>
      </c>
      <c r="AK31" s="291">
        <f>'a30-2'!J27</f>
        <v>65.7</v>
      </c>
      <c r="AL31" s="78">
        <f t="shared" si="19"/>
        <v>103927.42342016747</v>
      </c>
      <c r="AM31" s="78">
        <f>AL31*1000000/'a1'!BB32</f>
        <v>104607.37133383741</v>
      </c>
      <c r="AN31" s="78">
        <f>'a10'!K28+'a11'!BA43+'a12'!O29</f>
        <v>422487.13597639848</v>
      </c>
      <c r="AO31" s="291">
        <f>'a30-2'!K27</f>
        <v>87</v>
      </c>
      <c r="AP31" s="78">
        <f t="shared" si="20"/>
        <v>485617.39767402125</v>
      </c>
      <c r="AQ31" s="78">
        <f>AP31*1000000/'a1'!BH32</f>
        <v>146192.44862194508</v>
      </c>
      <c r="AR31" s="78">
        <f>'a10'!L28+'a11'!BF43+'a12'!P29</f>
        <v>174818.48839698284</v>
      </c>
      <c r="AS31" s="291">
        <f>'a30-2'!L27</f>
        <v>91.1</v>
      </c>
      <c r="AT31" s="78">
        <f t="shared" si="21"/>
        <v>191897.35279580994</v>
      </c>
      <c r="AU31" s="78">
        <f>AT31*1000000/'a1'!BN32</f>
        <v>45732.72577855378</v>
      </c>
    </row>
    <row r="32" spans="1:47" ht="18" customHeight="1">
      <c r="A32" s="1">
        <v>2006</v>
      </c>
      <c r="B32" s="78">
        <f>'a10'!B29</f>
        <v>211499.9</v>
      </c>
      <c r="C32" s="78">
        <f>'a11'!G44+'a12'!F30</f>
        <v>798791.4</v>
      </c>
      <c r="D32" s="78">
        <f t="shared" si="0"/>
        <v>1010291.3</v>
      </c>
      <c r="E32" s="291">
        <f>'a30-2'!B28</f>
        <v>88.7</v>
      </c>
      <c r="F32" s="78">
        <f t="shared" si="1"/>
        <v>1138998.083427283</v>
      </c>
      <c r="G32" s="78">
        <f>F32*1000000/'a1'!F33</f>
        <v>34969.512717818616</v>
      </c>
      <c r="H32" s="78">
        <f>'a10'!C29+'a11'!L44+'a12'!G30</f>
        <v>86179.286945174303</v>
      </c>
      <c r="I32" s="291">
        <f>'a30-2'!C28</f>
        <v>78.400000000000006</v>
      </c>
      <c r="J32" s="78">
        <f t="shared" si="12"/>
        <v>109922.55987904884</v>
      </c>
      <c r="K32" s="78">
        <f>J32*1000000/'a1'!L33</f>
        <v>215284.5322273926</v>
      </c>
      <c r="L32" s="78">
        <f>'a10'!D29+'a11'!Q44+'a12'!H30</f>
        <v>1.2434770060160576</v>
      </c>
      <c r="M32" s="291">
        <f>'a30-2'!D28</f>
        <v>84.3</v>
      </c>
      <c r="N32" s="78">
        <f t="shared" si="13"/>
        <v>1.4750616915967469</v>
      </c>
      <c r="O32" s="78">
        <f>N32*1000000/'a1'!R33</f>
        <v>10.699164351126425</v>
      </c>
      <c r="P32" s="78">
        <f>'a10'!E29+'a11'!V44+'a12'!I30</f>
        <v>6766.2220603693049</v>
      </c>
      <c r="Q32" s="291">
        <f>'a30-2'!E28</f>
        <v>91.8</v>
      </c>
      <c r="R32" s="78">
        <f t="shared" si="14"/>
        <v>7370.6122661975005</v>
      </c>
      <c r="S32" s="78">
        <f>R32*1000000/'a1'!X33</f>
        <v>7858.7842246652563</v>
      </c>
      <c r="T32" s="78">
        <f>'a10'!F29+'a11'!AA44+'a12'!J30</f>
        <v>18691.535722657682</v>
      </c>
      <c r="U32" s="291">
        <f>'a30-2'!F28</f>
        <v>85.5</v>
      </c>
      <c r="V32" s="78">
        <f t="shared" si="15"/>
        <v>21861.445289658106</v>
      </c>
      <c r="W32" s="78">
        <f>V32*1000000/'a1'!AD33</f>
        <v>29319.782154282278</v>
      </c>
      <c r="X32" s="78">
        <f>'a10'!G29+'a11'!AF44+'a12'!K30</f>
        <v>74229.093371230221</v>
      </c>
      <c r="Y32" s="291">
        <f>'a30-2'!G28</f>
        <v>89.3</v>
      </c>
      <c r="Z32" s="78">
        <f t="shared" si="16"/>
        <v>83123.284850201817</v>
      </c>
      <c r="AA32" s="78">
        <f>Z32*1000000/'a1'!AJ33</f>
        <v>10891.464250522318</v>
      </c>
      <c r="AB32" s="78">
        <f>'a10'!H29+'a11'!AK44+'a12'!L30</f>
        <v>83116.291094450324</v>
      </c>
      <c r="AC32" s="291">
        <f>'a30-2'!H28</f>
        <v>88.7</v>
      </c>
      <c r="AD32" s="78">
        <f t="shared" si="17"/>
        <v>93704.950501071391</v>
      </c>
      <c r="AE32" s="78">
        <f>AD32*1000000/'a1'!AP33</f>
        <v>7400.5570501525444</v>
      </c>
      <c r="AF32" s="78">
        <f>'a10'!I29+'a11'!AP44+'a12'!M30</f>
        <v>17065.436104721863</v>
      </c>
      <c r="AG32" s="291">
        <f>'a30-2'!I28</f>
        <v>89.5</v>
      </c>
      <c r="AH32" s="78">
        <f t="shared" si="18"/>
        <v>19067.526373990906</v>
      </c>
      <c r="AI32" s="78">
        <f>AH32*1000000/'a1'!AV33</f>
        <v>16110.289426317257</v>
      </c>
      <c r="AJ32" s="78">
        <f>'a10'!J29+'a11'!AU44+'a12'!N30</f>
        <v>63258.252526932578</v>
      </c>
      <c r="AK32" s="291">
        <f>'a30-2'!J28</f>
        <v>68.599999999999994</v>
      </c>
      <c r="AL32" s="78">
        <f t="shared" si="19"/>
        <v>92213.19610340026</v>
      </c>
      <c r="AM32" s="78">
        <f>AL32*1000000/'a1'!BB33</f>
        <v>92927.436379412422</v>
      </c>
      <c r="AN32" s="78">
        <f>'a10'!K29+'a11'!BA44+'a12'!O30</f>
        <v>447465.11671509175</v>
      </c>
      <c r="AO32" s="291">
        <f>'a30-2'!K28</f>
        <v>89.2</v>
      </c>
      <c r="AP32" s="78">
        <f t="shared" si="20"/>
        <v>501642.50752812979</v>
      </c>
      <c r="AQ32" s="78">
        <f>AP32*1000000/'a1'!BH33</f>
        <v>146617.61925792805</v>
      </c>
      <c r="AR32" s="78">
        <f>'a10'!L29+'a11'!BF44+'a12'!P30</f>
        <v>158134.88848984143</v>
      </c>
      <c r="AS32" s="291">
        <f>'a30-2'!L28</f>
        <v>93.8</v>
      </c>
      <c r="AT32" s="78">
        <f t="shared" si="21"/>
        <v>168587.30116187784</v>
      </c>
      <c r="AU32" s="78">
        <f>AT32*1000000/'a1'!BN33</f>
        <v>39744.339579403866</v>
      </c>
    </row>
    <row r="33" spans="1:47" ht="18" customHeight="1">
      <c r="A33" s="1">
        <v>2007</v>
      </c>
      <c r="B33" s="78">
        <f>'a10'!B30</f>
        <v>157444.6</v>
      </c>
      <c r="C33" s="78">
        <f>'a11'!G45+'a12'!F31</f>
        <v>805160.20000000007</v>
      </c>
      <c r="D33" s="78">
        <f t="shared" si="0"/>
        <v>962604.8</v>
      </c>
      <c r="E33" s="291">
        <f>'a30-2'!B29</f>
        <v>91.6</v>
      </c>
      <c r="F33" s="78">
        <f t="shared" si="1"/>
        <v>1050878.6026200873</v>
      </c>
      <c r="G33" s="78">
        <f>F33*1000000/'a1'!F34</f>
        <v>31952.257709679361</v>
      </c>
      <c r="H33" s="78">
        <f>'a10'!C30+'a11'!L45+'a12'!G31</f>
        <v>115959.8343231973</v>
      </c>
      <c r="I33" s="291">
        <f>'a30-2'!C29</f>
        <v>83.3</v>
      </c>
      <c r="J33" s="78">
        <f t="shared" si="12"/>
        <v>139207.48418150935</v>
      </c>
      <c r="K33" s="78">
        <f>J33*1000000/'a1'!L34</f>
        <v>273462.56137649046</v>
      </c>
      <c r="L33" s="78">
        <f>'a10'!D30+'a11'!Q45+'a12'!H31</f>
        <v>9.3846527815929637</v>
      </c>
      <c r="M33" s="291">
        <f>'a30-2'!D29</f>
        <v>88.7</v>
      </c>
      <c r="N33" s="78">
        <f t="shared" si="13"/>
        <v>10.58021734114201</v>
      </c>
      <c r="O33" s="78">
        <f>N33*1000000/'a1'!R34</f>
        <v>76.829137404724463</v>
      </c>
      <c r="P33" s="78">
        <f>'a10'!E30+'a11'!V45+'a12'!I31</f>
        <v>5408.4486995506486</v>
      </c>
      <c r="Q33" s="291">
        <f>'a30-2'!E29</f>
        <v>94</v>
      </c>
      <c r="R33" s="78">
        <f t="shared" si="14"/>
        <v>5753.6688293092002</v>
      </c>
      <c r="S33" s="78">
        <f>R33*1000000/'a1'!X34</f>
        <v>6152.8997281716156</v>
      </c>
      <c r="T33" s="78">
        <f>'a10'!F30+'a11'!AA45+'a12'!J31</f>
        <v>16888.945500066682</v>
      </c>
      <c r="U33" s="291">
        <f>'a30-2'!F29</f>
        <v>89.6</v>
      </c>
      <c r="V33" s="78">
        <f t="shared" si="15"/>
        <v>18849.269531324426</v>
      </c>
      <c r="W33" s="78">
        <f>V33*1000000/'a1'!AD34</f>
        <v>25286.336305643061</v>
      </c>
      <c r="X33" s="78">
        <f>'a10'!G30+'a11'!AF45+'a12'!K31</f>
        <v>69190.075599523727</v>
      </c>
      <c r="Y33" s="291">
        <f>'a30-2'!G29</f>
        <v>91.8</v>
      </c>
      <c r="Z33" s="78">
        <f t="shared" si="16"/>
        <v>75370.452722792732</v>
      </c>
      <c r="AA33" s="78">
        <f>Z33*1000000/'a1'!AJ34</f>
        <v>9797.384076830258</v>
      </c>
      <c r="AB33" s="78">
        <f>'a10'!H30+'a11'!AK45+'a12'!L31</f>
        <v>93859.80579779105</v>
      </c>
      <c r="AC33" s="291">
        <f>'a30-2'!H29</f>
        <v>91.6</v>
      </c>
      <c r="AD33" s="78">
        <f t="shared" si="17"/>
        <v>102467.0368971518</v>
      </c>
      <c r="AE33" s="78">
        <f>AD33*1000000/'a1'!AP34</f>
        <v>8027.3085934209894</v>
      </c>
      <c r="AF33" s="78">
        <f>'a10'!I30+'a11'!AP45+'a12'!M31</f>
        <v>21401.703652206168</v>
      </c>
      <c r="AG33" s="291">
        <f>'a30-2'!I29</f>
        <v>93</v>
      </c>
      <c r="AH33" s="78">
        <f t="shared" si="18"/>
        <v>23012.584572264695</v>
      </c>
      <c r="AI33" s="78">
        <f>AH33*1000000/'a1'!AV34</f>
        <v>19347.23210310025</v>
      </c>
      <c r="AJ33" s="78">
        <f>'a10'!J30+'a11'!AU45+'a12'!N31</f>
        <v>75388.121953307476</v>
      </c>
      <c r="AK33" s="291">
        <f>'a30-2'!J29</f>
        <v>75</v>
      </c>
      <c r="AL33" s="78">
        <f t="shared" si="19"/>
        <v>100517.4959377433</v>
      </c>
      <c r="AM33" s="78">
        <f>AL33*1000000/'a1'!BB34</f>
        <v>100308.2529221477</v>
      </c>
      <c r="AN33" s="78">
        <f>'a10'!K30+'a11'!BA45+'a12'!O31</f>
        <v>379212.34552089503</v>
      </c>
      <c r="AO33" s="291">
        <f>'a30-2'!K29</f>
        <v>93.1</v>
      </c>
      <c r="AP33" s="78">
        <f t="shared" si="20"/>
        <v>407317.23471632123</v>
      </c>
      <c r="AQ33" s="78">
        <f>AP33*1000000/'a1'!BH34</f>
        <v>115907.85323332269</v>
      </c>
      <c r="AR33" s="78">
        <f>'a10'!L30+'a11'!BF45+'a12'!P31</f>
        <v>125720.05272028472</v>
      </c>
      <c r="AS33" s="291">
        <f>'a30-2'!L29</f>
        <v>95.7</v>
      </c>
      <c r="AT33" s="78">
        <f t="shared" si="21"/>
        <v>131368.91611315016</v>
      </c>
      <c r="AU33" s="78">
        <f>AT33*1000000/'a1'!BN34</f>
        <v>30615.10276271134</v>
      </c>
    </row>
    <row r="34" spans="1:47" ht="18" customHeight="1">
      <c r="A34" s="1">
        <v>2008</v>
      </c>
      <c r="B34" s="78">
        <f>'a10'!B31</f>
        <v>134047.20000000001</v>
      </c>
      <c r="C34" s="78">
        <f>'a11'!G46+'a12'!F32</f>
        <v>1431683.3</v>
      </c>
      <c r="D34" s="78">
        <f t="shared" ref="D34:D40" si="22">B34+C34</f>
        <v>1565730.5</v>
      </c>
      <c r="E34" s="291">
        <f>'a30-2'!B30</f>
        <v>95.3</v>
      </c>
      <c r="F34" s="78">
        <f t="shared" si="1"/>
        <v>1642949.1080797482</v>
      </c>
      <c r="G34" s="78">
        <f>F34*1000000/'a1'!F35</f>
        <v>49416.286490749313</v>
      </c>
      <c r="H34" s="78">
        <f>'a10'!C31+'a11'!L46+'a12'!G32</f>
        <v>131908.85576036366</v>
      </c>
      <c r="I34" s="291">
        <f>'a30-2'!C30</f>
        <v>91.8</v>
      </c>
      <c r="J34" s="78">
        <f t="shared" si="12"/>
        <v>143691.56400911073</v>
      </c>
      <c r="K34" s="78">
        <f>J34*1000000/'a1'!L35</f>
        <v>280877.44464534597</v>
      </c>
      <c r="L34" s="78">
        <f>'a10'!D31+'a11'!Q46+'a12'!H32</f>
        <v>41.716843834968216</v>
      </c>
      <c r="M34" s="291">
        <f>'a30-2'!D30</f>
        <v>90.1</v>
      </c>
      <c r="N34" s="78">
        <f t="shared" si="13"/>
        <v>46.300603590419776</v>
      </c>
      <c r="O34" s="78">
        <f>N34*1000000/'a1'!R35</f>
        <v>333.70044894319796</v>
      </c>
      <c r="P34" s="78">
        <f>'a10'!E31+'a11'!V46+'a12'!I32</f>
        <v>7680.1956922888749</v>
      </c>
      <c r="Q34" s="291">
        <f>'a30-2'!E30</f>
        <v>96.1</v>
      </c>
      <c r="R34" s="78">
        <f t="shared" ref="R34:R39" si="23">P34/Q34*100</f>
        <v>7991.8789722048641</v>
      </c>
      <c r="S34" s="78">
        <f>R34*1000000/'a1'!X35</f>
        <v>8539.2719200989686</v>
      </c>
      <c r="T34" s="78">
        <f>'a10'!F31+'a11'!AA46+'a12'!J32</f>
        <v>16216.047410298772</v>
      </c>
      <c r="U34" s="291">
        <f>'a30-2'!F30</f>
        <v>90.5</v>
      </c>
      <c r="V34" s="78">
        <f t="shared" ref="V34:V39" si="24">T34/U34*100</f>
        <v>17918.284431269363</v>
      </c>
      <c r="W34" s="78">
        <f>V34*1000000/'a1'!AD35</f>
        <v>23990.944200007983</v>
      </c>
      <c r="X34" s="78">
        <f>'a10'!G31+'a11'!AF46+'a12'!K32</f>
        <v>71714.573336610134</v>
      </c>
      <c r="Y34" s="291">
        <f>'a30-2'!G30</f>
        <v>92.5</v>
      </c>
      <c r="Z34" s="78">
        <f t="shared" ref="Z34:Z39" si="25">X34/Y34*100</f>
        <v>77529.268472010954</v>
      </c>
      <c r="AA34" s="78">
        <f>Z34*1000000/'a1'!AJ35</f>
        <v>9988.6646939966249</v>
      </c>
      <c r="AB34" s="78">
        <f>'a10'!H31+'a11'!AK46+'a12'!L32</f>
        <v>90923.858370011731</v>
      </c>
      <c r="AC34" s="291">
        <f>'a30-2'!H30</f>
        <v>92.6</v>
      </c>
      <c r="AD34" s="78">
        <f t="shared" ref="AD34:AD39" si="26">AB34/AC34*100</f>
        <v>98189.911846664938</v>
      </c>
      <c r="AE34" s="78">
        <f>AD34*1000000/'a1'!AP35</f>
        <v>7621.3202372868582</v>
      </c>
      <c r="AF34" s="78">
        <f>'a10'!I31+'a11'!AP46+'a12'!M32</f>
        <v>16451.646905097215</v>
      </c>
      <c r="AG34" s="291">
        <f>'a30-2'!I30</f>
        <v>94.1</v>
      </c>
      <c r="AH34" s="78">
        <f t="shared" ref="AH34:AH39" si="27">AF34/AG34*100</f>
        <v>17483.152927839761</v>
      </c>
      <c r="AI34" s="78">
        <f>AH34*1000000/'a1'!AV35</f>
        <v>14596.358187338825</v>
      </c>
      <c r="AJ34" s="78">
        <f>'a10'!J31+'a11'!AU46+'a12'!N32</f>
        <v>140816.6299195053</v>
      </c>
      <c r="AK34" s="291">
        <f>'a30-2'!J30</f>
        <v>92</v>
      </c>
      <c r="AL34" s="78">
        <f t="shared" ref="AL34:AL39" si="28">AJ34/AK34*100</f>
        <v>153061.55426033185</v>
      </c>
      <c r="AM34" s="78">
        <f>AL34*1000000/'a1'!BB35</f>
        <v>150443.24010946669</v>
      </c>
      <c r="AN34" s="78">
        <f>'a10'!K31+'a11'!BA46+'a12'!O32</f>
        <v>792721.28898708301</v>
      </c>
      <c r="AO34" s="291">
        <f>'a30-2'!K30</f>
        <v>103.9</v>
      </c>
      <c r="AP34" s="78">
        <f t="shared" ref="AP34:AP39" si="29">AN34/AO34*100</f>
        <v>762965.62943896337</v>
      </c>
      <c r="AQ34" s="78">
        <f>AP34*1000000/'a1'!BH35</f>
        <v>212179.13883063264</v>
      </c>
      <c r="AR34" s="78">
        <f>'a10'!L31+'a11'!BF46+'a12'!P32</f>
        <v>170012.11899716494</v>
      </c>
      <c r="AS34" s="291">
        <f>'a30-2'!L30</f>
        <v>97.9</v>
      </c>
      <c r="AT34" s="78">
        <f t="shared" ref="AT34:AT39" si="30">AR34/AS34*100</f>
        <v>173658.95709618481</v>
      </c>
      <c r="AU34" s="78">
        <f>AT34*1000000/'a1'!BN35</f>
        <v>39927.694042535419</v>
      </c>
    </row>
    <row r="35" spans="1:47" ht="18" customHeight="1">
      <c r="A35" s="1">
        <v>2009</v>
      </c>
      <c r="B35" s="78">
        <f>'a10'!B32</f>
        <v>75749.399999999994</v>
      </c>
      <c r="C35" s="78">
        <f>'a11'!G47+'a12'!F33</f>
        <v>461251.3</v>
      </c>
      <c r="D35" s="78">
        <f t="shared" si="22"/>
        <v>537000.69999999995</v>
      </c>
      <c r="E35" s="291">
        <f>'a30-2'!B31</f>
        <v>93.1</v>
      </c>
      <c r="F35" s="78">
        <f t="shared" ref="F35:F40" si="31">D35/E35*100</f>
        <v>576799.89258861437</v>
      </c>
      <c r="G35" s="78">
        <f>F35*1000000/'a1'!F36</f>
        <v>17151.913334904832</v>
      </c>
      <c r="H35" s="78">
        <f>'a10'!C32+'a11'!L47+'a12'!G33</f>
        <v>57769.779938261534</v>
      </c>
      <c r="I35" s="291">
        <f>'a30-2'!C31</f>
        <v>80.8</v>
      </c>
      <c r="J35" s="78">
        <f t="shared" si="12"/>
        <v>71497.252398838536</v>
      </c>
      <c r="K35" s="78">
        <f>J35*1000000/'a1'!L36</f>
        <v>138359.1950452704</v>
      </c>
      <c r="L35" s="78">
        <f>'a10'!D32+'a11'!Q47+'a12'!H33</f>
        <v>16.370773393661786</v>
      </c>
      <c r="M35" s="291">
        <f>'a30-2'!D31</f>
        <v>93.1</v>
      </c>
      <c r="N35" s="78">
        <f t="shared" ref="N35:N40" si="32">L35/M35*100</f>
        <v>17.584074536693649</v>
      </c>
      <c r="O35" s="78">
        <f>N35*1000000/'a1'!R36</f>
        <v>125.69839758593224</v>
      </c>
      <c r="P35" s="78">
        <f>'a10'!E32+'a11'!V47+'a12'!I33</f>
        <v>2104.4614217072431</v>
      </c>
      <c r="Q35" s="291">
        <f>'a30-2'!E31</f>
        <v>94.5</v>
      </c>
      <c r="R35" s="78">
        <f t="shared" si="23"/>
        <v>2226.9433033939081</v>
      </c>
      <c r="S35" s="78">
        <f>R35*1000000/'a1'!X36</f>
        <v>2373.6136372679703</v>
      </c>
      <c r="T35" s="78">
        <f>'a10'!F32+'a11'!AA47+'a12'!J33</f>
        <v>7389.1503473380581</v>
      </c>
      <c r="U35" s="291">
        <f>'a30-2'!F31</f>
        <v>92</v>
      </c>
      <c r="V35" s="78">
        <f t="shared" si="24"/>
        <v>8031.685160150063</v>
      </c>
      <c r="W35" s="78">
        <f>V35*1000000/'a1'!AD36</f>
        <v>10709.541839988029</v>
      </c>
      <c r="X35" s="78">
        <f>'a10'!G32+'a11'!AF47+'a12'!K33</f>
        <v>37365.186082854838</v>
      </c>
      <c r="Y35" s="291">
        <f>'a30-2'!G31</f>
        <v>93.3</v>
      </c>
      <c r="Z35" s="78">
        <f t="shared" si="25"/>
        <v>40048.430956971955</v>
      </c>
      <c r="AA35" s="78">
        <f>Z35*1000000/'a1'!AJ36</f>
        <v>5106.0149628001027</v>
      </c>
      <c r="AB35" s="78">
        <f>'a10'!H32+'a11'!AK47+'a12'!L33</f>
        <v>36408.569434661797</v>
      </c>
      <c r="AC35" s="291">
        <f>'a30-2'!H31</f>
        <v>93.9</v>
      </c>
      <c r="AD35" s="78">
        <f t="shared" si="26"/>
        <v>38773.769365986998</v>
      </c>
      <c r="AE35" s="78">
        <f>AD35*1000000/'a1'!AP36</f>
        <v>2982.9773995063988</v>
      </c>
      <c r="AF35" s="78">
        <f>'a10'!I32+'a11'!AP47+'a12'!M33</f>
        <v>7137.0070108673244</v>
      </c>
      <c r="AG35" s="291">
        <f>'a30-2'!I31</f>
        <v>91.8</v>
      </c>
      <c r="AH35" s="78">
        <f t="shared" si="27"/>
        <v>7774.5174410319432</v>
      </c>
      <c r="AI35" s="78">
        <f>AH35*1000000/'a1'!AV36</f>
        <v>6432.8979716553831</v>
      </c>
      <c r="AJ35" s="78">
        <f>'a10'!J32+'a11'!AU47+'a12'!N33</f>
        <v>58128.268102450318</v>
      </c>
      <c r="AK35" s="291">
        <f>'a30-2'!J31</f>
        <v>86.4</v>
      </c>
      <c r="AL35" s="78">
        <f t="shared" si="28"/>
        <v>67278.08808153971</v>
      </c>
      <c r="AM35" s="78">
        <f>AL35*1000000/'a1'!BB36</f>
        <v>65014.353313516382</v>
      </c>
      <c r="AN35" s="78">
        <f>'a10'!K32+'a11'!BA47+'a12'!O33</f>
        <v>215288.64673591545</v>
      </c>
      <c r="AO35" s="291">
        <f>'a30-2'!K31</f>
        <v>91.3</v>
      </c>
      <c r="AP35" s="78">
        <f t="shared" si="29"/>
        <v>235803.55611819873</v>
      </c>
      <c r="AQ35" s="78">
        <f>AP35*1000000/'a1'!BH36</f>
        <v>64094.539955520129</v>
      </c>
      <c r="AR35" s="78">
        <f>'a10'!L32+'a11'!BF47+'a12'!P33</f>
        <v>57706.496662734222</v>
      </c>
      <c r="AS35" s="291">
        <f>'a30-2'!L31</f>
        <v>96.3</v>
      </c>
      <c r="AT35" s="78">
        <f t="shared" si="30"/>
        <v>59923.672546972193</v>
      </c>
      <c r="AU35" s="78">
        <f>AT35*1000000/'a1'!BN36</f>
        <v>13586.575451200428</v>
      </c>
    </row>
    <row r="36" spans="1:47" ht="18" customHeight="1">
      <c r="A36" s="1">
        <v>2010</v>
      </c>
      <c r="B36" s="78">
        <f>'a10'!B33</f>
        <v>126552.3</v>
      </c>
      <c r="C36" s="78">
        <f>'a11'!G48+'a12'!F34</f>
        <v>805360.20000000007</v>
      </c>
      <c r="D36" s="78">
        <f t="shared" si="22"/>
        <v>931912.50000000012</v>
      </c>
      <c r="E36" s="291">
        <f>'a30-2'!B32</f>
        <v>95.7</v>
      </c>
      <c r="F36" s="78">
        <f t="shared" si="31"/>
        <v>973785.26645768038</v>
      </c>
      <c r="G36" s="78">
        <f>F36*1000000/'a1'!F37</f>
        <v>28636.625352833249</v>
      </c>
      <c r="H36" s="78">
        <f>'a10'!C33+'a11'!L48+'a12'!G34</f>
        <v>70439.682276474865</v>
      </c>
      <c r="I36" s="291">
        <f>'a30-2'!C32</f>
        <v>89.2</v>
      </c>
      <c r="J36" s="78">
        <f t="shared" si="12"/>
        <v>78968.2536731781</v>
      </c>
      <c r="K36" s="78">
        <f>J36*1000000/'a1'!L37</f>
        <v>151277.57121654626</v>
      </c>
      <c r="L36" s="78">
        <f>'a10'!D33+'a11'!Q48+'a12'!H34</f>
        <v>14.987316498629593</v>
      </c>
      <c r="M36" s="291">
        <f>'a30-2'!D32</f>
        <v>96.7</v>
      </c>
      <c r="N36" s="78">
        <f t="shared" si="32"/>
        <v>15.49877611026845</v>
      </c>
      <c r="O36" s="78">
        <f>N36*1000000/'a1'!R37</f>
        <v>109.41290828545928</v>
      </c>
      <c r="P36" s="78">
        <f>'a10'!E33+'a11'!V48+'a12'!I34</f>
        <v>3066.4506488571492</v>
      </c>
      <c r="Q36" s="291">
        <f>'a30-2'!E32</f>
        <v>97</v>
      </c>
      <c r="R36" s="78">
        <f t="shared" si="23"/>
        <v>3161.2893287187107</v>
      </c>
      <c r="S36" s="78">
        <f>R36*1000000/'a1'!X37</f>
        <v>3355.5523191301104</v>
      </c>
      <c r="T36" s="78">
        <f>'a10'!F33+'a11'!AA48+'a12'!J34</f>
        <v>12489.27120402344</v>
      </c>
      <c r="U36" s="291">
        <f>'a30-2'!F32</f>
        <v>94.4</v>
      </c>
      <c r="V36" s="78">
        <f t="shared" si="24"/>
        <v>13230.160173753644</v>
      </c>
      <c r="W36" s="78">
        <f>V36*1000000/'a1'!AD37</f>
        <v>17569.117204052458</v>
      </c>
      <c r="X36" s="78">
        <f>'a10'!G33+'a11'!AF48+'a12'!K34</f>
        <v>70774.780822812536</v>
      </c>
      <c r="Y36" s="291">
        <f>'a30-2'!G32</f>
        <v>95.4</v>
      </c>
      <c r="Z36" s="78">
        <f t="shared" si="25"/>
        <v>74187.401281774146</v>
      </c>
      <c r="AA36" s="78">
        <f>Z36*1000000/'a1'!AJ37</f>
        <v>9356.2018167449642</v>
      </c>
      <c r="AB36" s="78">
        <f>'a10'!H33+'a11'!AK48+'a12'!L34</f>
        <v>62828.724848915968</v>
      </c>
      <c r="AC36" s="291">
        <f>'a30-2'!H32</f>
        <v>96.3</v>
      </c>
      <c r="AD36" s="78">
        <f t="shared" si="26"/>
        <v>65242.704931376924</v>
      </c>
      <c r="AE36" s="78">
        <f>AD36*1000000/'a1'!AP37</f>
        <v>4966.7941199506358</v>
      </c>
      <c r="AF36" s="78">
        <f>'a10'!I33+'a11'!AP48+'a12'!M34</f>
        <v>12700.222124901604</v>
      </c>
      <c r="AG36" s="291">
        <f>'a30-2'!I32</f>
        <v>94.1</v>
      </c>
      <c r="AH36" s="78">
        <f t="shared" si="27"/>
        <v>13496.516604571312</v>
      </c>
      <c r="AI36" s="78">
        <f>AH36*1000000/'a1'!AV37</f>
        <v>11055.650161840227</v>
      </c>
      <c r="AJ36" s="78">
        <f>'a10'!J33+'a11'!AU48+'a12'!N34</f>
        <v>90291.629641017236</v>
      </c>
      <c r="AK36" s="291">
        <f>'a30-2'!J32</f>
        <v>87</v>
      </c>
      <c r="AL36" s="78">
        <f t="shared" si="28"/>
        <v>103783.48234599682</v>
      </c>
      <c r="AM36" s="78">
        <f>AL36*1000000/'a1'!BB37</f>
        <v>98705.761839678249</v>
      </c>
      <c r="AN36" s="78">
        <f>'a10'!K33+'a11'!BA48+'a12'!O34</f>
        <v>403893.89079288178</v>
      </c>
      <c r="AO36" s="291">
        <f>'a30-2'!K32</f>
        <v>95.6</v>
      </c>
      <c r="AP36" s="78">
        <f t="shared" si="29"/>
        <v>422483.14936493919</v>
      </c>
      <c r="AQ36" s="78">
        <f>AP36*1000000/'a1'!BH37</f>
        <v>113203.07253831487</v>
      </c>
      <c r="AR36" s="78">
        <f>'a10'!L33+'a11'!BF48+'a12'!P34</f>
        <v>91488.420147776487</v>
      </c>
      <c r="AS36" s="291">
        <f>'a30-2'!L32</f>
        <v>97.8</v>
      </c>
      <c r="AT36" s="78">
        <f t="shared" si="30"/>
        <v>93546.441868892114</v>
      </c>
      <c r="AU36" s="78">
        <f>AT36*1000000/'a1'!BN37</f>
        <v>20948.489136354685</v>
      </c>
    </row>
    <row r="37" spans="1:47" ht="18" customHeight="1">
      <c r="A37" s="1">
        <v>2011</v>
      </c>
      <c r="B37" s="78">
        <f>'a10'!B34</f>
        <v>120035.1</v>
      </c>
      <c r="C37" s="78">
        <f>'a11'!G49+'a12'!F35</f>
        <v>1060667.3999999999</v>
      </c>
      <c r="D37" s="78">
        <f t="shared" si="22"/>
        <v>1180702.5</v>
      </c>
      <c r="E37" s="291">
        <f>'a30-2'!B33</f>
        <v>98.8</v>
      </c>
      <c r="F37" s="78">
        <f t="shared" si="31"/>
        <v>1195043.0161943322</v>
      </c>
      <c r="G37" s="78">
        <f>F37*1000000/'a1'!F38</f>
        <v>34801.001819090117</v>
      </c>
      <c r="H37" s="78">
        <f>'a10'!C34+'a11'!L49+'a12'!G35</f>
        <v>90993.010549255559</v>
      </c>
      <c r="I37" s="291">
        <f>'a30-2'!C33</f>
        <v>100.1</v>
      </c>
      <c r="J37" s="78">
        <f t="shared" si="12"/>
        <v>90902.108440814758</v>
      </c>
      <c r="K37" s="78">
        <f>J37*1000000/'a1'!L38</f>
        <v>173147.20302479577</v>
      </c>
      <c r="L37" s="78">
        <f>'a10'!D34+'a11'!Q49+'a12'!H35</f>
        <v>15.790128889870891</v>
      </c>
      <c r="M37" s="291">
        <f>'a30-2'!D33</f>
        <v>98.3</v>
      </c>
      <c r="N37" s="78">
        <f t="shared" si="32"/>
        <v>16.06320334676591</v>
      </c>
      <c r="O37" s="78">
        <f>N37*1000000/'a1'!R38</f>
        <v>111.5786927666547</v>
      </c>
      <c r="P37" s="78">
        <f>'a10'!E34+'a11'!V49+'a12'!I35</f>
        <v>2885.8126123014572</v>
      </c>
      <c r="Q37" s="291">
        <f>'a30-2'!E33</f>
        <v>98.5</v>
      </c>
      <c r="R37" s="78">
        <f t="shared" si="23"/>
        <v>2929.7589972603623</v>
      </c>
      <c r="S37" s="78">
        <f>R37*1000000/'a1'!X38</f>
        <v>3102.6577002653489</v>
      </c>
      <c r="T37" s="78">
        <f>'a10'!F34+'a11'!AA49+'a12'!J35</f>
        <v>14062.382248782516</v>
      </c>
      <c r="U37" s="291">
        <f>'a30-2'!F33</f>
        <v>98.2</v>
      </c>
      <c r="V37" s="78">
        <f t="shared" si="24"/>
        <v>14320.144856194009</v>
      </c>
      <c r="W37" s="78">
        <f>V37*1000000/'a1'!AD38</f>
        <v>18949.384821053198</v>
      </c>
      <c r="X37" s="78">
        <f>'a10'!G34+'a11'!AF49+'a12'!K35</f>
        <v>80563.249977445856</v>
      </c>
      <c r="Y37" s="291">
        <f>'a30-2'!G33</f>
        <v>98.4</v>
      </c>
      <c r="Z37" s="78">
        <f t="shared" si="25"/>
        <v>81873.221521794563</v>
      </c>
      <c r="AA37" s="78">
        <f>Z37*1000000/'a1'!AJ38</f>
        <v>10227.645350869829</v>
      </c>
      <c r="AB37" s="78">
        <f>'a10'!H34+'a11'!AK49+'a12'!L35</f>
        <v>82463.489276778753</v>
      </c>
      <c r="AC37" s="291">
        <f>'a30-2'!H33</f>
        <v>98.3</v>
      </c>
      <c r="AD37" s="78">
        <f t="shared" si="26"/>
        <v>83889.612692552153</v>
      </c>
      <c r="AE37" s="78">
        <f>AD37*1000000/'a1'!AP38</f>
        <v>6325.8579700373703</v>
      </c>
      <c r="AF37" s="78">
        <f>'a10'!I34+'a11'!AP49+'a12'!M35</f>
        <v>14431.580519009673</v>
      </c>
      <c r="AG37" s="291">
        <f>'a30-2'!I33</f>
        <v>96.8</v>
      </c>
      <c r="AH37" s="78">
        <f t="shared" si="27"/>
        <v>14908.657560960406</v>
      </c>
      <c r="AI37" s="78">
        <f>AH37*1000000/'a1'!AV38</f>
        <v>12085.007616396888</v>
      </c>
      <c r="AJ37" s="78">
        <f>'a10'!J34+'a11'!AU49+'a12'!N35</f>
        <v>128585.87555421541</v>
      </c>
      <c r="AK37" s="291">
        <f>'a30-2'!J33</f>
        <v>97.6</v>
      </c>
      <c r="AL37" s="78">
        <f t="shared" si="28"/>
        <v>131747.82331374532</v>
      </c>
      <c r="AM37" s="78">
        <f>AL37*1000000/'a1'!BB38</f>
        <v>123587.81428759272</v>
      </c>
      <c r="AN37" s="78">
        <f>'a10'!K34+'a11'!BA49+'a12'!O35</f>
        <v>517855.70608477696</v>
      </c>
      <c r="AO37" s="291">
        <f>'a30-2'!K33</f>
        <v>99.6</v>
      </c>
      <c r="AP37" s="78">
        <f t="shared" si="29"/>
        <v>519935.44787628215</v>
      </c>
      <c r="AQ37" s="78">
        <f>AP37*1000000/'a1'!BH38</f>
        <v>137221.25395583623</v>
      </c>
      <c r="AR37" s="78">
        <f>'a10'!L34+'a11'!BF49+'a12'!P35</f>
        <v>120978.73257915032</v>
      </c>
      <c r="AS37" s="291">
        <f>'a30-2'!L33</f>
        <v>100.3</v>
      </c>
      <c r="AT37" s="78">
        <f t="shared" si="30"/>
        <v>120616.88193335028</v>
      </c>
      <c r="AU37" s="78">
        <f>AT37*1000000/'a1'!BN38</f>
        <v>26791.225154583342</v>
      </c>
    </row>
    <row r="38" spans="1:47" ht="18" customHeight="1">
      <c r="A38" s="1">
        <v>2012</v>
      </c>
      <c r="B38" s="78">
        <f>'a10'!B35</f>
        <v>102454.1</v>
      </c>
      <c r="C38" s="78">
        <f>'a11'!G50+'a12'!F36</f>
        <v>752434.3</v>
      </c>
      <c r="D38" s="78">
        <f t="shared" si="22"/>
        <v>854888.4</v>
      </c>
      <c r="E38" s="291">
        <f>'a30-2'!B34</f>
        <v>100</v>
      </c>
      <c r="F38" s="78">
        <f t="shared" si="31"/>
        <v>854888.4</v>
      </c>
      <c r="G38" s="78">
        <f>F38*1000000/'a1'!F39</f>
        <v>24626.46001399657</v>
      </c>
      <c r="H38" s="78">
        <f>'a10'!C35+'a11'!L50+'a12'!G36</f>
        <v>68971.140483094219</v>
      </c>
      <c r="I38" s="291">
        <f>'a30-2'!C34</f>
        <v>100</v>
      </c>
      <c r="J38" s="78">
        <f t="shared" si="12"/>
        <v>68971.140483094219</v>
      </c>
      <c r="K38" s="78">
        <f>J38*1000000/'a1'!L39</f>
        <v>131037.89431474455</v>
      </c>
      <c r="L38" s="78">
        <f>'a10'!D35+'a11'!Q50+'a12'!H36</f>
        <v>16.1537438495256</v>
      </c>
      <c r="M38" s="291">
        <f>'a30-2'!D34</f>
        <v>100</v>
      </c>
      <c r="N38" s="78">
        <f t="shared" si="32"/>
        <v>16.1537438495256</v>
      </c>
      <c r="O38" s="78">
        <f>N38*1000000/'a1'!R39</f>
        <v>111.76741056891719</v>
      </c>
      <c r="P38" s="78">
        <f>'a10'!E35+'a11'!V50+'a12'!I36</f>
        <v>2403.8455234781622</v>
      </c>
      <c r="Q38" s="291">
        <f>'a30-2'!E34</f>
        <v>100</v>
      </c>
      <c r="R38" s="78">
        <f t="shared" si="23"/>
        <v>2403.8455234781622</v>
      </c>
      <c r="S38" s="78">
        <f>R38*1000000/'a1'!X39</f>
        <v>2547.4314999742087</v>
      </c>
      <c r="T38" s="78">
        <f>'a10'!F35+'a11'!AA50+'a12'!J36</f>
        <v>11106.839623002636</v>
      </c>
      <c r="U38" s="291">
        <f>'a30-2'!F34</f>
        <v>100</v>
      </c>
      <c r="V38" s="78">
        <f t="shared" si="24"/>
        <v>11106.839623002636</v>
      </c>
      <c r="W38" s="78">
        <f>V38*1000000/'a1'!AD39</f>
        <v>14645.519283263275</v>
      </c>
      <c r="X38" s="78">
        <f>'a10'!G35+'a11'!AF50+'a12'!K36</f>
        <v>61947.169538612099</v>
      </c>
      <c r="Y38" s="291">
        <f>'a30-2'!G34</f>
        <v>100</v>
      </c>
      <c r="Z38" s="78">
        <f t="shared" si="25"/>
        <v>61947.169538612106</v>
      </c>
      <c r="AA38" s="78">
        <f>Z38*1000000/'a1'!AJ39</f>
        <v>7684.7033102068945</v>
      </c>
      <c r="AB38" s="78">
        <f>'a10'!H35+'a11'!AK50+'a12'!L36</f>
        <v>59581.800228340318</v>
      </c>
      <c r="AC38" s="291">
        <f>'a30-2'!H34</f>
        <v>100</v>
      </c>
      <c r="AD38" s="78">
        <f t="shared" si="26"/>
        <v>59581.800228340318</v>
      </c>
      <c r="AE38" s="78">
        <f>AD38*1000000/'a1'!AP39</f>
        <v>4449.5136770497702</v>
      </c>
      <c r="AF38" s="78">
        <f>'a10'!I35+'a11'!AP50+'a12'!M36</f>
        <v>9472.5058511381176</v>
      </c>
      <c r="AG38" s="291">
        <f>'a30-2'!I34</f>
        <v>100</v>
      </c>
      <c r="AH38" s="78">
        <f t="shared" si="27"/>
        <v>9472.5058511381176</v>
      </c>
      <c r="AI38" s="78">
        <f>AH38*1000000/'a1'!AV39</f>
        <v>7578.1562440353746</v>
      </c>
      <c r="AJ38" s="78">
        <f>'a10'!J35+'a11'!AU50+'a12'!N36</f>
        <v>99946.928729343635</v>
      </c>
      <c r="AK38" s="291">
        <f>'a30-2'!J34</f>
        <v>100</v>
      </c>
      <c r="AL38" s="78">
        <f t="shared" si="28"/>
        <v>99946.928729343635</v>
      </c>
      <c r="AM38" s="78">
        <f>AL38*1000000/'a1'!BB39</f>
        <v>92222.807488171806</v>
      </c>
      <c r="AN38" s="78">
        <f>'a10'!K35+'a11'!BA50+'a12'!O36</f>
        <v>373098.79475839803</v>
      </c>
      <c r="AO38" s="291">
        <f>'a30-2'!K34</f>
        <v>100</v>
      </c>
      <c r="AP38" s="78">
        <f t="shared" si="29"/>
        <v>373098.79475839803</v>
      </c>
      <c r="AQ38" s="78">
        <f>AP38*1000000/'a1'!BH39</f>
        <v>96294.792259225593</v>
      </c>
      <c r="AR38" s="78">
        <f>'a10'!L35+'a11'!BF50+'a12'!P36</f>
        <v>78111.987745437815</v>
      </c>
      <c r="AS38" s="291">
        <f>'a30-2'!L34</f>
        <v>100</v>
      </c>
      <c r="AT38" s="78">
        <f t="shared" si="30"/>
        <v>78111.987745437815</v>
      </c>
      <c r="AU38" s="78">
        <f>AT38*1000000/'a1'!BN39</f>
        <v>17104.431545680945</v>
      </c>
    </row>
    <row r="39" spans="1:47" ht="18" customHeight="1">
      <c r="A39" s="1">
        <v>2013</v>
      </c>
      <c r="B39" s="78">
        <f>'a10'!B36</f>
        <v>151476.9</v>
      </c>
      <c r="C39" s="78">
        <f>'a11'!G51+'a12'!F37</f>
        <v>696117.39999999991</v>
      </c>
      <c r="D39" s="78">
        <f t="shared" si="22"/>
        <v>847594.29999999993</v>
      </c>
      <c r="E39" s="291">
        <f>'a30-2'!B35</f>
        <v>101.7</v>
      </c>
      <c r="F39" s="78">
        <f t="shared" si="31"/>
        <v>833426.05703048175</v>
      </c>
      <c r="G39" s="78">
        <f>F39*1000000/'a1'!F40</f>
        <v>23755.868933684484</v>
      </c>
      <c r="H39" s="78">
        <f>'a10'!C36+'a11'!L51+'a12'!G37</f>
        <v>64972.899808216804</v>
      </c>
      <c r="I39" s="291">
        <f>'a30-2'!C35</f>
        <v>102.2</v>
      </c>
      <c r="J39" s="78">
        <f t="shared" ref="J39:J40" si="33">H39/I39*100</f>
        <v>63574.265957159296</v>
      </c>
      <c r="K39" s="78">
        <f>J39*1000000/'a1'!L40</f>
        <v>120608.19093622877</v>
      </c>
      <c r="L39" s="78">
        <f>'a10'!D36+'a11'!Q51+'a12'!H37</f>
        <v>13.280764283466773</v>
      </c>
      <c r="M39" s="291">
        <f>'a30-2'!D35</f>
        <v>101.4</v>
      </c>
      <c r="N39" s="78">
        <f t="shared" si="32"/>
        <v>13.097400674030348</v>
      </c>
      <c r="O39" s="78">
        <f>N39*1000000/'a1'!R40</f>
        <v>90.894837217582605</v>
      </c>
      <c r="P39" s="78">
        <f>'a10'!E36+'a11'!V51+'a12'!I37</f>
        <v>2981.1438748291807</v>
      </c>
      <c r="Q39" s="291">
        <f>'a30-2'!E35</f>
        <v>102.4</v>
      </c>
      <c r="R39" s="78">
        <f t="shared" si="23"/>
        <v>2911.2733152628716</v>
      </c>
      <c r="S39" s="78">
        <f>R39*1000000/'a1'!X40</f>
        <v>3095.6699941334232</v>
      </c>
      <c r="T39" s="78">
        <f>'a10'!F36+'a11'!AA51+'a12'!J37</f>
        <v>10296.082629096039</v>
      </c>
      <c r="U39" s="291">
        <f>'a30-2'!F35</f>
        <v>100.6</v>
      </c>
      <c r="V39" s="78">
        <f t="shared" si="24"/>
        <v>10234.674581606401</v>
      </c>
      <c r="W39" s="78">
        <f>V39*1000000/'a1'!AD40</f>
        <v>13492.525920192371</v>
      </c>
      <c r="X39" s="78">
        <f>'a10'!G36+'a11'!AF51+'a12'!K37</f>
        <v>67338.058146425421</v>
      </c>
      <c r="Y39" s="291">
        <f>'a30-2'!G35</f>
        <v>101.6</v>
      </c>
      <c r="Z39" s="78">
        <f t="shared" si="25"/>
        <v>66277.616285851793</v>
      </c>
      <c r="AA39" s="78">
        <f>Z39*1000000/'a1'!AJ40</f>
        <v>8171.4457969852583</v>
      </c>
      <c r="AB39" s="78">
        <f>'a10'!H36+'a11'!AK51+'a12'!L37</f>
        <v>60724.442374637438</v>
      </c>
      <c r="AC39" s="291">
        <f>'a30-2'!H35</f>
        <v>100.9</v>
      </c>
      <c r="AD39" s="78">
        <f t="shared" si="26"/>
        <v>60182.797199838889</v>
      </c>
      <c r="AE39" s="78">
        <f>AD39*1000000/'a1'!AP40</f>
        <v>4454.4277047965543</v>
      </c>
      <c r="AF39" s="78">
        <f>'a10'!I36+'a11'!AP51+'a12'!M37</f>
        <v>7906.7483507075394</v>
      </c>
      <c r="AG39" s="291">
        <f>'a30-2'!I35</f>
        <v>101.3</v>
      </c>
      <c r="AH39" s="78">
        <f t="shared" si="27"/>
        <v>7805.2797144200777</v>
      </c>
      <c r="AI39" s="78">
        <f>AH39*1000000/'a1'!AV40</f>
        <v>6172.0356426595163</v>
      </c>
      <c r="AJ39" s="78">
        <f>'a10'!J36+'a11'!AU51+'a12'!N37</f>
        <v>83778.643101312118</v>
      </c>
      <c r="AK39" s="291">
        <f>'a30-2'!J35</f>
        <v>100.1</v>
      </c>
      <c r="AL39" s="78">
        <f t="shared" si="28"/>
        <v>83694.94815315897</v>
      </c>
      <c r="AM39" s="78">
        <f>AL39*1000000/'a1'!BB40</f>
        <v>76104.581602456383</v>
      </c>
      <c r="AN39" s="78">
        <f>'a10'!K36+'a11'!BA51+'a12'!O37</f>
        <v>380457.82408867235</v>
      </c>
      <c r="AO39" s="291">
        <f>'a30-2'!K35</f>
        <v>103.7</v>
      </c>
      <c r="AP39" s="78">
        <f t="shared" si="29"/>
        <v>366883.14762649214</v>
      </c>
      <c r="AQ39" s="78">
        <f>AP39*1000000/'a1'!BH40</f>
        <v>92158.285326639918</v>
      </c>
      <c r="AR39" s="78">
        <f>'a10'!L36+'a11'!BF51+'a12'!P37</f>
        <v>82118.37495749566</v>
      </c>
      <c r="AS39" s="291">
        <f>'a30-2'!L35</f>
        <v>101.2</v>
      </c>
      <c r="AT39" s="78">
        <f t="shared" si="30"/>
        <v>81144.639286062898</v>
      </c>
      <c r="AU39" s="78">
        <f>AT39*1000000/'a1'!BN40</f>
        <v>17525.548556981426</v>
      </c>
    </row>
    <row r="40" spans="1:47" ht="18" customHeight="1">
      <c r="A40" s="1">
        <v>2014</v>
      </c>
      <c r="B40" s="78">
        <f>'a10'!B37</f>
        <v>172459.4</v>
      </c>
      <c r="C40" s="78">
        <f>'a11'!G52+'a12'!F38</f>
        <v>880178.4</v>
      </c>
      <c r="D40" s="78">
        <f t="shared" si="22"/>
        <v>1052637.8</v>
      </c>
      <c r="E40" s="291">
        <f>'a30-2'!B36</f>
        <v>103.7</v>
      </c>
      <c r="F40" s="78">
        <f t="shared" si="31"/>
        <v>1015079.8457087752</v>
      </c>
      <c r="G40" s="78">
        <f>F40*1000000/'a1'!F41</f>
        <v>28644.280990110467</v>
      </c>
      <c r="H40" s="78">
        <f>'a10'!C37+'a11'!L52+'a12'!G38</f>
        <v>43920.001454753547</v>
      </c>
      <c r="I40" s="291">
        <f>'a30-2'!C36</f>
        <v>102.8</v>
      </c>
      <c r="J40" s="78">
        <f t="shared" si="33"/>
        <v>42723.736823690226</v>
      </c>
      <c r="K40" s="78">
        <f>J40*1000000/'a1'!L41</f>
        <v>80891.808761547611</v>
      </c>
      <c r="L40" s="78">
        <f>'a10'!D37+'a11'!Q52+'a12'!H38</f>
        <v>8.7927377118420242</v>
      </c>
      <c r="M40" s="291">
        <f>'a30-2'!D36</f>
        <v>103</v>
      </c>
      <c r="N40" s="78">
        <f t="shared" si="32"/>
        <v>8.5366385551864301</v>
      </c>
      <c r="O40" s="78">
        <f>N40*1000000/'a1'!R41</f>
        <v>59.165934692142734</v>
      </c>
      <c r="P40" s="78">
        <f>'a10'!E37+'a11'!V52+'a12'!I38</f>
        <v>3226.4492724856445</v>
      </c>
      <c r="Q40" s="291">
        <f>'a30-2'!E36</f>
        <v>104.4</v>
      </c>
      <c r="R40" s="78">
        <f t="shared" ref="R40" si="34">P40/Q40*100</f>
        <v>3090.4686518061726</v>
      </c>
      <c r="S40" s="78">
        <f>R40*1000000/'a1'!X41</f>
        <v>3292.8294879906371</v>
      </c>
      <c r="T40" s="78">
        <f>'a10'!F37+'a11'!AA52+'a12'!J38</f>
        <v>10692.922330716952</v>
      </c>
      <c r="U40" s="291">
        <f>'a30-2'!F36</f>
        <v>102.3</v>
      </c>
      <c r="V40" s="78">
        <f t="shared" ref="V40" si="35">T40/U40*100</f>
        <v>10452.514497279522</v>
      </c>
      <c r="W40" s="78">
        <f>V40*1000000/'a1'!AD41</f>
        <v>13771.864324141372</v>
      </c>
      <c r="X40" s="78">
        <f>'a10'!G37+'a11'!AF52+'a12'!K38</f>
        <v>63217.56293430581</v>
      </c>
      <c r="Y40" s="291">
        <f>'a30-2'!G36</f>
        <v>103.1</v>
      </c>
      <c r="Z40" s="78">
        <f t="shared" ref="Z40" si="36">X40/Y40*100</f>
        <v>61316.743874205436</v>
      </c>
      <c r="AA40" s="78">
        <f>Z40*1000000/'a1'!AJ41</f>
        <v>7523.3579263441616</v>
      </c>
      <c r="AB40" s="78">
        <f>'a10'!H37+'a11'!AK52+'a12'!L38</f>
        <v>56859.330945012262</v>
      </c>
      <c r="AC40" s="291">
        <f>'a30-2'!H36</f>
        <v>102.7</v>
      </c>
      <c r="AD40" s="78">
        <f t="shared" ref="AD40" si="37">AB40/AC40*100</f>
        <v>55364.48972250463</v>
      </c>
      <c r="AE40" s="78">
        <f>AD40*1000000/'a1'!AP41</f>
        <v>4065.670955898217</v>
      </c>
      <c r="AF40" s="78">
        <f>'a10'!I37+'a11'!AP52+'a12'!M38</f>
        <v>6067.2639220041983</v>
      </c>
      <c r="AG40" s="291">
        <f>'a30-2'!I36</f>
        <v>102.3</v>
      </c>
      <c r="AH40" s="78">
        <f t="shared" ref="AH40" si="38">AF40/AG40*100</f>
        <v>5930.8542737088937</v>
      </c>
      <c r="AI40" s="78">
        <f>AH40*1000000/'a1'!AV41</f>
        <v>4637.0518803616642</v>
      </c>
      <c r="AJ40" s="78">
        <f>'a10'!J37+'a11'!AU52+'a12'!N38</f>
        <v>72056.035639638489</v>
      </c>
      <c r="AK40" s="291">
        <f>'a30-2'!J36</f>
        <v>97.8</v>
      </c>
      <c r="AL40" s="78">
        <f t="shared" ref="AL40" si="39">AJ40/AK40*100</f>
        <v>73676.928056890072</v>
      </c>
      <c r="AM40" s="78">
        <f>AL40*1000000/'a1'!BB41</f>
        <v>66197.949877661726</v>
      </c>
      <c r="AN40" s="78">
        <f>'a10'!K37+'a11'!BA52+'a12'!O38</f>
        <v>634624.26494488411</v>
      </c>
      <c r="AO40" s="291">
        <f>'a30-2'!K36</f>
        <v>107.6</v>
      </c>
      <c r="AP40" s="78">
        <f t="shared" ref="AP40" si="40">AN40/AO40*100</f>
        <v>589799.50273688114</v>
      </c>
      <c r="AQ40" s="78">
        <f>AP40*1000000/'a1'!BH41</f>
        <v>144429.5646287048</v>
      </c>
      <c r="AR40" s="78">
        <f>'a10'!L37+'a11'!BF52+'a12'!P38</f>
        <v>92657.965656643923</v>
      </c>
      <c r="AS40" s="291">
        <f>'a30-2'!L36</f>
        <v>103</v>
      </c>
      <c r="AT40" s="78">
        <f t="shared" ref="AT40" si="41">AR40/AS40*100</f>
        <v>89959.189957906725</v>
      </c>
      <c r="AU40" s="78">
        <f>AT40*1000000/'a1'!BN41</f>
        <v>19111.370615409673</v>
      </c>
    </row>
    <row r="41" spans="1:47" ht="18" customHeight="1">
      <c r="A41" s="1">
        <v>2015</v>
      </c>
      <c r="B41" s="78">
        <f>'a10'!B38</f>
        <v>202683.8</v>
      </c>
      <c r="C41" s="78">
        <f>'a11'!G53+'a12'!F39</f>
        <v>196186.90000000002</v>
      </c>
      <c r="D41" s="78">
        <f t="shared" ref="D41:D42" si="42">B41+C41</f>
        <v>398870.7</v>
      </c>
      <c r="E41" s="291">
        <f>'a30-2'!B37</f>
        <v>102.8</v>
      </c>
      <c r="F41" s="78">
        <f t="shared" ref="F41:F42" si="43">D41/E41*100</f>
        <v>388006.51750972768</v>
      </c>
      <c r="G41" s="78">
        <f>F41*1000000/'a1'!F42</f>
        <v>10867.64466103791</v>
      </c>
      <c r="H41" s="78">
        <f>'a10'!C38+'a11'!L53+'a12'!G39</f>
        <v>21727.914834244821</v>
      </c>
      <c r="I41" s="291">
        <f>'a30-2'!C37</f>
        <v>94.5</v>
      </c>
      <c r="J41" s="78">
        <f t="shared" ref="J41:J42" si="44">H41/I41*100</f>
        <v>22992.502470100339</v>
      </c>
      <c r="K41" s="78">
        <f>J41*1000000/'a1'!L42</f>
        <v>43536.758843400872</v>
      </c>
      <c r="L41" s="78">
        <f>'a10'!D38+'a11'!Q53+'a12'!H39</f>
        <v>6.2766029629860762</v>
      </c>
      <c r="M41" s="291">
        <f>'a30-2'!D37</f>
        <v>105.5</v>
      </c>
      <c r="N41" s="78">
        <f t="shared" ref="N41:N42" si="45">L41/M41*100</f>
        <v>5.9493866947735317</v>
      </c>
      <c r="O41" s="78">
        <f>N41*1000000/'a1'!R42</f>
        <v>41.159123702997881</v>
      </c>
      <c r="P41" s="78">
        <f>'a10'!E38+'a11'!V53+'a12'!I39</f>
        <v>3759.4274001242966</v>
      </c>
      <c r="Q41" s="291">
        <f>'a30-2'!E37</f>
        <v>105.9</v>
      </c>
      <c r="R41" s="78">
        <f t="shared" ref="R41:R42" si="46">P41/Q41*100</f>
        <v>3549.9786592297419</v>
      </c>
      <c r="S41" s="78">
        <f>R41*1000000/'a1'!X42</f>
        <v>3790.5861127356366</v>
      </c>
      <c r="T41" s="78">
        <f>'a10'!F38+'a11'!AA53+'a12'!J39</f>
        <v>12217.617564913093</v>
      </c>
      <c r="U41" s="291">
        <f>'a30-2'!F37</f>
        <v>104.7</v>
      </c>
      <c r="V41" s="78">
        <f t="shared" ref="V41:V42" si="47">T41/U41*100</f>
        <v>11669.166728665801</v>
      </c>
      <c r="W41" s="78">
        <f>V41*1000000/'a1'!AD42</f>
        <v>15377.5973505233</v>
      </c>
      <c r="X41" s="78">
        <f>'a10'!G38+'a11'!AF53+'a12'!K39</f>
        <v>68493.596780761029</v>
      </c>
      <c r="Y41" s="291">
        <f>'a30-2'!G37</f>
        <v>105.1</v>
      </c>
      <c r="Z41" s="78">
        <f t="shared" ref="Z41:Z42" si="48">X41/Y41*100</f>
        <v>65169.930333740274</v>
      </c>
      <c r="AA41" s="78">
        <f>Z41*1000000/'a1'!AJ42</f>
        <v>7971.5916893945878</v>
      </c>
      <c r="AB41" s="78">
        <f>'a10'!H38+'a11'!AK53+'a12'!L39</f>
        <v>59051.440154674638</v>
      </c>
      <c r="AC41" s="291">
        <f>'a30-2'!H37</f>
        <v>104.9</v>
      </c>
      <c r="AD41" s="78">
        <f t="shared" ref="AD41:AD42" si="49">AB41/AC41*100</f>
        <v>56293.07927042387</v>
      </c>
      <c r="AE41" s="78">
        <f>AD41*1000000/'a1'!AP42</f>
        <v>4106.850124907648</v>
      </c>
      <c r="AF41" s="78">
        <f>'a10'!I38+'a11'!AP53+'a12'!M39</f>
        <v>5135.0071771926159</v>
      </c>
      <c r="AG41" s="291">
        <f>'a30-2'!I37</f>
        <v>103.6</v>
      </c>
      <c r="AH41" s="78">
        <f t="shared" ref="AH41:AH42" si="50">AF41/AG41*100</f>
        <v>4956.5706343558068</v>
      </c>
      <c r="AI41" s="78">
        <f>AH41*1000000/'a1'!AV42</f>
        <v>3835.6810640512899</v>
      </c>
      <c r="AJ41" s="78">
        <f>'a10'!J38+'a11'!AU53+'a12'!N39</f>
        <v>47207.2382627185</v>
      </c>
      <c r="AK41" s="291">
        <f>'a30-2'!J37</f>
        <v>94.8</v>
      </c>
      <c r="AL41" s="78">
        <f>AJ41/AK41*100</f>
        <v>49796.664834091243</v>
      </c>
      <c r="AM41" s="78">
        <f>AL41*1000000/'a1'!BB42</f>
        <v>44422.95342689949</v>
      </c>
      <c r="AN41" s="78">
        <f>'a10'!K38+'a11'!BA53+'a12'!O39</f>
        <v>66736.221781437416</v>
      </c>
      <c r="AO41" s="291">
        <f>'a30-2'!K37</f>
        <v>96.1</v>
      </c>
      <c r="AP41" s="78">
        <f t="shared" ref="AP41:AP42" si="51">AN41/AO41*100</f>
        <v>69444.559606074326</v>
      </c>
      <c r="AQ41" s="78">
        <f>AP41*1000000/'a1'!BH42</f>
        <v>16755.871735775112</v>
      </c>
      <c r="AR41" s="78">
        <f>'a10'!L38+'a11'!BF53+'a12'!P39</f>
        <v>90832.806111778948</v>
      </c>
      <c r="AS41" s="291">
        <f>'a30-2'!L37</f>
        <v>103.8</v>
      </c>
      <c r="AT41" s="78">
        <f t="shared" ref="AT41:AT42" si="52">AR41/AS41*100</f>
        <v>87507.520338900722</v>
      </c>
      <c r="AU41" s="78">
        <f>AT41*1000000/'a1'!BN42</f>
        <v>18320.856751775762</v>
      </c>
    </row>
    <row r="42" spans="1:47" ht="18" customHeight="1">
      <c r="A42" s="1">
        <v>2016</v>
      </c>
      <c r="B42" s="78">
        <f>'a10'!B39</f>
        <v>219356.9</v>
      </c>
      <c r="C42" s="78">
        <f>'a11'!G54+'a12'!F40</f>
        <v>153475.4</v>
      </c>
      <c r="D42" s="78">
        <f t="shared" si="42"/>
        <v>372832.3</v>
      </c>
      <c r="E42" s="291">
        <f>'a30-2'!B38</f>
        <v>103.6</v>
      </c>
      <c r="F42" s="78">
        <f t="shared" si="43"/>
        <v>359876.73745173746</v>
      </c>
      <c r="G42" s="78">
        <f>F42*1000000/'a1'!F43</f>
        <v>9966.2655814450482</v>
      </c>
      <c r="H42" s="78">
        <f>'a10'!C39+'a11'!L54+'a12'!G40</f>
        <v>19492.872649599871</v>
      </c>
      <c r="I42" s="291">
        <f>'a30-2'!C38</f>
        <v>94.2</v>
      </c>
      <c r="J42" s="78">
        <f t="shared" si="44"/>
        <v>20693.070753290733</v>
      </c>
      <c r="K42" s="78">
        <f>J42*1000000/'a1'!L43</f>
        <v>39085.860447523795</v>
      </c>
      <c r="L42" s="78">
        <f>'a10'!D39+'a11'!Q54+'a12'!H40</f>
        <v>12.410396622768907</v>
      </c>
      <c r="M42" s="291">
        <f>'a30-2'!D38</f>
        <v>108.2</v>
      </c>
      <c r="N42" s="78">
        <f t="shared" si="45"/>
        <v>11.469867488695847</v>
      </c>
      <c r="O42" s="78">
        <f>N42*1000000/'a1'!R43</f>
        <v>78.042767445487456</v>
      </c>
      <c r="P42" s="78">
        <f>'a10'!E39+'a11'!V54+'a12'!I40</f>
        <v>3859.62148078163</v>
      </c>
      <c r="Q42" s="291">
        <f>'a30-2'!E38</f>
        <v>106.6</v>
      </c>
      <c r="R42" s="78">
        <f t="shared" si="46"/>
        <v>3620.6580495137246</v>
      </c>
      <c r="S42" s="78">
        <f>R42*1000000/'a1'!X43</f>
        <v>3840.3653512592668</v>
      </c>
      <c r="T42" s="78">
        <f>'a10'!F39+'a11'!AA54+'a12'!J40</f>
        <v>12316.224930967179</v>
      </c>
      <c r="U42" s="291">
        <f>'a30-2'!F38</f>
        <v>106.6</v>
      </c>
      <c r="V42" s="78">
        <f t="shared" si="47"/>
        <v>11553.681923984221</v>
      </c>
      <c r="W42" s="78">
        <f>V42*1000000/'a1'!AD43</f>
        <v>15135.497378639184</v>
      </c>
      <c r="X42" s="78">
        <f>'a10'!G39+'a11'!AF54+'a12'!K40</f>
        <v>67849.554200627623</v>
      </c>
      <c r="Y42" s="291">
        <f>'a30-2'!G38</f>
        <v>106.5</v>
      </c>
      <c r="Z42" s="78">
        <f t="shared" si="48"/>
        <v>63708.501596833448</v>
      </c>
      <c r="AA42" s="78">
        <f>Z42*1000000/'a1'!AJ43</f>
        <v>7744.8199413846969</v>
      </c>
      <c r="AB42" s="78">
        <f>'a10'!H39+'a11'!AK54+'a12'!L40</f>
        <v>50632.866313573097</v>
      </c>
      <c r="AC42" s="291">
        <f>'a30-2'!H38</f>
        <v>106.8</v>
      </c>
      <c r="AD42" s="78">
        <f t="shared" si="49"/>
        <v>47409.050855405527</v>
      </c>
      <c r="AE42" s="78">
        <f>AD42*1000000/'a1'!AP43</f>
        <v>3416.7715061212334</v>
      </c>
      <c r="AF42" s="78">
        <f>'a10'!I39+'a11'!AP54+'a12'!M40</f>
        <v>4009.4259347534426</v>
      </c>
      <c r="AG42" s="291">
        <f>'a30-2'!I38</f>
        <v>104.3</v>
      </c>
      <c r="AH42" s="78">
        <f t="shared" si="50"/>
        <v>3844.1284129946716</v>
      </c>
      <c r="AI42" s="78">
        <f>AH42*1000000/'a1'!AV43</f>
        <v>2925.2068563482794</v>
      </c>
      <c r="AJ42" s="78">
        <f>'a10'!J39+'a11'!AU54+'a12'!N40</f>
        <v>29989.011755388601</v>
      </c>
      <c r="AK42" s="291">
        <f>'a30-2'!J38</f>
        <v>90.1</v>
      </c>
      <c r="AL42" s="78">
        <f>AJ42/AK42*100</f>
        <v>33284.141792884133</v>
      </c>
      <c r="AM42" s="78">
        <f>AL42*1000000/'a1'!BB43</f>
        <v>29299.75588882983</v>
      </c>
      <c r="AN42" s="78">
        <f>'a10'!K39+'a11'!BA54+'a12'!O40</f>
        <v>66191.350467503493</v>
      </c>
      <c r="AO42" s="291">
        <f>'a30-2'!K38</f>
        <v>93.5</v>
      </c>
      <c r="AP42" s="78">
        <f t="shared" si="51"/>
        <v>70792.888200538495</v>
      </c>
      <c r="AQ42" s="78">
        <f>AP42*1000000/'a1'!BH43</f>
        <v>16871.272414900188</v>
      </c>
      <c r="AR42" s="78">
        <f>'a10'!L39+'a11'!BF54+'a12'!P40</f>
        <v>93769.186773666574</v>
      </c>
      <c r="AS42" s="291">
        <f>'a30-2'!L38</f>
        <v>106.3</v>
      </c>
      <c r="AT42" s="78">
        <f t="shared" si="52"/>
        <v>88211.840803072977</v>
      </c>
      <c r="AU42" s="78">
        <f>AT42*1000000/'a1'!BN43</f>
        <v>18153.385975834331</v>
      </c>
    </row>
    <row r="43" spans="1:47" ht="18" customHeight="1">
      <c r="A43" s="1">
        <v>2017</v>
      </c>
      <c r="B43" s="78">
        <f>'a10'!B40</f>
        <v>236248</v>
      </c>
      <c r="C43" s="78">
        <f>'a11'!G55+'a12'!F41</f>
        <v>478286.5</v>
      </c>
      <c r="D43" s="78">
        <f t="shared" ref="D43:D44" si="53">B43+C43</f>
        <v>714534.5</v>
      </c>
      <c r="E43" s="291">
        <f>'a30-2'!B39</f>
        <v>106.1</v>
      </c>
      <c r="F43" s="78">
        <f t="shared" ref="F43:F44" si="54">D43/E43*100</f>
        <v>673453.81715362868</v>
      </c>
      <c r="G43" s="78">
        <f>F43*1000000/'a1'!F44</f>
        <v>18428.916659042254</v>
      </c>
      <c r="H43" s="78">
        <f>'a10'!C40+'a11'!L55+'a12'!G41</f>
        <v>22086.22834449782</v>
      </c>
      <c r="I43" s="291">
        <f>'a30-2'!C39</f>
        <v>97.3</v>
      </c>
      <c r="J43" s="78">
        <f t="shared" ref="J43:J44" si="55">H43/I43*100</f>
        <v>22699.104156729518</v>
      </c>
      <c r="K43" s="78">
        <f>J43*1000000/'a1'!L44</f>
        <v>42961.760927725853</v>
      </c>
      <c r="L43" s="78">
        <f>'a10'!D40+'a11'!Q55+'a12'!H41</f>
        <v>26.067398549347622</v>
      </c>
      <c r="M43" s="291">
        <f>'a30-2'!D39</f>
        <v>109.1</v>
      </c>
      <c r="N43" s="78">
        <f t="shared" ref="N43:N44" si="56">L43/M43*100</f>
        <v>23.893124243215052</v>
      </c>
      <c r="O43" s="78">
        <f>N43*1000000/'a1'!R44</f>
        <v>158.77623547653258</v>
      </c>
      <c r="P43" s="78">
        <f>'a10'!E40+'a11'!V55+'a12'!I41</f>
        <v>4299.1703375289189</v>
      </c>
      <c r="Q43" s="291">
        <f>'a30-2'!E39</f>
        <v>108.3</v>
      </c>
      <c r="R43" s="78">
        <f t="shared" ref="R43:R44" si="57">P43/Q43*100</f>
        <v>3969.6863689094357</v>
      </c>
      <c r="S43" s="78">
        <f>R43*1000000/'a1'!X44</f>
        <v>4176.8541583073202</v>
      </c>
      <c r="T43" s="78">
        <f>'a10'!F40+'a11'!AA55+'a12'!J41</f>
        <v>13420.679405414154</v>
      </c>
      <c r="U43" s="291">
        <f>'a30-2'!F39</f>
        <v>108.8</v>
      </c>
      <c r="V43" s="78">
        <f t="shared" ref="V43:V44" si="58">T43/U43*100</f>
        <v>12335.183277035068</v>
      </c>
      <c r="W43" s="78">
        <f>V43*1000000/'a1'!AD44</f>
        <v>16087.369062414502</v>
      </c>
      <c r="X43" s="78">
        <f>'a10'!G40+'a11'!AF55+'a12'!K41</f>
        <v>79853.733502916657</v>
      </c>
      <c r="Y43" s="291">
        <f>'a30-2'!G39</f>
        <v>108.8</v>
      </c>
      <c r="Z43" s="78">
        <f t="shared" ref="Z43:Z44" si="59">X43/Y43*100</f>
        <v>73394.975646063103</v>
      </c>
      <c r="AA43" s="78">
        <f>Z43*1000000/'a1'!AJ44</f>
        <v>8844.0180336405501</v>
      </c>
      <c r="AB43" s="78">
        <f>'a10'!H40+'a11'!AK55+'a12'!L41</f>
        <v>66141.5353329973</v>
      </c>
      <c r="AC43" s="291">
        <f>'a30-2'!H39</f>
        <v>108.5</v>
      </c>
      <c r="AD43" s="78">
        <f t="shared" ref="AD43:AD44" si="60">AB43/AC43*100</f>
        <v>60959.940399075858</v>
      </c>
      <c r="AE43" s="78">
        <f>AD43*1000000/'a1'!AP44</f>
        <v>4331.8132698916197</v>
      </c>
      <c r="AF43" s="78">
        <f>'a10'!I40+'a11'!AP55+'a12'!M41</f>
        <v>5245.1310311406232</v>
      </c>
      <c r="AG43" s="291">
        <f>'a30-2'!I39</f>
        <v>106.8</v>
      </c>
      <c r="AH43" s="78">
        <f t="shared" ref="AH43:AH44" si="61">AF43/AG43*100</f>
        <v>4911.171377472494</v>
      </c>
      <c r="AI43" s="78">
        <f>AH43*1000000/'a1'!AV44</f>
        <v>3678.7304571717341</v>
      </c>
      <c r="AJ43" s="78">
        <f>'a10'!J40+'a11'!AU55+'a12'!N41</f>
        <v>36514.021999636156</v>
      </c>
      <c r="AK43" s="291">
        <f>'a30-2'!J39</f>
        <v>93.1</v>
      </c>
      <c r="AL43" s="78">
        <f>AJ43/AK43*100</f>
        <v>39220.216970608119</v>
      </c>
      <c r="AM43" s="78">
        <f>AL43*1000000/'a1'!BB44</f>
        <v>34077.097025011266</v>
      </c>
      <c r="AN43" s="78">
        <f>'a10'!K40+'a11'!BA55+'a12'!O41</f>
        <v>68842.014772406284</v>
      </c>
      <c r="AO43" s="291">
        <f>'a30-2'!K39</f>
        <v>97.4</v>
      </c>
      <c r="AP43" s="78">
        <f t="shared" ref="AP43:AP44" si="62">AN43/AO43*100</f>
        <v>70679.686624647104</v>
      </c>
      <c r="AQ43" s="78">
        <f>AP43*1000000/'a1'!BH44</f>
        <v>16655.819588642582</v>
      </c>
      <c r="AR43" s="78">
        <f>'a10'!L40+'a11'!BF55+'a12'!P41</f>
        <v>105563.88710590304</v>
      </c>
      <c r="AS43" s="291">
        <f>'a30-2'!L39</f>
        <v>109.8</v>
      </c>
      <c r="AT43" s="78">
        <f t="shared" ref="AT43:AT44" si="63">AR43/AS43*100</f>
        <v>96141.973684793295</v>
      </c>
      <c r="AU43" s="78">
        <f>AT43*1000000/'a1'!BN44</f>
        <v>19524.253560867914</v>
      </c>
    </row>
    <row r="44" spans="1:47" s="83" customFormat="1" ht="18" customHeight="1">
      <c r="A44" s="83">
        <v>2018</v>
      </c>
      <c r="B44" s="78">
        <f>'a10'!B41</f>
        <v>254439.76234164505</v>
      </c>
      <c r="C44" s="78">
        <f>'a11'!G56+'a12'!F42</f>
        <v>478286.5</v>
      </c>
      <c r="D44" s="78">
        <f t="shared" si="53"/>
        <v>732726.26234164508</v>
      </c>
      <c r="E44" s="291">
        <f>'a30-2'!B40</f>
        <v>108.1</v>
      </c>
      <c r="F44" s="78">
        <f t="shared" si="54"/>
        <v>677822.62936322391</v>
      </c>
      <c r="G44" s="78">
        <f>F44*1000000/'a1'!F45</f>
        <v>18290.974357552968</v>
      </c>
      <c r="H44" s="78">
        <f>'a10'!C41+'a11'!L56+'a12'!G42</f>
        <v>21716.585508383112</v>
      </c>
      <c r="I44" s="291">
        <f>'a30-2'!C40</f>
        <v>102.6</v>
      </c>
      <c r="J44" s="78">
        <f t="shared" si="55"/>
        <v>21166.262678735977</v>
      </c>
      <c r="K44" s="78">
        <f>J44*1000000/'a1'!L45</f>
        <v>40270.360725443446</v>
      </c>
      <c r="L44" s="78">
        <f>'a10'!D41+'a11'!Q56+'a12'!H42</f>
        <v>49.564552712557507</v>
      </c>
      <c r="M44" s="291">
        <f>'a30-2'!D40</f>
        <v>110.8</v>
      </c>
      <c r="N44" s="78">
        <f t="shared" si="56"/>
        <v>44.733350823607857</v>
      </c>
      <c r="O44" s="78">
        <f>N44*1000000/'a1'!R45</f>
        <v>291.26309266334943</v>
      </c>
      <c r="P44" s="78">
        <f>'a10'!E41+'a11'!V56+'a12'!I42</f>
        <v>4535.6805914651268</v>
      </c>
      <c r="Q44" s="291">
        <f>'a30-2'!E40</f>
        <v>110.2</v>
      </c>
      <c r="R44" s="78">
        <f t="shared" si="57"/>
        <v>4115.8626056852327</v>
      </c>
      <c r="S44" s="78">
        <f>R44*1000000/'a1'!X45</f>
        <v>4289.5910429236401</v>
      </c>
      <c r="T44" s="78">
        <f>'a10'!F41+'a11'!AA56+'a12'!J42</f>
        <v>14176.159477689982</v>
      </c>
      <c r="U44" s="291">
        <f>'a30-2'!F40</f>
        <v>111.4</v>
      </c>
      <c r="V44" s="78">
        <f t="shared" si="58"/>
        <v>12725.457340834811</v>
      </c>
      <c r="W44" s="78">
        <f>V44*1000000/'a1'!AD45</f>
        <v>16506.824098493635</v>
      </c>
      <c r="X44" s="78">
        <f>'a10'!G41+'a11'!AF56+'a12'!K42</f>
        <v>86020.568448812963</v>
      </c>
      <c r="Y44" s="291">
        <f>'a30-2'!G40</f>
        <v>111.3</v>
      </c>
      <c r="Z44" s="78">
        <f t="shared" si="59"/>
        <v>77287.12349399188</v>
      </c>
      <c r="AA44" s="78">
        <f>Z44*1000000/'a1'!AJ45</f>
        <v>9214.415164374388</v>
      </c>
      <c r="AB44" s="78">
        <f>'a10'!H41+'a11'!AK56+'a12'!L42</f>
        <v>68055.653802492889</v>
      </c>
      <c r="AC44" s="291">
        <f>'a30-2'!H40</f>
        <v>110.1</v>
      </c>
      <c r="AD44" s="78">
        <f t="shared" si="60"/>
        <v>61812.582926878189</v>
      </c>
      <c r="AE44" s="78">
        <f>AD44*1000000/'a1'!AP45</f>
        <v>4316.9597837544379</v>
      </c>
      <c r="AF44" s="78">
        <f>'a10'!I41+'a11'!AP56+'a12'!M42</f>
        <v>4783.6056124555253</v>
      </c>
      <c r="AG44" s="291">
        <f>'a30-2'!I40</f>
        <v>107.8</v>
      </c>
      <c r="AH44" s="78">
        <f t="shared" si="61"/>
        <v>4437.4820152648663</v>
      </c>
      <c r="AI44" s="78">
        <f>AH44*1000000/'a1'!AV45</f>
        <v>3278.758814089274</v>
      </c>
      <c r="AJ44" s="78">
        <f>'a10'!J41+'a11'!AU56+'a12'!N42</f>
        <v>38420.269059707935</v>
      </c>
      <c r="AK44" s="291">
        <f>'a30-2'!J40</f>
        <v>93.2</v>
      </c>
      <c r="AL44" s="78">
        <f>AJ44/AK44*100</f>
        <v>41223.464656338983</v>
      </c>
      <c r="AM44" s="78">
        <f>AL44*1000000/'a1'!BB45</f>
        <v>35446.469887082116</v>
      </c>
      <c r="AN44" s="78">
        <f>'a10'!K41+'a11'!BA56+'a12'!O42</f>
        <v>69719.616802670163</v>
      </c>
      <c r="AO44" s="291">
        <f>'a30-2'!K40</f>
        <v>99.5</v>
      </c>
      <c r="AP44" s="78">
        <f t="shared" si="62"/>
        <v>70069.966635849414</v>
      </c>
      <c r="AQ44" s="78">
        <f>AP44*1000000/'a1'!BH45</f>
        <v>16292.609224325273</v>
      </c>
      <c r="AR44" s="78">
        <f>'a10'!L41+'a11'!BF56+'a12'!P42</f>
        <v>110784.40404203007</v>
      </c>
      <c r="AS44" s="291">
        <f>'a30-2'!L40</f>
        <v>111.9</v>
      </c>
      <c r="AT44" s="78">
        <f t="shared" si="63"/>
        <v>99003.042039347696</v>
      </c>
      <c r="AU44" s="78">
        <f>AT44*1000000/'a1'!BN45</f>
        <v>19795.976149450569</v>
      </c>
    </row>
    <row r="45" spans="1:47" ht="18" customHeight="1">
      <c r="B45" s="18"/>
      <c r="C45" s="18"/>
      <c r="D45" s="18"/>
      <c r="E45" s="291"/>
      <c r="F45" s="18"/>
      <c r="G45" s="18"/>
      <c r="H45" s="18"/>
      <c r="I45" s="291"/>
      <c r="J45" s="18"/>
      <c r="K45" s="18"/>
      <c r="L45" s="18"/>
      <c r="M45" s="291"/>
      <c r="N45" s="18"/>
      <c r="O45" s="18"/>
      <c r="P45" s="18"/>
      <c r="Q45" s="291"/>
      <c r="R45" s="18"/>
      <c r="S45" s="18"/>
      <c r="T45" s="18"/>
      <c r="U45" s="291"/>
      <c r="V45" s="18"/>
      <c r="W45" s="18"/>
      <c r="X45" s="18"/>
      <c r="Y45" s="291"/>
      <c r="Z45" s="18"/>
      <c r="AA45" s="18"/>
      <c r="AB45" s="18"/>
      <c r="AC45" s="291"/>
      <c r="AD45" s="18"/>
      <c r="AE45" s="18"/>
      <c r="AF45" s="18"/>
      <c r="AG45" s="291"/>
      <c r="AH45" s="18"/>
      <c r="AI45" s="18"/>
      <c r="AJ45" s="18"/>
      <c r="AK45" s="291"/>
      <c r="AL45" s="18"/>
      <c r="AM45" s="18"/>
      <c r="AN45" s="18"/>
      <c r="AO45" s="291"/>
      <c r="AP45" s="18"/>
      <c r="AQ45" s="18"/>
      <c r="AR45" s="18"/>
      <c r="AS45" s="291"/>
      <c r="AT45" s="18"/>
      <c r="AU45" s="18"/>
    </row>
    <row r="46" spans="1:47" ht="18" customHeight="1">
      <c r="B46" s="18" t="s">
        <v>340</v>
      </c>
      <c r="C46" s="18"/>
      <c r="D46" s="18"/>
      <c r="E46" s="291"/>
      <c r="F46" s="18"/>
      <c r="G46" s="18"/>
      <c r="H46" s="18"/>
      <c r="I46" s="291"/>
      <c r="J46" s="18"/>
      <c r="K46" s="18"/>
      <c r="L46" s="18"/>
      <c r="M46" s="291"/>
      <c r="N46" s="18"/>
      <c r="O46" s="18"/>
      <c r="P46" s="18"/>
      <c r="Q46" s="291"/>
      <c r="R46" s="18"/>
      <c r="S46" s="18"/>
      <c r="T46" s="18" t="s">
        <v>340</v>
      </c>
      <c r="U46" s="291"/>
      <c r="V46" s="18"/>
      <c r="W46" s="18"/>
      <c r="X46" s="18"/>
      <c r="Y46" s="291"/>
      <c r="Z46" s="18"/>
      <c r="AA46" s="18"/>
      <c r="AB46" s="18"/>
      <c r="AC46" s="291"/>
      <c r="AD46" s="18"/>
      <c r="AE46" s="18"/>
      <c r="AF46" s="18"/>
      <c r="AG46" s="291"/>
      <c r="AH46" s="18"/>
      <c r="AI46" s="18"/>
      <c r="AJ46" s="18" t="s">
        <v>340</v>
      </c>
      <c r="AK46" s="291"/>
      <c r="AL46" s="18"/>
      <c r="AM46" s="18"/>
      <c r="AN46" s="18"/>
      <c r="AO46" s="291"/>
      <c r="AP46" s="18"/>
      <c r="AQ46" s="18"/>
      <c r="AR46" s="18"/>
      <c r="AS46" s="291"/>
      <c r="AT46" s="18"/>
      <c r="AU46" s="18"/>
    </row>
    <row r="47" spans="1:47" s="5" customFormat="1" ht="18" customHeight="1">
      <c r="A47" s="5" t="s">
        <v>989</v>
      </c>
      <c r="B47" s="70">
        <f>(POWER(B44/B7, 1/37)-1)*100</f>
        <v>3.5168937488423424</v>
      </c>
      <c r="C47" s="70">
        <f t="shared" ref="C47:AU47" si="64">(POWER(C44/C7, 1/37)-1)*100</f>
        <v>2.2144368883327825</v>
      </c>
      <c r="D47" s="70">
        <f t="shared" si="64"/>
        <v>2.5995309698774394</v>
      </c>
      <c r="E47" s="70">
        <f t="shared" si="64"/>
        <v>2.5682904338659052</v>
      </c>
      <c r="F47" s="70">
        <f t="shared" si="64"/>
        <v>3.0458278947032014E-2</v>
      </c>
      <c r="G47" s="70">
        <f t="shared" si="64"/>
        <v>-1.0473515631349684</v>
      </c>
      <c r="H47" s="70">
        <f t="shared" si="64"/>
        <v>4.4345176392766916</v>
      </c>
      <c r="I47" s="70">
        <f t="shared" si="64"/>
        <v>3.0300740570765816</v>
      </c>
      <c r="J47" s="70">
        <f t="shared" si="64"/>
        <v>1.3631394474414193</v>
      </c>
      <c r="K47" s="70">
        <f t="shared" si="64"/>
        <v>1.6109516066833862</v>
      </c>
      <c r="L47" s="70">
        <f t="shared" si="64"/>
        <v>2.1261924013134426</v>
      </c>
      <c r="M47" s="70">
        <f t="shared" si="64"/>
        <v>2.7437185249394203</v>
      </c>
      <c r="N47" s="70">
        <f t="shared" si="64"/>
        <v>-0.60103540390751276</v>
      </c>
      <c r="O47" s="70">
        <f t="shared" si="64"/>
        <v>-1.1838761443346058</v>
      </c>
      <c r="P47" s="70">
        <f t="shared" si="64"/>
        <v>0.42937939482026177</v>
      </c>
      <c r="Q47" s="70">
        <f t="shared" si="64"/>
        <v>2.8258732855753976</v>
      </c>
      <c r="R47" s="70">
        <f t="shared" si="64"/>
        <v>-2.330633151151984</v>
      </c>
      <c r="S47" s="70">
        <f t="shared" si="64"/>
        <v>-2.6349438890217791</v>
      </c>
      <c r="T47" s="70">
        <f t="shared" si="64"/>
        <v>2.9104676234807503</v>
      </c>
      <c r="U47" s="70">
        <f t="shared" si="64"/>
        <v>2.8489120114408628</v>
      </c>
      <c r="V47" s="70">
        <f t="shared" si="64"/>
        <v>5.9850523292892532E-2</v>
      </c>
      <c r="W47" s="70">
        <f t="shared" si="64"/>
        <v>-0.17609448181404863</v>
      </c>
      <c r="X47" s="70">
        <f t="shared" si="64"/>
        <v>2.724978473838191</v>
      </c>
      <c r="Y47" s="70">
        <f t="shared" si="64"/>
        <v>2.6557585784840798</v>
      </c>
      <c r="Z47" s="70">
        <f t="shared" si="64"/>
        <v>6.7429140179409153E-2</v>
      </c>
      <c r="AA47" s="70">
        <f t="shared" si="64"/>
        <v>-0.6002972406628615</v>
      </c>
      <c r="AB47" s="70">
        <f t="shared" si="64"/>
        <v>2.2361671179464526</v>
      </c>
      <c r="AC47" s="70">
        <f t="shared" si="64"/>
        <v>2.5736110647523791</v>
      </c>
      <c r="AD47" s="70">
        <f t="shared" si="64"/>
        <v>-0.32897734934270728</v>
      </c>
      <c r="AE47" s="70">
        <f t="shared" si="64"/>
        <v>-1.6280368466363382</v>
      </c>
      <c r="AF47" s="70">
        <f t="shared" si="64"/>
        <v>0.76662144407937394</v>
      </c>
      <c r="AG47" s="70">
        <f t="shared" si="64"/>
        <v>2.4703703989854997</v>
      </c>
      <c r="AH47" s="70">
        <f t="shared" si="64"/>
        <v>-1.6626747305316769</v>
      </c>
      <c r="AI47" s="70">
        <f t="shared" si="64"/>
        <v>-2.3715758915733409</v>
      </c>
      <c r="AJ47" s="70">
        <f t="shared" si="64"/>
        <v>2.4540741967210344</v>
      </c>
      <c r="AK47" s="70">
        <f t="shared" si="64"/>
        <v>2.6042209774451486</v>
      </c>
      <c r="AL47" s="70">
        <f t="shared" si="64"/>
        <v>-0.14633587126705594</v>
      </c>
      <c r="AM47" s="70">
        <f t="shared" si="64"/>
        <v>-0.61890799647120742</v>
      </c>
      <c r="AN47" s="70">
        <f t="shared" si="64"/>
        <v>-2.1486379019323154</v>
      </c>
      <c r="AO47" s="70">
        <f t="shared" si="64"/>
        <v>2.2235436964325617</v>
      </c>
      <c r="AP47" s="70">
        <f t="shared" si="64"/>
        <v>-4.2770788805255089</v>
      </c>
      <c r="AQ47" s="70">
        <f t="shared" si="64"/>
        <v>-5.8925193955032267</v>
      </c>
      <c r="AR47" s="70">
        <f t="shared" si="64"/>
        <v>2.4348789374411206</v>
      </c>
      <c r="AS47" s="70">
        <f t="shared" si="64"/>
        <v>2.5235216290169449</v>
      </c>
      <c r="AT47" s="70">
        <f t="shared" si="64"/>
        <v>-8.6460833735846343E-2</v>
      </c>
      <c r="AU47" s="70">
        <f t="shared" si="64"/>
        <v>-1.6155017858872522</v>
      </c>
    </row>
    <row r="48" spans="1:47">
      <c r="T48" s="1" t="s">
        <v>290</v>
      </c>
      <c r="AJ48" s="1" t="s">
        <v>290</v>
      </c>
    </row>
    <row r="49" spans="2:2">
      <c r="B49" s="86" t="s">
        <v>1042</v>
      </c>
    </row>
    <row r="50" spans="2:2">
      <c r="B50" s="1" t="s">
        <v>900</v>
      </c>
    </row>
    <row r="51" spans="2:2">
      <c r="B51" s="86" t="s">
        <v>1235</v>
      </c>
    </row>
  </sheetData>
  <mergeCells count="11">
    <mergeCell ref="X3:AA3"/>
    <mergeCell ref="B3:G3"/>
    <mergeCell ref="H3:K3"/>
    <mergeCell ref="L3:O3"/>
    <mergeCell ref="P3:S3"/>
    <mergeCell ref="T3:W3"/>
    <mergeCell ref="AB3:AE3"/>
    <mergeCell ref="AF3:AI3"/>
    <mergeCell ref="AJ3:AM3"/>
    <mergeCell ref="AN3:AQ3"/>
    <mergeCell ref="AR3:AU3"/>
  </mergeCells>
  <phoneticPr fontId="16" type="noConversion"/>
  <pageMargins left="0.35433070866141736" right="0.35433070866141736" top="0.59055118110236227" bottom="0.59055118110236227" header="0.51181102362204722" footer="0.51181102362204722"/>
  <pageSetup scale="60" orientation="landscape" r:id="rId1"/>
  <headerFooter alignWithMargins="0"/>
  <colBreaks count="2" manualBreakCount="2">
    <brk id="19" max="1048575" man="1"/>
    <brk id="35" max="1048575" man="1"/>
  </colBreaks>
</worksheet>
</file>

<file path=xl/worksheets/sheet45.xml><?xml version="1.0" encoding="utf-8"?>
<worksheet xmlns="http://schemas.openxmlformats.org/spreadsheetml/2006/main" xmlns:r="http://schemas.openxmlformats.org/officeDocument/2006/relationships">
  <dimension ref="A1:J64"/>
  <sheetViews>
    <sheetView view="pageBreakPreview" zoomScaleSheetLayoutView="100" workbookViewId="0">
      <selection activeCell="B23" sqref="B23"/>
    </sheetView>
  </sheetViews>
  <sheetFormatPr defaultColWidth="8.875" defaultRowHeight="12.75"/>
  <cols>
    <col min="1" max="1" width="27.125" customWidth="1"/>
    <col min="2" max="10" width="15.5" customWidth="1"/>
    <col min="11" max="13" width="8.875" customWidth="1"/>
    <col min="14" max="14" width="9.5" customWidth="1"/>
  </cols>
  <sheetData>
    <row r="1" spans="1:10">
      <c r="A1" t="s">
        <v>552</v>
      </c>
    </row>
    <row r="3" spans="1:10" ht="43.5" customHeight="1">
      <c r="B3" t="s">
        <v>441</v>
      </c>
      <c r="C3" t="s">
        <v>553</v>
      </c>
      <c r="D3" t="s">
        <v>554</v>
      </c>
      <c r="E3" t="s">
        <v>442</v>
      </c>
      <c r="F3" t="s">
        <v>443</v>
      </c>
      <c r="G3" t="s">
        <v>444</v>
      </c>
      <c r="H3" t="s">
        <v>445</v>
      </c>
      <c r="I3" t="s">
        <v>446</v>
      </c>
      <c r="J3" t="s">
        <v>447</v>
      </c>
    </row>
    <row r="4" spans="1:10">
      <c r="A4" t="s">
        <v>264</v>
      </c>
      <c r="E4">
        <f>D5*8</f>
        <v>68069.573208520625</v>
      </c>
      <c r="F4">
        <f>D5*10</f>
        <v>85086.966510650789</v>
      </c>
      <c r="G4">
        <f>D5*12</f>
        <v>102104.35981278094</v>
      </c>
      <c r="H4">
        <f>D5*12+(D7+D8)/2</f>
        <v>119470.33216473082</v>
      </c>
      <c r="I4">
        <f>D5*12+D7*2</f>
        <v>131309.6441050088</v>
      </c>
      <c r="J4">
        <f>D5*12+D8*5</f>
        <v>202750.87260171009</v>
      </c>
    </row>
    <row r="5" spans="1:10">
      <c r="A5" t="s">
        <v>448</v>
      </c>
      <c r="B5">
        <v>5020392.87</v>
      </c>
      <c r="C5">
        <v>42717</v>
      </c>
      <c r="D5">
        <f>C5/B5*1000000</f>
        <v>8508.6966510650782</v>
      </c>
    </row>
    <row r="6" spans="1:10">
      <c r="A6" t="s">
        <v>555</v>
      </c>
      <c r="B6">
        <v>231415</v>
      </c>
      <c r="C6">
        <v>5215</v>
      </c>
    </row>
    <row r="7" spans="1:10">
      <c r="A7" t="s">
        <v>449</v>
      </c>
      <c r="B7">
        <v>508715.06047259591</v>
      </c>
      <c r="C7">
        <v>5592.8544146629874</v>
      </c>
      <c r="D7">
        <f>(C7+C6)/(B7+B6)*1000000</f>
        <v>14602.642146113936</v>
      </c>
    </row>
    <row r="8" spans="1:10">
      <c r="A8" t="s">
        <v>450</v>
      </c>
      <c r="B8">
        <v>933870</v>
      </c>
      <c r="C8">
        <v>18798.151779639455</v>
      </c>
      <c r="D8">
        <f>C8/B8*1000000</f>
        <v>20129.302557785832</v>
      </c>
    </row>
    <row r="9" spans="1:10">
      <c r="A9" t="s">
        <v>280</v>
      </c>
      <c r="E9">
        <f>D10*8</f>
        <v>59824.250858764135</v>
      </c>
      <c r="F9">
        <f>D10*10</f>
        <v>74780.313573455176</v>
      </c>
      <c r="G9">
        <f>D10*12</f>
        <v>89736.376288146203</v>
      </c>
      <c r="H9">
        <f>D10*12+(D12+D13)/2</f>
        <v>104727.84081040823</v>
      </c>
      <c r="I9">
        <f>D10*12+D12*2</f>
        <v>113661.06851514283</v>
      </c>
      <c r="J9">
        <f>D10*12+D13*5</f>
        <v>179839.29094327497</v>
      </c>
    </row>
    <row r="10" spans="1:10">
      <c r="A10" t="s">
        <v>448</v>
      </c>
      <c r="B10">
        <v>81766.5</v>
      </c>
      <c r="C10">
        <v>611.4524509803922</v>
      </c>
      <c r="D10">
        <f>C10/B10*1000000</f>
        <v>7478.0313573455169</v>
      </c>
    </row>
    <row r="11" spans="1:10">
      <c r="A11" t="s">
        <v>555</v>
      </c>
      <c r="B11">
        <v>10120</v>
      </c>
      <c r="C11">
        <v>205.88329923273659</v>
      </c>
    </row>
    <row r="12" spans="1:10">
      <c r="A12" t="s">
        <v>449</v>
      </c>
      <c r="B12">
        <v>10245.9358365019</v>
      </c>
      <c r="C12">
        <v>37.741074168797951</v>
      </c>
      <c r="D12">
        <f>(C12+C11)/(B12+B11)*1000000</f>
        <v>11962.346113498314</v>
      </c>
    </row>
    <row r="13" spans="1:10">
      <c r="A13" t="s">
        <v>450</v>
      </c>
      <c r="B13">
        <v>16908</v>
      </c>
      <c r="C13">
        <v>304.69201619778346</v>
      </c>
      <c r="D13">
        <f>C13/B13*1000000</f>
        <v>18020.582931025754</v>
      </c>
    </row>
    <row r="14" spans="1:10">
      <c r="A14" t="s">
        <v>281</v>
      </c>
      <c r="E14">
        <f>D15*8</f>
        <v>53148.719609450127</v>
      </c>
      <c r="F14">
        <f>D15*10</f>
        <v>66435.899511812662</v>
      </c>
      <c r="G14">
        <f>D15*12</f>
        <v>79723.079414175183</v>
      </c>
      <c r="H14">
        <f>D15*12+(D17+D18)/2</f>
        <v>101436.3129148391</v>
      </c>
      <c r="I14">
        <f>D15*12+D17*2</f>
        <v>125384.18377555278</v>
      </c>
      <c r="J14">
        <f>D15*12+D18*5</f>
        <v>182702.65351737043</v>
      </c>
    </row>
    <row r="15" spans="1:10">
      <c r="A15" t="s">
        <v>448</v>
      </c>
      <c r="B15">
        <v>22615</v>
      </c>
      <c r="C15">
        <v>150.24478674596432</v>
      </c>
      <c r="D15">
        <f>C15/B15*1000000</f>
        <v>6643.5899511812659</v>
      </c>
    </row>
    <row r="16" spans="1:10">
      <c r="A16" t="s">
        <v>555</v>
      </c>
      <c r="B16">
        <v>550</v>
      </c>
      <c r="C16">
        <v>35.304978759558196</v>
      </c>
    </row>
    <row r="17" spans="1:10">
      <c r="A17" t="s">
        <v>449</v>
      </c>
      <c r="B17">
        <v>2347.9280042350451</v>
      </c>
      <c r="C17">
        <v>30.856317757009343</v>
      </c>
      <c r="D17">
        <f>(C17+C16)/(B17+B16)*1000000</f>
        <v>22830.552180688799</v>
      </c>
    </row>
    <row r="18" spans="1:10">
      <c r="A18" t="s">
        <v>450</v>
      </c>
      <c r="B18">
        <v>3561</v>
      </c>
      <c r="C18">
        <v>73.342052676295651</v>
      </c>
      <c r="D18">
        <f>C18/B18*1000000</f>
        <v>20595.914820639049</v>
      </c>
    </row>
    <row r="19" spans="1:10">
      <c r="A19" t="s">
        <v>282</v>
      </c>
      <c r="E19">
        <f>D20*8</f>
        <v>54821.081149277219</v>
      </c>
      <c r="F19">
        <f>D20*10</f>
        <v>68526.351436596524</v>
      </c>
      <c r="G19">
        <f>D20*12</f>
        <v>82231.621723915829</v>
      </c>
      <c r="H19">
        <f>D20*12+(D22+D23)/2</f>
        <v>98155.535108374243</v>
      </c>
      <c r="I19">
        <f>D20*12+D22*2</f>
        <v>111034.87634009276</v>
      </c>
      <c r="J19">
        <f>D20*12+D23*5</f>
        <v>169462.61902805761</v>
      </c>
    </row>
    <row r="20" spans="1:10">
      <c r="A20" t="s">
        <v>448</v>
      </c>
      <c r="B20">
        <v>150599</v>
      </c>
      <c r="C20">
        <v>1032</v>
      </c>
      <c r="D20">
        <f>C20/B20*1000000</f>
        <v>6852.6351436596524</v>
      </c>
    </row>
    <row r="21" spans="1:10">
      <c r="A21" t="s">
        <v>555</v>
      </c>
      <c r="B21">
        <v>5535</v>
      </c>
      <c r="C21">
        <v>91</v>
      </c>
    </row>
    <row r="22" spans="1:10">
      <c r="A22" t="s">
        <v>449</v>
      </c>
      <c r="B22">
        <v>8454.8261931187571</v>
      </c>
      <c r="C22">
        <v>110.47626293823038</v>
      </c>
      <c r="D22">
        <f>(C22+C21)/(B22+B21)*1000000</f>
        <v>14401.627308088464</v>
      </c>
    </row>
    <row r="23" spans="1:10">
      <c r="A23" t="s">
        <v>450</v>
      </c>
      <c r="B23">
        <v>41892</v>
      </c>
      <c r="C23">
        <v>730.85618781302162</v>
      </c>
      <c r="D23">
        <f>C23/B23*1000000</f>
        <v>17446.19946082836</v>
      </c>
    </row>
    <row r="24" spans="1:10">
      <c r="A24" t="s">
        <v>283</v>
      </c>
      <c r="E24">
        <f>D25*8</f>
        <v>57313.432835820895</v>
      </c>
      <c r="F24">
        <f>D25*10</f>
        <v>71641.791044776124</v>
      </c>
      <c r="G24">
        <f>D25*12</f>
        <v>85970.149253731346</v>
      </c>
      <c r="H24">
        <f>D25*12+(D27+D28)/2</f>
        <v>108472.38964442715</v>
      </c>
      <c r="I24">
        <f>D25*12+D27*2</f>
        <v>143226.99789749269</v>
      </c>
      <c r="J24">
        <f>D25*12+D28*5</f>
        <v>167850.43155128602</v>
      </c>
    </row>
    <row r="25" spans="1:10">
      <c r="A25" t="s">
        <v>448</v>
      </c>
      <c r="B25">
        <v>120600</v>
      </c>
      <c r="C25">
        <v>864</v>
      </c>
      <c r="D25">
        <f>C25/B25*1000000</f>
        <v>7164.1791044776119</v>
      </c>
    </row>
    <row r="26" spans="1:10">
      <c r="A26" t="s">
        <v>555</v>
      </c>
      <c r="B26">
        <v>4535</v>
      </c>
      <c r="C26">
        <v>171.32466273187185</v>
      </c>
    </row>
    <row r="27" spans="1:10">
      <c r="A27" t="s">
        <v>449</v>
      </c>
      <c r="B27">
        <v>4348.9745795854515</v>
      </c>
      <c r="C27">
        <v>83.009531197301868</v>
      </c>
      <c r="D27">
        <f>(C27+C26)/(B27+B26)*1000000</f>
        <v>28628.42432188067</v>
      </c>
    </row>
    <row r="28" spans="1:10">
      <c r="A28" t="s">
        <v>450</v>
      </c>
      <c r="B28">
        <v>24654</v>
      </c>
      <c r="C28">
        <v>403.73529595278251</v>
      </c>
      <c r="D28">
        <f>C28/B28*1000000</f>
        <v>16376.056459510934</v>
      </c>
    </row>
    <row r="29" spans="1:10">
      <c r="A29" t="s">
        <v>451</v>
      </c>
      <c r="E29">
        <f>D30*8</f>
        <v>68739.986657190879</v>
      </c>
      <c r="F29">
        <f>D30*10</f>
        <v>85924.983321488602</v>
      </c>
      <c r="G29">
        <f>D30*12</f>
        <v>103109.97998578631</v>
      </c>
      <c r="H29">
        <f>D30*12+(D32+D33)/2</f>
        <v>120402.12708289298</v>
      </c>
      <c r="I29">
        <f>D30*12+D32*2</f>
        <v>134772.48543867897</v>
      </c>
      <c r="J29">
        <f>D30*12+D33*5</f>
        <v>196875.18732462137</v>
      </c>
    </row>
    <row r="30" spans="1:10">
      <c r="A30" t="s">
        <v>448</v>
      </c>
      <c r="B30">
        <v>1084434.31</v>
      </c>
      <c r="C30">
        <v>9318</v>
      </c>
      <c r="D30">
        <f>C30/B30*1000000</f>
        <v>8592.4983321488598</v>
      </c>
    </row>
    <row r="31" spans="1:10">
      <c r="A31" t="s">
        <v>555</v>
      </c>
      <c r="B31">
        <v>47325</v>
      </c>
      <c r="C31">
        <v>1297</v>
      </c>
    </row>
    <row r="32" spans="1:10">
      <c r="A32" t="s">
        <v>449</v>
      </c>
      <c r="B32">
        <v>170013.60585707088</v>
      </c>
      <c r="C32">
        <v>2143.7423965367962</v>
      </c>
      <c r="D32">
        <f>(C32+C31)/(B32+B31)*1000000</f>
        <v>15831.252726446324</v>
      </c>
    </row>
    <row r="33" spans="1:10">
      <c r="A33" t="s">
        <v>450</v>
      </c>
      <c r="B33">
        <v>250809</v>
      </c>
      <c r="C33">
        <v>4703.4315774891775</v>
      </c>
      <c r="D33">
        <f>C33/B33*1000000</f>
        <v>18753.041467767012</v>
      </c>
    </row>
    <row r="34" spans="1:10">
      <c r="A34" t="s">
        <v>285</v>
      </c>
      <c r="E34">
        <f>D35*8</f>
        <v>65499.529788187516</v>
      </c>
      <c r="F34">
        <f>D35*10</f>
        <v>81874.412235234398</v>
      </c>
      <c r="G34">
        <f>D35*12</f>
        <v>98249.294682281266</v>
      </c>
      <c r="H34">
        <f>D35*12+(D37+D38)/2</f>
        <v>113985.89309496545</v>
      </c>
      <c r="I34">
        <f>D35*12+D37*2</f>
        <v>123305.68245981121</v>
      </c>
      <c r="J34">
        <f>D35*12+D38*5</f>
        <v>192974.30936529825</v>
      </c>
    </row>
    <row r="35" spans="1:10">
      <c r="A35" t="s">
        <v>448</v>
      </c>
      <c r="B35">
        <v>2049535.06</v>
      </c>
      <c r="C35">
        <v>16780.447839300585</v>
      </c>
      <c r="D35">
        <f>C35/B35*1000000</f>
        <v>8187.4412235234395</v>
      </c>
    </row>
    <row r="36" spans="1:10">
      <c r="A36" t="s">
        <v>555</v>
      </c>
      <c r="B36">
        <v>75410</v>
      </c>
      <c r="C36">
        <v>1067</v>
      </c>
    </row>
    <row r="37" spans="1:10">
      <c r="A37" t="s">
        <v>449</v>
      </c>
      <c r="B37">
        <v>144844.78710407694</v>
      </c>
      <c r="C37">
        <v>1692.3946777685262</v>
      </c>
      <c r="D37">
        <f>(C37+C36)/(B37+B36)*1000000</f>
        <v>12528.19388876497</v>
      </c>
    </row>
    <row r="38" spans="1:10">
      <c r="A38" t="s">
        <v>450</v>
      </c>
      <c r="B38">
        <v>360285</v>
      </c>
      <c r="C38">
        <v>6825.6003830141544</v>
      </c>
      <c r="D38">
        <f>C38/B38*1000000</f>
        <v>18945.002936603396</v>
      </c>
    </row>
    <row r="39" spans="1:10">
      <c r="A39" t="s">
        <v>286</v>
      </c>
      <c r="E39">
        <f>D40*8</f>
        <v>86142.881647604343</v>
      </c>
      <c r="F39">
        <f>D40*10</f>
        <v>107678.60205950543</v>
      </c>
      <c r="G39">
        <f>D40*12</f>
        <v>129214.32247140651</v>
      </c>
      <c r="H39">
        <f>D40*12+(D42+D43)/2</f>
        <v>148107.70577512711</v>
      </c>
      <c r="I39">
        <f>D40*12+D42*2</f>
        <v>166741.4558169076</v>
      </c>
      <c r="J39">
        <f>D40*12+D43*5</f>
        <v>224330.32214485967</v>
      </c>
    </row>
    <row r="40" spans="1:10">
      <c r="A40" t="s">
        <v>448</v>
      </c>
      <c r="B40">
        <v>180723</v>
      </c>
      <c r="C40">
        <v>1946</v>
      </c>
      <c r="D40">
        <f>C40/B40*1000000</f>
        <v>10767.860205950543</v>
      </c>
    </row>
    <row r="41" spans="1:10">
      <c r="A41" t="s">
        <v>555</v>
      </c>
      <c r="B41">
        <v>6120</v>
      </c>
      <c r="C41">
        <v>235</v>
      </c>
    </row>
    <row r="42" spans="1:10">
      <c r="A42" t="s">
        <v>449</v>
      </c>
      <c r="B42">
        <v>13144.113955541288</v>
      </c>
      <c r="C42">
        <v>126.46348659626322</v>
      </c>
      <c r="D42">
        <f>(C42+C41)/(B42+B41)*1000000</f>
        <v>18763.566672750549</v>
      </c>
    </row>
    <row r="43" spans="1:10">
      <c r="A43" t="s">
        <v>450</v>
      </c>
      <c r="B43">
        <v>35166</v>
      </c>
      <c r="C43">
        <v>668.96984890333079</v>
      </c>
      <c r="D43">
        <f>C43/B43*1000000</f>
        <v>19023.19993469063</v>
      </c>
    </row>
    <row r="44" spans="1:10">
      <c r="A44" t="s">
        <v>287</v>
      </c>
      <c r="E44">
        <f>D45*8</f>
        <v>71932.567429245857</v>
      </c>
      <c r="F44">
        <f>D45*10</f>
        <v>89915.709286557321</v>
      </c>
      <c r="G44">
        <f>D45*12</f>
        <v>107898.85114386879</v>
      </c>
      <c r="H44">
        <f>D45*12+(D47+D48)/2</f>
        <v>130558.82539909886</v>
      </c>
      <c r="I44">
        <f>D45*12+D47*2</f>
        <v>152694.58912446746</v>
      </c>
      <c r="J44">
        <f>D45*12+D48*5</f>
        <v>222509.24874467298</v>
      </c>
    </row>
    <row r="45" spans="1:10">
      <c r="A45" t="s">
        <v>448</v>
      </c>
      <c r="B45">
        <v>176699.5</v>
      </c>
      <c r="C45">
        <v>1588.8060873080033</v>
      </c>
      <c r="D45">
        <f>C45/B45*1000000</f>
        <v>8991.5709286557321</v>
      </c>
    </row>
    <row r="46" spans="1:10">
      <c r="A46" t="s">
        <v>555</v>
      </c>
      <c r="B46">
        <v>7115</v>
      </c>
      <c r="C46">
        <v>287</v>
      </c>
    </row>
    <row r="47" spans="1:10">
      <c r="A47" t="s">
        <v>449</v>
      </c>
      <c r="B47">
        <v>9072.1879107854766</v>
      </c>
      <c r="C47">
        <v>75.558514147130168</v>
      </c>
      <c r="D47">
        <f>(C47+C46)/(B47+B46)*1000000</f>
        <v>22397.868990299328</v>
      </c>
    </row>
    <row r="48" spans="1:10">
      <c r="A48" t="s">
        <v>450</v>
      </c>
      <c r="B48">
        <v>34254</v>
      </c>
      <c r="C48">
        <v>785.17291188358934</v>
      </c>
      <c r="D48">
        <f>C48/B48*1000000</f>
        <v>22922.079520160838</v>
      </c>
    </row>
    <row r="49" spans="1:10">
      <c r="A49" t="s">
        <v>288</v>
      </c>
      <c r="E49">
        <f>D50*8</f>
        <v>68552.404653579346</v>
      </c>
      <c r="F49">
        <f>D50*10</f>
        <v>85690.505816974182</v>
      </c>
      <c r="G49">
        <f>D50*12</f>
        <v>102828.60698036902</v>
      </c>
      <c r="H49">
        <f>D50*12+(D52+D53)/2</f>
        <v>119550.56944958855</v>
      </c>
      <c r="I49">
        <f>D50*12+D52*2</f>
        <v>126582.27963003932</v>
      </c>
      <c r="J49">
        <f>D50*12+D53*5</f>
        <v>210664.05004838854</v>
      </c>
    </row>
    <row r="50" spans="1:10">
      <c r="A50" t="s">
        <v>448</v>
      </c>
      <c r="B50">
        <v>533127</v>
      </c>
      <c r="C50">
        <v>4568.392229468599</v>
      </c>
      <c r="D50">
        <f>C50/B50*1000000</f>
        <v>8569.0505816974182</v>
      </c>
    </row>
    <row r="51" spans="1:10">
      <c r="A51" t="s">
        <v>555</v>
      </c>
      <c r="B51">
        <v>52125</v>
      </c>
      <c r="C51">
        <v>773.63256280193218</v>
      </c>
    </row>
    <row r="52" spans="1:10">
      <c r="A52" t="s">
        <v>449</v>
      </c>
      <c r="B52">
        <v>67498.617226447881</v>
      </c>
      <c r="C52">
        <v>647.11755958132039</v>
      </c>
      <c r="D52">
        <f>(C52+C51)/(B52+B51)*1000000</f>
        <v>11876.836324835156</v>
      </c>
    </row>
    <row r="53" spans="1:10">
      <c r="A53" t="s">
        <v>450</v>
      </c>
      <c r="B53">
        <v>83448</v>
      </c>
      <c r="C53">
        <v>1799.7304106280189</v>
      </c>
      <c r="D53">
        <f>C53/B53*1000000</f>
        <v>21567.088613603908</v>
      </c>
    </row>
    <row r="54" spans="1:10">
      <c r="A54" t="s">
        <v>289</v>
      </c>
      <c r="E54">
        <f>D55*8</f>
        <v>73675.675221153724</v>
      </c>
      <c r="F54">
        <f>D55*10</f>
        <v>92094.594026442152</v>
      </c>
      <c r="G54">
        <f>D55*12</f>
        <v>110513.51283173059</v>
      </c>
      <c r="H54">
        <f>D55*12+(D57+D58)/2</f>
        <v>132625.33668577377</v>
      </c>
      <c r="I54">
        <f>D55*12+D57*2</f>
        <v>140787.6581471987</v>
      </c>
      <c r="J54">
        <f>D55*12+D58*5</f>
        <v>255946.3880834922</v>
      </c>
    </row>
    <row r="55" spans="1:10">
      <c r="A55" t="s">
        <v>448</v>
      </c>
      <c r="B55">
        <v>596441</v>
      </c>
      <c r="C55">
        <v>5492.8991755725192</v>
      </c>
      <c r="D55">
        <f>C55/B55*1000000</f>
        <v>9209.4594026442155</v>
      </c>
    </row>
    <row r="56" spans="1:10">
      <c r="A56" t="s">
        <v>555</v>
      </c>
      <c r="B56">
        <v>21730</v>
      </c>
      <c r="C56">
        <v>924</v>
      </c>
    </row>
    <row r="57" spans="1:10">
      <c r="A57" t="s">
        <v>449</v>
      </c>
      <c r="B57">
        <v>77301.069113862468</v>
      </c>
      <c r="C57">
        <v>575.04048854961832</v>
      </c>
      <c r="D57">
        <f>(C57+C56)/(B57+B56)*1000000</f>
        <v>15137.072657734048</v>
      </c>
    </row>
    <row r="58" spans="1:10">
      <c r="A58" t="s">
        <v>450</v>
      </c>
      <c r="B58">
        <v>82893</v>
      </c>
      <c r="C58">
        <v>2411.0734656488548</v>
      </c>
      <c r="D58">
        <f>C58/B58*1000000</f>
        <v>29086.57505035232</v>
      </c>
    </row>
    <row r="59" spans="1:10">
      <c r="B59" t="s">
        <v>628</v>
      </c>
      <c r="C59" t="s">
        <v>629</v>
      </c>
    </row>
    <row r="60" spans="1:10" ht="27.75" customHeight="1">
      <c r="A60" s="372" t="s">
        <v>621</v>
      </c>
      <c r="B60" s="372"/>
      <c r="C60" s="372"/>
      <c r="D60" s="372"/>
      <c r="E60" s="372"/>
      <c r="F60" s="372"/>
      <c r="G60" s="372"/>
      <c r="H60" s="372"/>
      <c r="I60" s="372"/>
      <c r="J60" s="372"/>
    </row>
    <row r="61" spans="1:10">
      <c r="A61" t="s">
        <v>556</v>
      </c>
      <c r="H61" t="s">
        <v>633</v>
      </c>
    </row>
    <row r="62" spans="1:10">
      <c r="A62" t="s">
        <v>557</v>
      </c>
      <c r="F62" t="s">
        <v>632</v>
      </c>
    </row>
    <row r="63" spans="1:10">
      <c r="A63" t="s">
        <v>558</v>
      </c>
      <c r="D63" t="s">
        <v>630</v>
      </c>
    </row>
    <row r="64" spans="1:10">
      <c r="A64" t="s">
        <v>559</v>
      </c>
      <c r="D64" t="s">
        <v>631</v>
      </c>
    </row>
  </sheetData>
  <mergeCells count="1">
    <mergeCell ref="A60:J60"/>
  </mergeCells>
  <pageMargins left="0.70866141732283472" right="0.70866141732283472" top="0.74803149606299213" bottom="0.74803149606299213" header="0.31496062992125984" footer="0.31496062992125984"/>
  <pageSetup scale="59" orientation="landscape" r:id="rId1"/>
</worksheet>
</file>

<file path=xl/worksheets/sheet46.xml><?xml version="1.0" encoding="utf-8"?>
<worksheet xmlns="http://schemas.openxmlformats.org/spreadsheetml/2006/main" xmlns:r="http://schemas.openxmlformats.org/officeDocument/2006/relationships">
  <sheetPr>
    <pageSetUpPr fitToPage="1"/>
  </sheetPr>
  <dimension ref="A1:W175"/>
  <sheetViews>
    <sheetView zoomScale="120" zoomScaleNormal="120" zoomScaleSheetLayoutView="130" workbookViewId="0">
      <selection activeCell="L67" sqref="L67"/>
    </sheetView>
  </sheetViews>
  <sheetFormatPr defaultRowHeight="12.75"/>
  <cols>
    <col min="1" max="1" width="18.25" style="273" customWidth="1"/>
    <col min="2" max="2" width="13" style="18" customWidth="1"/>
    <col min="3" max="3" width="13.875" style="18" customWidth="1"/>
    <col min="4" max="4" width="10.875" style="18" customWidth="1"/>
    <col min="5" max="5" width="9" style="18" customWidth="1"/>
    <col min="6" max="6" width="9.375" style="18" customWidth="1"/>
    <col min="7" max="7" width="8.25" style="18" customWidth="1"/>
    <col min="8" max="8" width="9.75" style="18" customWidth="1"/>
    <col min="9" max="9" width="9.375" style="18" customWidth="1"/>
    <col min="10" max="10" width="11.25" style="18" customWidth="1"/>
    <col min="11" max="11" width="8.375" style="273" customWidth="1"/>
    <col min="12" max="16384" width="9" style="273"/>
  </cols>
  <sheetData>
    <row r="1" spans="1:10">
      <c r="A1" s="273" t="s">
        <v>1206</v>
      </c>
    </row>
    <row r="2" spans="1:10">
      <c r="E2" s="18" t="s">
        <v>1225</v>
      </c>
    </row>
    <row r="3" spans="1:10" ht="25.5">
      <c r="A3" s="279"/>
      <c r="B3" s="277" t="s">
        <v>441</v>
      </c>
      <c r="C3" s="277" t="s">
        <v>1226</v>
      </c>
      <c r="D3" s="277" t="s">
        <v>1224</v>
      </c>
      <c r="E3" s="277" t="s">
        <v>442</v>
      </c>
      <c r="F3" s="277" t="s">
        <v>443</v>
      </c>
      <c r="G3" s="277" t="s">
        <v>444</v>
      </c>
      <c r="H3" s="277" t="s">
        <v>445</v>
      </c>
      <c r="I3" s="277" t="s">
        <v>446</v>
      </c>
      <c r="J3" s="277" t="s">
        <v>447</v>
      </c>
    </row>
    <row r="4" spans="1:10">
      <c r="A4" s="273" t="s">
        <v>264</v>
      </c>
      <c r="B4" s="78"/>
      <c r="C4" s="78"/>
      <c r="D4" s="78"/>
      <c r="E4" s="78">
        <f>D5*8</f>
        <v>103718.37106236466</v>
      </c>
      <c r="F4" s="78">
        <f>D5*10</f>
        <v>129647.96382795583</v>
      </c>
      <c r="G4" s="78">
        <f>D5*12</f>
        <v>155577.55659354699</v>
      </c>
      <c r="H4" s="78">
        <f>D5*12+(D6+D8)/2</f>
        <v>183093.2320018716</v>
      </c>
      <c r="I4" s="78">
        <f>D5*12+D6*2</f>
        <v>181838.8696753362</v>
      </c>
      <c r="J4" s="78">
        <f>D5*12+D8*5</f>
        <v>365081.02797232004</v>
      </c>
    </row>
    <row r="5" spans="1:10">
      <c r="A5" s="273" t="s">
        <v>448</v>
      </c>
      <c r="B5" s="78">
        <v>4711009</v>
      </c>
      <c r="C5" s="78">
        <f>M83</f>
        <v>61077.272442517431</v>
      </c>
      <c r="D5" s="78">
        <f>C5/B5*1000000</f>
        <v>12964.796382795583</v>
      </c>
      <c r="E5" s="78"/>
      <c r="F5" s="78"/>
      <c r="G5" s="78"/>
      <c r="H5" s="78"/>
      <c r="I5" s="78"/>
      <c r="J5" s="78"/>
    </row>
    <row r="6" spans="1:10">
      <c r="A6" s="273" t="s">
        <v>555</v>
      </c>
      <c r="B6" s="78">
        <v>430452</v>
      </c>
      <c r="C6" s="78">
        <f>O83</f>
        <v>5313.8631345294234</v>
      </c>
      <c r="D6" s="392">
        <f>(C7+C6)/(B7+B6)*1000000</f>
        <v>13130.656540894599</v>
      </c>
      <c r="E6" s="78"/>
      <c r="F6" s="78"/>
      <c r="G6" s="78"/>
      <c r="H6" s="78"/>
      <c r="I6" s="78"/>
      <c r="J6" s="78"/>
    </row>
    <row r="7" spans="1:10">
      <c r="A7" s="273" t="s">
        <v>449</v>
      </c>
      <c r="B7" s="78">
        <v>469389</v>
      </c>
      <c r="C7" s="78">
        <f>P83</f>
        <v>6501.639977885714</v>
      </c>
      <c r="D7" s="392"/>
      <c r="E7" s="78"/>
      <c r="F7" s="78"/>
      <c r="G7" s="78"/>
      <c r="H7" s="78"/>
      <c r="I7" s="78"/>
      <c r="J7" s="78"/>
    </row>
    <row r="8" spans="1:10">
      <c r="A8" s="273" t="s">
        <v>450</v>
      </c>
      <c r="B8" s="78">
        <v>828216</v>
      </c>
      <c r="C8" s="78">
        <f>Q83</f>
        <v>34702.82541028838</v>
      </c>
      <c r="D8" s="78">
        <f>C8/B8*1000000</f>
        <v>41900.694275754606</v>
      </c>
      <c r="E8" s="78"/>
      <c r="F8" s="78"/>
      <c r="G8" s="78"/>
      <c r="H8" s="78"/>
      <c r="I8" s="78"/>
      <c r="J8" s="78"/>
    </row>
    <row r="9" spans="1:10">
      <c r="A9" s="273" t="s">
        <v>280</v>
      </c>
      <c r="B9" s="78"/>
      <c r="C9" s="78"/>
      <c r="D9" s="78"/>
      <c r="E9" s="78">
        <f>D10*8</f>
        <v>96711.173552486056</v>
      </c>
      <c r="F9" s="78">
        <f>D10*10</f>
        <v>120888.96694060757</v>
      </c>
      <c r="G9" s="78">
        <f>D10*12</f>
        <v>145066.76032872908</v>
      </c>
      <c r="H9" s="78">
        <f>D10*12+(D11+D13)/2</f>
        <v>174463.55127864354</v>
      </c>
      <c r="I9" s="78">
        <f>D10*12+D11*2</f>
        <v>184832.86358414011</v>
      </c>
      <c r="J9" s="78">
        <f>D10*12+D13*5</f>
        <v>339619.41168934596</v>
      </c>
    </row>
    <row r="10" spans="1:10">
      <c r="A10" s="273" t="s">
        <v>448</v>
      </c>
      <c r="B10" s="78">
        <v>67297</v>
      </c>
      <c r="C10" s="78">
        <f>M92</f>
        <v>813.54648082020674</v>
      </c>
      <c r="D10" s="78">
        <f>C10/B10*1000000</f>
        <v>12088.896694060757</v>
      </c>
      <c r="E10" s="78"/>
      <c r="F10" s="78"/>
      <c r="G10" s="78"/>
      <c r="H10" s="78"/>
      <c r="I10" s="78"/>
      <c r="J10" s="78"/>
    </row>
    <row r="11" spans="1:10">
      <c r="A11" s="273" t="s">
        <v>555</v>
      </c>
      <c r="B11" s="78">
        <v>5889</v>
      </c>
      <c r="C11" s="78">
        <f>O92</f>
        <v>181.43109914505939</v>
      </c>
      <c r="D11" s="392">
        <f>(C12+C11)/(B12+B11)*1000000</f>
        <v>19883.051627705514</v>
      </c>
      <c r="E11" s="78"/>
      <c r="F11" s="78"/>
      <c r="G11" s="78"/>
      <c r="H11" s="78"/>
      <c r="I11" s="78"/>
      <c r="J11" s="78"/>
    </row>
    <row r="12" spans="1:10">
      <c r="A12" s="273" t="s">
        <v>449</v>
      </c>
      <c r="B12" s="78">
        <v>5394</v>
      </c>
      <c r="C12" s="78">
        <f>P92</f>
        <v>42.909372370341906</v>
      </c>
      <c r="D12" s="392"/>
      <c r="E12" s="78"/>
      <c r="F12" s="78"/>
      <c r="G12" s="78"/>
      <c r="H12" s="78"/>
      <c r="I12" s="78"/>
      <c r="J12" s="78"/>
    </row>
    <row r="13" spans="1:10">
      <c r="A13" s="273" t="s">
        <v>450</v>
      </c>
      <c r="B13" s="78">
        <v>13968</v>
      </c>
      <c r="C13" s="78">
        <f>Q92</f>
        <v>543.50228684101921</v>
      </c>
      <c r="D13" s="78">
        <f>C13/B13*1000000</f>
        <v>38910.530272123375</v>
      </c>
      <c r="E13" s="78"/>
      <c r="F13" s="78"/>
      <c r="G13" s="78"/>
      <c r="H13" s="78"/>
      <c r="I13" s="78"/>
      <c r="J13" s="78"/>
    </row>
    <row r="14" spans="1:10">
      <c r="A14" s="273" t="s">
        <v>281</v>
      </c>
      <c r="B14" s="78"/>
      <c r="C14" s="78"/>
      <c r="D14" s="78"/>
      <c r="E14" s="78">
        <f>D15*8</f>
        <v>85412.357306116566</v>
      </c>
      <c r="F14" s="78">
        <f>D15*10</f>
        <v>106765.4466326457</v>
      </c>
      <c r="G14" s="78">
        <f>D15*12</f>
        <v>128118.53595917486</v>
      </c>
      <c r="H14" s="78">
        <f>D15*12+(D16+D18)/2</f>
        <v>176696.73014170589</v>
      </c>
      <c r="I14" s="78">
        <f>D15*12+D16*2</f>
        <v>214122.98253541539</v>
      </c>
      <c r="J14" s="78">
        <f>D15*12+D18*5</f>
        <v>398889.36134388397</v>
      </c>
    </row>
    <row r="15" spans="1:10">
      <c r="A15" s="273" t="s">
        <v>448</v>
      </c>
      <c r="B15" s="78">
        <v>19955</v>
      </c>
      <c r="C15" s="78">
        <f>M101</f>
        <v>213.05044875544451</v>
      </c>
      <c r="D15" s="78">
        <f>C15/B15*1000000</f>
        <v>10676.544663264571</v>
      </c>
      <c r="E15" s="78"/>
      <c r="F15" s="78"/>
      <c r="G15" s="78"/>
      <c r="H15" s="78"/>
      <c r="I15" s="78"/>
      <c r="J15" s="78"/>
    </row>
    <row r="16" spans="1:10">
      <c r="A16" s="273" t="s">
        <v>555</v>
      </c>
      <c r="B16" s="78">
        <v>636</v>
      </c>
      <c r="C16" s="78">
        <f>O101</f>
        <v>29.552926747630273</v>
      </c>
      <c r="D16" s="392">
        <f>(C17+C16)/(B17+B16)*1000000</f>
        <v>43002.223288120258</v>
      </c>
      <c r="E16" s="78"/>
      <c r="F16" s="78"/>
      <c r="G16" s="78"/>
      <c r="H16" s="78"/>
      <c r="I16" s="78"/>
      <c r="J16" s="78"/>
    </row>
    <row r="17" spans="1:10">
      <c r="A17" s="273" t="s">
        <v>449</v>
      </c>
      <c r="B17" s="78">
        <v>1596</v>
      </c>
      <c r="C17" s="78">
        <f>P101</f>
        <v>66.428035631454136</v>
      </c>
      <c r="D17" s="392"/>
      <c r="E17" s="78"/>
      <c r="F17" s="78"/>
      <c r="G17" s="78"/>
      <c r="H17" s="78"/>
      <c r="I17" s="78"/>
      <c r="J17" s="78"/>
    </row>
    <row r="18" spans="1:10">
      <c r="A18" s="273" t="s">
        <v>450</v>
      </c>
      <c r="B18" s="78">
        <v>3336</v>
      </c>
      <c r="C18" s="78">
        <f>Q101</f>
        <v>180.6582946966779</v>
      </c>
      <c r="D18" s="78">
        <f>C18/B18*1000000</f>
        <v>54154.165076941819</v>
      </c>
      <c r="E18" s="78"/>
      <c r="F18" s="78"/>
      <c r="G18" s="78"/>
      <c r="H18" s="78"/>
      <c r="I18" s="78"/>
      <c r="J18" s="78"/>
    </row>
    <row r="19" spans="1:10">
      <c r="A19" s="273" t="s">
        <v>282</v>
      </c>
      <c r="B19" s="78"/>
      <c r="C19" s="78"/>
      <c r="D19" s="78"/>
      <c r="E19" s="78">
        <f>D20*8</f>
        <v>83574.129206924481</v>
      </c>
      <c r="F19" s="78">
        <f>D20*10</f>
        <v>104467.6615086556</v>
      </c>
      <c r="G19" s="78">
        <f>D20*12</f>
        <v>125361.19381038673</v>
      </c>
      <c r="H19" s="78">
        <f>D20*12+(D21+D23)/2</f>
        <v>149726.74120471426</v>
      </c>
      <c r="I19" s="78">
        <f>D20*12+D21*2</f>
        <v>159771.6559613627</v>
      </c>
      <c r="J19" s="78">
        <f>D20*12+D23*5</f>
        <v>282990.51237622206</v>
      </c>
    </row>
    <row r="20" spans="1:10">
      <c r="A20" s="273" t="s">
        <v>448</v>
      </c>
      <c r="B20" s="78">
        <v>130550</v>
      </c>
      <c r="C20" s="78">
        <f>M111</f>
        <v>1363.8253209954987</v>
      </c>
      <c r="D20" s="78">
        <f>C20/B20*1000000</f>
        <v>10446.76615086556</v>
      </c>
      <c r="E20" s="78"/>
      <c r="F20" s="78"/>
      <c r="G20" s="78"/>
      <c r="H20" s="78"/>
      <c r="I20" s="78"/>
      <c r="J20" s="78"/>
    </row>
    <row r="21" spans="1:10">
      <c r="A21" s="273" t="s">
        <v>555</v>
      </c>
      <c r="B21" s="78">
        <v>5352</v>
      </c>
      <c r="C21" s="78">
        <f>O111</f>
        <v>59.404245149342159</v>
      </c>
      <c r="D21" s="392">
        <f>(C22+C21)/(B22+B21)*1000000</f>
        <v>17205.231075487995</v>
      </c>
      <c r="E21" s="78"/>
      <c r="F21" s="78"/>
      <c r="G21" s="78"/>
      <c r="H21" s="78"/>
      <c r="I21" s="78"/>
      <c r="J21" s="78"/>
    </row>
    <row r="22" spans="1:10">
      <c r="A22" s="273" t="s">
        <v>449</v>
      </c>
      <c r="B22" s="78">
        <v>7311</v>
      </c>
      <c r="C22" s="78">
        <f>P111</f>
        <v>158.46559595956234</v>
      </c>
      <c r="D22" s="392"/>
      <c r="E22" s="78"/>
      <c r="F22" s="78"/>
      <c r="G22" s="78"/>
      <c r="H22" s="78"/>
      <c r="I22" s="78"/>
      <c r="J22" s="78"/>
    </row>
    <row r="23" spans="1:10">
      <c r="A23" s="273" t="s">
        <v>450</v>
      </c>
      <c r="B23" s="78">
        <v>33126</v>
      </c>
      <c r="C23" s="78">
        <f>Q111</f>
        <v>1044.3257613623723</v>
      </c>
      <c r="D23" s="78">
        <f>C23/B23*1000000</f>
        <v>31525.863713167069</v>
      </c>
      <c r="E23" s="78"/>
      <c r="F23" s="78"/>
      <c r="G23" s="78"/>
      <c r="H23" s="78"/>
      <c r="I23" s="78"/>
      <c r="J23" s="78"/>
    </row>
    <row r="24" spans="1:10">
      <c r="A24" s="273" t="s">
        <v>283</v>
      </c>
      <c r="B24" s="78"/>
      <c r="C24" s="78"/>
      <c r="D24" s="78"/>
      <c r="E24" s="78">
        <f>D25*8</f>
        <v>110749.95517964635</v>
      </c>
      <c r="F24" s="78">
        <f>D25*10</f>
        <v>138437.44397455794</v>
      </c>
      <c r="G24" s="78">
        <f>D25*12</f>
        <v>166124.93276946951</v>
      </c>
      <c r="H24" s="78">
        <f>D25*12+(D26+D28)/2</f>
        <v>195601.58649486635</v>
      </c>
      <c r="I24" s="78">
        <f>D25*12+D26*2</f>
        <v>208479.45946872729</v>
      </c>
      <c r="J24" s="78">
        <f>D25*12+D28*5</f>
        <v>355005.1532752933</v>
      </c>
    </row>
    <row r="25" spans="1:10">
      <c r="A25" s="273" t="s">
        <v>448</v>
      </c>
      <c r="B25" s="78">
        <v>106394</v>
      </c>
      <c r="C25" s="78">
        <f>M120</f>
        <v>1472.8913414229116</v>
      </c>
      <c r="D25" s="78">
        <f>C25/B25*1000000</f>
        <v>13843.744397455794</v>
      </c>
      <c r="E25" s="78"/>
      <c r="F25" s="78"/>
      <c r="G25" s="78"/>
      <c r="H25" s="78"/>
      <c r="I25" s="78"/>
      <c r="J25" s="78"/>
    </row>
    <row r="26" spans="1:10">
      <c r="A26" s="273" t="s">
        <v>555</v>
      </c>
      <c r="B26" s="78">
        <v>4227</v>
      </c>
      <c r="C26" s="78">
        <f>O120</f>
        <v>138.40527758153635</v>
      </c>
      <c r="D26" s="392">
        <f>(C27+C26)/(B27+B26)*1000000</f>
        <v>21177.263349628895</v>
      </c>
      <c r="E26" s="78"/>
      <c r="F26" s="78"/>
      <c r="G26" s="78"/>
      <c r="H26" s="78"/>
      <c r="I26" s="78"/>
      <c r="J26" s="78"/>
    </row>
    <row r="27" spans="1:10">
      <c r="A27" s="273" t="s">
        <v>449</v>
      </c>
      <c r="B27" s="78">
        <v>5955</v>
      </c>
      <c r="C27" s="78">
        <f>P120</f>
        <v>77.221617844385037</v>
      </c>
      <c r="D27" s="392"/>
      <c r="E27" s="78"/>
      <c r="F27" s="78"/>
      <c r="G27" s="78"/>
      <c r="H27" s="78"/>
      <c r="I27" s="78"/>
      <c r="J27" s="78"/>
    </row>
    <row r="28" spans="1:10">
      <c r="A28" s="273" t="s">
        <v>450</v>
      </c>
      <c r="B28" s="78">
        <v>18666</v>
      </c>
      <c r="C28" s="78">
        <f>Q120</f>
        <v>705.12763919234135</v>
      </c>
      <c r="D28" s="78">
        <f>C28/B28*1000000</f>
        <v>37776.044101164756</v>
      </c>
      <c r="E28" s="78"/>
      <c r="F28" s="78"/>
      <c r="G28" s="78"/>
      <c r="H28" s="78"/>
      <c r="I28" s="78"/>
      <c r="J28" s="78"/>
    </row>
    <row r="29" spans="1:10">
      <c r="A29" s="273" t="s">
        <v>451</v>
      </c>
      <c r="B29" s="78"/>
      <c r="C29" s="78"/>
      <c r="D29" s="78"/>
      <c r="E29" s="78">
        <f>D30*8</f>
        <v>98757.057466977727</v>
      </c>
      <c r="F29" s="78">
        <f>D30*10</f>
        <v>123446.32183372216</v>
      </c>
      <c r="G29" s="78">
        <f>D30*12</f>
        <v>148135.58620046658</v>
      </c>
      <c r="H29" s="78">
        <f>D30*12+(D31+D33)/2</f>
        <v>180647.87647640763</v>
      </c>
      <c r="I29" s="78">
        <f>D30*12+D31*2</f>
        <v>178579.28620505167</v>
      </c>
      <c r="J29" s="78">
        <f>D30*12+D33*5</f>
        <v>397149.23894841434</v>
      </c>
    </row>
    <row r="30" spans="1:10">
      <c r="A30" s="273" t="s">
        <v>448</v>
      </c>
      <c r="B30" s="78">
        <v>990124</v>
      </c>
      <c r="C30" s="78">
        <f>M129</f>
        <v>12222.716595929232</v>
      </c>
      <c r="D30" s="78">
        <f>C30/B30*1000000</f>
        <v>12344.632183372216</v>
      </c>
      <c r="E30" s="78"/>
      <c r="F30" s="78"/>
      <c r="G30" s="78"/>
      <c r="H30" s="78"/>
      <c r="I30" s="78"/>
      <c r="J30" s="78"/>
    </row>
    <row r="31" spans="1:10">
      <c r="A31" s="273" t="s">
        <v>555</v>
      </c>
      <c r="B31" s="78">
        <v>65355</v>
      </c>
      <c r="C31" s="78">
        <f>O129</f>
        <v>1505.9229743324918</v>
      </c>
      <c r="D31" s="392">
        <f>(C32+C31)/(B32+B31)*1000000</f>
        <v>15221.850002292538</v>
      </c>
      <c r="E31" s="78"/>
      <c r="F31" s="78"/>
      <c r="G31" s="78"/>
      <c r="H31" s="78"/>
      <c r="I31" s="78"/>
      <c r="J31" s="78"/>
    </row>
    <row r="32" spans="1:10">
      <c r="A32" s="273" t="s">
        <v>449</v>
      </c>
      <c r="B32" s="78">
        <v>177330</v>
      </c>
      <c r="C32" s="78">
        <f>P129</f>
        <v>2188.1916934738729</v>
      </c>
      <c r="D32" s="392"/>
      <c r="E32" s="78"/>
      <c r="F32" s="78"/>
      <c r="G32" s="78"/>
      <c r="H32" s="78"/>
      <c r="I32" s="78"/>
      <c r="J32" s="78"/>
    </row>
    <row r="33" spans="1:10">
      <c r="A33" s="273" t="s">
        <v>450</v>
      </c>
      <c r="B33" s="78">
        <v>172425</v>
      </c>
      <c r="C33" s="78">
        <f>Q129</f>
        <v>8587.2358150129785</v>
      </c>
      <c r="D33" s="78">
        <f>C33/B33*1000000</f>
        <v>49802.730549589549</v>
      </c>
      <c r="E33" s="78"/>
      <c r="F33" s="78"/>
      <c r="G33" s="78"/>
      <c r="H33" s="78"/>
      <c r="I33" s="78"/>
      <c r="J33" s="78"/>
    </row>
    <row r="34" spans="1:10">
      <c r="A34" s="273" t="s">
        <v>285</v>
      </c>
      <c r="B34" s="78"/>
      <c r="C34" s="78"/>
      <c r="D34" s="78"/>
      <c r="E34" s="78">
        <f>D35*8</f>
        <v>110306.46937920895</v>
      </c>
      <c r="F34" s="78">
        <f>D35*10</f>
        <v>137883.0867240112</v>
      </c>
      <c r="G34" s="78">
        <f>D35*12</f>
        <v>165459.70406881341</v>
      </c>
      <c r="H34" s="78">
        <f>D35*12+(D36+D38)/2</f>
        <v>191390.59799192628</v>
      </c>
      <c r="I34" s="78">
        <f>D35*12+D36*2</f>
        <v>191553.23726763029</v>
      </c>
      <c r="J34" s="78">
        <f>D35*12+D38*5</f>
        <v>359534.8103028998</v>
      </c>
    </row>
    <row r="35" spans="1:10">
      <c r="A35" s="273" t="s">
        <v>448</v>
      </c>
      <c r="B35" s="78">
        <v>1948463</v>
      </c>
      <c r="C35" s="78">
        <f>M138</f>
        <v>26866.0092807527</v>
      </c>
      <c r="D35" s="78">
        <f>C35/B35*1000000</f>
        <v>13788.308672401119</v>
      </c>
      <c r="E35" s="78"/>
      <c r="F35" s="78"/>
      <c r="G35" s="78"/>
      <c r="H35" s="78"/>
      <c r="I35" s="78"/>
      <c r="J35" s="78"/>
    </row>
    <row r="36" spans="1:10">
      <c r="A36" s="273" t="s">
        <v>555</v>
      </c>
      <c r="B36" s="78">
        <v>102189</v>
      </c>
      <c r="C36" s="78">
        <f>O138</f>
        <v>1165.5866036470743</v>
      </c>
      <c r="D36" s="392">
        <f>(C37+C36)/(B37+B36)*1000000</f>
        <v>13046.766599408438</v>
      </c>
      <c r="E36" s="78"/>
      <c r="F36" s="78"/>
      <c r="G36" s="78"/>
      <c r="H36" s="78"/>
      <c r="I36" s="78"/>
      <c r="J36" s="78"/>
    </row>
    <row r="37" spans="1:10">
      <c r="A37" s="273" t="s">
        <v>449</v>
      </c>
      <c r="B37" s="78">
        <v>160341</v>
      </c>
      <c r="C37" s="78">
        <f>P138</f>
        <v>2259.5810316956226</v>
      </c>
      <c r="D37" s="392"/>
      <c r="E37" s="78"/>
      <c r="F37" s="78"/>
      <c r="G37" s="78"/>
      <c r="H37" s="78"/>
      <c r="I37" s="78"/>
      <c r="J37" s="78"/>
    </row>
    <row r="38" spans="1:10">
      <c r="A38" s="273" t="s">
        <v>450</v>
      </c>
      <c r="B38" s="78">
        <v>365775</v>
      </c>
      <c r="C38" s="78">
        <f>Q138</f>
        <v>14197.564396554591</v>
      </c>
      <c r="D38" s="78">
        <f>C38/B38*1000000</f>
        <v>38815.021246817283</v>
      </c>
      <c r="E38" s="78"/>
      <c r="F38" s="78"/>
      <c r="G38" s="78"/>
      <c r="H38" s="78"/>
      <c r="I38" s="78"/>
      <c r="J38" s="78"/>
    </row>
    <row r="39" spans="1:10">
      <c r="A39" s="273" t="s">
        <v>286</v>
      </c>
      <c r="B39" s="78"/>
      <c r="C39" s="78"/>
      <c r="D39" s="78"/>
      <c r="E39" s="78">
        <f>D40*8</f>
        <v>127795.37755509923</v>
      </c>
      <c r="F39" s="78">
        <f>D40*10</f>
        <v>159744.22194387403</v>
      </c>
      <c r="G39" s="78">
        <f>D40*12</f>
        <v>191693.06633264886</v>
      </c>
      <c r="H39" s="78">
        <f>D40*12+(D41+D43)/2</f>
        <v>227772.05616600672</v>
      </c>
      <c r="I39" s="78">
        <f>D40*12+D41*2</f>
        <v>261871.35896072254</v>
      </c>
      <c r="J39" s="78">
        <f>D40*12+D43*5</f>
        <v>377037.23309604311</v>
      </c>
    </row>
    <row r="40" spans="1:10">
      <c r="A40" s="273" t="s">
        <v>448</v>
      </c>
      <c r="B40" s="78">
        <v>171518</v>
      </c>
      <c r="C40" s="78">
        <f>M147</f>
        <v>2739.900945936939</v>
      </c>
      <c r="D40" s="78">
        <f>C40/B40*1000000</f>
        <v>15974.422194387404</v>
      </c>
      <c r="E40" s="78"/>
      <c r="F40" s="78"/>
      <c r="G40" s="78"/>
      <c r="H40" s="78"/>
      <c r="I40" s="78"/>
      <c r="J40" s="78"/>
    </row>
    <row r="41" spans="1:10">
      <c r="A41" s="273" t="s">
        <v>555</v>
      </c>
      <c r="B41" s="78">
        <v>6705</v>
      </c>
      <c r="C41" s="78">
        <f>O147</f>
        <v>280.68559938566102</v>
      </c>
      <c r="D41" s="392">
        <f>(C42+C41)/(B42+B41)*1000000</f>
        <v>35089.146314036843</v>
      </c>
      <c r="E41" s="78"/>
      <c r="F41" s="78"/>
      <c r="G41" s="78"/>
      <c r="H41" s="78"/>
      <c r="I41" s="78"/>
      <c r="J41" s="78"/>
    </row>
    <row r="42" spans="1:10">
      <c r="A42" s="273" t="s">
        <v>449</v>
      </c>
      <c r="B42" s="78">
        <v>5139</v>
      </c>
      <c r="C42" s="78">
        <f>P147</f>
        <v>134.91024955779139</v>
      </c>
      <c r="D42" s="392"/>
      <c r="E42" s="78"/>
      <c r="F42" s="78"/>
      <c r="G42" s="78"/>
      <c r="H42" s="78"/>
      <c r="I42" s="78"/>
      <c r="J42" s="78"/>
    </row>
    <row r="43" spans="1:10">
      <c r="A43" s="273" t="s">
        <v>450</v>
      </c>
      <c r="B43" s="78">
        <v>29145</v>
      </c>
      <c r="C43" s="78">
        <f>Q147</f>
        <v>1080.3711480638251</v>
      </c>
      <c r="D43" s="78">
        <f>C43/B43*1000000</f>
        <v>37068.833352678856</v>
      </c>
      <c r="E43" s="78"/>
      <c r="F43" s="78"/>
      <c r="G43" s="78"/>
      <c r="H43" s="78"/>
      <c r="I43" s="78"/>
      <c r="J43" s="78"/>
    </row>
    <row r="44" spans="1:10">
      <c r="A44" s="273" t="s">
        <v>287</v>
      </c>
      <c r="B44" s="78"/>
      <c r="C44" s="78"/>
      <c r="D44" s="78"/>
      <c r="E44" s="78">
        <f>D45*8</f>
        <v>141014.07020666797</v>
      </c>
      <c r="F44" s="78">
        <f>D45*10</f>
        <v>176267.58775833496</v>
      </c>
      <c r="G44" s="78">
        <f>D45*12</f>
        <v>211521.10531000193</v>
      </c>
      <c r="H44" s="78">
        <f>D45*12+(D46+D48)/2</f>
        <v>269767.14313430351</v>
      </c>
      <c r="I44" s="78">
        <f>D45*12+D46*2</f>
        <v>291637.02794235194</v>
      </c>
      <c r="J44" s="78">
        <f>D45*12+D48*5</f>
        <v>593691.67697214242</v>
      </c>
    </row>
    <row r="45" spans="1:10">
      <c r="A45" s="273" t="s">
        <v>448</v>
      </c>
      <c r="B45" s="78">
        <v>160860</v>
      </c>
      <c r="C45" s="78">
        <f>M156</f>
        <v>2835.4404166805757</v>
      </c>
      <c r="D45" s="78">
        <f>C45/B45*1000000</f>
        <v>17626.758775833496</v>
      </c>
      <c r="E45" s="78"/>
      <c r="F45" s="78"/>
      <c r="G45" s="78"/>
      <c r="H45" s="78"/>
      <c r="I45" s="78"/>
      <c r="J45" s="78"/>
    </row>
    <row r="46" spans="1:10">
      <c r="A46" s="273" t="s">
        <v>555</v>
      </c>
      <c r="B46" s="78">
        <v>7227</v>
      </c>
      <c r="C46" s="78">
        <f>O156</f>
        <v>439.83824029597554</v>
      </c>
      <c r="D46" s="392">
        <f>(C47+C46)/(B47+B46)*1000000</f>
        <v>40057.961316175002</v>
      </c>
      <c r="E46" s="78"/>
      <c r="F46" s="78"/>
      <c r="G46" s="78"/>
      <c r="H46" s="78"/>
      <c r="I46" s="78"/>
      <c r="J46" s="78"/>
    </row>
    <row r="47" spans="1:10">
      <c r="A47" s="273" t="s">
        <v>449</v>
      </c>
      <c r="B47" s="78">
        <v>6597</v>
      </c>
      <c r="C47" s="78">
        <f>P156</f>
        <v>113.92301693882763</v>
      </c>
      <c r="D47" s="392"/>
      <c r="E47" s="78"/>
      <c r="F47" s="78"/>
      <c r="G47" s="78"/>
      <c r="H47" s="78"/>
      <c r="I47" s="78"/>
      <c r="J47" s="78"/>
    </row>
    <row r="48" spans="1:10">
      <c r="A48" s="273" t="s">
        <v>450</v>
      </c>
      <c r="B48" s="78">
        <v>17493</v>
      </c>
      <c r="C48" s="78">
        <f>Q156</f>
        <v>1337.0619620171644</v>
      </c>
      <c r="D48" s="78">
        <f>C48/B48*1000000</f>
        <v>76434.114332428086</v>
      </c>
      <c r="E48" s="78"/>
      <c r="F48" s="78"/>
      <c r="G48" s="78"/>
      <c r="H48" s="78"/>
      <c r="I48" s="78"/>
      <c r="J48" s="78"/>
    </row>
    <row r="49" spans="1:21">
      <c r="A49" s="273" t="s">
        <v>288</v>
      </c>
      <c r="B49" s="78"/>
      <c r="C49" s="78"/>
      <c r="D49" s="78"/>
      <c r="E49" s="78">
        <f>D50*8</f>
        <v>89240.774846931294</v>
      </c>
      <c r="F49" s="78">
        <f>D50*10</f>
        <v>111550.96855866411</v>
      </c>
      <c r="G49" s="78">
        <f>D50*12</f>
        <v>133861.16227039695</v>
      </c>
      <c r="H49" s="78">
        <f>D50*12+(D51+D53)/2</f>
        <v>162422.81584444328</v>
      </c>
      <c r="I49" s="78">
        <f>D50*12+D51*2</f>
        <v>164943.3422955831</v>
      </c>
      <c r="J49" s="78">
        <f>D50*12+D53*5</f>
        <v>341772.24794789479</v>
      </c>
    </row>
    <row r="50" spans="1:21">
      <c r="A50" s="273" t="s">
        <v>448</v>
      </c>
      <c r="B50" s="78">
        <v>545819</v>
      </c>
      <c r="C50" s="78">
        <f>M165</f>
        <v>6088.6638107721492</v>
      </c>
      <c r="D50" s="78">
        <f>C50/B50*1000000</f>
        <v>11155.096855866412</v>
      </c>
      <c r="E50" s="78"/>
      <c r="F50" s="78"/>
      <c r="G50" s="78"/>
      <c r="H50" s="78"/>
      <c r="I50" s="78"/>
      <c r="J50" s="78"/>
    </row>
    <row r="51" spans="1:21">
      <c r="A51" s="273" t="s">
        <v>555</v>
      </c>
      <c r="B51" s="78">
        <v>60957</v>
      </c>
      <c r="C51" s="78">
        <f>O165</f>
        <v>763.47780613968337</v>
      </c>
      <c r="D51" s="392">
        <f>(C52+C51)/(B52+B51)*1000000</f>
        <v>15541.090012593082</v>
      </c>
      <c r="E51" s="78"/>
      <c r="F51" s="78"/>
      <c r="G51" s="78"/>
      <c r="H51" s="78"/>
      <c r="I51" s="78"/>
      <c r="J51" s="78"/>
    </row>
    <row r="52" spans="1:21">
      <c r="A52" s="273" t="s">
        <v>449</v>
      </c>
      <c r="B52" s="78">
        <v>42285</v>
      </c>
      <c r="C52" s="78">
        <f>P165</f>
        <v>841.01540894045149</v>
      </c>
      <c r="D52" s="392"/>
      <c r="E52" s="78"/>
      <c r="F52" s="78"/>
      <c r="G52" s="78"/>
      <c r="H52" s="78"/>
      <c r="I52" s="78"/>
      <c r="J52" s="78"/>
    </row>
    <row r="53" spans="1:21">
      <c r="A53" s="273" t="s">
        <v>450</v>
      </c>
      <c r="B53" s="78">
        <v>68787</v>
      </c>
      <c r="C53" s="78">
        <f>Q165</f>
        <v>2860.3159700996089</v>
      </c>
      <c r="D53" s="78">
        <f>C53/B53*1000000</f>
        <v>41582.217135499566</v>
      </c>
      <c r="E53" s="78"/>
      <c r="F53" s="78"/>
      <c r="G53" s="78"/>
      <c r="H53" s="78"/>
      <c r="I53" s="78"/>
      <c r="J53" s="78"/>
    </row>
    <row r="54" spans="1:21">
      <c r="A54" s="273" t="s">
        <v>289</v>
      </c>
      <c r="B54" s="78"/>
      <c r="C54" s="78"/>
      <c r="D54" s="78"/>
      <c r="E54" s="78">
        <f>D55*8</f>
        <v>100415.43423007181</v>
      </c>
      <c r="F54" s="78">
        <f>D55*10</f>
        <v>125519.29278758977</v>
      </c>
      <c r="G54" s="78">
        <f>D55*12</f>
        <v>150623.1513451077</v>
      </c>
      <c r="H54" s="78">
        <f>D55*12+(D56+D58)/2</f>
        <v>179950.32843654056</v>
      </c>
      <c r="I54" s="78">
        <f>D55*12+D56*2</f>
        <v>181029.77597322251</v>
      </c>
      <c r="J54" s="78">
        <f>D55*12+D58*5</f>
        <v>367878.36068914935</v>
      </c>
    </row>
    <row r="55" spans="1:21">
      <c r="A55" s="273" t="s">
        <v>448</v>
      </c>
      <c r="B55" s="78">
        <v>547995</v>
      </c>
      <c r="C55" s="78">
        <f>M174</f>
        <v>6878.3944851135248</v>
      </c>
      <c r="D55" s="78">
        <f>C55/B55*1000000</f>
        <v>12551.929278758977</v>
      </c>
      <c r="E55" s="78"/>
      <c r="F55" s="78"/>
      <c r="G55" s="78"/>
      <c r="H55" s="78"/>
      <c r="I55" s="78"/>
      <c r="J55" s="78"/>
    </row>
    <row r="56" spans="1:21">
      <c r="A56" s="273" t="s">
        <v>555</v>
      </c>
      <c r="B56" s="78">
        <v>30996</v>
      </c>
      <c r="C56" s="78">
        <f>O174</f>
        <v>730.79421162634219</v>
      </c>
      <c r="D56" s="392">
        <f>(C57+C56)/(B57+B56)*1000000</f>
        <v>15203.312314057406</v>
      </c>
      <c r="E56" s="78"/>
      <c r="F56" s="78"/>
      <c r="G56" s="78"/>
      <c r="H56" s="78"/>
      <c r="I56" s="78"/>
      <c r="J56" s="78"/>
    </row>
    <row r="57" spans="1:21">
      <c r="A57" s="273" t="s">
        <v>449</v>
      </c>
      <c r="B57" s="78">
        <v>56790</v>
      </c>
      <c r="C57" s="78">
        <f>P174</f>
        <v>603.84376317550118</v>
      </c>
      <c r="D57" s="392"/>
      <c r="E57" s="78"/>
      <c r="F57" s="78"/>
      <c r="G57" s="78"/>
      <c r="H57" s="78"/>
      <c r="I57" s="78"/>
      <c r="J57" s="78"/>
    </row>
    <row r="58" spans="1:21">
      <c r="A58" s="273" t="s">
        <v>450</v>
      </c>
      <c r="B58" s="78">
        <v>105492</v>
      </c>
      <c r="C58" s="78">
        <f>Q174</f>
        <v>4583.7373088243276</v>
      </c>
      <c r="D58" s="78">
        <f>C58/B58*1000000</f>
        <v>43451.041868808323</v>
      </c>
      <c r="E58" s="78"/>
      <c r="F58" s="78"/>
      <c r="G58" s="78"/>
      <c r="H58" s="78"/>
      <c r="I58" s="78"/>
      <c r="J58" s="78"/>
    </row>
    <row r="60" spans="1:21" s="279" customFormat="1" ht="30" customHeight="1">
      <c r="A60" s="394" t="s">
        <v>888</v>
      </c>
      <c r="B60" s="394"/>
      <c r="C60" s="394"/>
      <c r="D60" s="394"/>
      <c r="E60" s="394"/>
      <c r="F60" s="394"/>
      <c r="G60" s="394"/>
      <c r="H60" s="394"/>
      <c r="I60" s="394"/>
      <c r="J60" s="394"/>
      <c r="U60" s="333"/>
    </row>
    <row r="61" spans="1:21" ht="12" customHeight="1">
      <c r="A61" s="273" t="s">
        <v>944</v>
      </c>
      <c r="U61" s="8"/>
    </row>
    <row r="62" spans="1:21">
      <c r="A62" s="273" t="s">
        <v>948</v>
      </c>
      <c r="U62" s="8"/>
    </row>
    <row r="63" spans="1:21">
      <c r="A63" s="273" t="s">
        <v>945</v>
      </c>
      <c r="U63" s="8"/>
    </row>
    <row r="64" spans="1:21">
      <c r="A64" s="273" t="s">
        <v>947</v>
      </c>
      <c r="U64" s="8"/>
    </row>
    <row r="65" spans="1:23">
      <c r="A65" s="273" t="s">
        <v>946</v>
      </c>
      <c r="U65" s="8"/>
    </row>
    <row r="66" spans="1:23">
      <c r="A66" s="383" t="s">
        <v>941</v>
      </c>
      <c r="B66" s="383"/>
      <c r="C66" s="383"/>
      <c r="D66" s="383"/>
      <c r="E66" s="383"/>
      <c r="F66" s="383"/>
      <c r="G66" s="383"/>
      <c r="H66" s="383"/>
      <c r="I66" s="383"/>
      <c r="J66" s="383"/>
      <c r="U66" s="8"/>
    </row>
    <row r="67" spans="1:23">
      <c r="A67" s="379" t="s">
        <v>1165</v>
      </c>
      <c r="B67" s="379"/>
      <c r="C67" s="379"/>
      <c r="D67" s="379"/>
      <c r="E67" s="379"/>
      <c r="F67" s="379"/>
      <c r="G67" s="379"/>
      <c r="H67" s="379"/>
      <c r="I67" s="379"/>
      <c r="J67" s="379"/>
      <c r="U67" s="8"/>
    </row>
    <row r="68" spans="1:23">
      <c r="A68" s="273" t="s">
        <v>1230</v>
      </c>
      <c r="U68" s="8"/>
    </row>
    <row r="69" spans="1:23">
      <c r="U69" s="8"/>
    </row>
    <row r="70" spans="1:23">
      <c r="U70" s="8"/>
    </row>
    <row r="71" spans="1:23">
      <c r="A71" s="273" t="s">
        <v>887</v>
      </c>
      <c r="U71" s="8"/>
    </row>
    <row r="72" spans="1:23">
      <c r="A72" s="273" t="s">
        <v>647</v>
      </c>
      <c r="L72" s="273" t="s">
        <v>1163</v>
      </c>
      <c r="U72" s="8"/>
    </row>
    <row r="73" spans="1:23" ht="15.75">
      <c r="A73" s="274"/>
      <c r="B73" s="392" t="s">
        <v>634</v>
      </c>
      <c r="C73" s="392"/>
      <c r="D73" s="78" t="s">
        <v>949</v>
      </c>
      <c r="E73" s="78" t="s">
        <v>950</v>
      </c>
      <c r="F73" s="78" t="s">
        <v>450</v>
      </c>
      <c r="G73" s="78" t="s">
        <v>635</v>
      </c>
      <c r="H73" s="392" t="s">
        <v>636</v>
      </c>
      <c r="I73" s="392"/>
      <c r="J73" s="78"/>
      <c r="K73" s="274"/>
      <c r="L73" s="274"/>
      <c r="M73" s="393" t="s">
        <v>634</v>
      </c>
      <c r="N73" s="393"/>
      <c r="O73" s="274" t="s">
        <v>949</v>
      </c>
      <c r="P73" s="274" t="s">
        <v>950</v>
      </c>
      <c r="Q73" s="274" t="s">
        <v>450</v>
      </c>
      <c r="R73" s="274" t="s">
        <v>635</v>
      </c>
      <c r="S73" s="393" t="s">
        <v>636</v>
      </c>
      <c r="T73" s="393"/>
      <c r="U73" s="8"/>
    </row>
    <row r="74" spans="1:23" ht="13.5" thickBot="1">
      <c r="A74" s="274"/>
      <c r="B74" s="392" t="s">
        <v>637</v>
      </c>
      <c r="C74" s="392"/>
      <c r="D74" s="392"/>
      <c r="E74" s="392"/>
      <c r="F74" s="392"/>
      <c r="G74" s="392"/>
      <c r="H74" s="392"/>
      <c r="I74" s="392"/>
      <c r="J74" s="78"/>
      <c r="K74" s="274"/>
      <c r="L74" s="274"/>
      <c r="M74" s="393" t="s">
        <v>637</v>
      </c>
      <c r="N74" s="393"/>
      <c r="O74" s="393"/>
      <c r="P74" s="393"/>
      <c r="Q74" s="393"/>
      <c r="R74" s="393"/>
      <c r="S74" s="393"/>
      <c r="T74" s="393"/>
      <c r="U74" s="8"/>
    </row>
    <row r="75" spans="1:23" ht="15.75">
      <c r="A75" s="393" t="s">
        <v>951</v>
      </c>
      <c r="B75" s="393"/>
      <c r="C75" s="393"/>
      <c r="D75" s="393"/>
      <c r="E75" s="393"/>
      <c r="F75" s="393"/>
      <c r="G75" s="393"/>
      <c r="H75" s="393"/>
      <c r="I75" s="393"/>
      <c r="J75" s="78"/>
      <c r="K75" s="274"/>
      <c r="L75" s="393" t="s">
        <v>951</v>
      </c>
      <c r="M75" s="393"/>
      <c r="N75" s="393"/>
      <c r="O75" s="393"/>
      <c r="P75" s="393"/>
      <c r="Q75" s="393"/>
      <c r="R75" s="393"/>
      <c r="S75" s="393"/>
      <c r="T75" s="393"/>
      <c r="U75" s="8"/>
    </row>
    <row r="76" spans="1:23">
      <c r="A76" s="274" t="s">
        <v>638</v>
      </c>
      <c r="B76" s="78">
        <v>30682.899000000001</v>
      </c>
      <c r="C76" s="78"/>
      <c r="D76" s="78">
        <v>3925.99</v>
      </c>
      <c r="E76" s="78">
        <v>3566.6390000000001</v>
      </c>
      <c r="F76" s="78">
        <v>10410.445</v>
      </c>
      <c r="G76" s="78">
        <v>17903.074000000001</v>
      </c>
      <c r="H76" s="78">
        <v>48585.972999999998</v>
      </c>
      <c r="I76" s="78"/>
      <c r="J76" s="78"/>
      <c r="K76" s="274"/>
      <c r="L76" s="274"/>
      <c r="M76" s="274"/>
      <c r="N76" s="274"/>
      <c r="O76" s="274"/>
      <c r="P76" s="274"/>
      <c r="Q76" s="274"/>
      <c r="R76" s="274"/>
      <c r="S76" s="274"/>
      <c r="T76" s="274"/>
      <c r="U76" s="8"/>
    </row>
    <row r="77" spans="1:23">
      <c r="A77" s="274" t="s">
        <v>639</v>
      </c>
      <c r="B77" s="78">
        <v>36425.267</v>
      </c>
      <c r="C77" s="78"/>
      <c r="D77" s="78">
        <v>6081.5259999999998</v>
      </c>
      <c r="E77" s="78">
        <v>4531.8149999999996</v>
      </c>
      <c r="F77" s="78">
        <v>11801.984</v>
      </c>
      <c r="G77" s="78">
        <v>22415.325000000001</v>
      </c>
      <c r="H77" s="78">
        <v>58840.591999999997</v>
      </c>
      <c r="I77" s="78"/>
      <c r="J77" s="78"/>
      <c r="K77" s="274"/>
      <c r="L77" s="274"/>
      <c r="M77" s="274"/>
      <c r="N77" s="274"/>
      <c r="O77" s="274"/>
      <c r="P77" s="274"/>
      <c r="Q77" s="274"/>
      <c r="R77" s="274"/>
      <c r="S77" s="274"/>
      <c r="T77" s="274"/>
      <c r="U77" s="8" t="s">
        <v>1164</v>
      </c>
    </row>
    <row r="78" spans="1:23">
      <c r="A78" s="274" t="s">
        <v>640</v>
      </c>
      <c r="B78" s="78">
        <v>40285.311000000002</v>
      </c>
      <c r="C78" s="78"/>
      <c r="D78" s="78">
        <v>5675.9179999999997</v>
      </c>
      <c r="E78" s="78">
        <v>5530.0510000000004</v>
      </c>
      <c r="F78" s="78">
        <v>16174.964</v>
      </c>
      <c r="G78" s="78">
        <v>27380.933000000001</v>
      </c>
      <c r="H78" s="78">
        <v>67666.244000000006</v>
      </c>
      <c r="I78" s="78"/>
      <c r="J78" s="78"/>
      <c r="K78" s="274"/>
      <c r="L78" s="274" t="s">
        <v>640</v>
      </c>
      <c r="M78" s="274">
        <f>B78*$U78</f>
        <v>51847.247104247108</v>
      </c>
      <c r="N78" s="274"/>
      <c r="O78" s="274">
        <f t="shared" ref="O78:S82" si="0">D78*$U78</f>
        <v>7304.9137709137703</v>
      </c>
      <c r="P78" s="274">
        <f t="shared" si="0"/>
        <v>7117.1827541827552</v>
      </c>
      <c r="Q78" s="274">
        <f t="shared" si="0"/>
        <v>20817.199485199486</v>
      </c>
      <c r="R78" s="274">
        <f t="shared" si="0"/>
        <v>35239.296010296013</v>
      </c>
      <c r="S78" s="274">
        <f t="shared" si="0"/>
        <v>87086.543114543121</v>
      </c>
      <c r="T78" s="274"/>
      <c r="U78" s="8">
        <f>100/'a30-2'!B$23</f>
        <v>1.287001287001287</v>
      </c>
      <c r="W78" s="259"/>
    </row>
    <row r="79" spans="1:23">
      <c r="A79" s="274" t="s">
        <v>641</v>
      </c>
      <c r="B79" s="78">
        <v>42294.686000000002</v>
      </c>
      <c r="C79" s="78"/>
      <c r="D79" s="78">
        <v>5631.6080000000002</v>
      </c>
      <c r="E79" s="78">
        <v>5823.6940000000004</v>
      </c>
      <c r="F79" s="78">
        <v>17465.517</v>
      </c>
      <c r="G79" s="78">
        <v>28920.819</v>
      </c>
      <c r="H79" s="78">
        <v>71215.505000000005</v>
      </c>
      <c r="I79" s="78"/>
      <c r="J79" s="78"/>
      <c r="K79" s="274"/>
      <c r="L79" s="274" t="s">
        <v>641</v>
      </c>
      <c r="M79" s="274">
        <f>B79*$U79</f>
        <v>53810.033078880413</v>
      </c>
      <c r="N79" s="274"/>
      <c r="O79" s="274">
        <f t="shared" si="0"/>
        <v>7164.8956743002545</v>
      </c>
      <c r="P79" s="274">
        <f t="shared" si="0"/>
        <v>7409.2798982188306</v>
      </c>
      <c r="Q79" s="274">
        <f t="shared" si="0"/>
        <v>22220.759541984735</v>
      </c>
      <c r="R79" s="274">
        <f t="shared" si="0"/>
        <v>36794.935114503816</v>
      </c>
      <c r="S79" s="274">
        <f t="shared" si="0"/>
        <v>90604.968193384237</v>
      </c>
      <c r="T79" s="274"/>
      <c r="U79" s="8">
        <f>100/'a30-2'!B$24</f>
        <v>1.272264631043257</v>
      </c>
    </row>
    <row r="80" spans="1:23">
      <c r="A80" s="274" t="s">
        <v>642</v>
      </c>
      <c r="B80" s="78">
        <v>43695.97</v>
      </c>
      <c r="C80" s="78"/>
      <c r="D80" s="78">
        <v>5365.8119999999999</v>
      </c>
      <c r="E80" s="78">
        <v>5720.3829999999998</v>
      </c>
      <c r="F80" s="78">
        <v>19230.708999999999</v>
      </c>
      <c r="G80" s="78">
        <v>30316.903999999999</v>
      </c>
      <c r="H80" s="78">
        <v>74012.873999999996</v>
      </c>
      <c r="I80" s="78"/>
      <c r="J80" s="78"/>
      <c r="K80" s="274"/>
      <c r="L80" s="274" t="s">
        <v>642</v>
      </c>
      <c r="M80" s="274">
        <f>B80*$U80</f>
        <v>53812.770935960594</v>
      </c>
      <c r="N80" s="274"/>
      <c r="O80" s="274">
        <f t="shared" si="0"/>
        <v>6608.1428571428569</v>
      </c>
      <c r="P80" s="274">
        <f t="shared" si="0"/>
        <v>7044.8066502463053</v>
      </c>
      <c r="Q80" s="274">
        <f t="shared" si="0"/>
        <v>23683.139162561576</v>
      </c>
      <c r="R80" s="274">
        <f t="shared" si="0"/>
        <v>37336.088669950739</v>
      </c>
      <c r="S80" s="274">
        <f t="shared" si="0"/>
        <v>91148.859605911333</v>
      </c>
      <c r="T80" s="274"/>
      <c r="U80" s="8">
        <f>100/'a30-2'!B$25</f>
        <v>1.2315270935960592</v>
      </c>
    </row>
    <row r="81" spans="1:21">
      <c r="A81" s="274" t="s">
        <v>643</v>
      </c>
      <c r="B81" s="78">
        <v>45722.317999866515</v>
      </c>
      <c r="C81" s="78" t="s">
        <v>644</v>
      </c>
      <c r="D81" s="78">
        <v>5395.4279999999999</v>
      </c>
      <c r="E81" s="78">
        <v>5801.1729999999998</v>
      </c>
      <c r="F81" s="78">
        <v>21231.527999999998</v>
      </c>
      <c r="G81" s="78">
        <v>32428.129000000001</v>
      </c>
      <c r="H81" s="78">
        <v>78150.446999866515</v>
      </c>
      <c r="I81" s="78" t="s">
        <v>644</v>
      </c>
      <c r="J81" s="78"/>
      <c r="K81" s="274"/>
      <c r="L81" s="274" t="s">
        <v>643</v>
      </c>
      <c r="M81" s="274">
        <f>B81*$U81</f>
        <v>54496.2073895906</v>
      </c>
      <c r="N81" s="274"/>
      <c r="O81" s="274">
        <f t="shared" si="0"/>
        <v>6430.7842669845049</v>
      </c>
      <c r="P81" s="274">
        <f t="shared" si="0"/>
        <v>6914.3897497020262</v>
      </c>
      <c r="Q81" s="274">
        <f t="shared" si="0"/>
        <v>25305.754469606673</v>
      </c>
      <c r="R81" s="274">
        <f t="shared" si="0"/>
        <v>38650.928486293204</v>
      </c>
      <c r="S81" s="274">
        <f t="shared" si="0"/>
        <v>93147.135875883803</v>
      </c>
      <c r="T81" s="274" t="s">
        <v>644</v>
      </c>
      <c r="U81" s="8">
        <f>100/'a30-2'!B$26</f>
        <v>1.1918951132300357</v>
      </c>
    </row>
    <row r="82" spans="1:21">
      <c r="A82" s="274" t="s">
        <v>645</v>
      </c>
      <c r="B82" s="78">
        <v>48235.388338508332</v>
      </c>
      <c r="C82" s="78" t="s">
        <v>644</v>
      </c>
      <c r="D82" s="78">
        <v>5485.3819999999996</v>
      </c>
      <c r="E82" s="78">
        <v>5913.7659999999996</v>
      </c>
      <c r="F82" s="78">
        <v>22598.495999999999</v>
      </c>
      <c r="G82" s="78">
        <v>33997.644</v>
      </c>
      <c r="H82" s="78">
        <v>82233.032338508332</v>
      </c>
      <c r="I82" s="78" t="s">
        <v>644</v>
      </c>
      <c r="J82" s="78"/>
      <c r="K82" s="274"/>
      <c r="L82" s="274" t="s">
        <v>645</v>
      </c>
      <c r="M82" s="274">
        <f>B82*$U82</f>
        <v>55763.45472659923</v>
      </c>
      <c r="N82" s="274"/>
      <c r="O82" s="274">
        <f t="shared" si="0"/>
        <v>6341.4820809248558</v>
      </c>
      <c r="P82" s="274">
        <f t="shared" si="0"/>
        <v>6836.7236994219656</v>
      </c>
      <c r="Q82" s="274">
        <f t="shared" si="0"/>
        <v>26125.428901734103</v>
      </c>
      <c r="R82" s="274">
        <f t="shared" si="0"/>
        <v>39303.634682080927</v>
      </c>
      <c r="S82" s="274">
        <f t="shared" si="0"/>
        <v>95067.089408680156</v>
      </c>
      <c r="T82" s="274" t="s">
        <v>644</v>
      </c>
      <c r="U82" s="8">
        <f>100/'a30-2'!B$27</f>
        <v>1.1560693641618498</v>
      </c>
    </row>
    <row r="83" spans="1:21">
      <c r="A83" s="274" t="s">
        <v>943</v>
      </c>
      <c r="B83" s="78">
        <v>60521</v>
      </c>
      <c r="C83" s="76"/>
      <c r="D83" s="76">
        <f>D82*POWER(D82/D78, 1/4)^5</f>
        <v>5256.1812501814666</v>
      </c>
      <c r="E83" s="76">
        <f>E82*POWER(E82/E78, 1/4)^5</f>
        <v>6431.0647982504843</v>
      </c>
      <c r="F83" s="76">
        <f>F82*POWER(F82/F78, 1/4)^5</f>
        <v>34326.12689337397</v>
      </c>
      <c r="G83" s="76">
        <f>G82*POWER(G82/G78, 1/4)^5</f>
        <v>44560.447765237004</v>
      </c>
      <c r="H83" s="76">
        <f>H82*POWER(H82/H78, 1/4)^5</f>
        <v>104927.44515722427</v>
      </c>
      <c r="I83" s="78"/>
      <c r="J83" s="78"/>
      <c r="K83" s="274"/>
      <c r="L83" s="11" t="s">
        <v>943</v>
      </c>
      <c r="M83" s="11">
        <f>M82*POWER(M82/M78, 1/4)^5</f>
        <v>61077.272442517431</v>
      </c>
      <c r="N83" s="11"/>
      <c r="O83" s="11">
        <f>O82*POWER(O82/O78, 1/4)^5</f>
        <v>5313.8631345294234</v>
      </c>
      <c r="P83" s="11">
        <f>P82*POWER(P82/P78, 1/4)^5</f>
        <v>6501.639977885714</v>
      </c>
      <c r="Q83" s="11">
        <f>Q82*POWER(Q82/Q78, 1/4)^5</f>
        <v>34702.82541028838</v>
      </c>
      <c r="R83" s="11">
        <f>R82*POWER(R82/R78, 1/4)^5</f>
        <v>45049.458792853031</v>
      </c>
      <c r="S83" s="11">
        <f>S82*POWER(S82/S78, 1/4)^5</f>
        <v>106078.92994597196</v>
      </c>
      <c r="T83" s="11"/>
      <c r="U83" s="8">
        <f>100/'a30-2'!B$32</f>
        <v>1.044932079414838</v>
      </c>
    </row>
    <row r="84" spans="1:21" ht="15.75">
      <c r="A84" s="393" t="s">
        <v>952</v>
      </c>
      <c r="B84" s="393"/>
      <c r="C84" s="393"/>
      <c r="D84" s="393"/>
      <c r="E84" s="393"/>
      <c r="F84" s="393"/>
      <c r="G84" s="393"/>
      <c r="H84" s="393"/>
      <c r="I84" s="393"/>
      <c r="J84" s="78"/>
      <c r="K84" s="274"/>
      <c r="L84" s="393" t="s">
        <v>952</v>
      </c>
      <c r="M84" s="393"/>
      <c r="N84" s="393"/>
      <c r="O84" s="393"/>
      <c r="P84" s="393"/>
      <c r="Q84" s="393"/>
      <c r="R84" s="393"/>
      <c r="S84" s="393"/>
      <c r="T84" s="393"/>
      <c r="U84" s="8"/>
    </row>
    <row r="85" spans="1:21">
      <c r="A85" s="274" t="s">
        <v>638</v>
      </c>
      <c r="B85" s="78">
        <v>602.98500000000001</v>
      </c>
      <c r="C85" s="78"/>
      <c r="D85" s="78">
        <v>178.166</v>
      </c>
      <c r="E85" s="78">
        <v>43.676000000000002</v>
      </c>
      <c r="F85" s="78">
        <v>213.33</v>
      </c>
      <c r="G85" s="78">
        <v>435.17200000000003</v>
      </c>
      <c r="H85" s="78">
        <v>1038.1569999999999</v>
      </c>
      <c r="I85" s="78"/>
      <c r="J85" s="78"/>
      <c r="K85" s="274"/>
      <c r="L85" s="274"/>
      <c r="M85" s="274"/>
      <c r="N85" s="274"/>
      <c r="O85" s="274"/>
      <c r="P85" s="274"/>
      <c r="Q85" s="274"/>
      <c r="R85" s="274"/>
      <c r="S85" s="274"/>
      <c r="T85" s="274"/>
      <c r="U85" s="8"/>
    </row>
    <row r="86" spans="1:21">
      <c r="A86" s="274" t="s">
        <v>639</v>
      </c>
      <c r="B86" s="78">
        <v>584.60799999999995</v>
      </c>
      <c r="C86" s="78"/>
      <c r="D86" s="78">
        <v>495.53699999999998</v>
      </c>
      <c r="E86" s="78">
        <v>40.762999999999998</v>
      </c>
      <c r="F86" s="78">
        <v>239.875</v>
      </c>
      <c r="G86" s="78">
        <v>776.17499999999995</v>
      </c>
      <c r="H86" s="78">
        <v>1360.7829999999999</v>
      </c>
      <c r="I86" s="78"/>
      <c r="J86" s="78"/>
      <c r="K86" s="274"/>
      <c r="L86" s="274"/>
      <c r="M86" s="274"/>
      <c r="N86" s="274"/>
      <c r="O86" s="274"/>
      <c r="P86" s="274"/>
      <c r="Q86" s="274"/>
      <c r="R86" s="274"/>
      <c r="S86" s="274"/>
      <c r="T86" s="274"/>
      <c r="U86" s="8"/>
    </row>
    <row r="87" spans="1:21">
      <c r="A87" s="274" t="s">
        <v>640</v>
      </c>
      <c r="B87" s="78">
        <v>577.31899999999996</v>
      </c>
      <c r="C87" s="78"/>
      <c r="D87" s="78">
        <v>197.68100000000001</v>
      </c>
      <c r="E87" s="78">
        <v>33.728000000000002</v>
      </c>
      <c r="F87" s="78">
        <v>281.93</v>
      </c>
      <c r="G87" s="78">
        <v>513.33900000000006</v>
      </c>
      <c r="H87" s="78">
        <v>1090.6579999999999</v>
      </c>
      <c r="I87" s="78"/>
      <c r="J87" s="78"/>
      <c r="K87" s="274"/>
      <c r="L87" s="274" t="s">
        <v>640</v>
      </c>
      <c r="M87" s="274">
        <f>B87*$U87</f>
        <v>954.24628099173549</v>
      </c>
      <c r="N87" s="274"/>
      <c r="O87" s="274">
        <f t="shared" ref="O87:S91" si="1">D87*$U87</f>
        <v>326.74545454545455</v>
      </c>
      <c r="P87" s="274">
        <f t="shared" si="1"/>
        <v>55.74876033057852</v>
      </c>
      <c r="Q87" s="274">
        <f t="shared" si="1"/>
        <v>466</v>
      </c>
      <c r="R87" s="274">
        <f t="shared" si="1"/>
        <v>848.4942148760332</v>
      </c>
      <c r="S87" s="274">
        <f t="shared" si="1"/>
        <v>1802.7404958677685</v>
      </c>
      <c r="T87" s="274"/>
      <c r="U87" s="8">
        <f>100/'a30-2'!C23</f>
        <v>1.6528925619834711</v>
      </c>
    </row>
    <row r="88" spans="1:21">
      <c r="A88" s="274" t="s">
        <v>641</v>
      </c>
      <c r="B88" s="78">
        <v>608.37599999999998</v>
      </c>
      <c r="C88" s="78"/>
      <c r="D88" s="78">
        <v>200.87899999999999</v>
      </c>
      <c r="E88" s="78">
        <v>42.170999999999999</v>
      </c>
      <c r="F88" s="78">
        <v>308.36599999999999</v>
      </c>
      <c r="G88" s="78">
        <v>551.41600000000005</v>
      </c>
      <c r="H88" s="78">
        <v>1159.7919999999999</v>
      </c>
      <c r="I88" s="78"/>
      <c r="J88" s="78"/>
      <c r="K88" s="274"/>
      <c r="L88" s="274" t="s">
        <v>641</v>
      </c>
      <c r="M88" s="274">
        <f>B88*$U88</f>
        <v>1007.2450331125827</v>
      </c>
      <c r="N88" s="274"/>
      <c r="O88" s="274">
        <f t="shared" si="1"/>
        <v>332.58112582781456</v>
      </c>
      <c r="P88" s="274">
        <f t="shared" si="1"/>
        <v>69.819536423841058</v>
      </c>
      <c r="Q88" s="274">
        <f t="shared" si="1"/>
        <v>510.53973509933775</v>
      </c>
      <c r="R88" s="274">
        <f t="shared" si="1"/>
        <v>912.94039735099352</v>
      </c>
      <c r="S88" s="274">
        <f t="shared" si="1"/>
        <v>1920.185430463576</v>
      </c>
      <c r="T88" s="274"/>
      <c r="U88" s="8">
        <f>100/'a30-2'!C24</f>
        <v>1.6556291390728477</v>
      </c>
    </row>
    <row r="89" spans="1:21">
      <c r="A89" s="274" t="s">
        <v>642</v>
      </c>
      <c r="B89" s="78">
        <v>626.40499999999997</v>
      </c>
      <c r="C89" s="78"/>
      <c r="D89" s="78">
        <v>210.91800000000001</v>
      </c>
      <c r="E89" s="78">
        <v>38.664000000000001</v>
      </c>
      <c r="F89" s="78">
        <v>312.14299999999997</v>
      </c>
      <c r="G89" s="78">
        <v>561.72500000000002</v>
      </c>
      <c r="H89" s="78">
        <v>1188.1300000000001</v>
      </c>
      <c r="I89" s="78"/>
      <c r="J89" s="78"/>
      <c r="K89" s="274"/>
      <c r="L89" s="274" t="s">
        <v>642</v>
      </c>
      <c r="M89" s="274">
        <f>B89*$U89</f>
        <v>1003.8541666666666</v>
      </c>
      <c r="N89" s="274"/>
      <c r="O89" s="274">
        <f t="shared" si="1"/>
        <v>338.00961538461542</v>
      </c>
      <c r="P89" s="274">
        <f t="shared" si="1"/>
        <v>61.961538461538467</v>
      </c>
      <c r="Q89" s="274">
        <f t="shared" si="1"/>
        <v>500.22916666666663</v>
      </c>
      <c r="R89" s="274">
        <f t="shared" si="1"/>
        <v>900.20032051282055</v>
      </c>
      <c r="S89" s="274">
        <f t="shared" si="1"/>
        <v>1904.0544871794875</v>
      </c>
      <c r="T89" s="274"/>
      <c r="U89" s="8">
        <f>100/'a30-2'!C25</f>
        <v>1.6025641025641026</v>
      </c>
    </row>
    <row r="90" spans="1:21">
      <c r="A90" s="274" t="s">
        <v>643</v>
      </c>
      <c r="B90" s="78">
        <v>645.69153028553671</v>
      </c>
      <c r="C90" s="78" t="s">
        <v>644</v>
      </c>
      <c r="D90" s="78">
        <v>208.18600000000001</v>
      </c>
      <c r="E90" s="78">
        <v>40.805</v>
      </c>
      <c r="F90" s="78">
        <v>357.82400000000001</v>
      </c>
      <c r="G90" s="78">
        <v>606.81500000000005</v>
      </c>
      <c r="H90" s="78">
        <v>1252.5065302855369</v>
      </c>
      <c r="I90" s="78" t="s">
        <v>644</v>
      </c>
      <c r="J90" s="78"/>
      <c r="K90" s="274"/>
      <c r="L90" s="274" t="s">
        <v>643</v>
      </c>
      <c r="M90" s="274">
        <f>B90*$U90</f>
        <v>962.28245944193247</v>
      </c>
      <c r="N90" s="274"/>
      <c r="O90" s="274">
        <f t="shared" si="1"/>
        <v>310.26229508196724</v>
      </c>
      <c r="P90" s="274">
        <f t="shared" si="1"/>
        <v>60.812220566318928</v>
      </c>
      <c r="Q90" s="274">
        <f t="shared" si="1"/>
        <v>533.26974664679585</v>
      </c>
      <c r="R90" s="274">
        <f t="shared" si="1"/>
        <v>904.3442622950821</v>
      </c>
      <c r="S90" s="274">
        <f t="shared" si="1"/>
        <v>1866.6267217370148</v>
      </c>
      <c r="T90" s="274" t="s">
        <v>644</v>
      </c>
      <c r="U90" s="8">
        <f>100/'a30-2'!C26</f>
        <v>1.4903129657228018</v>
      </c>
    </row>
    <row r="91" spans="1:21">
      <c r="A91" s="274" t="s">
        <v>645</v>
      </c>
      <c r="B91" s="78">
        <v>656.03433368454273</v>
      </c>
      <c r="C91" s="78" t="s">
        <v>644</v>
      </c>
      <c r="D91" s="78">
        <v>185.65700000000001</v>
      </c>
      <c r="E91" s="78">
        <v>36.624000000000002</v>
      </c>
      <c r="F91" s="78">
        <v>368.24599999999998</v>
      </c>
      <c r="G91" s="78">
        <v>590.52700000000004</v>
      </c>
      <c r="H91" s="78">
        <v>1246.5613336845427</v>
      </c>
      <c r="I91" s="78" t="s">
        <v>644</v>
      </c>
      <c r="J91" s="78"/>
      <c r="K91" s="274"/>
      <c r="L91" s="274" t="s">
        <v>645</v>
      </c>
      <c r="M91" s="274">
        <f>B91*$U91</f>
        <v>888.93541149667044</v>
      </c>
      <c r="N91" s="274"/>
      <c r="O91" s="274">
        <f t="shared" si="1"/>
        <v>251.56775067750681</v>
      </c>
      <c r="P91" s="274">
        <f t="shared" si="1"/>
        <v>49.626016260162608</v>
      </c>
      <c r="Q91" s="274">
        <f t="shared" si="1"/>
        <v>498.97831978319783</v>
      </c>
      <c r="R91" s="274">
        <f t="shared" si="1"/>
        <v>800.17208672086724</v>
      </c>
      <c r="S91" s="274">
        <f t="shared" si="1"/>
        <v>1689.1074982175376</v>
      </c>
      <c r="T91" s="274" t="s">
        <v>644</v>
      </c>
      <c r="U91" s="8">
        <f>100/'a30-2'!C27</f>
        <v>1.3550135501355014</v>
      </c>
    </row>
    <row r="92" spans="1:21">
      <c r="A92" s="274" t="s">
        <v>943</v>
      </c>
      <c r="B92" s="76">
        <f>B91*POWER(B91/B87, 1/4)^5</f>
        <v>769.68844470226156</v>
      </c>
      <c r="C92" s="76"/>
      <c r="D92" s="76">
        <f>D91*POWER(D91/D87, 1/4)^5</f>
        <v>171.65020538321795</v>
      </c>
      <c r="E92" s="76">
        <f>E91*POWER(E91/E87, 1/4)^5</f>
        <v>40.596141537704732</v>
      </c>
      <c r="F92" s="76">
        <f>F91*POWER(F91/F87, 1/4)^5</f>
        <v>514.20224868901676</v>
      </c>
      <c r="G92" s="76">
        <f>G91*POWER(G91/G87, 1/4)^5</f>
        <v>703.53244838037574</v>
      </c>
      <c r="H92" s="76">
        <f>H91*POWER(H91/H87, 1/4)^5</f>
        <v>1473.1432482429273</v>
      </c>
      <c r="I92" s="76"/>
      <c r="J92" s="78"/>
      <c r="K92" s="274"/>
      <c r="L92" s="11" t="s">
        <v>943</v>
      </c>
      <c r="M92" s="11">
        <f>M91*POWER(M91/M87, 1/4)^5</f>
        <v>813.54648082020674</v>
      </c>
      <c r="N92" s="11"/>
      <c r="O92" s="11">
        <f>O91*POWER(O91/O87, 1/4)^5</f>
        <v>181.43109914505939</v>
      </c>
      <c r="P92" s="11">
        <f>P91*POWER(P91/P87, 1/4)^5</f>
        <v>42.909372370341906</v>
      </c>
      <c r="Q92" s="11">
        <f>Q91*POWER(Q91/Q87, 1/4)^5</f>
        <v>543.50228684101921</v>
      </c>
      <c r="R92" s="11">
        <f>R91*POWER(R91/R87, 1/4)^5</f>
        <v>743.62081367102041</v>
      </c>
      <c r="S92" s="11">
        <f>S91*POWER(S91/S87, 1/4)^5</f>
        <v>1557.0852253286523</v>
      </c>
      <c r="T92" s="11"/>
      <c r="U92" s="8">
        <f>100/'a30-2'!C32</f>
        <v>1.1210762331838564</v>
      </c>
    </row>
    <row r="93" spans="1:21">
      <c r="A93" s="393" t="s">
        <v>281</v>
      </c>
      <c r="B93" s="393"/>
      <c r="C93" s="393"/>
      <c r="D93" s="393"/>
      <c r="E93" s="393"/>
      <c r="F93" s="393"/>
      <c r="G93" s="393"/>
      <c r="H93" s="393"/>
      <c r="I93" s="393"/>
      <c r="J93" s="78"/>
      <c r="K93" s="274"/>
      <c r="L93" s="393" t="s">
        <v>281</v>
      </c>
      <c r="M93" s="393"/>
      <c r="N93" s="393"/>
      <c r="O93" s="393"/>
      <c r="P93" s="393"/>
      <c r="Q93" s="393"/>
      <c r="R93" s="393"/>
      <c r="S93" s="393"/>
      <c r="T93" s="393"/>
      <c r="U93" s="8"/>
    </row>
    <row r="94" spans="1:21">
      <c r="A94" s="274" t="s">
        <v>638</v>
      </c>
      <c r="B94" s="78">
        <v>112.944</v>
      </c>
      <c r="C94" s="78"/>
      <c r="D94" s="78">
        <v>27.702999999999999</v>
      </c>
      <c r="E94" s="78">
        <v>11.521000000000001</v>
      </c>
      <c r="F94" s="78">
        <v>41.58</v>
      </c>
      <c r="G94" s="78">
        <v>80.804000000000002</v>
      </c>
      <c r="H94" s="78">
        <v>193.74799999999999</v>
      </c>
      <c r="I94" s="78"/>
      <c r="J94" s="78"/>
      <c r="K94" s="274"/>
      <c r="L94" s="274"/>
      <c r="M94" s="274"/>
      <c r="N94" s="274"/>
      <c r="O94" s="274"/>
      <c r="P94" s="274"/>
      <c r="Q94" s="274"/>
      <c r="R94" s="274"/>
      <c r="S94" s="274"/>
      <c r="T94" s="274"/>
      <c r="U94" s="8"/>
    </row>
    <row r="95" spans="1:21">
      <c r="A95" s="274" t="s">
        <v>639</v>
      </c>
      <c r="B95" s="78">
        <v>120.901</v>
      </c>
      <c r="C95" s="78"/>
      <c r="D95" s="78">
        <v>53.081000000000003</v>
      </c>
      <c r="E95" s="78">
        <v>12.952999999999999</v>
      </c>
      <c r="F95" s="78">
        <v>41.811999999999998</v>
      </c>
      <c r="G95" s="78">
        <v>107.846</v>
      </c>
      <c r="H95" s="78">
        <v>228.74700000000001</v>
      </c>
      <c r="I95" s="78"/>
      <c r="J95" s="78"/>
      <c r="K95" s="274"/>
      <c r="L95" s="274"/>
      <c r="M95" s="274"/>
      <c r="N95" s="274"/>
      <c r="O95" s="274"/>
      <c r="P95" s="274"/>
      <c r="Q95" s="274"/>
      <c r="R95" s="274"/>
      <c r="S95" s="274"/>
      <c r="T95" s="274"/>
      <c r="U95" s="8"/>
    </row>
    <row r="96" spans="1:21">
      <c r="A96" s="274" t="s">
        <v>640</v>
      </c>
      <c r="B96" s="78">
        <v>150.27699999999999</v>
      </c>
      <c r="C96" s="78"/>
      <c r="D96" s="78">
        <v>33.590000000000003</v>
      </c>
      <c r="E96" s="78">
        <v>22.350999999999999</v>
      </c>
      <c r="F96" s="78">
        <v>60.84</v>
      </c>
      <c r="G96" s="78">
        <v>116.78100000000001</v>
      </c>
      <c r="H96" s="78">
        <v>267.05799999999999</v>
      </c>
      <c r="I96" s="78"/>
      <c r="J96" s="78"/>
      <c r="K96" s="274"/>
      <c r="L96" s="274" t="s">
        <v>640</v>
      </c>
      <c r="M96" s="274">
        <f>B96*$U96</f>
        <v>195.16493506493504</v>
      </c>
      <c r="N96" s="274"/>
      <c r="O96" s="274">
        <f t="shared" ref="O96:S100" si="2">D96*$U96</f>
        <v>43.623376623376629</v>
      </c>
      <c r="P96" s="274">
        <f t="shared" si="2"/>
        <v>29.027272727272727</v>
      </c>
      <c r="Q96" s="274">
        <f t="shared" si="2"/>
        <v>79.012987012987011</v>
      </c>
      <c r="R96" s="274">
        <f t="shared" si="2"/>
        <v>151.66363636363636</v>
      </c>
      <c r="S96" s="274">
        <f t="shared" si="2"/>
        <v>346.82857142857142</v>
      </c>
      <c r="T96" s="274"/>
      <c r="U96" s="8">
        <f>100/'a30-2'!D23</f>
        <v>1.2987012987012987</v>
      </c>
    </row>
    <row r="97" spans="1:23">
      <c r="A97" s="274" t="s">
        <v>641</v>
      </c>
      <c r="B97" s="78">
        <v>156.399</v>
      </c>
      <c r="C97" s="78"/>
      <c r="D97" s="78">
        <v>31.805</v>
      </c>
      <c r="E97" s="78">
        <v>25.449000000000002</v>
      </c>
      <c r="F97" s="78">
        <v>66.197000000000003</v>
      </c>
      <c r="G97" s="78">
        <v>123.45099999999999</v>
      </c>
      <c r="H97" s="78">
        <v>279.85000000000002</v>
      </c>
      <c r="I97" s="78"/>
      <c r="J97" s="78"/>
      <c r="K97" s="274"/>
      <c r="L97" s="274" t="s">
        <v>641</v>
      </c>
      <c r="M97" s="274">
        <f>B97*$U97</f>
        <v>197.97341772151901</v>
      </c>
      <c r="N97" s="274"/>
      <c r="O97" s="274">
        <f t="shared" si="2"/>
        <v>40.25949367088608</v>
      </c>
      <c r="P97" s="274">
        <f t="shared" si="2"/>
        <v>32.213924050632919</v>
      </c>
      <c r="Q97" s="274">
        <f t="shared" si="2"/>
        <v>83.793670886075958</v>
      </c>
      <c r="R97" s="274">
        <f t="shared" si="2"/>
        <v>156.26708860759493</v>
      </c>
      <c r="S97" s="274">
        <f t="shared" si="2"/>
        <v>354.240506329114</v>
      </c>
      <c r="T97" s="274"/>
      <c r="U97" s="8">
        <f>100/'a30-2'!D24</f>
        <v>1.2658227848101267</v>
      </c>
    </row>
    <row r="98" spans="1:23">
      <c r="A98" s="274" t="s">
        <v>642</v>
      </c>
      <c r="B98" s="78">
        <v>154.309</v>
      </c>
      <c r="C98" s="78"/>
      <c r="D98" s="78">
        <v>36.26</v>
      </c>
      <c r="E98" s="78">
        <v>31.690999999999999</v>
      </c>
      <c r="F98" s="78">
        <v>75.325999999999993</v>
      </c>
      <c r="G98" s="78">
        <v>143.27699999999999</v>
      </c>
      <c r="H98" s="78">
        <v>297.58600000000001</v>
      </c>
      <c r="I98" s="78"/>
      <c r="J98" s="78"/>
      <c r="K98" s="274"/>
      <c r="L98" s="274" t="s">
        <v>642</v>
      </c>
      <c r="M98" s="274">
        <f>B98*$U98</f>
        <v>194.09937106918238</v>
      </c>
      <c r="N98" s="274"/>
      <c r="O98" s="274">
        <f t="shared" si="2"/>
        <v>45.610062893081754</v>
      </c>
      <c r="P98" s="274">
        <f t="shared" si="2"/>
        <v>39.862893081761001</v>
      </c>
      <c r="Q98" s="274">
        <f t="shared" si="2"/>
        <v>94.74968553459118</v>
      </c>
      <c r="R98" s="274">
        <f t="shared" si="2"/>
        <v>180.22264150943394</v>
      </c>
      <c r="S98" s="274">
        <f t="shared" si="2"/>
        <v>374.32201257861635</v>
      </c>
      <c r="T98" s="274"/>
      <c r="U98" s="8">
        <f>100/'a30-2'!D25</f>
        <v>1.2578616352201257</v>
      </c>
    </row>
    <row r="99" spans="1:23">
      <c r="A99" s="274" t="s">
        <v>643</v>
      </c>
      <c r="B99" s="78">
        <v>164.55640753215798</v>
      </c>
      <c r="C99" s="78" t="s">
        <v>644</v>
      </c>
      <c r="D99" s="78">
        <v>37.363999999999997</v>
      </c>
      <c r="E99" s="78">
        <v>41.454000000000001</v>
      </c>
      <c r="F99" s="78">
        <v>82.771000000000001</v>
      </c>
      <c r="G99" s="78">
        <v>161.589</v>
      </c>
      <c r="H99" s="78">
        <v>326.14540753215795</v>
      </c>
      <c r="I99" s="78" t="s">
        <v>644</v>
      </c>
      <c r="J99" s="78"/>
      <c r="K99" s="274"/>
      <c r="L99" s="274" t="s">
        <v>643</v>
      </c>
      <c r="M99" s="274">
        <f>B99*$U99</f>
        <v>201.66226413254657</v>
      </c>
      <c r="N99" s="274"/>
      <c r="O99" s="274">
        <f t="shared" si="2"/>
        <v>45.78921568627451</v>
      </c>
      <c r="P99" s="274">
        <f t="shared" si="2"/>
        <v>50.801470588235297</v>
      </c>
      <c r="Q99" s="274">
        <f t="shared" si="2"/>
        <v>101.43504901960785</v>
      </c>
      <c r="R99" s="274">
        <f t="shared" si="2"/>
        <v>198.02573529411765</v>
      </c>
      <c r="S99" s="274">
        <f t="shared" si="2"/>
        <v>399.68799942666419</v>
      </c>
      <c r="T99" s="274" t="s">
        <v>644</v>
      </c>
      <c r="U99" s="8">
        <f>100/'a30-2'!D26</f>
        <v>1.2254901960784315</v>
      </c>
    </row>
    <row r="100" spans="1:23">
      <c r="A100" s="274" t="s">
        <v>645</v>
      </c>
      <c r="B100" s="78">
        <v>169.23593325633092</v>
      </c>
      <c r="C100" s="78" t="s">
        <v>644</v>
      </c>
      <c r="D100" s="78">
        <v>30.6</v>
      </c>
      <c r="E100" s="78">
        <v>34.975999999999999</v>
      </c>
      <c r="F100" s="78">
        <v>95.168000000000006</v>
      </c>
      <c r="G100" s="78">
        <v>160.744</v>
      </c>
      <c r="H100" s="78">
        <v>329.97993325633092</v>
      </c>
      <c r="I100" s="78" t="s">
        <v>644</v>
      </c>
      <c r="J100" s="78"/>
      <c r="K100" s="274"/>
      <c r="L100" s="274" t="s">
        <v>645</v>
      </c>
      <c r="M100" s="274">
        <f>B100*$U100</f>
        <v>202.9207832809723</v>
      </c>
      <c r="N100" s="274"/>
      <c r="O100" s="274">
        <f t="shared" si="2"/>
        <v>36.690647482014384</v>
      </c>
      <c r="P100" s="274">
        <f t="shared" si="2"/>
        <v>41.937649880095918</v>
      </c>
      <c r="Q100" s="274">
        <f t="shared" si="2"/>
        <v>114.11031175059952</v>
      </c>
      <c r="R100" s="274">
        <f t="shared" si="2"/>
        <v>192.73860911270981</v>
      </c>
      <c r="S100" s="274">
        <f t="shared" si="2"/>
        <v>395.65939239368214</v>
      </c>
      <c r="T100" s="274" t="s">
        <v>644</v>
      </c>
      <c r="U100" s="8">
        <f>100/'a30-2'!D27</f>
        <v>1.199040767386091</v>
      </c>
    </row>
    <row r="101" spans="1:23">
      <c r="A101" s="274" t="s">
        <v>943</v>
      </c>
      <c r="B101" s="76">
        <f>B100*POWER(B100/B96, 1/4)^5</f>
        <v>196.33270979226816</v>
      </c>
      <c r="C101" s="76"/>
      <c r="D101" s="76">
        <f>D100*POWER(D100/D96, 1/4)^5</f>
        <v>27.233954326540129</v>
      </c>
      <c r="E101" s="76">
        <f>E100*POWER(E100/E96, 1/4)^5</f>
        <v>61.215530490017095</v>
      </c>
      <c r="F101" s="76">
        <f>F100*POWER(F100/F96, 1/4)^5</f>
        <v>166.48231792725804</v>
      </c>
      <c r="G101" s="76">
        <f>G100*POWER(G100/G96, 1/4)^5</f>
        <v>239.65582981918263</v>
      </c>
      <c r="H101" s="76">
        <f>H100*POWER(H100/H96, 1/4)^5</f>
        <v>429.87278693371684</v>
      </c>
      <c r="I101" s="78"/>
      <c r="J101" s="78"/>
      <c r="K101" s="274"/>
      <c r="L101" s="11" t="s">
        <v>943</v>
      </c>
      <c r="M101" s="11">
        <f>M100*POWER(M100/M96, 1/4)^5</f>
        <v>213.05044875544451</v>
      </c>
      <c r="N101" s="11"/>
      <c r="O101" s="11">
        <f>O100*POWER(O100/O96, 1/4)^5</f>
        <v>29.552926747630273</v>
      </c>
      <c r="P101" s="11">
        <f>P100*POWER(P100/P96, 1/4)^5</f>
        <v>66.428035631454136</v>
      </c>
      <c r="Q101" s="11">
        <f>Q100*POWER(Q100/Q96, 1/4)^5</f>
        <v>180.6582946966779</v>
      </c>
      <c r="R101" s="11">
        <f>R100*POWER(R100/R96, 1/4)^5</f>
        <v>260.0625343777844</v>
      </c>
      <c r="S101" s="11">
        <f>S100*POWER(S100/S96, 1/4)^5</f>
        <v>466.47647384322249</v>
      </c>
      <c r="T101" s="11"/>
      <c r="U101" s="8">
        <f>100/'a30-2'!D32</f>
        <v>1.0341261633919339</v>
      </c>
    </row>
    <row r="102" spans="1:23">
      <c r="A102" s="274" t="str">
        <f>"2010/2011"</f>
        <v>2010/2011</v>
      </c>
      <c r="B102" s="76"/>
      <c r="C102" s="76"/>
      <c r="D102" s="76"/>
      <c r="E102" s="76"/>
      <c r="F102" s="76"/>
      <c r="G102" s="76"/>
      <c r="H102" s="76"/>
      <c r="I102" s="78"/>
      <c r="J102" s="78"/>
      <c r="K102" s="274"/>
      <c r="L102" s="11"/>
      <c r="M102" s="11"/>
      <c r="N102" s="11"/>
      <c r="O102" s="11"/>
      <c r="P102" s="11"/>
      <c r="Q102" s="11"/>
      <c r="R102" s="11"/>
      <c r="S102" s="11"/>
      <c r="T102" s="11"/>
      <c r="U102" s="9"/>
    </row>
    <row r="103" spans="1:23">
      <c r="A103" s="393" t="s">
        <v>282</v>
      </c>
      <c r="B103" s="393"/>
      <c r="C103" s="393"/>
      <c r="D103" s="393"/>
      <c r="E103" s="393"/>
      <c r="F103" s="393"/>
      <c r="G103" s="393"/>
      <c r="H103" s="393"/>
      <c r="I103" s="393"/>
      <c r="J103" s="78"/>
      <c r="K103" s="274"/>
      <c r="L103" s="393" t="s">
        <v>282</v>
      </c>
      <c r="M103" s="393"/>
      <c r="N103" s="393"/>
      <c r="O103" s="393"/>
      <c r="P103" s="393"/>
      <c r="Q103" s="393"/>
      <c r="R103" s="393"/>
      <c r="S103" s="393"/>
      <c r="T103" s="393"/>
      <c r="U103" s="8"/>
    </row>
    <row r="104" spans="1:23">
      <c r="A104" s="274" t="s">
        <v>638</v>
      </c>
      <c r="B104" s="78">
        <v>868.59699999999998</v>
      </c>
      <c r="C104" s="78"/>
      <c r="D104" s="78">
        <v>151.33699999999999</v>
      </c>
      <c r="E104" s="78">
        <v>39.985999999999997</v>
      </c>
      <c r="F104" s="78">
        <v>413.16199999999998</v>
      </c>
      <c r="G104" s="78">
        <v>604.48500000000001</v>
      </c>
      <c r="H104" s="78">
        <v>1473.0820000000001</v>
      </c>
      <c r="I104" s="78"/>
      <c r="J104" s="78"/>
      <c r="K104" s="274"/>
      <c r="L104" s="274"/>
      <c r="M104" s="274"/>
      <c r="N104" s="274"/>
      <c r="O104" s="274"/>
      <c r="P104" s="274"/>
      <c r="Q104" s="274"/>
      <c r="R104" s="274"/>
      <c r="S104" s="274"/>
      <c r="T104" s="274"/>
      <c r="U104" s="8"/>
    </row>
    <row r="105" spans="1:23">
      <c r="A105" s="274" t="s">
        <v>639</v>
      </c>
      <c r="B105" s="78">
        <v>922.04399999999998</v>
      </c>
      <c r="C105" s="78"/>
      <c r="D105" s="78">
        <v>216.16300000000001</v>
      </c>
      <c r="E105" s="78">
        <v>48.228000000000002</v>
      </c>
      <c r="F105" s="78">
        <v>441.375</v>
      </c>
      <c r="G105" s="78">
        <v>705.76599999999996</v>
      </c>
      <c r="H105" s="78">
        <v>1627.81</v>
      </c>
      <c r="I105" s="78"/>
      <c r="J105" s="78"/>
      <c r="K105" s="274"/>
      <c r="L105" s="274"/>
      <c r="M105" s="274"/>
      <c r="N105" s="274"/>
      <c r="O105" s="274"/>
      <c r="P105" s="274"/>
      <c r="Q105" s="274"/>
      <c r="R105" s="274"/>
      <c r="S105" s="274"/>
      <c r="T105" s="274"/>
      <c r="U105" s="8"/>
    </row>
    <row r="106" spans="1:23">
      <c r="A106" s="274" t="s">
        <v>640</v>
      </c>
      <c r="B106" s="78">
        <v>996.43899999999996</v>
      </c>
      <c r="C106" s="78"/>
      <c r="D106" s="78">
        <v>139.268</v>
      </c>
      <c r="E106" s="78">
        <v>103.77800000000001</v>
      </c>
      <c r="F106" s="78">
        <v>649.10799999999995</v>
      </c>
      <c r="G106" s="78">
        <v>892.154</v>
      </c>
      <c r="H106" s="78">
        <v>1888.5930000000001</v>
      </c>
      <c r="I106" s="78"/>
      <c r="J106" s="78"/>
      <c r="K106" s="274"/>
      <c r="L106" s="274" t="s">
        <v>640</v>
      </c>
      <c r="M106" s="274">
        <f>B106*$U106</f>
        <v>1227.1416256157636</v>
      </c>
      <c r="N106" s="274"/>
      <c r="O106" s="274">
        <f t="shared" ref="O106:S110" si="3">D106*$U106</f>
        <v>171.51231527093597</v>
      </c>
      <c r="P106" s="274">
        <f t="shared" si="3"/>
        <v>127.80541871921183</v>
      </c>
      <c r="Q106" s="274">
        <f t="shared" si="3"/>
        <v>799.39408866995075</v>
      </c>
      <c r="R106" s="274">
        <f t="shared" si="3"/>
        <v>1098.7118226600985</v>
      </c>
      <c r="S106" s="274">
        <f t="shared" si="3"/>
        <v>2325.8534482758623</v>
      </c>
      <c r="T106" s="274"/>
      <c r="U106" s="8">
        <f>100/'a30-2'!E23</f>
        <v>1.2315270935960592</v>
      </c>
    </row>
    <row r="107" spans="1:23">
      <c r="A107" s="274" t="s">
        <v>641</v>
      </c>
      <c r="B107" s="78">
        <v>1006.261</v>
      </c>
      <c r="C107" s="78"/>
      <c r="D107" s="78">
        <v>123.553</v>
      </c>
      <c r="E107" s="78">
        <v>110.438</v>
      </c>
      <c r="F107" s="78">
        <v>680.97199999999998</v>
      </c>
      <c r="G107" s="78">
        <v>914.96299999999997</v>
      </c>
      <c r="H107" s="78">
        <v>1921.2239999999999</v>
      </c>
      <c r="I107" s="78"/>
      <c r="J107" s="78"/>
      <c r="K107" s="274"/>
      <c r="L107" s="274" t="s">
        <v>641</v>
      </c>
      <c r="M107" s="274">
        <f>B107*$U107</f>
        <v>1233.1629901960785</v>
      </c>
      <c r="N107" s="274"/>
      <c r="O107" s="274">
        <f t="shared" si="3"/>
        <v>151.41299019607843</v>
      </c>
      <c r="P107" s="274">
        <f t="shared" si="3"/>
        <v>135.34068627450981</v>
      </c>
      <c r="Q107" s="274">
        <f t="shared" si="3"/>
        <v>834.52450980392166</v>
      </c>
      <c r="R107" s="274">
        <f t="shared" si="3"/>
        <v>1121.2781862745098</v>
      </c>
      <c r="S107" s="274">
        <f t="shared" si="3"/>
        <v>2354.4411764705883</v>
      </c>
      <c r="T107" s="274"/>
      <c r="U107" s="8">
        <f>100/'a30-2'!E24</f>
        <v>1.2254901960784315</v>
      </c>
    </row>
    <row r="108" spans="1:23">
      <c r="A108" s="274" t="s">
        <v>642</v>
      </c>
      <c r="B108" s="78">
        <v>1063.4259999999999</v>
      </c>
      <c r="C108" s="78"/>
      <c r="D108" s="78">
        <v>93.831999999999994</v>
      </c>
      <c r="E108" s="78">
        <v>113.801</v>
      </c>
      <c r="F108" s="78">
        <v>752.851</v>
      </c>
      <c r="G108" s="78">
        <v>960.48400000000004</v>
      </c>
      <c r="H108" s="78">
        <v>2023.91</v>
      </c>
      <c r="I108" s="78"/>
      <c r="J108" s="78"/>
      <c r="K108" s="274"/>
      <c r="L108" s="274" t="s">
        <v>642</v>
      </c>
      <c r="M108" s="274">
        <f>B108*$U108</f>
        <v>1239.4242424242425</v>
      </c>
      <c r="N108" s="274"/>
      <c r="O108" s="274">
        <f t="shared" si="3"/>
        <v>109.36130536130536</v>
      </c>
      <c r="P108" s="274">
        <f t="shared" si="3"/>
        <v>132.63519813519815</v>
      </c>
      <c r="Q108" s="274">
        <f t="shared" si="3"/>
        <v>877.44871794871801</v>
      </c>
      <c r="R108" s="274">
        <f t="shared" si="3"/>
        <v>1119.4452214452215</v>
      </c>
      <c r="S108" s="274">
        <f t="shared" si="3"/>
        <v>2358.8694638694642</v>
      </c>
      <c r="T108" s="274"/>
      <c r="U108" s="8">
        <f>100/'a30-2'!E25</f>
        <v>1.1655011655011656</v>
      </c>
    </row>
    <row r="109" spans="1:23">
      <c r="A109" s="274" t="s">
        <v>643</v>
      </c>
      <c r="B109" s="78">
        <v>1105.1464467474671</v>
      </c>
      <c r="C109" s="78" t="s">
        <v>644</v>
      </c>
      <c r="D109" s="78">
        <v>101.517</v>
      </c>
      <c r="E109" s="78">
        <v>124.78100000000001</v>
      </c>
      <c r="F109" s="78">
        <v>773.53300000000002</v>
      </c>
      <c r="G109" s="78">
        <v>999.83100000000002</v>
      </c>
      <c r="H109" s="78">
        <v>2104.9774467474667</v>
      </c>
      <c r="I109" s="78" t="s">
        <v>644</v>
      </c>
      <c r="J109" s="78"/>
      <c r="K109" s="274"/>
      <c r="L109" s="274" t="s">
        <v>643</v>
      </c>
      <c r="M109" s="274">
        <f>B109*$U109</f>
        <v>1251.5814798952063</v>
      </c>
      <c r="N109" s="274"/>
      <c r="O109" s="274">
        <f t="shared" si="3"/>
        <v>114.9682899207248</v>
      </c>
      <c r="P109" s="274">
        <f t="shared" si="3"/>
        <v>141.31483578708949</v>
      </c>
      <c r="Q109" s="274">
        <f t="shared" si="3"/>
        <v>876.02831257078151</v>
      </c>
      <c r="R109" s="274">
        <f t="shared" si="3"/>
        <v>1132.3114382785957</v>
      </c>
      <c r="S109" s="274">
        <f t="shared" si="3"/>
        <v>2383.8929181738017</v>
      </c>
      <c r="T109" s="274" t="s">
        <v>644</v>
      </c>
      <c r="U109" s="8">
        <f>100/'a30-2'!E26</f>
        <v>1.1325028312570782</v>
      </c>
    </row>
    <row r="110" spans="1:23">
      <c r="A110" s="274" t="s">
        <v>645</v>
      </c>
      <c r="B110" s="78">
        <v>1167.789493913966</v>
      </c>
      <c r="C110" s="78" t="s">
        <v>644</v>
      </c>
      <c r="D110" s="78">
        <v>97.212999999999994</v>
      </c>
      <c r="E110" s="78">
        <v>127.685</v>
      </c>
      <c r="F110" s="78">
        <v>817.40200000000004</v>
      </c>
      <c r="G110" s="78">
        <v>1042.3</v>
      </c>
      <c r="H110" s="78">
        <v>2210.0894939139662</v>
      </c>
      <c r="I110" s="78" t="s">
        <v>644</v>
      </c>
      <c r="J110" s="78"/>
      <c r="K110" s="274"/>
      <c r="L110" s="274" t="s">
        <v>645</v>
      </c>
      <c r="M110" s="274">
        <f>B110*$U110</f>
        <v>1286.1117774382888</v>
      </c>
      <c r="N110" s="274"/>
      <c r="O110" s="274">
        <f t="shared" si="3"/>
        <v>107.06277533039648</v>
      </c>
      <c r="P110" s="274">
        <f t="shared" si="3"/>
        <v>140.62224669603526</v>
      </c>
      <c r="Q110" s="274">
        <f t="shared" si="3"/>
        <v>900.22246696035256</v>
      </c>
      <c r="R110" s="274">
        <f t="shared" si="3"/>
        <v>1147.9074889867843</v>
      </c>
      <c r="S110" s="274">
        <f t="shared" si="3"/>
        <v>2434.0192664250731</v>
      </c>
      <c r="T110" s="274" t="s">
        <v>644</v>
      </c>
      <c r="U110" s="8">
        <f>100/'a30-2'!E27</f>
        <v>1.1013215859030838</v>
      </c>
    </row>
    <row r="111" spans="1:23">
      <c r="A111" s="11" t="s">
        <v>943</v>
      </c>
      <c r="B111" s="76">
        <f>B110*POWER(B110/B106, 1/4)^5</f>
        <v>1423.9897787256004</v>
      </c>
      <c r="C111" s="76"/>
      <c r="D111" s="76">
        <f>D110*POWER(D110/D106, 1/4)^5</f>
        <v>62.024833095067777</v>
      </c>
      <c r="E111" s="76">
        <f>E110*POWER(E110/E106, 1/4)^5</f>
        <v>165.45622482017419</v>
      </c>
      <c r="F111" s="76">
        <f>F110*POWER(F110/F106, 1/4)^5</f>
        <v>1090.3956591408357</v>
      </c>
      <c r="G111" s="76">
        <f>G110*POWER(G110/G106, 1/4)^5</f>
        <v>1266.0004971580463</v>
      </c>
      <c r="H111" s="76">
        <f>H110*POWER(H110/H106, 1/4)^5</f>
        <v>2689.981019314263</v>
      </c>
      <c r="I111" s="78"/>
      <c r="J111" s="78"/>
      <c r="K111" s="274"/>
      <c r="L111" s="11" t="s">
        <v>943</v>
      </c>
      <c r="M111" s="11">
        <f>M110*POWER(M110/M106, 1/4)^5</f>
        <v>1363.8253209954987</v>
      </c>
      <c r="N111" s="11"/>
      <c r="O111" s="11">
        <f>O110*POWER(O110/O106, 1/4)^5</f>
        <v>59.404245149342159</v>
      </c>
      <c r="P111" s="11">
        <f>P110*POWER(P110/P106, 1/4)^5</f>
        <v>158.46559595956234</v>
      </c>
      <c r="Q111" s="11">
        <f>Q110*POWER(Q110/Q106, 1/4)^5</f>
        <v>1044.3257613623723</v>
      </c>
      <c r="R111" s="11">
        <f>R110*POWER(R110/R106, 1/4)^5</f>
        <v>1212.5111852714697</v>
      </c>
      <c r="S111" s="11">
        <f>S110*POWER(S110/S106, 1/4)^5</f>
        <v>2576.3276407934218</v>
      </c>
      <c r="T111" s="11"/>
      <c r="U111" s="8">
        <f>100/'a30-2'!E32</f>
        <v>1.0309278350515463</v>
      </c>
      <c r="V111" s="2"/>
      <c r="W111" s="2"/>
    </row>
    <row r="112" spans="1:23">
      <c r="A112" s="393" t="s">
        <v>283</v>
      </c>
      <c r="B112" s="393"/>
      <c r="C112" s="393"/>
      <c r="D112" s="393"/>
      <c r="E112" s="393"/>
      <c r="F112" s="393"/>
      <c r="G112" s="393"/>
      <c r="H112" s="393"/>
      <c r="I112" s="393"/>
      <c r="J112" s="78"/>
      <c r="K112" s="274"/>
      <c r="L112" s="393" t="s">
        <v>283</v>
      </c>
      <c r="M112" s="393"/>
      <c r="N112" s="393"/>
      <c r="O112" s="393"/>
      <c r="P112" s="393"/>
      <c r="Q112" s="393"/>
      <c r="R112" s="393"/>
      <c r="S112" s="393"/>
      <c r="T112" s="393"/>
      <c r="U112" s="8"/>
    </row>
    <row r="113" spans="1:22">
      <c r="A113" s="274" t="s">
        <v>638</v>
      </c>
      <c r="B113" s="78">
        <v>728.64200000000005</v>
      </c>
      <c r="C113" s="78"/>
      <c r="D113" s="78">
        <v>144.267</v>
      </c>
      <c r="E113" s="78">
        <v>78.542000000000002</v>
      </c>
      <c r="F113" s="78">
        <v>253.346</v>
      </c>
      <c r="G113" s="78">
        <v>476.15499999999997</v>
      </c>
      <c r="H113" s="78">
        <v>1204.797</v>
      </c>
      <c r="I113" s="78"/>
      <c r="J113" s="78"/>
      <c r="K113" s="274"/>
      <c r="L113" s="274"/>
      <c r="M113" s="274"/>
      <c r="N113" s="274"/>
      <c r="O113" s="274"/>
      <c r="P113" s="274"/>
      <c r="Q113" s="274"/>
      <c r="R113" s="274"/>
      <c r="S113" s="274"/>
      <c r="T113" s="274"/>
      <c r="U113" s="8"/>
    </row>
    <row r="114" spans="1:22">
      <c r="A114" s="274" t="s">
        <v>639</v>
      </c>
      <c r="B114" s="78">
        <v>819.65499999999997</v>
      </c>
      <c r="C114" s="78"/>
      <c r="D114" s="78">
        <v>179.79900000000001</v>
      </c>
      <c r="E114" s="78">
        <v>58.508000000000003</v>
      </c>
      <c r="F114" s="78">
        <v>302.71600000000001</v>
      </c>
      <c r="G114" s="78">
        <v>541.02300000000002</v>
      </c>
      <c r="H114" s="78">
        <v>1360.6780000000001</v>
      </c>
      <c r="I114" s="78"/>
      <c r="J114" s="78"/>
      <c r="K114" s="274"/>
      <c r="L114" s="274"/>
      <c r="M114" s="274"/>
      <c r="N114" s="274"/>
      <c r="O114" s="274"/>
      <c r="P114" s="274"/>
      <c r="Q114" s="274"/>
      <c r="R114" s="274"/>
      <c r="S114" s="274"/>
      <c r="T114" s="274"/>
      <c r="U114" s="8"/>
    </row>
    <row r="115" spans="1:22">
      <c r="A115" s="274" t="s">
        <v>640</v>
      </c>
      <c r="B115" s="78">
        <v>843.56500000000005</v>
      </c>
      <c r="C115" s="78"/>
      <c r="D115" s="78">
        <v>281.28399999999999</v>
      </c>
      <c r="E115" s="78">
        <v>74.676000000000002</v>
      </c>
      <c r="F115" s="78">
        <v>367.90800000000002</v>
      </c>
      <c r="G115" s="78">
        <v>723.86800000000005</v>
      </c>
      <c r="H115" s="78">
        <v>1567.433</v>
      </c>
      <c r="I115" s="78"/>
      <c r="J115" s="78"/>
      <c r="K115" s="274"/>
      <c r="L115" s="274" t="s">
        <v>640</v>
      </c>
      <c r="M115" s="274">
        <f>B115*$U115</f>
        <v>1085.6692406692407</v>
      </c>
      <c r="N115" s="274"/>
      <c r="O115" s="274">
        <f t="shared" ref="O115:S119" si="4">D115*$U115</f>
        <v>362.01287001287</v>
      </c>
      <c r="P115" s="274">
        <f t="shared" si="4"/>
        <v>96.108108108108112</v>
      </c>
      <c r="Q115" s="274">
        <f t="shared" si="4"/>
        <v>473.49806949806953</v>
      </c>
      <c r="R115" s="274">
        <f t="shared" si="4"/>
        <v>931.61904761904771</v>
      </c>
      <c r="S115" s="274">
        <f t="shared" si="4"/>
        <v>2017.2882882882884</v>
      </c>
      <c r="T115" s="274"/>
      <c r="U115" s="8">
        <f>100/'a30-2'!F23</f>
        <v>1.287001287001287</v>
      </c>
    </row>
    <row r="116" spans="1:22">
      <c r="A116" s="274" t="s">
        <v>641</v>
      </c>
      <c r="B116" s="78">
        <v>864.44100000000003</v>
      </c>
      <c r="C116" s="78"/>
      <c r="D116" s="78">
        <v>273.18799999999999</v>
      </c>
      <c r="E116" s="78">
        <v>84.775000000000006</v>
      </c>
      <c r="F116" s="78">
        <v>380.73099999999999</v>
      </c>
      <c r="G116" s="78">
        <v>738.69399999999996</v>
      </c>
      <c r="H116" s="78">
        <v>1603.135</v>
      </c>
      <c r="I116" s="78"/>
      <c r="J116" s="78"/>
      <c r="K116" s="274"/>
      <c r="L116" s="274" t="s">
        <v>641</v>
      </c>
      <c r="M116" s="274">
        <f>B116*$U116</f>
        <v>1134.4370078740158</v>
      </c>
      <c r="N116" s="274"/>
      <c r="O116" s="274">
        <f t="shared" si="4"/>
        <v>358.51443569553805</v>
      </c>
      <c r="P116" s="274">
        <f t="shared" si="4"/>
        <v>111.25328083989503</v>
      </c>
      <c r="Q116" s="274">
        <f t="shared" si="4"/>
        <v>499.64698162729661</v>
      </c>
      <c r="R116" s="274">
        <f t="shared" si="4"/>
        <v>969.41469816272968</v>
      </c>
      <c r="S116" s="274">
        <f t="shared" si="4"/>
        <v>2103.8517060367453</v>
      </c>
      <c r="T116" s="274"/>
      <c r="U116" s="8">
        <f>100/'a30-2'!F24</f>
        <v>1.3123359580052494</v>
      </c>
    </row>
    <row r="117" spans="1:22">
      <c r="A117" s="274" t="s">
        <v>642</v>
      </c>
      <c r="B117" s="78">
        <v>893.47799999999995</v>
      </c>
      <c r="C117" s="78"/>
      <c r="D117" s="78">
        <v>177.15</v>
      </c>
      <c r="E117" s="78">
        <v>85.831999999999994</v>
      </c>
      <c r="F117" s="78">
        <v>417.46300000000002</v>
      </c>
      <c r="G117" s="78">
        <v>680.44500000000005</v>
      </c>
      <c r="H117" s="78">
        <v>1573.923</v>
      </c>
      <c r="I117" s="78"/>
      <c r="J117" s="78"/>
      <c r="K117" s="274"/>
      <c r="L117" s="274" t="s">
        <v>642</v>
      </c>
      <c r="M117" s="274">
        <f>B117*$U117</f>
        <v>1145.4846153846154</v>
      </c>
      <c r="N117" s="274"/>
      <c r="O117" s="274">
        <f t="shared" si="4"/>
        <v>227.11538461538464</v>
      </c>
      <c r="P117" s="274">
        <f t="shared" si="4"/>
        <v>110.04102564102564</v>
      </c>
      <c r="Q117" s="274">
        <f t="shared" si="4"/>
        <v>535.20897435897439</v>
      </c>
      <c r="R117" s="274">
        <f t="shared" si="4"/>
        <v>872.36538461538476</v>
      </c>
      <c r="S117" s="274">
        <f t="shared" si="4"/>
        <v>2017.8500000000001</v>
      </c>
      <c r="T117" s="274"/>
      <c r="U117" s="8">
        <f>100/'a30-2'!F25</f>
        <v>1.2820512820512822</v>
      </c>
    </row>
    <row r="118" spans="1:22">
      <c r="A118" s="274" t="s">
        <v>643</v>
      </c>
      <c r="B118" s="78">
        <v>1006.4742380519999</v>
      </c>
      <c r="C118" s="78" t="s">
        <v>644</v>
      </c>
      <c r="D118" s="78">
        <v>191.614</v>
      </c>
      <c r="E118" s="78">
        <v>85.233999999999995</v>
      </c>
      <c r="F118" s="78">
        <v>454.40100000000001</v>
      </c>
      <c r="G118" s="78">
        <v>731.24900000000002</v>
      </c>
      <c r="H118" s="78">
        <v>1737.7232380519997</v>
      </c>
      <c r="I118" s="78" t="s">
        <v>644</v>
      </c>
      <c r="J118" s="78"/>
      <c r="K118" s="274"/>
      <c r="L118" s="274" t="s">
        <v>643</v>
      </c>
      <c r="M118" s="274">
        <f>B118*$U118</f>
        <v>1251.8336294179103</v>
      </c>
      <c r="N118" s="274"/>
      <c r="O118" s="274">
        <f t="shared" si="4"/>
        <v>238.32587064676616</v>
      </c>
      <c r="P118" s="274">
        <f t="shared" si="4"/>
        <v>106.01243781094526</v>
      </c>
      <c r="Q118" s="274">
        <f t="shared" si="4"/>
        <v>565.17537313432831</v>
      </c>
      <c r="R118" s="274">
        <f t="shared" si="4"/>
        <v>909.5136815920398</v>
      </c>
      <c r="S118" s="274">
        <f t="shared" si="4"/>
        <v>2161.3473110099499</v>
      </c>
      <c r="T118" s="274" t="s">
        <v>644</v>
      </c>
      <c r="U118" s="8">
        <f>100/'a30-2'!F26</f>
        <v>1.2437810945273631</v>
      </c>
    </row>
    <row r="119" spans="1:22">
      <c r="A119" s="274" t="s">
        <v>645</v>
      </c>
      <c r="B119" s="78">
        <v>1038.152074026</v>
      </c>
      <c r="C119" s="78" t="s">
        <v>644</v>
      </c>
      <c r="D119" s="78">
        <v>197.16200000000001</v>
      </c>
      <c r="E119" s="78">
        <v>72.813999999999993</v>
      </c>
      <c r="F119" s="78">
        <v>471.923</v>
      </c>
      <c r="G119" s="78">
        <v>741.899</v>
      </c>
      <c r="H119" s="78">
        <v>1780.0510740259999</v>
      </c>
      <c r="I119" s="78" t="s">
        <v>644</v>
      </c>
      <c r="J119" s="78"/>
      <c r="K119" s="274"/>
      <c r="L119" s="274" t="s">
        <v>645</v>
      </c>
      <c r="M119" s="274">
        <f>B119*$U119</f>
        <v>1243.2958970371258</v>
      </c>
      <c r="N119" s="274"/>
      <c r="O119" s="274">
        <f t="shared" si="4"/>
        <v>236.12215568862274</v>
      </c>
      <c r="P119" s="274">
        <f t="shared" si="4"/>
        <v>87.202395209580828</v>
      </c>
      <c r="Q119" s="274">
        <f t="shared" si="4"/>
        <v>565.17724550898197</v>
      </c>
      <c r="R119" s="274">
        <f t="shared" si="4"/>
        <v>888.50179640718557</v>
      </c>
      <c r="S119" s="274">
        <f t="shared" si="4"/>
        <v>2131.7976934443109</v>
      </c>
      <c r="T119" s="274" t="s">
        <v>644</v>
      </c>
      <c r="U119" s="8">
        <f>100/'a30-2'!F27</f>
        <v>1.1976047904191616</v>
      </c>
    </row>
    <row r="120" spans="1:22">
      <c r="A120" s="11" t="s">
        <v>943</v>
      </c>
      <c r="B120" s="76">
        <f>B119*POWER(B119/B115, 1/4)^5</f>
        <v>1345.6713478115869</v>
      </c>
      <c r="C120" s="76"/>
      <c r="D120" s="76">
        <f>D119*POWER(D119/D115, 1/4)^5</f>
        <v>126.4506153233644</v>
      </c>
      <c r="E120" s="76">
        <f>E119*POWER(E119/E115, 1/4)^5</f>
        <v>70.551652822166858</v>
      </c>
      <c r="F120" s="76">
        <f>F119*POWER(F119/F115, 1/4)^5</f>
        <v>644.22271618114667</v>
      </c>
      <c r="G120" s="76">
        <f>G119*POWER(G119/G115, 1/4)^5</f>
        <v>765.07065595143536</v>
      </c>
      <c r="H120" s="76">
        <f>H119*POWER(H119/H115, 1/4)^5</f>
        <v>2086.828745281271</v>
      </c>
      <c r="I120" s="76"/>
      <c r="J120" s="78"/>
      <c r="K120" s="274"/>
      <c r="L120" s="11" t="s">
        <v>943</v>
      </c>
      <c r="M120" s="11">
        <f>M119*POWER(M119/M115, 1/4)^5</f>
        <v>1472.8913414229116</v>
      </c>
      <c r="N120" s="11"/>
      <c r="O120" s="11">
        <f>O119*POWER(O119/O115, 1/4)^5</f>
        <v>138.40527758153635</v>
      </c>
      <c r="P120" s="11">
        <f>P119*POWER(P119/P115, 1/4)^5</f>
        <v>77.221617844385037</v>
      </c>
      <c r="Q120" s="11">
        <f>Q119*POWER(Q119/Q115, 1/4)^5</f>
        <v>705.12763919234135</v>
      </c>
      <c r="R120" s="11">
        <f>R119*POWER(R119/R115, 1/4)^5</f>
        <v>837.40056333977429</v>
      </c>
      <c r="S120" s="11">
        <f>S119*POWER(S119/S115, 1/4)^5</f>
        <v>2284.117882836561</v>
      </c>
      <c r="T120" s="11"/>
      <c r="U120" s="8">
        <f>100/'a30-2'!F32</f>
        <v>1.0593220338983049</v>
      </c>
      <c r="V120" s="2"/>
    </row>
    <row r="121" spans="1:22" ht="15.75">
      <c r="A121" s="393" t="s">
        <v>953</v>
      </c>
      <c r="B121" s="393"/>
      <c r="C121" s="393"/>
      <c r="D121" s="393"/>
      <c r="E121" s="393"/>
      <c r="F121" s="393"/>
      <c r="G121" s="393"/>
      <c r="H121" s="393"/>
      <c r="I121" s="393"/>
      <c r="J121" s="78"/>
      <c r="K121" s="274"/>
      <c r="L121" s="393" t="s">
        <v>953</v>
      </c>
      <c r="M121" s="393"/>
      <c r="N121" s="393"/>
      <c r="O121" s="393"/>
      <c r="P121" s="393"/>
      <c r="Q121" s="393"/>
      <c r="R121" s="393"/>
      <c r="S121" s="393"/>
      <c r="T121" s="393"/>
      <c r="U121" s="8"/>
    </row>
    <row r="122" spans="1:22">
      <c r="A122" s="274" t="s">
        <v>638</v>
      </c>
      <c r="B122" s="78">
        <v>7021.3789999999999</v>
      </c>
      <c r="C122" s="78"/>
      <c r="D122" s="78">
        <v>799.21</v>
      </c>
      <c r="E122" s="78">
        <v>1493.6220000000001</v>
      </c>
      <c r="F122" s="78">
        <v>2643.598</v>
      </c>
      <c r="G122" s="78">
        <v>4936.43</v>
      </c>
      <c r="H122" s="78">
        <v>11957.808999999999</v>
      </c>
      <c r="I122" s="78"/>
      <c r="J122" s="78"/>
      <c r="K122" s="274"/>
      <c r="L122" s="274"/>
      <c r="M122" s="274"/>
      <c r="N122" s="274"/>
      <c r="O122" s="274"/>
      <c r="P122" s="274"/>
      <c r="Q122" s="274"/>
      <c r="R122" s="274"/>
      <c r="S122" s="274"/>
      <c r="T122" s="274"/>
      <c r="U122" s="8"/>
    </row>
    <row r="123" spans="1:22">
      <c r="A123" s="274" t="s">
        <v>639</v>
      </c>
      <c r="B123" s="78">
        <v>8141.4009999999998</v>
      </c>
      <c r="C123" s="78"/>
      <c r="D123" s="78">
        <v>1132.107</v>
      </c>
      <c r="E123" s="78">
        <v>1916.0250000000001</v>
      </c>
      <c r="F123" s="78">
        <v>3220.8580000000002</v>
      </c>
      <c r="G123" s="78">
        <v>6268.99</v>
      </c>
      <c r="H123" s="78">
        <v>14410.391</v>
      </c>
      <c r="I123" s="78"/>
      <c r="J123" s="78"/>
      <c r="K123" s="274"/>
      <c r="L123" s="274"/>
      <c r="M123" s="274"/>
      <c r="N123" s="274"/>
      <c r="O123" s="274"/>
      <c r="P123" s="274"/>
      <c r="Q123" s="274"/>
      <c r="R123" s="274"/>
      <c r="S123" s="274"/>
      <c r="T123" s="274"/>
      <c r="U123" s="8"/>
    </row>
    <row r="124" spans="1:22">
      <c r="A124" s="274" t="s">
        <v>640</v>
      </c>
      <c r="B124" s="78">
        <v>8860.0580000000009</v>
      </c>
      <c r="C124" s="78"/>
      <c r="D124" s="78">
        <v>1257.05</v>
      </c>
      <c r="E124" s="78">
        <v>2150.2489999999998</v>
      </c>
      <c r="F124" s="78">
        <v>3793.8850000000002</v>
      </c>
      <c r="G124" s="78">
        <v>7201.1840000000002</v>
      </c>
      <c r="H124" s="78">
        <v>16061.242</v>
      </c>
      <c r="I124" s="78"/>
      <c r="J124" s="78"/>
      <c r="K124" s="274"/>
      <c r="L124" s="274" t="s">
        <v>640</v>
      </c>
      <c r="M124" s="274">
        <f>B124*$U124</f>
        <v>11033.696139476964</v>
      </c>
      <c r="N124" s="274"/>
      <c r="O124" s="274">
        <f t="shared" ref="O124:S128" si="5">D124*$U124</f>
        <v>1565.4420921544211</v>
      </c>
      <c r="P124" s="274">
        <f t="shared" si="5"/>
        <v>2677.7696139476961</v>
      </c>
      <c r="Q124" s="274">
        <f t="shared" si="5"/>
        <v>4724.6388542963896</v>
      </c>
      <c r="R124" s="274">
        <f t="shared" si="5"/>
        <v>8967.8505603985068</v>
      </c>
      <c r="S124" s="274">
        <f t="shared" si="5"/>
        <v>20001.546699875467</v>
      </c>
      <c r="T124" s="274"/>
      <c r="U124" s="8">
        <f>100/'a30-2'!G23</f>
        <v>1.2453300124533002</v>
      </c>
    </row>
    <row r="125" spans="1:22">
      <c r="A125" s="274" t="s">
        <v>641</v>
      </c>
      <c r="B125" s="78">
        <v>9628.4809999999998</v>
      </c>
      <c r="C125" s="78"/>
      <c r="D125" s="78">
        <v>1239.923</v>
      </c>
      <c r="E125" s="78">
        <v>2226.5160000000001</v>
      </c>
      <c r="F125" s="78">
        <v>4230.8680000000004</v>
      </c>
      <c r="G125" s="78">
        <v>7697.3069999999998</v>
      </c>
      <c r="H125" s="78">
        <v>17325.788</v>
      </c>
      <c r="I125" s="78"/>
      <c r="J125" s="78"/>
      <c r="K125" s="274"/>
      <c r="L125" s="274" t="s">
        <v>641</v>
      </c>
      <c r="M125" s="274">
        <f>B125*$U125</f>
        <v>11770.759168704157</v>
      </c>
      <c r="N125" s="274"/>
      <c r="O125" s="274">
        <f t="shared" si="5"/>
        <v>1515.7982885085576</v>
      </c>
      <c r="P125" s="274">
        <f t="shared" si="5"/>
        <v>2721.902200488998</v>
      </c>
      <c r="Q125" s="274">
        <f t="shared" si="5"/>
        <v>5172.2102689486564</v>
      </c>
      <c r="R125" s="274">
        <f t="shared" si="5"/>
        <v>9409.9107579462107</v>
      </c>
      <c r="S125" s="274">
        <f t="shared" si="5"/>
        <v>21180.669926650367</v>
      </c>
      <c r="T125" s="274"/>
      <c r="U125" s="8">
        <f>100/'a30-2'!G24</f>
        <v>1.2224938875305624</v>
      </c>
    </row>
    <row r="126" spans="1:22">
      <c r="A126" s="274" t="s">
        <v>642</v>
      </c>
      <c r="B126" s="78">
        <v>9507.2160000000003</v>
      </c>
      <c r="C126" s="78"/>
      <c r="D126" s="78">
        <v>1322.884</v>
      </c>
      <c r="E126" s="78">
        <v>2187.299</v>
      </c>
      <c r="F126" s="78">
        <v>4798.9960000000001</v>
      </c>
      <c r="G126" s="78">
        <v>8309.1790000000001</v>
      </c>
      <c r="H126" s="78">
        <v>17816.395</v>
      </c>
      <c r="I126" s="78"/>
      <c r="J126" s="78"/>
      <c r="K126" s="274"/>
      <c r="L126" s="274" t="s">
        <v>642</v>
      </c>
      <c r="M126" s="274">
        <f>B126*$U126</f>
        <v>11331.604290822408</v>
      </c>
      <c r="N126" s="274"/>
      <c r="O126" s="274">
        <f t="shared" si="5"/>
        <v>1576.7389749702027</v>
      </c>
      <c r="P126" s="274">
        <f t="shared" si="5"/>
        <v>2607.0309892729438</v>
      </c>
      <c r="Q126" s="274">
        <f t="shared" si="5"/>
        <v>5719.8998808104889</v>
      </c>
      <c r="R126" s="274">
        <f t="shared" si="5"/>
        <v>9903.6698450536351</v>
      </c>
      <c r="S126" s="274">
        <f t="shared" si="5"/>
        <v>21235.274135876043</v>
      </c>
      <c r="T126" s="274"/>
      <c r="U126" s="8">
        <f>100/'a30-2'!G25</f>
        <v>1.1918951132300357</v>
      </c>
    </row>
    <row r="127" spans="1:22">
      <c r="A127" s="274" t="s">
        <v>643</v>
      </c>
      <c r="B127" s="78">
        <v>9702.17111492</v>
      </c>
      <c r="C127" s="78" t="s">
        <v>644</v>
      </c>
      <c r="D127" s="78">
        <v>1293.1969999999999</v>
      </c>
      <c r="E127" s="78">
        <v>2192.444</v>
      </c>
      <c r="F127" s="78">
        <v>5172.4690000000001</v>
      </c>
      <c r="G127" s="78">
        <v>8658.11</v>
      </c>
      <c r="H127" s="78">
        <v>18360.281114919999</v>
      </c>
      <c r="I127" s="78" t="s">
        <v>644</v>
      </c>
      <c r="J127" s="78"/>
      <c r="K127" s="274"/>
      <c r="L127" s="274" t="s">
        <v>643</v>
      </c>
      <c r="M127" s="274">
        <f>B127*$U127</f>
        <v>11294.727724004655</v>
      </c>
      <c r="N127" s="274"/>
      <c r="O127" s="274">
        <f t="shared" si="5"/>
        <v>1505.4679860302674</v>
      </c>
      <c r="P127" s="274">
        <f t="shared" si="5"/>
        <v>2552.3213038416761</v>
      </c>
      <c r="Q127" s="274">
        <f t="shared" si="5"/>
        <v>6021.5005820721763</v>
      </c>
      <c r="R127" s="274">
        <f t="shared" si="5"/>
        <v>10079.28987194412</v>
      </c>
      <c r="S127" s="274">
        <f t="shared" si="5"/>
        <v>21374.017595948775</v>
      </c>
      <c r="T127" s="274" t="s">
        <v>644</v>
      </c>
      <c r="U127" s="8">
        <f>100/'a30-2'!G26</f>
        <v>1.1641443538998835</v>
      </c>
    </row>
    <row r="128" spans="1:22">
      <c r="A128" s="274" t="s">
        <v>645</v>
      </c>
      <c r="B128" s="78">
        <v>10069.12201135</v>
      </c>
      <c r="C128" s="78" t="s">
        <v>644</v>
      </c>
      <c r="D128" s="78">
        <v>1341.75</v>
      </c>
      <c r="E128" s="78">
        <v>2134.6039999999998</v>
      </c>
      <c r="F128" s="78">
        <v>5372.9359999999997</v>
      </c>
      <c r="G128" s="78">
        <v>8849.2900000000009</v>
      </c>
      <c r="H128" s="78">
        <v>18918.412011349999</v>
      </c>
      <c r="I128" s="78" t="s">
        <v>644</v>
      </c>
      <c r="J128" s="78"/>
      <c r="K128" s="274"/>
      <c r="L128" s="274" t="s">
        <v>645</v>
      </c>
      <c r="M128" s="274">
        <f>B128*$U128</f>
        <v>11547.158269896789</v>
      </c>
      <c r="N128" s="274"/>
      <c r="O128" s="274">
        <f t="shared" si="5"/>
        <v>1538.704128440367</v>
      </c>
      <c r="P128" s="274">
        <f t="shared" si="5"/>
        <v>2447.940366972477</v>
      </c>
      <c r="Q128" s="274">
        <f t="shared" si="5"/>
        <v>6161.6238532110092</v>
      </c>
      <c r="R128" s="274">
        <f t="shared" si="5"/>
        <v>10148.268348623855</v>
      </c>
      <c r="S128" s="274">
        <f t="shared" si="5"/>
        <v>21695.426618520643</v>
      </c>
      <c r="T128" s="274" t="s">
        <v>644</v>
      </c>
      <c r="U128" s="8">
        <f>100/'a30-2'!G27</f>
        <v>1.1467889908256881</v>
      </c>
    </row>
    <row r="129" spans="1:22">
      <c r="A129" s="11" t="s">
        <v>943</v>
      </c>
      <c r="B129" s="76">
        <f>B128*POWER(B128/B124, 1/4)^5</f>
        <v>11815.045583973722</v>
      </c>
      <c r="C129" s="76"/>
      <c r="D129" s="76">
        <f>D128*POWER(D128/D124, 1/4)^5</f>
        <v>1455.6950942982262</v>
      </c>
      <c r="E129" s="76">
        <f>E128*POWER(E128/E124, 1/4)^5</f>
        <v>2115.2077283275148</v>
      </c>
      <c r="F129" s="76">
        <f>F128*POWER(F128/F124, 1/4)^5</f>
        <v>8300.8209998504608</v>
      </c>
      <c r="G129" s="76">
        <f>G128*POWER(G128/G124, 1/4)^5</f>
        <v>11449.567380170911</v>
      </c>
      <c r="H129" s="76">
        <f>H128*POWER(H128/H124, 1/4)^5</f>
        <v>23214.889535698207</v>
      </c>
      <c r="I129" s="78"/>
      <c r="J129" s="78"/>
      <c r="K129" s="274"/>
      <c r="L129" s="11" t="s">
        <v>943</v>
      </c>
      <c r="M129" s="11">
        <f>M128*POWER(M128/M124, 1/4)^5</f>
        <v>12222.716595929232</v>
      </c>
      <c r="N129" s="11"/>
      <c r="O129" s="11">
        <f>O128*POWER(O128/O124, 1/4)^5</f>
        <v>1505.9229743324918</v>
      </c>
      <c r="P129" s="11">
        <f>P128*POWER(P128/P124, 1/4)^5</f>
        <v>2188.1916934738729</v>
      </c>
      <c r="Q129" s="11">
        <f>Q128*POWER(Q128/Q124, 1/4)^5</f>
        <v>8587.2358150129785</v>
      </c>
      <c r="R129" s="11">
        <f>R128*POWER(R128/R124, 1/4)^5</f>
        <v>11844.62778744165</v>
      </c>
      <c r="S129" s="11">
        <f>S128*POWER(S128/S124, 1/4)^5</f>
        <v>24015.905278057322</v>
      </c>
      <c r="T129" s="11"/>
      <c r="U129" s="8">
        <f>100/'a30-2'!G32</f>
        <v>1.0482180293501047</v>
      </c>
    </row>
    <row r="130" spans="1:22" ht="15.75">
      <c r="A130" s="393" t="s">
        <v>954</v>
      </c>
      <c r="B130" s="393"/>
      <c r="C130" s="393"/>
      <c r="D130" s="393"/>
      <c r="E130" s="393"/>
      <c r="F130" s="393"/>
      <c r="G130" s="393"/>
      <c r="H130" s="393"/>
      <c r="I130" s="393"/>
      <c r="J130" s="78"/>
      <c r="K130" s="274"/>
      <c r="L130" s="393" t="s">
        <v>954</v>
      </c>
      <c r="M130" s="393"/>
      <c r="N130" s="393"/>
      <c r="O130" s="393"/>
      <c r="P130" s="393"/>
      <c r="Q130" s="393"/>
      <c r="R130" s="393"/>
      <c r="S130" s="393"/>
      <c r="T130" s="393"/>
      <c r="U130" s="8"/>
    </row>
    <row r="131" spans="1:22">
      <c r="A131" s="274" t="s">
        <v>638</v>
      </c>
      <c r="B131" s="78">
        <v>12633.152</v>
      </c>
      <c r="C131" s="78"/>
      <c r="D131" s="78">
        <v>953.74699999999996</v>
      </c>
      <c r="E131" s="78">
        <v>1045.384</v>
      </c>
      <c r="F131" s="78">
        <v>3816.183</v>
      </c>
      <c r="G131" s="78">
        <v>5815.3140000000003</v>
      </c>
      <c r="H131" s="78">
        <v>18448.466</v>
      </c>
      <c r="I131" s="78"/>
      <c r="J131" s="78"/>
      <c r="K131" s="274"/>
      <c r="L131" s="274"/>
      <c r="M131" s="274"/>
      <c r="N131" s="274"/>
      <c r="O131" s="274"/>
      <c r="P131" s="274"/>
      <c r="Q131" s="274"/>
      <c r="R131" s="274"/>
      <c r="S131" s="274"/>
      <c r="T131" s="274"/>
      <c r="U131" s="8"/>
    </row>
    <row r="132" spans="1:22">
      <c r="A132" s="274" t="s">
        <v>639</v>
      </c>
      <c r="B132" s="78">
        <v>14971.529</v>
      </c>
      <c r="C132" s="78"/>
      <c r="D132" s="78">
        <v>1816.425</v>
      </c>
      <c r="E132" s="78">
        <v>1309.4590000000001</v>
      </c>
      <c r="F132" s="78">
        <v>4094.9720000000002</v>
      </c>
      <c r="G132" s="78">
        <v>7220.8559999999998</v>
      </c>
      <c r="H132" s="78">
        <v>22192.384999999998</v>
      </c>
      <c r="I132" s="78"/>
      <c r="J132" s="78"/>
      <c r="K132" s="274"/>
      <c r="L132" s="274"/>
      <c r="M132" s="274"/>
      <c r="N132" s="274"/>
      <c r="O132" s="274"/>
      <c r="P132" s="274"/>
      <c r="Q132" s="274"/>
      <c r="R132" s="274"/>
      <c r="S132" s="274"/>
      <c r="T132" s="274"/>
      <c r="U132" s="8"/>
    </row>
    <row r="133" spans="1:22">
      <c r="A133" s="274" t="s">
        <v>640</v>
      </c>
      <c r="B133" s="78">
        <v>15842.477999999999</v>
      </c>
      <c r="C133" s="78"/>
      <c r="D133" s="78">
        <v>1255.076</v>
      </c>
      <c r="E133" s="78">
        <v>1706.39</v>
      </c>
      <c r="F133" s="78">
        <v>5921.5630000000001</v>
      </c>
      <c r="G133" s="78">
        <v>8883.0290000000005</v>
      </c>
      <c r="H133" s="78">
        <v>24725.507000000001</v>
      </c>
      <c r="I133" s="78"/>
      <c r="J133" s="78"/>
      <c r="K133" s="274"/>
      <c r="L133" s="274" t="s">
        <v>640</v>
      </c>
      <c r="M133" s="274">
        <f>B133*$U133</f>
        <v>19462.503685503685</v>
      </c>
      <c r="N133" s="274"/>
      <c r="O133" s="274">
        <f t="shared" ref="O133:S136" si="6">D133*$U133</f>
        <v>1541.8624078624077</v>
      </c>
      <c r="P133" s="274">
        <f t="shared" si="6"/>
        <v>2096.3022113022112</v>
      </c>
      <c r="Q133" s="274">
        <f t="shared" si="6"/>
        <v>7274.6474201474202</v>
      </c>
      <c r="R133" s="274">
        <f t="shared" si="6"/>
        <v>10912.812039312039</v>
      </c>
      <c r="S133" s="274">
        <f t="shared" si="6"/>
        <v>30375.315724815726</v>
      </c>
      <c r="T133" s="274"/>
      <c r="U133" s="8">
        <f>100/'a30-2'!H23</f>
        <v>1.2285012285012284</v>
      </c>
    </row>
    <row r="134" spans="1:22">
      <c r="A134" s="274" t="s">
        <v>641</v>
      </c>
      <c r="B134" s="78">
        <v>16390.755000000001</v>
      </c>
      <c r="C134" s="78"/>
      <c r="D134" s="78">
        <v>1166.0719999999999</v>
      </c>
      <c r="E134" s="78">
        <v>1807.866</v>
      </c>
      <c r="F134" s="78">
        <v>6405.7929999999997</v>
      </c>
      <c r="G134" s="78">
        <v>9379.7309999999998</v>
      </c>
      <c r="H134" s="78">
        <v>25770.486000000001</v>
      </c>
      <c r="I134" s="78"/>
      <c r="J134" s="78"/>
      <c r="K134" s="274"/>
      <c r="L134" s="274" t="s">
        <v>641</v>
      </c>
      <c r="M134" s="274">
        <f>B134*$U134</f>
        <v>19747.897590361448</v>
      </c>
      <c r="N134" s="274"/>
      <c r="O134" s="274">
        <f t="shared" si="6"/>
        <v>1404.9060240963856</v>
      </c>
      <c r="P134" s="274">
        <f t="shared" si="6"/>
        <v>2178.1518072289159</v>
      </c>
      <c r="Q134" s="274">
        <f t="shared" si="6"/>
        <v>7717.8228915662658</v>
      </c>
      <c r="R134" s="274">
        <f t="shared" si="6"/>
        <v>11300.880722891567</v>
      </c>
      <c r="S134" s="274">
        <f t="shared" si="6"/>
        <v>31048.778313253017</v>
      </c>
      <c r="T134" s="274"/>
      <c r="U134" s="8">
        <f>100/'a30-2'!H24</f>
        <v>1.2048192771084338</v>
      </c>
    </row>
    <row r="135" spans="1:22">
      <c r="A135" s="274" t="s">
        <v>642</v>
      </c>
      <c r="B135" s="78">
        <v>17122.615000000002</v>
      </c>
      <c r="C135" s="78"/>
      <c r="D135" s="78">
        <v>1088.885</v>
      </c>
      <c r="E135" s="78">
        <v>1726.904</v>
      </c>
      <c r="F135" s="78">
        <v>6964.78</v>
      </c>
      <c r="G135" s="78">
        <v>9780.5689999999995</v>
      </c>
      <c r="H135" s="78">
        <v>26903.184000000001</v>
      </c>
      <c r="I135" s="78"/>
      <c r="J135" s="78"/>
      <c r="K135" s="274"/>
      <c r="L135" s="274" t="s">
        <v>642</v>
      </c>
      <c r="M135" s="274">
        <f>B135*$U135</f>
        <v>20263.449704142015</v>
      </c>
      <c r="N135" s="274"/>
      <c r="O135" s="274">
        <f t="shared" si="6"/>
        <v>1288.6213017751479</v>
      </c>
      <c r="P135" s="274">
        <f t="shared" si="6"/>
        <v>2043.6733727810652</v>
      </c>
      <c r="Q135" s="274">
        <f t="shared" si="6"/>
        <v>8242.3431952662722</v>
      </c>
      <c r="R135" s="274">
        <f t="shared" si="6"/>
        <v>11574.637869822485</v>
      </c>
      <c r="S135" s="274">
        <f t="shared" si="6"/>
        <v>31838.087573964498</v>
      </c>
      <c r="T135" s="274"/>
      <c r="U135" s="8">
        <f>100/'a30-2'!H25</f>
        <v>1.1834319526627219</v>
      </c>
    </row>
    <row r="136" spans="1:22">
      <c r="A136" s="274" t="s">
        <v>643</v>
      </c>
      <c r="B136" s="78">
        <v>17987.567387359002</v>
      </c>
      <c r="C136" s="78" t="s">
        <v>644</v>
      </c>
      <c r="D136" s="78">
        <v>1153.5139999999999</v>
      </c>
      <c r="E136" s="78">
        <v>1773.7670000000001</v>
      </c>
      <c r="F136" s="78">
        <v>7878.8779999999997</v>
      </c>
      <c r="G136" s="78">
        <v>10806.159</v>
      </c>
      <c r="H136" s="78">
        <v>28793.726387359002</v>
      </c>
      <c r="I136" s="78" t="s">
        <v>644</v>
      </c>
      <c r="J136" s="78"/>
      <c r="K136" s="274"/>
      <c r="L136" s="274" t="s">
        <v>643</v>
      </c>
      <c r="M136" s="274">
        <f>B136*$U136</f>
        <v>20891.483609011619</v>
      </c>
      <c r="N136" s="274"/>
      <c r="O136" s="274">
        <f t="shared" si="6"/>
        <v>1339.7375145180022</v>
      </c>
      <c r="P136" s="274">
        <f t="shared" si="6"/>
        <v>2060.1242740998841</v>
      </c>
      <c r="Q136" s="274">
        <f t="shared" si="6"/>
        <v>9150.8455284552838</v>
      </c>
      <c r="R136" s="274">
        <f t="shared" si="6"/>
        <v>12550.707317073171</v>
      </c>
      <c r="S136" s="274">
        <f t="shared" si="6"/>
        <v>33442.19092608479</v>
      </c>
      <c r="T136" s="274" t="s">
        <v>644</v>
      </c>
      <c r="U136" s="8">
        <f>100/'a30-2'!H26</f>
        <v>1.1614401858304297</v>
      </c>
    </row>
    <row r="137" spans="1:22">
      <c r="A137" s="274" t="s">
        <v>645</v>
      </c>
      <c r="B137" s="78">
        <v>19540.791984052001</v>
      </c>
      <c r="C137" s="78" t="s">
        <v>644</v>
      </c>
      <c r="D137" s="78">
        <v>1184.58</v>
      </c>
      <c r="E137" s="78">
        <v>1885.604</v>
      </c>
      <c r="F137" s="78">
        <v>8519.1980000000003</v>
      </c>
      <c r="G137" s="78">
        <v>11589.382</v>
      </c>
      <c r="H137" s="78">
        <v>31130.173984052002</v>
      </c>
      <c r="I137" s="78" t="s">
        <v>644</v>
      </c>
      <c r="J137" s="78"/>
      <c r="K137" s="274"/>
      <c r="L137" s="274" t="s">
        <v>645</v>
      </c>
      <c r="M137" s="274">
        <f>B137*$U137</f>
        <v>22460.680441439079</v>
      </c>
      <c r="N137" s="274"/>
      <c r="O137" s="274">
        <f>D137*$U137</f>
        <v>1361.5862068965516</v>
      </c>
      <c r="P137" s="274">
        <f>E137*$U137</f>
        <v>2167.3609195402296</v>
      </c>
      <c r="Q137" s="274">
        <f>F137*$U137</f>
        <v>9792.1816091954024</v>
      </c>
      <c r="R137" s="274">
        <f>G137*$U137</f>
        <v>13321.128735632183</v>
      </c>
      <c r="S137" s="274">
        <f>H137*$U137</f>
        <v>35781.809177071264</v>
      </c>
      <c r="T137" s="274" t="s">
        <v>644</v>
      </c>
      <c r="U137" s="8">
        <f>100/'a30-2'!H27</f>
        <v>1.1494252873563218</v>
      </c>
    </row>
    <row r="138" spans="1:22">
      <c r="A138" s="11" t="s">
        <v>943</v>
      </c>
      <c r="B138" s="76">
        <f>B137*POWER(B137/B133, 1/4)^5</f>
        <v>25400.424381319608</v>
      </c>
      <c r="C138" s="76"/>
      <c r="D138" s="76">
        <f>D137*POWER(D137/D133, 1/4)^5</f>
        <v>1102.0019414281669</v>
      </c>
      <c r="E138" s="76">
        <f>E137*POWER(E137/E133, 1/4)^5</f>
        <v>2136.317177935583</v>
      </c>
      <c r="F138" s="76">
        <f>F137*POWER(F137/F133, 1/4)^5</f>
        <v>13423.063957323866</v>
      </c>
      <c r="G138" s="76">
        <f>G137*POWER(G137/G133, 1/4)^5</f>
        <v>16159.736522681838</v>
      </c>
      <c r="H138" s="76">
        <f>H137*POWER(H137/H133, 1/4)^5</f>
        <v>41517.096719735491</v>
      </c>
      <c r="I138" s="76"/>
      <c r="J138" s="78"/>
      <c r="K138" s="274"/>
      <c r="L138" s="11" t="s">
        <v>943</v>
      </c>
      <c r="M138" s="11">
        <f>M137*POWER(M137/M133, 1/4)^5</f>
        <v>26866.0092807527</v>
      </c>
      <c r="N138" s="11"/>
      <c r="O138" s="11">
        <f>O137*POWER(O137/O133, 1/4)^5</f>
        <v>1165.5866036470743</v>
      </c>
      <c r="P138" s="11">
        <f>P137*POWER(P137/P133, 1/4)^5</f>
        <v>2259.5810316956226</v>
      </c>
      <c r="Q138" s="11">
        <f>Q137*POWER(Q137/Q133, 1/4)^5</f>
        <v>14197.564396554591</v>
      </c>
      <c r="R138" s="11">
        <f>R137*POWER(R137/R133, 1/4)^5</f>
        <v>17092.140858566807</v>
      </c>
      <c r="S138" s="11">
        <f>S137*POWER(S137/S133, 1/4)^5</f>
        <v>43912.601184830048</v>
      </c>
      <c r="T138" s="11"/>
      <c r="U138" s="8">
        <f>100/'a30-2'!H32</f>
        <v>1.0384215991692627</v>
      </c>
      <c r="V138" s="2"/>
    </row>
    <row r="139" spans="1:22">
      <c r="A139" s="393" t="s">
        <v>286</v>
      </c>
      <c r="B139" s="393"/>
      <c r="C139" s="393"/>
      <c r="D139" s="393"/>
      <c r="E139" s="393"/>
      <c r="F139" s="393"/>
      <c r="G139" s="393"/>
      <c r="H139" s="393"/>
      <c r="I139" s="393"/>
      <c r="J139" s="78"/>
      <c r="K139" s="274"/>
      <c r="L139" s="393" t="s">
        <v>286</v>
      </c>
      <c r="M139" s="393"/>
      <c r="N139" s="393"/>
      <c r="O139" s="393"/>
      <c r="P139" s="393"/>
      <c r="Q139" s="393"/>
      <c r="R139" s="393"/>
      <c r="S139" s="393"/>
      <c r="T139" s="393"/>
      <c r="U139" s="8"/>
    </row>
    <row r="140" spans="1:22">
      <c r="A140" s="274" t="s">
        <v>638</v>
      </c>
      <c r="B140" s="78">
        <v>1331.444</v>
      </c>
      <c r="C140" s="78"/>
      <c r="D140" s="78">
        <v>154.49600000000001</v>
      </c>
      <c r="E140" s="78">
        <v>60.116999999999997</v>
      </c>
      <c r="F140" s="78">
        <v>411.07400000000001</v>
      </c>
      <c r="G140" s="78">
        <v>625.68700000000001</v>
      </c>
      <c r="H140" s="78">
        <v>1957.1310000000001</v>
      </c>
      <c r="I140" s="78"/>
      <c r="J140" s="78"/>
      <c r="K140" s="274"/>
      <c r="L140" s="274"/>
      <c r="M140" s="274"/>
      <c r="N140" s="274"/>
      <c r="O140" s="274"/>
      <c r="P140" s="274"/>
      <c r="Q140" s="274"/>
      <c r="R140" s="274"/>
      <c r="S140" s="274"/>
      <c r="T140" s="274"/>
      <c r="U140" s="8"/>
    </row>
    <row r="141" spans="1:22">
      <c r="A141" s="274" t="s">
        <v>639</v>
      </c>
      <c r="B141" s="78">
        <v>1552.395</v>
      </c>
      <c r="C141" s="78"/>
      <c r="D141" s="78">
        <v>169.34100000000001</v>
      </c>
      <c r="E141" s="78">
        <v>66.432000000000002</v>
      </c>
      <c r="F141" s="78">
        <v>459.65</v>
      </c>
      <c r="G141" s="78">
        <v>695.423</v>
      </c>
      <c r="H141" s="78">
        <v>2247.8180000000002</v>
      </c>
      <c r="I141" s="78"/>
      <c r="J141" s="78"/>
      <c r="K141" s="274"/>
      <c r="L141" s="274"/>
      <c r="M141" s="274"/>
      <c r="N141" s="274"/>
      <c r="O141" s="274"/>
      <c r="P141" s="274"/>
      <c r="Q141" s="274"/>
      <c r="R141" s="274"/>
      <c r="S141" s="274"/>
      <c r="T141" s="274"/>
      <c r="U141" s="8"/>
    </row>
    <row r="142" spans="1:22">
      <c r="A142" s="274" t="s">
        <v>640</v>
      </c>
      <c r="B142" s="78">
        <v>1821.56</v>
      </c>
      <c r="C142" s="78"/>
      <c r="D142" s="78">
        <v>231.78700000000001</v>
      </c>
      <c r="E142" s="78">
        <v>115.63500000000001</v>
      </c>
      <c r="F142" s="78">
        <v>590.226</v>
      </c>
      <c r="G142" s="78">
        <v>937.64800000000002</v>
      </c>
      <c r="H142" s="78">
        <v>2759.2080000000001</v>
      </c>
      <c r="I142" s="78"/>
      <c r="J142" s="78"/>
      <c r="K142" s="274"/>
      <c r="L142" s="274" t="s">
        <v>640</v>
      </c>
      <c r="M142" s="274">
        <f>B142*$U142</f>
        <v>2335.3333333333335</v>
      </c>
      <c r="N142" s="274"/>
      <c r="O142" s="274">
        <f t="shared" ref="O142:S146" si="7">D142*$U142</f>
        <v>297.16282051282053</v>
      </c>
      <c r="P142" s="274">
        <f t="shared" si="7"/>
        <v>148.25000000000003</v>
      </c>
      <c r="Q142" s="274">
        <f t="shared" si="7"/>
        <v>756.7</v>
      </c>
      <c r="R142" s="274">
        <f t="shared" si="7"/>
        <v>1202.1128205128207</v>
      </c>
      <c r="S142" s="274">
        <f t="shared" si="7"/>
        <v>3537.4461538461542</v>
      </c>
      <c r="T142" s="274"/>
      <c r="U142" s="8">
        <f>100/'a30-2'!I23</f>
        <v>1.2820512820512822</v>
      </c>
    </row>
    <row r="143" spans="1:22">
      <c r="A143" s="274" t="s">
        <v>641</v>
      </c>
      <c r="B143" s="78">
        <v>1853.923</v>
      </c>
      <c r="C143" s="78"/>
      <c r="D143" s="78">
        <v>245.83799999999999</v>
      </c>
      <c r="E143" s="78">
        <v>117.321</v>
      </c>
      <c r="F143" s="78">
        <v>627.65499999999997</v>
      </c>
      <c r="G143" s="78">
        <v>990.81399999999996</v>
      </c>
      <c r="H143" s="78">
        <v>2844.7370000000001</v>
      </c>
      <c r="I143" s="78"/>
      <c r="J143" s="78"/>
      <c r="K143" s="274"/>
      <c r="L143" s="274" t="s">
        <v>641</v>
      </c>
      <c r="M143" s="274">
        <f>B143*$U143</f>
        <v>2320.3041301627036</v>
      </c>
      <c r="N143" s="274"/>
      <c r="O143" s="274">
        <f t="shared" si="7"/>
        <v>307.68210262828535</v>
      </c>
      <c r="P143" s="274">
        <f t="shared" si="7"/>
        <v>146.83479349186481</v>
      </c>
      <c r="Q143" s="274">
        <f t="shared" si="7"/>
        <v>785.55068836045052</v>
      </c>
      <c r="R143" s="274">
        <f t="shared" si="7"/>
        <v>1240.0675844806008</v>
      </c>
      <c r="S143" s="274">
        <f t="shared" si="7"/>
        <v>3560.3717146433041</v>
      </c>
      <c r="T143" s="274"/>
      <c r="U143" s="8">
        <f>100/'a30-2'!I24</f>
        <v>1.2515644555694618</v>
      </c>
    </row>
    <row r="144" spans="1:22">
      <c r="A144" s="274" t="s">
        <v>642</v>
      </c>
      <c r="B144" s="78">
        <v>1976.9179999999999</v>
      </c>
      <c r="C144" s="78"/>
      <c r="D144" s="78">
        <v>238.55500000000001</v>
      </c>
      <c r="E144" s="78">
        <v>128.446</v>
      </c>
      <c r="F144" s="78">
        <v>679.45699999999999</v>
      </c>
      <c r="G144" s="78">
        <v>1046.4580000000001</v>
      </c>
      <c r="H144" s="78">
        <v>3023.3760000000002</v>
      </c>
      <c r="I144" s="78"/>
      <c r="J144" s="78"/>
      <c r="K144" s="274"/>
      <c r="L144" s="274" t="s">
        <v>642</v>
      </c>
      <c r="M144" s="274">
        <f>B144*$U144</f>
        <v>2446.6806930693069</v>
      </c>
      <c r="N144" s="274"/>
      <c r="O144" s="274">
        <f t="shared" si="7"/>
        <v>295.24133663366337</v>
      </c>
      <c r="P144" s="274">
        <f t="shared" si="7"/>
        <v>158.96782178217822</v>
      </c>
      <c r="Q144" s="274">
        <f t="shared" si="7"/>
        <v>840.91212871287132</v>
      </c>
      <c r="R144" s="274">
        <f t="shared" si="7"/>
        <v>1295.121287128713</v>
      </c>
      <c r="S144" s="274">
        <f t="shared" si="7"/>
        <v>3741.8019801980199</v>
      </c>
      <c r="T144" s="274"/>
      <c r="U144" s="8">
        <f>100/'a30-2'!I25</f>
        <v>1.2376237623762376</v>
      </c>
    </row>
    <row r="145" spans="1:22">
      <c r="A145" s="274" t="s">
        <v>643</v>
      </c>
      <c r="B145" s="78">
        <v>2081.1768691008829</v>
      </c>
      <c r="C145" s="78" t="s">
        <v>644</v>
      </c>
      <c r="D145" s="78">
        <v>260.45299999999997</v>
      </c>
      <c r="E145" s="78">
        <v>144.899</v>
      </c>
      <c r="F145" s="78">
        <v>714.11900000000003</v>
      </c>
      <c r="G145" s="78">
        <v>1119.471</v>
      </c>
      <c r="H145" s="78">
        <v>3200.6478691008829</v>
      </c>
      <c r="I145" s="78" t="s">
        <v>644</v>
      </c>
      <c r="J145" s="78"/>
      <c r="K145" s="274"/>
      <c r="L145" s="274" t="s">
        <v>643</v>
      </c>
      <c r="M145" s="274">
        <f>B145*$U145</f>
        <v>2480.5445400487279</v>
      </c>
      <c r="N145" s="274"/>
      <c r="O145" s="274">
        <f t="shared" si="7"/>
        <v>310.43265792610248</v>
      </c>
      <c r="P145" s="274">
        <f t="shared" si="7"/>
        <v>172.70441001191895</v>
      </c>
      <c r="Q145" s="274">
        <f t="shared" si="7"/>
        <v>851.15494636471988</v>
      </c>
      <c r="R145" s="274">
        <f t="shared" si="7"/>
        <v>1334.2920143027413</v>
      </c>
      <c r="S145" s="274">
        <f t="shared" si="7"/>
        <v>3814.8365543514692</v>
      </c>
      <c r="T145" s="274" t="s">
        <v>644</v>
      </c>
      <c r="U145" s="8">
        <f>100/'a30-2'!I26</f>
        <v>1.1918951132300357</v>
      </c>
    </row>
    <row r="146" spans="1:22">
      <c r="A146" s="274" t="s">
        <v>645</v>
      </c>
      <c r="B146" s="78">
        <v>2148.6610703677466</v>
      </c>
      <c r="C146" s="78" t="s">
        <v>644</v>
      </c>
      <c r="D146" s="78">
        <v>248.29300000000001</v>
      </c>
      <c r="E146" s="78">
        <v>121.836</v>
      </c>
      <c r="F146" s="78">
        <v>759.69200000000001</v>
      </c>
      <c r="G146" s="78">
        <v>1129.8209999999999</v>
      </c>
      <c r="H146" s="78">
        <v>3278.4820703677465</v>
      </c>
      <c r="I146" s="78" t="s">
        <v>644</v>
      </c>
      <c r="J146" s="78"/>
      <c r="K146" s="274"/>
      <c r="L146" s="274" t="s">
        <v>645</v>
      </c>
      <c r="M146" s="274">
        <f>B146*$U146</f>
        <v>2507.1891136146401</v>
      </c>
      <c r="N146" s="274"/>
      <c r="O146" s="274">
        <f t="shared" si="7"/>
        <v>289.72345390898482</v>
      </c>
      <c r="P146" s="274">
        <f t="shared" si="7"/>
        <v>142.1656942823804</v>
      </c>
      <c r="Q146" s="274">
        <f t="shared" si="7"/>
        <v>886.45507584597431</v>
      </c>
      <c r="R146" s="274">
        <f t="shared" si="7"/>
        <v>1318.3442240373395</v>
      </c>
      <c r="S146" s="274">
        <f t="shared" si="7"/>
        <v>3825.5333376519798</v>
      </c>
      <c r="T146" s="274" t="s">
        <v>644</v>
      </c>
      <c r="U146" s="8">
        <f>100/'a30-2'!I27</f>
        <v>1.1668611435239207</v>
      </c>
    </row>
    <row r="147" spans="1:22">
      <c r="A147" s="11" t="s">
        <v>943</v>
      </c>
      <c r="B147" s="76">
        <f>B146*POWER(B146/B142, 1/4)^5</f>
        <v>2641.3348302268332</v>
      </c>
      <c r="C147" s="76"/>
      <c r="D147" s="76">
        <f>D146*POWER(D146/D142, 1/4)^5</f>
        <v>270.58812147930325</v>
      </c>
      <c r="E147" s="76">
        <f>E146*POWER(E146/E142, 1/4)^5</f>
        <v>130.05694298548201</v>
      </c>
      <c r="F147" s="76">
        <f>F146*POWER(F146/F142, 1/4)^5</f>
        <v>1041.5055139802903</v>
      </c>
      <c r="G147" s="76">
        <f>G146*POWER(G146/G142, 1/4)^5</f>
        <v>1426.3362064915607</v>
      </c>
      <c r="H147" s="76">
        <f>H146*POWER(H146/H142, 1/4)^5</f>
        <v>4067.0852745483744</v>
      </c>
      <c r="I147" s="76"/>
      <c r="J147" s="78"/>
      <c r="K147" s="274"/>
      <c r="L147" s="11" t="s">
        <v>943</v>
      </c>
      <c r="M147" s="11">
        <f>M146*POWER(M146/M142, 1/4)^5</f>
        <v>2739.900945936939</v>
      </c>
      <c r="N147" s="11"/>
      <c r="O147" s="11">
        <f>O146*POWER(O146/O142, 1/4)^5</f>
        <v>280.68559938566102</v>
      </c>
      <c r="P147" s="11">
        <f>P146*POWER(P146/P142, 1/4)^5</f>
        <v>134.91024955779139</v>
      </c>
      <c r="Q147" s="11">
        <f>Q146*POWER(Q146/Q142, 1/4)^5</f>
        <v>1080.3711480638251</v>
      </c>
      <c r="R147" s="11">
        <f>R146*POWER(R146/R142, 1/4)^5</f>
        <v>1479.5624835851338</v>
      </c>
      <c r="S147" s="11">
        <f>S146*POWER(S146/S142, 1/4)^5</f>
        <v>4218.8558085929226</v>
      </c>
      <c r="T147" s="11"/>
      <c r="U147" s="9"/>
      <c r="V147" s="2"/>
    </row>
    <row r="148" spans="1:22">
      <c r="A148" s="393" t="s">
        <v>287</v>
      </c>
      <c r="B148" s="393"/>
      <c r="C148" s="393"/>
      <c r="D148" s="393"/>
      <c r="E148" s="393"/>
      <c r="F148" s="393"/>
      <c r="G148" s="393"/>
      <c r="H148" s="393"/>
      <c r="I148" s="393"/>
      <c r="J148" s="78"/>
      <c r="K148" s="274"/>
      <c r="L148" s="393" t="s">
        <v>287</v>
      </c>
      <c r="M148" s="393"/>
      <c r="N148" s="393"/>
      <c r="O148" s="393"/>
      <c r="P148" s="393"/>
      <c r="Q148" s="393"/>
      <c r="R148" s="393"/>
      <c r="S148" s="393"/>
      <c r="T148" s="393"/>
      <c r="U148" s="8"/>
    </row>
    <row r="149" spans="1:22">
      <c r="A149" s="274" t="s">
        <v>638</v>
      </c>
      <c r="B149" s="78">
        <v>1088.136</v>
      </c>
      <c r="C149" s="78"/>
      <c r="D149" s="78">
        <v>181.97900000000001</v>
      </c>
      <c r="E149" s="78">
        <v>49.536999999999999</v>
      </c>
      <c r="F149" s="78">
        <v>434.315</v>
      </c>
      <c r="G149" s="78">
        <v>665.83100000000002</v>
      </c>
      <c r="H149" s="78">
        <v>1753.9670000000001</v>
      </c>
      <c r="I149" s="78"/>
      <c r="J149" s="78"/>
      <c r="K149" s="274"/>
      <c r="L149" s="274"/>
      <c r="M149" s="274"/>
      <c r="N149" s="274"/>
      <c r="O149" s="274"/>
      <c r="P149" s="274"/>
      <c r="Q149" s="274"/>
      <c r="R149" s="274"/>
      <c r="S149" s="274"/>
      <c r="T149" s="274"/>
      <c r="U149" s="8"/>
    </row>
    <row r="150" spans="1:22">
      <c r="A150" s="274" t="s">
        <v>639</v>
      </c>
      <c r="B150" s="78">
        <v>1271.038</v>
      </c>
      <c r="C150" s="78"/>
      <c r="D150" s="78">
        <v>224.81399999999999</v>
      </c>
      <c r="E150" s="78">
        <v>54.466999999999999</v>
      </c>
      <c r="F150" s="78">
        <v>494.83300000000003</v>
      </c>
      <c r="G150" s="78">
        <v>774.11400000000003</v>
      </c>
      <c r="H150" s="78">
        <v>2045.152</v>
      </c>
      <c r="I150" s="78"/>
      <c r="J150" s="78"/>
      <c r="K150" s="274"/>
      <c r="L150" s="274"/>
      <c r="M150" s="274"/>
      <c r="N150" s="274"/>
      <c r="O150" s="274"/>
      <c r="P150" s="274"/>
      <c r="Q150" s="274"/>
      <c r="R150" s="274"/>
      <c r="S150" s="274"/>
      <c r="T150" s="274"/>
      <c r="U150" s="8"/>
    </row>
    <row r="151" spans="1:22">
      <c r="A151" s="274" t="s">
        <v>640</v>
      </c>
      <c r="B151" s="78">
        <v>1453.2080000000001</v>
      </c>
      <c r="C151" s="78"/>
      <c r="D151" s="78">
        <v>319.99200000000002</v>
      </c>
      <c r="E151" s="78">
        <v>70.126000000000005</v>
      </c>
      <c r="F151" s="78">
        <v>657.38599999999997</v>
      </c>
      <c r="G151" s="78">
        <v>1047.5039999999999</v>
      </c>
      <c r="H151" s="78">
        <v>2500.712</v>
      </c>
      <c r="I151" s="78"/>
      <c r="J151" s="78"/>
      <c r="K151" s="274"/>
      <c r="L151" s="274" t="s">
        <v>640</v>
      </c>
      <c r="M151" s="274">
        <f>B151*$U151</f>
        <v>2627.8625678119352</v>
      </c>
      <c r="N151" s="274"/>
      <c r="O151" s="274">
        <f t="shared" ref="O151:S155" si="8">D151*$U151</f>
        <v>578.64737793851725</v>
      </c>
      <c r="P151" s="274">
        <f t="shared" si="8"/>
        <v>126.8101265822785</v>
      </c>
      <c r="Q151" s="274">
        <f t="shared" si="8"/>
        <v>1188.7631103074141</v>
      </c>
      <c r="R151" s="274">
        <f t="shared" si="8"/>
        <v>1894.2206148282096</v>
      </c>
      <c r="S151" s="274">
        <f t="shared" si="8"/>
        <v>4522.0831826401445</v>
      </c>
      <c r="T151" s="274"/>
      <c r="U151" s="8">
        <f>100/'a30-2'!J23</f>
        <v>1.8083182640144666</v>
      </c>
    </row>
    <row r="152" spans="1:22">
      <c r="A152" s="274" t="s">
        <v>641</v>
      </c>
      <c r="B152" s="78">
        <v>1490.336</v>
      </c>
      <c r="C152" s="78"/>
      <c r="D152" s="78">
        <v>327.327</v>
      </c>
      <c r="E152" s="78">
        <v>74.102000000000004</v>
      </c>
      <c r="F152" s="78">
        <v>723.36199999999997</v>
      </c>
      <c r="G152" s="78">
        <v>1124.7909999999999</v>
      </c>
      <c r="H152" s="78">
        <v>2615.127</v>
      </c>
      <c r="I152" s="78"/>
      <c r="J152" s="78"/>
      <c r="K152" s="274"/>
      <c r="L152" s="274" t="s">
        <v>641</v>
      </c>
      <c r="M152" s="274">
        <f>B152*$U152</f>
        <v>2582.9046793760831</v>
      </c>
      <c r="N152" s="274"/>
      <c r="O152" s="274">
        <f t="shared" si="8"/>
        <v>567.29116117850947</v>
      </c>
      <c r="P152" s="274">
        <f t="shared" si="8"/>
        <v>128.4263431542461</v>
      </c>
      <c r="Q152" s="274">
        <f t="shared" si="8"/>
        <v>1253.6603119584054</v>
      </c>
      <c r="R152" s="274">
        <f t="shared" si="8"/>
        <v>1949.3778162911608</v>
      </c>
      <c r="S152" s="274">
        <f t="shared" si="8"/>
        <v>4532.2824956672439</v>
      </c>
      <c r="T152" s="274"/>
      <c r="U152" s="8">
        <f>100/'a30-2'!J24</f>
        <v>1.7331022530329288</v>
      </c>
    </row>
    <row r="153" spans="1:22">
      <c r="A153" s="274" t="s">
        <v>642</v>
      </c>
      <c r="B153" s="78">
        <v>1633.71</v>
      </c>
      <c r="C153" s="78"/>
      <c r="D153" s="78">
        <v>320.69799999999998</v>
      </c>
      <c r="E153" s="78">
        <v>77.694000000000003</v>
      </c>
      <c r="F153" s="78">
        <v>807.36400000000003</v>
      </c>
      <c r="G153" s="78">
        <v>1205.7560000000001</v>
      </c>
      <c r="H153" s="78">
        <v>2839.4659999999999</v>
      </c>
      <c r="I153" s="78"/>
      <c r="J153" s="78"/>
      <c r="K153" s="274"/>
      <c r="L153" s="274" t="s">
        <v>642</v>
      </c>
      <c r="M153" s="274">
        <f>B153*$U153</f>
        <v>2764.3147208121827</v>
      </c>
      <c r="N153" s="274"/>
      <c r="O153" s="274">
        <f t="shared" si="8"/>
        <v>542.63620981387476</v>
      </c>
      <c r="P153" s="274">
        <f t="shared" si="8"/>
        <v>131.46192893401016</v>
      </c>
      <c r="Q153" s="274">
        <f t="shared" si="8"/>
        <v>1366.0981387478851</v>
      </c>
      <c r="R153" s="274">
        <f t="shared" si="8"/>
        <v>2040.1962774957701</v>
      </c>
      <c r="S153" s="274">
        <f t="shared" si="8"/>
        <v>4804.5109983079528</v>
      </c>
      <c r="T153" s="274"/>
      <c r="U153" s="8">
        <f>100/'a30-2'!J25</f>
        <v>1.6920473773265652</v>
      </c>
    </row>
    <row r="154" spans="1:22">
      <c r="A154" s="274" t="s">
        <v>643</v>
      </c>
      <c r="B154" s="78">
        <v>1715.3226596415395</v>
      </c>
      <c r="C154" s="78" t="s">
        <v>644</v>
      </c>
      <c r="D154" s="78">
        <v>338.03300000000002</v>
      </c>
      <c r="E154" s="78">
        <v>80.652000000000001</v>
      </c>
      <c r="F154" s="78">
        <v>868.53399999999999</v>
      </c>
      <c r="G154" s="78">
        <v>1287.2190000000001</v>
      </c>
      <c r="H154" s="78">
        <v>3002.5416596415398</v>
      </c>
      <c r="I154" s="78" t="s">
        <v>644</v>
      </c>
      <c r="J154" s="78"/>
      <c r="K154" s="274"/>
      <c r="L154" s="274" t="s">
        <v>643</v>
      </c>
      <c r="M154" s="274">
        <f>B154*$U154</f>
        <v>2748.9145186563137</v>
      </c>
      <c r="N154" s="274"/>
      <c r="O154" s="274">
        <f t="shared" si="8"/>
        <v>541.71955128205138</v>
      </c>
      <c r="P154" s="274">
        <f t="shared" si="8"/>
        <v>129.25</v>
      </c>
      <c r="Q154" s="274">
        <f t="shared" si="8"/>
        <v>1391.8814102564104</v>
      </c>
      <c r="R154" s="274">
        <f t="shared" si="8"/>
        <v>2062.8509615384619</v>
      </c>
      <c r="S154" s="274">
        <f t="shared" si="8"/>
        <v>4811.7654801947756</v>
      </c>
      <c r="T154" s="274" t="s">
        <v>644</v>
      </c>
      <c r="U154" s="8">
        <f>100/'a30-2'!J26</f>
        <v>1.6025641025641026</v>
      </c>
    </row>
    <row r="155" spans="1:22">
      <c r="A155" s="274" t="s">
        <v>645</v>
      </c>
      <c r="B155" s="78">
        <v>1785.8403452048146</v>
      </c>
      <c r="C155" s="78" t="s">
        <v>644</v>
      </c>
      <c r="D155" s="78">
        <v>336.54</v>
      </c>
      <c r="E155" s="78">
        <v>79.438999999999993</v>
      </c>
      <c r="F155" s="78">
        <v>822.91</v>
      </c>
      <c r="G155" s="78">
        <v>1238.8889999999999</v>
      </c>
      <c r="H155" s="78">
        <v>3024.7293452048143</v>
      </c>
      <c r="I155" s="78" t="s">
        <v>644</v>
      </c>
      <c r="J155" s="78"/>
      <c r="K155" s="274"/>
      <c r="L155" s="274" t="s">
        <v>645</v>
      </c>
      <c r="M155" s="274">
        <f>B155*$U155</f>
        <v>2718.1740414076326</v>
      </c>
      <c r="N155" s="274"/>
      <c r="O155" s="274">
        <f t="shared" si="8"/>
        <v>512.23744292237438</v>
      </c>
      <c r="P155" s="274">
        <f t="shared" si="8"/>
        <v>120.91171993911718</v>
      </c>
      <c r="Q155" s="274">
        <f t="shared" si="8"/>
        <v>1252.5266362252662</v>
      </c>
      <c r="R155" s="274">
        <f t="shared" si="8"/>
        <v>1885.6757990867577</v>
      </c>
      <c r="S155" s="274">
        <f t="shared" si="8"/>
        <v>4603.8498404943903</v>
      </c>
      <c r="T155" s="274" t="s">
        <v>644</v>
      </c>
      <c r="U155" s="8">
        <f>100/'a30-2'!J27</f>
        <v>1.5220700152207001</v>
      </c>
    </row>
    <row r="156" spans="1:22">
      <c r="A156" s="11" t="s">
        <v>943</v>
      </c>
      <c r="B156" s="76">
        <f>B155*POWER(B155/B151, 1/4)^5</f>
        <v>2310.6607800969373</v>
      </c>
      <c r="C156" s="76"/>
      <c r="D156" s="76">
        <f>D155*POWER(D155/D151, 1/4)^5</f>
        <v>358.43354896822547</v>
      </c>
      <c r="E156" s="76">
        <f>E155*POWER(E155/E151, 1/4)^5</f>
        <v>92.838292648391331</v>
      </c>
      <c r="F156" s="76">
        <f>F155*POWER(F155/F151, 1/4)^5</f>
        <v>1089.600267393158</v>
      </c>
      <c r="G156" s="76">
        <f>G155*POWER(G155/G151, 1/4)^5</f>
        <v>1528.0173322839071</v>
      </c>
      <c r="H156" s="76">
        <f>H155*POWER(H155/H151, 1/4)^5</f>
        <v>3836.763870316553</v>
      </c>
      <c r="I156" s="76"/>
      <c r="J156" s="78"/>
      <c r="K156" s="274"/>
      <c r="L156" s="11" t="s">
        <v>943</v>
      </c>
      <c r="M156" s="11">
        <f>M155*POWER(M155/M151, 1/4)^5</f>
        <v>2835.4404166805757</v>
      </c>
      <c r="N156" s="11"/>
      <c r="O156" s="11">
        <f>O155*POWER(O155/O151, 1/4)^5</f>
        <v>439.83824029597554</v>
      </c>
      <c r="P156" s="11">
        <f>P155*POWER(P155/P151, 1/4)^5</f>
        <v>113.92301693882763</v>
      </c>
      <c r="Q156" s="11">
        <f>Q155*POWER(Q155/Q151, 1/4)^5</f>
        <v>1337.0619620171644</v>
      </c>
      <c r="R156" s="11">
        <f>R155*POWER(R155/R151, 1/4)^5</f>
        <v>1875.0489637706407</v>
      </c>
      <c r="S156" s="11">
        <f>S155*POWER(S155/S151, 1/4)^5</f>
        <v>4708.1403903427799</v>
      </c>
      <c r="T156" s="11"/>
      <c r="U156" s="9"/>
    </row>
    <row r="157" spans="1:22">
      <c r="A157" s="393" t="s">
        <v>288</v>
      </c>
      <c r="B157" s="393"/>
      <c r="C157" s="393"/>
      <c r="D157" s="393"/>
      <c r="E157" s="393"/>
      <c r="F157" s="393"/>
      <c r="G157" s="393"/>
      <c r="H157" s="393"/>
      <c r="I157" s="393"/>
      <c r="J157" s="78"/>
      <c r="K157" s="274"/>
      <c r="L157" s="393" t="s">
        <v>288</v>
      </c>
      <c r="M157" s="393"/>
      <c r="N157" s="393"/>
      <c r="O157" s="393"/>
      <c r="P157" s="393"/>
      <c r="Q157" s="393"/>
      <c r="R157" s="393"/>
      <c r="S157" s="393"/>
      <c r="T157" s="393"/>
      <c r="U157" s="8"/>
    </row>
    <row r="158" spans="1:22">
      <c r="A158" s="274" t="s">
        <v>638</v>
      </c>
      <c r="B158" s="78">
        <v>2748.04</v>
      </c>
      <c r="C158" s="78"/>
      <c r="D158" s="78">
        <v>523.30399999999997</v>
      </c>
      <c r="E158" s="78">
        <v>318.185</v>
      </c>
      <c r="F158" s="78">
        <v>970.72900000000004</v>
      </c>
      <c r="G158" s="78">
        <v>1812.2180000000001</v>
      </c>
      <c r="H158" s="78">
        <v>4560.2579999999998</v>
      </c>
      <c r="I158" s="78"/>
      <c r="J158" s="78"/>
      <c r="K158" s="274"/>
      <c r="L158" s="274"/>
      <c r="M158" s="274"/>
      <c r="N158" s="274"/>
      <c r="O158" s="274"/>
      <c r="P158" s="274"/>
      <c r="Q158" s="274"/>
      <c r="R158" s="274"/>
      <c r="S158" s="274"/>
      <c r="T158" s="274"/>
      <c r="U158" s="8"/>
    </row>
    <row r="159" spans="1:22">
      <c r="A159" s="274" t="s">
        <v>639</v>
      </c>
      <c r="B159" s="78">
        <v>3197.26</v>
      </c>
      <c r="C159" s="78"/>
      <c r="D159" s="78">
        <v>650.375</v>
      </c>
      <c r="E159" s="78">
        <v>321.38400000000001</v>
      </c>
      <c r="F159" s="78">
        <v>1006.739</v>
      </c>
      <c r="G159" s="78">
        <v>1978.498</v>
      </c>
      <c r="H159" s="78">
        <v>5175.7579999999998</v>
      </c>
      <c r="I159" s="78"/>
      <c r="J159" s="78"/>
      <c r="K159" s="274"/>
      <c r="L159" s="274"/>
      <c r="M159" s="274"/>
      <c r="N159" s="274"/>
      <c r="O159" s="274"/>
      <c r="P159" s="274"/>
      <c r="Q159" s="274"/>
      <c r="R159" s="274"/>
      <c r="S159" s="274"/>
      <c r="T159" s="274"/>
      <c r="U159" s="8"/>
    </row>
    <row r="160" spans="1:22">
      <c r="A160" s="274" t="s">
        <v>640</v>
      </c>
      <c r="B160" s="78">
        <v>4139.4440000000004</v>
      </c>
      <c r="C160" s="78"/>
      <c r="D160" s="78">
        <v>839.42899999999997</v>
      </c>
      <c r="E160" s="78">
        <v>664.93700000000001</v>
      </c>
      <c r="F160" s="78">
        <v>1650.0509999999999</v>
      </c>
      <c r="G160" s="78">
        <v>3154.4169999999999</v>
      </c>
      <c r="H160" s="78">
        <v>7293.8609999999999</v>
      </c>
      <c r="I160" s="78"/>
      <c r="J160" s="78"/>
      <c r="K160" s="274"/>
      <c r="L160" s="274" t="s">
        <v>640</v>
      </c>
      <c r="M160" s="274">
        <f>B160*$U160</f>
        <v>5956.0345323741012</v>
      </c>
      <c r="N160" s="274"/>
      <c r="O160" s="274">
        <f t="shared" ref="O160:S164" si="9">D160*$U160</f>
        <v>1207.8115107913668</v>
      </c>
      <c r="P160" s="274">
        <f t="shared" si="9"/>
        <v>956.74388489208627</v>
      </c>
      <c r="Q160" s="274">
        <f t="shared" si="9"/>
        <v>2374.1741007194241</v>
      </c>
      <c r="R160" s="274">
        <f t="shared" si="9"/>
        <v>4538.729496402877</v>
      </c>
      <c r="S160" s="274">
        <f t="shared" si="9"/>
        <v>10494.764028776977</v>
      </c>
      <c r="T160" s="274"/>
      <c r="U160" s="8">
        <f>100/'a30-2'!K23</f>
        <v>1.4388489208633093</v>
      </c>
    </row>
    <row r="161" spans="1:22">
      <c r="A161" s="274" t="s">
        <v>641</v>
      </c>
      <c r="B161" s="78">
        <v>4401.0259999999998</v>
      </c>
      <c r="C161" s="78"/>
      <c r="D161" s="78">
        <v>852.98599999999999</v>
      </c>
      <c r="E161" s="78">
        <v>671.47199999999998</v>
      </c>
      <c r="F161" s="78">
        <v>1755.8869999999999</v>
      </c>
      <c r="G161" s="78">
        <v>3280.3449999999998</v>
      </c>
      <c r="H161" s="78">
        <v>7681.3710000000001</v>
      </c>
      <c r="I161" s="78"/>
      <c r="J161" s="78"/>
      <c r="K161" s="274"/>
      <c r="L161" s="274" t="s">
        <v>641</v>
      </c>
      <c r="M161" s="274">
        <f>B161*$U161</f>
        <v>6500.7769571639574</v>
      </c>
      <c r="N161" s="274"/>
      <c r="O161" s="274">
        <f t="shared" si="9"/>
        <v>1259.9497784342686</v>
      </c>
      <c r="P161" s="274">
        <f t="shared" si="9"/>
        <v>991.83456425406189</v>
      </c>
      <c r="Q161" s="274">
        <f t="shared" si="9"/>
        <v>2593.6292466765135</v>
      </c>
      <c r="R161" s="274">
        <f t="shared" si="9"/>
        <v>4845.4135893648445</v>
      </c>
      <c r="S161" s="274">
        <f t="shared" si="9"/>
        <v>11346.190546528802</v>
      </c>
      <c r="T161" s="274"/>
      <c r="U161" s="8">
        <f>100/'a30-2'!K24</f>
        <v>1.4771048744460855</v>
      </c>
    </row>
    <row r="162" spans="1:22">
      <c r="A162" s="274" t="s">
        <v>642</v>
      </c>
      <c r="B162" s="78">
        <v>4724.3490000000002</v>
      </c>
      <c r="C162" s="78"/>
      <c r="D162" s="78">
        <v>800.09100000000001</v>
      </c>
      <c r="E162" s="78">
        <v>669.20899999999995</v>
      </c>
      <c r="F162" s="78">
        <v>1861.17</v>
      </c>
      <c r="G162" s="78">
        <v>3330.47</v>
      </c>
      <c r="H162" s="78">
        <v>8054.8190000000004</v>
      </c>
      <c r="I162" s="78"/>
      <c r="J162" s="78"/>
      <c r="K162" s="274"/>
      <c r="L162" s="274" t="s">
        <v>642</v>
      </c>
      <c r="M162" s="274">
        <f>B162*$U162</f>
        <v>6384.2554054054053</v>
      </c>
      <c r="N162" s="274"/>
      <c r="O162" s="274">
        <f t="shared" si="9"/>
        <v>1081.204054054054</v>
      </c>
      <c r="P162" s="274">
        <f t="shared" si="9"/>
        <v>904.33648648648636</v>
      </c>
      <c r="Q162" s="274">
        <f t="shared" si="9"/>
        <v>2515.0945945945946</v>
      </c>
      <c r="R162" s="274">
        <f t="shared" si="9"/>
        <v>4500.635135135135</v>
      </c>
      <c r="S162" s="274">
        <f t="shared" si="9"/>
        <v>10884.89054054054</v>
      </c>
      <c r="T162" s="274"/>
      <c r="U162" s="8">
        <f>100/'a30-2'!K25</f>
        <v>1.3513513513513513</v>
      </c>
    </row>
    <row r="163" spans="1:22">
      <c r="A163" s="274" t="s">
        <v>643</v>
      </c>
      <c r="B163" s="78">
        <v>5144.41390168</v>
      </c>
      <c r="C163" s="78" t="s">
        <v>644</v>
      </c>
      <c r="D163" s="78">
        <v>820.97400000000005</v>
      </c>
      <c r="E163" s="78">
        <v>713.93200000000002</v>
      </c>
      <c r="F163" s="78">
        <v>2026.2739999999999</v>
      </c>
      <c r="G163" s="78">
        <v>3561.18</v>
      </c>
      <c r="H163" s="78">
        <v>8705.5939016800003</v>
      </c>
      <c r="I163" s="78" t="s">
        <v>644</v>
      </c>
      <c r="J163" s="78"/>
      <c r="K163" s="274"/>
      <c r="L163" s="274" t="s">
        <v>643</v>
      </c>
      <c r="M163" s="274">
        <f>B163*$U163</f>
        <v>6561.7524256122451</v>
      </c>
      <c r="N163" s="274"/>
      <c r="O163" s="274">
        <f t="shared" si="9"/>
        <v>1047.1607142857142</v>
      </c>
      <c r="P163" s="274">
        <f t="shared" si="9"/>
        <v>910.62755102040819</v>
      </c>
      <c r="Q163" s="274">
        <f t="shared" si="9"/>
        <v>2584.533163265306</v>
      </c>
      <c r="R163" s="274">
        <f t="shared" si="9"/>
        <v>4542.3214285714284</v>
      </c>
      <c r="S163" s="274">
        <f t="shared" si="9"/>
        <v>11104.073854183674</v>
      </c>
      <c r="T163" s="274" t="s">
        <v>644</v>
      </c>
      <c r="U163" s="8">
        <f>100/'a30-2'!K26</f>
        <v>1.2755102040816326</v>
      </c>
    </row>
    <row r="164" spans="1:22">
      <c r="A164" s="274" t="s">
        <v>645</v>
      </c>
      <c r="B164" s="78">
        <v>5232.7197590050009</v>
      </c>
      <c r="C164" s="78" t="s">
        <v>644</v>
      </c>
      <c r="D164" s="78">
        <v>857.00599999999997</v>
      </c>
      <c r="E164" s="78">
        <v>786.01300000000003</v>
      </c>
      <c r="F164" s="78">
        <v>2243.8200000000002</v>
      </c>
      <c r="G164" s="78">
        <v>3886.8389999999999</v>
      </c>
      <c r="H164" s="78">
        <v>9119.558759005</v>
      </c>
      <c r="I164" s="78" t="s">
        <v>644</v>
      </c>
      <c r="J164" s="78"/>
      <c r="K164" s="274"/>
      <c r="L164" s="274" t="s">
        <v>645</v>
      </c>
      <c r="M164" s="274">
        <f>B164*$U164</f>
        <v>6014.6204126494258</v>
      </c>
      <c r="N164" s="274"/>
      <c r="O164" s="274">
        <f t="shared" si="9"/>
        <v>985.06436781609182</v>
      </c>
      <c r="P164" s="274">
        <f t="shared" si="9"/>
        <v>903.46321839080463</v>
      </c>
      <c r="Q164" s="274">
        <f t="shared" si="9"/>
        <v>2579.1034482758623</v>
      </c>
      <c r="R164" s="274">
        <f t="shared" si="9"/>
        <v>4467.631034482758</v>
      </c>
      <c r="S164" s="274">
        <f t="shared" si="9"/>
        <v>10482.251447132183</v>
      </c>
      <c r="T164" s="274" t="s">
        <v>644</v>
      </c>
      <c r="U164" s="8">
        <f>100/'a30-2'!K27</f>
        <v>1.1494252873563218</v>
      </c>
    </row>
    <row r="165" spans="1:22">
      <c r="A165" s="11" t="s">
        <v>943</v>
      </c>
      <c r="B165" s="76">
        <f>B164*POWER(B164/B160, 1/4)^5</f>
        <v>7013.8957664477157</v>
      </c>
      <c r="C165" s="76"/>
      <c r="D165" s="76">
        <f>D164*POWER(D164/D160, 1/4)^5</f>
        <v>879.4957183850189</v>
      </c>
      <c r="E165" s="76">
        <f>E164*POWER(E164/E160, 1/4)^5</f>
        <v>968.81591751682788</v>
      </c>
      <c r="F165" s="76">
        <f>F164*POWER(F164/F160, 1/4)^5</f>
        <v>3294.9689286326734</v>
      </c>
      <c r="G165" s="76">
        <f>G164*POWER(G164/G160, 1/4)^5</f>
        <v>5045.9548547102777</v>
      </c>
      <c r="H165" s="76">
        <f>H164*POWER(H164/H160, 1/4)^5</f>
        <v>12057.138648096961</v>
      </c>
      <c r="I165" s="76"/>
      <c r="J165" s="78"/>
      <c r="K165" s="274"/>
      <c r="L165" s="11" t="s">
        <v>943</v>
      </c>
      <c r="M165" s="11">
        <f>M164*POWER(M164/M160, 1/4)^5</f>
        <v>6088.6638107721492</v>
      </c>
      <c r="N165" s="11"/>
      <c r="O165" s="11">
        <f>O164*POWER(O164/O160, 1/4)^5</f>
        <v>763.47780613968337</v>
      </c>
      <c r="P165" s="11">
        <f>P164*POWER(P164/P160, 1/4)^5</f>
        <v>841.01540894045149</v>
      </c>
      <c r="Q165" s="11">
        <f>Q164*POWER(Q164/Q160, 1/4)^5</f>
        <v>2860.3159700996089</v>
      </c>
      <c r="R165" s="11">
        <f>R164*POWER(R164/R160, 1/4)^5</f>
        <v>4380.3221116621535</v>
      </c>
      <c r="S165" s="11">
        <f>S164*POWER(S164/S160, 1/4)^5</f>
        <v>10466.631696939319</v>
      </c>
      <c r="T165" s="11"/>
      <c r="U165" s="9"/>
    </row>
    <row r="166" spans="1:22">
      <c r="A166" s="393" t="s">
        <v>646</v>
      </c>
      <c r="B166" s="393"/>
      <c r="C166" s="393"/>
      <c r="D166" s="393"/>
      <c r="E166" s="393"/>
      <c r="F166" s="393"/>
      <c r="G166" s="393"/>
      <c r="H166" s="393"/>
      <c r="I166" s="393"/>
      <c r="J166" s="78"/>
      <c r="K166" s="274"/>
      <c r="L166" s="393" t="s">
        <v>646</v>
      </c>
      <c r="M166" s="393"/>
      <c r="N166" s="393"/>
      <c r="O166" s="393"/>
      <c r="P166" s="393"/>
      <c r="Q166" s="393"/>
      <c r="R166" s="393"/>
      <c r="S166" s="393"/>
      <c r="T166" s="393"/>
      <c r="U166" s="8"/>
    </row>
    <row r="167" spans="1:22">
      <c r="A167" s="274" t="s">
        <v>638</v>
      </c>
      <c r="B167" s="78">
        <v>3285.6860000000001</v>
      </c>
      <c r="C167" s="78"/>
      <c r="D167" s="78">
        <v>552.447</v>
      </c>
      <c r="E167" s="78">
        <v>384.87900000000002</v>
      </c>
      <c r="F167" s="78">
        <v>1053.2070000000001</v>
      </c>
      <c r="G167" s="78">
        <v>1990.5329999999999</v>
      </c>
      <c r="H167" s="78">
        <v>5276.2190000000001</v>
      </c>
      <c r="I167" s="78"/>
      <c r="J167" s="78"/>
      <c r="K167" s="274"/>
      <c r="L167" s="274"/>
      <c r="M167" s="274"/>
      <c r="N167" s="274"/>
      <c r="O167" s="274"/>
      <c r="P167" s="274"/>
      <c r="Q167" s="274"/>
      <c r="R167" s="274"/>
      <c r="S167" s="274"/>
      <c r="T167" s="274"/>
      <c r="U167" s="8"/>
    </row>
    <row r="168" spans="1:22">
      <c r="A168" s="274" t="s">
        <v>639</v>
      </c>
      <c r="B168" s="78">
        <v>4534.9589999999998</v>
      </c>
      <c r="C168" s="78"/>
      <c r="D168" s="78">
        <v>871.04300000000001</v>
      </c>
      <c r="E168" s="78">
        <v>654.625</v>
      </c>
      <c r="F168" s="78">
        <v>1363.5830000000001</v>
      </c>
      <c r="G168" s="78">
        <v>2889.2510000000002</v>
      </c>
      <c r="H168" s="78">
        <v>7424.21</v>
      </c>
      <c r="I168" s="78"/>
      <c r="J168" s="78"/>
      <c r="K168" s="274"/>
      <c r="L168" s="274"/>
      <c r="M168" s="274"/>
      <c r="N168" s="274"/>
      <c r="O168" s="274"/>
      <c r="P168" s="274"/>
      <c r="Q168" s="274"/>
      <c r="R168" s="274"/>
      <c r="S168" s="274"/>
      <c r="T168" s="274"/>
      <c r="U168" s="8"/>
    </row>
    <row r="169" spans="1:22">
      <c r="A169" s="274" t="s">
        <v>640</v>
      </c>
      <c r="B169" s="78">
        <v>5294.0630000000001</v>
      </c>
      <c r="C169" s="78"/>
      <c r="D169" s="78">
        <v>1008.288</v>
      </c>
      <c r="E169" s="78">
        <v>521.34100000000001</v>
      </c>
      <c r="F169" s="78">
        <v>2111.8310000000001</v>
      </c>
      <c r="G169" s="78">
        <v>3641.46</v>
      </c>
      <c r="H169" s="78">
        <v>8935.5229999999992</v>
      </c>
      <c r="I169" s="78"/>
      <c r="J169" s="78"/>
      <c r="K169" s="274"/>
      <c r="L169" s="274" t="s">
        <v>640</v>
      </c>
      <c r="M169" s="274">
        <f>B169*$U169</f>
        <v>6386.0832328106144</v>
      </c>
      <c r="N169" s="274"/>
      <c r="O169" s="274">
        <f t="shared" ref="O169:S173" si="10">D169*$U169</f>
        <v>1216.2702050663449</v>
      </c>
      <c r="P169" s="274">
        <f t="shared" si="10"/>
        <v>628.87937273823877</v>
      </c>
      <c r="Q169" s="274">
        <f t="shared" si="10"/>
        <v>2547.443908323281</v>
      </c>
      <c r="R169" s="274">
        <f t="shared" si="10"/>
        <v>4392.5934861278647</v>
      </c>
      <c r="S169" s="274">
        <f t="shared" si="10"/>
        <v>10778.676718938479</v>
      </c>
      <c r="T169" s="274"/>
      <c r="U169" s="8">
        <f>100/'a30-2'!L23</f>
        <v>1.2062726176115801</v>
      </c>
    </row>
    <row r="170" spans="1:22">
      <c r="A170" s="274" t="s">
        <v>641</v>
      </c>
      <c r="B170" s="78">
        <v>5552.1270000000004</v>
      </c>
      <c r="C170" s="78"/>
      <c r="D170" s="78">
        <v>1043.277</v>
      </c>
      <c r="E170" s="78">
        <v>597.75699999999995</v>
      </c>
      <c r="F170" s="78">
        <v>2184.9850000000001</v>
      </c>
      <c r="G170" s="78">
        <v>3826.0189999999998</v>
      </c>
      <c r="H170" s="78">
        <v>9378.1460000000006</v>
      </c>
      <c r="I170" s="78"/>
      <c r="J170" s="78"/>
      <c r="K170" s="274"/>
      <c r="L170" s="274" t="s">
        <v>641</v>
      </c>
      <c r="M170" s="274">
        <f>B170*$U170</f>
        <v>6713.5755743651762</v>
      </c>
      <c r="N170" s="274"/>
      <c r="O170" s="274">
        <f t="shared" si="10"/>
        <v>1261.5199516324064</v>
      </c>
      <c r="P170" s="274">
        <f t="shared" si="10"/>
        <v>722.80169286577984</v>
      </c>
      <c r="Q170" s="274">
        <f t="shared" si="10"/>
        <v>2642.0616686819835</v>
      </c>
      <c r="R170" s="274">
        <f t="shared" si="10"/>
        <v>4626.3833131801694</v>
      </c>
      <c r="S170" s="274">
        <f t="shared" si="10"/>
        <v>11339.958887545346</v>
      </c>
      <c r="T170" s="274"/>
      <c r="U170" s="8">
        <f>100/'a30-2'!L24</f>
        <v>1.2091898428053205</v>
      </c>
    </row>
    <row r="171" spans="1:22">
      <c r="A171" s="274" t="s">
        <v>642</v>
      </c>
      <c r="B171" s="78">
        <v>5621.6390000000001</v>
      </c>
      <c r="C171" s="78"/>
      <c r="D171" s="78">
        <v>945.22699999999998</v>
      </c>
      <c r="E171" s="78">
        <v>588.51800000000003</v>
      </c>
      <c r="F171" s="78">
        <v>2467.5830000000001</v>
      </c>
      <c r="G171" s="78">
        <v>4001.328</v>
      </c>
      <c r="H171" s="78">
        <v>9622.9670000000006</v>
      </c>
      <c r="I171" s="78"/>
      <c r="J171" s="78"/>
      <c r="K171" s="274"/>
      <c r="L171" s="274" t="s">
        <v>642</v>
      </c>
      <c r="M171" s="274">
        <f>B171*$U171</f>
        <v>6590.4325908558039</v>
      </c>
      <c r="N171" s="274"/>
      <c r="O171" s="274">
        <f t="shared" si="10"/>
        <v>1108.1207502930833</v>
      </c>
      <c r="P171" s="274">
        <f t="shared" si="10"/>
        <v>689.93903868698715</v>
      </c>
      <c r="Q171" s="274">
        <f t="shared" si="10"/>
        <v>2892.8288393903872</v>
      </c>
      <c r="R171" s="274">
        <f t="shared" si="10"/>
        <v>4690.8886283704578</v>
      </c>
      <c r="S171" s="274">
        <f t="shared" si="10"/>
        <v>11281.321219226262</v>
      </c>
      <c r="T171" s="274"/>
      <c r="U171" s="8">
        <f>100/'a30-2'!L25</f>
        <v>1.1723329425556859</v>
      </c>
    </row>
    <row r="172" spans="1:22">
      <c r="A172" s="274" t="s">
        <v>643</v>
      </c>
      <c r="B172" s="78">
        <v>5760.5659019254535</v>
      </c>
      <c r="C172" s="78" t="s">
        <v>644</v>
      </c>
      <c r="D172" s="78">
        <v>861.28899999999999</v>
      </c>
      <c r="E172" s="78">
        <v>530.38599999999997</v>
      </c>
      <c r="F172" s="78">
        <v>2805.0259999999998</v>
      </c>
      <c r="G172" s="78">
        <v>4196.701</v>
      </c>
      <c r="H172" s="78">
        <v>9957.2669019254536</v>
      </c>
      <c r="I172" s="78" t="s">
        <v>644</v>
      </c>
      <c r="J172" s="78"/>
      <c r="K172" s="274"/>
      <c r="L172" s="274" t="s">
        <v>643</v>
      </c>
      <c r="M172" s="274">
        <f>B172*$U172</f>
        <v>6479.826661333469</v>
      </c>
      <c r="N172" s="274"/>
      <c r="O172" s="274">
        <f t="shared" si="10"/>
        <v>968.8290213723285</v>
      </c>
      <c r="P172" s="274">
        <f t="shared" si="10"/>
        <v>596.60967379077613</v>
      </c>
      <c r="Q172" s="274">
        <f t="shared" si="10"/>
        <v>3155.2598425196848</v>
      </c>
      <c r="R172" s="274">
        <f t="shared" si="10"/>
        <v>4720.6985376827897</v>
      </c>
      <c r="S172" s="274">
        <f t="shared" si="10"/>
        <v>11200.525199016258</v>
      </c>
      <c r="T172" s="274" t="s">
        <v>644</v>
      </c>
      <c r="U172" s="8">
        <f>100/'a30-2'!L26</f>
        <v>1.124859392575928</v>
      </c>
    </row>
    <row r="173" spans="1:22">
      <c r="A173" s="274" t="s">
        <v>645</v>
      </c>
      <c r="B173" s="78">
        <v>6012.9473097640175</v>
      </c>
      <c r="C173" s="78" t="s">
        <v>644</v>
      </c>
      <c r="D173" s="78">
        <v>883.53099999999995</v>
      </c>
      <c r="E173" s="78">
        <v>562.65800000000002</v>
      </c>
      <c r="F173" s="78">
        <v>3013.058</v>
      </c>
      <c r="G173" s="78">
        <v>4459.2470000000003</v>
      </c>
      <c r="H173" s="78">
        <v>10472.194309764016</v>
      </c>
      <c r="I173" s="78" t="s">
        <v>644</v>
      </c>
      <c r="J173" s="78"/>
      <c r="K173" s="274"/>
      <c r="L173" s="274" t="s">
        <v>645</v>
      </c>
      <c r="M173" s="274">
        <f>B173*$U173</f>
        <v>6600.3812401361338</v>
      </c>
      <c r="N173" s="274"/>
      <c r="O173" s="274">
        <f t="shared" si="10"/>
        <v>969.84742041712411</v>
      </c>
      <c r="P173" s="274">
        <f t="shared" si="10"/>
        <v>617.62678375411645</v>
      </c>
      <c r="Q173" s="274">
        <f t="shared" si="10"/>
        <v>3307.4182217343582</v>
      </c>
      <c r="R173" s="274">
        <f t="shared" si="10"/>
        <v>4894.8924259055993</v>
      </c>
      <c r="S173" s="274">
        <f t="shared" si="10"/>
        <v>11495.27366604173</v>
      </c>
      <c r="T173" s="274" t="s">
        <v>644</v>
      </c>
      <c r="U173" s="8">
        <f>100/'a30-2'!L27</f>
        <v>1.0976948408342482</v>
      </c>
    </row>
    <row r="174" spans="1:22">
      <c r="A174" s="11" t="s">
        <v>943</v>
      </c>
      <c r="B174" s="76">
        <f>B173*POWER(B173/B169, 1/4)^5</f>
        <v>7050.3433017649877</v>
      </c>
      <c r="C174" s="76"/>
      <c r="D174" s="76">
        <f>D173*POWER(D173/D169, 1/4)^5</f>
        <v>749.06289339166449</v>
      </c>
      <c r="E174" s="76">
        <f>E173*POWER(E173/E169, 1/4)^5</f>
        <v>618.93888758936077</v>
      </c>
      <c r="F174" s="76">
        <f>F173*POWER(F173/F169, 1/4)^5</f>
        <v>4698.3233808792675</v>
      </c>
      <c r="G174" s="76">
        <f>G173*POWER(G173/G169, 1/4)^5</f>
        <v>5744.3912251511492</v>
      </c>
      <c r="H174" s="76">
        <f>H173*POWER(H173/H169, 1/4)^5</f>
        <v>12769.82175924993</v>
      </c>
      <c r="I174" s="78"/>
      <c r="J174" s="78"/>
      <c r="K174" s="274"/>
      <c r="L174" s="11" t="s">
        <v>943</v>
      </c>
      <c r="M174" s="11">
        <f>M173*POWER(M173/M169, 1/4)^5</f>
        <v>6878.3944851135248</v>
      </c>
      <c r="N174" s="11"/>
      <c r="O174" s="11">
        <f>O173*POWER(O173/O169, 1/4)^5</f>
        <v>730.79421162634219</v>
      </c>
      <c r="P174" s="11">
        <f>P173*POWER(P173/P169, 1/4)^5</f>
        <v>603.84376317550118</v>
      </c>
      <c r="Q174" s="11">
        <f>Q173*POWER(Q173/Q169, 1/4)^5</f>
        <v>4583.7373088243276</v>
      </c>
      <c r="R174" s="11">
        <f>R173*POWER(R173/R169, 1/4)^5</f>
        <v>5604.2929020949459</v>
      </c>
      <c r="S174" s="11">
        <f>S173*POWER(S173/S169, 1/4)^5</f>
        <v>12458.38220994408</v>
      </c>
      <c r="T174" s="11"/>
      <c r="U174" s="2"/>
      <c r="V174" s="2"/>
    </row>
    <row r="175" spans="1:22">
      <c r="A175" s="2"/>
      <c r="B175" s="332"/>
      <c r="C175" s="332"/>
      <c r="D175" s="332"/>
      <c r="E175" s="332"/>
      <c r="F175" s="332"/>
      <c r="G175" s="332"/>
      <c r="H175" s="332"/>
    </row>
  </sheetData>
  <mergeCells count="42">
    <mergeCell ref="D6:D7"/>
    <mergeCell ref="A148:I148"/>
    <mergeCell ref="A157:I157"/>
    <mergeCell ref="A166:I166"/>
    <mergeCell ref="A93:I93"/>
    <mergeCell ref="A103:I103"/>
    <mergeCell ref="A112:I112"/>
    <mergeCell ref="A121:I121"/>
    <mergeCell ref="A130:I130"/>
    <mergeCell ref="A139:I139"/>
    <mergeCell ref="A67:J67"/>
    <mergeCell ref="D26:D27"/>
    <mergeCell ref="D21:D22"/>
    <mergeCell ref="D16:D17"/>
    <mergeCell ref="D11:D12"/>
    <mergeCell ref="D56:D57"/>
    <mergeCell ref="D51:D52"/>
    <mergeCell ref="D46:D47"/>
    <mergeCell ref="D41:D42"/>
    <mergeCell ref="A66:J66"/>
    <mergeCell ref="D36:D37"/>
    <mergeCell ref="D31:D32"/>
    <mergeCell ref="L148:T148"/>
    <mergeCell ref="L157:T157"/>
    <mergeCell ref="L166:T166"/>
    <mergeCell ref="L93:T93"/>
    <mergeCell ref="L103:T103"/>
    <mergeCell ref="L112:T112"/>
    <mergeCell ref="L121:T121"/>
    <mergeCell ref="L130:T130"/>
    <mergeCell ref="L139:T139"/>
    <mergeCell ref="A60:J60"/>
    <mergeCell ref="M73:N73"/>
    <mergeCell ref="S73:T73"/>
    <mergeCell ref="M74:T74"/>
    <mergeCell ref="L75:T75"/>
    <mergeCell ref="L84:T84"/>
    <mergeCell ref="H73:I73"/>
    <mergeCell ref="B74:I74"/>
    <mergeCell ref="A75:I75"/>
    <mergeCell ref="A84:I84"/>
    <mergeCell ref="B73:C73"/>
  </mergeCells>
  <pageMargins left="0.70866141732283472" right="0.70866141732283472" top="0.74803149606299213" bottom="0.74803149606299213" header="0.31496062992125984" footer="0.31496062992125984"/>
  <pageSetup scale="80" orientation="portrait" horizontalDpi="300" verticalDpi="300" r:id="rId1"/>
</worksheet>
</file>

<file path=xl/worksheets/sheet47.xml><?xml version="1.0" encoding="utf-8"?>
<worksheet xmlns="http://schemas.openxmlformats.org/spreadsheetml/2006/main" xmlns:r="http://schemas.openxmlformats.org/officeDocument/2006/relationships">
  <dimension ref="A1:J64"/>
  <sheetViews>
    <sheetView view="pageBreakPreview" zoomScale="70" zoomScaleSheetLayoutView="70" workbookViewId="0">
      <selection activeCell="C2" sqref="C2"/>
    </sheetView>
  </sheetViews>
  <sheetFormatPr defaultColWidth="8.875" defaultRowHeight="12.75"/>
  <cols>
    <col min="1" max="1" width="27.125" customWidth="1"/>
    <col min="2" max="10" width="15.5" customWidth="1"/>
    <col min="11" max="13" width="8.875" customWidth="1"/>
    <col min="14" max="14" width="9.5" customWidth="1"/>
  </cols>
  <sheetData>
    <row r="1" spans="1:10">
      <c r="A1" t="s">
        <v>617</v>
      </c>
    </row>
    <row r="3" spans="1:10" ht="43.5" customHeight="1">
      <c r="B3" t="s">
        <v>441</v>
      </c>
      <c r="C3" t="s">
        <v>553</v>
      </c>
      <c r="D3" t="s">
        <v>554</v>
      </c>
      <c r="E3" t="s">
        <v>442</v>
      </c>
      <c r="F3" t="s">
        <v>443</v>
      </c>
      <c r="G3" t="s">
        <v>444</v>
      </c>
      <c r="H3" t="s">
        <v>445</v>
      </c>
      <c r="I3" t="s">
        <v>446</v>
      </c>
      <c r="J3" t="s">
        <v>447</v>
      </c>
    </row>
    <row r="4" spans="1:10">
      <c r="A4" t="s">
        <v>264</v>
      </c>
      <c r="E4">
        <f>D5*8</f>
        <v>70736.026345721359</v>
      </c>
      <c r="F4">
        <f>D5*10</f>
        <v>88420.032932151691</v>
      </c>
      <c r="G4">
        <f>D5*12</f>
        <v>106104.03951858204</v>
      </c>
      <c r="H4">
        <f>D5*12+(D7+D8)/2</f>
        <v>121984.49559854035</v>
      </c>
      <c r="I4">
        <f>D5*12+D7*2</f>
        <v>130919.06213836186</v>
      </c>
      <c r="J4">
        <f>D5*12+D8*5</f>
        <v>202871.04376871564</v>
      </c>
    </row>
    <row r="5" spans="1:10">
      <c r="A5" t="s">
        <v>448</v>
      </c>
      <c r="B5">
        <v>4831145</v>
      </c>
      <c r="C5">
        <v>42717</v>
      </c>
      <c r="D5">
        <f>C5/B5*1000000</f>
        <v>8842.0032932151698</v>
      </c>
    </row>
    <row r="6" spans="1:10">
      <c r="A6" t="s">
        <v>555</v>
      </c>
      <c r="B6">
        <v>358555</v>
      </c>
      <c r="C6">
        <v>5215</v>
      </c>
    </row>
    <row r="7" spans="1:10">
      <c r="A7" t="s">
        <v>449</v>
      </c>
      <c r="B7">
        <v>512518.50900000002</v>
      </c>
      <c r="C7">
        <v>5592.8544146629874</v>
      </c>
      <c r="D7">
        <f>(C7+C6)/(B7+B6)*1000000</f>
        <v>12407.511309889906</v>
      </c>
    </row>
    <row r="8" spans="1:10">
      <c r="A8" t="s">
        <v>450</v>
      </c>
      <c r="B8">
        <v>971310</v>
      </c>
      <c r="C8">
        <v>18798.151779639455</v>
      </c>
      <c r="D8">
        <f>C8/B8*1000000</f>
        <v>19353.400850026723</v>
      </c>
    </row>
    <row r="9" spans="1:10">
      <c r="A9" t="s">
        <v>280</v>
      </c>
      <c r="E9">
        <f>D10*8</f>
        <v>67991.098865009917</v>
      </c>
      <c r="F9">
        <f>D10*10</f>
        <v>84988.873581262393</v>
      </c>
      <c r="G9">
        <f>D10*12</f>
        <v>101986.64829751488</v>
      </c>
      <c r="H9">
        <f>D10*12+(D12+D13)/2</f>
        <v>124262.59900925501</v>
      </c>
      <c r="I9">
        <f>D10*12+D12*2</f>
        <v>148009.21873757776</v>
      </c>
      <c r="J9">
        <f>D10*12+D13*5</f>
        <v>209689.72931475894</v>
      </c>
    </row>
    <row r="10" spans="1:10">
      <c r="A10" t="s">
        <v>448</v>
      </c>
      <c r="B10">
        <v>71945</v>
      </c>
      <c r="C10">
        <v>611.4524509803922</v>
      </c>
      <c r="D10">
        <f>C10/B10*1000000</f>
        <v>8498.8873581262396</v>
      </c>
    </row>
    <row r="11" spans="1:10">
      <c r="A11" t="s">
        <v>555</v>
      </c>
      <c r="B11">
        <v>5740</v>
      </c>
      <c r="C11">
        <v>205.88329923273659</v>
      </c>
    </row>
    <row r="12" spans="1:10">
      <c r="A12" t="s">
        <v>449</v>
      </c>
      <c r="B12">
        <v>4847.1693420000001</v>
      </c>
      <c r="C12">
        <v>37.741074168797951</v>
      </c>
      <c r="D12">
        <f>(C12+C11)/(B12+B11)*1000000</f>
        <v>23011.285220031434</v>
      </c>
    </row>
    <row r="13" spans="1:10">
      <c r="A13" t="s">
        <v>450</v>
      </c>
      <c r="B13">
        <v>14145</v>
      </c>
      <c r="C13">
        <v>304.69201619778346</v>
      </c>
      <c r="D13">
        <f>C13/B13*1000000</f>
        <v>21540.616203448812</v>
      </c>
    </row>
    <row r="14" spans="1:10">
      <c r="A14" t="s">
        <v>281</v>
      </c>
      <c r="E14">
        <f>D15*8</f>
        <v>56258.286635512028</v>
      </c>
      <c r="F14">
        <f>D15*10</f>
        <v>70322.85829439004</v>
      </c>
      <c r="G14">
        <f>D15*12</f>
        <v>84387.429953268045</v>
      </c>
      <c r="H14">
        <f>D15*12+(D17+D18)/2</f>
        <v>108687.9531358508</v>
      </c>
      <c r="I14">
        <f>D15*12+D17*2</f>
        <v>142473.76125624139</v>
      </c>
      <c r="J14">
        <f>D15*12+D18*5</f>
        <v>182176.83352166225</v>
      </c>
    </row>
    <row r="15" spans="1:10">
      <c r="A15" t="s">
        <v>448</v>
      </c>
      <c r="B15">
        <v>21365</v>
      </c>
      <c r="C15">
        <v>150.24478674596432</v>
      </c>
      <c r="D15">
        <f>C15/B15*1000000</f>
        <v>7032.2858294390035</v>
      </c>
    </row>
    <row r="16" spans="1:10">
      <c r="A16" t="s">
        <v>555</v>
      </c>
      <c r="B16">
        <v>860</v>
      </c>
      <c r="C16">
        <v>35.304978759558196</v>
      </c>
    </row>
    <row r="17" spans="1:10">
      <c r="A17" t="s">
        <v>449</v>
      </c>
      <c r="B17">
        <v>1418.033232</v>
      </c>
      <c r="C17">
        <v>30.856317757009343</v>
      </c>
      <c r="D17">
        <f>(C17+C16)/(B17+B16)*1000000</f>
        <v>29043.165651486666</v>
      </c>
    </row>
    <row r="18" spans="1:10">
      <c r="A18" t="s">
        <v>450</v>
      </c>
      <c r="B18">
        <v>3750</v>
      </c>
      <c r="C18">
        <v>73.342052676295651</v>
      </c>
      <c r="D18">
        <f>C18/B18*1000000</f>
        <v>19557.880713678842</v>
      </c>
    </row>
    <row r="19" spans="1:10">
      <c r="A19" t="s">
        <v>282</v>
      </c>
      <c r="E19">
        <f>D20*8</f>
        <v>59540.894700023797</v>
      </c>
      <c r="F19">
        <f>D20*10</f>
        <v>74426.11837502975</v>
      </c>
      <c r="G19">
        <f>D20*12</f>
        <v>89311.342050035688</v>
      </c>
      <c r="H19">
        <f>D20*12+(D22+D23)/2</f>
        <v>105687.57413556459</v>
      </c>
      <c r="I19">
        <f>D20*12+D22*2</f>
        <v>118617.3507382126</v>
      </c>
      <c r="J19">
        <f>D20*12+D23*5</f>
        <v>179808.64118488235</v>
      </c>
    </row>
    <row r="20" spans="1:10">
      <c r="A20" t="s">
        <v>448</v>
      </c>
      <c r="B20">
        <v>138661</v>
      </c>
      <c r="C20">
        <v>1032</v>
      </c>
      <c r="D20">
        <f>C20/B20*1000000</f>
        <v>7442.6118375029746</v>
      </c>
    </row>
    <row r="21" spans="1:10">
      <c r="A21" t="s">
        <v>555</v>
      </c>
      <c r="B21">
        <v>5295</v>
      </c>
      <c r="C21">
        <v>91</v>
      </c>
    </row>
    <row r="22" spans="1:10">
      <c r="A22" t="s">
        <v>449</v>
      </c>
      <c r="B22">
        <v>8454.8261931187571</v>
      </c>
      <c r="C22">
        <v>110.47626293823038</v>
      </c>
      <c r="D22">
        <f>(C22+C21)/(B22+B21)*1000000</f>
        <v>14653.004344088455</v>
      </c>
    </row>
    <row r="23" spans="1:10">
      <c r="A23" t="s">
        <v>450</v>
      </c>
      <c r="B23">
        <v>40380</v>
      </c>
      <c r="C23">
        <v>730.85618781302162</v>
      </c>
      <c r="D23">
        <f>C23/B23*1000000</f>
        <v>18099.459826969331</v>
      </c>
    </row>
    <row r="24" spans="1:10">
      <c r="A24" t="s">
        <v>283</v>
      </c>
      <c r="E24">
        <f>D25*8</f>
        <v>61707.12328033353</v>
      </c>
      <c r="F24">
        <f>D25*10</f>
        <v>77133.904100416912</v>
      </c>
      <c r="G24">
        <f>D25*12</f>
        <v>92560.684920500295</v>
      </c>
      <c r="H24">
        <f>D25*12+(D27+D28)/2</f>
        <v>115845.07630416703</v>
      </c>
      <c r="I24">
        <f>D25*12+D27*2</f>
        <v>149753.15644227708</v>
      </c>
      <c r="J24">
        <f>D25*12+D28*5</f>
        <v>182423.41995272576</v>
      </c>
    </row>
    <row r="25" spans="1:10">
      <c r="A25" t="s">
        <v>448</v>
      </c>
      <c r="B25">
        <v>112013</v>
      </c>
      <c r="C25">
        <v>864</v>
      </c>
      <c r="D25">
        <f>C25/B25*1000000</f>
        <v>7713.3904100416912</v>
      </c>
    </row>
    <row r="26" spans="1:10">
      <c r="A26" t="s">
        <v>555</v>
      </c>
      <c r="B26">
        <v>4545</v>
      </c>
      <c r="C26">
        <v>171.32466273187185</v>
      </c>
    </row>
    <row r="27" spans="1:10">
      <c r="A27" t="s">
        <v>449</v>
      </c>
      <c r="B27">
        <v>4348.9745795854515</v>
      </c>
      <c r="C27">
        <v>83.009531197301868</v>
      </c>
      <c r="D27">
        <f>(C27+C26)/(B27+B26)*1000000</f>
        <v>28596.235760888387</v>
      </c>
    </row>
    <row r="28" spans="1:10">
      <c r="A28" t="s">
        <v>450</v>
      </c>
      <c r="B28">
        <v>22464</v>
      </c>
      <c r="C28">
        <v>403.73529595278251</v>
      </c>
      <c r="D28">
        <f>C28/B28*1000000</f>
        <v>17972.547006445089</v>
      </c>
    </row>
    <row r="29" spans="1:10">
      <c r="A29" t="s">
        <v>451</v>
      </c>
      <c r="E29">
        <f>D30*8</f>
        <v>72037.108620023195</v>
      </c>
      <c r="F29">
        <f>D30*10</f>
        <v>90046.38577502899</v>
      </c>
      <c r="G29">
        <f>D30*12</f>
        <v>108055.6629300348</v>
      </c>
      <c r="H29">
        <f>D30*12+(D32+D33)/2</f>
        <v>124882.88516876557</v>
      </c>
      <c r="I29">
        <f>D30*12+D32*2</f>
        <v>136723.30757944501</v>
      </c>
      <c r="J29">
        <f>D30*12+D33*5</f>
        <v>204658.77369381694</v>
      </c>
    </row>
    <row r="30" spans="1:10">
      <c r="A30" t="s">
        <v>448</v>
      </c>
      <c r="B30">
        <v>1034800</v>
      </c>
      <c r="C30">
        <v>9318</v>
      </c>
      <c r="D30">
        <f>C30/B30*1000000</f>
        <v>9004.6385775028994</v>
      </c>
    </row>
    <row r="31" spans="1:10">
      <c r="A31" t="s">
        <v>555</v>
      </c>
      <c r="B31">
        <v>70030</v>
      </c>
      <c r="C31">
        <v>1297</v>
      </c>
    </row>
    <row r="32" spans="1:10">
      <c r="A32" t="s">
        <v>449</v>
      </c>
      <c r="B32">
        <v>170013.60585707088</v>
      </c>
      <c r="C32">
        <v>2143.7423965367962</v>
      </c>
      <c r="D32">
        <f>(C32+C31)/(B32+B31)*1000000</f>
        <v>14333.822324705106</v>
      </c>
    </row>
    <row r="33" spans="1:10">
      <c r="A33" t="s">
        <v>450</v>
      </c>
      <c r="B33">
        <v>243441</v>
      </c>
      <c r="C33">
        <v>4703.4315774891775</v>
      </c>
      <c r="D33">
        <f>C33/B33*1000000</f>
        <v>19320.622152756427</v>
      </c>
    </row>
    <row r="34" spans="1:10">
      <c r="A34" t="s">
        <v>285</v>
      </c>
      <c r="E34">
        <f>D35*8</f>
        <v>67419.888393735237</v>
      </c>
      <c r="F34">
        <f>D35*10</f>
        <v>84274.860492169042</v>
      </c>
      <c r="G34">
        <f>D35*12</f>
        <v>101129.83259060286</v>
      </c>
      <c r="H34">
        <f>D35*12+(D37+D38)/2</f>
        <v>114593.75413935819</v>
      </c>
      <c r="I34">
        <f>D35*12+D37*2</f>
        <v>121952.71933629588</v>
      </c>
      <c r="J34">
        <f>D35*12+D38*5</f>
        <v>183711.83121392358</v>
      </c>
    </row>
    <row r="35" spans="1:10">
      <c r="A35" t="s">
        <v>448</v>
      </c>
      <c r="B35">
        <v>1991157</v>
      </c>
      <c r="C35">
        <v>16780.447839300585</v>
      </c>
      <c r="D35">
        <f>C35/B35*1000000</f>
        <v>8427.4860492169046</v>
      </c>
    </row>
    <row r="36" spans="1:10">
      <c r="A36" t="s">
        <v>555</v>
      </c>
      <c r="B36">
        <v>120190</v>
      </c>
      <c r="C36">
        <v>1067</v>
      </c>
    </row>
    <row r="37" spans="1:10">
      <c r="A37" t="s">
        <v>449</v>
      </c>
      <c r="B37">
        <v>144844.78710407694</v>
      </c>
      <c r="C37">
        <v>1692.3946777685262</v>
      </c>
      <c r="D37">
        <f>(C37+C36)/(B37+B36)*1000000</f>
        <v>10411.443372846505</v>
      </c>
    </row>
    <row r="38" spans="1:10">
      <c r="A38" t="s">
        <v>450</v>
      </c>
      <c r="B38">
        <v>413262</v>
      </c>
      <c r="C38">
        <v>6825.6003830141544</v>
      </c>
      <c r="D38">
        <f>C38/B38*1000000</f>
        <v>16516.399724664145</v>
      </c>
    </row>
    <row r="39" spans="1:10">
      <c r="A39" t="s">
        <v>286</v>
      </c>
      <c r="E39">
        <f>D40*8</f>
        <v>89416.278495407998</v>
      </c>
      <c r="F39">
        <f>D40*10</f>
        <v>111770.34811926</v>
      </c>
      <c r="G39">
        <f>D40*12</f>
        <v>134124.41774311199</v>
      </c>
      <c r="H39">
        <f>D40*12+(D42+D43)/2</f>
        <v>151361.19901492703</v>
      </c>
      <c r="I39">
        <f>D40*12+D42*2</f>
        <v>168089.98354973149</v>
      </c>
      <c r="J39">
        <f>D40*12+D43*5</f>
        <v>221578.31594471354</v>
      </c>
    </row>
    <row r="40" spans="1:10">
      <c r="A40" t="s">
        <v>448</v>
      </c>
      <c r="B40">
        <v>174107</v>
      </c>
      <c r="C40">
        <v>1946</v>
      </c>
      <c r="D40">
        <f>C40/B40*1000000</f>
        <v>11177.034811926</v>
      </c>
    </row>
    <row r="41" spans="1:10">
      <c r="A41" t="s">
        <v>555</v>
      </c>
      <c r="B41">
        <v>8140</v>
      </c>
      <c r="C41">
        <v>235</v>
      </c>
    </row>
    <row r="42" spans="1:10">
      <c r="A42" t="s">
        <v>449</v>
      </c>
      <c r="B42">
        <v>13144.113955541288</v>
      </c>
      <c r="C42">
        <v>126.46348659626322</v>
      </c>
      <c r="D42">
        <f>(C42+C41)/(B42+B41)*1000000</f>
        <v>16982.782903309759</v>
      </c>
    </row>
    <row r="43" spans="1:10">
      <c r="A43" t="s">
        <v>450</v>
      </c>
      <c r="B43">
        <v>38247</v>
      </c>
      <c r="C43">
        <v>668.96984890333079</v>
      </c>
      <c r="D43">
        <f>C43/B43*1000000</f>
        <v>17490.77964032031</v>
      </c>
    </row>
    <row r="44" spans="1:10">
      <c r="A44" t="s">
        <v>287</v>
      </c>
      <c r="E44">
        <f>D45*8</f>
        <v>79778.365187883828</v>
      </c>
      <c r="F44">
        <f>D45*10</f>
        <v>99722.956484854789</v>
      </c>
      <c r="G44">
        <f>D45*12</f>
        <v>119667.54778182574</v>
      </c>
      <c r="H44">
        <f>D45*12+(D47+D48)/2</f>
        <v>152966.17341287318</v>
      </c>
      <c r="I44">
        <f>D45*12+D47*2</f>
        <v>164441.67734615179</v>
      </c>
      <c r="J44">
        <f>D45*12+D48*5</f>
        <v>340718.48018148483</v>
      </c>
    </row>
    <row r="45" spans="1:10">
      <c r="A45" t="s">
        <v>448</v>
      </c>
      <c r="B45">
        <v>159322</v>
      </c>
      <c r="C45">
        <v>1588.8060873080033</v>
      </c>
      <c r="D45">
        <f>C45/B45*1000000</f>
        <v>9972.2956484854785</v>
      </c>
    </row>
    <row r="46" spans="1:10">
      <c r="A46" t="s">
        <v>555</v>
      </c>
      <c r="B46">
        <v>7115</v>
      </c>
      <c r="C46">
        <v>287</v>
      </c>
    </row>
    <row r="47" spans="1:10">
      <c r="A47" t="s">
        <v>449</v>
      </c>
      <c r="B47">
        <v>9080</v>
      </c>
      <c r="C47">
        <v>75.558514147130168</v>
      </c>
      <c r="D47">
        <f>(C47+C46)/(B47+B46)*1000000</f>
        <v>22387.064782163023</v>
      </c>
    </row>
    <row r="48" spans="1:10">
      <c r="A48" t="s">
        <v>450</v>
      </c>
      <c r="B48">
        <v>17760</v>
      </c>
      <c r="C48">
        <v>785.17291188358934</v>
      </c>
      <c r="D48">
        <f>C48/B48*1000000</f>
        <v>44210.186479931828</v>
      </c>
    </row>
    <row r="49" spans="1:10">
      <c r="A49" t="s">
        <v>288</v>
      </c>
      <c r="E49">
        <f>D50*8</f>
        <v>67569.771179834323</v>
      </c>
      <c r="F49">
        <f>D50*10</f>
        <v>84462.213974792903</v>
      </c>
      <c r="G49">
        <f>D50*12</f>
        <v>101354.65676975148</v>
      </c>
      <c r="H49">
        <f>D50*12+(D52+D53)/2</f>
        <v>117706.75436307421</v>
      </c>
      <c r="I49">
        <f>D50*12+D52*2</f>
        <v>121286.02505487909</v>
      </c>
      <c r="J49">
        <f>D50*12+D53*5</f>
        <v>215047.21199015976</v>
      </c>
    </row>
    <row r="50" spans="1:10">
      <c r="A50" t="s">
        <v>448</v>
      </c>
      <c r="B50">
        <v>540880</v>
      </c>
      <c r="C50">
        <v>4568.392229468599</v>
      </c>
      <c r="D50">
        <f>C50/B50*1000000</f>
        <v>8446.2213974792903</v>
      </c>
    </row>
    <row r="51" spans="1:10">
      <c r="A51" t="s">
        <v>555</v>
      </c>
      <c r="B51">
        <v>85205</v>
      </c>
      <c r="C51">
        <v>773.63256280193218</v>
      </c>
    </row>
    <row r="52" spans="1:10">
      <c r="A52" t="s">
        <v>449</v>
      </c>
      <c r="B52">
        <v>57359.233630000002</v>
      </c>
      <c r="C52">
        <v>647.11755958132039</v>
      </c>
      <c r="D52">
        <f>(C52+C51)/(B52+B51)*1000000</f>
        <v>9965.6841425638049</v>
      </c>
    </row>
    <row r="53" spans="1:10">
      <c r="A53" t="s">
        <v>450</v>
      </c>
      <c r="B53">
        <v>79149</v>
      </c>
      <c r="C53">
        <v>1799.7304106280189</v>
      </c>
      <c r="D53">
        <f>C53/B53*1000000</f>
        <v>22738.511044081653</v>
      </c>
    </row>
    <row r="54" spans="1:10">
      <c r="A54" t="s">
        <v>289</v>
      </c>
      <c r="E54">
        <f>D55*8</f>
        <v>77922.443906798042</v>
      </c>
      <c r="F54">
        <f>D55*10</f>
        <v>97403.054883497549</v>
      </c>
      <c r="G54">
        <f>D55*12</f>
        <v>116883.66586019707</v>
      </c>
      <c r="H54">
        <f>D55*12+(D57+D58)/2</f>
        <v>135068.62126457374</v>
      </c>
      <c r="I54">
        <f>D55*12+D57*2</f>
        <v>140771.33690077852</v>
      </c>
      <c r="J54">
        <f>D55*12+D58*5</f>
        <v>239014.04230251006</v>
      </c>
    </row>
    <row r="55" spans="1:10">
      <c r="A55" t="s">
        <v>448</v>
      </c>
      <c r="B55">
        <v>563935</v>
      </c>
      <c r="C55">
        <v>5492.8991755725192</v>
      </c>
      <c r="D55">
        <f>C55/B55*1000000</f>
        <v>9740.3054883497553</v>
      </c>
    </row>
    <row r="56" spans="1:10">
      <c r="A56" t="s">
        <v>555</v>
      </c>
      <c r="B56">
        <v>48415</v>
      </c>
      <c r="C56">
        <v>924</v>
      </c>
    </row>
    <row r="57" spans="1:10">
      <c r="A57" t="s">
        <v>449</v>
      </c>
      <c r="B57">
        <v>77092.462490000005</v>
      </c>
      <c r="C57">
        <v>575.04048854961832</v>
      </c>
      <c r="D57">
        <f>(C57+C56)/(B57+B56)*1000000</f>
        <v>11943.835520290728</v>
      </c>
    </row>
    <row r="58" spans="1:10">
      <c r="A58" t="s">
        <v>450</v>
      </c>
      <c r="B58">
        <v>98709</v>
      </c>
      <c r="C58">
        <v>2411.0734656488548</v>
      </c>
      <c r="D58">
        <f>C58/B58*1000000</f>
        <v>24426.075288462598</v>
      </c>
    </row>
    <row r="60" spans="1:10" ht="27.75" customHeight="1">
      <c r="A60" s="372" t="s">
        <v>619</v>
      </c>
      <c r="B60" s="372"/>
      <c r="C60" s="372"/>
      <c r="D60" s="372"/>
      <c r="E60" s="372"/>
      <c r="F60" s="372"/>
      <c r="G60" s="372"/>
      <c r="H60" s="372"/>
      <c r="I60" s="372"/>
      <c r="J60" s="372"/>
    </row>
    <row r="61" spans="1:10">
      <c r="A61" t="s">
        <v>618</v>
      </c>
    </row>
    <row r="62" spans="1:10">
      <c r="A62" t="s">
        <v>557</v>
      </c>
    </row>
    <row r="63" spans="1:10">
      <c r="A63" t="s">
        <v>558</v>
      </c>
    </row>
    <row r="64" spans="1:10">
      <c r="A64" t="s">
        <v>559</v>
      </c>
    </row>
  </sheetData>
  <mergeCells count="1">
    <mergeCell ref="A60:J60"/>
  </mergeCells>
  <pageMargins left="0.70866141732283472" right="0.70866141732283472" top="0.74803149606299213" bottom="0.74803149606299213" header="0.31496062992125984" footer="0.31496062992125984"/>
  <pageSetup scale="59" orientation="landscape" r:id="rId1"/>
</worksheet>
</file>

<file path=xl/worksheets/sheet48.xml><?xml version="1.0" encoding="utf-8"?>
<worksheet xmlns="http://schemas.openxmlformats.org/spreadsheetml/2006/main" xmlns:r="http://schemas.openxmlformats.org/officeDocument/2006/relationships">
  <dimension ref="A1:AS30"/>
  <sheetViews>
    <sheetView view="pageBreakPreview" zoomScaleSheetLayoutView="100" workbookViewId="0">
      <pane xSplit="1" topLeftCell="B1" activePane="topRight" state="frozen"/>
      <selection activeCell="CS23" sqref="CS23"/>
      <selection pane="topRight" activeCell="J18" sqref="J18"/>
    </sheetView>
  </sheetViews>
  <sheetFormatPr defaultRowHeight="12.75"/>
  <cols>
    <col min="2" max="2" width="15.75" customWidth="1"/>
    <col min="3" max="3" width="12.375" bestFit="1" customWidth="1"/>
    <col min="4" max="4" width="7.625" bestFit="1" customWidth="1"/>
    <col min="5" max="5" width="8.625" bestFit="1" customWidth="1"/>
    <col min="6" max="6" width="16" bestFit="1" customWidth="1"/>
    <col min="7" max="7" width="12.375" bestFit="1" customWidth="1"/>
    <col min="8" max="8" width="6" bestFit="1" customWidth="1"/>
    <col min="9" max="9" width="8.375" bestFit="1" customWidth="1"/>
    <col min="10" max="10" width="16" bestFit="1" customWidth="1"/>
    <col min="11" max="11" width="12.375" bestFit="1" customWidth="1"/>
    <col min="12" max="12" width="6" bestFit="1" customWidth="1"/>
    <col min="13" max="13" width="8.375" bestFit="1" customWidth="1"/>
    <col min="14" max="14" width="16" bestFit="1" customWidth="1"/>
    <col min="15" max="15" width="12.375" bestFit="1" customWidth="1"/>
    <col min="16" max="16" width="5.875" bestFit="1" customWidth="1"/>
    <col min="17" max="17" width="8.25" bestFit="1" customWidth="1"/>
    <col min="18" max="18" width="15.875" bestFit="1" customWidth="1"/>
    <col min="19" max="19" width="12.25" bestFit="1" customWidth="1"/>
    <col min="20" max="20" width="5.875" bestFit="1" customWidth="1"/>
    <col min="21" max="21" width="8.25" bestFit="1" customWidth="1"/>
    <col min="22" max="22" width="15.875" bestFit="1" customWidth="1"/>
    <col min="23" max="23" width="12.25" bestFit="1" customWidth="1"/>
    <col min="24" max="24" width="5.875" bestFit="1" customWidth="1"/>
    <col min="25" max="25" width="8.25" bestFit="1" customWidth="1"/>
    <col min="26" max="26" width="15.875" bestFit="1" customWidth="1"/>
    <col min="27" max="27" width="12.25" bestFit="1" customWidth="1"/>
    <col min="28" max="28" width="5.875" bestFit="1" customWidth="1"/>
    <col min="29" max="29" width="8.25" bestFit="1" customWidth="1"/>
    <col min="30" max="30" width="15.875" bestFit="1" customWidth="1"/>
    <col min="31" max="31" width="12.25" bestFit="1" customWidth="1"/>
    <col min="32" max="32" width="5.875" bestFit="1" customWidth="1"/>
    <col min="33" max="33" width="8.25" bestFit="1" customWidth="1"/>
    <col min="34" max="34" width="15.875" bestFit="1" customWidth="1"/>
    <col min="35" max="35" width="12.25" bestFit="1" customWidth="1"/>
    <col min="36" max="36" width="5.875" bestFit="1" customWidth="1"/>
    <col min="37" max="37" width="8.25" bestFit="1" customWidth="1"/>
    <col min="38" max="38" width="15.875" bestFit="1" customWidth="1"/>
    <col min="39" max="39" width="12.25" bestFit="1" customWidth="1"/>
    <col min="40" max="40" width="5.875" bestFit="1" customWidth="1"/>
    <col min="41" max="41" width="8.25" bestFit="1" customWidth="1"/>
    <col min="42" max="42" width="15.875" bestFit="1" customWidth="1"/>
    <col min="43" max="43" width="12.25" bestFit="1" customWidth="1"/>
    <col min="44" max="44" width="5.875" bestFit="1" customWidth="1"/>
    <col min="45" max="45" width="8.25" bestFit="1" customWidth="1"/>
  </cols>
  <sheetData>
    <row r="1" spans="1:45">
      <c r="B1" t="s">
        <v>850</v>
      </c>
    </row>
    <row r="2" spans="1:45">
      <c r="B2" t="s">
        <v>855</v>
      </c>
    </row>
    <row r="3" spans="1:45">
      <c r="B3" t="s">
        <v>858</v>
      </c>
    </row>
    <row r="4" spans="1:45">
      <c r="B4" t="s">
        <v>264</v>
      </c>
      <c r="F4" t="s">
        <v>280</v>
      </c>
      <c r="J4" t="s">
        <v>281</v>
      </c>
      <c r="N4" t="s">
        <v>282</v>
      </c>
      <c r="R4" t="s">
        <v>283</v>
      </c>
      <c r="V4" t="s">
        <v>284</v>
      </c>
      <c r="Z4" t="s">
        <v>285</v>
      </c>
      <c r="AD4" t="s">
        <v>286</v>
      </c>
      <c r="AH4" t="s">
        <v>287</v>
      </c>
      <c r="AL4" t="s">
        <v>288</v>
      </c>
      <c r="AP4" t="s">
        <v>289</v>
      </c>
    </row>
    <row r="5" spans="1:45">
      <c r="A5" t="s">
        <v>810</v>
      </c>
      <c r="B5" t="s">
        <v>448</v>
      </c>
      <c r="C5" t="s">
        <v>555</v>
      </c>
      <c r="D5" t="s">
        <v>854</v>
      </c>
      <c r="E5" t="s">
        <v>851</v>
      </c>
      <c r="F5" t="s">
        <v>448</v>
      </c>
      <c r="G5" t="s">
        <v>555</v>
      </c>
      <c r="H5" t="s">
        <v>854</v>
      </c>
      <c r="I5" t="s">
        <v>851</v>
      </c>
      <c r="J5" t="s">
        <v>448</v>
      </c>
      <c r="K5" t="s">
        <v>555</v>
      </c>
      <c r="L5" t="s">
        <v>854</v>
      </c>
      <c r="M5" t="s">
        <v>851</v>
      </c>
      <c r="N5" t="s">
        <v>448</v>
      </c>
      <c r="O5" t="s">
        <v>555</v>
      </c>
      <c r="P5" t="s">
        <v>854</v>
      </c>
      <c r="Q5" t="s">
        <v>851</v>
      </c>
      <c r="R5" t="s">
        <v>448</v>
      </c>
      <c r="S5" t="s">
        <v>555</v>
      </c>
      <c r="T5" t="s">
        <v>854</v>
      </c>
      <c r="U5" t="s">
        <v>851</v>
      </c>
      <c r="V5" t="s">
        <v>448</v>
      </c>
      <c r="W5" t="s">
        <v>555</v>
      </c>
      <c r="X5" t="s">
        <v>854</v>
      </c>
      <c r="Y5" t="s">
        <v>851</v>
      </c>
      <c r="Z5" t="s">
        <v>448</v>
      </c>
      <c r="AA5" t="s">
        <v>555</v>
      </c>
      <c r="AB5" t="s">
        <v>854</v>
      </c>
      <c r="AC5" t="s">
        <v>851</v>
      </c>
      <c r="AD5" t="s">
        <v>448</v>
      </c>
      <c r="AE5" t="s">
        <v>555</v>
      </c>
      <c r="AF5" t="s">
        <v>854</v>
      </c>
      <c r="AG5" t="s">
        <v>851</v>
      </c>
      <c r="AH5" t="s">
        <v>448</v>
      </c>
      <c r="AI5" t="s">
        <v>555</v>
      </c>
      <c r="AJ5" t="s">
        <v>854</v>
      </c>
      <c r="AK5" t="s">
        <v>851</v>
      </c>
      <c r="AL5" t="s">
        <v>448</v>
      </c>
      <c r="AM5" t="s">
        <v>555</v>
      </c>
      <c r="AN5" t="s">
        <v>854</v>
      </c>
      <c r="AO5" t="s">
        <v>851</v>
      </c>
      <c r="AP5" t="s">
        <v>448</v>
      </c>
      <c r="AQ5" t="s">
        <v>555</v>
      </c>
      <c r="AR5" t="s">
        <v>854</v>
      </c>
      <c r="AS5" t="s">
        <v>851</v>
      </c>
    </row>
    <row r="6" spans="1:45">
      <c r="A6" t="s">
        <v>852</v>
      </c>
      <c r="B6">
        <v>30683</v>
      </c>
      <c r="C6">
        <v>3926</v>
      </c>
      <c r="D6">
        <v>3567</v>
      </c>
      <c r="E6">
        <v>10410</v>
      </c>
      <c r="F6">
        <v>603</v>
      </c>
      <c r="G6">
        <v>178</v>
      </c>
      <c r="H6">
        <v>44</v>
      </c>
      <c r="I6">
        <v>213</v>
      </c>
      <c r="J6">
        <v>113</v>
      </c>
      <c r="K6">
        <v>28</v>
      </c>
      <c r="L6">
        <v>12</v>
      </c>
      <c r="M6">
        <v>42</v>
      </c>
      <c r="N6">
        <v>869</v>
      </c>
      <c r="O6">
        <v>151</v>
      </c>
      <c r="P6">
        <v>40</v>
      </c>
      <c r="Q6">
        <v>413</v>
      </c>
      <c r="R6">
        <v>729</v>
      </c>
      <c r="S6">
        <v>144</v>
      </c>
      <c r="T6">
        <v>79</v>
      </c>
      <c r="U6">
        <v>253</v>
      </c>
      <c r="V6">
        <v>7021</v>
      </c>
      <c r="W6">
        <v>799</v>
      </c>
      <c r="X6">
        <v>1494</v>
      </c>
      <c r="Y6">
        <v>2644</v>
      </c>
      <c r="Z6">
        <v>12633</v>
      </c>
      <c r="AA6">
        <v>954</v>
      </c>
      <c r="AB6">
        <v>1045</v>
      </c>
      <c r="AC6">
        <v>3816</v>
      </c>
      <c r="AD6">
        <v>1331</v>
      </c>
      <c r="AE6">
        <v>154</v>
      </c>
      <c r="AF6">
        <v>60</v>
      </c>
      <c r="AG6">
        <v>411</v>
      </c>
      <c r="AH6">
        <v>1088</v>
      </c>
      <c r="AI6">
        <v>182</v>
      </c>
      <c r="AJ6">
        <v>50</v>
      </c>
      <c r="AK6">
        <v>434</v>
      </c>
      <c r="AL6">
        <v>2748</v>
      </c>
      <c r="AM6">
        <v>523</v>
      </c>
      <c r="AN6">
        <v>318</v>
      </c>
      <c r="AO6">
        <v>971</v>
      </c>
      <c r="AP6">
        <v>3286</v>
      </c>
      <c r="AQ6">
        <v>552</v>
      </c>
      <c r="AR6">
        <v>385</v>
      </c>
      <c r="AS6">
        <v>1053</v>
      </c>
    </row>
    <row r="7" spans="1:45">
      <c r="A7" t="s">
        <v>859</v>
      </c>
      <c r="B7">
        <f>B6*(POWER(B$11/B$6,1/5))</f>
        <v>31753.980090047069</v>
      </c>
      <c r="C7">
        <f t="shared" ref="C7:AS10" si="0">C6*(POWER(C$11/C$6,1/5))</f>
        <v>4285.1844410163403</v>
      </c>
      <c r="D7">
        <f t="shared" si="0"/>
        <v>3741.9714332419462</v>
      </c>
      <c r="E7">
        <f t="shared" si="0"/>
        <v>10674.602349926447</v>
      </c>
      <c r="F7">
        <f t="shared" si="0"/>
        <v>599.35622858245688</v>
      </c>
      <c r="G7">
        <f t="shared" si="0"/>
        <v>218.49038862429614</v>
      </c>
      <c r="H7">
        <f t="shared" si="0"/>
        <v>43.382933241193626</v>
      </c>
      <c r="I7">
        <f t="shared" si="0"/>
        <v>218.14533549377683</v>
      </c>
      <c r="J7">
        <f t="shared" si="0"/>
        <v>114.55652440277953</v>
      </c>
      <c r="K7">
        <f t="shared" si="0"/>
        <v>31.811313305807886</v>
      </c>
      <c r="L7">
        <f t="shared" si="0"/>
        <v>12.193648376899148</v>
      </c>
      <c r="M7">
        <f t="shared" si="0"/>
        <v>42</v>
      </c>
      <c r="N7">
        <f t="shared" si="0"/>
        <v>879.35048077705778</v>
      </c>
      <c r="O7">
        <f t="shared" si="0"/>
        <v>162.20801438766102</v>
      </c>
      <c r="P7">
        <f t="shared" si="0"/>
        <v>41.485491573465929</v>
      </c>
      <c r="Q7">
        <f t="shared" si="0"/>
        <v>418.4540342872404</v>
      </c>
      <c r="R7">
        <f t="shared" si="0"/>
        <v>746.35387698435829</v>
      </c>
      <c r="S7">
        <f t="shared" si="0"/>
        <v>150.57209557314334</v>
      </c>
      <c r="T7">
        <f t="shared" si="0"/>
        <v>74.519867728710139</v>
      </c>
      <c r="U7">
        <f t="shared" si="0"/>
        <v>262.29193838874818</v>
      </c>
      <c r="V7">
        <f t="shared" si="0"/>
        <v>7231.9385850795752</v>
      </c>
      <c r="W7">
        <f t="shared" si="0"/>
        <v>856.65648879424043</v>
      </c>
      <c r="X7">
        <f t="shared" si="0"/>
        <v>1570.2166528384641</v>
      </c>
      <c r="Y7">
        <f t="shared" si="0"/>
        <v>2750.4724905387029</v>
      </c>
      <c r="Z7">
        <f t="shared" si="0"/>
        <v>13069.565830315143</v>
      </c>
      <c r="AA7">
        <f t="shared" si="0"/>
        <v>1085.0802745421436</v>
      </c>
      <c r="AB7">
        <f t="shared" si="0"/>
        <v>1093.1530269127236</v>
      </c>
      <c r="AC7">
        <f t="shared" si="0"/>
        <v>3870.2362292546932</v>
      </c>
      <c r="AD7">
        <f t="shared" si="0"/>
        <v>1372.5266562415734</v>
      </c>
      <c r="AE7">
        <f t="shared" si="0"/>
        <v>156.88951396661773</v>
      </c>
      <c r="AF7">
        <f t="shared" si="0"/>
        <v>61.154692589487397</v>
      </c>
      <c r="AG7">
        <f t="shared" si="0"/>
        <v>420.36352368087961</v>
      </c>
      <c r="AH7">
        <f t="shared" si="0"/>
        <v>1122.3601188984937</v>
      </c>
      <c r="AI7">
        <f t="shared" si="0"/>
        <v>189.88629204752567</v>
      </c>
      <c r="AJ7">
        <f t="shared" si="0"/>
        <v>50.775563919874081</v>
      </c>
      <c r="AK7">
        <f t="shared" si="0"/>
        <v>445.56680010710591</v>
      </c>
      <c r="AL7">
        <f t="shared" si="0"/>
        <v>2832.447768002135</v>
      </c>
      <c r="AM7">
        <f t="shared" si="0"/>
        <v>546.24065779560408</v>
      </c>
      <c r="AN7">
        <f t="shared" si="0"/>
        <v>318.59774858097398</v>
      </c>
      <c r="AO7">
        <f t="shared" si="0"/>
        <v>978.0955387790201</v>
      </c>
      <c r="AP7">
        <f t="shared" si="0"/>
        <v>3504.6891620598558</v>
      </c>
      <c r="AQ7">
        <f t="shared" si="0"/>
        <v>604.72078094090455</v>
      </c>
      <c r="AR7">
        <f t="shared" si="0"/>
        <v>428.17060011293916</v>
      </c>
      <c r="AS7">
        <f t="shared" si="0"/>
        <v>1108.9336727351172</v>
      </c>
    </row>
    <row r="8" spans="1:45">
      <c r="A8" t="s">
        <v>860</v>
      </c>
      <c r="B8">
        <f>B7*(POWER(B$11/B$6,1/5))</f>
        <v>32862.342390219528</v>
      </c>
      <c r="C8">
        <f t="shared" si="0"/>
        <v>4677.2301817444031</v>
      </c>
      <c r="D8">
        <f t="shared" si="0"/>
        <v>3925.525709895931</v>
      </c>
      <c r="E8">
        <f t="shared" si="0"/>
        <v>10945.930387037006</v>
      </c>
      <c r="F8">
        <f t="shared" si="0"/>
        <v>595.7344755233604</v>
      </c>
      <c r="G8">
        <f t="shared" si="0"/>
        <v>268.19129169211215</v>
      </c>
      <c r="H8">
        <f t="shared" si="0"/>
        <v>42.774520377496884</v>
      </c>
      <c r="I8">
        <f t="shared" si="0"/>
        <v>223.41496430841525</v>
      </c>
      <c r="J8">
        <f t="shared" si="0"/>
        <v>116.13448923225329</v>
      </c>
      <c r="K8">
        <f t="shared" si="0"/>
        <v>36.141416222866781</v>
      </c>
      <c r="L8">
        <f t="shared" si="0"/>
        <v>12.390421728287935</v>
      </c>
      <c r="M8">
        <f t="shared" si="0"/>
        <v>42</v>
      </c>
      <c r="N8">
        <f t="shared" si="0"/>
        <v>889.8242440078742</v>
      </c>
      <c r="O8">
        <f t="shared" si="0"/>
        <v>174.24794656680561</v>
      </c>
      <c r="P8">
        <f t="shared" si="0"/>
        <v>43.026150277302811</v>
      </c>
      <c r="Q8">
        <f t="shared" si="0"/>
        <v>423.98009397401205</v>
      </c>
      <c r="R8">
        <f t="shared" si="0"/>
        <v>764.12086377171829</v>
      </c>
      <c r="S8">
        <f t="shared" si="0"/>
        <v>157.44413864783203</v>
      </c>
      <c r="T8">
        <f t="shared" si="0"/>
        <v>70.293806155752591</v>
      </c>
      <c r="U8">
        <f t="shared" si="0"/>
        <v>271.92514207006667</v>
      </c>
      <c r="V8">
        <f t="shared" si="0"/>
        <v>7449.2145988267721</v>
      </c>
      <c r="W8">
        <f t="shared" si="0"/>
        <v>918.47351663739244</v>
      </c>
      <c r="X8">
        <f t="shared" si="0"/>
        <v>1650.3215106099262</v>
      </c>
      <c r="Y8">
        <f t="shared" si="0"/>
        <v>2861.2325723185231</v>
      </c>
      <c r="Z8">
        <f t="shared" si="0"/>
        <v>13521.218316547229</v>
      </c>
      <c r="AA8">
        <f t="shared" si="0"/>
        <v>1234.1710714889452</v>
      </c>
      <c r="AB8">
        <f t="shared" si="0"/>
        <v>1143.5249188980381</v>
      </c>
      <c r="AC8">
        <f t="shared" si="0"/>
        <v>3925.2433098101637</v>
      </c>
      <c r="AD8">
        <f t="shared" si="0"/>
        <v>1415.3489271928431</v>
      </c>
      <c r="AE8">
        <f t="shared" si="0"/>
        <v>159.83324410832168</v>
      </c>
      <c r="AF8">
        <f t="shared" si="0"/>
        <v>62.331607095245076</v>
      </c>
      <c r="AG8">
        <f t="shared" si="0"/>
        <v>429.94036993042687</v>
      </c>
      <c r="AH8">
        <f t="shared" si="0"/>
        <v>1157.8053644244862</v>
      </c>
      <c r="AI8">
        <f t="shared" si="0"/>
        <v>198.11430718438578</v>
      </c>
      <c r="AJ8">
        <f t="shared" si="0"/>
        <v>51.563157827624366</v>
      </c>
      <c r="AK8">
        <f t="shared" si="0"/>
        <v>457.44187409604996</v>
      </c>
      <c r="AL8">
        <f t="shared" si="0"/>
        <v>2919.4906690175681</v>
      </c>
      <c r="AM8">
        <f t="shared" si="0"/>
        <v>570.51406544736949</v>
      </c>
      <c r="AN8">
        <f t="shared" si="0"/>
        <v>319.19662075743872</v>
      </c>
      <c r="AO8">
        <f t="shared" si="0"/>
        <v>985.24292788817877</v>
      </c>
      <c r="AP8">
        <f t="shared" si="0"/>
        <v>3737.9324779853359</v>
      </c>
      <c r="AQ8">
        <f t="shared" si="0"/>
        <v>662.47685308293012</v>
      </c>
      <c r="AR8">
        <f t="shared" si="0"/>
        <v>476.1819813014921</v>
      </c>
      <c r="AS8">
        <f t="shared" si="0"/>
        <v>1167.8384525411168</v>
      </c>
    </row>
    <row r="9" spans="1:45">
      <c r="A9" t="s">
        <v>861</v>
      </c>
      <c r="B9">
        <f>B8*(POWER(B$11/B$6,1/5))</f>
        <v>34009.391714348036</v>
      </c>
      <c r="C9">
        <f t="shared" si="0"/>
        <v>5105.1436581414027</v>
      </c>
      <c r="D9">
        <f t="shared" si="0"/>
        <v>4118.0838426934079</v>
      </c>
      <c r="E9">
        <f t="shared" si="0"/>
        <v>11224.15506547517</v>
      </c>
      <c r="F9">
        <f t="shared" si="0"/>
        <v>592.13460777152454</v>
      </c>
      <c r="G9">
        <f t="shared" si="0"/>
        <v>329.19786262618851</v>
      </c>
      <c r="H9">
        <f t="shared" si="0"/>
        <v>42.174640044568719</v>
      </c>
      <c r="I9">
        <f t="shared" si="0"/>
        <v>228.81188893610056</v>
      </c>
      <c r="J9">
        <f t="shared" si="0"/>
        <v>117.73418982069876</v>
      </c>
      <c r="K9">
        <f t="shared" si="0"/>
        <v>41.060925527900821</v>
      </c>
      <c r="L9">
        <f t="shared" si="0"/>
        <v>12.590370483019509</v>
      </c>
      <c r="M9">
        <f t="shared" si="0"/>
        <v>42</v>
      </c>
      <c r="N9">
        <f t="shared" si="0"/>
        <v>900.42275808447198</v>
      </c>
      <c r="O9">
        <f t="shared" si="0"/>
        <v>187.18154585250858</v>
      </c>
      <c r="P9">
        <f t="shared" si="0"/>
        <v>44.624024869193114</v>
      </c>
      <c r="Q9">
        <f t="shared" si="0"/>
        <v>429.5791302201178</v>
      </c>
      <c r="R9">
        <f t="shared" si="0"/>
        <v>782.31079445906528</v>
      </c>
      <c r="S9">
        <f t="shared" si="0"/>
        <v>164.62981869383748</v>
      </c>
      <c r="T9">
        <f t="shared" si="0"/>
        <v>66.307406795876872</v>
      </c>
      <c r="U9">
        <f t="shared" si="0"/>
        <v>281.91214470432226</v>
      </c>
      <c r="V9">
        <f t="shared" si="0"/>
        <v>7673.0184426425585</v>
      </c>
      <c r="W9">
        <f t="shared" si="0"/>
        <v>984.75131140561575</v>
      </c>
      <c r="X9">
        <f t="shared" si="0"/>
        <v>1734.5129307210416</v>
      </c>
      <c r="Y9">
        <f t="shared" si="0"/>
        <v>2976.4529043855478</v>
      </c>
      <c r="Z9">
        <f t="shared" si="0"/>
        <v>13988.478816922101</v>
      </c>
      <c r="AA9">
        <f t="shared" si="0"/>
        <v>1403.7470493534552</v>
      </c>
      <c r="AB9">
        <f t="shared" si="0"/>
        <v>1196.2179200416433</v>
      </c>
      <c r="AC9">
        <f t="shared" si="0"/>
        <v>3981.0321976590408</v>
      </c>
      <c r="AD9">
        <f t="shared" si="0"/>
        <v>1459.5072355034492</v>
      </c>
      <c r="AE9">
        <f t="shared" si="0"/>
        <v>162.83220768741788</v>
      </c>
      <c r="AF9">
        <f t="shared" si="0"/>
        <v>63.531171175307065</v>
      </c>
      <c r="AG9">
        <f t="shared" si="0"/>
        <v>439.73539872655755</v>
      </c>
      <c r="AH9">
        <f t="shared" si="0"/>
        <v>1194.3700059529231</v>
      </c>
      <c r="AI9">
        <f t="shared" si="0"/>
        <v>206.69885270773347</v>
      </c>
      <c r="AJ9">
        <f t="shared" si="0"/>
        <v>52.362968323741931</v>
      </c>
      <c r="AK9">
        <f t="shared" si="0"/>
        <v>469.6334379630751</v>
      </c>
      <c r="AL9">
        <f t="shared" si="0"/>
        <v>3009.2084531156738</v>
      </c>
      <c r="AM9">
        <f t="shared" si="0"/>
        <v>595.86611547154007</v>
      </c>
      <c r="AN9">
        <f t="shared" si="0"/>
        <v>319.79661864143071</v>
      </c>
      <c r="AO9">
        <f t="shared" si="0"/>
        <v>992.44254622142887</v>
      </c>
      <c r="AP9">
        <f t="shared" si="0"/>
        <v>3986.6985526800813</v>
      </c>
      <c r="AQ9">
        <f t="shared" si="0"/>
        <v>725.74913034706947</v>
      </c>
      <c r="AR9">
        <f t="shared" si="0"/>
        <v>529.57694726448892</v>
      </c>
      <c r="AS9">
        <f t="shared" si="0"/>
        <v>1229.8721598648781</v>
      </c>
    </row>
    <row r="10" spans="1:45">
      <c r="A10" t="s">
        <v>862</v>
      </c>
      <c r="B10">
        <f>B9*(POWER(B$11/B$6,1/5))</f>
        <v>35196.478420363695</v>
      </c>
      <c r="C10">
        <f t="shared" si="0"/>
        <v>5572.2063609324459</v>
      </c>
      <c r="D10">
        <f t="shared" si="0"/>
        <v>4320.0874962304324</v>
      </c>
      <c r="E10">
        <f t="shared" si="0"/>
        <v>11509.451684712785</v>
      </c>
      <c r="F10">
        <f t="shared" si="0"/>
        <v>588.55649307975682</v>
      </c>
      <c r="G10">
        <f t="shared" si="0"/>
        <v>404.0818479746269</v>
      </c>
      <c r="H10">
        <f t="shared" si="0"/>
        <v>41.583172580111274</v>
      </c>
      <c r="I10">
        <f t="shared" si="0"/>
        <v>234.33918439873455</v>
      </c>
      <c r="J10">
        <f t="shared" si="0"/>
        <v>119.35592556846332</v>
      </c>
      <c r="K10">
        <f t="shared" si="0"/>
        <v>46.650070235517788</v>
      </c>
      <c r="L10">
        <f t="shared" si="0"/>
        <v>12.793545883735815</v>
      </c>
      <c r="M10">
        <f t="shared" si="0"/>
        <v>42</v>
      </c>
      <c r="N10">
        <f t="shared" si="0"/>
        <v>911.1475088885901</v>
      </c>
      <c r="O10">
        <f t="shared" si="0"/>
        <v>201.0751449188632</v>
      </c>
      <c r="P10">
        <f t="shared" si="0"/>
        <v>46.28124019212612</v>
      </c>
      <c r="Q10">
        <f t="shared" si="0"/>
        <v>435.25210674627624</v>
      </c>
      <c r="R10">
        <f t="shared" si="0"/>
        <v>800.93373724449486</v>
      </c>
      <c r="S10">
        <f t="shared" si="0"/>
        <v>172.14344996220663</v>
      </c>
      <c r="T10">
        <f t="shared" si="0"/>
        <v>62.547078276740763</v>
      </c>
      <c r="U10">
        <f t="shared" si="0"/>
        <v>292.26594027599191</v>
      </c>
      <c r="V10">
        <f t="shared" si="0"/>
        <v>7903.5462383384011</v>
      </c>
      <c r="W10">
        <f t="shared" si="0"/>
        <v>1055.8117656624011</v>
      </c>
      <c r="X10">
        <f t="shared" si="0"/>
        <v>1822.9993898138077</v>
      </c>
      <c r="Y10">
        <f t="shared" si="0"/>
        <v>3096.3130986749143</v>
      </c>
      <c r="Z10">
        <f t="shared" si="0"/>
        <v>14471.886706540987</v>
      </c>
      <c r="AA10">
        <f t="shared" si="0"/>
        <v>1596.6228864781669</v>
      </c>
      <c r="AB10">
        <f t="shared" si="0"/>
        <v>1251.3389857806362</v>
      </c>
      <c r="AC10">
        <f t="shared" si="0"/>
        <v>4037.6140045098141</v>
      </c>
      <c r="AD10">
        <f t="shared" si="0"/>
        <v>1505.0432649931868</v>
      </c>
      <c r="AE10">
        <f t="shared" si="0"/>
        <v>165.88744105318403</v>
      </c>
      <c r="AF10">
        <f t="shared" si="0"/>
        <v>64.753820717933436</v>
      </c>
      <c r="AG10">
        <f t="shared" si="0"/>
        <v>449.75358076864313</v>
      </c>
      <c r="AH10">
        <f t="shared" si="0"/>
        <v>1232.0893951195933</v>
      </c>
      <c r="AI10">
        <f t="shared" si="0"/>
        <v>215.65537753378663</v>
      </c>
      <c r="AJ10">
        <f t="shared" si="0"/>
        <v>53.175184903130003</v>
      </c>
      <c r="AK10">
        <f t="shared" si="0"/>
        <v>482.14992667397792</v>
      </c>
      <c r="AL10">
        <f t="shared" si="0"/>
        <v>3101.683321135607</v>
      </c>
      <c r="AM10">
        <f t="shared" si="0"/>
        <v>622.344739719475</v>
      </c>
      <c r="AN10">
        <f t="shared" si="0"/>
        <v>320.39774434895651</v>
      </c>
      <c r="AO10">
        <f t="shared" si="0"/>
        <v>999.69477544147378</v>
      </c>
      <c r="AP10">
        <f t="shared" si="0"/>
        <v>4252.0204534320128</v>
      </c>
      <c r="AQ10">
        <f t="shared" si="0"/>
        <v>795.06445809902561</v>
      </c>
      <c r="AR10">
        <f t="shared" si="0"/>
        <v>588.95916705510274</v>
      </c>
      <c r="AS10">
        <f t="shared" si="0"/>
        <v>1295.2009983225362</v>
      </c>
    </row>
    <row r="11" spans="1:45">
      <c r="A11" t="s">
        <v>853</v>
      </c>
      <c r="B11">
        <v>36425</v>
      </c>
      <c r="C11">
        <v>6082</v>
      </c>
      <c r="D11">
        <v>4532</v>
      </c>
      <c r="E11">
        <v>11802</v>
      </c>
      <c r="F11">
        <v>585</v>
      </c>
      <c r="G11">
        <v>496</v>
      </c>
      <c r="H11">
        <v>41</v>
      </c>
      <c r="I11">
        <v>240</v>
      </c>
      <c r="J11">
        <v>121</v>
      </c>
      <c r="K11">
        <v>53</v>
      </c>
      <c r="L11">
        <v>13</v>
      </c>
      <c r="M11">
        <v>42</v>
      </c>
      <c r="N11">
        <v>922</v>
      </c>
      <c r="O11">
        <v>216</v>
      </c>
      <c r="P11">
        <v>48</v>
      </c>
      <c r="Q11">
        <v>441</v>
      </c>
      <c r="R11">
        <v>820</v>
      </c>
      <c r="S11">
        <v>180</v>
      </c>
      <c r="T11">
        <v>59</v>
      </c>
      <c r="U11">
        <v>303</v>
      </c>
      <c r="V11">
        <v>8141</v>
      </c>
      <c r="W11">
        <v>1132</v>
      </c>
      <c r="X11">
        <v>1916</v>
      </c>
      <c r="Y11">
        <v>3221</v>
      </c>
      <c r="Z11">
        <v>14972</v>
      </c>
      <c r="AA11">
        <v>1816</v>
      </c>
      <c r="AB11">
        <v>1309</v>
      </c>
      <c r="AC11">
        <v>4095</v>
      </c>
      <c r="AD11">
        <v>1552</v>
      </c>
      <c r="AE11">
        <v>169</v>
      </c>
      <c r="AF11">
        <v>66</v>
      </c>
      <c r="AG11">
        <v>460</v>
      </c>
      <c r="AH11">
        <v>1271</v>
      </c>
      <c r="AI11">
        <v>225</v>
      </c>
      <c r="AJ11">
        <v>54</v>
      </c>
      <c r="AK11">
        <v>495</v>
      </c>
      <c r="AL11">
        <v>3197</v>
      </c>
      <c r="AM11">
        <v>650</v>
      </c>
      <c r="AN11">
        <v>321</v>
      </c>
      <c r="AO11">
        <v>1007</v>
      </c>
      <c r="AP11">
        <v>4535</v>
      </c>
      <c r="AQ11">
        <v>871</v>
      </c>
      <c r="AR11">
        <v>655</v>
      </c>
      <c r="AS11">
        <v>1364</v>
      </c>
    </row>
    <row r="12" spans="1:45">
      <c r="A12" t="s">
        <v>863</v>
      </c>
      <c r="B12">
        <f>B11*POWER(B$16/B$11, 1/5)</f>
        <v>37166.213893152686</v>
      </c>
      <c r="C12">
        <f t="shared" ref="C12:AS15" si="1">C11*POWER(C$16/C$11, 1/5)</f>
        <v>5998.5407017052612</v>
      </c>
      <c r="D12">
        <f t="shared" si="1"/>
        <v>4716.0342145359018</v>
      </c>
      <c r="E12">
        <f t="shared" si="1"/>
        <v>12569.94409358138</v>
      </c>
      <c r="F12">
        <f t="shared" si="1"/>
        <v>583.39117535618504</v>
      </c>
      <c r="G12">
        <f t="shared" si="1"/>
        <v>412.77974578440489</v>
      </c>
      <c r="H12">
        <f t="shared" si="1"/>
        <v>39.493249488887869</v>
      </c>
      <c r="I12">
        <f t="shared" si="1"/>
        <v>247.86705970469907</v>
      </c>
      <c r="J12">
        <f t="shared" si="1"/>
        <v>126.31256317304064</v>
      </c>
      <c r="K12">
        <f t="shared" si="1"/>
        <v>48.497179216374626</v>
      </c>
      <c r="L12">
        <f t="shared" si="1"/>
        <v>14.44239497405407</v>
      </c>
      <c r="M12">
        <f t="shared" si="1"/>
        <v>45.254878091440688</v>
      </c>
      <c r="N12">
        <f t="shared" si="1"/>
        <v>936.34652816640482</v>
      </c>
      <c r="O12">
        <f t="shared" si="1"/>
        <v>197.77252621927141</v>
      </c>
      <c r="P12">
        <f t="shared" si="1"/>
        <v>56.027295327825271</v>
      </c>
      <c r="Q12">
        <f t="shared" si="1"/>
        <v>476.43077939610959</v>
      </c>
      <c r="R12">
        <f t="shared" si="1"/>
        <v>824.74477194045619</v>
      </c>
      <c r="S12">
        <f t="shared" si="1"/>
        <v>196.77017327675435</v>
      </c>
      <c r="T12">
        <f t="shared" si="1"/>
        <v>61.900457946639648</v>
      </c>
      <c r="U12">
        <f t="shared" si="1"/>
        <v>315.00951100651247</v>
      </c>
      <c r="V12">
        <f t="shared" si="1"/>
        <v>8279.9735255678588</v>
      </c>
      <c r="W12">
        <f t="shared" si="1"/>
        <v>1155.963701587538</v>
      </c>
      <c r="X12">
        <f t="shared" si="1"/>
        <v>1960.6681579564879</v>
      </c>
      <c r="Y12">
        <f t="shared" si="1"/>
        <v>3328.2201465698568</v>
      </c>
      <c r="Z12">
        <f t="shared" si="1"/>
        <v>15142.09116360983</v>
      </c>
      <c r="AA12">
        <f t="shared" si="1"/>
        <v>1686.6362125367928</v>
      </c>
      <c r="AB12">
        <f t="shared" si="1"/>
        <v>1380.217477792698</v>
      </c>
      <c r="AC12">
        <f t="shared" si="1"/>
        <v>4408.56050370501</v>
      </c>
      <c r="AD12">
        <f t="shared" si="1"/>
        <v>1602.592286407548</v>
      </c>
      <c r="AE12">
        <f t="shared" si="1"/>
        <v>180.05573579599917</v>
      </c>
      <c r="AF12">
        <f t="shared" si="1"/>
        <v>73.879976100664194</v>
      </c>
      <c r="AG12">
        <f t="shared" si="1"/>
        <v>483.47794520238062</v>
      </c>
      <c r="AH12">
        <f t="shared" si="1"/>
        <v>1305.4780175578385</v>
      </c>
      <c r="AI12">
        <f t="shared" si="1"/>
        <v>241.42153679994766</v>
      </c>
      <c r="AJ12">
        <f t="shared" si="1"/>
        <v>56.876729503486885</v>
      </c>
      <c r="AK12">
        <f t="shared" si="1"/>
        <v>523.83828158189817</v>
      </c>
      <c r="AL12">
        <f t="shared" si="1"/>
        <v>3366.457951372357</v>
      </c>
      <c r="AM12">
        <f t="shared" si="1"/>
        <v>684.04248728363723</v>
      </c>
      <c r="AN12">
        <f t="shared" si="1"/>
        <v>371.33711160091991</v>
      </c>
      <c r="AO12">
        <f t="shared" si="1"/>
        <v>1111.5278924971635</v>
      </c>
      <c r="AP12">
        <f t="shared" si="1"/>
        <v>4677.5519600567095</v>
      </c>
      <c r="AQ12">
        <f t="shared" si="1"/>
        <v>896.82277851632193</v>
      </c>
      <c r="AR12">
        <f t="shared" si="1"/>
        <v>625.69197473226313</v>
      </c>
      <c r="AS12">
        <f t="shared" si="1"/>
        <v>1488.6420383035036</v>
      </c>
    </row>
    <row r="13" spans="1:45">
      <c r="A13" t="s">
        <v>864</v>
      </c>
      <c r="B13">
        <f>B12*POWER(B$16/B$11, 1/5)</f>
        <v>37922.510779727541</v>
      </c>
      <c r="C13">
        <f t="shared" si="1"/>
        <v>5916.2266606403564</v>
      </c>
      <c r="D13">
        <f t="shared" si="1"/>
        <v>4907.5416400426438</v>
      </c>
      <c r="E13">
        <f t="shared" si="1"/>
        <v>13387.857525483938</v>
      </c>
      <c r="F13">
        <f t="shared" si="1"/>
        <v>581.78677518542065</v>
      </c>
      <c r="G13">
        <f t="shared" si="1"/>
        <v>343.52241639080228</v>
      </c>
      <c r="H13">
        <f t="shared" si="1"/>
        <v>38.041872077842484</v>
      </c>
      <c r="I13">
        <f t="shared" si="1"/>
        <v>255.99199702772023</v>
      </c>
      <c r="J13">
        <f t="shared" si="1"/>
        <v>131.85837698630897</v>
      </c>
      <c r="K13">
        <f t="shared" si="1"/>
        <v>44.376913055569041</v>
      </c>
      <c r="L13">
        <f t="shared" si="1"/>
        <v>16.044828660506326</v>
      </c>
      <c r="M13">
        <f t="shared" si="1"/>
        <v>48.761999787408534</v>
      </c>
      <c r="N13">
        <f t="shared" si="1"/>
        <v>950.91629155019518</v>
      </c>
      <c r="O13">
        <f t="shared" si="1"/>
        <v>181.08320429237222</v>
      </c>
      <c r="P13">
        <f t="shared" si="1"/>
        <v>65.397037953153159</v>
      </c>
      <c r="Q13">
        <f t="shared" si="1"/>
        <v>514.70813504758382</v>
      </c>
      <c r="R13">
        <f t="shared" si="1"/>
        <v>829.51699858916481</v>
      </c>
      <c r="S13">
        <f t="shared" si="1"/>
        <v>215.10278384091072</v>
      </c>
      <c r="T13">
        <f t="shared" si="1"/>
        <v>64.943503288198372</v>
      </c>
      <c r="U13">
        <f t="shared" si="1"/>
        <v>327.49502318337323</v>
      </c>
      <c r="V13">
        <f t="shared" si="1"/>
        <v>8421.3194428331444</v>
      </c>
      <c r="W13">
        <f t="shared" si="1"/>
        <v>1180.4346991059742</v>
      </c>
      <c r="X13">
        <f t="shared" si="1"/>
        <v>2006.3776751693567</v>
      </c>
      <c r="Y13">
        <f t="shared" si="1"/>
        <v>3439.0094206872022</v>
      </c>
      <c r="Z13">
        <f t="shared" si="1"/>
        <v>15314.114667851381</v>
      </c>
      <c r="AA13">
        <f t="shared" si="1"/>
        <v>1566.4877276654499</v>
      </c>
      <c r="AB13">
        <f t="shared" si="1"/>
        <v>1455.3096149766513</v>
      </c>
      <c r="AC13">
        <f t="shared" si="1"/>
        <v>4746.1308216917632</v>
      </c>
      <c r="AD13">
        <f t="shared" si="1"/>
        <v>1654.8337863743379</v>
      </c>
      <c r="AE13">
        <f t="shared" si="1"/>
        <v>191.83472185229977</v>
      </c>
      <c r="AF13">
        <f t="shared" si="1"/>
        <v>82.700770736889581</v>
      </c>
      <c r="AG13">
        <f t="shared" si="1"/>
        <v>508.15418151546993</v>
      </c>
      <c r="AH13">
        <f t="shared" si="1"/>
        <v>1340.8913094624265</v>
      </c>
      <c r="AI13">
        <f t="shared" si="1"/>
        <v>259.04159302599322</v>
      </c>
      <c r="AJ13">
        <f t="shared" si="1"/>
        <v>59.906710352089178</v>
      </c>
      <c r="AK13">
        <f t="shared" si="1"/>
        <v>554.35665707207284</v>
      </c>
      <c r="AL13">
        <f t="shared" si="1"/>
        <v>3544.8980726800646</v>
      </c>
      <c r="AM13">
        <f t="shared" si="1"/>
        <v>719.86788370643842</v>
      </c>
      <c r="AN13">
        <f t="shared" si="1"/>
        <v>429.5677584178008</v>
      </c>
      <c r="AO13">
        <f t="shared" si="1"/>
        <v>1226.905914398397</v>
      </c>
      <c r="AP13">
        <f t="shared" si="1"/>
        <v>4824.5848597641379</v>
      </c>
      <c r="AQ13">
        <f t="shared" si="1"/>
        <v>923.41113210761864</v>
      </c>
      <c r="AR13">
        <f t="shared" si="1"/>
        <v>597.69533930436489</v>
      </c>
      <c r="AS13">
        <f t="shared" si="1"/>
        <v>1624.6738403258137</v>
      </c>
    </row>
    <row r="14" spans="1:45">
      <c r="A14" t="s">
        <v>865</v>
      </c>
      <c r="B14">
        <f>B13*POWER(B$16/B$11, 1/5)</f>
        <v>38694.197584207061</v>
      </c>
      <c r="C14">
        <f t="shared" si="1"/>
        <v>5835.042161191217</v>
      </c>
      <c r="D14">
        <f t="shared" si="1"/>
        <v>5106.8257466241712</v>
      </c>
      <c r="E14">
        <f t="shared" si="1"/>
        <v>14258.991749548031</v>
      </c>
      <c r="F14">
        <f t="shared" si="1"/>
        <v>580.1867873198413</v>
      </c>
      <c r="G14">
        <f t="shared" si="1"/>
        <v>285.88527360693519</v>
      </c>
      <c r="H14">
        <f t="shared" si="1"/>
        <v>36.643832804746111</v>
      </c>
      <c r="I14">
        <f t="shared" si="1"/>
        <v>264.38326504664616</v>
      </c>
      <c r="J14">
        <f t="shared" si="1"/>
        <v>137.64768242130381</v>
      </c>
      <c r="K14">
        <f t="shared" si="1"/>
        <v>40.606700104252958</v>
      </c>
      <c r="L14">
        <f t="shared" si="1"/>
        <v>17.825057908158097</v>
      </c>
      <c r="M14">
        <f t="shared" si="1"/>
        <v>52.54091323509595</v>
      </c>
      <c r="N14">
        <f t="shared" si="1"/>
        <v>965.712763741755</v>
      </c>
      <c r="O14">
        <f t="shared" si="1"/>
        <v>165.80223504066143</v>
      </c>
      <c r="P14">
        <f t="shared" si="1"/>
        <v>76.333732478464796</v>
      </c>
      <c r="Q14">
        <f t="shared" si="1"/>
        <v>556.06076630893062</v>
      </c>
      <c r="R14">
        <f t="shared" si="1"/>
        <v>834.31683880750302</v>
      </c>
      <c r="S14">
        <f t="shared" si="1"/>
        <v>235.14340027049019</v>
      </c>
      <c r="T14">
        <f t="shared" si="1"/>
        <v>68.136145664382667</v>
      </c>
      <c r="U14">
        <f t="shared" si="1"/>
        <v>340.47540300350119</v>
      </c>
      <c r="V14">
        <f t="shared" si="1"/>
        <v>8565.0782504616509</v>
      </c>
      <c r="W14">
        <f t="shared" si="1"/>
        <v>1205.4237316792523</v>
      </c>
      <c r="X14">
        <f t="shared" si="1"/>
        <v>2053.1528290915048</v>
      </c>
      <c r="Y14">
        <f t="shared" si="1"/>
        <v>3553.4866309142121</v>
      </c>
      <c r="Z14">
        <f t="shared" si="1"/>
        <v>15488.092465307245</v>
      </c>
      <c r="AA14">
        <f t="shared" si="1"/>
        <v>1454.8980880919721</v>
      </c>
      <c r="AB14">
        <f t="shared" si="1"/>
        <v>1534.4872163411276</v>
      </c>
      <c r="AC14">
        <f t="shared" si="1"/>
        <v>5109.5494226928722</v>
      </c>
      <c r="AD14">
        <f t="shared" si="1"/>
        <v>1708.7782611663081</v>
      </c>
      <c r="AE14">
        <f t="shared" si="1"/>
        <v>204.38427215583832</v>
      </c>
      <c r="AF14">
        <f t="shared" si="1"/>
        <v>92.574711599210772</v>
      </c>
      <c r="AG14">
        <f t="shared" si="1"/>
        <v>534.08986853281942</v>
      </c>
      <c r="AH14">
        <f t="shared" si="1"/>
        <v>1377.265246607036</v>
      </c>
      <c r="AI14">
        <f t="shared" si="1"/>
        <v>277.94764214863062</v>
      </c>
      <c r="AJ14">
        <f t="shared" si="1"/>
        <v>63.098106669250257</v>
      </c>
      <c r="AK14">
        <f t="shared" si="1"/>
        <v>586.65300732145511</v>
      </c>
      <c r="AL14">
        <f t="shared" si="1"/>
        <v>3732.7964665556292</v>
      </c>
      <c r="AM14">
        <f t="shared" si="1"/>
        <v>757.56956567101577</v>
      </c>
      <c r="AN14">
        <f t="shared" si="1"/>
        <v>496.92975279672248</v>
      </c>
      <c r="AO14">
        <f t="shared" si="1"/>
        <v>1354.2603230621207</v>
      </c>
      <c r="AP14">
        <f t="shared" si="1"/>
        <v>4976.2395517639843</v>
      </c>
      <c r="AQ14">
        <f t="shared" si="1"/>
        <v>950.78775799042137</v>
      </c>
      <c r="AR14">
        <f t="shared" si="1"/>
        <v>570.95141547727951</v>
      </c>
      <c r="AS14">
        <f t="shared" si="1"/>
        <v>1773.1362003233139</v>
      </c>
    </row>
    <row r="15" spans="1:45">
      <c r="A15" t="s">
        <v>866</v>
      </c>
      <c r="B15">
        <f>B14*POWER(B$16/B$11, 1/5)</f>
        <v>39481.587476693247</v>
      </c>
      <c r="C15">
        <f t="shared" si="1"/>
        <v>5754.9717033988409</v>
      </c>
      <c r="D15">
        <f t="shared" si="1"/>
        <v>5314.2023276152795</v>
      </c>
      <c r="E15">
        <f t="shared" si="1"/>
        <v>15186.80978839662</v>
      </c>
      <c r="F15">
        <f t="shared" si="1"/>
        <v>578.59119962504474</v>
      </c>
      <c r="G15">
        <f t="shared" si="1"/>
        <v>237.91865032858013</v>
      </c>
      <c r="H15">
        <f t="shared" si="1"/>
        <v>35.297171492364193</v>
      </c>
      <c r="I15">
        <f t="shared" si="1"/>
        <v>273.04959392600136</v>
      </c>
      <c r="J15">
        <f t="shared" si="1"/>
        <v>143.69117009474027</v>
      </c>
      <c r="K15">
        <f t="shared" si="1"/>
        <v>37.156800232859133</v>
      </c>
      <c r="L15">
        <f t="shared" si="1"/>
        <v>19.802809749615786</v>
      </c>
      <c r="M15">
        <f t="shared" si="1"/>
        <v>56.612681506362613</v>
      </c>
      <c r="N15">
        <f t="shared" si="1"/>
        <v>980.73947238131871</v>
      </c>
      <c r="O15">
        <f t="shared" si="1"/>
        <v>151.81077257774544</v>
      </c>
      <c r="P15">
        <f t="shared" si="1"/>
        <v>89.099428605128224</v>
      </c>
      <c r="Q15">
        <f t="shared" si="1"/>
        <v>600.73574667610376</v>
      </c>
      <c r="R15">
        <f t="shared" si="1"/>
        <v>839.1444523760689</v>
      </c>
      <c r="S15">
        <f t="shared" si="1"/>
        <v>257.05115342283085</v>
      </c>
      <c r="T15">
        <f t="shared" si="1"/>
        <v>71.4857393109192</v>
      </c>
      <c r="U15">
        <f t="shared" si="1"/>
        <v>353.97026471906986</v>
      </c>
      <c r="V15">
        <f t="shared" si="1"/>
        <v>8711.2911384645049</v>
      </c>
      <c r="W15">
        <f t="shared" si="1"/>
        <v>1230.9417657715653</v>
      </c>
      <c r="X15">
        <f t="shared" si="1"/>
        <v>2101.0184631617917</v>
      </c>
      <c r="Y15">
        <f t="shared" si="1"/>
        <v>3671.7745406939848</v>
      </c>
      <c r="Z15">
        <f t="shared" si="1"/>
        <v>15664.046757954904</v>
      </c>
      <c r="AA15">
        <f t="shared" si="1"/>
        <v>1351.2575996291105</v>
      </c>
      <c r="AB15">
        <f t="shared" si="1"/>
        <v>1617.9725557245906</v>
      </c>
      <c r="AC15">
        <f t="shared" si="1"/>
        <v>5500.7955498443298</v>
      </c>
      <c r="AD15">
        <f t="shared" si="1"/>
        <v>1764.4812245657397</v>
      </c>
      <c r="AE15">
        <f t="shared" si="1"/>
        <v>217.75479590620839</v>
      </c>
      <c r="AF15">
        <f t="shared" si="1"/>
        <v>103.62753758296321</v>
      </c>
      <c r="AG15">
        <f t="shared" si="1"/>
        <v>561.34928737316773</v>
      </c>
      <c r="AH15">
        <f t="shared" si="1"/>
        <v>1414.6258881131873</v>
      </c>
      <c r="AI15">
        <f t="shared" si="1"/>
        <v>298.23354185530803</v>
      </c>
      <c r="AJ15">
        <f t="shared" si="1"/>
        <v>66.459517503872391</v>
      </c>
      <c r="AK15">
        <f t="shared" si="1"/>
        <v>620.83091563661378</v>
      </c>
      <c r="AL15">
        <f t="shared" si="1"/>
        <v>3930.6544715955069</v>
      </c>
      <c r="AM15">
        <f t="shared" si="1"/>
        <v>797.24579998767138</v>
      </c>
      <c r="AN15">
        <f t="shared" si="1"/>
        <v>574.85501268565133</v>
      </c>
      <c r="AO15">
        <f t="shared" si="1"/>
        <v>1494.8342828061238</v>
      </c>
      <c r="AP15">
        <f t="shared" si="1"/>
        <v>5132.6613162216863</v>
      </c>
      <c r="AQ15">
        <f t="shared" si="1"/>
        <v>978.97602629193341</v>
      </c>
      <c r="AR15">
        <f t="shared" si="1"/>
        <v>545.40415057428982</v>
      </c>
      <c r="AS15">
        <f t="shared" si="1"/>
        <v>1935.1650201165889</v>
      </c>
    </row>
    <row r="16" spans="1:45">
      <c r="A16" t="s">
        <v>828</v>
      </c>
      <c r="B16">
        <v>40285</v>
      </c>
      <c r="C16">
        <v>5676</v>
      </c>
      <c r="D16">
        <v>5530</v>
      </c>
      <c r="E16">
        <v>16175</v>
      </c>
      <c r="F16">
        <v>577</v>
      </c>
      <c r="G16">
        <v>198</v>
      </c>
      <c r="H16">
        <v>34</v>
      </c>
      <c r="I16">
        <v>282</v>
      </c>
      <c r="J16">
        <v>150</v>
      </c>
      <c r="K16">
        <v>34</v>
      </c>
      <c r="L16">
        <v>22</v>
      </c>
      <c r="M16">
        <v>61</v>
      </c>
      <c r="N16">
        <v>996</v>
      </c>
      <c r="O16">
        <v>139</v>
      </c>
      <c r="P16">
        <v>104</v>
      </c>
      <c r="Q16">
        <v>649</v>
      </c>
      <c r="R16">
        <v>844</v>
      </c>
      <c r="S16">
        <v>281</v>
      </c>
      <c r="T16">
        <v>75</v>
      </c>
      <c r="U16">
        <v>368</v>
      </c>
      <c r="V16">
        <v>8860</v>
      </c>
      <c r="W16">
        <v>1257</v>
      </c>
      <c r="X16">
        <v>2150</v>
      </c>
      <c r="Y16">
        <v>3794</v>
      </c>
      <c r="Z16">
        <v>15842</v>
      </c>
      <c r="AA16">
        <v>1255</v>
      </c>
      <c r="AB16">
        <v>1706</v>
      </c>
      <c r="AC16">
        <v>5922</v>
      </c>
      <c r="AD16">
        <v>1822</v>
      </c>
      <c r="AE16">
        <v>232</v>
      </c>
      <c r="AF16">
        <v>116</v>
      </c>
      <c r="AG16">
        <v>590</v>
      </c>
      <c r="AH16">
        <v>1453</v>
      </c>
      <c r="AI16">
        <v>320</v>
      </c>
      <c r="AJ16">
        <v>70</v>
      </c>
      <c r="AK16">
        <v>657</v>
      </c>
      <c r="AL16">
        <v>4139</v>
      </c>
      <c r="AM16">
        <v>839</v>
      </c>
      <c r="AN16">
        <v>665</v>
      </c>
      <c r="AO16">
        <v>1650</v>
      </c>
      <c r="AP16">
        <v>5294</v>
      </c>
      <c r="AQ16">
        <v>1008</v>
      </c>
      <c r="AR16">
        <v>521</v>
      </c>
      <c r="AS16">
        <v>2112</v>
      </c>
    </row>
    <row r="17" spans="1:45">
      <c r="A17" t="s">
        <v>797</v>
      </c>
      <c r="B17">
        <v>42295</v>
      </c>
      <c r="C17">
        <v>5632</v>
      </c>
      <c r="D17">
        <v>5824</v>
      </c>
      <c r="E17">
        <v>17466</v>
      </c>
      <c r="F17">
        <v>608</v>
      </c>
      <c r="G17">
        <v>201</v>
      </c>
      <c r="H17">
        <v>42</v>
      </c>
      <c r="I17">
        <v>308</v>
      </c>
      <c r="J17">
        <v>156</v>
      </c>
      <c r="K17">
        <v>32</v>
      </c>
      <c r="L17">
        <v>25</v>
      </c>
      <c r="M17">
        <v>66</v>
      </c>
      <c r="N17">
        <v>1006</v>
      </c>
      <c r="O17">
        <v>124</v>
      </c>
      <c r="P17">
        <v>110</v>
      </c>
      <c r="Q17">
        <v>681</v>
      </c>
      <c r="R17">
        <v>864</v>
      </c>
      <c r="S17">
        <v>273</v>
      </c>
      <c r="T17">
        <v>85</v>
      </c>
      <c r="U17">
        <v>381</v>
      </c>
      <c r="V17">
        <v>9628</v>
      </c>
      <c r="W17">
        <v>1240</v>
      </c>
      <c r="X17">
        <v>2227</v>
      </c>
      <c r="Y17">
        <v>4231</v>
      </c>
      <c r="Z17">
        <v>16391</v>
      </c>
      <c r="AA17">
        <v>1166</v>
      </c>
      <c r="AB17">
        <v>1808</v>
      </c>
      <c r="AC17">
        <v>6406</v>
      </c>
      <c r="AD17">
        <v>1854</v>
      </c>
      <c r="AE17">
        <v>246</v>
      </c>
      <c r="AF17">
        <v>117</v>
      </c>
      <c r="AG17">
        <v>628</v>
      </c>
      <c r="AH17">
        <v>1490</v>
      </c>
      <c r="AI17">
        <v>327</v>
      </c>
      <c r="AJ17">
        <v>74</v>
      </c>
      <c r="AK17">
        <v>723</v>
      </c>
      <c r="AL17">
        <v>4401</v>
      </c>
      <c r="AM17">
        <v>853</v>
      </c>
      <c r="AN17">
        <v>671</v>
      </c>
      <c r="AO17">
        <v>1756</v>
      </c>
      <c r="AP17">
        <v>5552</v>
      </c>
      <c r="AQ17">
        <v>1043</v>
      </c>
      <c r="AR17">
        <v>598</v>
      </c>
      <c r="AS17">
        <v>2185</v>
      </c>
    </row>
    <row r="18" spans="1:45">
      <c r="A18" t="s">
        <v>798</v>
      </c>
      <c r="B18">
        <v>43696</v>
      </c>
      <c r="C18">
        <v>5366</v>
      </c>
      <c r="D18">
        <v>5720</v>
      </c>
      <c r="E18">
        <v>19231</v>
      </c>
      <c r="F18">
        <v>626</v>
      </c>
      <c r="G18">
        <v>211</v>
      </c>
      <c r="H18">
        <v>39</v>
      </c>
      <c r="I18">
        <v>312</v>
      </c>
      <c r="J18">
        <v>154</v>
      </c>
      <c r="K18">
        <v>36</v>
      </c>
      <c r="L18">
        <v>32</v>
      </c>
      <c r="M18">
        <v>75</v>
      </c>
      <c r="N18">
        <v>1063</v>
      </c>
      <c r="O18">
        <v>94</v>
      </c>
      <c r="P18">
        <v>114</v>
      </c>
      <c r="Q18">
        <v>753</v>
      </c>
      <c r="R18">
        <v>893</v>
      </c>
      <c r="S18">
        <v>177</v>
      </c>
      <c r="T18">
        <v>86</v>
      </c>
      <c r="U18">
        <v>417</v>
      </c>
      <c r="V18">
        <v>9507</v>
      </c>
      <c r="W18">
        <v>1323</v>
      </c>
      <c r="X18">
        <v>2187</v>
      </c>
      <c r="Y18">
        <v>4799</v>
      </c>
      <c r="Z18">
        <v>17123</v>
      </c>
      <c r="AA18">
        <v>1089</v>
      </c>
      <c r="AB18">
        <v>1727</v>
      </c>
      <c r="AC18">
        <v>6965</v>
      </c>
      <c r="AD18">
        <v>2977</v>
      </c>
      <c r="AE18">
        <v>239</v>
      </c>
      <c r="AF18">
        <v>128</v>
      </c>
      <c r="AG18">
        <v>679</v>
      </c>
      <c r="AH18">
        <v>1634</v>
      </c>
      <c r="AI18">
        <v>321</v>
      </c>
      <c r="AJ18">
        <v>78</v>
      </c>
      <c r="AK18">
        <v>807</v>
      </c>
      <c r="AL18">
        <v>4724</v>
      </c>
      <c r="AM18">
        <v>800</v>
      </c>
      <c r="AN18">
        <v>669</v>
      </c>
      <c r="AO18">
        <v>1861</v>
      </c>
      <c r="AP18">
        <v>5622</v>
      </c>
      <c r="AQ18">
        <v>945</v>
      </c>
      <c r="AR18">
        <v>589</v>
      </c>
      <c r="AS18">
        <v>2468</v>
      </c>
    </row>
    <row r="19" spans="1:45">
      <c r="A19" t="s">
        <v>799</v>
      </c>
      <c r="B19">
        <v>45722</v>
      </c>
      <c r="C19">
        <v>5395</v>
      </c>
      <c r="D19">
        <v>5801</v>
      </c>
      <c r="E19">
        <v>21232</v>
      </c>
      <c r="F19">
        <v>646</v>
      </c>
      <c r="G19">
        <v>208</v>
      </c>
      <c r="H19">
        <v>41</v>
      </c>
      <c r="I19">
        <v>358</v>
      </c>
      <c r="J19">
        <v>165</v>
      </c>
      <c r="K19">
        <v>37</v>
      </c>
      <c r="L19">
        <v>41</v>
      </c>
      <c r="M19">
        <v>83</v>
      </c>
      <c r="N19">
        <v>1105</v>
      </c>
      <c r="O19">
        <v>102</v>
      </c>
      <c r="P19">
        <v>125</v>
      </c>
      <c r="Q19">
        <v>774</v>
      </c>
      <c r="R19">
        <v>1006</v>
      </c>
      <c r="S19">
        <v>192</v>
      </c>
      <c r="T19">
        <v>85</v>
      </c>
      <c r="U19">
        <v>454</v>
      </c>
      <c r="V19">
        <v>9702</v>
      </c>
      <c r="W19">
        <v>1293</v>
      </c>
      <c r="X19">
        <v>2192</v>
      </c>
      <c r="Y19">
        <v>5172</v>
      </c>
      <c r="Z19">
        <v>17988</v>
      </c>
      <c r="AA19">
        <v>1154</v>
      </c>
      <c r="AB19">
        <v>1774</v>
      </c>
      <c r="AC19">
        <v>7879</v>
      </c>
      <c r="AD19">
        <v>2081</v>
      </c>
      <c r="AE19">
        <v>260</v>
      </c>
      <c r="AF19">
        <v>145</v>
      </c>
      <c r="AG19">
        <v>714</v>
      </c>
      <c r="AH19">
        <v>1715</v>
      </c>
      <c r="AI19">
        <v>338</v>
      </c>
      <c r="AJ19">
        <v>81</v>
      </c>
      <c r="AK19">
        <v>869</v>
      </c>
      <c r="AL19">
        <v>5144</v>
      </c>
      <c r="AM19">
        <v>821</v>
      </c>
      <c r="AN19">
        <v>714</v>
      </c>
      <c r="AO19">
        <v>2026</v>
      </c>
      <c r="AP19">
        <v>5761</v>
      </c>
      <c r="AQ19">
        <v>861</v>
      </c>
      <c r="AR19">
        <v>530</v>
      </c>
      <c r="AS19">
        <v>2805</v>
      </c>
    </row>
    <row r="20" spans="1:45">
      <c r="A20" t="s">
        <v>800</v>
      </c>
      <c r="B20">
        <v>48235</v>
      </c>
      <c r="C20">
        <v>5485</v>
      </c>
      <c r="D20">
        <v>5914</v>
      </c>
      <c r="E20">
        <v>22598</v>
      </c>
      <c r="F20">
        <v>656</v>
      </c>
      <c r="G20">
        <v>186</v>
      </c>
      <c r="H20">
        <v>37</v>
      </c>
      <c r="I20">
        <v>368</v>
      </c>
      <c r="J20">
        <v>169</v>
      </c>
      <c r="K20">
        <v>31</v>
      </c>
      <c r="L20">
        <v>35</v>
      </c>
      <c r="M20">
        <v>95</v>
      </c>
      <c r="N20">
        <v>1168</v>
      </c>
      <c r="O20">
        <v>97</v>
      </c>
      <c r="P20">
        <v>128</v>
      </c>
      <c r="Q20">
        <v>817</v>
      </c>
      <c r="R20">
        <v>1038</v>
      </c>
      <c r="S20">
        <v>197</v>
      </c>
      <c r="T20">
        <v>73</v>
      </c>
      <c r="U20">
        <v>472</v>
      </c>
      <c r="V20">
        <v>10069</v>
      </c>
      <c r="W20">
        <v>1342</v>
      </c>
      <c r="X20">
        <v>2135</v>
      </c>
      <c r="Y20">
        <v>5373</v>
      </c>
      <c r="Z20">
        <v>19541</v>
      </c>
      <c r="AA20">
        <v>1185</v>
      </c>
      <c r="AB20">
        <v>1886</v>
      </c>
      <c r="AC20">
        <v>8519</v>
      </c>
      <c r="AD20">
        <v>2149</v>
      </c>
      <c r="AE20">
        <v>248</v>
      </c>
      <c r="AF20">
        <v>122</v>
      </c>
      <c r="AG20">
        <v>760</v>
      </c>
      <c r="AH20">
        <v>1786</v>
      </c>
      <c r="AI20">
        <v>337</v>
      </c>
      <c r="AJ20">
        <v>79</v>
      </c>
      <c r="AK20">
        <v>823</v>
      </c>
      <c r="AL20">
        <v>5233</v>
      </c>
      <c r="AM20">
        <v>857</v>
      </c>
      <c r="AN20">
        <v>786</v>
      </c>
      <c r="AO20">
        <v>2244</v>
      </c>
      <c r="AP20">
        <v>6013</v>
      </c>
      <c r="AQ20">
        <v>884</v>
      </c>
      <c r="AR20">
        <v>563</v>
      </c>
      <c r="AS20">
        <v>3013</v>
      </c>
    </row>
    <row r="21" spans="1:45">
      <c r="A21" t="s">
        <v>829</v>
      </c>
      <c r="B21">
        <f>B20*POWER(B$20/B$16, 1/4)</f>
        <v>50456.487211013526</v>
      </c>
      <c r="C21">
        <f t="shared" ref="C21:AS25" si="2">C20*POWER(C$20/C$16, 1/4)</f>
        <v>5438.262831005155</v>
      </c>
      <c r="D21">
        <f t="shared" si="2"/>
        <v>6014.0961546331582</v>
      </c>
      <c r="E21">
        <f t="shared" si="2"/>
        <v>24568.375039489045</v>
      </c>
      <c r="F21">
        <f t="shared" si="2"/>
        <v>677.38542194622823</v>
      </c>
      <c r="G21">
        <f t="shared" si="2"/>
        <v>183.11540536141234</v>
      </c>
      <c r="H21">
        <f t="shared" si="2"/>
        <v>37.790481534201071</v>
      </c>
      <c r="I21">
        <f t="shared" si="2"/>
        <v>393.32132748268003</v>
      </c>
      <c r="J21">
        <f t="shared" si="2"/>
        <v>174.11475096108262</v>
      </c>
      <c r="K21">
        <f t="shared" si="2"/>
        <v>30.292309682782097</v>
      </c>
      <c r="L21">
        <f t="shared" si="2"/>
        <v>39.307858610243365</v>
      </c>
      <c r="M21">
        <f t="shared" si="2"/>
        <v>106.12606166132726</v>
      </c>
      <c r="N21">
        <f t="shared" si="2"/>
        <v>1215.454536389014</v>
      </c>
      <c r="O21">
        <f t="shared" si="2"/>
        <v>88.656578723571641</v>
      </c>
      <c r="P21">
        <f t="shared" si="2"/>
        <v>134.81993928906923</v>
      </c>
      <c r="Q21">
        <f t="shared" si="2"/>
        <v>865.39901483629421</v>
      </c>
      <c r="R21">
        <f t="shared" si="2"/>
        <v>1093.1029849415515</v>
      </c>
      <c r="S21">
        <f t="shared" si="2"/>
        <v>180.26283739779211</v>
      </c>
      <c r="T21">
        <f t="shared" si="2"/>
        <v>72.508389546704578</v>
      </c>
      <c r="U21">
        <f t="shared" si="2"/>
        <v>502.30273587667944</v>
      </c>
      <c r="V21">
        <f t="shared" si="2"/>
        <v>10396.196883738279</v>
      </c>
      <c r="W21">
        <f t="shared" si="2"/>
        <v>1364.1333461975155</v>
      </c>
      <c r="X21">
        <f t="shared" si="2"/>
        <v>2131.2663803520595</v>
      </c>
      <c r="Y21">
        <f t="shared" si="2"/>
        <v>5861.3373648300876</v>
      </c>
      <c r="Z21">
        <f t="shared" si="2"/>
        <v>20593.538627019192</v>
      </c>
      <c r="AA21">
        <f t="shared" si="2"/>
        <v>1168.1187807558003</v>
      </c>
      <c r="AB21">
        <f t="shared" si="2"/>
        <v>1933.892609829149</v>
      </c>
      <c r="AC21">
        <f t="shared" si="2"/>
        <v>9329.7213314931469</v>
      </c>
      <c r="AD21">
        <f t="shared" si="2"/>
        <v>2239.5379502185037</v>
      </c>
      <c r="AE21">
        <f t="shared" si="2"/>
        <v>252.16952757156304</v>
      </c>
      <c r="AF21">
        <f t="shared" si="2"/>
        <v>123.54787813411811</v>
      </c>
      <c r="AG21">
        <f t="shared" si="2"/>
        <v>809.66242972566033</v>
      </c>
      <c r="AH21">
        <f t="shared" si="2"/>
        <v>1880.5522936571599</v>
      </c>
      <c r="AI21">
        <f t="shared" si="2"/>
        <v>341.38928144811445</v>
      </c>
      <c r="AJ21">
        <f t="shared" si="2"/>
        <v>81.42529752009527</v>
      </c>
      <c r="AK21">
        <f t="shared" si="2"/>
        <v>870.67976550722994</v>
      </c>
      <c r="AL21">
        <f t="shared" si="2"/>
        <v>5548.9979174727623</v>
      </c>
      <c r="AM21">
        <f t="shared" si="2"/>
        <v>861.56001905880066</v>
      </c>
      <c r="AN21">
        <f t="shared" si="2"/>
        <v>819.54493621057122</v>
      </c>
      <c r="AO21">
        <f t="shared" si="2"/>
        <v>2423.3022172548649</v>
      </c>
      <c r="AP21">
        <f t="shared" si="2"/>
        <v>6207.5184718117271</v>
      </c>
      <c r="AQ21">
        <f t="shared" si="2"/>
        <v>855.46096682686323</v>
      </c>
      <c r="AR21">
        <f t="shared" si="2"/>
        <v>574.01872901673596</v>
      </c>
      <c r="AS21">
        <f t="shared" si="2"/>
        <v>3292.8764500443963</v>
      </c>
    </row>
    <row r="22" spans="1:45">
      <c r="A22" t="s">
        <v>811</v>
      </c>
      <c r="B22">
        <f>B21*POWER(B$20/B$16, 1/4)</f>
        <v>52780.286134034854</v>
      </c>
      <c r="C22">
        <f t="shared" si="2"/>
        <v>5391.9239050304832</v>
      </c>
      <c r="D22">
        <f t="shared" si="2"/>
        <v>6115.8864655348898</v>
      </c>
      <c r="E22">
        <f t="shared" si="2"/>
        <v>26710.551910832302</v>
      </c>
      <c r="F22">
        <f t="shared" si="2"/>
        <v>699.46800284339884</v>
      </c>
      <c r="G22">
        <f t="shared" si="2"/>
        <v>180.27554667029227</v>
      </c>
      <c r="H22">
        <f t="shared" si="2"/>
        <v>38.597851205048435</v>
      </c>
      <c r="I22">
        <f t="shared" si="2"/>
        <v>420.38496373026533</v>
      </c>
      <c r="J22">
        <f t="shared" si="2"/>
        <v>179.3842988298214</v>
      </c>
      <c r="K22">
        <f t="shared" si="2"/>
        <v>29.600775029599163</v>
      </c>
      <c r="L22">
        <f t="shared" si="2"/>
        <v>44.145935672082381</v>
      </c>
      <c r="M22">
        <f t="shared" si="2"/>
        <v>118.5551680394088</v>
      </c>
      <c r="N22">
        <f t="shared" si="2"/>
        <v>1264.8370976272543</v>
      </c>
      <c r="O22">
        <f t="shared" si="2"/>
        <v>81.030813927513975</v>
      </c>
      <c r="P22">
        <f t="shared" si="2"/>
        <v>142.00325023365869</v>
      </c>
      <c r="Q22">
        <f t="shared" si="2"/>
        <v>916.66518345119778</v>
      </c>
      <c r="R22">
        <f t="shared" si="2"/>
        <v>1151.1311519153467</v>
      </c>
      <c r="S22">
        <f t="shared" si="2"/>
        <v>164.9476677497606</v>
      </c>
      <c r="T22">
        <f t="shared" si="2"/>
        <v>72.02008978981722</v>
      </c>
      <c r="U22">
        <f t="shared" si="2"/>
        <v>534.55092896016356</v>
      </c>
      <c r="V22">
        <f t="shared" si="2"/>
        <v>10734.026183876204</v>
      </c>
      <c r="W22">
        <f t="shared" si="2"/>
        <v>1386.6317333889945</v>
      </c>
      <c r="X22">
        <f t="shared" si="2"/>
        <v>2127.5392899386275</v>
      </c>
      <c r="Y22">
        <f t="shared" si="2"/>
        <v>6394.0583853253893</v>
      </c>
      <c r="Z22">
        <f t="shared" si="2"/>
        <v>21702.77023604378</v>
      </c>
      <c r="AA22">
        <f t="shared" si="2"/>
        <v>1151.4780472189177</v>
      </c>
      <c r="AB22">
        <f t="shared" si="2"/>
        <v>1983.0013925513242</v>
      </c>
      <c r="AC22">
        <f t="shared" si="2"/>
        <v>10217.595976443041</v>
      </c>
      <c r="AD22">
        <f t="shared" si="2"/>
        <v>2333.8902887244753</v>
      </c>
      <c r="AE22">
        <f t="shared" si="2"/>
        <v>256.40915578897295</v>
      </c>
      <c r="AF22">
        <f t="shared" si="2"/>
        <v>125.11539501182705</v>
      </c>
      <c r="AG22">
        <f t="shared" si="2"/>
        <v>862.57006593323661</v>
      </c>
      <c r="AH22">
        <f t="shared" si="2"/>
        <v>1980.1102626983231</v>
      </c>
      <c r="AI22">
        <f t="shared" si="2"/>
        <v>345.83573141738844</v>
      </c>
      <c r="AJ22">
        <f t="shared" si="2"/>
        <v>83.92505159792448</v>
      </c>
      <c r="AK22">
        <f t="shared" si="2"/>
        <v>921.12181538727214</v>
      </c>
      <c r="AL22">
        <f t="shared" si="2"/>
        <v>5884.0775631792576</v>
      </c>
      <c r="AM22">
        <f t="shared" si="2"/>
        <v>866.14430156429512</v>
      </c>
      <c r="AN22">
        <f t="shared" si="2"/>
        <v>854.52150441270896</v>
      </c>
      <c r="AO22">
        <f t="shared" si="2"/>
        <v>2616.9312104065707</v>
      </c>
      <c r="AP22">
        <f t="shared" si="2"/>
        <v>6408.3295489578904</v>
      </c>
      <c r="AQ22">
        <f t="shared" si="2"/>
        <v>827.84328706374617</v>
      </c>
      <c r="AR22">
        <f t="shared" si="2"/>
        <v>585.2531105896785</v>
      </c>
      <c r="AS22">
        <f t="shared" si="2"/>
        <v>3598.7505195011568</v>
      </c>
    </row>
    <row r="23" spans="1:45">
      <c r="A23" t="s">
        <v>823</v>
      </c>
      <c r="B23">
        <f>B22*POWER(B$20/B$16, 1/4)</f>
        <v>55211.108786473807</v>
      </c>
      <c r="C23">
        <f t="shared" si="2"/>
        <v>5345.9798286846753</v>
      </c>
      <c r="D23">
        <f t="shared" si="2"/>
        <v>6219.3996067883591</v>
      </c>
      <c r="E23">
        <f t="shared" si="2"/>
        <v>29039.510437077122</v>
      </c>
      <c r="F23">
        <f t="shared" si="2"/>
        <v>722.27046988408722</v>
      </c>
      <c r="G23">
        <f t="shared" si="2"/>
        <v>177.47973013591817</v>
      </c>
      <c r="H23">
        <f t="shared" si="2"/>
        <v>39.422469816870908</v>
      </c>
      <c r="I23">
        <f t="shared" si="2"/>
        <v>449.31079344604962</v>
      </c>
      <c r="J23">
        <f t="shared" si="2"/>
        <v>184.81332850344839</v>
      </c>
      <c r="K23">
        <f t="shared" si="2"/>
        <v>28.925027227321976</v>
      </c>
      <c r="L23">
        <f t="shared" si="2"/>
        <v>49.579491360431803</v>
      </c>
      <c r="M23">
        <f t="shared" si="2"/>
        <v>132.43992709072961</v>
      </c>
      <c r="N23">
        <f t="shared" si="2"/>
        <v>1316.2260172124661</v>
      </c>
      <c r="O23">
        <f t="shared" si="2"/>
        <v>74.060976639172452</v>
      </c>
      <c r="P23">
        <f t="shared" si="2"/>
        <v>149.5692935574404</v>
      </c>
      <c r="Q23">
        <f t="shared" si="2"/>
        <v>970.96835580587208</v>
      </c>
      <c r="R23">
        <f t="shared" si="2"/>
        <v>1212.2397863370636</v>
      </c>
      <c r="S23">
        <f t="shared" si="2"/>
        <v>150.93367822700574</v>
      </c>
      <c r="T23">
        <f t="shared" si="2"/>
        <v>71.535078433817915</v>
      </c>
      <c r="U23">
        <f t="shared" si="2"/>
        <v>568.8694789875226</v>
      </c>
      <c r="V23">
        <f t="shared" si="2"/>
        <v>11082.833405778019</v>
      </c>
      <c r="W23">
        <f t="shared" si="2"/>
        <v>1409.5011821248809</v>
      </c>
      <c r="X23">
        <f t="shared" si="2"/>
        <v>2123.8187173415872</v>
      </c>
      <c r="Y23">
        <f t="shared" si="2"/>
        <v>6975.1969713033395</v>
      </c>
      <c r="Z23">
        <f t="shared" si="2"/>
        <v>22871.748486223325</v>
      </c>
      <c r="AA23">
        <f t="shared" si="2"/>
        <v>1135.074373488972</v>
      </c>
      <c r="AB23">
        <f t="shared" si="2"/>
        <v>2033.3572313552054</v>
      </c>
      <c r="AC23">
        <f t="shared" si="2"/>
        <v>11189.966326798825</v>
      </c>
      <c r="AD23">
        <f t="shared" si="2"/>
        <v>2432.2177167263303</v>
      </c>
      <c r="AE23">
        <f t="shared" si="2"/>
        <v>260.72006322713156</v>
      </c>
      <c r="AF23">
        <f t="shared" si="2"/>
        <v>126.70279980019063</v>
      </c>
      <c r="AG23">
        <f t="shared" si="2"/>
        <v>918.93496762122015</v>
      </c>
      <c r="AH23">
        <f t="shared" si="2"/>
        <v>2084.9389116525267</v>
      </c>
      <c r="AI23">
        <f t="shared" si="2"/>
        <v>350.34009450345798</v>
      </c>
      <c r="AJ23">
        <f t="shared" si="2"/>
        <v>86.501548047472767</v>
      </c>
      <c r="AK23">
        <f t="shared" si="2"/>
        <v>974.48618010326129</v>
      </c>
      <c r="AL23">
        <f t="shared" si="2"/>
        <v>6239.391198992912</v>
      </c>
      <c r="AM23">
        <f t="shared" si="2"/>
        <v>870.75297662007665</v>
      </c>
      <c r="AN23">
        <f t="shared" si="2"/>
        <v>890.9908038479324</v>
      </c>
      <c r="AO23">
        <f t="shared" si="2"/>
        <v>2826.0317310970145</v>
      </c>
      <c r="AP23">
        <f t="shared" si="2"/>
        <v>6615.6367950462354</v>
      </c>
      <c r="AQ23">
        <f t="shared" si="2"/>
        <v>801.11721576095113</v>
      </c>
      <c r="AR23">
        <f t="shared" si="2"/>
        <v>596.70736535307014</v>
      </c>
      <c r="AS23">
        <f t="shared" si="2"/>
        <v>3933.0371175739779</v>
      </c>
    </row>
    <row r="24" spans="1:45">
      <c r="A24" t="s">
        <v>826</v>
      </c>
      <c r="B24">
        <f>B23*POWER(B$20/B$16, 1/4)</f>
        <v>57753.88420007447</v>
      </c>
      <c r="C24">
        <f t="shared" si="2"/>
        <v>5300.4272374911898</v>
      </c>
      <c r="D24">
        <f t="shared" si="2"/>
        <v>6324.6647377938525</v>
      </c>
      <c r="E24">
        <f t="shared" si="2"/>
        <v>31571.536568778971</v>
      </c>
      <c r="F24">
        <f t="shared" si="2"/>
        <v>745.81629116117824</v>
      </c>
      <c r="G24">
        <f t="shared" si="2"/>
        <v>174.72727272727272</v>
      </c>
      <c r="H24">
        <f t="shared" si="2"/>
        <v>40.264705882352949</v>
      </c>
      <c r="I24">
        <f t="shared" si="2"/>
        <v>480.22695035461004</v>
      </c>
      <c r="J24">
        <f t="shared" si="2"/>
        <v>190.40666666666667</v>
      </c>
      <c r="K24">
        <f t="shared" si="2"/>
        <v>28.264705882352946</v>
      </c>
      <c r="L24">
        <f t="shared" si="2"/>
        <v>55.681818181818166</v>
      </c>
      <c r="M24">
        <f t="shared" si="2"/>
        <v>147.95081967213113</v>
      </c>
      <c r="N24">
        <f t="shared" si="2"/>
        <v>1369.7028112449798</v>
      </c>
      <c r="O24">
        <f t="shared" si="2"/>
        <v>67.690647482014356</v>
      </c>
      <c r="P24">
        <f t="shared" si="2"/>
        <v>157.53846153846163</v>
      </c>
      <c r="Q24">
        <f t="shared" si="2"/>
        <v>1028.4884437596306</v>
      </c>
      <c r="R24">
        <f t="shared" si="2"/>
        <v>1276.5924170616115</v>
      </c>
      <c r="S24">
        <f t="shared" si="2"/>
        <v>138.11032028469751</v>
      </c>
      <c r="T24">
        <f t="shared" si="2"/>
        <v>71.053333333333356</v>
      </c>
      <c r="U24">
        <f t="shared" si="2"/>
        <v>605.39130434782589</v>
      </c>
      <c r="V24">
        <f t="shared" si="2"/>
        <v>11442.975282167041</v>
      </c>
      <c r="W24">
        <f t="shared" si="2"/>
        <v>1432.7478122513915</v>
      </c>
      <c r="X24">
        <f t="shared" si="2"/>
        <v>2120.1046511627906</v>
      </c>
      <c r="Y24">
        <f t="shared" si="2"/>
        <v>7609.1536636794945</v>
      </c>
      <c r="Z24">
        <f t="shared" si="2"/>
        <v>24103.691516222698</v>
      </c>
      <c r="AA24">
        <f t="shared" si="2"/>
        <v>1118.9043824701196</v>
      </c>
      <c r="AB24">
        <f t="shared" si="2"/>
        <v>2084.9917936694014</v>
      </c>
      <c r="AC24">
        <f t="shared" si="2"/>
        <v>12254.873522458623</v>
      </c>
      <c r="AD24">
        <f t="shared" si="2"/>
        <v>2534.6877058177829</v>
      </c>
      <c r="AE24">
        <f t="shared" si="2"/>
        <v>265.10344827586215</v>
      </c>
      <c r="AF24">
        <f t="shared" si="2"/>
        <v>128.31034482758619</v>
      </c>
      <c r="AG24">
        <f t="shared" si="2"/>
        <v>978.983050847458</v>
      </c>
      <c r="AH24">
        <f t="shared" si="2"/>
        <v>2195.3172746042674</v>
      </c>
      <c r="AI24">
        <f t="shared" si="2"/>
        <v>354.9031250000001</v>
      </c>
      <c r="AJ24">
        <f t="shared" si="2"/>
        <v>89.157142857142873</v>
      </c>
      <c r="AK24">
        <f t="shared" si="2"/>
        <v>1030.9421613394213</v>
      </c>
      <c r="AL24">
        <f t="shared" si="2"/>
        <v>6616.1606668277382</v>
      </c>
      <c r="AM24">
        <f t="shared" si="2"/>
        <v>875.38617401668682</v>
      </c>
      <c r="AN24">
        <f t="shared" si="2"/>
        <v>929.01654135338333</v>
      </c>
      <c r="AO24">
        <f t="shared" si="2"/>
        <v>3051.8399999999997</v>
      </c>
      <c r="AP24">
        <f t="shared" si="2"/>
        <v>6829.6503588968626</v>
      </c>
      <c r="AQ24">
        <f t="shared" si="2"/>
        <v>775.25396825396842</v>
      </c>
      <c r="AR24">
        <f t="shared" si="2"/>
        <v>608.38579654510568</v>
      </c>
      <c r="AS24">
        <f t="shared" si="2"/>
        <v>4298.3754734848471</v>
      </c>
    </row>
    <row r="25" spans="1:45">
      <c r="A25" t="s">
        <v>867</v>
      </c>
      <c r="B25">
        <f>B24*POWER(B$20/B$16, 1/4)</f>
        <v>60413.768415619641</v>
      </c>
      <c r="C25">
        <f t="shared" si="2"/>
        <v>5255.2627956418728</v>
      </c>
      <c r="D25">
        <f t="shared" si="2"/>
        <v>6431.7115114829112</v>
      </c>
      <c r="E25">
        <f t="shared" si="2"/>
        <v>34324.33626846203</v>
      </c>
      <c r="F25">
        <f t="shared" si="2"/>
        <v>770.12969982101481</v>
      </c>
      <c r="G25">
        <f t="shared" si="2"/>
        <v>172.01750200617522</v>
      </c>
      <c r="H25">
        <f t="shared" si="2"/>
        <v>41.124935787218824</v>
      </c>
      <c r="I25">
        <f t="shared" si="2"/>
        <v>513.27038480009321</v>
      </c>
      <c r="J25">
        <f t="shared" si="2"/>
        <v>196.16928608281972</v>
      </c>
      <c r="K25">
        <f t="shared" si="2"/>
        <v>27.619458828418974</v>
      </c>
      <c r="L25">
        <f t="shared" si="2"/>
        <v>62.535229607205331</v>
      </c>
      <c r="M25">
        <f t="shared" si="2"/>
        <v>165.27829275124736</v>
      </c>
      <c r="N25">
        <f t="shared" si="2"/>
        <v>1425.3523077333014</v>
      </c>
      <c r="O25">
        <f t="shared" si="2"/>
        <v>61.868259972564353</v>
      </c>
      <c r="P25">
        <f t="shared" si="2"/>
        <v>165.93223297116222</v>
      </c>
      <c r="Q25">
        <f t="shared" si="2"/>
        <v>1089.4160171359827</v>
      </c>
      <c r="R25">
        <f t="shared" si="2"/>
        <v>1344.3612539920978</v>
      </c>
      <c r="S25">
        <f t="shared" si="2"/>
        <v>126.3764376062813</v>
      </c>
      <c r="T25">
        <f t="shared" si="2"/>
        <v>70.574832492125807</v>
      </c>
      <c r="U25">
        <f t="shared" si="2"/>
        <v>644.25785688530607</v>
      </c>
      <c r="V25">
        <f t="shared" si="2"/>
        <v>11814.820137963963</v>
      </c>
      <c r="W25">
        <f t="shared" si="2"/>
        <v>1456.3778445481821</v>
      </c>
      <c r="X25">
        <f t="shared" si="2"/>
        <v>2116.3970800240218</v>
      </c>
      <c r="Y25">
        <f t="shared" si="2"/>
        <v>8300.7289565714455</v>
      </c>
      <c r="Z25">
        <f t="shared" si="2"/>
        <v>25401.990803596895</v>
      </c>
      <c r="AA25">
        <f t="shared" si="2"/>
        <v>1102.9647451757955</v>
      </c>
      <c r="AB25">
        <f t="shared" si="2"/>
        <v>2137.9375510772416</v>
      </c>
      <c r="AC25">
        <f t="shared" si="2"/>
        <v>13421.123948495455</v>
      </c>
      <c r="AD25">
        <f t="shared" si="2"/>
        <v>2641.4747832160069</v>
      </c>
      <c r="AE25">
        <f t="shared" si="2"/>
        <v>269.56052947305022</v>
      </c>
      <c r="AF25">
        <f t="shared" si="2"/>
        <v>129.93828562381387</v>
      </c>
      <c r="AG25">
        <f t="shared" si="2"/>
        <v>1042.9549942228848</v>
      </c>
      <c r="AH25">
        <f t="shared" si="2"/>
        <v>2311.5391579295856</v>
      </c>
      <c r="AI25">
        <f t="shared" si="2"/>
        <v>359.52558702504564</v>
      </c>
      <c r="AJ25">
        <f t="shared" si="2"/>
        <v>91.89426434410754</v>
      </c>
      <c r="AK25">
        <f t="shared" si="2"/>
        <v>1090.6688691209285</v>
      </c>
      <c r="AL25">
        <f t="shared" si="2"/>
        <v>7015.681590271799</v>
      </c>
      <c r="AM25">
        <f t="shared" si="2"/>
        <v>880.04402423527097</v>
      </c>
      <c r="AN25">
        <f t="shared" si="2"/>
        <v>968.66514264888553</v>
      </c>
      <c r="AO25">
        <f t="shared" si="2"/>
        <v>3295.6910154666157</v>
      </c>
      <c r="AP25">
        <f t="shared" si="2"/>
        <v>7050.587187571572</v>
      </c>
      <c r="AQ25">
        <f t="shared" si="2"/>
        <v>750.22568916165403</v>
      </c>
      <c r="AR25">
        <f t="shared" si="2"/>
        <v>620.29279162461125</v>
      </c>
      <c r="AS25">
        <f t="shared" si="2"/>
        <v>4697.6499734771605</v>
      </c>
    </row>
    <row r="28" spans="1:45">
      <c r="A28" t="s">
        <v>623</v>
      </c>
    </row>
    <row r="29" spans="1:45">
      <c r="A29" t="s">
        <v>857</v>
      </c>
    </row>
    <row r="30" spans="1:45">
      <c r="B30" t="s">
        <v>856</v>
      </c>
    </row>
  </sheetData>
  <pageMargins left="0.70866141732283472" right="0.70866141732283472" top="0.74803149606299213" bottom="0.74803149606299213" header="0.31496062992125984" footer="0.31496062992125984"/>
  <pageSetup scale="67" orientation="landscape" r:id="rId1"/>
  <colBreaks count="3" manualBreakCount="3">
    <brk id="13" max="1048575" man="1"/>
    <brk id="25" max="1048575" man="1"/>
    <brk id="37" max="1048575" man="1"/>
  </colBreaks>
</worksheet>
</file>

<file path=xl/worksheets/sheet49.xml><?xml version="1.0" encoding="utf-8"?>
<worksheet xmlns="http://schemas.openxmlformats.org/spreadsheetml/2006/main" xmlns:r="http://schemas.openxmlformats.org/officeDocument/2006/relationships">
  <dimension ref="A1:O48"/>
  <sheetViews>
    <sheetView workbookViewId="0">
      <selection activeCell="CS23" sqref="CS23"/>
    </sheetView>
  </sheetViews>
  <sheetFormatPr defaultRowHeight="12.75"/>
  <cols>
    <col min="1" max="1" width="21" customWidth="1"/>
  </cols>
  <sheetData>
    <row r="1" spans="1:15">
      <c r="A1" t="s">
        <v>838</v>
      </c>
    </row>
    <row r="2" spans="1:15">
      <c r="A2" t="s">
        <v>839</v>
      </c>
    </row>
    <row r="3" spans="1:15">
      <c r="A3" t="s">
        <v>810</v>
      </c>
    </row>
    <row r="4" spans="1:15">
      <c r="B4" t="s">
        <v>844</v>
      </c>
      <c r="C4" t="s">
        <v>847</v>
      </c>
      <c r="D4" t="s">
        <v>840</v>
      </c>
      <c r="E4" t="s">
        <v>866</v>
      </c>
      <c r="F4" t="s">
        <v>640</v>
      </c>
      <c r="G4" t="s">
        <v>797</v>
      </c>
      <c r="H4" t="s">
        <v>798</v>
      </c>
      <c r="I4" t="s">
        <v>799</v>
      </c>
      <c r="J4" t="s">
        <v>645</v>
      </c>
      <c r="K4" t="s">
        <v>829</v>
      </c>
      <c r="L4" t="s">
        <v>802</v>
      </c>
      <c r="M4" t="s">
        <v>803</v>
      </c>
      <c r="N4" t="s">
        <v>804</v>
      </c>
      <c r="O4" t="s">
        <v>867</v>
      </c>
    </row>
    <row r="5" spans="1:15">
      <c r="A5" t="s">
        <v>868</v>
      </c>
      <c r="B5">
        <v>1997</v>
      </c>
      <c r="C5">
        <f>B5+1</f>
        <v>1998</v>
      </c>
      <c r="D5">
        <f t="shared" ref="D5:O5" si="0">C5+1</f>
        <v>1999</v>
      </c>
      <c r="E5">
        <f t="shared" si="0"/>
        <v>2000</v>
      </c>
      <c r="F5">
        <f t="shared" si="0"/>
        <v>2001</v>
      </c>
      <c r="G5">
        <f t="shared" si="0"/>
        <v>2002</v>
      </c>
      <c r="H5">
        <f t="shared" si="0"/>
        <v>2003</v>
      </c>
      <c r="I5">
        <f t="shared" si="0"/>
        <v>2004</v>
      </c>
      <c r="J5">
        <f t="shared" si="0"/>
        <v>2005</v>
      </c>
      <c r="K5">
        <f t="shared" si="0"/>
        <v>2006</v>
      </c>
      <c r="L5">
        <f t="shared" si="0"/>
        <v>2007</v>
      </c>
      <c r="M5">
        <f t="shared" si="0"/>
        <v>2008</v>
      </c>
      <c r="N5">
        <f t="shared" si="0"/>
        <v>2009</v>
      </c>
      <c r="O5">
        <f t="shared" si="0"/>
        <v>2010</v>
      </c>
    </row>
    <row r="6" spans="1:15">
      <c r="A6" t="s">
        <v>264</v>
      </c>
      <c r="B6">
        <f t="shared" ref="B6:O6" si="1">B18+B30</f>
        <v>829770</v>
      </c>
      <c r="C6">
        <f t="shared" si="1"/>
        <v>822771</v>
      </c>
      <c r="D6">
        <f t="shared" si="1"/>
        <v>826362</v>
      </c>
      <c r="E6">
        <f t="shared" si="1"/>
        <v>845904.41605826898</v>
      </c>
      <c r="F6">
        <f t="shared" si="1"/>
        <v>865999.90416525421</v>
      </c>
      <c r="G6">
        <f t="shared" si="1"/>
        <v>886665</v>
      </c>
      <c r="H6">
        <f t="shared" si="1"/>
        <v>936393</v>
      </c>
      <c r="I6">
        <f t="shared" si="1"/>
        <v>993714</v>
      </c>
      <c r="J6">
        <f t="shared" si="1"/>
        <v>1015303.6508547051</v>
      </c>
      <c r="K6">
        <f t="shared" si="1"/>
        <v>1037367.1536937219</v>
      </c>
      <c r="L6">
        <f t="shared" si="1"/>
        <v>1059915</v>
      </c>
      <c r="M6">
        <f t="shared" si="1"/>
        <v>1066350</v>
      </c>
      <c r="N6">
        <f t="shared" si="1"/>
        <v>1112370</v>
      </c>
      <c r="O6">
        <f t="shared" si="1"/>
        <v>1137752.1253984971</v>
      </c>
    </row>
    <row r="7" spans="1:15">
      <c r="A7" t="s">
        <v>793</v>
      </c>
      <c r="B7">
        <f t="shared" ref="B7:O7" si="2">B19+B31</f>
        <v>16056</v>
      </c>
      <c r="C7">
        <f t="shared" si="2"/>
        <v>15798</v>
      </c>
      <c r="D7">
        <f t="shared" si="2"/>
        <v>15711</v>
      </c>
      <c r="E7">
        <f t="shared" si="2"/>
        <v>15896.622684671496</v>
      </c>
      <c r="F7">
        <f t="shared" si="2"/>
        <v>16084.611655816387</v>
      </c>
      <c r="G7">
        <f t="shared" si="2"/>
        <v>16275</v>
      </c>
      <c r="H7">
        <f t="shared" si="2"/>
        <v>16905</v>
      </c>
      <c r="I7">
        <f t="shared" si="2"/>
        <v>17550</v>
      </c>
      <c r="J7">
        <f t="shared" si="2"/>
        <v>17636.040504730594</v>
      </c>
      <c r="K7">
        <f t="shared" si="2"/>
        <v>17723.035547139647</v>
      </c>
      <c r="L7">
        <f t="shared" si="2"/>
        <v>17811</v>
      </c>
      <c r="M7">
        <f t="shared" si="2"/>
        <v>17298</v>
      </c>
      <c r="N7">
        <f t="shared" si="2"/>
        <v>17319</v>
      </c>
      <c r="O7">
        <f t="shared" si="2"/>
        <v>17276.998122554294</v>
      </c>
    </row>
    <row r="8" spans="1:15">
      <c r="A8" t="s">
        <v>794</v>
      </c>
      <c r="B8">
        <f t="shared" ref="B8:O8" si="3">B20+B32</f>
        <v>2736</v>
      </c>
      <c r="C8">
        <f t="shared" si="3"/>
        <v>2934</v>
      </c>
      <c r="D8">
        <f t="shared" si="3"/>
        <v>2889</v>
      </c>
      <c r="E8">
        <f t="shared" si="3"/>
        <v>3035.6194884489128</v>
      </c>
      <c r="F8">
        <f t="shared" si="3"/>
        <v>3191.3795468900307</v>
      </c>
      <c r="G8">
        <f t="shared" si="3"/>
        <v>3357</v>
      </c>
      <c r="H8">
        <f t="shared" si="3"/>
        <v>3561</v>
      </c>
      <c r="I8">
        <f t="shared" si="3"/>
        <v>3858</v>
      </c>
      <c r="J8">
        <f t="shared" si="3"/>
        <v>3904.4385032009832</v>
      </c>
      <c r="K8">
        <f t="shared" si="3"/>
        <v>3951.4362571638694</v>
      </c>
      <c r="L8">
        <f t="shared" si="3"/>
        <v>3999</v>
      </c>
      <c r="M8">
        <f t="shared" si="3"/>
        <v>3837</v>
      </c>
      <c r="N8">
        <f t="shared" si="3"/>
        <v>4092</v>
      </c>
      <c r="O8">
        <f t="shared" si="3"/>
        <v>4143.2487789070346</v>
      </c>
    </row>
    <row r="9" spans="1:15">
      <c r="A9" t="s">
        <v>813</v>
      </c>
      <c r="B9">
        <f t="shared" ref="B9:O9" si="4">B21+B33</f>
        <v>36834</v>
      </c>
      <c r="C9">
        <f t="shared" si="4"/>
        <v>37083</v>
      </c>
      <c r="D9">
        <f t="shared" si="4"/>
        <v>37242</v>
      </c>
      <c r="E9">
        <f t="shared" si="4"/>
        <v>38319.381588642922</v>
      </c>
      <c r="F9">
        <f t="shared" si="4"/>
        <v>39429.045638631949</v>
      </c>
      <c r="G9">
        <f t="shared" si="4"/>
        <v>40572</v>
      </c>
      <c r="H9">
        <f t="shared" si="4"/>
        <v>41895</v>
      </c>
      <c r="I9">
        <f t="shared" si="4"/>
        <v>44778</v>
      </c>
      <c r="J9">
        <f t="shared" si="4"/>
        <v>43989.727696388116</v>
      </c>
      <c r="K9">
        <f t="shared" si="4"/>
        <v>43216.84026875667</v>
      </c>
      <c r="L9">
        <f t="shared" si="4"/>
        <v>42459</v>
      </c>
      <c r="M9">
        <f t="shared" si="4"/>
        <v>41445</v>
      </c>
      <c r="N9">
        <f t="shared" si="4"/>
        <v>40896</v>
      </c>
      <c r="O9">
        <f t="shared" si="4"/>
        <v>40160.972097878956</v>
      </c>
    </row>
    <row r="10" spans="1:15">
      <c r="A10" t="s">
        <v>795</v>
      </c>
      <c r="B10">
        <f t="shared" ref="B10:O10" si="5">B22+B34</f>
        <v>23631</v>
      </c>
      <c r="C10">
        <f t="shared" si="5"/>
        <v>22686</v>
      </c>
      <c r="D10">
        <f t="shared" si="5"/>
        <v>22764</v>
      </c>
      <c r="E10">
        <f t="shared" si="5"/>
        <v>23267.776141615956</v>
      </c>
      <c r="F10">
        <f t="shared" si="5"/>
        <v>23783.669081801876</v>
      </c>
      <c r="G10">
        <f t="shared" si="5"/>
        <v>24312</v>
      </c>
      <c r="H10">
        <f t="shared" si="5"/>
        <v>24654</v>
      </c>
      <c r="I10">
        <f t="shared" si="5"/>
        <v>25554</v>
      </c>
      <c r="J10">
        <f t="shared" si="5"/>
        <v>24939.322364004533</v>
      </c>
      <c r="K10">
        <f t="shared" si="5"/>
        <v>24339.441173686228</v>
      </c>
      <c r="L10">
        <f t="shared" si="5"/>
        <v>23754</v>
      </c>
      <c r="M10">
        <f t="shared" si="5"/>
        <v>23682</v>
      </c>
      <c r="N10">
        <f t="shared" si="5"/>
        <v>23025</v>
      </c>
      <c r="O10">
        <f t="shared" si="5"/>
        <v>22554.759798092706</v>
      </c>
    </row>
    <row r="11" spans="1:15">
      <c r="A11" t="s">
        <v>814</v>
      </c>
      <c r="B11">
        <f t="shared" ref="B11:O11" si="6">B23+B35</f>
        <v>235692</v>
      </c>
      <c r="C11">
        <f t="shared" si="6"/>
        <v>232092</v>
      </c>
      <c r="D11">
        <f t="shared" si="6"/>
        <v>232275</v>
      </c>
      <c r="E11">
        <f t="shared" si="6"/>
        <v>234989.93945519894</v>
      </c>
      <c r="F11">
        <f t="shared" si="6"/>
        <v>237787.30175401905</v>
      </c>
      <c r="G11">
        <f t="shared" si="6"/>
        <v>240669</v>
      </c>
      <c r="H11">
        <f t="shared" si="6"/>
        <v>250809</v>
      </c>
      <c r="I11">
        <f t="shared" si="6"/>
        <v>260061</v>
      </c>
      <c r="J11">
        <f t="shared" si="6"/>
        <v>262231.79930479493</v>
      </c>
      <c r="K11">
        <f t="shared" si="6"/>
        <v>264448.56480836112</v>
      </c>
      <c r="L11">
        <f t="shared" si="6"/>
        <v>266712</v>
      </c>
      <c r="M11">
        <f t="shared" si="6"/>
        <v>268014</v>
      </c>
      <c r="N11">
        <f t="shared" si="6"/>
        <v>269100</v>
      </c>
      <c r="O11">
        <f t="shared" si="6"/>
        <v>270993.68139018194</v>
      </c>
    </row>
    <row r="12" spans="1:15">
      <c r="A12" t="s">
        <v>815</v>
      </c>
      <c r="B12">
        <f t="shared" ref="B12:O12" si="7">B24+B36</f>
        <v>306831</v>
      </c>
      <c r="C12">
        <f t="shared" si="7"/>
        <v>303408</v>
      </c>
      <c r="D12">
        <f t="shared" si="7"/>
        <v>302940</v>
      </c>
      <c r="E12">
        <f t="shared" si="7"/>
        <v>313495.53324520489</v>
      </c>
      <c r="F12">
        <f t="shared" si="7"/>
        <v>324419.2477938892</v>
      </c>
      <c r="G12">
        <f t="shared" si="7"/>
        <v>335724</v>
      </c>
      <c r="H12">
        <f t="shared" si="7"/>
        <v>362736</v>
      </c>
      <c r="I12">
        <f t="shared" si="7"/>
        <v>397776</v>
      </c>
      <c r="J12">
        <f t="shared" si="7"/>
        <v>411735.29813891661</v>
      </c>
      <c r="K12">
        <f t="shared" si="7"/>
        <v>426255.53555506893</v>
      </c>
      <c r="L12">
        <f t="shared" si="7"/>
        <v>441360</v>
      </c>
      <c r="M12">
        <f t="shared" si="7"/>
        <v>446313</v>
      </c>
      <c r="N12">
        <f t="shared" si="7"/>
        <v>448467</v>
      </c>
      <c r="O12">
        <f t="shared" si="7"/>
        <v>459508.12166422594</v>
      </c>
    </row>
    <row r="13" spans="1:15">
      <c r="A13" t="s">
        <v>816</v>
      </c>
      <c r="B13">
        <f t="shared" ref="B13:O13" si="8">B25+B37</f>
        <v>32055</v>
      </c>
      <c r="C13">
        <f t="shared" si="8"/>
        <v>30819</v>
      </c>
      <c r="D13">
        <f t="shared" si="8"/>
        <v>30735</v>
      </c>
      <c r="E13">
        <f t="shared" si="8"/>
        <v>31791.824116476077</v>
      </c>
      <c r="F13">
        <f t="shared" si="8"/>
        <v>32925.393803256367</v>
      </c>
      <c r="G13">
        <f t="shared" si="8"/>
        <v>34140</v>
      </c>
      <c r="H13">
        <f t="shared" si="8"/>
        <v>35172</v>
      </c>
      <c r="I13">
        <f t="shared" si="8"/>
        <v>38046</v>
      </c>
      <c r="J13">
        <f t="shared" si="8"/>
        <v>38724.700970966354</v>
      </c>
      <c r="K13">
        <f t="shared" si="8"/>
        <v>39415.626807939065</v>
      </c>
      <c r="L13">
        <f t="shared" si="8"/>
        <v>40119</v>
      </c>
      <c r="M13">
        <f t="shared" si="8"/>
        <v>40299</v>
      </c>
      <c r="N13">
        <f t="shared" si="8"/>
        <v>39309</v>
      </c>
      <c r="O13">
        <f t="shared" si="8"/>
        <v>39568.798366172734</v>
      </c>
    </row>
    <row r="14" spans="1:15">
      <c r="A14" t="s">
        <v>287</v>
      </c>
      <c r="B14">
        <f t="shared" ref="B14:O14" si="9">B26+B38</f>
        <v>31320</v>
      </c>
      <c r="C14">
        <f t="shared" si="9"/>
        <v>31227</v>
      </c>
      <c r="D14">
        <f t="shared" si="9"/>
        <v>31278</v>
      </c>
      <c r="E14">
        <f t="shared" si="9"/>
        <v>31547.666044722013</v>
      </c>
      <c r="F14">
        <f t="shared" si="9"/>
        <v>31819.659343023362</v>
      </c>
      <c r="G14">
        <f t="shared" si="9"/>
        <v>32094</v>
      </c>
      <c r="H14">
        <f t="shared" si="9"/>
        <v>34254</v>
      </c>
      <c r="I14">
        <f t="shared" si="9"/>
        <v>34557</v>
      </c>
      <c r="J14">
        <f t="shared" si="9"/>
        <v>29083.822980336998</v>
      </c>
      <c r="K14">
        <f t="shared" si="9"/>
        <v>24477.604533503698</v>
      </c>
      <c r="L14">
        <f t="shared" si="9"/>
        <v>20601</v>
      </c>
      <c r="M14">
        <f t="shared" si="9"/>
        <v>20604</v>
      </c>
      <c r="N14">
        <f t="shared" si="9"/>
        <v>19647</v>
      </c>
      <c r="O14">
        <f t="shared" si="9"/>
        <v>17754.842311677261</v>
      </c>
    </row>
    <row r="15" spans="1:15">
      <c r="A15" t="s">
        <v>796</v>
      </c>
      <c r="B15">
        <f t="shared" ref="B15:O15" si="10">B27+B39</f>
        <v>70035</v>
      </c>
      <c r="C15">
        <f t="shared" si="10"/>
        <v>71418</v>
      </c>
      <c r="D15">
        <f t="shared" si="10"/>
        <v>73770</v>
      </c>
      <c r="E15">
        <f t="shared" si="10"/>
        <v>75461.181053699707</v>
      </c>
      <c r="F15">
        <f t="shared" si="10"/>
        <v>77247.120378829859</v>
      </c>
      <c r="G15">
        <f t="shared" si="10"/>
        <v>79131</v>
      </c>
      <c r="H15">
        <f t="shared" si="10"/>
        <v>83448</v>
      </c>
      <c r="I15">
        <f t="shared" si="10"/>
        <v>86097</v>
      </c>
      <c r="J15">
        <f t="shared" si="10"/>
        <v>88625.632182064364</v>
      </c>
      <c r="K15">
        <f t="shared" si="10"/>
        <v>91300.948005764571</v>
      </c>
      <c r="L15">
        <f t="shared" si="10"/>
        <v>94134</v>
      </c>
      <c r="M15">
        <f t="shared" si="10"/>
        <v>94662</v>
      </c>
      <c r="N15">
        <f t="shared" si="10"/>
        <v>93774</v>
      </c>
      <c r="O15">
        <f t="shared" si="10"/>
        <v>95417.757606131243</v>
      </c>
    </row>
    <row r="16" spans="1:15">
      <c r="A16" t="s">
        <v>646</v>
      </c>
      <c r="B16">
        <f t="shared" ref="B16:O16" si="11">B28+B40</f>
        <v>74580</v>
      </c>
      <c r="C16">
        <f t="shared" si="11"/>
        <v>75303</v>
      </c>
      <c r="D16">
        <f t="shared" si="11"/>
        <v>76752</v>
      </c>
      <c r="E16">
        <f t="shared" si="11"/>
        <v>77911.371954560833</v>
      </c>
      <c r="F16">
        <f t="shared" si="11"/>
        <v>79122.979398251817</v>
      </c>
      <c r="G16">
        <f t="shared" si="11"/>
        <v>80388</v>
      </c>
      <c r="H16">
        <f t="shared" si="11"/>
        <v>82962</v>
      </c>
      <c r="I16">
        <f t="shared" si="11"/>
        <v>85437</v>
      </c>
      <c r="J16">
        <f t="shared" si="11"/>
        <v>92496.21096051934</v>
      </c>
      <c r="K16">
        <f t="shared" si="11"/>
        <v>100304.31509877442</v>
      </c>
      <c r="L16">
        <f t="shared" si="11"/>
        <v>108960</v>
      </c>
      <c r="M16">
        <f t="shared" si="11"/>
        <v>110187</v>
      </c>
      <c r="N16">
        <f t="shared" si="11"/>
        <v>156738</v>
      </c>
      <c r="O16">
        <f t="shared" si="11"/>
        <v>178056.64893004386</v>
      </c>
    </row>
    <row r="17" spans="1:15">
      <c r="A17" t="s">
        <v>818</v>
      </c>
    </row>
    <row r="18" spans="1:15">
      <c r="A18" t="s">
        <v>264</v>
      </c>
      <c r="B18">
        <v>573636</v>
      </c>
      <c r="C18">
        <v>573099</v>
      </c>
      <c r="D18">
        <v>580377</v>
      </c>
      <c r="E18">
        <f t="shared" ref="E18:F28" si="12">D18*POWER($G18/$D18, 1/3)</f>
        <v>598065.42471535655</v>
      </c>
      <c r="F18">
        <f t="shared" si="12"/>
        <v>616292.94792860467</v>
      </c>
      <c r="G18">
        <v>635076</v>
      </c>
      <c r="H18">
        <v>677478</v>
      </c>
      <c r="I18">
        <v>738153</v>
      </c>
      <c r="J18">
        <f t="shared" ref="J18:K28" si="13">I18*(POWER($L18/$I18,1/3))</f>
        <v>755143.90048519347</v>
      </c>
      <c r="K18">
        <f t="shared" si="13"/>
        <v>772525.89969828993</v>
      </c>
      <c r="L18">
        <v>790308</v>
      </c>
      <c r="M18">
        <v>796440</v>
      </c>
      <c r="N18">
        <v>828216</v>
      </c>
      <c r="O18">
        <f>N18*POWER(N18/I18, 1/5)</f>
        <v>847506.54664414481</v>
      </c>
    </row>
    <row r="19" spans="1:15">
      <c r="A19" t="s">
        <v>793</v>
      </c>
      <c r="B19">
        <v>13194</v>
      </c>
      <c r="C19">
        <v>13116</v>
      </c>
      <c r="D19">
        <v>13116</v>
      </c>
      <c r="E19">
        <f t="shared" si="12"/>
        <v>13251.593402891423</v>
      </c>
      <c r="F19">
        <f t="shared" si="12"/>
        <v>13388.588572396729</v>
      </c>
      <c r="G19">
        <v>13527</v>
      </c>
      <c r="H19">
        <v>13953</v>
      </c>
      <c r="I19">
        <v>14445</v>
      </c>
      <c r="J19">
        <f t="shared" si="13"/>
        <v>14478.920284781194</v>
      </c>
      <c r="K19">
        <f t="shared" si="13"/>
        <v>14512.920222433253</v>
      </c>
      <c r="L19">
        <v>14547</v>
      </c>
      <c r="M19">
        <v>14112</v>
      </c>
      <c r="N19">
        <v>13968</v>
      </c>
      <c r="O19">
        <f t="shared" ref="O19:O28" si="14">N19*POWER(N19/I19, 1/5)</f>
        <v>13874.507064701669</v>
      </c>
    </row>
    <row r="20" spans="1:15">
      <c r="A20" t="s">
        <v>794</v>
      </c>
      <c r="B20">
        <v>2313</v>
      </c>
      <c r="C20">
        <v>2451</v>
      </c>
      <c r="D20">
        <v>2472</v>
      </c>
      <c r="E20">
        <f t="shared" si="12"/>
        <v>2572.8312405707561</v>
      </c>
      <c r="F20">
        <f t="shared" si="12"/>
        <v>2677.7753205731619</v>
      </c>
      <c r="G20">
        <v>2787</v>
      </c>
      <c r="H20">
        <v>2952</v>
      </c>
      <c r="I20">
        <v>3252</v>
      </c>
      <c r="J20">
        <f t="shared" si="13"/>
        <v>3291.5178396857896</v>
      </c>
      <c r="K20">
        <f t="shared" si="13"/>
        <v>3331.5158945171611</v>
      </c>
      <c r="L20">
        <v>3372</v>
      </c>
      <c r="M20">
        <v>3177</v>
      </c>
      <c r="N20">
        <v>3336</v>
      </c>
      <c r="O20">
        <f t="shared" si="14"/>
        <v>3353.0585961136198</v>
      </c>
    </row>
    <row r="21" spans="1:15">
      <c r="A21" t="s">
        <v>813</v>
      </c>
      <c r="B21">
        <v>29940</v>
      </c>
      <c r="C21">
        <v>30078</v>
      </c>
      <c r="D21">
        <v>30027</v>
      </c>
      <c r="E21">
        <f t="shared" si="12"/>
        <v>30815.132532361433</v>
      </c>
      <c r="F21">
        <f t="shared" si="12"/>
        <v>31623.951543177805</v>
      </c>
      <c r="G21">
        <v>32454</v>
      </c>
      <c r="H21">
        <v>33903</v>
      </c>
      <c r="I21">
        <v>36240</v>
      </c>
      <c r="J21">
        <f t="shared" si="13"/>
        <v>35704.114862181057</v>
      </c>
      <c r="K21">
        <f t="shared" si="13"/>
        <v>35176.153920855912</v>
      </c>
      <c r="L21">
        <v>34656</v>
      </c>
      <c r="M21">
        <v>33702</v>
      </c>
      <c r="N21">
        <v>33126</v>
      </c>
      <c r="O21">
        <f t="shared" si="14"/>
        <v>32536.074904337751</v>
      </c>
    </row>
    <row r="22" spans="1:15">
      <c r="A22" t="s">
        <v>795</v>
      </c>
      <c r="B22">
        <v>18933</v>
      </c>
      <c r="C22">
        <v>18504</v>
      </c>
      <c r="D22">
        <v>18528</v>
      </c>
      <c r="E22">
        <f t="shared" si="12"/>
        <v>18880.260271237243</v>
      </c>
      <c r="F22">
        <f t="shared" si="12"/>
        <v>19239.217827593882</v>
      </c>
      <c r="G22">
        <v>19605</v>
      </c>
      <c r="H22">
        <v>19887</v>
      </c>
      <c r="I22">
        <v>21123</v>
      </c>
      <c r="J22">
        <f t="shared" si="13"/>
        <v>20608.573431702829</v>
      </c>
      <c r="K22">
        <f t="shared" si="13"/>
        <v>20106.675135628826</v>
      </c>
      <c r="L22">
        <v>19617</v>
      </c>
      <c r="M22">
        <v>19317</v>
      </c>
      <c r="N22">
        <v>18666</v>
      </c>
      <c r="O22">
        <f t="shared" si="14"/>
        <v>18210.018792579067</v>
      </c>
    </row>
    <row r="23" spans="1:15">
      <c r="A23" t="s">
        <v>814</v>
      </c>
      <c r="B23">
        <v>132054</v>
      </c>
      <c r="C23">
        <v>131073</v>
      </c>
      <c r="D23">
        <v>134160</v>
      </c>
      <c r="E23">
        <f t="shared" si="12"/>
        <v>137422.99511170434</v>
      </c>
      <c r="F23">
        <f t="shared" si="12"/>
        <v>140765.35171043169</v>
      </c>
      <c r="G23">
        <v>144189</v>
      </c>
      <c r="H23">
        <v>153330</v>
      </c>
      <c r="I23">
        <v>161775</v>
      </c>
      <c r="J23">
        <f t="shared" si="13"/>
        <v>164430.18257108625</v>
      </c>
      <c r="K23">
        <f t="shared" si="13"/>
        <v>167128.94415305674</v>
      </c>
      <c r="L23">
        <v>169872</v>
      </c>
      <c r="M23">
        <v>170760</v>
      </c>
      <c r="N23">
        <v>172425</v>
      </c>
      <c r="O23">
        <f t="shared" si="14"/>
        <v>174637.69874030451</v>
      </c>
    </row>
    <row r="24" spans="1:15">
      <c r="A24" t="s">
        <v>815</v>
      </c>
      <c r="B24">
        <v>226998</v>
      </c>
      <c r="C24">
        <v>227154</v>
      </c>
      <c r="D24">
        <v>229983</v>
      </c>
      <c r="E24">
        <f t="shared" si="12"/>
        <v>237849.8374000176</v>
      </c>
      <c r="F24">
        <f t="shared" si="12"/>
        <v>245985.76917082918</v>
      </c>
      <c r="G24">
        <v>254400</v>
      </c>
      <c r="H24">
        <v>277443</v>
      </c>
      <c r="I24">
        <v>316062</v>
      </c>
      <c r="J24">
        <f t="shared" si="13"/>
        <v>329301.65454324876</v>
      </c>
      <c r="K24">
        <f t="shared" si="13"/>
        <v>343095.91056476627</v>
      </c>
      <c r="L24">
        <v>357468</v>
      </c>
      <c r="M24">
        <v>360036</v>
      </c>
      <c r="N24">
        <v>365775</v>
      </c>
      <c r="O24">
        <f t="shared" si="14"/>
        <v>376619.12149152724</v>
      </c>
    </row>
    <row r="25" spans="1:15">
      <c r="A25" t="s">
        <v>816</v>
      </c>
      <c r="B25">
        <v>22026</v>
      </c>
      <c r="C25">
        <v>21024</v>
      </c>
      <c r="D25">
        <v>20883</v>
      </c>
      <c r="E25">
        <f t="shared" si="12"/>
        <v>22121.140598941671</v>
      </c>
      <c r="F25">
        <f t="shared" si="12"/>
        <v>23432.689814592992</v>
      </c>
      <c r="G25">
        <v>24822</v>
      </c>
      <c r="H25">
        <v>25233</v>
      </c>
      <c r="I25">
        <v>27846</v>
      </c>
      <c r="J25">
        <f t="shared" si="13"/>
        <v>28313.120183029376</v>
      </c>
      <c r="K25">
        <f t="shared" si="13"/>
        <v>28788.076366396086</v>
      </c>
      <c r="L25">
        <v>29271</v>
      </c>
      <c r="M25">
        <v>30813</v>
      </c>
      <c r="N25">
        <v>29145</v>
      </c>
      <c r="O25">
        <f t="shared" si="14"/>
        <v>29411.983104740902</v>
      </c>
    </row>
    <row r="26" spans="1:15">
      <c r="A26" t="s">
        <v>287</v>
      </c>
      <c r="B26">
        <v>23571</v>
      </c>
      <c r="C26">
        <v>23862</v>
      </c>
      <c r="D26">
        <v>23655</v>
      </c>
      <c r="E26">
        <f t="shared" si="12"/>
        <v>23855.29917573103</v>
      </c>
      <c r="F26">
        <f t="shared" si="12"/>
        <v>24057.294388654984</v>
      </c>
      <c r="G26">
        <v>24261</v>
      </c>
      <c r="H26">
        <v>25923</v>
      </c>
      <c r="I26">
        <v>26478</v>
      </c>
      <c r="J26">
        <f t="shared" si="13"/>
        <v>22258.223008735917</v>
      </c>
      <c r="K26">
        <f t="shared" si="13"/>
        <v>18710.948391367212</v>
      </c>
      <c r="L26">
        <v>15729</v>
      </c>
      <c r="M26">
        <v>15735</v>
      </c>
      <c r="N26">
        <v>17493</v>
      </c>
      <c r="O26">
        <f t="shared" si="14"/>
        <v>16101.269522109269</v>
      </c>
    </row>
    <row r="27" spans="1:15">
      <c r="A27" t="s">
        <v>796</v>
      </c>
      <c r="B27">
        <v>53046</v>
      </c>
      <c r="C27">
        <v>52824</v>
      </c>
      <c r="D27">
        <v>53508</v>
      </c>
      <c r="E27">
        <f t="shared" si="12"/>
        <v>55641.778639388896</v>
      </c>
      <c r="F27">
        <f t="shared" si="12"/>
        <v>57860.647569611167</v>
      </c>
      <c r="G27">
        <v>60168</v>
      </c>
      <c r="H27">
        <v>62889</v>
      </c>
      <c r="I27">
        <v>65004</v>
      </c>
      <c r="J27">
        <f t="shared" si="13"/>
        <v>65839.222443448598</v>
      </c>
      <c r="K27">
        <f t="shared" si="13"/>
        <v>66685.176480799724</v>
      </c>
      <c r="L27">
        <v>67542</v>
      </c>
      <c r="M27">
        <v>68433</v>
      </c>
      <c r="N27">
        <v>68787</v>
      </c>
      <c r="O27">
        <f t="shared" si="14"/>
        <v>69569.619250558055</v>
      </c>
    </row>
    <row r="28" spans="1:15">
      <c r="A28" t="s">
        <v>646</v>
      </c>
      <c r="B28">
        <v>51567</v>
      </c>
      <c r="C28">
        <v>53013</v>
      </c>
      <c r="D28">
        <v>54039</v>
      </c>
      <c r="E28">
        <f t="shared" si="12"/>
        <v>55600.44767919086</v>
      </c>
      <c r="F28">
        <f t="shared" si="12"/>
        <v>57207.013122493758</v>
      </c>
      <c r="G28">
        <v>58860</v>
      </c>
      <c r="H28">
        <v>61965</v>
      </c>
      <c r="I28">
        <v>65931</v>
      </c>
      <c r="J28">
        <f t="shared" si="13"/>
        <v>69799.568180251983</v>
      </c>
      <c r="K28">
        <f t="shared" si="13"/>
        <v>73895.12851541226</v>
      </c>
      <c r="L28">
        <v>78231</v>
      </c>
      <c r="M28">
        <v>80349</v>
      </c>
      <c r="N28">
        <v>105492</v>
      </c>
      <c r="O28">
        <f t="shared" si="14"/>
        <v>115889.87615070782</v>
      </c>
    </row>
    <row r="29" spans="1:15">
      <c r="A29" t="s">
        <v>819</v>
      </c>
    </row>
    <row r="30" spans="1:15">
      <c r="A30" t="s">
        <v>264</v>
      </c>
      <c r="B30">
        <v>256134</v>
      </c>
      <c r="C30">
        <v>249672</v>
      </c>
      <c r="D30">
        <v>245985</v>
      </c>
      <c r="E30">
        <f t="shared" ref="E30:F40" si="15">D30*POWER($G30/$D30, 1/3)</f>
        <v>247838.99134291243</v>
      </c>
      <c r="F30">
        <f t="shared" si="15"/>
        <v>249706.95623664948</v>
      </c>
      <c r="G30">
        <v>251589</v>
      </c>
      <c r="H30">
        <v>258915</v>
      </c>
      <c r="I30">
        <v>255561</v>
      </c>
      <c r="J30">
        <f t="shared" ref="J30:K40" si="16">I30*(POWER($L30/$I30,1/3))</f>
        <v>260159.7503695116</v>
      </c>
      <c r="K30">
        <f t="shared" si="16"/>
        <v>264841.25399543199</v>
      </c>
      <c r="L30">
        <v>269607</v>
      </c>
      <c r="M30">
        <v>269910</v>
      </c>
      <c r="N30">
        <v>284154</v>
      </c>
      <c r="O30">
        <f>N30*POWER(N30/I30, 1/5)</f>
        <v>290245.57875435217</v>
      </c>
    </row>
    <row r="31" spans="1:15">
      <c r="A31" t="s">
        <v>793</v>
      </c>
      <c r="B31">
        <v>2862</v>
      </c>
      <c r="C31">
        <v>2682</v>
      </c>
      <c r="D31">
        <v>2595</v>
      </c>
      <c r="E31">
        <f t="shared" si="15"/>
        <v>2645.0292817800737</v>
      </c>
      <c r="F31">
        <f t="shared" si="15"/>
        <v>2696.0230834196577</v>
      </c>
      <c r="G31">
        <v>2748</v>
      </c>
      <c r="H31">
        <v>2952</v>
      </c>
      <c r="I31">
        <v>3105</v>
      </c>
      <c r="J31">
        <f t="shared" si="16"/>
        <v>3157.1202199494014</v>
      </c>
      <c r="K31">
        <f t="shared" si="16"/>
        <v>3210.1153247063953</v>
      </c>
      <c r="L31">
        <v>3264</v>
      </c>
      <c r="M31">
        <v>3186</v>
      </c>
      <c r="N31">
        <v>3351</v>
      </c>
      <c r="O31">
        <f t="shared" ref="O31:O40" si="17">N31*POWER(N31/I31, 1/5)</f>
        <v>3402.4910578526255</v>
      </c>
    </row>
    <row r="32" spans="1:15">
      <c r="A32" t="s">
        <v>794</v>
      </c>
      <c r="B32">
        <v>423</v>
      </c>
      <c r="C32">
        <v>483</v>
      </c>
      <c r="D32">
        <v>417</v>
      </c>
      <c r="E32">
        <f t="shared" si="15"/>
        <v>462.78824787815677</v>
      </c>
      <c r="F32">
        <f t="shared" si="15"/>
        <v>513.60422631686879</v>
      </c>
      <c r="G32">
        <v>570</v>
      </c>
      <c r="H32">
        <v>609</v>
      </c>
      <c r="I32">
        <v>606</v>
      </c>
      <c r="J32">
        <f t="shared" si="16"/>
        <v>612.92066351519372</v>
      </c>
      <c r="K32">
        <f t="shared" si="16"/>
        <v>619.92036264670844</v>
      </c>
      <c r="L32">
        <v>627</v>
      </c>
      <c r="M32">
        <v>660</v>
      </c>
      <c r="N32">
        <v>756</v>
      </c>
      <c r="O32">
        <f t="shared" si="17"/>
        <v>790.19018279341458</v>
      </c>
    </row>
    <row r="33" spans="1:15">
      <c r="A33" t="s">
        <v>813</v>
      </c>
      <c r="B33">
        <v>6894</v>
      </c>
      <c r="C33">
        <v>7005</v>
      </c>
      <c r="D33">
        <v>7215</v>
      </c>
      <c r="E33">
        <f t="shared" si="15"/>
        <v>7504.249056281491</v>
      </c>
      <c r="F33">
        <f t="shared" si="15"/>
        <v>7805.0940954541438</v>
      </c>
      <c r="G33">
        <v>8118</v>
      </c>
      <c r="H33">
        <v>7992</v>
      </c>
      <c r="I33">
        <v>8538</v>
      </c>
      <c r="J33">
        <f t="shared" si="16"/>
        <v>8285.6128342070569</v>
      </c>
      <c r="K33">
        <f t="shared" si="16"/>
        <v>8040.6863479007607</v>
      </c>
      <c r="L33">
        <v>7803</v>
      </c>
      <c r="M33">
        <v>7743</v>
      </c>
      <c r="N33">
        <v>7770</v>
      </c>
      <c r="O33">
        <f t="shared" si="17"/>
        <v>7624.8971935412055</v>
      </c>
    </row>
    <row r="34" spans="1:15">
      <c r="A34" t="s">
        <v>795</v>
      </c>
      <c r="B34">
        <v>4698</v>
      </c>
      <c r="C34">
        <v>4182</v>
      </c>
      <c r="D34">
        <v>4236</v>
      </c>
      <c r="E34">
        <f t="shared" si="15"/>
        <v>4387.515870378711</v>
      </c>
      <c r="F34">
        <f t="shared" si="15"/>
        <v>4544.4512542079929</v>
      </c>
      <c r="G34">
        <v>4707</v>
      </c>
      <c r="H34">
        <v>4767</v>
      </c>
      <c r="I34">
        <v>4431</v>
      </c>
      <c r="J34">
        <f t="shared" si="16"/>
        <v>4330.7489323017035</v>
      </c>
      <c r="K34">
        <f t="shared" si="16"/>
        <v>4232.7660380574007</v>
      </c>
      <c r="L34">
        <v>4137</v>
      </c>
      <c r="M34">
        <v>4365</v>
      </c>
      <c r="N34">
        <v>4359</v>
      </c>
      <c r="O34">
        <f t="shared" si="17"/>
        <v>4344.7410055136388</v>
      </c>
    </row>
    <row r="35" spans="1:15">
      <c r="A35" t="s">
        <v>814</v>
      </c>
      <c r="B35">
        <v>103638</v>
      </c>
      <c r="C35">
        <v>101019</v>
      </c>
      <c r="D35">
        <v>98115</v>
      </c>
      <c r="E35">
        <f t="shared" si="15"/>
        <v>97566.944343494601</v>
      </c>
      <c r="F35">
        <f t="shared" si="15"/>
        <v>97021.950043587349</v>
      </c>
      <c r="G35">
        <v>96480</v>
      </c>
      <c r="H35">
        <v>97479</v>
      </c>
      <c r="I35">
        <v>98286</v>
      </c>
      <c r="J35">
        <f t="shared" si="16"/>
        <v>97801.616733708681</v>
      </c>
      <c r="K35">
        <f t="shared" si="16"/>
        <v>97319.620655304388</v>
      </c>
      <c r="L35">
        <v>96840</v>
      </c>
      <c r="M35">
        <v>97254</v>
      </c>
      <c r="N35">
        <v>96675</v>
      </c>
      <c r="O35">
        <f t="shared" si="17"/>
        <v>96355.982649877435</v>
      </c>
    </row>
    <row r="36" spans="1:15">
      <c r="A36" t="s">
        <v>815</v>
      </c>
      <c r="B36">
        <v>79833</v>
      </c>
      <c r="C36">
        <v>76254</v>
      </c>
      <c r="D36">
        <v>72957</v>
      </c>
      <c r="E36">
        <f t="shared" si="15"/>
        <v>75645.695845187307</v>
      </c>
      <c r="F36">
        <f t="shared" si="15"/>
        <v>78433.47862306</v>
      </c>
      <c r="G36">
        <v>81324</v>
      </c>
      <c r="H36">
        <v>85293</v>
      </c>
      <c r="I36">
        <v>81714</v>
      </c>
      <c r="J36">
        <f t="shared" si="16"/>
        <v>82433.643595667847</v>
      </c>
      <c r="K36">
        <f t="shared" si="16"/>
        <v>83159.624990302647</v>
      </c>
      <c r="L36">
        <v>83892</v>
      </c>
      <c r="M36">
        <v>86277</v>
      </c>
      <c r="N36">
        <v>82692</v>
      </c>
      <c r="O36">
        <f t="shared" si="17"/>
        <v>82889.000172698696</v>
      </c>
    </row>
    <row r="37" spans="1:15">
      <c r="A37" t="s">
        <v>816</v>
      </c>
      <c r="B37">
        <v>10029</v>
      </c>
      <c r="C37">
        <v>9795</v>
      </c>
      <c r="D37">
        <v>9852</v>
      </c>
      <c r="E37">
        <f t="shared" si="15"/>
        <v>9670.683517534404</v>
      </c>
      <c r="F37">
        <f t="shared" si="15"/>
        <v>9492.7039886633775</v>
      </c>
      <c r="G37">
        <v>9318</v>
      </c>
      <c r="H37">
        <v>9939</v>
      </c>
      <c r="I37">
        <v>10200</v>
      </c>
      <c r="J37">
        <f t="shared" si="16"/>
        <v>10411.580787936977</v>
      </c>
      <c r="K37">
        <f t="shared" si="16"/>
        <v>10627.550441542977</v>
      </c>
      <c r="L37">
        <v>10848</v>
      </c>
      <c r="M37">
        <v>9486</v>
      </c>
      <c r="N37">
        <v>10164</v>
      </c>
      <c r="O37">
        <f t="shared" si="17"/>
        <v>10156.815261431833</v>
      </c>
    </row>
    <row r="38" spans="1:15">
      <c r="A38" t="s">
        <v>841</v>
      </c>
      <c r="B38">
        <v>7749</v>
      </c>
      <c r="C38">
        <v>7365</v>
      </c>
      <c r="D38">
        <v>7623</v>
      </c>
      <c r="E38">
        <f t="shared" si="15"/>
        <v>7692.3668689909828</v>
      </c>
      <c r="F38">
        <f t="shared" si="15"/>
        <v>7762.3649543683769</v>
      </c>
      <c r="G38">
        <v>7833</v>
      </c>
      <c r="H38">
        <v>8331</v>
      </c>
      <c r="I38">
        <v>8079</v>
      </c>
      <c r="J38">
        <f t="shared" si="16"/>
        <v>6825.5999716010811</v>
      </c>
      <c r="K38">
        <f t="shared" si="16"/>
        <v>5766.6561421364868</v>
      </c>
      <c r="L38">
        <v>4872</v>
      </c>
      <c r="M38">
        <v>4869</v>
      </c>
      <c r="N38">
        <v>2154</v>
      </c>
      <c r="O38">
        <f t="shared" si="17"/>
        <v>1653.5727895679915</v>
      </c>
    </row>
    <row r="39" spans="1:15">
      <c r="A39" t="s">
        <v>796</v>
      </c>
      <c r="B39">
        <v>16989</v>
      </c>
      <c r="C39">
        <v>18594</v>
      </c>
      <c r="D39">
        <v>20262</v>
      </c>
      <c r="E39">
        <f t="shared" si="15"/>
        <v>19819.402414310811</v>
      </c>
      <c r="F39">
        <f t="shared" si="15"/>
        <v>19386.472809218696</v>
      </c>
      <c r="G39">
        <v>18963</v>
      </c>
      <c r="H39">
        <v>20559</v>
      </c>
      <c r="I39">
        <v>21093</v>
      </c>
      <c r="J39">
        <f t="shared" si="16"/>
        <v>22786.40973861577</v>
      </c>
      <c r="K39">
        <f t="shared" si="16"/>
        <v>24615.77152496485</v>
      </c>
      <c r="L39">
        <v>26592</v>
      </c>
      <c r="M39">
        <v>26229</v>
      </c>
      <c r="N39">
        <v>24987</v>
      </c>
      <c r="O39">
        <f t="shared" si="17"/>
        <v>25848.138355573188</v>
      </c>
    </row>
    <row r="40" spans="1:15">
      <c r="A40" t="s">
        <v>646</v>
      </c>
      <c r="B40">
        <v>23013</v>
      </c>
      <c r="C40">
        <v>22290</v>
      </c>
      <c r="D40">
        <v>22713</v>
      </c>
      <c r="E40">
        <f t="shared" si="15"/>
        <v>22310.924275369965</v>
      </c>
      <c r="F40">
        <f t="shared" si="15"/>
        <v>21915.966275758059</v>
      </c>
      <c r="G40">
        <v>21528</v>
      </c>
      <c r="H40">
        <v>20997</v>
      </c>
      <c r="I40">
        <v>19506</v>
      </c>
      <c r="J40">
        <f t="shared" si="16"/>
        <v>22696.642780267353</v>
      </c>
      <c r="K40">
        <f t="shared" si="16"/>
        <v>26409.186583362156</v>
      </c>
      <c r="L40">
        <v>30729</v>
      </c>
      <c r="M40">
        <v>29838</v>
      </c>
      <c r="N40">
        <v>51246</v>
      </c>
      <c r="O40">
        <f t="shared" si="17"/>
        <v>62166.772779336046</v>
      </c>
    </row>
    <row r="42" spans="1:15">
      <c r="A42" t="s">
        <v>623</v>
      </c>
    </row>
    <row r="43" spans="1:15">
      <c r="A43" t="s">
        <v>843</v>
      </c>
    </row>
    <row r="44" spans="1:15">
      <c r="B44" t="s">
        <v>842</v>
      </c>
    </row>
    <row r="45" spans="1:15">
      <c r="A45" t="s">
        <v>845</v>
      </c>
    </row>
    <row r="46" spans="1:15">
      <c r="B46" t="s">
        <v>846</v>
      </c>
    </row>
    <row r="47" spans="1:15">
      <c r="A47" t="s">
        <v>848</v>
      </c>
    </row>
    <row r="48" spans="1:15">
      <c r="B48" t="s">
        <v>849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V16"/>
  <sheetViews>
    <sheetView workbookViewId="0">
      <selection activeCell="B1" sqref="B1"/>
    </sheetView>
  </sheetViews>
  <sheetFormatPr defaultRowHeight="12.75"/>
  <cols>
    <col min="1" max="1" width="3.5" customWidth="1"/>
    <col min="2" max="6" width="15" bestFit="1" customWidth="1"/>
    <col min="8" max="8" width="15" bestFit="1" customWidth="1"/>
    <col min="11" max="11" width="15" bestFit="1" customWidth="1"/>
    <col min="14" max="14" width="15" bestFit="1" customWidth="1"/>
    <col min="17" max="17" width="15" bestFit="1" customWidth="1"/>
    <col min="20" max="20" width="15" bestFit="1" customWidth="1"/>
  </cols>
  <sheetData>
    <row r="1" spans="1:22">
      <c r="A1" s="34" t="s">
        <v>985</v>
      </c>
      <c r="B1" s="18"/>
      <c r="C1" s="18"/>
      <c r="D1" s="18"/>
      <c r="E1" s="18"/>
      <c r="F1" s="18"/>
      <c r="G1" s="34"/>
      <c r="H1" s="34"/>
      <c r="I1" s="34"/>
      <c r="J1" s="18"/>
      <c r="K1" s="34"/>
      <c r="L1" s="34"/>
      <c r="M1" s="18"/>
      <c r="N1" s="34"/>
      <c r="O1" s="34"/>
      <c r="P1" s="18"/>
      <c r="Q1" s="34"/>
      <c r="R1" s="34"/>
      <c r="S1" s="18"/>
      <c r="T1" s="34"/>
      <c r="U1" s="34"/>
      <c r="V1" s="18"/>
    </row>
    <row r="2" spans="1:22">
      <c r="A2" s="34"/>
      <c r="B2" s="18"/>
      <c r="C2" s="18"/>
      <c r="D2" s="18"/>
      <c r="E2" s="18"/>
      <c r="F2" s="18"/>
      <c r="G2" s="34"/>
      <c r="H2" s="34"/>
      <c r="I2" s="34"/>
      <c r="J2" s="18"/>
      <c r="K2" s="34"/>
      <c r="L2" s="34"/>
      <c r="M2" s="18"/>
      <c r="N2" s="34"/>
      <c r="O2" s="34"/>
      <c r="P2" s="18"/>
      <c r="Q2" s="34"/>
      <c r="R2" s="34"/>
      <c r="S2" s="18"/>
      <c r="T2" s="34"/>
      <c r="U2" s="34"/>
      <c r="V2" s="18"/>
    </row>
    <row r="3" spans="1:22">
      <c r="A3" s="34"/>
      <c r="B3" s="32" t="s">
        <v>969</v>
      </c>
      <c r="C3" s="32" t="s">
        <v>26</v>
      </c>
      <c r="D3" s="32" t="s">
        <v>30</v>
      </c>
      <c r="E3" s="32" t="s">
        <v>29</v>
      </c>
      <c r="F3" s="32" t="s">
        <v>34</v>
      </c>
      <c r="G3" s="34"/>
      <c r="H3" s="366" t="s">
        <v>26</v>
      </c>
      <c r="I3" s="366"/>
      <c r="J3" s="366"/>
      <c r="K3" s="366" t="s">
        <v>30</v>
      </c>
      <c r="L3" s="366"/>
      <c r="M3" s="366"/>
      <c r="N3" s="366" t="s">
        <v>29</v>
      </c>
      <c r="O3" s="366"/>
      <c r="P3" s="366"/>
      <c r="Q3" s="366" t="s">
        <v>34</v>
      </c>
      <c r="R3" s="366"/>
      <c r="S3" s="366"/>
      <c r="T3" s="366" t="s">
        <v>969</v>
      </c>
      <c r="U3" s="366"/>
      <c r="V3" s="366"/>
    </row>
    <row r="4" spans="1:22">
      <c r="A4" s="34">
        <v>1</v>
      </c>
      <c r="B4" s="18" t="str">
        <f>INDEX($T$4:$T$33,MATCH(A4,$V$4:$V$33,0))</f>
        <v>Newfoundland</v>
      </c>
      <c r="C4" s="18" t="str">
        <f t="shared" ref="C4:C14" si="0">INDEX($H$4:$H$33,MATCH(A4,$J$4:$J$33,0))</f>
        <v>Newfoundland</v>
      </c>
      <c r="D4" s="18" t="str">
        <f t="shared" ref="D4:D14" si="1">INDEX($K$4:$K$33,MATCH(A4,$M$4:$M$33,0))</f>
        <v>Newfoundland</v>
      </c>
      <c r="E4" s="18" t="str">
        <f t="shared" ref="E4:E14" si="2">INDEX($N$4:$N$33,MATCH(A4,$P$4:$P$33,0))</f>
        <v>New Brunswick</v>
      </c>
      <c r="F4" s="18" t="str">
        <f t="shared" ref="F4:F14" si="3">INDEX($Q$4:$Q$33,MATCH(A4,$S$4:$S$33,0))</f>
        <v>Newfoundland</v>
      </c>
      <c r="G4" s="34"/>
      <c r="H4" s="20" t="s">
        <v>264</v>
      </c>
      <c r="I4" s="6">
        <f>'9'!B47</f>
        <v>3.0415735268856325</v>
      </c>
      <c r="J4" s="18">
        <f t="shared" ref="J4:J14" si="4">RANK(I4,$I$4:$I$33)</f>
        <v>7</v>
      </c>
      <c r="K4" s="20" t="s">
        <v>264</v>
      </c>
      <c r="L4" s="6">
        <f>'9'!D47</f>
        <v>0.2937208220865406</v>
      </c>
      <c r="M4" s="18">
        <f t="shared" ref="M4:M14" si="5">RANK(L4,$L$4:$L$33)</f>
        <v>5</v>
      </c>
      <c r="N4" s="20" t="s">
        <v>264</v>
      </c>
      <c r="O4" s="6">
        <f>'9'!F47</f>
        <v>-0.19252833524090462</v>
      </c>
      <c r="P4" s="18">
        <f t="shared" ref="P4:P14" si="6">RANK(O4,$O$4:$O$33)</f>
        <v>10</v>
      </c>
      <c r="Q4" s="20" t="s">
        <v>264</v>
      </c>
      <c r="R4" s="6">
        <f>'9'!G47</f>
        <v>-0.35205791821345533</v>
      </c>
      <c r="S4" s="18">
        <f t="shared" ref="S4:S14" si="7">RANK(R4,R$4:R$33,0)</f>
        <v>8</v>
      </c>
      <c r="T4" s="20" t="s">
        <v>264</v>
      </c>
      <c r="U4" s="6">
        <f>'9'!H47</f>
        <v>0.55907187220800569</v>
      </c>
      <c r="V4" s="18">
        <f t="shared" ref="V4:V14" si="8">RANK(U4,U$4:U$33,0)</f>
        <v>8</v>
      </c>
    </row>
    <row r="5" spans="1:22">
      <c r="A5" s="34">
        <f>A4+1</f>
        <v>2</v>
      </c>
      <c r="B5" s="18" t="str">
        <f t="shared" ref="B5:B14" si="9">INDEX($T$4:$T$33,MATCH(A5,$V$4:$V$33,0))</f>
        <v>New Brunswick</v>
      </c>
      <c r="C5" s="18" t="str">
        <f t="shared" si="0"/>
        <v>New Brunswick</v>
      </c>
      <c r="D5" s="18" t="str">
        <f t="shared" si="1"/>
        <v>Quebec</v>
      </c>
      <c r="E5" s="18" t="str">
        <f t="shared" si="2"/>
        <v>Saskatchewan</v>
      </c>
      <c r="F5" s="18" t="str">
        <f t="shared" si="3"/>
        <v>Prince Edward Island</v>
      </c>
      <c r="G5" s="34"/>
      <c r="H5" s="20" t="s">
        <v>280</v>
      </c>
      <c r="I5" s="6">
        <f>'9'!J47</f>
        <v>5.7235983772259136</v>
      </c>
      <c r="J5" s="18">
        <f t="shared" si="4"/>
        <v>1</v>
      </c>
      <c r="K5" s="20" t="s">
        <v>280</v>
      </c>
      <c r="L5" s="6">
        <f>'9'!L$47</f>
        <v>1.2995446781909781</v>
      </c>
      <c r="M5" s="18">
        <f t="shared" si="5"/>
        <v>1</v>
      </c>
      <c r="N5" s="20" t="s">
        <v>280</v>
      </c>
      <c r="O5" s="6">
        <f>'9'!N$47</f>
        <v>0.96319105929549842</v>
      </c>
      <c r="P5" s="18">
        <f t="shared" si="6"/>
        <v>4</v>
      </c>
      <c r="Q5" s="20" t="s">
        <v>280</v>
      </c>
      <c r="R5" s="6">
        <f>'9'!O$47</f>
        <v>0.78660397639138679</v>
      </c>
      <c r="S5" s="18">
        <f t="shared" si="7"/>
        <v>1</v>
      </c>
      <c r="T5" s="20" t="s">
        <v>280</v>
      </c>
      <c r="U5" s="6">
        <f>'9'!P$47</f>
        <v>1.7486111501221702</v>
      </c>
      <c r="V5" s="18">
        <f t="shared" si="8"/>
        <v>1</v>
      </c>
    </row>
    <row r="6" spans="1:22">
      <c r="A6" s="34">
        <f t="shared" ref="A6:A14" si="10">A5+1</f>
        <v>3</v>
      </c>
      <c r="B6" s="18" t="str">
        <f t="shared" si="9"/>
        <v>Prince Edward Island</v>
      </c>
      <c r="C6" s="18" t="str">
        <f t="shared" si="0"/>
        <v>Quebec</v>
      </c>
      <c r="D6" s="18" t="str">
        <f t="shared" si="1"/>
        <v>Ontario</v>
      </c>
      <c r="E6" s="18" t="str">
        <f t="shared" si="2"/>
        <v>Prince Edward Island</v>
      </c>
      <c r="F6" s="18" t="str">
        <f t="shared" si="3"/>
        <v>British Columbia</v>
      </c>
      <c r="G6" s="34"/>
      <c r="H6" s="20" t="s">
        <v>281</v>
      </c>
      <c r="I6" s="6">
        <f>'9'!R47</f>
        <v>3.2815421699157854</v>
      </c>
      <c r="J6" s="18">
        <f t="shared" si="4"/>
        <v>4</v>
      </c>
      <c r="K6" s="20" t="s">
        <v>281</v>
      </c>
      <c r="L6" s="6">
        <f>'9'!T$47</f>
        <v>-3.4380270609108199</v>
      </c>
      <c r="M6" s="18">
        <f t="shared" si="5"/>
        <v>11</v>
      </c>
      <c r="N6" s="20" t="s">
        <v>281</v>
      </c>
      <c r="O6" s="6">
        <f>'9'!V$47</f>
        <v>1.088537291872993</v>
      </c>
      <c r="P6" s="18">
        <f t="shared" si="6"/>
        <v>3</v>
      </c>
      <c r="Q6" s="20" t="s">
        <v>281</v>
      </c>
      <c r="R6" s="6">
        <f>'9'!W$47</f>
        <v>0.43902503302666318</v>
      </c>
      <c r="S6" s="18">
        <f t="shared" si="7"/>
        <v>2</v>
      </c>
      <c r="T6" s="20" t="s">
        <v>281</v>
      </c>
      <c r="U6" s="6">
        <f>'9'!X$47</f>
        <v>0.88469527991374974</v>
      </c>
      <c r="V6" s="18">
        <f t="shared" si="8"/>
        <v>3</v>
      </c>
    </row>
    <row r="7" spans="1:22">
      <c r="A7" s="34">
        <f t="shared" si="10"/>
        <v>4</v>
      </c>
      <c r="B7" s="18" t="str">
        <f t="shared" si="9"/>
        <v>Quebec</v>
      </c>
      <c r="C7" s="18" t="str">
        <f t="shared" si="0"/>
        <v>Prince Edward Island</v>
      </c>
      <c r="D7" s="18" t="str">
        <f t="shared" si="1"/>
        <v>British Columbia</v>
      </c>
      <c r="E7" s="18" t="str">
        <f t="shared" si="2"/>
        <v>Newfoundland</v>
      </c>
      <c r="F7" s="18" t="str">
        <f t="shared" si="3"/>
        <v>New Brunswick</v>
      </c>
      <c r="G7" s="34"/>
      <c r="H7" s="20" t="s">
        <v>282</v>
      </c>
      <c r="I7" s="6">
        <f>'9'!Z47</f>
        <v>2.8737439687549493</v>
      </c>
      <c r="J7" s="18">
        <f t="shared" si="4"/>
        <v>8</v>
      </c>
      <c r="K7" s="20" t="s">
        <v>282</v>
      </c>
      <c r="L7" s="6">
        <f>'9'!AB$47</f>
        <v>1.0191191734354454E-2</v>
      </c>
      <c r="M7" s="18">
        <f t="shared" si="5"/>
        <v>7</v>
      </c>
      <c r="N7" s="20" t="s">
        <v>282</v>
      </c>
      <c r="O7" s="6">
        <f>'9'!AD$47</f>
        <v>-6.6029422394986437E-2</v>
      </c>
      <c r="P7" s="18">
        <f t="shared" si="6"/>
        <v>8</v>
      </c>
      <c r="Q7" s="20" t="s">
        <v>282</v>
      </c>
      <c r="R7" s="6">
        <f>'9'!AE$47</f>
        <v>-0.42919107821375313</v>
      </c>
      <c r="S7" s="18">
        <f t="shared" si="7"/>
        <v>10</v>
      </c>
      <c r="T7" s="20" t="s">
        <v>282</v>
      </c>
      <c r="U7" s="6">
        <f>'9'!AF$47</f>
        <v>0.5764689310449933</v>
      </c>
      <c r="V7" s="18">
        <f t="shared" si="8"/>
        <v>7</v>
      </c>
    </row>
    <row r="8" spans="1:22">
      <c r="A8" s="34">
        <f t="shared" si="10"/>
        <v>5</v>
      </c>
      <c r="B8" s="18" t="str">
        <f t="shared" si="9"/>
        <v>Manitoba</v>
      </c>
      <c r="C8" s="18" t="str">
        <f t="shared" si="0"/>
        <v>Manitoba</v>
      </c>
      <c r="D8" s="18" t="str">
        <f t="shared" si="1"/>
        <v>Canada</v>
      </c>
      <c r="E8" s="18" t="str">
        <f t="shared" si="2"/>
        <v>Manitoba</v>
      </c>
      <c r="F8" s="18" t="str">
        <f t="shared" si="3"/>
        <v>Quebec</v>
      </c>
      <c r="G8" s="34"/>
      <c r="H8" s="20" t="s">
        <v>283</v>
      </c>
      <c r="I8" s="6">
        <f>'9'!AH47</f>
        <v>4.4567122238782009</v>
      </c>
      <c r="J8" s="18">
        <f t="shared" si="4"/>
        <v>2</v>
      </c>
      <c r="K8" s="20" t="s">
        <v>283</v>
      </c>
      <c r="L8" s="6">
        <f>'9'!AJ$47</f>
        <v>-7.0031100991985173E-2</v>
      </c>
      <c r="M8" s="18">
        <f t="shared" si="5"/>
        <v>8</v>
      </c>
      <c r="N8" s="20" t="s">
        <v>283</v>
      </c>
      <c r="O8" s="6">
        <f>'9'!AL$47</f>
        <v>1.8056104469681422</v>
      </c>
      <c r="P8" s="18">
        <f t="shared" si="6"/>
        <v>1</v>
      </c>
      <c r="Q8" s="20" t="s">
        <v>283</v>
      </c>
      <c r="R8" s="6">
        <f>'9'!AM$47</f>
        <v>-5.4208202533989613E-3</v>
      </c>
      <c r="S8" s="18">
        <f t="shared" si="7"/>
        <v>4</v>
      </c>
      <c r="T8" s="20" t="s">
        <v>283</v>
      </c>
      <c r="U8" s="6">
        <f>'9'!AN$47</f>
        <v>1.2872325015998998</v>
      </c>
      <c r="V8" s="18">
        <f t="shared" si="8"/>
        <v>2</v>
      </c>
    </row>
    <row r="9" spans="1:22">
      <c r="A9" s="34">
        <f t="shared" si="10"/>
        <v>6</v>
      </c>
      <c r="B9" s="18" t="str">
        <f t="shared" si="9"/>
        <v>British Columbia</v>
      </c>
      <c r="C9" s="18" t="str">
        <f t="shared" si="0"/>
        <v>Ontario</v>
      </c>
      <c r="D9" s="18" t="str">
        <f t="shared" si="1"/>
        <v>Manitoba</v>
      </c>
      <c r="E9" s="18" t="str">
        <f t="shared" si="2"/>
        <v>Alberta</v>
      </c>
      <c r="F9" s="18" t="str">
        <f t="shared" si="3"/>
        <v>Manitoba</v>
      </c>
      <c r="G9" s="34"/>
      <c r="H9" s="20" t="s">
        <v>284</v>
      </c>
      <c r="I9" s="6">
        <f>'9'!AP47</f>
        <v>3.7473024332293825</v>
      </c>
      <c r="J9" s="18">
        <f t="shared" si="4"/>
        <v>3</v>
      </c>
      <c r="K9" s="20" t="s">
        <v>284</v>
      </c>
      <c r="L9" s="6">
        <f>'9'!AR$47</f>
        <v>0.70241777708044406</v>
      </c>
      <c r="M9" s="18">
        <f t="shared" si="5"/>
        <v>2</v>
      </c>
      <c r="N9" s="20" t="s">
        <v>284</v>
      </c>
      <c r="O9" s="6">
        <f>'9'!AT$47</f>
        <v>4.0567019982429287E-2</v>
      </c>
      <c r="P9" s="18">
        <f t="shared" si="6"/>
        <v>7</v>
      </c>
      <c r="Q9" s="20" t="s">
        <v>284</v>
      </c>
      <c r="R9" s="6">
        <f>'9'!AU$47</f>
        <v>-0.17472656159854827</v>
      </c>
      <c r="S9" s="18">
        <f t="shared" si="7"/>
        <v>5</v>
      </c>
      <c r="T9" s="20" t="s">
        <v>284</v>
      </c>
      <c r="U9" s="6">
        <f>'9'!AV$47</f>
        <v>0.79225559081874675</v>
      </c>
      <c r="V9" s="18">
        <f t="shared" si="8"/>
        <v>4</v>
      </c>
    </row>
    <row r="10" spans="1:22">
      <c r="A10" s="34">
        <f t="shared" si="10"/>
        <v>7</v>
      </c>
      <c r="B10" s="18" t="str">
        <f t="shared" si="9"/>
        <v>Nova Scotia</v>
      </c>
      <c r="C10" s="18" t="str">
        <f t="shared" si="0"/>
        <v>Canada</v>
      </c>
      <c r="D10" s="18" t="str">
        <f t="shared" si="1"/>
        <v>Nova Scotia</v>
      </c>
      <c r="E10" s="18" t="str">
        <f t="shared" si="2"/>
        <v>Quebec</v>
      </c>
      <c r="F10" s="18" t="str">
        <f t="shared" si="3"/>
        <v>Alberta</v>
      </c>
      <c r="G10" s="34"/>
      <c r="H10" s="20" t="s">
        <v>285</v>
      </c>
      <c r="I10" s="6">
        <f>'9'!AX47</f>
        <v>3.2104849199124041</v>
      </c>
      <c r="J10" s="18">
        <f t="shared" si="4"/>
        <v>6</v>
      </c>
      <c r="K10" s="20" t="s">
        <v>285</v>
      </c>
      <c r="L10" s="6">
        <f>'9'!AZ$47</f>
        <v>0.46554758043722</v>
      </c>
      <c r="M10" s="18">
        <f t="shared" si="5"/>
        <v>3</v>
      </c>
      <c r="N10" s="20" t="s">
        <v>285</v>
      </c>
      <c r="O10" s="6">
        <f>'9'!BB$47</f>
        <v>-0.85880853092378251</v>
      </c>
      <c r="P10" s="18">
        <f t="shared" si="6"/>
        <v>11</v>
      </c>
      <c r="Q10" s="20" t="s">
        <v>285</v>
      </c>
      <c r="R10" s="6">
        <f>'9'!BC$47</f>
        <v>-0.74204876650860729</v>
      </c>
      <c r="S10" s="18">
        <f t="shared" si="7"/>
        <v>11</v>
      </c>
      <c r="T10" s="20" t="s">
        <v>285</v>
      </c>
      <c r="U10" s="6">
        <f>'9'!BD$47</f>
        <v>0.34280881063579738</v>
      </c>
      <c r="V10" s="18">
        <f t="shared" si="8"/>
        <v>10</v>
      </c>
    </row>
    <row r="11" spans="1:22">
      <c r="A11" s="34">
        <f t="shared" si="10"/>
        <v>8</v>
      </c>
      <c r="B11" s="18" t="str">
        <f t="shared" si="9"/>
        <v>Canada</v>
      </c>
      <c r="C11" s="18" t="str">
        <f t="shared" si="0"/>
        <v>Nova Scotia</v>
      </c>
      <c r="D11" s="18" t="str">
        <f t="shared" si="1"/>
        <v>New Brunswick</v>
      </c>
      <c r="E11" s="18" t="str">
        <f t="shared" si="2"/>
        <v>Nova Scotia</v>
      </c>
      <c r="F11" s="18" t="str">
        <f t="shared" si="3"/>
        <v>Canada</v>
      </c>
      <c r="G11" s="34"/>
      <c r="H11" s="20" t="s">
        <v>286</v>
      </c>
      <c r="I11" s="6">
        <f>'9'!BF47</f>
        <v>3.2141062444948965</v>
      </c>
      <c r="J11" s="18">
        <f t="shared" si="4"/>
        <v>5</v>
      </c>
      <c r="K11" s="20" t="s">
        <v>286</v>
      </c>
      <c r="L11" s="6">
        <f>'9'!BH$47</f>
        <v>0.27014072085518315</v>
      </c>
      <c r="M11" s="18">
        <f t="shared" si="5"/>
        <v>6</v>
      </c>
      <c r="N11" s="20" t="s">
        <v>286</v>
      </c>
      <c r="O11" s="6">
        <f>'9'!BJ$47</f>
        <v>0.28953876848611948</v>
      </c>
      <c r="P11" s="18">
        <f t="shared" si="6"/>
        <v>5</v>
      </c>
      <c r="Q11" s="20" t="s">
        <v>286</v>
      </c>
      <c r="R11" s="6">
        <f>'9'!BK$47</f>
        <v>-0.31763131349969997</v>
      </c>
      <c r="S11" s="18">
        <f t="shared" si="7"/>
        <v>6</v>
      </c>
      <c r="T11" s="20" t="s">
        <v>286</v>
      </c>
      <c r="U11" s="6">
        <f>'9'!BL$47</f>
        <v>0.7094492782134143</v>
      </c>
      <c r="V11" s="18">
        <f t="shared" si="8"/>
        <v>5</v>
      </c>
    </row>
    <row r="12" spans="1:22">
      <c r="A12" s="34">
        <f t="shared" si="10"/>
        <v>9</v>
      </c>
      <c r="B12" s="18" t="str">
        <f t="shared" si="9"/>
        <v>Saskatchewan</v>
      </c>
      <c r="C12" s="18" t="str">
        <f t="shared" si="0"/>
        <v>British Columbia</v>
      </c>
      <c r="D12" s="18" t="str">
        <f t="shared" si="1"/>
        <v>Saskatchewan</v>
      </c>
      <c r="E12" s="18" t="str">
        <f t="shared" si="2"/>
        <v>British Columbia</v>
      </c>
      <c r="F12" s="18" t="str">
        <f t="shared" si="3"/>
        <v>Saskatchewan</v>
      </c>
      <c r="G12" s="34"/>
      <c r="H12" s="20" t="s">
        <v>287</v>
      </c>
      <c r="I12" s="6">
        <f>'9'!BN47</f>
        <v>2.287778631948334</v>
      </c>
      <c r="J12" s="18">
        <f t="shared" si="4"/>
        <v>10</v>
      </c>
      <c r="K12" s="20" t="s">
        <v>287</v>
      </c>
      <c r="L12" s="6">
        <f>'9'!BP$47</f>
        <v>-0.94277944974148209</v>
      </c>
      <c r="M12" s="18">
        <f t="shared" si="5"/>
        <v>9</v>
      </c>
      <c r="N12" s="20" t="s">
        <v>287</v>
      </c>
      <c r="O12" s="6">
        <f>'9'!BR$47</f>
        <v>1.1377032779218199</v>
      </c>
      <c r="P12" s="18">
        <f t="shared" si="6"/>
        <v>2</v>
      </c>
      <c r="Q12" s="20" t="s">
        <v>287</v>
      </c>
      <c r="R12" s="6">
        <f>'9'!BS$47</f>
        <v>-0.36006230407372719</v>
      </c>
      <c r="S12" s="18">
        <f t="shared" si="7"/>
        <v>9</v>
      </c>
      <c r="T12" s="20" t="s">
        <v>287</v>
      </c>
      <c r="U12" s="6">
        <f>'9'!BT$47</f>
        <v>0.40036682564348336</v>
      </c>
      <c r="V12" s="18">
        <f t="shared" si="8"/>
        <v>9</v>
      </c>
    </row>
    <row r="13" spans="1:22">
      <c r="A13" s="34">
        <f t="shared" si="10"/>
        <v>10</v>
      </c>
      <c r="B13" s="18" t="str">
        <f t="shared" si="9"/>
        <v>Ontario</v>
      </c>
      <c r="C13" s="18" t="str">
        <f t="shared" si="0"/>
        <v>Saskatchewan</v>
      </c>
      <c r="D13" s="18" t="str">
        <f t="shared" si="1"/>
        <v>Alberta</v>
      </c>
      <c r="E13" s="18" t="str">
        <f t="shared" si="2"/>
        <v>Canada</v>
      </c>
      <c r="F13" s="18" t="str">
        <f t="shared" si="3"/>
        <v>Nova Scotia</v>
      </c>
      <c r="G13" s="34"/>
      <c r="H13" s="20" t="s">
        <v>288</v>
      </c>
      <c r="I13" s="6">
        <f>'9'!BV47</f>
        <v>1.9576529840468204</v>
      </c>
      <c r="J13" s="18">
        <f t="shared" si="4"/>
        <v>11</v>
      </c>
      <c r="K13" s="20" t="s">
        <v>288</v>
      </c>
      <c r="L13" s="6">
        <f>'9'!BX$47</f>
        <v>-1.7424864685769759</v>
      </c>
      <c r="M13" s="18">
        <f t="shared" si="5"/>
        <v>10</v>
      </c>
      <c r="N13" s="20" t="s">
        <v>288</v>
      </c>
      <c r="O13" s="6">
        <f>'9'!BZ$47</f>
        <v>0.12593520566168692</v>
      </c>
      <c r="P13" s="18">
        <f t="shared" si="6"/>
        <v>6</v>
      </c>
      <c r="Q13" s="20" t="s">
        <v>288</v>
      </c>
      <c r="R13" s="6">
        <f>'9'!CA$47</f>
        <v>-0.33096873149977002</v>
      </c>
      <c r="S13" s="18">
        <f t="shared" si="7"/>
        <v>7</v>
      </c>
      <c r="T13" s="20" t="s">
        <v>288</v>
      </c>
      <c r="U13" s="6">
        <f>'9'!CB$47</f>
        <v>4.2450637478319564E-2</v>
      </c>
      <c r="V13" s="18">
        <f t="shared" si="8"/>
        <v>11</v>
      </c>
    </row>
    <row r="14" spans="1:22">
      <c r="A14" s="34">
        <f t="shared" si="10"/>
        <v>11</v>
      </c>
      <c r="B14" s="18" t="str">
        <f t="shared" si="9"/>
        <v>Alberta</v>
      </c>
      <c r="C14" s="18" t="str">
        <f t="shared" si="0"/>
        <v>Alberta</v>
      </c>
      <c r="D14" s="18" t="str">
        <f t="shared" si="1"/>
        <v>Prince Edward Island</v>
      </c>
      <c r="E14" s="18" t="str">
        <f t="shared" si="2"/>
        <v>Ontario</v>
      </c>
      <c r="F14" s="18" t="str">
        <f t="shared" si="3"/>
        <v>Ontario</v>
      </c>
      <c r="G14" s="34"/>
      <c r="H14" s="20" t="s">
        <v>289</v>
      </c>
      <c r="I14" s="6">
        <f>'9'!CD47</f>
        <v>2.4728798717725153</v>
      </c>
      <c r="J14" s="18">
        <f t="shared" si="4"/>
        <v>9</v>
      </c>
      <c r="K14" s="20" t="s">
        <v>289</v>
      </c>
      <c r="L14" s="6">
        <f>'9'!CF$47</f>
        <v>0.4111670480326346</v>
      </c>
      <c r="M14" s="18">
        <f t="shared" si="5"/>
        <v>4</v>
      </c>
      <c r="N14" s="20" t="s">
        <v>289</v>
      </c>
      <c r="O14" s="6">
        <f>'9'!CH$47</f>
        <v>-0.10724110665606412</v>
      </c>
      <c r="P14" s="18">
        <f t="shared" si="6"/>
        <v>9</v>
      </c>
      <c r="Q14" s="20" t="s">
        <v>289</v>
      </c>
      <c r="R14" s="6">
        <f>'9'!CI$47</f>
        <v>0.10165786152529499</v>
      </c>
      <c r="S14" s="18">
        <f t="shared" si="7"/>
        <v>3</v>
      </c>
      <c r="T14" s="20" t="s">
        <v>289</v>
      </c>
      <c r="U14" s="6">
        <f>'9'!CJ$47</f>
        <v>0.63929266639930482</v>
      </c>
      <c r="V14" s="18">
        <f t="shared" si="8"/>
        <v>6</v>
      </c>
    </row>
    <row r="15" spans="1:22">
      <c r="A15" s="33"/>
      <c r="B15" s="33"/>
      <c r="C15" s="33"/>
      <c r="D15" s="33"/>
      <c r="E15" s="33"/>
      <c r="F15" s="33"/>
      <c r="G15" s="33"/>
      <c r="H15" s="33"/>
      <c r="I15" s="33"/>
      <c r="J15" s="33"/>
      <c r="K15" s="33"/>
      <c r="L15" s="33"/>
      <c r="M15" s="33"/>
      <c r="N15" s="33"/>
      <c r="O15" s="33"/>
      <c r="P15" s="33"/>
      <c r="Q15" s="33"/>
      <c r="R15" s="33"/>
      <c r="S15" s="33"/>
      <c r="T15" s="33"/>
      <c r="U15" s="33"/>
      <c r="V15" s="33"/>
    </row>
    <row r="16" spans="1:22">
      <c r="A16" s="34" t="s">
        <v>981</v>
      </c>
      <c r="B16" s="18"/>
      <c r="C16" s="18"/>
      <c r="D16" s="18"/>
      <c r="E16" s="18"/>
      <c r="F16" s="18"/>
      <c r="G16" s="34"/>
      <c r="H16" s="34"/>
      <c r="I16" s="34"/>
      <c r="J16" s="18"/>
      <c r="K16" s="34"/>
      <c r="L16" s="34"/>
      <c r="M16" s="18"/>
      <c r="N16" s="34"/>
      <c r="O16" s="34"/>
      <c r="P16" s="18"/>
      <c r="Q16" s="34"/>
      <c r="R16" s="34"/>
      <c r="S16" s="18"/>
      <c r="T16" s="34"/>
      <c r="U16" s="34"/>
      <c r="V16" s="18"/>
    </row>
  </sheetData>
  <mergeCells count="5">
    <mergeCell ref="H3:J3"/>
    <mergeCell ref="K3:M3"/>
    <mergeCell ref="N3:P3"/>
    <mergeCell ref="Q3:S3"/>
    <mergeCell ref="T3:V3"/>
  </mergeCells>
  <pageMargins left="0.7" right="0.7" top="0.75" bottom="0.75" header="0.3" footer="0.3"/>
</worksheet>
</file>

<file path=xl/worksheets/sheet50.xml><?xml version="1.0" encoding="utf-8"?>
<worksheet xmlns="http://schemas.openxmlformats.org/spreadsheetml/2006/main" xmlns:r="http://schemas.openxmlformats.org/officeDocument/2006/relationships">
  <dimension ref="A1:L25"/>
  <sheetViews>
    <sheetView workbookViewId="0">
      <selection activeCell="CS23" sqref="CS23"/>
    </sheetView>
  </sheetViews>
  <sheetFormatPr defaultRowHeight="12.75"/>
  <cols>
    <col min="3" max="3" width="10.75" bestFit="1" customWidth="1"/>
    <col min="5" max="5" width="9.375" bestFit="1" customWidth="1"/>
    <col min="6" max="6" width="11.625" bestFit="1" customWidth="1"/>
    <col min="10" max="10" width="10.75" bestFit="1" customWidth="1"/>
    <col min="12" max="12" width="11.875" bestFit="1" customWidth="1"/>
  </cols>
  <sheetData>
    <row r="1" spans="1:12">
      <c r="A1" t="s">
        <v>832</v>
      </c>
    </row>
    <row r="2" spans="1:12">
      <c r="A2" t="s">
        <v>833</v>
      </c>
    </row>
    <row r="4" spans="1:12">
      <c r="B4" t="s">
        <v>264</v>
      </c>
      <c r="C4" t="s">
        <v>280</v>
      </c>
      <c r="D4" t="s">
        <v>353</v>
      </c>
      <c r="E4" t="s">
        <v>813</v>
      </c>
      <c r="F4" t="s">
        <v>795</v>
      </c>
      <c r="G4" t="s">
        <v>284</v>
      </c>
      <c r="H4" t="s">
        <v>285</v>
      </c>
      <c r="I4" t="s">
        <v>816</v>
      </c>
      <c r="J4" t="s">
        <v>817</v>
      </c>
      <c r="K4" t="s">
        <v>796</v>
      </c>
      <c r="L4" t="s">
        <v>289</v>
      </c>
    </row>
    <row r="5" spans="1:12">
      <c r="A5">
        <v>1995</v>
      </c>
      <c r="B5">
        <v>163374</v>
      </c>
      <c r="C5">
        <v>1956</v>
      </c>
      <c r="D5">
        <v>411</v>
      </c>
      <c r="E5">
        <v>4110</v>
      </c>
      <c r="F5">
        <v>4725</v>
      </c>
      <c r="G5">
        <v>33147</v>
      </c>
      <c r="H5">
        <v>61869</v>
      </c>
      <c r="I5">
        <v>3234</v>
      </c>
      <c r="J5">
        <v>4593</v>
      </c>
      <c r="K5">
        <v>29337</v>
      </c>
      <c r="L5">
        <v>19197</v>
      </c>
    </row>
    <row r="6" spans="1:12">
      <c r="A6">
        <v>1996</v>
      </c>
      <c r="B6">
        <f>B5*(POWER(B$10/B$5,1/5))</f>
        <v>169960.9940247724</v>
      </c>
      <c r="C6">
        <f t="shared" ref="C6:L9" si="0">C5*(POWER(C$10/C$5,1/5))</f>
        <v>2579.5705002833975</v>
      </c>
      <c r="D6">
        <f t="shared" si="0"/>
        <v>417.39769989873213</v>
      </c>
      <c r="E6">
        <f t="shared" si="0"/>
        <v>4243.8000865889235</v>
      </c>
      <c r="F6">
        <f t="shared" si="0"/>
        <v>4643.0030337870985</v>
      </c>
      <c r="G6">
        <f t="shared" si="0"/>
        <v>33916.80414255373</v>
      </c>
      <c r="H6">
        <f t="shared" si="0"/>
        <v>62801.654031318467</v>
      </c>
      <c r="I6">
        <f t="shared" si="0"/>
        <v>3575.6009771669133</v>
      </c>
      <c r="J6">
        <f t="shared" si="0"/>
        <v>4992.4215507597637</v>
      </c>
      <c r="K6">
        <f t="shared" si="0"/>
        <v>31731.202198778497</v>
      </c>
      <c r="L6">
        <f t="shared" si="0"/>
        <v>19599.743060755492</v>
      </c>
    </row>
    <row r="7" spans="1:12">
      <c r="A7">
        <v>1997</v>
      </c>
      <c r="B7">
        <f>B6*(POWER(B$10/B$5,1/5))</f>
        <v>176813.56574417421</v>
      </c>
      <c r="C7">
        <f t="shared" si="0"/>
        <v>3401.9345429101927</v>
      </c>
      <c r="D7">
        <f t="shared" si="0"/>
        <v>423.89498754440888</v>
      </c>
      <c r="E7">
        <f t="shared" si="0"/>
        <v>4381.9560036331277</v>
      </c>
      <c r="F7">
        <f t="shared" si="0"/>
        <v>4562.4290310595134</v>
      </c>
      <c r="G7">
        <f t="shared" si="0"/>
        <v>34704.486175049024</v>
      </c>
      <c r="H7">
        <f t="shared" si="0"/>
        <v>63748.367503425281</v>
      </c>
      <c r="I7">
        <f t="shared" si="0"/>
        <v>3953.284585008344</v>
      </c>
      <c r="J7">
        <f t="shared" si="0"/>
        <v>5426.5780406032054</v>
      </c>
      <c r="K7">
        <f t="shared" si="0"/>
        <v>34320.796024807081</v>
      </c>
      <c r="L7">
        <f t="shared" si="0"/>
        <v>20010.935461146695</v>
      </c>
    </row>
    <row r="8" spans="1:12">
      <c r="A8">
        <v>1998</v>
      </c>
      <c r="B8">
        <f>B7*(POWER(B$10/B$5,1/5))</f>
        <v>183942.42285152039</v>
      </c>
      <c r="C8">
        <f t="shared" si="0"/>
        <v>4486.4672754530757</v>
      </c>
      <c r="D8">
        <f t="shared" si="0"/>
        <v>430.49341313780525</v>
      </c>
      <c r="E8">
        <f t="shared" si="0"/>
        <v>4524.6095541720488</v>
      </c>
      <c r="F8">
        <f t="shared" si="0"/>
        <v>4483.2532979148473</v>
      </c>
      <c r="G8">
        <f t="shared" si="0"/>
        <v>35510.461292638895</v>
      </c>
      <c r="H8">
        <f t="shared" si="0"/>
        <v>64709.352357585529</v>
      </c>
      <c r="I8">
        <f t="shared" si="0"/>
        <v>4370.8621599179751</v>
      </c>
      <c r="J8">
        <f t="shared" si="0"/>
        <v>5898.4901277568324</v>
      </c>
      <c r="K8">
        <f t="shared" si="0"/>
        <v>37121.727452915664</v>
      </c>
      <c r="L8">
        <f t="shared" si="0"/>
        <v>20430.754463918111</v>
      </c>
    </row>
    <row r="9" spans="1:12">
      <c r="A9">
        <v>1999</v>
      </c>
      <c r="B9">
        <f>B8*(POWER(B$10/B$5,1/5))</f>
        <v>191358.70475821989</v>
      </c>
      <c r="C9">
        <f t="shared" si="0"/>
        <v>5916.7477680192133</v>
      </c>
      <c r="D9">
        <f t="shared" si="0"/>
        <v>437.19455101040035</v>
      </c>
      <c r="E9">
        <f t="shared" si="0"/>
        <v>4671.9071576098322</v>
      </c>
      <c r="F9">
        <f t="shared" si="0"/>
        <v>4405.4515689851114</v>
      </c>
      <c r="G9">
        <f t="shared" si="0"/>
        <v>36335.154332946237</v>
      </c>
      <c r="H9">
        <f t="shared" si="0"/>
        <v>65684.823730006436</v>
      </c>
      <c r="I9">
        <f t="shared" si="0"/>
        <v>4832.5476221597391</v>
      </c>
      <c r="J9">
        <f t="shared" si="0"/>
        <v>6411.4411562719179</v>
      </c>
      <c r="K9">
        <f t="shared" si="0"/>
        <v>40151.243814173693</v>
      </c>
      <c r="L9">
        <f t="shared" si="0"/>
        <v>20859.38105069429</v>
      </c>
    </row>
    <row r="10" spans="1:12">
      <c r="A10">
        <v>2000</v>
      </c>
      <c r="B10">
        <v>199074</v>
      </c>
      <c r="C10">
        <v>7803</v>
      </c>
      <c r="D10">
        <v>444</v>
      </c>
      <c r="E10">
        <v>4824</v>
      </c>
      <c r="F10">
        <v>4329</v>
      </c>
      <c r="G10">
        <v>37179</v>
      </c>
      <c r="H10">
        <v>66675</v>
      </c>
      <c r="I10">
        <v>5343</v>
      </c>
      <c r="J10">
        <v>6969</v>
      </c>
      <c r="K10">
        <v>43428</v>
      </c>
      <c r="L10">
        <v>21297</v>
      </c>
    </row>
    <row r="11" spans="1:12">
      <c r="A11">
        <v>2001</v>
      </c>
      <c r="B11">
        <f>B10*(POWER(B$13/B$10,1/3))</f>
        <v>215005.37634072121</v>
      </c>
      <c r="C11">
        <f t="shared" ref="C11:L12" si="1">C10*(POWER(C$13/C$10,1/3))</f>
        <v>8652.7657644671763</v>
      </c>
      <c r="D11">
        <f t="shared" si="1"/>
        <v>509.26861715019385</v>
      </c>
      <c r="E11">
        <f t="shared" si="1"/>
        <v>5139.8662695402109</v>
      </c>
      <c r="F11">
        <f t="shared" si="1"/>
        <v>4393.3713985871473</v>
      </c>
      <c r="G11">
        <f t="shared" si="1"/>
        <v>41980.798506375191</v>
      </c>
      <c r="H11">
        <f t="shared" si="1"/>
        <v>72415.000598413855</v>
      </c>
      <c r="I11">
        <f t="shared" si="1"/>
        <v>5672.8804634885537</v>
      </c>
      <c r="J11">
        <f t="shared" si="1"/>
        <v>6932.4755771393875</v>
      </c>
      <c r="K11">
        <f t="shared" si="1"/>
        <v>46732.509941145203</v>
      </c>
      <c r="L11">
        <f t="shared" si="1"/>
        <v>21512.4791354589</v>
      </c>
    </row>
    <row r="12" spans="1:12">
      <c r="A12">
        <v>2002</v>
      </c>
      <c r="B12">
        <f>B11*(POWER(B$13/B$10,1/3))</f>
        <v>232211.69944550851</v>
      </c>
      <c r="C12">
        <f t="shared" si="1"/>
        <v>9595.0730968518819</v>
      </c>
      <c r="D12">
        <f t="shared" si="1"/>
        <v>584.13181174340252</v>
      </c>
      <c r="E12">
        <f t="shared" si="1"/>
        <v>5476.4148567075463</v>
      </c>
      <c r="F12">
        <f t="shared" si="1"/>
        <v>4458.6999875083366</v>
      </c>
      <c r="G12">
        <f t="shared" si="1"/>
        <v>47402.766164578752</v>
      </c>
      <c r="H12">
        <f t="shared" si="1"/>
        <v>78649.153530832817</v>
      </c>
      <c r="I12">
        <f t="shared" si="1"/>
        <v>6023.1279717443585</v>
      </c>
      <c r="J12">
        <f t="shared" si="1"/>
        <v>6896.1425782227125</v>
      </c>
      <c r="K12">
        <f t="shared" si="1"/>
        <v>50288.46563045121</v>
      </c>
      <c r="L12">
        <f t="shared" si="1"/>
        <v>21730.138449244234</v>
      </c>
    </row>
    <row r="13" spans="1:12">
      <c r="A13">
        <v>2003</v>
      </c>
      <c r="B13">
        <v>250795</v>
      </c>
      <c r="C13">
        <v>10640</v>
      </c>
      <c r="D13">
        <v>670</v>
      </c>
      <c r="E13">
        <v>5835</v>
      </c>
      <c r="F13">
        <v>4525</v>
      </c>
      <c r="G13">
        <v>53525</v>
      </c>
      <c r="H13">
        <v>85420</v>
      </c>
      <c r="I13">
        <v>6395</v>
      </c>
      <c r="J13">
        <v>6860</v>
      </c>
      <c r="K13">
        <v>54115</v>
      </c>
      <c r="L13">
        <v>21950</v>
      </c>
    </row>
    <row r="14" spans="1:12">
      <c r="A14">
        <v>2004</v>
      </c>
      <c r="B14">
        <v>267775</v>
      </c>
      <c r="C14">
        <v>10180</v>
      </c>
      <c r="D14">
        <v>715</v>
      </c>
      <c r="E14">
        <v>5535</v>
      </c>
      <c r="F14">
        <v>4385</v>
      </c>
      <c r="G14">
        <v>60225</v>
      </c>
      <c r="H14">
        <v>92895</v>
      </c>
      <c r="I14">
        <v>6340</v>
      </c>
      <c r="J14">
        <v>6765</v>
      </c>
      <c r="K14">
        <v>54170</v>
      </c>
      <c r="L14">
        <v>25720</v>
      </c>
    </row>
    <row r="15" spans="1:12">
      <c r="A15">
        <v>2005</v>
      </c>
      <c r="B15">
        <v>293838</v>
      </c>
      <c r="C15">
        <v>9309</v>
      </c>
      <c r="D15">
        <v>636</v>
      </c>
      <c r="E15">
        <v>5352</v>
      </c>
      <c r="F15">
        <v>4227</v>
      </c>
      <c r="G15">
        <v>65358</v>
      </c>
      <c r="H15">
        <v>102189</v>
      </c>
      <c r="I15">
        <v>6705</v>
      </c>
      <c r="J15">
        <v>7227</v>
      </c>
      <c r="K15">
        <v>60957</v>
      </c>
      <c r="L15">
        <v>30996</v>
      </c>
    </row>
    <row r="16" spans="1:12">
      <c r="A16">
        <v>2006</v>
      </c>
      <c r="B16">
        <v>328167</v>
      </c>
      <c r="C16">
        <v>7806</v>
      </c>
      <c r="D16">
        <v>612</v>
      </c>
      <c r="E16">
        <v>5400</v>
      </c>
      <c r="F16">
        <v>4386</v>
      </c>
      <c r="G16">
        <v>67959</v>
      </c>
      <c r="H16">
        <v>112185</v>
      </c>
      <c r="I16">
        <v>7251</v>
      </c>
      <c r="J16">
        <v>7917</v>
      </c>
      <c r="K16">
        <v>73494</v>
      </c>
      <c r="L16">
        <v>40197</v>
      </c>
    </row>
    <row r="17" spans="1:12">
      <c r="A17">
        <v>2007</v>
      </c>
      <c r="B17">
        <v>358557</v>
      </c>
      <c r="C17">
        <v>5739</v>
      </c>
      <c r="D17">
        <v>864</v>
      </c>
      <c r="E17">
        <v>5292</v>
      </c>
      <c r="F17">
        <v>4548</v>
      </c>
      <c r="G17">
        <v>70029</v>
      </c>
      <c r="H17">
        <v>120192</v>
      </c>
      <c r="I17">
        <v>8139</v>
      </c>
      <c r="J17">
        <v>9081</v>
      </c>
      <c r="K17">
        <v>85209</v>
      </c>
      <c r="L17">
        <v>48417</v>
      </c>
    </row>
    <row r="18" spans="1:12">
      <c r="A18">
        <v>2008</v>
      </c>
      <c r="B18">
        <v>390705</v>
      </c>
      <c r="C18">
        <v>5910</v>
      </c>
      <c r="D18">
        <v>741</v>
      </c>
      <c r="E18">
        <v>5778</v>
      </c>
      <c r="F18">
        <v>4953</v>
      </c>
      <c r="G18">
        <v>73134</v>
      </c>
      <c r="H18">
        <v>132627</v>
      </c>
      <c r="I18">
        <v>9273</v>
      </c>
      <c r="J18">
        <v>10599</v>
      </c>
      <c r="K18">
        <v>93399</v>
      </c>
      <c r="L18">
        <v>53103</v>
      </c>
    </row>
    <row r="19" spans="1:12">
      <c r="A19">
        <v>2009</v>
      </c>
      <c r="B19">
        <v>409038</v>
      </c>
      <c r="C19">
        <v>6966</v>
      </c>
      <c r="D19">
        <v>864</v>
      </c>
      <c r="E19">
        <v>6249</v>
      </c>
      <c r="F19">
        <v>5163</v>
      </c>
      <c r="G19">
        <v>79890</v>
      </c>
      <c r="H19">
        <v>146859</v>
      </c>
      <c r="I19">
        <v>9852</v>
      </c>
      <c r="J19">
        <v>11427</v>
      </c>
      <c r="K19">
        <v>88224</v>
      </c>
      <c r="L19">
        <v>52320</v>
      </c>
    </row>
    <row r="21" spans="1:12">
      <c r="A21" t="s">
        <v>623</v>
      </c>
    </row>
    <row r="22" spans="1:12">
      <c r="A22" t="s">
        <v>834</v>
      </c>
    </row>
    <row r="23" spans="1:12">
      <c r="B23" t="s">
        <v>837</v>
      </c>
    </row>
    <row r="24" spans="1:12">
      <c r="A24" t="s">
        <v>836</v>
      </c>
    </row>
    <row r="25" spans="1:12">
      <c r="B25" t="s">
        <v>835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dimension ref="A1:K51"/>
  <sheetViews>
    <sheetView topLeftCell="A10" workbookViewId="0">
      <selection activeCell="CS23" sqref="CS23"/>
    </sheetView>
  </sheetViews>
  <sheetFormatPr defaultRowHeight="12.75"/>
  <cols>
    <col min="1" max="1" width="20.125" customWidth="1"/>
    <col min="3" max="3" width="10" bestFit="1" customWidth="1"/>
  </cols>
  <sheetData>
    <row r="1" spans="1:11">
      <c r="A1" t="s">
        <v>809</v>
      </c>
    </row>
    <row r="2" spans="1:11">
      <c r="A2" t="s">
        <v>820</v>
      </c>
    </row>
    <row r="3" spans="1:11">
      <c r="A3" t="s">
        <v>810</v>
      </c>
    </row>
    <row r="4" spans="1:11">
      <c r="B4" t="s">
        <v>828</v>
      </c>
      <c r="C4" t="s">
        <v>797</v>
      </c>
      <c r="D4" t="s">
        <v>798</v>
      </c>
      <c r="E4" t="s">
        <v>799</v>
      </c>
      <c r="F4" t="s">
        <v>645</v>
      </c>
      <c r="G4" t="s">
        <v>801</v>
      </c>
      <c r="H4" t="s">
        <v>802</v>
      </c>
      <c r="I4" t="s">
        <v>803</v>
      </c>
      <c r="J4" t="s">
        <v>804</v>
      </c>
      <c r="K4" t="s">
        <v>867</v>
      </c>
    </row>
    <row r="5" spans="1:11">
      <c r="A5" t="s">
        <v>869</v>
      </c>
      <c r="B5">
        <v>2001</v>
      </c>
      <c r="C5">
        <f>B5+1</f>
        <v>2002</v>
      </c>
      <c r="D5">
        <f t="shared" ref="D5:K5" si="0">C5+1</f>
        <v>2003</v>
      </c>
      <c r="E5">
        <f t="shared" si="0"/>
        <v>2004</v>
      </c>
      <c r="F5">
        <f t="shared" si="0"/>
        <v>2005</v>
      </c>
      <c r="G5">
        <f t="shared" si="0"/>
        <v>2006</v>
      </c>
      <c r="H5">
        <f t="shared" si="0"/>
        <v>2007</v>
      </c>
      <c r="I5">
        <f t="shared" si="0"/>
        <v>2008</v>
      </c>
      <c r="J5">
        <f t="shared" si="0"/>
        <v>2009</v>
      </c>
      <c r="K5">
        <f t="shared" si="0"/>
        <v>2010</v>
      </c>
    </row>
    <row r="6" spans="1:11">
      <c r="A6" t="s">
        <v>812</v>
      </c>
      <c r="B6">
        <f t="shared" ref="B6:K6" si="1">B18+B30</f>
        <v>537666</v>
      </c>
      <c r="C6">
        <f t="shared" si="1"/>
        <v>560694</v>
      </c>
      <c r="D6">
        <f t="shared" si="1"/>
        <v>573840</v>
      </c>
      <c r="E6">
        <f t="shared" si="1"/>
        <v>608292</v>
      </c>
      <c r="F6">
        <f t="shared" si="1"/>
        <v>610659.32788198302</v>
      </c>
      <c r="G6">
        <f t="shared" si="1"/>
        <v>613500</v>
      </c>
      <c r="H6">
        <f t="shared" si="1"/>
        <v>609051</v>
      </c>
      <c r="I6">
        <f t="shared" si="1"/>
        <v>626514</v>
      </c>
      <c r="J6">
        <f t="shared" si="1"/>
        <v>605313</v>
      </c>
      <c r="K6">
        <f t="shared" si="1"/>
        <v>604872.63991510216</v>
      </c>
    </row>
    <row r="7" spans="1:11">
      <c r="A7" t="s">
        <v>793</v>
      </c>
      <c r="B7">
        <f t="shared" ref="B7:K7" si="2">B19+B31</f>
        <v>4260</v>
      </c>
      <c r="C7">
        <f t="shared" si="2"/>
        <v>6330</v>
      </c>
      <c r="D7">
        <f t="shared" si="2"/>
        <v>7860</v>
      </c>
      <c r="E7">
        <f t="shared" si="2"/>
        <v>7779</v>
      </c>
      <c r="F7">
        <f t="shared" si="2"/>
        <v>7834.9046053681195</v>
      </c>
      <c r="G7">
        <f t="shared" si="2"/>
        <v>8163</v>
      </c>
      <c r="H7">
        <f t="shared" si="2"/>
        <v>8973</v>
      </c>
      <c r="I7">
        <f t="shared" si="2"/>
        <v>8973</v>
      </c>
      <c r="J7">
        <f t="shared" si="2"/>
        <v>8973</v>
      </c>
      <c r="K7">
        <f t="shared" si="2"/>
        <v>9329.3215329165869</v>
      </c>
    </row>
    <row r="8" spans="1:11">
      <c r="A8" t="s">
        <v>794</v>
      </c>
      <c r="B8">
        <f t="shared" ref="B8:K8" si="3">B20+B32</f>
        <v>1368</v>
      </c>
      <c r="C8">
        <f t="shared" si="3"/>
        <v>1554</v>
      </c>
      <c r="D8">
        <f t="shared" si="3"/>
        <v>1803</v>
      </c>
      <c r="E8">
        <f t="shared" si="3"/>
        <v>1794</v>
      </c>
      <c r="F8">
        <f t="shared" si="3"/>
        <v>1701.3172887589319</v>
      </c>
      <c r="G8">
        <f t="shared" si="3"/>
        <v>1620</v>
      </c>
      <c r="H8">
        <f t="shared" si="3"/>
        <v>1557</v>
      </c>
      <c r="I8">
        <f t="shared" si="3"/>
        <v>1839</v>
      </c>
      <c r="J8">
        <f t="shared" si="3"/>
        <v>2508</v>
      </c>
      <c r="K8">
        <f t="shared" si="3"/>
        <v>2683.0241311721161</v>
      </c>
    </row>
    <row r="9" spans="1:11">
      <c r="A9" t="s">
        <v>813</v>
      </c>
      <c r="B9">
        <f t="shared" ref="B9:K9" si="4">B21+B33</f>
        <v>6921</v>
      </c>
      <c r="C9">
        <f t="shared" si="4"/>
        <v>10353</v>
      </c>
      <c r="D9">
        <f t="shared" si="4"/>
        <v>7950</v>
      </c>
      <c r="E9">
        <f t="shared" si="4"/>
        <v>7662</v>
      </c>
      <c r="F9">
        <f t="shared" si="4"/>
        <v>7835.3192767389992</v>
      </c>
      <c r="G9">
        <f t="shared" si="4"/>
        <v>8016</v>
      </c>
      <c r="H9">
        <f t="shared" si="4"/>
        <v>8550</v>
      </c>
      <c r="I9">
        <f t="shared" si="4"/>
        <v>8880</v>
      </c>
      <c r="J9">
        <f t="shared" si="4"/>
        <v>9420</v>
      </c>
      <c r="K9">
        <f t="shared" si="4"/>
        <v>9819.2922920283836</v>
      </c>
    </row>
    <row r="10" spans="1:11">
      <c r="A10" t="s">
        <v>795</v>
      </c>
      <c r="B10">
        <f t="shared" ref="B10:K10" si="5">B22+B34</f>
        <v>5277</v>
      </c>
      <c r="C10">
        <f t="shared" si="5"/>
        <v>6684</v>
      </c>
      <c r="D10">
        <f t="shared" si="5"/>
        <v>6270</v>
      </c>
      <c r="E10">
        <f t="shared" si="5"/>
        <v>6504</v>
      </c>
      <c r="F10">
        <f t="shared" si="5"/>
        <v>8154.5413246241496</v>
      </c>
      <c r="G10">
        <f t="shared" si="5"/>
        <v>10491</v>
      </c>
      <c r="H10">
        <f t="shared" si="5"/>
        <v>6972</v>
      </c>
      <c r="I10">
        <f t="shared" si="5"/>
        <v>6990</v>
      </c>
      <c r="J10">
        <f t="shared" si="5"/>
        <v>7092</v>
      </c>
      <c r="K10">
        <f t="shared" si="5"/>
        <v>7225.4852337834691</v>
      </c>
    </row>
    <row r="11" spans="1:11">
      <c r="A11" t="s">
        <v>814</v>
      </c>
      <c r="B11">
        <f t="shared" ref="B11:K11" si="6">B23+B35</f>
        <v>203850</v>
      </c>
      <c r="C11">
        <f t="shared" si="6"/>
        <v>199176</v>
      </c>
      <c r="D11">
        <f t="shared" si="6"/>
        <v>195507</v>
      </c>
      <c r="E11">
        <f t="shared" si="6"/>
        <v>190812</v>
      </c>
      <c r="F11">
        <f t="shared" si="6"/>
        <v>188002.87521464878</v>
      </c>
      <c r="G11">
        <f t="shared" si="6"/>
        <v>185394</v>
      </c>
      <c r="H11">
        <f t="shared" si="6"/>
        <v>188064</v>
      </c>
      <c r="I11">
        <f t="shared" si="6"/>
        <v>195627</v>
      </c>
      <c r="J11">
        <f t="shared" si="6"/>
        <v>202296</v>
      </c>
      <c r="K11">
        <f t="shared" si="6"/>
        <v>204805.13100323008</v>
      </c>
    </row>
    <row r="12" spans="1:11">
      <c r="A12" t="s">
        <v>815</v>
      </c>
      <c r="B12">
        <f t="shared" ref="B12:K12" si="7">B24+B36</f>
        <v>147693</v>
      </c>
      <c r="C12">
        <f t="shared" si="7"/>
        <v>157167</v>
      </c>
      <c r="D12">
        <f t="shared" si="7"/>
        <v>170190</v>
      </c>
      <c r="E12">
        <f t="shared" si="7"/>
        <v>207834</v>
      </c>
      <c r="F12">
        <f t="shared" si="7"/>
        <v>212607.93906785638</v>
      </c>
      <c r="G12">
        <f t="shared" si="7"/>
        <v>218919</v>
      </c>
      <c r="H12">
        <f t="shared" si="7"/>
        <v>215496</v>
      </c>
      <c r="I12">
        <f t="shared" si="7"/>
        <v>215211</v>
      </c>
      <c r="J12">
        <f t="shared" si="7"/>
        <v>216540</v>
      </c>
      <c r="K12">
        <f t="shared" si="7"/>
        <v>218792.69847331673</v>
      </c>
    </row>
    <row r="13" spans="1:11">
      <c r="A13" t="s">
        <v>816</v>
      </c>
      <c r="B13">
        <f t="shared" ref="B13:K13" si="8">B25+B37</f>
        <v>8049</v>
      </c>
      <c r="C13">
        <f t="shared" si="8"/>
        <v>8262</v>
      </c>
      <c r="D13">
        <f t="shared" si="8"/>
        <v>8463</v>
      </c>
      <c r="E13">
        <f t="shared" si="8"/>
        <v>8841</v>
      </c>
      <c r="F13">
        <f t="shared" si="8"/>
        <v>8854.9418919934869</v>
      </c>
      <c r="G13">
        <f t="shared" si="8"/>
        <v>8928</v>
      </c>
      <c r="H13">
        <f t="shared" si="8"/>
        <v>9051</v>
      </c>
      <c r="I13">
        <f t="shared" si="8"/>
        <v>8943</v>
      </c>
      <c r="J13">
        <f t="shared" si="8"/>
        <v>8868</v>
      </c>
      <c r="K13">
        <f t="shared" si="8"/>
        <v>8907.1594372403961</v>
      </c>
    </row>
    <row r="14" spans="1:11">
      <c r="A14" t="s">
        <v>817</v>
      </c>
      <c r="B14">
        <f t="shared" ref="B14:K14" si="9">B26+B38</f>
        <v>4320</v>
      </c>
      <c r="C14">
        <f t="shared" si="9"/>
        <v>4137</v>
      </c>
      <c r="D14">
        <f t="shared" si="9"/>
        <v>3849</v>
      </c>
      <c r="E14">
        <f t="shared" si="9"/>
        <v>4020</v>
      </c>
      <c r="F14">
        <f t="shared" si="9"/>
        <v>5928.7807907014057</v>
      </c>
      <c r="G14">
        <f t="shared" si="9"/>
        <v>9618</v>
      </c>
      <c r="H14">
        <f t="shared" si="9"/>
        <v>7341</v>
      </c>
      <c r="I14">
        <f t="shared" si="9"/>
        <v>14940</v>
      </c>
      <c r="J14">
        <f t="shared" si="9"/>
        <v>15657</v>
      </c>
      <c r="K14">
        <f t="shared" si="9"/>
        <v>27525.320533593054</v>
      </c>
    </row>
    <row r="15" spans="1:11">
      <c r="A15" t="s">
        <v>796</v>
      </c>
      <c r="B15">
        <f t="shared" ref="B15:K15" si="10">B27+B39</f>
        <v>46902</v>
      </c>
      <c r="C15">
        <f t="shared" si="10"/>
        <v>49443</v>
      </c>
      <c r="D15">
        <f t="shared" si="10"/>
        <v>53070</v>
      </c>
      <c r="E15">
        <f t="shared" si="10"/>
        <v>54246</v>
      </c>
      <c r="F15">
        <f t="shared" si="10"/>
        <v>57231.946569206964</v>
      </c>
      <c r="G15">
        <f t="shared" si="10"/>
        <v>60480</v>
      </c>
      <c r="H15">
        <f t="shared" si="10"/>
        <v>60507</v>
      </c>
      <c r="I15">
        <f t="shared" si="10"/>
        <v>60063</v>
      </c>
      <c r="J15">
        <f t="shared" si="10"/>
        <v>62064</v>
      </c>
      <c r="K15">
        <f t="shared" si="10"/>
        <v>63773.797399674397</v>
      </c>
    </row>
    <row r="16" spans="1:11">
      <c r="A16" t="s">
        <v>646</v>
      </c>
      <c r="B16">
        <f t="shared" ref="B16:K16" si="11">B28+B40</f>
        <v>107598</v>
      </c>
      <c r="C16">
        <f t="shared" si="11"/>
        <v>116022</v>
      </c>
      <c r="D16">
        <f t="shared" si="11"/>
        <v>117399</v>
      </c>
      <c r="E16">
        <f t="shared" si="11"/>
        <v>117381</v>
      </c>
      <c r="F16">
        <f t="shared" si="11"/>
        <v>108639.02440894896</v>
      </c>
      <c r="G16">
        <f t="shared" si="11"/>
        <v>100551</v>
      </c>
      <c r="H16">
        <f t="shared" si="11"/>
        <v>101508</v>
      </c>
      <c r="I16">
        <f t="shared" si="11"/>
        <v>104043</v>
      </c>
      <c r="J16">
        <f t="shared" si="11"/>
        <v>70998</v>
      </c>
      <c r="K16">
        <f t="shared" si="11"/>
        <v>64395.051002669978</v>
      </c>
    </row>
    <row r="17" spans="1:11">
      <c r="A17" t="s">
        <v>818</v>
      </c>
      <c r="D17" t="s">
        <v>494</v>
      </c>
      <c r="E17" t="s">
        <v>494</v>
      </c>
    </row>
    <row r="18" spans="1:11">
      <c r="A18" t="s">
        <v>812</v>
      </c>
      <c r="B18">
        <v>432438</v>
      </c>
      <c r="C18">
        <v>447876</v>
      </c>
      <c r="D18">
        <v>458424</v>
      </c>
      <c r="E18">
        <v>471876</v>
      </c>
      <c r="F18">
        <f>E18*(POWER($G18/$E18,1/2))</f>
        <v>466704.15786020167</v>
      </c>
      <c r="G18">
        <v>461589</v>
      </c>
      <c r="H18">
        <v>460962</v>
      </c>
      <c r="I18">
        <v>469389</v>
      </c>
      <c r="J18">
        <v>457854</v>
      </c>
      <c r="K18">
        <f>J18*(POWER($J18/$E18,1/5))</f>
        <v>455100.0019740999</v>
      </c>
    </row>
    <row r="19" spans="1:11">
      <c r="A19" t="s">
        <v>793</v>
      </c>
      <c r="B19">
        <v>3690</v>
      </c>
      <c r="C19">
        <v>5157</v>
      </c>
      <c r="D19">
        <v>5751</v>
      </c>
      <c r="E19">
        <v>5724</v>
      </c>
      <c r="F19">
        <f t="shared" ref="F19:F28" si="12">E19*(POWER($G19/$E19,1/2))</f>
        <v>5124.0597186215537</v>
      </c>
      <c r="G19">
        <v>4587</v>
      </c>
      <c r="H19">
        <v>5394</v>
      </c>
      <c r="I19">
        <v>5394</v>
      </c>
      <c r="J19">
        <v>5394</v>
      </c>
      <c r="K19">
        <f t="shared" ref="K19:K28" si="13">J19*(POWER($J19/$E19,1/5))</f>
        <v>5330.3190587891258</v>
      </c>
    </row>
    <row r="20" spans="1:11">
      <c r="A20" t="s">
        <v>794</v>
      </c>
      <c r="B20">
        <v>1362</v>
      </c>
      <c r="C20">
        <v>1542</v>
      </c>
      <c r="D20">
        <v>1752</v>
      </c>
      <c r="E20">
        <v>1581</v>
      </c>
      <c r="F20">
        <f t="shared" si="12"/>
        <v>1464.1844146144979</v>
      </c>
      <c r="G20">
        <v>1356</v>
      </c>
      <c r="H20">
        <v>1374</v>
      </c>
      <c r="I20">
        <v>1596</v>
      </c>
      <c r="J20">
        <v>2259</v>
      </c>
      <c r="K20">
        <f t="shared" si="13"/>
        <v>2426.1246093910399</v>
      </c>
    </row>
    <row r="21" spans="1:11">
      <c r="A21" t="s">
        <v>813</v>
      </c>
      <c r="B21">
        <v>6726</v>
      </c>
      <c r="C21">
        <v>6612</v>
      </c>
      <c r="D21">
        <v>6300</v>
      </c>
      <c r="E21">
        <v>6132</v>
      </c>
      <c r="F21">
        <f t="shared" si="12"/>
        <v>6335.6193067450004</v>
      </c>
      <c r="G21">
        <v>6546</v>
      </c>
      <c r="H21">
        <v>7038</v>
      </c>
      <c r="I21">
        <v>7311</v>
      </c>
      <c r="J21">
        <v>7692</v>
      </c>
      <c r="K21">
        <f t="shared" si="13"/>
        <v>8048.7178147201976</v>
      </c>
    </row>
    <row r="22" spans="1:11">
      <c r="A22" t="s">
        <v>795</v>
      </c>
      <c r="B22">
        <v>5103</v>
      </c>
      <c r="C22">
        <v>6537</v>
      </c>
      <c r="D22">
        <v>5859</v>
      </c>
      <c r="E22">
        <v>5766</v>
      </c>
      <c r="F22">
        <f t="shared" si="12"/>
        <v>6811.2580335794055</v>
      </c>
      <c r="G22">
        <v>8046</v>
      </c>
      <c r="H22">
        <v>5940</v>
      </c>
      <c r="I22">
        <v>5955</v>
      </c>
      <c r="J22">
        <v>6042</v>
      </c>
      <c r="K22">
        <f t="shared" si="13"/>
        <v>6098.7655369893009</v>
      </c>
    </row>
    <row r="23" spans="1:11">
      <c r="A23" t="s">
        <v>814</v>
      </c>
      <c r="B23">
        <v>174192</v>
      </c>
      <c r="C23">
        <v>172791</v>
      </c>
      <c r="D23">
        <v>171771</v>
      </c>
      <c r="E23">
        <v>169194</v>
      </c>
      <c r="F23">
        <f t="shared" si="12"/>
        <v>168448.35696438243</v>
      </c>
      <c r="G23">
        <v>167706</v>
      </c>
      <c r="H23">
        <v>170196</v>
      </c>
      <c r="I23">
        <v>177330</v>
      </c>
      <c r="J23">
        <v>183939</v>
      </c>
      <c r="K23">
        <f t="shared" si="13"/>
        <v>187038.75099807206</v>
      </c>
    </row>
    <row r="24" spans="1:11">
      <c r="A24" t="s">
        <v>815</v>
      </c>
      <c r="B24">
        <v>136506</v>
      </c>
      <c r="C24">
        <v>144849</v>
      </c>
      <c r="D24">
        <v>153537</v>
      </c>
      <c r="E24">
        <v>166503</v>
      </c>
      <c r="F24">
        <f t="shared" si="12"/>
        <v>163452.55695155094</v>
      </c>
      <c r="G24">
        <v>160458</v>
      </c>
      <c r="H24">
        <v>159981</v>
      </c>
      <c r="I24">
        <v>160341</v>
      </c>
      <c r="J24">
        <v>161631</v>
      </c>
      <c r="K24">
        <f t="shared" si="13"/>
        <v>160673.842266049</v>
      </c>
    </row>
    <row r="25" spans="1:11">
      <c r="A25" t="s">
        <v>816</v>
      </c>
      <c r="B25">
        <v>5742</v>
      </c>
      <c r="C25">
        <v>5505</v>
      </c>
      <c r="D25">
        <v>5631</v>
      </c>
      <c r="E25">
        <v>5880</v>
      </c>
      <c r="F25">
        <f t="shared" si="12"/>
        <v>5548.1348217216209</v>
      </c>
      <c r="G25">
        <v>5235</v>
      </c>
      <c r="H25">
        <v>5136</v>
      </c>
      <c r="I25">
        <v>5139</v>
      </c>
      <c r="J25">
        <v>5142</v>
      </c>
      <c r="K25">
        <f t="shared" si="13"/>
        <v>5005.909818827362</v>
      </c>
    </row>
    <row r="26" spans="1:11">
      <c r="A26" t="s">
        <v>817</v>
      </c>
      <c r="B26">
        <v>4035</v>
      </c>
      <c r="C26">
        <v>3867</v>
      </c>
      <c r="D26">
        <v>3660</v>
      </c>
      <c r="E26">
        <v>3840</v>
      </c>
      <c r="F26">
        <f t="shared" si="12"/>
        <v>5275.6345589890889</v>
      </c>
      <c r="G26">
        <v>7248</v>
      </c>
      <c r="H26">
        <v>5856</v>
      </c>
      <c r="I26">
        <v>6597</v>
      </c>
      <c r="J26">
        <v>6339</v>
      </c>
      <c r="K26">
        <f t="shared" si="13"/>
        <v>7007.4282112330302</v>
      </c>
    </row>
    <row r="27" spans="1:11">
      <c r="A27" t="s">
        <v>796</v>
      </c>
      <c r="B27">
        <v>34509</v>
      </c>
      <c r="C27">
        <v>36009</v>
      </c>
      <c r="D27">
        <v>38241</v>
      </c>
      <c r="E27">
        <v>39468</v>
      </c>
      <c r="F27">
        <f t="shared" si="12"/>
        <v>40615.323807646782</v>
      </c>
      <c r="G27">
        <v>41796</v>
      </c>
      <c r="H27">
        <v>41652</v>
      </c>
      <c r="I27">
        <v>42285</v>
      </c>
      <c r="J27">
        <v>43890</v>
      </c>
      <c r="K27">
        <f t="shared" si="13"/>
        <v>44832.160986916671</v>
      </c>
    </row>
    <row r="28" spans="1:11">
      <c r="A28" t="s">
        <v>646</v>
      </c>
      <c r="B28">
        <v>60063</v>
      </c>
      <c r="C28">
        <v>64059</v>
      </c>
      <c r="D28">
        <v>65103</v>
      </c>
      <c r="E28">
        <v>66930</v>
      </c>
      <c r="F28">
        <f t="shared" si="12"/>
        <v>62233.739322010857</v>
      </c>
      <c r="G28">
        <v>57867</v>
      </c>
      <c r="H28">
        <v>57720</v>
      </c>
      <c r="I28">
        <v>56790</v>
      </c>
      <c r="J28">
        <v>34953</v>
      </c>
      <c r="K28">
        <f t="shared" si="13"/>
        <v>30694.261118396684</v>
      </c>
    </row>
    <row r="29" spans="1:11">
      <c r="A29" t="s">
        <v>819</v>
      </c>
      <c r="D29" t="s">
        <v>494</v>
      </c>
      <c r="E29" t="s">
        <v>494</v>
      </c>
    </row>
    <row r="30" spans="1:11">
      <c r="A30" t="s">
        <v>812</v>
      </c>
      <c r="B30">
        <v>105228</v>
      </c>
      <c r="C30">
        <v>112818</v>
      </c>
      <c r="D30">
        <v>115416</v>
      </c>
      <c r="E30">
        <v>136416</v>
      </c>
      <c r="F30">
        <f>E30*(POWER($G30/$E30,1/2))</f>
        <v>143955.17002178141</v>
      </c>
      <c r="G30">
        <v>151911</v>
      </c>
      <c r="H30">
        <v>148089</v>
      </c>
      <c r="I30">
        <v>157125</v>
      </c>
      <c r="J30">
        <v>147459</v>
      </c>
      <c r="K30">
        <f>J30*(POWER($J30/$E30,1/5))</f>
        <v>149772.63794100229</v>
      </c>
    </row>
    <row r="31" spans="1:11">
      <c r="A31" t="s">
        <v>793</v>
      </c>
      <c r="B31">
        <v>570</v>
      </c>
      <c r="C31">
        <v>1173</v>
      </c>
      <c r="D31">
        <v>2109</v>
      </c>
      <c r="E31">
        <v>2055</v>
      </c>
      <c r="F31">
        <f t="shared" ref="F31:F40" si="14">E31*(POWER($G31/$E31,1/2))</f>
        <v>2710.8448867465654</v>
      </c>
      <c r="G31">
        <v>3576</v>
      </c>
      <c r="H31">
        <v>3579</v>
      </c>
      <c r="I31">
        <v>3579</v>
      </c>
      <c r="J31">
        <v>3579</v>
      </c>
      <c r="K31">
        <f t="shared" ref="K31:K40" si="15">J31*(POWER($J31/$E31,1/5))</f>
        <v>3999.0024741274615</v>
      </c>
    </row>
    <row r="32" spans="1:11">
      <c r="A32" t="s">
        <v>794</v>
      </c>
      <c r="B32">
        <v>6</v>
      </c>
      <c r="C32">
        <v>12</v>
      </c>
      <c r="D32">
        <v>51</v>
      </c>
      <c r="E32">
        <v>213</v>
      </c>
      <c r="F32">
        <f t="shared" si="14"/>
        <v>237.13287414443406</v>
      </c>
      <c r="G32">
        <v>264</v>
      </c>
      <c r="H32">
        <v>183</v>
      </c>
      <c r="I32">
        <v>243</v>
      </c>
      <c r="J32">
        <v>249</v>
      </c>
      <c r="K32">
        <f t="shared" si="15"/>
        <v>256.8995217810762</v>
      </c>
    </row>
    <row r="33" spans="1:11">
      <c r="A33" t="s">
        <v>813</v>
      </c>
      <c r="B33">
        <v>195</v>
      </c>
      <c r="C33">
        <v>3741</v>
      </c>
      <c r="D33">
        <v>1650</v>
      </c>
      <c r="E33">
        <v>1530</v>
      </c>
      <c r="F33">
        <f t="shared" si="14"/>
        <v>1499.6999699939986</v>
      </c>
      <c r="G33">
        <v>1470</v>
      </c>
      <c r="H33">
        <v>1512</v>
      </c>
      <c r="I33">
        <v>1569</v>
      </c>
      <c r="J33">
        <v>1728</v>
      </c>
      <c r="K33">
        <f t="shared" si="15"/>
        <v>1770.5744773081867</v>
      </c>
    </row>
    <row r="34" spans="1:11">
      <c r="A34" t="s">
        <v>795</v>
      </c>
      <c r="B34">
        <v>174</v>
      </c>
      <c r="C34">
        <v>147</v>
      </c>
      <c r="D34">
        <v>411</v>
      </c>
      <c r="E34">
        <v>738</v>
      </c>
      <c r="F34">
        <f t="shared" si="14"/>
        <v>1343.2832910447446</v>
      </c>
      <c r="G34">
        <v>2445</v>
      </c>
      <c r="H34">
        <v>1032</v>
      </c>
      <c r="I34">
        <v>1035</v>
      </c>
      <c r="J34">
        <v>1050</v>
      </c>
      <c r="K34">
        <f t="shared" si="15"/>
        <v>1126.7196967941686</v>
      </c>
    </row>
    <row r="35" spans="1:11">
      <c r="A35" t="s">
        <v>814</v>
      </c>
      <c r="B35">
        <v>29658</v>
      </c>
      <c r="C35">
        <v>26385</v>
      </c>
      <c r="D35">
        <v>23736</v>
      </c>
      <c r="E35">
        <v>21618</v>
      </c>
      <c r="F35">
        <f t="shared" si="14"/>
        <v>19554.518250266359</v>
      </c>
      <c r="G35">
        <v>17688</v>
      </c>
      <c r="H35">
        <v>17868</v>
      </c>
      <c r="I35">
        <v>18297</v>
      </c>
      <c r="J35">
        <v>18357</v>
      </c>
      <c r="K35">
        <f t="shared" si="15"/>
        <v>17766.380005158007</v>
      </c>
    </row>
    <row r="36" spans="1:11">
      <c r="A36" t="s">
        <v>815</v>
      </c>
      <c r="B36">
        <v>11187</v>
      </c>
      <c r="C36">
        <v>12318</v>
      </c>
      <c r="D36">
        <v>16653</v>
      </c>
      <c r="E36">
        <v>41331</v>
      </c>
      <c r="F36">
        <f t="shared" si="14"/>
        <v>49155.382116305438</v>
      </c>
      <c r="G36">
        <v>58461</v>
      </c>
      <c r="H36">
        <v>55515</v>
      </c>
      <c r="I36">
        <v>54870</v>
      </c>
      <c r="J36">
        <v>54909</v>
      </c>
      <c r="K36">
        <f t="shared" si="15"/>
        <v>58118.856207267723</v>
      </c>
    </row>
    <row r="37" spans="1:11">
      <c r="A37" t="s">
        <v>816</v>
      </c>
      <c r="B37">
        <v>2307</v>
      </c>
      <c r="C37">
        <v>2757</v>
      </c>
      <c r="D37">
        <v>2832</v>
      </c>
      <c r="E37">
        <v>2961</v>
      </c>
      <c r="F37">
        <f t="shared" si="14"/>
        <v>3306.8070702718655</v>
      </c>
      <c r="G37">
        <v>3693</v>
      </c>
      <c r="H37">
        <v>3915</v>
      </c>
      <c r="I37">
        <v>3804</v>
      </c>
      <c r="J37">
        <v>3726</v>
      </c>
      <c r="K37">
        <f t="shared" si="15"/>
        <v>3901.2496184130332</v>
      </c>
    </row>
    <row r="38" spans="1:11">
      <c r="A38" t="s">
        <v>817</v>
      </c>
      <c r="B38">
        <v>285</v>
      </c>
      <c r="C38">
        <v>270</v>
      </c>
      <c r="D38">
        <v>189</v>
      </c>
      <c r="E38">
        <v>180</v>
      </c>
      <c r="F38">
        <f t="shared" si="14"/>
        <v>653.14623171231722</v>
      </c>
      <c r="G38">
        <v>2370</v>
      </c>
      <c r="H38">
        <v>1485</v>
      </c>
      <c r="I38">
        <v>8343</v>
      </c>
      <c r="J38">
        <v>9318</v>
      </c>
      <c r="K38">
        <f t="shared" si="15"/>
        <v>20517.892322360025</v>
      </c>
    </row>
    <row r="39" spans="1:11">
      <c r="A39" t="s">
        <v>796</v>
      </c>
      <c r="B39">
        <v>12393</v>
      </c>
      <c r="C39">
        <v>13434</v>
      </c>
      <c r="D39">
        <v>14829</v>
      </c>
      <c r="E39">
        <v>14778</v>
      </c>
      <c r="F39">
        <f t="shared" si="14"/>
        <v>16616.622761560182</v>
      </c>
      <c r="G39">
        <v>18684</v>
      </c>
      <c r="H39">
        <v>18855</v>
      </c>
      <c r="I39">
        <v>17778</v>
      </c>
      <c r="J39">
        <v>18174</v>
      </c>
      <c r="K39">
        <f t="shared" si="15"/>
        <v>18941.636412757722</v>
      </c>
    </row>
    <row r="40" spans="1:11">
      <c r="A40" t="s">
        <v>646</v>
      </c>
      <c r="B40">
        <v>47535</v>
      </c>
      <c r="C40">
        <v>51963</v>
      </c>
      <c r="D40">
        <v>52296</v>
      </c>
      <c r="E40">
        <v>50451</v>
      </c>
      <c r="F40">
        <f t="shared" si="14"/>
        <v>46405.285086938107</v>
      </c>
      <c r="G40">
        <v>42684</v>
      </c>
      <c r="H40">
        <v>43788</v>
      </c>
      <c r="I40">
        <v>47253</v>
      </c>
      <c r="J40">
        <v>36045</v>
      </c>
      <c r="K40">
        <f t="shared" si="15"/>
        <v>33700.789884273298</v>
      </c>
    </row>
    <row r="43" spans="1:11">
      <c r="A43" t="s">
        <v>623</v>
      </c>
    </row>
    <row r="44" spans="1:11">
      <c r="A44" t="s">
        <v>822</v>
      </c>
    </row>
    <row r="45" spans="1:11">
      <c r="B45" t="s">
        <v>821</v>
      </c>
    </row>
    <row r="46" spans="1:11">
      <c r="A46" t="s">
        <v>824</v>
      </c>
    </row>
    <row r="47" spans="1:11">
      <c r="B47" t="s">
        <v>825</v>
      </c>
    </row>
    <row r="48" spans="1:11">
      <c r="A48" t="s">
        <v>827</v>
      </c>
    </row>
    <row r="49" spans="1:2">
      <c r="B49" t="s">
        <v>825</v>
      </c>
    </row>
    <row r="50" spans="1:2">
      <c r="A50" t="s">
        <v>830</v>
      </c>
    </row>
    <row r="51" spans="1:2">
      <c r="B51" t="s">
        <v>831</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dimension ref="A1:M17"/>
  <sheetViews>
    <sheetView workbookViewId="0">
      <selection activeCell="CS23" sqref="CS23"/>
    </sheetView>
  </sheetViews>
  <sheetFormatPr defaultRowHeight="12.75"/>
  <cols>
    <col min="1" max="1" width="16.75" customWidth="1"/>
    <col min="2" max="2" width="4.375" bestFit="1" customWidth="1"/>
    <col min="4" max="4" width="10.75" bestFit="1" customWidth="1"/>
    <col min="5" max="5" width="15.375" bestFit="1" customWidth="1"/>
    <col min="7" max="7" width="11.625" bestFit="1" customWidth="1"/>
    <col min="8" max="9" width="6.875" bestFit="1" customWidth="1"/>
    <col min="10" max="10" width="7.375" bestFit="1" customWidth="1"/>
    <col min="11" max="11" width="10.375" bestFit="1" customWidth="1"/>
    <col min="12" max="12" width="6.25" bestFit="1" customWidth="1"/>
    <col min="13" max="13" width="11.875" bestFit="1" customWidth="1"/>
  </cols>
  <sheetData>
    <row r="1" spans="1:13">
      <c r="A1" t="s">
        <v>792</v>
      </c>
    </row>
    <row r="2" spans="1:13">
      <c r="A2" t="s">
        <v>806</v>
      </c>
    </row>
    <row r="4" spans="1:13">
      <c r="C4" t="s">
        <v>264</v>
      </c>
      <c r="D4" t="s">
        <v>280</v>
      </c>
      <c r="E4" t="s">
        <v>794</v>
      </c>
      <c r="F4" t="s">
        <v>282</v>
      </c>
      <c r="G4" t="s">
        <v>795</v>
      </c>
      <c r="H4" t="s">
        <v>284</v>
      </c>
      <c r="I4" t="s">
        <v>285</v>
      </c>
      <c r="J4" t="s">
        <v>286</v>
      </c>
      <c r="K4" t="s">
        <v>287</v>
      </c>
      <c r="L4" t="s">
        <v>796</v>
      </c>
      <c r="M4" t="s">
        <v>289</v>
      </c>
    </row>
    <row r="5" spans="1:13">
      <c r="A5" t="s">
        <v>797</v>
      </c>
      <c r="B5">
        <v>2002</v>
      </c>
      <c r="C5">
        <v>5035949</v>
      </c>
      <c r="D5">
        <v>84236</v>
      </c>
      <c r="E5">
        <v>22843</v>
      </c>
      <c r="F5">
        <v>153450</v>
      </c>
      <c r="G5">
        <v>122792</v>
      </c>
      <c r="H5">
        <v>1088869</v>
      </c>
      <c r="I5">
        <v>2046333</v>
      </c>
      <c r="J5">
        <v>182448</v>
      </c>
      <c r="K5">
        <v>177051</v>
      </c>
      <c r="L5">
        <v>529758</v>
      </c>
      <c r="M5">
        <v>605049</v>
      </c>
    </row>
    <row r="6" spans="1:13">
      <c r="A6" t="s">
        <v>798</v>
      </c>
      <c r="B6">
        <f>B5+1</f>
        <v>2003</v>
      </c>
      <c r="C6">
        <v>5024286</v>
      </c>
      <c r="D6">
        <v>81707</v>
      </c>
      <c r="E6">
        <v>23242</v>
      </c>
      <c r="F6">
        <v>150599</v>
      </c>
      <c r="G6">
        <v>120600</v>
      </c>
      <c r="H6">
        <v>1083082</v>
      </c>
      <c r="I6">
        <v>2049535</v>
      </c>
      <c r="J6">
        <v>180723</v>
      </c>
      <c r="K6">
        <v>178510</v>
      </c>
      <c r="L6">
        <v>536035</v>
      </c>
      <c r="M6">
        <v>596858</v>
      </c>
    </row>
    <row r="7" spans="1:13">
      <c r="A7" t="s">
        <v>799</v>
      </c>
      <c r="B7">
        <f t="shared" ref="B7:B13" si="0">B6+1</f>
        <v>2004</v>
      </c>
      <c r="C7">
        <v>4962541</v>
      </c>
      <c r="D7">
        <v>78967</v>
      </c>
      <c r="E7">
        <v>22905</v>
      </c>
      <c r="F7">
        <v>148514</v>
      </c>
      <c r="G7">
        <v>118869</v>
      </c>
      <c r="H7">
        <v>1074865</v>
      </c>
      <c r="I7">
        <v>2015627</v>
      </c>
      <c r="J7">
        <v>180132</v>
      </c>
      <c r="K7">
        <v>175897</v>
      </c>
      <c r="L7">
        <v>533834</v>
      </c>
      <c r="M7">
        <v>589462</v>
      </c>
    </row>
    <row r="8" spans="1:13">
      <c r="A8" t="s">
        <v>800</v>
      </c>
      <c r="B8">
        <f t="shared" si="0"/>
        <v>2005</v>
      </c>
      <c r="C8">
        <v>4926117</v>
      </c>
      <c r="D8">
        <v>76903</v>
      </c>
      <c r="E8">
        <v>22393</v>
      </c>
      <c r="F8">
        <v>145396</v>
      </c>
      <c r="G8">
        <v>117145</v>
      </c>
      <c r="H8">
        <v>1065328</v>
      </c>
      <c r="I8">
        <v>2012093</v>
      </c>
      <c r="J8">
        <v>178256</v>
      </c>
      <c r="K8">
        <v>172452</v>
      </c>
      <c r="L8">
        <v>532063</v>
      </c>
      <c r="M8">
        <v>580593</v>
      </c>
    </row>
    <row r="9" spans="1:13">
      <c r="A9" t="s">
        <v>801</v>
      </c>
      <c r="B9">
        <f t="shared" si="0"/>
        <v>2006</v>
      </c>
      <c r="C9">
        <v>4887480</v>
      </c>
      <c r="D9">
        <v>74328</v>
      </c>
      <c r="E9">
        <v>21948</v>
      </c>
      <c r="F9">
        <v>142304</v>
      </c>
      <c r="G9">
        <v>114820</v>
      </c>
      <c r="H9">
        <v>1051190</v>
      </c>
      <c r="I9">
        <v>2006732</v>
      </c>
      <c r="J9">
        <v>176350</v>
      </c>
      <c r="K9">
        <v>169302</v>
      </c>
      <c r="L9">
        <v>532876</v>
      </c>
      <c r="M9">
        <v>574427</v>
      </c>
    </row>
    <row r="10" spans="1:13">
      <c r="A10" t="s">
        <v>802</v>
      </c>
      <c r="B10">
        <f t="shared" si="0"/>
        <v>2007</v>
      </c>
      <c r="C10">
        <v>4839276</v>
      </c>
      <c r="D10">
        <v>71945</v>
      </c>
      <c r="E10">
        <v>21365</v>
      </c>
      <c r="F10">
        <v>138661</v>
      </c>
      <c r="G10">
        <v>112013</v>
      </c>
      <c r="H10">
        <v>1036467</v>
      </c>
      <c r="I10">
        <v>1991161</v>
      </c>
      <c r="J10">
        <v>174107</v>
      </c>
      <c r="K10">
        <v>165590</v>
      </c>
      <c r="L10">
        <v>540880</v>
      </c>
      <c r="M10">
        <v>563936</v>
      </c>
    </row>
    <row r="11" spans="1:13">
      <c r="A11" t="s">
        <v>803</v>
      </c>
      <c r="B11">
        <f t="shared" si="0"/>
        <v>2008</v>
      </c>
      <c r="C11">
        <v>4783407</v>
      </c>
      <c r="D11">
        <v>69733</v>
      </c>
      <c r="E11">
        <v>20813</v>
      </c>
      <c r="F11">
        <v>135303</v>
      </c>
      <c r="G11">
        <v>110288</v>
      </c>
      <c r="H11">
        <v>1016687</v>
      </c>
      <c r="I11">
        <v>1976773</v>
      </c>
      <c r="J11">
        <v>173392</v>
      </c>
      <c r="K11">
        <v>162182</v>
      </c>
      <c r="L11">
        <v>538611</v>
      </c>
      <c r="M11">
        <v>556777</v>
      </c>
    </row>
    <row r="12" spans="1:13">
      <c r="A12" t="s">
        <v>804</v>
      </c>
      <c r="B12">
        <f t="shared" si="0"/>
        <v>2009</v>
      </c>
      <c r="C12">
        <v>4735943</v>
      </c>
      <c r="D12">
        <v>68255</v>
      </c>
      <c r="E12">
        <v>20324</v>
      </c>
      <c r="F12">
        <v>133134</v>
      </c>
      <c r="G12">
        <v>108407</v>
      </c>
      <c r="H12">
        <v>997978</v>
      </c>
      <c r="I12">
        <v>1958840</v>
      </c>
      <c r="J12">
        <v>172045</v>
      </c>
      <c r="K12">
        <v>160362</v>
      </c>
      <c r="L12">
        <v>542581</v>
      </c>
      <c r="M12">
        <v>551320</v>
      </c>
    </row>
    <row r="13" spans="1:13">
      <c r="A13" t="s">
        <v>805</v>
      </c>
      <c r="B13">
        <f t="shared" si="0"/>
        <v>2010</v>
      </c>
      <c r="C13">
        <v>4711093</v>
      </c>
      <c r="D13">
        <v>67297</v>
      </c>
      <c r="E13">
        <v>19955</v>
      </c>
      <c r="F13">
        <v>130550</v>
      </c>
      <c r="G13">
        <v>106394</v>
      </c>
      <c r="H13">
        <v>990132</v>
      </c>
      <c r="I13">
        <v>1948463</v>
      </c>
      <c r="J13">
        <v>171518</v>
      </c>
      <c r="K13">
        <v>160613</v>
      </c>
      <c r="L13">
        <v>545819</v>
      </c>
      <c r="M13">
        <v>548153</v>
      </c>
    </row>
    <row r="15" spans="1:13">
      <c r="A15" t="s">
        <v>612</v>
      </c>
    </row>
    <row r="16" spans="1:13">
      <c r="A16" t="s">
        <v>808</v>
      </c>
    </row>
    <row r="17" spans="1:1">
      <c r="A17" t="s">
        <v>807</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dimension ref="A1:FU51"/>
  <sheetViews>
    <sheetView view="pageBreakPreview" zoomScale="60" workbookViewId="0">
      <pane xSplit="1" ySplit="4" topLeftCell="B5" activePane="bottomRight" state="frozen"/>
      <selection activeCell="B23" sqref="B23"/>
      <selection pane="topRight" activeCell="B23" sqref="B23"/>
      <selection pane="bottomLeft" activeCell="B23" sqref="B23"/>
      <selection pane="bottomRight" activeCell="E59" sqref="E59"/>
    </sheetView>
  </sheetViews>
  <sheetFormatPr defaultRowHeight="12.75"/>
  <cols>
    <col min="1" max="1" width="7.75" style="1" customWidth="1"/>
    <col min="2" max="16" width="15.75" style="1" customWidth="1"/>
    <col min="17" max="17" width="15.5" style="1" customWidth="1"/>
    <col min="18" max="177" width="15.75" style="1" customWidth="1"/>
    <col min="178" max="16384" width="9" style="1"/>
  </cols>
  <sheetData>
    <row r="1" spans="1:177">
      <c r="B1" s="1" t="s">
        <v>189</v>
      </c>
      <c r="R1" s="1" t="s">
        <v>190</v>
      </c>
      <c r="AH1" s="1" t="s">
        <v>191</v>
      </c>
      <c r="AX1" s="1" t="s">
        <v>192</v>
      </c>
      <c r="BN1" s="1" t="s">
        <v>193</v>
      </c>
      <c r="CD1" s="1" t="s">
        <v>194</v>
      </c>
      <c r="CT1" s="1" t="s">
        <v>195</v>
      </c>
      <c r="DJ1" s="1" t="s">
        <v>196</v>
      </c>
      <c r="DZ1" s="1" t="s">
        <v>200</v>
      </c>
      <c r="EP1" s="1" t="s">
        <v>201</v>
      </c>
      <c r="FF1" s="1" t="s">
        <v>202</v>
      </c>
    </row>
    <row r="2" spans="1:177">
      <c r="B2" s="18" t="s">
        <v>264</v>
      </c>
      <c r="C2" s="18"/>
      <c r="D2" s="18"/>
      <c r="E2" s="18"/>
      <c r="F2" s="18"/>
      <c r="G2" s="18"/>
      <c r="H2" s="18"/>
      <c r="I2" s="18"/>
      <c r="J2" s="18"/>
      <c r="K2" s="18"/>
      <c r="L2" s="18"/>
      <c r="M2" s="18"/>
      <c r="N2" s="18"/>
      <c r="O2" s="18"/>
      <c r="P2" s="18"/>
      <c r="Q2" s="18"/>
      <c r="R2" s="18" t="s">
        <v>280</v>
      </c>
      <c r="S2" s="18"/>
      <c r="T2" s="18"/>
      <c r="U2" s="18"/>
      <c r="V2" s="18"/>
      <c r="W2" s="18"/>
      <c r="X2" s="18"/>
      <c r="Y2" s="18"/>
      <c r="Z2" s="18"/>
      <c r="AA2" s="18"/>
      <c r="AB2" s="18"/>
      <c r="AC2" s="18"/>
      <c r="AD2" s="18"/>
      <c r="AE2" s="18"/>
      <c r="AF2" s="18"/>
      <c r="AG2" s="18"/>
      <c r="AH2" s="367" t="s">
        <v>281</v>
      </c>
      <c r="AI2" s="367"/>
      <c r="AJ2" s="367"/>
      <c r="AK2" s="367"/>
      <c r="AL2" s="367"/>
      <c r="AM2" s="367"/>
      <c r="AN2" s="367"/>
      <c r="AO2" s="367"/>
      <c r="AP2" s="367"/>
      <c r="AQ2" s="367"/>
      <c r="AR2" s="367"/>
      <c r="AS2" s="367"/>
      <c r="AT2" s="367"/>
      <c r="AU2" s="367"/>
      <c r="AV2" s="367"/>
      <c r="AW2" s="367"/>
      <c r="AX2" s="367" t="s">
        <v>282</v>
      </c>
      <c r="AY2" s="367"/>
      <c r="AZ2" s="367"/>
      <c r="BA2" s="367"/>
      <c r="BB2" s="367"/>
      <c r="BC2" s="367"/>
      <c r="BD2" s="367"/>
      <c r="BE2" s="367"/>
      <c r="BF2" s="367"/>
      <c r="BG2" s="367"/>
      <c r="BH2" s="367"/>
      <c r="BI2" s="367"/>
      <c r="BJ2" s="367"/>
      <c r="BK2" s="367"/>
      <c r="BL2" s="367"/>
      <c r="BM2" s="367"/>
      <c r="BN2" s="367" t="s">
        <v>283</v>
      </c>
      <c r="BO2" s="367"/>
      <c r="BP2" s="367"/>
      <c r="BQ2" s="367"/>
      <c r="BR2" s="367"/>
      <c r="BS2" s="367"/>
      <c r="BT2" s="367"/>
      <c r="BU2" s="367"/>
      <c r="BV2" s="367"/>
      <c r="BW2" s="367"/>
      <c r="BX2" s="367"/>
      <c r="BY2" s="367"/>
      <c r="BZ2" s="367"/>
      <c r="CA2" s="367"/>
      <c r="CB2" s="367"/>
      <c r="CC2" s="367"/>
      <c r="CD2" s="367" t="s">
        <v>284</v>
      </c>
      <c r="CE2" s="367"/>
      <c r="CF2" s="367"/>
      <c r="CG2" s="367"/>
      <c r="CH2" s="367"/>
      <c r="CI2" s="367"/>
      <c r="CJ2" s="367"/>
      <c r="CK2" s="367"/>
      <c r="CL2" s="367"/>
      <c r="CM2" s="367"/>
      <c r="CN2" s="367"/>
      <c r="CO2" s="367"/>
      <c r="CP2" s="367"/>
      <c r="CQ2" s="367"/>
      <c r="CR2" s="367"/>
      <c r="CS2" s="367"/>
      <c r="CT2" s="367" t="s">
        <v>285</v>
      </c>
      <c r="CU2" s="367"/>
      <c r="CV2" s="367"/>
      <c r="CW2" s="367"/>
      <c r="CX2" s="367"/>
      <c r="CY2" s="367"/>
      <c r="CZ2" s="367"/>
      <c r="DA2" s="367"/>
      <c r="DB2" s="367"/>
      <c r="DC2" s="367"/>
      <c r="DD2" s="367"/>
      <c r="DE2" s="367"/>
      <c r="DF2" s="367"/>
      <c r="DG2" s="367"/>
      <c r="DH2" s="367"/>
      <c r="DI2" s="367"/>
      <c r="DJ2" s="367" t="s">
        <v>286</v>
      </c>
      <c r="DK2" s="367"/>
      <c r="DL2" s="367"/>
      <c r="DM2" s="367"/>
      <c r="DN2" s="367"/>
      <c r="DO2" s="367"/>
      <c r="DP2" s="367"/>
      <c r="DQ2" s="367"/>
      <c r="DR2" s="367"/>
      <c r="DS2" s="367"/>
      <c r="DT2" s="367"/>
      <c r="DU2" s="367"/>
      <c r="DV2" s="367"/>
      <c r="DW2" s="367"/>
      <c r="DX2" s="367"/>
      <c r="DY2" s="367"/>
      <c r="DZ2" s="367" t="s">
        <v>287</v>
      </c>
      <c r="EA2" s="367"/>
      <c r="EB2" s="367"/>
      <c r="EC2" s="367"/>
      <c r="ED2" s="367"/>
      <c r="EE2" s="367"/>
      <c r="EF2" s="367"/>
      <c r="EG2" s="367"/>
      <c r="EH2" s="367"/>
      <c r="EI2" s="367"/>
      <c r="EJ2" s="367"/>
      <c r="EK2" s="367"/>
      <c r="EL2" s="367"/>
      <c r="EM2" s="367"/>
      <c r="EN2" s="367"/>
      <c r="EO2" s="367"/>
      <c r="EP2" s="367" t="s">
        <v>288</v>
      </c>
      <c r="EQ2" s="367"/>
      <c r="ER2" s="367"/>
      <c r="ES2" s="367"/>
      <c r="ET2" s="367"/>
      <c r="EU2" s="367"/>
      <c r="EV2" s="367"/>
      <c r="EW2" s="367"/>
      <c r="EX2" s="367"/>
      <c r="EY2" s="367"/>
      <c r="EZ2" s="367"/>
      <c r="FA2" s="367"/>
      <c r="FB2" s="367"/>
      <c r="FC2" s="367"/>
      <c r="FD2" s="367"/>
      <c r="FE2" s="367"/>
      <c r="FF2" s="367" t="s">
        <v>289</v>
      </c>
      <c r="FG2" s="367"/>
      <c r="FH2" s="367"/>
      <c r="FI2" s="367"/>
      <c r="FJ2" s="367"/>
      <c r="FK2" s="367"/>
      <c r="FL2" s="367"/>
      <c r="FM2" s="367"/>
      <c r="FN2" s="367"/>
      <c r="FO2" s="367"/>
      <c r="FP2" s="367"/>
      <c r="FQ2" s="367"/>
      <c r="FR2" s="367"/>
      <c r="FS2" s="367"/>
      <c r="FT2" s="367"/>
      <c r="FU2" s="367"/>
    </row>
    <row r="3" spans="1:177" s="277" customFormat="1" ht="25.5">
      <c r="B3" s="277" t="s">
        <v>1241</v>
      </c>
      <c r="C3" s="277" t="s">
        <v>1227</v>
      </c>
      <c r="D3" s="277" t="s">
        <v>610</v>
      </c>
      <c r="E3" s="277" t="s">
        <v>1227</v>
      </c>
      <c r="F3" s="277" t="s">
        <v>454</v>
      </c>
      <c r="G3" s="277" t="s">
        <v>1227</v>
      </c>
      <c r="H3" s="277" t="s">
        <v>455</v>
      </c>
      <c r="I3" s="277" t="s">
        <v>1227</v>
      </c>
      <c r="J3" s="277" t="s">
        <v>456</v>
      </c>
      <c r="K3" s="277" t="s">
        <v>1227</v>
      </c>
      <c r="L3" s="277" t="s">
        <v>457</v>
      </c>
      <c r="M3" s="277" t="s">
        <v>1227</v>
      </c>
      <c r="N3" s="277" t="s">
        <v>468</v>
      </c>
      <c r="O3" s="277" t="s">
        <v>1227</v>
      </c>
      <c r="P3" s="277" t="s">
        <v>1242</v>
      </c>
      <c r="Q3" s="277" t="s">
        <v>1098</v>
      </c>
      <c r="R3" s="277" t="s">
        <v>452</v>
      </c>
      <c r="S3" s="277" t="s">
        <v>1227</v>
      </c>
      <c r="T3" s="277" t="s">
        <v>453</v>
      </c>
      <c r="U3" s="277" t="s">
        <v>1227</v>
      </c>
      <c r="V3" s="277" t="s">
        <v>454</v>
      </c>
      <c r="W3" s="277" t="s">
        <v>1227</v>
      </c>
      <c r="X3" s="277" t="s">
        <v>455</v>
      </c>
      <c r="Y3" s="277" t="s">
        <v>1227</v>
      </c>
      <c r="Z3" s="277" t="s">
        <v>456</v>
      </c>
      <c r="AA3" s="277" t="s">
        <v>1227</v>
      </c>
      <c r="AB3" s="277" t="s">
        <v>457</v>
      </c>
      <c r="AC3" s="277" t="s">
        <v>1227</v>
      </c>
      <c r="AD3" s="277" t="s">
        <v>468</v>
      </c>
      <c r="AE3" s="277" t="s">
        <v>1227</v>
      </c>
      <c r="AF3" s="277" t="s">
        <v>279</v>
      </c>
      <c r="AG3" s="277" t="s">
        <v>1098</v>
      </c>
      <c r="AH3" s="277" t="s">
        <v>452</v>
      </c>
      <c r="AI3" s="277" t="s">
        <v>1227</v>
      </c>
      <c r="AJ3" s="277" t="s">
        <v>453</v>
      </c>
      <c r="AK3" s="277" t="s">
        <v>1227</v>
      </c>
      <c r="AL3" s="277" t="s">
        <v>454</v>
      </c>
      <c r="AM3" s="277" t="s">
        <v>1227</v>
      </c>
      <c r="AN3" s="277" t="s">
        <v>455</v>
      </c>
      <c r="AO3" s="277" t="s">
        <v>1227</v>
      </c>
      <c r="AP3" s="277" t="s">
        <v>456</v>
      </c>
      <c r="AQ3" s="277" t="s">
        <v>1227</v>
      </c>
      <c r="AR3" s="277" t="s">
        <v>457</v>
      </c>
      <c r="AS3" s="277" t="s">
        <v>1227</v>
      </c>
      <c r="AT3" s="277" t="s">
        <v>468</v>
      </c>
      <c r="AU3" s="277" t="s">
        <v>1227</v>
      </c>
      <c r="AV3" s="277" t="s">
        <v>279</v>
      </c>
      <c r="AW3" s="277" t="s">
        <v>1098</v>
      </c>
      <c r="AX3" s="277" t="s">
        <v>452</v>
      </c>
      <c r="AY3" s="277" t="s">
        <v>1227</v>
      </c>
      <c r="AZ3" s="277" t="s">
        <v>453</v>
      </c>
      <c r="BA3" s="277" t="s">
        <v>1227</v>
      </c>
      <c r="BB3" s="277" t="s">
        <v>454</v>
      </c>
      <c r="BC3" s="277" t="s">
        <v>1227</v>
      </c>
      <c r="BD3" s="277" t="s">
        <v>455</v>
      </c>
      <c r="BE3" s="277" t="s">
        <v>1227</v>
      </c>
      <c r="BF3" s="277" t="s">
        <v>456</v>
      </c>
      <c r="BG3" s="277" t="s">
        <v>1227</v>
      </c>
      <c r="BH3" s="277" t="s">
        <v>457</v>
      </c>
      <c r="BI3" s="277" t="s">
        <v>1227</v>
      </c>
      <c r="BJ3" s="277" t="s">
        <v>468</v>
      </c>
      <c r="BK3" s="277" t="s">
        <v>1227</v>
      </c>
      <c r="BL3" s="277" t="s">
        <v>279</v>
      </c>
      <c r="BM3" s="277" t="s">
        <v>1098</v>
      </c>
      <c r="BN3" s="277" t="s">
        <v>452</v>
      </c>
      <c r="BO3" s="277" t="s">
        <v>1227</v>
      </c>
      <c r="BP3" s="277" t="s">
        <v>453</v>
      </c>
      <c r="BQ3" s="277" t="s">
        <v>1227</v>
      </c>
      <c r="BR3" s="277" t="s">
        <v>454</v>
      </c>
      <c r="BS3" s="277" t="s">
        <v>1227</v>
      </c>
      <c r="BT3" s="277" t="s">
        <v>455</v>
      </c>
      <c r="BU3" s="277" t="s">
        <v>1227</v>
      </c>
      <c r="BV3" s="277" t="s">
        <v>456</v>
      </c>
      <c r="BW3" s="277" t="s">
        <v>1227</v>
      </c>
      <c r="BX3" s="277" t="s">
        <v>457</v>
      </c>
      <c r="BY3" s="277" t="s">
        <v>1227</v>
      </c>
      <c r="BZ3" s="277" t="s">
        <v>468</v>
      </c>
      <c r="CA3" s="277" t="s">
        <v>1227</v>
      </c>
      <c r="CB3" s="277" t="s">
        <v>279</v>
      </c>
      <c r="CC3" s="277" t="s">
        <v>1098</v>
      </c>
      <c r="CD3" s="277" t="s">
        <v>452</v>
      </c>
      <c r="CE3" s="277" t="s">
        <v>1227</v>
      </c>
      <c r="CF3" s="277" t="s">
        <v>453</v>
      </c>
      <c r="CG3" s="277" t="s">
        <v>1227</v>
      </c>
      <c r="CH3" s="277" t="s">
        <v>454</v>
      </c>
      <c r="CI3" s="277" t="s">
        <v>1227</v>
      </c>
      <c r="CJ3" s="277" t="s">
        <v>455</v>
      </c>
      <c r="CK3" s="277" t="s">
        <v>1227</v>
      </c>
      <c r="CL3" s="277" t="s">
        <v>456</v>
      </c>
      <c r="CM3" s="277" t="s">
        <v>1227</v>
      </c>
      <c r="CN3" s="277" t="s">
        <v>457</v>
      </c>
      <c r="CO3" s="277" t="s">
        <v>1227</v>
      </c>
      <c r="CP3" s="277" t="s">
        <v>468</v>
      </c>
      <c r="CQ3" s="277" t="s">
        <v>1227</v>
      </c>
      <c r="CR3" s="277" t="s">
        <v>279</v>
      </c>
      <c r="CS3" s="277" t="s">
        <v>1098</v>
      </c>
      <c r="CT3" s="277" t="s">
        <v>452</v>
      </c>
      <c r="CU3" s="277" t="s">
        <v>1227</v>
      </c>
      <c r="CV3" s="277" t="s">
        <v>453</v>
      </c>
      <c r="CW3" s="277" t="s">
        <v>1227</v>
      </c>
      <c r="CX3" s="277" t="s">
        <v>454</v>
      </c>
      <c r="CY3" s="277" t="s">
        <v>1227</v>
      </c>
      <c r="CZ3" s="277" t="s">
        <v>455</v>
      </c>
      <c r="DA3" s="277" t="s">
        <v>1227</v>
      </c>
      <c r="DB3" s="277" t="s">
        <v>456</v>
      </c>
      <c r="DC3" s="277" t="s">
        <v>1227</v>
      </c>
      <c r="DD3" s="277" t="s">
        <v>457</v>
      </c>
      <c r="DE3" s="277" t="s">
        <v>1227</v>
      </c>
      <c r="DF3" s="277" t="s">
        <v>468</v>
      </c>
      <c r="DG3" s="277" t="s">
        <v>1227</v>
      </c>
      <c r="DH3" s="277" t="s">
        <v>279</v>
      </c>
      <c r="DI3" s="277" t="s">
        <v>1098</v>
      </c>
      <c r="DJ3" s="277" t="s">
        <v>452</v>
      </c>
      <c r="DK3" s="277" t="s">
        <v>1227</v>
      </c>
      <c r="DL3" s="277" t="s">
        <v>453</v>
      </c>
      <c r="DM3" s="277" t="s">
        <v>1227</v>
      </c>
      <c r="DN3" s="277" t="s">
        <v>454</v>
      </c>
      <c r="DO3" s="277" t="s">
        <v>1227</v>
      </c>
      <c r="DP3" s="277" t="s">
        <v>455</v>
      </c>
      <c r="DQ3" s="277" t="s">
        <v>1227</v>
      </c>
      <c r="DR3" s="277" t="s">
        <v>456</v>
      </c>
      <c r="DS3" s="277" t="s">
        <v>1227</v>
      </c>
      <c r="DT3" s="277" t="s">
        <v>457</v>
      </c>
      <c r="DU3" s="277" t="s">
        <v>1227</v>
      </c>
      <c r="DV3" s="277" t="s">
        <v>468</v>
      </c>
      <c r="DW3" s="277" t="s">
        <v>1227</v>
      </c>
      <c r="DX3" s="277" t="s">
        <v>279</v>
      </c>
      <c r="DY3" s="277" t="s">
        <v>1098</v>
      </c>
      <c r="DZ3" s="277" t="s">
        <v>452</v>
      </c>
      <c r="EA3" s="277" t="s">
        <v>1227</v>
      </c>
      <c r="EB3" s="277" t="s">
        <v>453</v>
      </c>
      <c r="EC3" s="277" t="s">
        <v>1227</v>
      </c>
      <c r="ED3" s="277" t="s">
        <v>454</v>
      </c>
      <c r="EE3" s="277" t="s">
        <v>1227</v>
      </c>
      <c r="EF3" s="277" t="s">
        <v>455</v>
      </c>
      <c r="EG3" s="277" t="s">
        <v>1227</v>
      </c>
      <c r="EH3" s="277" t="s">
        <v>456</v>
      </c>
      <c r="EI3" s="277" t="s">
        <v>1227</v>
      </c>
      <c r="EJ3" s="277" t="s">
        <v>457</v>
      </c>
      <c r="EK3" s="277" t="s">
        <v>1227</v>
      </c>
      <c r="EL3" s="277" t="s">
        <v>468</v>
      </c>
      <c r="EM3" s="277" t="s">
        <v>1227</v>
      </c>
      <c r="EN3" s="277" t="s">
        <v>279</v>
      </c>
      <c r="EO3" s="277" t="s">
        <v>1098</v>
      </c>
      <c r="EP3" s="277" t="s">
        <v>452</v>
      </c>
      <c r="EQ3" s="277" t="s">
        <v>1227</v>
      </c>
      <c r="ER3" s="277" t="s">
        <v>453</v>
      </c>
      <c r="ES3" s="277" t="s">
        <v>1227</v>
      </c>
      <c r="ET3" s="277" t="s">
        <v>454</v>
      </c>
      <c r="EU3" s="277" t="s">
        <v>1227</v>
      </c>
      <c r="EV3" s="277" t="s">
        <v>455</v>
      </c>
      <c r="EW3" s="277" t="s">
        <v>1227</v>
      </c>
      <c r="EX3" s="277" t="s">
        <v>456</v>
      </c>
      <c r="EY3" s="277" t="s">
        <v>1227</v>
      </c>
      <c r="EZ3" s="277" t="s">
        <v>457</v>
      </c>
      <c r="FA3" s="277" t="s">
        <v>1227</v>
      </c>
      <c r="FB3" s="277" t="s">
        <v>468</v>
      </c>
      <c r="FC3" s="277" t="s">
        <v>1227</v>
      </c>
      <c r="FD3" s="277" t="s">
        <v>279</v>
      </c>
      <c r="FE3" s="277" t="s">
        <v>1098</v>
      </c>
      <c r="FF3" s="277" t="s">
        <v>452</v>
      </c>
      <c r="FG3" s="277" t="s">
        <v>1227</v>
      </c>
      <c r="FH3" s="277" t="s">
        <v>453</v>
      </c>
      <c r="FI3" s="277" t="s">
        <v>1227</v>
      </c>
      <c r="FJ3" s="277" t="s">
        <v>454</v>
      </c>
      <c r="FK3" s="277" t="s">
        <v>1227</v>
      </c>
      <c r="FL3" s="277" t="s">
        <v>455</v>
      </c>
      <c r="FM3" s="277" t="s">
        <v>1227</v>
      </c>
      <c r="FN3" s="277" t="s">
        <v>456</v>
      </c>
      <c r="FO3" s="277" t="s">
        <v>1227</v>
      </c>
      <c r="FP3" s="277" t="s">
        <v>457</v>
      </c>
      <c r="FQ3" s="277" t="s">
        <v>1227</v>
      </c>
      <c r="FR3" s="277" t="s">
        <v>468</v>
      </c>
      <c r="FS3" s="277" t="s">
        <v>1227</v>
      </c>
      <c r="FT3" s="277" t="s">
        <v>279</v>
      </c>
      <c r="FU3" s="277" t="s">
        <v>1098</v>
      </c>
    </row>
    <row r="4" spans="1:177">
      <c r="B4" s="18" t="s">
        <v>77</v>
      </c>
      <c r="C4" s="18" t="s">
        <v>786</v>
      </c>
      <c r="D4" s="18" t="s">
        <v>79</v>
      </c>
      <c r="E4" s="18" t="s">
        <v>787</v>
      </c>
      <c r="F4" s="18" t="s">
        <v>81</v>
      </c>
      <c r="G4" s="18" t="s">
        <v>788</v>
      </c>
      <c r="H4" s="18" t="s">
        <v>83</v>
      </c>
      <c r="I4" s="18" t="s">
        <v>789</v>
      </c>
      <c r="J4" s="18" t="s">
        <v>101</v>
      </c>
      <c r="K4" s="18" t="s">
        <v>790</v>
      </c>
      <c r="L4" s="18" t="s">
        <v>86</v>
      </c>
      <c r="M4" s="18" t="s">
        <v>791</v>
      </c>
      <c r="N4" s="18" t="s">
        <v>88</v>
      </c>
      <c r="O4" s="18" t="s">
        <v>187</v>
      </c>
      <c r="P4" s="18" t="s">
        <v>126</v>
      </c>
      <c r="Q4" s="18" t="s">
        <v>188</v>
      </c>
      <c r="R4" s="18" t="s">
        <v>77</v>
      </c>
      <c r="S4" s="18" t="s">
        <v>786</v>
      </c>
      <c r="T4" s="18" t="s">
        <v>79</v>
      </c>
      <c r="U4" s="18" t="s">
        <v>787</v>
      </c>
      <c r="V4" s="18" t="s">
        <v>81</v>
      </c>
      <c r="W4" s="18" t="s">
        <v>788</v>
      </c>
      <c r="X4" s="18" t="s">
        <v>83</v>
      </c>
      <c r="Y4" s="18" t="s">
        <v>789</v>
      </c>
      <c r="Z4" s="18" t="s">
        <v>101</v>
      </c>
      <c r="AA4" s="18" t="s">
        <v>790</v>
      </c>
      <c r="AB4" s="18" t="s">
        <v>86</v>
      </c>
      <c r="AC4" s="18" t="s">
        <v>791</v>
      </c>
      <c r="AD4" s="18" t="s">
        <v>88</v>
      </c>
      <c r="AE4" s="18" t="s">
        <v>187</v>
      </c>
      <c r="AF4" s="18" t="s">
        <v>126</v>
      </c>
      <c r="AG4" s="18" t="s">
        <v>188</v>
      </c>
      <c r="AH4" s="18" t="s">
        <v>77</v>
      </c>
      <c r="AI4" s="18" t="s">
        <v>786</v>
      </c>
      <c r="AJ4" s="18" t="s">
        <v>79</v>
      </c>
      <c r="AK4" s="18" t="s">
        <v>787</v>
      </c>
      <c r="AL4" s="18" t="s">
        <v>81</v>
      </c>
      <c r="AM4" s="18" t="s">
        <v>788</v>
      </c>
      <c r="AN4" s="18" t="s">
        <v>83</v>
      </c>
      <c r="AO4" s="18" t="s">
        <v>789</v>
      </c>
      <c r="AP4" s="18" t="s">
        <v>101</v>
      </c>
      <c r="AQ4" s="18" t="s">
        <v>790</v>
      </c>
      <c r="AR4" s="18" t="s">
        <v>86</v>
      </c>
      <c r="AS4" s="18" t="s">
        <v>791</v>
      </c>
      <c r="AT4" s="18" t="s">
        <v>88</v>
      </c>
      <c r="AU4" s="18" t="s">
        <v>187</v>
      </c>
      <c r="AV4" s="18" t="s">
        <v>126</v>
      </c>
      <c r="AW4" s="18" t="s">
        <v>188</v>
      </c>
      <c r="AX4" s="18" t="s">
        <v>77</v>
      </c>
      <c r="AY4" s="18" t="s">
        <v>786</v>
      </c>
      <c r="AZ4" s="18" t="s">
        <v>79</v>
      </c>
      <c r="BA4" s="18" t="s">
        <v>787</v>
      </c>
      <c r="BB4" s="18" t="s">
        <v>81</v>
      </c>
      <c r="BC4" s="18" t="s">
        <v>788</v>
      </c>
      <c r="BD4" s="18" t="s">
        <v>83</v>
      </c>
      <c r="BE4" s="18" t="s">
        <v>789</v>
      </c>
      <c r="BF4" s="18" t="s">
        <v>101</v>
      </c>
      <c r="BG4" s="18" t="s">
        <v>790</v>
      </c>
      <c r="BH4" s="18" t="s">
        <v>86</v>
      </c>
      <c r="BI4" s="18" t="s">
        <v>791</v>
      </c>
      <c r="BJ4" s="18" t="s">
        <v>88</v>
      </c>
      <c r="BK4" s="18" t="s">
        <v>187</v>
      </c>
      <c r="BL4" s="18" t="s">
        <v>126</v>
      </c>
      <c r="BM4" s="18" t="s">
        <v>188</v>
      </c>
      <c r="BN4" s="18" t="s">
        <v>77</v>
      </c>
      <c r="BO4" s="18" t="s">
        <v>786</v>
      </c>
      <c r="BP4" s="18" t="s">
        <v>79</v>
      </c>
      <c r="BQ4" s="18" t="s">
        <v>787</v>
      </c>
      <c r="BR4" s="18" t="s">
        <v>81</v>
      </c>
      <c r="BS4" s="18" t="s">
        <v>788</v>
      </c>
      <c r="BT4" s="18" t="s">
        <v>83</v>
      </c>
      <c r="BU4" s="18" t="s">
        <v>789</v>
      </c>
      <c r="BV4" s="18" t="s">
        <v>101</v>
      </c>
      <c r="BW4" s="18" t="s">
        <v>790</v>
      </c>
      <c r="BX4" s="18" t="s">
        <v>86</v>
      </c>
      <c r="BY4" s="18" t="s">
        <v>791</v>
      </c>
      <c r="BZ4" s="18" t="s">
        <v>88</v>
      </c>
      <c r="CA4" s="18" t="s">
        <v>187</v>
      </c>
      <c r="CB4" s="18" t="s">
        <v>126</v>
      </c>
      <c r="CC4" s="18" t="s">
        <v>188</v>
      </c>
      <c r="CD4" s="18" t="s">
        <v>77</v>
      </c>
      <c r="CE4" s="18" t="s">
        <v>786</v>
      </c>
      <c r="CF4" s="18" t="s">
        <v>79</v>
      </c>
      <c r="CG4" s="18" t="s">
        <v>787</v>
      </c>
      <c r="CH4" s="18" t="s">
        <v>81</v>
      </c>
      <c r="CI4" s="18" t="s">
        <v>788</v>
      </c>
      <c r="CJ4" s="18" t="s">
        <v>83</v>
      </c>
      <c r="CK4" s="18" t="s">
        <v>789</v>
      </c>
      <c r="CL4" s="18" t="s">
        <v>101</v>
      </c>
      <c r="CM4" s="18" t="s">
        <v>790</v>
      </c>
      <c r="CN4" s="18" t="s">
        <v>86</v>
      </c>
      <c r="CO4" s="18" t="s">
        <v>791</v>
      </c>
      <c r="CP4" s="18" t="s">
        <v>88</v>
      </c>
      <c r="CQ4" s="18" t="s">
        <v>187</v>
      </c>
      <c r="CR4" s="18" t="s">
        <v>126</v>
      </c>
      <c r="CS4" s="18" t="s">
        <v>188</v>
      </c>
      <c r="CT4" s="18" t="s">
        <v>77</v>
      </c>
      <c r="CU4" s="18" t="s">
        <v>786</v>
      </c>
      <c r="CV4" s="18" t="s">
        <v>79</v>
      </c>
      <c r="CW4" s="18" t="s">
        <v>787</v>
      </c>
      <c r="CX4" s="18" t="s">
        <v>81</v>
      </c>
      <c r="CY4" s="18" t="s">
        <v>788</v>
      </c>
      <c r="CZ4" s="18" t="s">
        <v>83</v>
      </c>
      <c r="DA4" s="18" t="s">
        <v>789</v>
      </c>
      <c r="DB4" s="18" t="s">
        <v>101</v>
      </c>
      <c r="DC4" s="18" t="s">
        <v>790</v>
      </c>
      <c r="DD4" s="18" t="s">
        <v>86</v>
      </c>
      <c r="DE4" s="18" t="s">
        <v>791</v>
      </c>
      <c r="DF4" s="18" t="s">
        <v>88</v>
      </c>
      <c r="DG4" s="18" t="s">
        <v>187</v>
      </c>
      <c r="DH4" s="18" t="s">
        <v>126</v>
      </c>
      <c r="DI4" s="18" t="s">
        <v>188</v>
      </c>
      <c r="DJ4" s="18" t="s">
        <v>77</v>
      </c>
      <c r="DK4" s="18" t="s">
        <v>786</v>
      </c>
      <c r="DL4" s="18" t="s">
        <v>79</v>
      </c>
      <c r="DM4" s="18" t="s">
        <v>787</v>
      </c>
      <c r="DN4" s="18" t="s">
        <v>81</v>
      </c>
      <c r="DO4" s="18" t="s">
        <v>788</v>
      </c>
      <c r="DP4" s="18" t="s">
        <v>83</v>
      </c>
      <c r="DQ4" s="18" t="s">
        <v>789</v>
      </c>
      <c r="DR4" s="18" t="s">
        <v>101</v>
      </c>
      <c r="DS4" s="18" t="s">
        <v>790</v>
      </c>
      <c r="DT4" s="18" t="s">
        <v>86</v>
      </c>
      <c r="DU4" s="18" t="s">
        <v>791</v>
      </c>
      <c r="DV4" s="18" t="s">
        <v>88</v>
      </c>
      <c r="DW4" s="18" t="s">
        <v>187</v>
      </c>
      <c r="DX4" s="18" t="s">
        <v>126</v>
      </c>
      <c r="DY4" s="18" t="s">
        <v>188</v>
      </c>
      <c r="DZ4" s="18" t="s">
        <v>77</v>
      </c>
      <c r="EA4" s="18" t="s">
        <v>786</v>
      </c>
      <c r="EB4" s="18" t="s">
        <v>79</v>
      </c>
      <c r="EC4" s="18" t="s">
        <v>787</v>
      </c>
      <c r="ED4" s="18" t="s">
        <v>81</v>
      </c>
      <c r="EE4" s="18" t="s">
        <v>788</v>
      </c>
      <c r="EF4" s="18" t="s">
        <v>83</v>
      </c>
      <c r="EG4" s="18" t="s">
        <v>789</v>
      </c>
      <c r="EH4" s="18" t="s">
        <v>101</v>
      </c>
      <c r="EI4" s="18" t="s">
        <v>790</v>
      </c>
      <c r="EJ4" s="18" t="s">
        <v>86</v>
      </c>
      <c r="EK4" s="18" t="s">
        <v>791</v>
      </c>
      <c r="EL4" s="18" t="s">
        <v>88</v>
      </c>
      <c r="EM4" s="18" t="s">
        <v>187</v>
      </c>
      <c r="EN4" s="18" t="s">
        <v>126</v>
      </c>
      <c r="EO4" s="18" t="s">
        <v>188</v>
      </c>
      <c r="EP4" s="18" t="s">
        <v>77</v>
      </c>
      <c r="EQ4" s="18" t="s">
        <v>786</v>
      </c>
      <c r="ER4" s="18" t="s">
        <v>79</v>
      </c>
      <c r="ES4" s="18" t="s">
        <v>787</v>
      </c>
      <c r="ET4" s="18" t="s">
        <v>81</v>
      </c>
      <c r="EU4" s="18" t="s">
        <v>788</v>
      </c>
      <c r="EV4" s="18" t="s">
        <v>83</v>
      </c>
      <c r="EW4" s="18" t="s">
        <v>789</v>
      </c>
      <c r="EX4" s="18" t="s">
        <v>101</v>
      </c>
      <c r="EY4" s="18" t="s">
        <v>790</v>
      </c>
      <c r="EZ4" s="18" t="s">
        <v>86</v>
      </c>
      <c r="FA4" s="18" t="s">
        <v>791</v>
      </c>
      <c r="FB4" s="18" t="s">
        <v>88</v>
      </c>
      <c r="FC4" s="18" t="s">
        <v>187</v>
      </c>
      <c r="FD4" s="18" t="s">
        <v>126</v>
      </c>
      <c r="FE4" s="18" t="s">
        <v>188</v>
      </c>
      <c r="FF4" s="18" t="s">
        <v>77</v>
      </c>
      <c r="FG4" s="18" t="s">
        <v>786</v>
      </c>
      <c r="FH4" s="18" t="s">
        <v>79</v>
      </c>
      <c r="FI4" s="18" t="s">
        <v>787</v>
      </c>
      <c r="FJ4" s="18" t="s">
        <v>81</v>
      </c>
      <c r="FK4" s="18" t="s">
        <v>788</v>
      </c>
      <c r="FL4" s="18" t="s">
        <v>83</v>
      </c>
      <c r="FM4" s="18" t="s">
        <v>789</v>
      </c>
      <c r="FN4" s="18" t="s">
        <v>101</v>
      </c>
      <c r="FO4" s="18" t="s">
        <v>790</v>
      </c>
      <c r="FP4" s="18" t="s">
        <v>86</v>
      </c>
      <c r="FQ4" s="18" t="s">
        <v>791</v>
      </c>
      <c r="FR4" s="18" t="s">
        <v>88</v>
      </c>
      <c r="FS4" s="18" t="s">
        <v>187</v>
      </c>
      <c r="FT4" s="18" t="s">
        <v>126</v>
      </c>
      <c r="FU4" s="18" t="s">
        <v>188</v>
      </c>
    </row>
    <row r="5" spans="1:177" ht="16.5" customHeight="1">
      <c r="A5" s="1">
        <v>1981</v>
      </c>
      <c r="B5" s="334">
        <v>4177</v>
      </c>
      <c r="C5" s="334">
        <f>B5*'a14'!$E$4/1000000</f>
        <v>433.23163592749722</v>
      </c>
      <c r="D5" s="334">
        <v>9647.9</v>
      </c>
      <c r="E5" s="334">
        <f>D5*'a14'!$F$4/1000000</f>
        <v>1250.8305902157349</v>
      </c>
      <c r="F5" s="334"/>
      <c r="G5" s="334"/>
      <c r="H5" s="334">
        <v>1498.4</v>
      </c>
      <c r="I5" s="334">
        <f>H5*'a14'!$H$4/1000000</f>
        <v>274.34689883160445</v>
      </c>
      <c r="J5" s="334">
        <v>1895.3</v>
      </c>
      <c r="K5" s="334">
        <f>J5*'a14'!$I$4/1000000</f>
        <v>344.6392096956647</v>
      </c>
      <c r="L5" s="334">
        <v>1595.5</v>
      </c>
      <c r="M5" s="334">
        <f>L5*'a14'!$J$4/1000000</f>
        <v>582.48678012983657</v>
      </c>
      <c r="N5" s="334">
        <v>18814.400000000001</v>
      </c>
      <c r="O5" s="334">
        <f t="shared" ref="O5:O25" si="0">(C5)+(E5)+(G5)+(I5)+(K5)+(M5)</f>
        <v>2885.5351148003379</v>
      </c>
      <c r="P5" s="334">
        <f>'a1'!F8/1000</f>
        <v>24819.915000000001</v>
      </c>
      <c r="Q5" s="334">
        <f>(O5)/(P5)*1000000</f>
        <v>116258.86369072326</v>
      </c>
      <c r="R5" s="334">
        <v>138.4</v>
      </c>
      <c r="S5" s="334">
        <f>(R5)*'a14'!$E$9/1000000</f>
        <v>13.384826419664069</v>
      </c>
      <c r="T5" s="334">
        <v>174.4</v>
      </c>
      <c r="U5" s="334">
        <f>(T5)*'a14'!$F$9/1000000</f>
        <v>21.083035834441961</v>
      </c>
      <c r="V5" s="334"/>
      <c r="W5" s="334"/>
      <c r="X5" s="334">
        <v>24.9</v>
      </c>
      <c r="Y5" s="334">
        <f>(X5)*'a14'!$H$9/1000000</f>
        <v>4.344142426838224</v>
      </c>
      <c r="Z5" s="334">
        <v>43.9</v>
      </c>
      <c r="AA5" s="334">
        <f>(Z5)*'a14'!$I$9/1000000</f>
        <v>8.1141627113437504</v>
      </c>
      <c r="AB5" s="334">
        <v>21.6</v>
      </c>
      <c r="AC5" s="334">
        <f>(AB5)*'a14'!$J$9/1000000</f>
        <v>7.3357792924898728</v>
      </c>
      <c r="AD5" s="334">
        <v>401.8</v>
      </c>
      <c r="AE5" s="334">
        <f>(S5)+(U5)+(W5)+(Y5)+(AA5)+(AC5)</f>
        <v>54.261946684777882</v>
      </c>
      <c r="AF5" s="334">
        <f>'a1'!L8/1000</f>
        <v>575.30200000000002</v>
      </c>
      <c r="AG5" s="334">
        <f>(AE5)/(AF5)*1000000</f>
        <v>94319.064916822608</v>
      </c>
      <c r="AH5" s="334">
        <v>24</v>
      </c>
      <c r="AI5" s="334">
        <f>(AH5)*'a14'!$E$14/1000000</f>
        <v>2.0498965753467977</v>
      </c>
      <c r="AJ5" s="334">
        <v>47.5</v>
      </c>
      <c r="AK5" s="334">
        <f>(AJ5)*'a14'!$F$14/1000000</f>
        <v>5.0713587150506712</v>
      </c>
      <c r="AL5" s="334"/>
      <c r="AM5" s="334"/>
      <c r="AN5" s="334">
        <v>6.5</v>
      </c>
      <c r="AO5" s="334">
        <f>(AN5)*'a14'!$H$14/1000000</f>
        <v>1.1485287459210884</v>
      </c>
      <c r="AP5" s="334">
        <v>6.8</v>
      </c>
      <c r="AQ5" s="334">
        <f>(AP5)*'a14'!$I$14/1000000</f>
        <v>1.4560362812408245</v>
      </c>
      <c r="AR5" s="334">
        <v>5.9</v>
      </c>
      <c r="AS5" s="334">
        <f>(AR5)*'a14'!$J$14/1000000</f>
        <v>2.3534472319289157</v>
      </c>
      <c r="AT5" s="334">
        <v>90.5</v>
      </c>
      <c r="AU5" s="334">
        <f t="shared" ref="AU5:AU25" si="1">(AI5)+(AK5)+(AM5)+(AO5)+(AQ5)+(AS5)</f>
        <v>12.079267549488298</v>
      </c>
      <c r="AV5" s="334">
        <f>'a1'!R8/1000</f>
        <v>123.551</v>
      </c>
      <c r="AW5" s="334">
        <f t="shared" ref="AW5:AW25" si="2">(AU5)/(AV5)*1000000</f>
        <v>97767.460801517576</v>
      </c>
      <c r="AX5" s="334">
        <v>141.9</v>
      </c>
      <c r="AY5" s="334">
        <f>(AX5)*'a14'!$E$19/1000000</f>
        <v>11.859168934462584</v>
      </c>
      <c r="AZ5" s="334">
        <v>341.7</v>
      </c>
      <c r="BA5" s="334">
        <f>(AZ5)*'a14'!$F$19/1000000</f>
        <v>35.696599937507614</v>
      </c>
      <c r="BB5" s="334"/>
      <c r="BC5" s="334"/>
      <c r="BD5" s="334">
        <v>40.700000000000003</v>
      </c>
      <c r="BE5" s="334">
        <f>(BD5)*'a14'!$H$19/1000000</f>
        <v>6.0938783670318708</v>
      </c>
      <c r="BF5" s="334">
        <v>62.3</v>
      </c>
      <c r="BG5" s="334">
        <f>(BF5)*'a14'!$I$19/1000000</f>
        <v>9.9537741663928969</v>
      </c>
      <c r="BH5" s="334">
        <v>47.7</v>
      </c>
      <c r="BI5" s="334">
        <f>(BH5)*'a14'!$J$19/1000000</f>
        <v>13.498647440345794</v>
      </c>
      <c r="BJ5" s="334">
        <v>632.70000000000005</v>
      </c>
      <c r="BK5" s="334">
        <f t="shared" ref="BK5:BK25" si="3">(AY5)+(BA5)+(BC5)+(BE5)+(BG5)+(BI5)</f>
        <v>77.10206884574076</v>
      </c>
      <c r="BL5" s="334">
        <f>'a1'!X8/1000</f>
        <v>854.87099999999998</v>
      </c>
      <c r="BM5" s="334">
        <f t="shared" ref="BM5:BM25" si="4">(BK5)/(BL5)*1000000</f>
        <v>90191.466134353337</v>
      </c>
      <c r="BN5" s="334">
        <v>152.4</v>
      </c>
      <c r="BO5" s="334">
        <f>(BN5)*'a14'!$E$24/1000000</f>
        <v>16.878293169378107</v>
      </c>
      <c r="BP5" s="334">
        <v>250.6</v>
      </c>
      <c r="BQ5" s="334">
        <f>(BP5)*'a14'!$F$24/1000000</f>
        <v>34.692423460024223</v>
      </c>
      <c r="BR5" s="334"/>
      <c r="BS5" s="334"/>
      <c r="BT5" s="334">
        <v>34.5</v>
      </c>
      <c r="BU5" s="334">
        <f>(BT5)*'a14'!$H$24/1000000</f>
        <v>6.7482547340728889</v>
      </c>
      <c r="BV5" s="334">
        <v>46.3</v>
      </c>
      <c r="BW5" s="334">
        <f>(BV5)*'a14'!$I$24/1000000</f>
        <v>9.652598973402073</v>
      </c>
      <c r="BX5" s="334">
        <v>35</v>
      </c>
      <c r="BY5" s="334">
        <f>(BX5)*'a14'!$J$24/1000000</f>
        <v>12.425180364635267</v>
      </c>
      <c r="BZ5" s="334">
        <v>517</v>
      </c>
      <c r="CA5" s="334">
        <f t="shared" ref="CA5:CA25" si="5">(BO5)+(BQ5)+(BS5)+(BU5)+(BW5)+(BY5)</f>
        <v>80.396750701512559</v>
      </c>
      <c r="CB5" s="334">
        <f>'a1'!AD8/1000</f>
        <v>706.43799999999999</v>
      </c>
      <c r="CC5" s="334">
        <f t="shared" ref="CC5:CC25" si="6">(CA5)/(CB5)*1000000</f>
        <v>113805.81268492431</v>
      </c>
      <c r="CD5" s="334">
        <v>1463.6</v>
      </c>
      <c r="CE5" s="334">
        <f>(CD5)*'a14'!$E$29/1000000</f>
        <v>144.54082930866858</v>
      </c>
      <c r="CF5" s="334">
        <v>2380</v>
      </c>
      <c r="CG5" s="334">
        <f>(CF5)*'a14'!$F$29/1000000</f>
        <v>293.8022459642587</v>
      </c>
      <c r="CH5" s="334"/>
      <c r="CI5" s="334"/>
      <c r="CJ5" s="334">
        <v>305.7</v>
      </c>
      <c r="CK5" s="334">
        <f>(CJ5)*'a14'!$H$29/1000000</f>
        <v>55.224055838837813</v>
      </c>
      <c r="CL5" s="334">
        <v>542.70000000000005</v>
      </c>
      <c r="CM5" s="334">
        <f>(CL5)*'a14'!$I$29/1000000</f>
        <v>96.914978623481559</v>
      </c>
      <c r="CN5" s="334">
        <v>368.2</v>
      </c>
      <c r="CO5" s="334">
        <f>(CN5)*'a14'!$J$29/1000000</f>
        <v>146.23034978080616</v>
      </c>
      <c r="CP5" s="334">
        <v>5042.3999999999996</v>
      </c>
      <c r="CQ5" s="334">
        <f t="shared" ref="CQ5:CQ25" si="7">(CE5)+(CG5)+(CI5)+(CK5)+(CM5)+(CO5)</f>
        <v>736.71245951605283</v>
      </c>
      <c r="CR5" s="334">
        <f>'a1'!AJ8/1000</f>
        <v>6547.2070000000003</v>
      </c>
      <c r="CS5" s="334">
        <f t="shared" ref="CS5:CS25" si="8">(CQ5)/(CR5)*1000000</f>
        <v>112523.16591121264</v>
      </c>
      <c r="CT5" s="334">
        <v>1387.9</v>
      </c>
      <c r="CU5" s="334">
        <f>(CT5)*'a14'!$E$34/1000000</f>
        <v>153.09434885140413</v>
      </c>
      <c r="CV5" s="334">
        <v>3523.3</v>
      </c>
      <c r="CW5" s="334">
        <f>(CV5)*'a14'!$F$34/1000000</f>
        <v>485.80347945470868</v>
      </c>
      <c r="CX5" s="334"/>
      <c r="CY5" s="334"/>
      <c r="CZ5" s="334">
        <v>586.6</v>
      </c>
      <c r="DA5" s="334">
        <f>(CZ5)*'a14'!$H$34/1000000</f>
        <v>112.26972478206396</v>
      </c>
      <c r="DB5" s="334">
        <v>662.6</v>
      </c>
      <c r="DC5" s="334">
        <f>(DB5)*'a14'!$I$34/1000000</f>
        <v>126.92317501353183</v>
      </c>
      <c r="DD5" s="334">
        <v>649.29999999999995</v>
      </c>
      <c r="DE5" s="334">
        <f>(DD5)*'a14'!$J$34/1000000</f>
        <v>233.44595232967282</v>
      </c>
      <c r="DF5" s="334">
        <v>6786.6</v>
      </c>
      <c r="DG5" s="334">
        <f t="shared" ref="DG5:DG25" si="9">(CU5)+(CW5)+(CY5)+(DA5)+(DC5)+(DE5)</f>
        <v>1111.5366804313815</v>
      </c>
      <c r="DH5" s="334">
        <f>'a1'!AP8/1000</f>
        <v>8812.2860000000001</v>
      </c>
      <c r="DI5" s="334">
        <f t="shared" ref="DI5:DI25" si="10">(DG5)/(DH5)*1000000</f>
        <v>126134.88491310671</v>
      </c>
      <c r="DJ5" s="334">
        <v>173</v>
      </c>
      <c r="DK5" s="334">
        <f>(DJ5)*'a14'!$E$39/1000000</f>
        <v>22.108600317032167</v>
      </c>
      <c r="DL5" s="334">
        <v>398.3</v>
      </c>
      <c r="DM5" s="334">
        <f>(DL5)*'a14'!$F$39/1000000</f>
        <v>63.62612360024503</v>
      </c>
      <c r="DN5" s="334"/>
      <c r="DO5" s="334"/>
      <c r="DP5" s="334">
        <v>63</v>
      </c>
      <c r="DQ5" s="334">
        <f>(DP5)*'a14'!$H$39/1000000</f>
        <v>14.349639538458424</v>
      </c>
      <c r="DR5" s="334">
        <v>67.2</v>
      </c>
      <c r="DS5" s="334">
        <f>(DR5)*'a14'!$I$39/1000000</f>
        <v>17.597755322160555</v>
      </c>
      <c r="DT5" s="334">
        <v>65.8</v>
      </c>
      <c r="DU5" s="334">
        <f>(DT5)*'a14'!$J$39/1000000</f>
        <v>24.809049937719635</v>
      </c>
      <c r="DV5" s="334">
        <v>765.5</v>
      </c>
      <c r="DW5" s="334">
        <f t="shared" ref="DW5:DW25" si="11">(DK5)+(DM5)+(DO5)+(DQ5)+(DS5)+(DU5)</f>
        <v>142.4911687156158</v>
      </c>
      <c r="DX5" s="334">
        <f>'a1'!AV8/1000</f>
        <v>1035.5450000000001</v>
      </c>
      <c r="DY5" s="334">
        <f t="shared" ref="DY5:DY25" si="12">(DW5)/(DX5)*1000000</f>
        <v>137600.17064986628</v>
      </c>
      <c r="DZ5" s="334">
        <v>171.1</v>
      </c>
      <c r="EA5" s="334">
        <f>(DZ5)*'a14'!$E$44/1000000</f>
        <v>24.127507412360888</v>
      </c>
      <c r="EB5" s="334">
        <v>366.1</v>
      </c>
      <c r="EC5" s="334">
        <f>(EB5)*'a14'!$F$44/1000000</f>
        <v>64.531563878326438</v>
      </c>
      <c r="ED5" s="334"/>
      <c r="EE5" s="334"/>
      <c r="EF5" s="334">
        <v>52.8</v>
      </c>
      <c r="EG5" s="334">
        <f>(EF5)*'a14'!$H$44/1000000</f>
        <v>14.243705157491224</v>
      </c>
      <c r="EH5" s="334">
        <v>73.7</v>
      </c>
      <c r="EI5" s="334">
        <f>(EH5)*'a14'!$I$44/1000000</f>
        <v>21.49364895935134</v>
      </c>
      <c r="EJ5" s="334">
        <v>47.5</v>
      </c>
      <c r="EK5" s="334">
        <f>(EJ5)*'a14'!$J$44/1000000</f>
        <v>28.200354656176764</v>
      </c>
      <c r="EL5" s="334">
        <v>709.1</v>
      </c>
      <c r="EM5" s="334">
        <f t="shared" ref="EM5:EM25" si="13">(EA5)+(EC5)+(EE5)+(EG5)+(EI5)+(EK5)</f>
        <v>152.59678006370663</v>
      </c>
      <c r="EN5" s="334">
        <f>'a1'!BB8/1000</f>
        <v>975.75900000000001</v>
      </c>
      <c r="EO5" s="334">
        <f t="shared" ref="EO5:EO25" si="14">(EM5)/(EN5)*1000000</f>
        <v>156387.77614524349</v>
      </c>
      <c r="EP5" s="334">
        <v>228</v>
      </c>
      <c r="EQ5" s="334">
        <f>(EP5)*'a14'!$E$49/1000000</f>
        <v>20.346896665100335</v>
      </c>
      <c r="ER5" s="334">
        <v>957.2</v>
      </c>
      <c r="ES5" s="334">
        <f>(ER5)*'a14'!$F$49/1000000</f>
        <v>106.7765871043533</v>
      </c>
      <c r="ET5" s="334"/>
      <c r="EU5" s="334"/>
      <c r="EV5" s="334">
        <v>157</v>
      </c>
      <c r="EW5" s="334">
        <f>(EV5)*'a14'!$H$49/1000000</f>
        <v>25.500382087577595</v>
      </c>
      <c r="EX5" s="334">
        <v>200.1</v>
      </c>
      <c r="EY5" s="334">
        <f>(EX5)*'a14'!$I$49/1000000</f>
        <v>33.00516279334618</v>
      </c>
      <c r="EZ5" s="334">
        <v>168.3</v>
      </c>
      <c r="FA5" s="334">
        <f>(EZ5)*'a14'!$J$49/1000000</f>
        <v>57.520269329630693</v>
      </c>
      <c r="FB5" s="334">
        <v>1702.3</v>
      </c>
      <c r="FC5" s="334">
        <f>(EQ5)+(ES5)+(EU5)+(EW5)+(EY5)+(FA5)</f>
        <v>243.1492979800081</v>
      </c>
      <c r="FD5" s="334">
        <f>'a1'!BH8/1000</f>
        <v>2291.1039999999998</v>
      </c>
      <c r="FE5" s="334">
        <f t="shared" ref="FE5:FE25" si="15">(FC5)/(FD5)*1000000</f>
        <v>106127.56905841381</v>
      </c>
      <c r="FF5" s="334">
        <v>286.89999999999998</v>
      </c>
      <c r="FG5" s="334">
        <f>(FF5)*'a14'!$E$54/1000000</f>
        <v>28.809188080607601</v>
      </c>
      <c r="FH5" s="334">
        <v>1244.0999999999999</v>
      </c>
      <c r="FI5" s="334">
        <f>(FH5)*'a14'!$F$54/1000000</f>
        <v>156.15855215704042</v>
      </c>
      <c r="FJ5" s="334"/>
      <c r="FK5" s="334"/>
      <c r="FL5" s="334">
        <v>238.1</v>
      </c>
      <c r="FM5" s="334">
        <f>(FL5)*'a14'!$H$54/1000000</f>
        <v>42.84617320074031</v>
      </c>
      <c r="FN5" s="334">
        <v>199.3</v>
      </c>
      <c r="FO5" s="334">
        <f>(FN5)*'a14'!$I$54/1000000</f>
        <v>36.079234351463249</v>
      </c>
      <c r="FP5" s="334">
        <v>209</v>
      </c>
      <c r="FQ5" s="334">
        <f>(FP5)*'a14'!$J$54/1000000</f>
        <v>76.886577384032222</v>
      </c>
      <c r="FR5" s="334">
        <v>2166.5</v>
      </c>
      <c r="FS5" s="334">
        <f t="shared" ref="FS5:FS26" si="16">(FG5)+(FI5)+(FK5)+(FM5)+(FO5)+(FQ5)</f>
        <v>340.77972517388378</v>
      </c>
      <c r="FT5" s="334">
        <f>'a1'!BN8/1000</f>
        <v>2826.558</v>
      </c>
      <c r="FU5" s="334">
        <f t="shared" ref="FU5:FU25" si="17">(FS5)/(FT5)*1000000</f>
        <v>120563.499908328</v>
      </c>
    </row>
    <row r="6" spans="1:177" ht="16.5" customHeight="1">
      <c r="A6" s="1">
        <v>1982</v>
      </c>
      <c r="B6" s="334">
        <v>4068.2</v>
      </c>
      <c r="C6" s="334">
        <f>B6*'a14'!$E$4/1000000</f>
        <v>421.94707715591193</v>
      </c>
      <c r="D6" s="334">
        <v>9757.2999999999993</v>
      </c>
      <c r="E6" s="334">
        <f>D6*'a14'!$F$4/1000000</f>
        <v>1265.0140774585132</v>
      </c>
      <c r="F6" s="334"/>
      <c r="G6" s="334"/>
      <c r="H6" s="334">
        <v>1587.3</v>
      </c>
      <c r="I6" s="334">
        <f>H6*'a14'!$H$4/1000000</f>
        <v>290.62388715657079</v>
      </c>
      <c r="J6" s="334">
        <v>1991.1</v>
      </c>
      <c r="K6" s="334">
        <f>J6*'a14'!$I$4/1000000</f>
        <v>362.05937341056193</v>
      </c>
      <c r="L6" s="334">
        <v>1699.2</v>
      </c>
      <c r="M6" s="334">
        <f>L6*'a14'!$J$4/1000000</f>
        <v>620.3456827305663</v>
      </c>
      <c r="N6" s="334">
        <v>19103.400000000001</v>
      </c>
      <c r="O6" s="334">
        <f t="shared" si="0"/>
        <v>2959.9900979121244</v>
      </c>
      <c r="P6" s="334">
        <f>'a1'!F9/1000</f>
        <v>25116.941999999999</v>
      </c>
      <c r="Q6" s="334">
        <f t="shared" ref="Q6:Q25" si="18">(O6)/(P6)*1000000</f>
        <v>117848.34706040745</v>
      </c>
      <c r="R6" s="334">
        <v>129.4</v>
      </c>
      <c r="S6" s="334">
        <f>(R6)*'a14'!$E$9/1000000</f>
        <v>12.514425857691696</v>
      </c>
      <c r="T6" s="334">
        <v>178.2</v>
      </c>
      <c r="U6" s="334">
        <f>(T6)*'a14'!$F$9/1000000</f>
        <v>21.542413908816268</v>
      </c>
      <c r="V6" s="334"/>
      <c r="W6" s="334"/>
      <c r="X6" s="334">
        <v>30.1</v>
      </c>
      <c r="Y6" s="334">
        <f>(X6)*'a14'!$H$9/1000000</f>
        <v>5.2513528934871712</v>
      </c>
      <c r="Z6" s="334">
        <v>46.9</v>
      </c>
      <c r="AA6" s="334">
        <f>(Z6)*'a14'!$I$9/1000000</f>
        <v>8.6686613020961705</v>
      </c>
      <c r="AB6" s="334">
        <v>23.4</v>
      </c>
      <c r="AC6" s="334">
        <f>(AB6)*'a14'!$J$9/1000000</f>
        <v>7.9470942335306942</v>
      </c>
      <c r="AD6" s="334">
        <v>406.5</v>
      </c>
      <c r="AE6" s="334">
        <f t="shared" ref="AE6:AE25" si="19">(S6)+(U6)+(W6)+(Y6)+(AA6)+(AC6)</f>
        <v>55.923948195621996</v>
      </c>
      <c r="AF6" s="334">
        <f>'a1'!L9/1000</f>
        <v>573.79499999999996</v>
      </c>
      <c r="AG6" s="334">
        <f t="shared" ref="AG6:AG25" si="20">(AE6)/(AF6)*1000000</f>
        <v>97463.289494718498</v>
      </c>
      <c r="AH6" s="334">
        <v>23.5</v>
      </c>
      <c r="AI6" s="334">
        <f>(AH6)*'a14'!$E$14/1000000</f>
        <v>2.0071903966937392</v>
      </c>
      <c r="AJ6" s="334">
        <v>46.9</v>
      </c>
      <c r="AK6" s="334">
        <f>(AJ6)*'a14'!$F$14/1000000</f>
        <v>5.0072994470710839</v>
      </c>
      <c r="AL6" s="334"/>
      <c r="AM6" s="334"/>
      <c r="AN6" s="334">
        <v>7.7</v>
      </c>
      <c r="AO6" s="334">
        <f>(AN6)*'a14'!$H$14/1000000</f>
        <v>1.3605648220911355</v>
      </c>
      <c r="AP6" s="334">
        <v>7.5</v>
      </c>
      <c r="AQ6" s="334">
        <f>(AP6)*'a14'!$I$14/1000000</f>
        <v>1.6059223690156155</v>
      </c>
      <c r="AR6" s="334">
        <v>5.8</v>
      </c>
      <c r="AS6" s="334">
        <f>(AR6)*'a14'!$J$14/1000000</f>
        <v>2.3135582957945271</v>
      </c>
      <c r="AT6" s="334">
        <v>91.1</v>
      </c>
      <c r="AU6" s="334">
        <f t="shared" si="1"/>
        <v>12.2945353306661</v>
      </c>
      <c r="AV6" s="334">
        <f>'a1'!R9/1000</f>
        <v>123.58799999999999</v>
      </c>
      <c r="AW6" s="334">
        <f t="shared" si="2"/>
        <v>99480.008825016193</v>
      </c>
      <c r="AX6" s="334">
        <v>142.80000000000001</v>
      </c>
      <c r="AY6" s="334">
        <f>(AX6)*'a14'!$E$19/1000000</f>
        <v>11.934385650748817</v>
      </c>
      <c r="AZ6" s="334">
        <v>344.2</v>
      </c>
      <c r="BA6" s="334">
        <f>(AZ6)*'a14'!$F$19/1000000</f>
        <v>35.957769091279253</v>
      </c>
      <c r="BB6" s="334"/>
      <c r="BC6" s="334"/>
      <c r="BD6" s="334">
        <v>40.4</v>
      </c>
      <c r="BE6" s="334">
        <f>(BD6)*'a14'!$H$19/1000000</f>
        <v>6.0489603446704558</v>
      </c>
      <c r="BF6" s="334">
        <v>62.5</v>
      </c>
      <c r="BG6" s="334">
        <f>(BF6)*'a14'!$I$19/1000000</f>
        <v>9.9857284975851677</v>
      </c>
      <c r="BH6" s="334">
        <v>51.6</v>
      </c>
      <c r="BI6" s="334">
        <f>(BH6)*'a14'!$J$19/1000000</f>
        <v>14.60231043861306</v>
      </c>
      <c r="BJ6" s="334">
        <v>639.79999999999995</v>
      </c>
      <c r="BK6" s="334">
        <f t="shared" si="3"/>
        <v>78.529154022896748</v>
      </c>
      <c r="BL6" s="334">
        <f>'a1'!X9/1000</f>
        <v>859.03800000000001</v>
      </c>
      <c r="BM6" s="334">
        <f t="shared" si="4"/>
        <v>91415.227292502488</v>
      </c>
      <c r="BN6" s="334">
        <v>152.30000000000001</v>
      </c>
      <c r="BO6" s="334">
        <f>(BN6)*'a14'!$E$24/1000000</f>
        <v>16.867218173860142</v>
      </c>
      <c r="BP6" s="334">
        <v>251.4</v>
      </c>
      <c r="BQ6" s="334">
        <f>(BP6)*'a14'!$F$24/1000000</f>
        <v>34.803173415203872</v>
      </c>
      <c r="BR6" s="334"/>
      <c r="BS6" s="334"/>
      <c r="BT6" s="334">
        <v>36.200000000000003</v>
      </c>
      <c r="BU6" s="334">
        <f>(BT6)*'a14'!$H$24/1000000</f>
        <v>7.0807774311141625</v>
      </c>
      <c r="BV6" s="334">
        <v>49.3</v>
      </c>
      <c r="BW6" s="334">
        <f>(BV6)*'a14'!$I$24/1000000</f>
        <v>10.278037351808255</v>
      </c>
      <c r="BX6" s="334">
        <v>35</v>
      </c>
      <c r="BY6" s="334">
        <f>(BX6)*'a14'!$J$24/1000000</f>
        <v>12.425180364635267</v>
      </c>
      <c r="BZ6" s="334">
        <v>522.20000000000005</v>
      </c>
      <c r="CA6" s="334">
        <f t="shared" si="5"/>
        <v>81.4543867366217</v>
      </c>
      <c r="CB6" s="334">
        <f>'a1'!AD9/1000</f>
        <v>707.45699999999999</v>
      </c>
      <c r="CC6" s="334">
        <f t="shared" si="6"/>
        <v>115136.87296418255</v>
      </c>
      <c r="CD6" s="334">
        <v>1436.6</v>
      </c>
      <c r="CE6" s="334">
        <f>(CD6)*'a14'!$E$29/1000000</f>
        <v>141.87438875706019</v>
      </c>
      <c r="CF6" s="334">
        <v>2393.4</v>
      </c>
      <c r="CG6" s="334">
        <f>(CF6)*'a14'!$F$29/1000000</f>
        <v>295.45642667683063</v>
      </c>
      <c r="CH6" s="334"/>
      <c r="CI6" s="334"/>
      <c r="CJ6" s="334">
        <v>334</v>
      </c>
      <c r="CK6" s="334">
        <f>(CJ6)*'a14'!$H$29/1000000</f>
        <v>60.336390743120148</v>
      </c>
      <c r="CL6" s="334">
        <v>559</v>
      </c>
      <c r="CM6" s="334">
        <f>(CL6)*'a14'!$I$29/1000000</f>
        <v>99.825820988623889</v>
      </c>
      <c r="CN6" s="334">
        <v>381.1</v>
      </c>
      <c r="CO6" s="334">
        <f>(CN6)*'a14'!$J$29/1000000</f>
        <v>151.3535749632407</v>
      </c>
      <c r="CP6" s="334">
        <v>5085.3</v>
      </c>
      <c r="CQ6" s="334">
        <f t="shared" si="7"/>
        <v>748.84660212887559</v>
      </c>
      <c r="CR6" s="334">
        <f>'a1'!AJ9/1000</f>
        <v>6580.6310000000003</v>
      </c>
      <c r="CS6" s="334">
        <f t="shared" si="8"/>
        <v>113795.56187375885</v>
      </c>
      <c r="CT6" s="334">
        <v>1329.7</v>
      </c>
      <c r="CU6" s="334">
        <f>(CT6)*'a14'!$E$34/1000000</f>
        <v>146.67451233353415</v>
      </c>
      <c r="CV6" s="334">
        <v>3583.6</v>
      </c>
      <c r="CW6" s="334">
        <f>(CV6)*'a14'!$F$34/1000000</f>
        <v>494.11782958416654</v>
      </c>
      <c r="CX6" s="334"/>
      <c r="CY6" s="334"/>
      <c r="CZ6" s="334">
        <v>613.4</v>
      </c>
      <c r="DA6" s="334">
        <f>(CZ6)*'a14'!$H$34/1000000</f>
        <v>117.39899280824757</v>
      </c>
      <c r="DB6" s="334">
        <v>702.7</v>
      </c>
      <c r="DC6" s="334">
        <f>(DB6)*'a14'!$I$34/1000000</f>
        <v>134.60445982796384</v>
      </c>
      <c r="DD6" s="334">
        <v>693.4</v>
      </c>
      <c r="DE6" s="334">
        <f>(DD6)*'a14'!$J$34/1000000</f>
        <v>249.30143746403073</v>
      </c>
      <c r="DF6" s="334">
        <v>6897.6</v>
      </c>
      <c r="DG6" s="334">
        <f t="shared" si="9"/>
        <v>1142.0972320179428</v>
      </c>
      <c r="DH6" s="334">
        <f>'a1'!AP9/1000</f>
        <v>8920.2880000000005</v>
      </c>
      <c r="DI6" s="334">
        <f t="shared" si="10"/>
        <v>128033.67245742994</v>
      </c>
      <c r="DJ6" s="334">
        <v>163.5</v>
      </c>
      <c r="DK6" s="334">
        <f>(DJ6)*'a14'!$E$39/1000000</f>
        <v>20.894544230258724</v>
      </c>
      <c r="DL6" s="334">
        <v>407.2</v>
      </c>
      <c r="DM6" s="334">
        <f>(DL6)*'a14'!$F$39/1000000</f>
        <v>65.047847175545513</v>
      </c>
      <c r="DN6" s="334"/>
      <c r="DO6" s="334"/>
      <c r="DP6" s="334">
        <v>67.599999999999994</v>
      </c>
      <c r="DQ6" s="334">
        <f>(DP6)*'a14'!$H$39/1000000</f>
        <v>15.397390996822054</v>
      </c>
      <c r="DR6" s="334">
        <v>69.400000000000006</v>
      </c>
      <c r="DS6" s="334">
        <f>(DR6)*'a14'!$I$39/1000000</f>
        <v>18.173872311874149</v>
      </c>
      <c r="DT6" s="334">
        <v>68.599999999999994</v>
      </c>
      <c r="DU6" s="334">
        <f>(DT6)*'a14'!$J$39/1000000</f>
        <v>25.864754190388556</v>
      </c>
      <c r="DV6" s="334">
        <v>774.4</v>
      </c>
      <c r="DW6" s="334">
        <f t="shared" si="11"/>
        <v>145.378408904889</v>
      </c>
      <c r="DX6" s="334">
        <f>'a1'!AV9/1000</f>
        <v>1045.2239999999999</v>
      </c>
      <c r="DY6" s="334">
        <f t="shared" si="12"/>
        <v>139088.28050723005</v>
      </c>
      <c r="DZ6" s="334">
        <v>162</v>
      </c>
      <c r="EA6" s="334">
        <f>(DZ6)*'a14'!$E$44/1000000</f>
        <v>22.844279373480212</v>
      </c>
      <c r="EB6" s="334">
        <v>371.8</v>
      </c>
      <c r="EC6" s="334">
        <f>(EB6)*'a14'!$F$44/1000000</f>
        <v>65.536289128548944</v>
      </c>
      <c r="ED6" s="334"/>
      <c r="EE6" s="334"/>
      <c r="EF6" s="334">
        <v>59.7</v>
      </c>
      <c r="EG6" s="334">
        <f>(EF6)*'a14'!$H$44/1000000</f>
        <v>16.105098445117921</v>
      </c>
      <c r="EH6" s="334">
        <v>77.5</v>
      </c>
      <c r="EI6" s="334">
        <f>(EH6)*'a14'!$I$44/1000000</f>
        <v>22.601869665532277</v>
      </c>
      <c r="EJ6" s="334">
        <v>49.9</v>
      </c>
      <c r="EK6" s="334">
        <f>(EJ6)*'a14'!$J$44/1000000</f>
        <v>29.625214680909906</v>
      </c>
      <c r="EL6" s="334">
        <v>718.6</v>
      </c>
      <c r="EM6" s="334">
        <f t="shared" si="13"/>
        <v>156.71275129358924</v>
      </c>
      <c r="EN6" s="334">
        <f>'a1'!BB9/1000</f>
        <v>986.58199999999999</v>
      </c>
      <c r="EO6" s="334">
        <f t="shared" si="14"/>
        <v>158844.12171881227</v>
      </c>
      <c r="EP6" s="334">
        <v>228</v>
      </c>
      <c r="EQ6" s="334">
        <f>(EP6)*'a14'!$E$49/1000000</f>
        <v>20.346896665100335</v>
      </c>
      <c r="ER6" s="334">
        <v>975.6</v>
      </c>
      <c r="ES6" s="334">
        <f>(ER6)*'a14'!$F$49/1000000</f>
        <v>108.82912492583272</v>
      </c>
      <c r="ET6" s="334"/>
      <c r="EU6" s="334"/>
      <c r="EV6" s="334">
        <v>165.4</v>
      </c>
      <c r="EW6" s="334">
        <f>(EV6)*'a14'!$H$49/1000000</f>
        <v>26.864733740670918</v>
      </c>
      <c r="EX6" s="334">
        <v>209.7</v>
      </c>
      <c r="EY6" s="334">
        <f>(EX6)*'a14'!$I$49/1000000</f>
        <v>34.588618879383773</v>
      </c>
      <c r="EZ6" s="334">
        <v>188.7</v>
      </c>
      <c r="FA6" s="334">
        <f>(EZ6)*'a14'!$J$49/1000000</f>
        <v>64.492423187767741</v>
      </c>
      <c r="FB6" s="334">
        <v>1759.2</v>
      </c>
      <c r="FC6" s="334">
        <f>(EQ6)+(ES6)+(EU6)+(EW6)+(EY6)+(FA6)</f>
        <v>255.12179739875549</v>
      </c>
      <c r="FD6" s="334">
        <f>'a1'!BH9/1000</f>
        <v>2369.8270000000002</v>
      </c>
      <c r="FE6" s="334">
        <f t="shared" si="15"/>
        <v>107654.18631771664</v>
      </c>
      <c r="FF6" s="334">
        <v>289.10000000000002</v>
      </c>
      <c r="FG6" s="334">
        <f>(FF6)*'a14'!$E$54/1000000</f>
        <v>29.03010203591376</v>
      </c>
      <c r="FH6" s="334">
        <v>1244</v>
      </c>
      <c r="FI6" s="334">
        <f>(FH6)*'a14'!$F$54/1000000</f>
        <v>156.14600022776168</v>
      </c>
      <c r="FJ6" s="334"/>
      <c r="FK6" s="334"/>
      <c r="FL6" s="334">
        <v>246.4</v>
      </c>
      <c r="FM6" s="334">
        <f>(FL6)*'a14'!$H$54/1000000</f>
        <v>44.339760926763596</v>
      </c>
      <c r="FN6" s="334">
        <v>220.2</v>
      </c>
      <c r="FO6" s="334">
        <f>(FN6)*'a14'!$I$54/1000000</f>
        <v>39.862756669303593</v>
      </c>
      <c r="FP6" s="334">
        <v>220.9</v>
      </c>
      <c r="FQ6" s="334">
        <f>(FP6)*'a14'!$J$54/1000000</f>
        <v>81.264329876233106</v>
      </c>
      <c r="FR6" s="334">
        <v>2208.9</v>
      </c>
      <c r="FS6" s="334">
        <f t="shared" si="16"/>
        <v>350.64294973597572</v>
      </c>
      <c r="FT6" s="334">
        <f>'a1'!BN9/1000</f>
        <v>2876.5129999999999</v>
      </c>
      <c r="FU6" s="334">
        <f t="shared" si="17"/>
        <v>121898.61465460985</v>
      </c>
    </row>
    <row r="7" spans="1:177" ht="16.5" customHeight="1">
      <c r="A7" s="1">
        <v>1983</v>
      </c>
      <c r="B7" s="334">
        <v>3991.4</v>
      </c>
      <c r="C7" s="334">
        <f>B7*'a14'!$E$4/1000000</f>
        <v>413.98150625832233</v>
      </c>
      <c r="D7" s="334">
        <v>9710.9</v>
      </c>
      <c r="E7" s="334">
        <f>D7*'a14'!$F$4/1000000</f>
        <v>1258.998411936896</v>
      </c>
      <c r="F7" s="334"/>
      <c r="G7" s="334"/>
      <c r="H7" s="334">
        <v>1700.5</v>
      </c>
      <c r="I7" s="334">
        <f>H7*'a14'!$H$4/1000000</f>
        <v>311.3500410191827</v>
      </c>
      <c r="J7" s="334">
        <v>2115.6999999999998</v>
      </c>
      <c r="K7" s="334">
        <f>J7*'a14'!$I$4/1000000</f>
        <v>384.71649657210872</v>
      </c>
      <c r="L7" s="334">
        <v>1836.4</v>
      </c>
      <c r="M7" s="334">
        <f>L7*'a14'!$J$4/1000000</f>
        <v>670.43479976836863</v>
      </c>
      <c r="N7" s="334">
        <v>19355</v>
      </c>
      <c r="O7" s="334">
        <f t="shared" si="0"/>
        <v>3039.4812555548783</v>
      </c>
      <c r="P7" s="334">
        <f>'a1'!F10/1000</f>
        <v>25366.451000000001</v>
      </c>
      <c r="Q7" s="334">
        <f t="shared" si="18"/>
        <v>119822.88163034231</v>
      </c>
      <c r="R7" s="334">
        <v>129.1</v>
      </c>
      <c r="S7" s="334">
        <f>(R7)*'a14'!$E$9/1000000</f>
        <v>12.48541250562595</v>
      </c>
      <c r="T7" s="334">
        <v>178.5</v>
      </c>
      <c r="U7" s="334">
        <f>(T7)*'a14'!$F$9/1000000</f>
        <v>21.578680598898451</v>
      </c>
      <c r="V7" s="334"/>
      <c r="W7" s="334"/>
      <c r="X7" s="334">
        <v>32.700000000000003</v>
      </c>
      <c r="Y7" s="334">
        <f>(X7)*'a14'!$H$9/1000000</f>
        <v>5.7049581268116443</v>
      </c>
      <c r="Z7" s="334">
        <v>49.8</v>
      </c>
      <c r="AA7" s="334">
        <f>(Z7)*'a14'!$I$9/1000000</f>
        <v>9.2046766064901764</v>
      </c>
      <c r="AB7" s="334">
        <v>25.2</v>
      </c>
      <c r="AC7" s="334">
        <f>(AB7)*'a14'!$J$9/1000000</f>
        <v>8.5584091745715174</v>
      </c>
      <c r="AD7" s="334">
        <v>413.8</v>
      </c>
      <c r="AE7" s="334">
        <f t="shared" si="19"/>
        <v>57.53213701239774</v>
      </c>
      <c r="AF7" s="334">
        <f>'a1'!L10/1000</f>
        <v>579.16399999999999</v>
      </c>
      <c r="AG7" s="334">
        <f t="shared" si="20"/>
        <v>99336.521283086899</v>
      </c>
      <c r="AH7" s="334">
        <v>22.1</v>
      </c>
      <c r="AI7" s="334">
        <f>(AH7)*'a14'!$E$14/1000000</f>
        <v>1.8876130964651763</v>
      </c>
      <c r="AJ7" s="334">
        <v>48</v>
      </c>
      <c r="AK7" s="334">
        <f>(AJ7)*'a14'!$F$14/1000000</f>
        <v>5.1247414383669945</v>
      </c>
      <c r="AL7" s="334"/>
      <c r="AM7" s="334"/>
      <c r="AN7" s="334">
        <v>8.1</v>
      </c>
      <c r="AO7" s="334">
        <f>(AN7)*'a14'!$H$14/1000000</f>
        <v>1.4312435141478177</v>
      </c>
      <c r="AP7" s="334">
        <v>7.8</v>
      </c>
      <c r="AQ7" s="334">
        <f>(AP7)*'a14'!$I$14/1000000</f>
        <v>1.6701592637762399</v>
      </c>
      <c r="AR7" s="334">
        <v>6.9</v>
      </c>
      <c r="AS7" s="334">
        <f>(AR7)*'a14'!$J$14/1000000</f>
        <v>2.7523365932727994</v>
      </c>
      <c r="AT7" s="334">
        <v>92.6</v>
      </c>
      <c r="AU7" s="334">
        <f t="shared" si="1"/>
        <v>12.866093906029027</v>
      </c>
      <c r="AV7" s="334">
        <f>'a1'!R10/1000</f>
        <v>125.102</v>
      </c>
      <c r="AW7" s="334">
        <f t="shared" si="2"/>
        <v>102844.82986706069</v>
      </c>
      <c r="AX7" s="334">
        <v>138.80000000000001</v>
      </c>
      <c r="AY7" s="334">
        <f>(AX7)*'a14'!$E$19/1000000</f>
        <v>11.600089133921118</v>
      </c>
      <c r="AZ7" s="334">
        <v>346.9</v>
      </c>
      <c r="BA7" s="334">
        <f>(AZ7)*'a14'!$F$19/1000000</f>
        <v>36.23983177735262</v>
      </c>
      <c r="BB7" s="334"/>
      <c r="BC7" s="334"/>
      <c r="BD7" s="334">
        <v>43.7</v>
      </c>
      <c r="BE7" s="334">
        <f>(BD7)*'a14'!$H$19/1000000</f>
        <v>6.5430585906460133</v>
      </c>
      <c r="BF7" s="334">
        <v>66.900000000000006</v>
      </c>
      <c r="BG7" s="334">
        <f>(BF7)*'a14'!$I$19/1000000</f>
        <v>10.688723783815165</v>
      </c>
      <c r="BH7" s="334">
        <v>55.7</v>
      </c>
      <c r="BI7" s="334">
        <f>(BH7)*'a14'!$J$19/1000000</f>
        <v>15.762571539355571</v>
      </c>
      <c r="BJ7" s="334">
        <v>650.1</v>
      </c>
      <c r="BK7" s="334">
        <f t="shared" si="3"/>
        <v>80.834274825090489</v>
      </c>
      <c r="BL7" s="334">
        <f>'a1'!X10/1000</f>
        <v>868.28899999999999</v>
      </c>
      <c r="BM7" s="334">
        <f t="shared" si="4"/>
        <v>93096.048464382809</v>
      </c>
      <c r="BN7" s="334">
        <v>148.69999999999999</v>
      </c>
      <c r="BO7" s="334">
        <f>(BN7)*'a14'!$E$24/1000000</f>
        <v>16.46851833521341</v>
      </c>
      <c r="BP7" s="334">
        <v>258.10000000000002</v>
      </c>
      <c r="BQ7" s="334">
        <f>(BP7)*'a14'!$F$24/1000000</f>
        <v>35.730704289833412</v>
      </c>
      <c r="BR7" s="334"/>
      <c r="BS7" s="334"/>
      <c r="BT7" s="334">
        <v>38.299999999999997</v>
      </c>
      <c r="BU7" s="334">
        <f>(BT7)*'a14'!$H$24/1000000</f>
        <v>7.4915407627533801</v>
      </c>
      <c r="BV7" s="334">
        <v>51.7</v>
      </c>
      <c r="BW7" s="334">
        <f>(BV7)*'a14'!$I$24/1000000</f>
        <v>10.778388054533202</v>
      </c>
      <c r="BX7" s="334">
        <v>35.5</v>
      </c>
      <c r="BY7" s="334">
        <f>(BX7)*'a14'!$J$24/1000000</f>
        <v>12.602682941272912</v>
      </c>
      <c r="BZ7" s="334">
        <v>530.20000000000005</v>
      </c>
      <c r="CA7" s="334">
        <f t="shared" si="5"/>
        <v>83.07183438360633</v>
      </c>
      <c r="CB7" s="334">
        <f>'a1'!AD10/1000</f>
        <v>714.84199999999998</v>
      </c>
      <c r="CC7" s="334">
        <f t="shared" si="6"/>
        <v>116210.06373940861</v>
      </c>
      <c r="CD7" s="334">
        <v>1395.1</v>
      </c>
      <c r="CE7" s="334">
        <f>(CD7)*'a14'!$E$29/1000000</f>
        <v>137.77597087218061</v>
      </c>
      <c r="CF7" s="334">
        <v>2382.1</v>
      </c>
      <c r="CG7" s="334">
        <f>(CF7)*'a14'!$F$29/1000000</f>
        <v>294.06148324010957</v>
      </c>
      <c r="CH7" s="334"/>
      <c r="CI7" s="334"/>
      <c r="CJ7" s="334">
        <v>346.3</v>
      </c>
      <c r="CK7" s="334">
        <f>(CJ7)*'a14'!$H$29/1000000</f>
        <v>62.558359623779964</v>
      </c>
      <c r="CL7" s="334">
        <v>594.1</v>
      </c>
      <c r="CM7" s="334">
        <f>(CL7)*'a14'!$I$29/1000000</f>
        <v>106.09395393442119</v>
      </c>
      <c r="CN7" s="334">
        <v>421.8</v>
      </c>
      <c r="CO7" s="334">
        <f>(CN7)*'a14'!$J$29/1000000</f>
        <v>167.51754898844118</v>
      </c>
      <c r="CP7" s="334">
        <v>5119.3</v>
      </c>
      <c r="CQ7" s="334">
        <f t="shared" si="7"/>
        <v>768.0073166589325</v>
      </c>
      <c r="CR7" s="334">
        <f>'a1'!AJ10/1000</f>
        <v>6602.9759999999997</v>
      </c>
      <c r="CS7" s="334">
        <f t="shared" si="8"/>
        <v>116312.29867546582</v>
      </c>
      <c r="CT7" s="334">
        <v>1320.8</v>
      </c>
      <c r="CU7" s="334">
        <f>(CT7)*'a14'!$E$34/1000000</f>
        <v>145.69278475605918</v>
      </c>
      <c r="CV7" s="334">
        <v>3534.7</v>
      </c>
      <c r="CW7" s="334">
        <f>(CV7)*'a14'!$F$34/1000000</f>
        <v>487.37534664336232</v>
      </c>
      <c r="CX7" s="334"/>
      <c r="CY7" s="334"/>
      <c r="CZ7" s="334">
        <v>670.3</v>
      </c>
      <c r="DA7" s="334">
        <f>(CZ7)*'a14'!$H$34/1000000</f>
        <v>128.28911783398817</v>
      </c>
      <c r="DB7" s="334">
        <v>761.5</v>
      </c>
      <c r="DC7" s="334">
        <f>(DB7)*'a14'!$I$34/1000000</f>
        <v>145.86779017930047</v>
      </c>
      <c r="DD7" s="334">
        <v>756.4</v>
      </c>
      <c r="DE7" s="334">
        <f>(DD7)*'a14'!$J$34/1000000</f>
        <v>271.95213051311339</v>
      </c>
      <c r="DF7" s="334">
        <v>7016.2</v>
      </c>
      <c r="DG7" s="334">
        <f t="shared" si="9"/>
        <v>1179.1771699258236</v>
      </c>
      <c r="DH7" s="334">
        <f>'a1'!AP10/1000</f>
        <v>9039.5640000000003</v>
      </c>
      <c r="DI7" s="334">
        <f t="shared" si="10"/>
        <v>130446.2438593082</v>
      </c>
      <c r="DJ7" s="334">
        <v>163</v>
      </c>
      <c r="DK7" s="334">
        <f>(DJ7)*'a14'!$E$39/1000000</f>
        <v>20.830646541481176</v>
      </c>
      <c r="DL7" s="334">
        <v>412.7</v>
      </c>
      <c r="DM7" s="334">
        <f>(DL7)*'a14'!$F$39/1000000</f>
        <v>65.926440396236814</v>
      </c>
      <c r="DN7" s="334"/>
      <c r="DO7" s="334"/>
      <c r="DP7" s="334">
        <v>69.8</v>
      </c>
      <c r="DQ7" s="334">
        <f>(DP7)*'a14'!$H$39/1000000</f>
        <v>15.898489520387267</v>
      </c>
      <c r="DR7" s="334">
        <v>74</v>
      </c>
      <c r="DS7" s="334">
        <f>(DR7)*'a14'!$I$39/1000000</f>
        <v>19.378480563093468</v>
      </c>
      <c r="DT7" s="334">
        <v>68.3</v>
      </c>
      <c r="DU7" s="334">
        <f>(DT7)*'a14'!$J$39/1000000</f>
        <v>25.751643020459746</v>
      </c>
      <c r="DV7" s="334">
        <v>785.8</v>
      </c>
      <c r="DW7" s="334">
        <f t="shared" si="11"/>
        <v>147.78570004165846</v>
      </c>
      <c r="DX7" s="334">
        <f>'a1'!AV10/1000</f>
        <v>1059.752</v>
      </c>
      <c r="DY7" s="334">
        <f t="shared" si="12"/>
        <v>139453.09850008157</v>
      </c>
      <c r="DZ7" s="334">
        <v>161.5</v>
      </c>
      <c r="EA7" s="334">
        <f>(DZ7)*'a14'!$E$44/1000000</f>
        <v>22.773772338376876</v>
      </c>
      <c r="EB7" s="334">
        <v>384.3</v>
      </c>
      <c r="EC7" s="334">
        <f>(EB7)*'a14'!$F$44/1000000</f>
        <v>67.739633975528136</v>
      </c>
      <c r="ED7" s="334"/>
      <c r="EE7" s="334"/>
      <c r="EF7" s="334">
        <v>58.6</v>
      </c>
      <c r="EG7" s="334">
        <f>(EF7)*'a14'!$H$44/1000000</f>
        <v>15.808354587670186</v>
      </c>
      <c r="EH7" s="334">
        <v>77.3</v>
      </c>
      <c r="EI7" s="334">
        <f>(EH7)*'a14'!$I$44/1000000</f>
        <v>22.543542259943806</v>
      </c>
      <c r="EJ7" s="334">
        <v>50.1</v>
      </c>
      <c r="EK7" s="334">
        <f>(EJ7)*'a14'!$J$44/1000000</f>
        <v>29.743953016304335</v>
      </c>
      <c r="EL7" s="334">
        <v>729.2</v>
      </c>
      <c r="EM7" s="334">
        <f t="shared" si="13"/>
        <v>158.60925617782334</v>
      </c>
      <c r="EN7" s="334">
        <f>'a1'!BB10/1000</f>
        <v>1001.249</v>
      </c>
      <c r="EO7" s="334">
        <f t="shared" si="14"/>
        <v>158411.40033880016</v>
      </c>
      <c r="EP7" s="334">
        <v>226.8</v>
      </c>
      <c r="EQ7" s="334">
        <f>(EP7)*'a14'!$E$49/1000000</f>
        <v>20.239807735284018</v>
      </c>
      <c r="ER7" s="334">
        <v>955.6</v>
      </c>
      <c r="ES7" s="334">
        <f>(ER7)*'a14'!$F$49/1000000</f>
        <v>106.59810555465943</v>
      </c>
      <c r="ET7" s="334"/>
      <c r="EU7" s="334"/>
      <c r="EV7" s="334">
        <v>178.2</v>
      </c>
      <c r="EW7" s="334">
        <f>(EV7)*'a14'!$H$49/1000000</f>
        <v>28.943745783479791</v>
      </c>
      <c r="EX7" s="334">
        <v>222.6</v>
      </c>
      <c r="EY7" s="334">
        <f>(EX7)*'a14'!$I$49/1000000</f>
        <v>36.716387994996801</v>
      </c>
      <c r="EZ7" s="334">
        <v>202.2</v>
      </c>
      <c r="FA7" s="334">
        <f>(EZ7)*'a14'!$J$49/1000000</f>
        <v>69.106348535064328</v>
      </c>
      <c r="FB7" s="334">
        <v>1777.4</v>
      </c>
      <c r="FC7" s="334">
        <f t="shared" ref="FC7:FC25" si="21">(EQ7)+(ES7)+(EU7)+(EW7)+(EY7)+(FA7)</f>
        <v>261.60439560348436</v>
      </c>
      <c r="FD7" s="334">
        <f>'a1'!BH10/1000</f>
        <v>2393.587</v>
      </c>
      <c r="FE7" s="334">
        <f t="shared" si="15"/>
        <v>109293.87384017558</v>
      </c>
      <c r="FF7" s="334">
        <v>283</v>
      </c>
      <c r="FG7" s="334">
        <f>(FF7)*'a14'!$E$54/1000000</f>
        <v>28.417567887110323</v>
      </c>
      <c r="FH7" s="334">
        <v>1251.0999999999999</v>
      </c>
      <c r="FI7" s="334">
        <f>(FH7)*'a14'!$F$54/1000000</f>
        <v>157.03718720655354</v>
      </c>
      <c r="FJ7" s="334"/>
      <c r="FK7" s="334"/>
      <c r="FL7" s="334">
        <v>266.10000000000002</v>
      </c>
      <c r="FM7" s="334">
        <f>(FL7)*'a14'!$H$54/1000000</f>
        <v>47.884782396963445</v>
      </c>
      <c r="FN7" s="334">
        <v>221.2</v>
      </c>
      <c r="FO7" s="334">
        <f>(FN7)*'a14'!$I$54/1000000</f>
        <v>40.043786445276822</v>
      </c>
      <c r="FP7" s="334">
        <v>231.5</v>
      </c>
      <c r="FQ7" s="334">
        <f>(FP7)*'a14'!$J$54/1000000</f>
        <v>85.163840499538082</v>
      </c>
      <c r="FR7" s="334">
        <v>2240.4</v>
      </c>
      <c r="FS7" s="334">
        <f t="shared" si="16"/>
        <v>358.54716443544226</v>
      </c>
      <c r="FT7" s="334">
        <f>'a1'!BN10/1000</f>
        <v>2907.502</v>
      </c>
      <c r="FU7" s="334">
        <f t="shared" si="17"/>
        <v>123317.94249339889</v>
      </c>
    </row>
    <row r="8" spans="1:177" ht="16.5" customHeight="1">
      <c r="A8" s="1">
        <v>1984</v>
      </c>
      <c r="B8" s="334">
        <v>3914.7</v>
      </c>
      <c r="C8" s="334">
        <f>B8*'a14'!$E$4/1000000</f>
        <v>406.02630719783889</v>
      </c>
      <c r="D8" s="334">
        <v>9794.2000000000007</v>
      </c>
      <c r="E8" s="334">
        <f>D8*'a14'!$F$4/1000000</f>
        <v>1269.798087323765</v>
      </c>
      <c r="F8" s="334"/>
      <c r="G8" s="334"/>
      <c r="H8" s="334">
        <v>1770.5</v>
      </c>
      <c r="I8" s="334">
        <f>H8*'a14'!$H$4/1000000</f>
        <v>324.16656725931364</v>
      </c>
      <c r="J8" s="334">
        <v>2205.9</v>
      </c>
      <c r="K8" s="334">
        <f>J8*'a14'!$I$4/1000000</f>
        <v>401.11836261682413</v>
      </c>
      <c r="L8" s="334">
        <v>1912.7</v>
      </c>
      <c r="M8" s="334">
        <f>L8*'a14'!$J$4/1000000</f>
        <v>698.29048220265656</v>
      </c>
      <c r="N8" s="334">
        <v>19597.900000000001</v>
      </c>
      <c r="O8" s="334">
        <f t="shared" si="0"/>
        <v>3099.3998066003983</v>
      </c>
      <c r="P8" s="334">
        <f>'a1'!F11/1000</f>
        <v>25607.053</v>
      </c>
      <c r="Q8" s="334">
        <f t="shared" si="18"/>
        <v>121036.95831771029</v>
      </c>
      <c r="R8" s="334">
        <v>126.2</v>
      </c>
      <c r="S8" s="334">
        <f>(R8)*'a14'!$E$9/1000000</f>
        <v>12.204950102323741</v>
      </c>
      <c r="T8" s="334">
        <v>181.8</v>
      </c>
      <c r="U8" s="334">
        <f>(T8)*'a14'!$F$9/1000000</f>
        <v>21.977614189802456</v>
      </c>
      <c r="V8" s="334"/>
      <c r="W8" s="334"/>
      <c r="X8" s="334">
        <v>34.200000000000003</v>
      </c>
      <c r="Y8" s="334">
        <f>(X8)*'a14'!$H$9/1000000</f>
        <v>5.9666534537296103</v>
      </c>
      <c r="Z8" s="334">
        <v>52.4</v>
      </c>
      <c r="AA8" s="334">
        <f>(Z8)*'a14'!$I$9/1000000</f>
        <v>9.6852420518089417</v>
      </c>
      <c r="AB8" s="334">
        <v>25.5</v>
      </c>
      <c r="AC8" s="334">
        <f>(AB8)*'a14'!$J$9/1000000</f>
        <v>8.6602949980783226</v>
      </c>
      <c r="AD8" s="334">
        <v>418.6</v>
      </c>
      <c r="AE8" s="334">
        <f t="shared" si="19"/>
        <v>58.49475479574307</v>
      </c>
      <c r="AF8" s="334">
        <f>'a1'!L11/1000</f>
        <v>580.06500000000005</v>
      </c>
      <c r="AG8" s="334">
        <f t="shared" si="20"/>
        <v>100841.72428218056</v>
      </c>
      <c r="AH8" s="334">
        <v>22.4</v>
      </c>
      <c r="AI8" s="334">
        <f>(AH8)*'a14'!$E$14/1000000</f>
        <v>1.9132368036570109</v>
      </c>
      <c r="AJ8" s="334">
        <v>47.7</v>
      </c>
      <c r="AK8" s="334">
        <f>(AJ8)*'a14'!$F$14/1000000</f>
        <v>5.0927118043771999</v>
      </c>
      <c r="AL8" s="334"/>
      <c r="AM8" s="334"/>
      <c r="AN8" s="334">
        <v>8.8000000000000007</v>
      </c>
      <c r="AO8" s="334">
        <f>(AN8)*'a14'!$H$14/1000000</f>
        <v>1.554931225247012</v>
      </c>
      <c r="AP8" s="334">
        <v>8.4</v>
      </c>
      <c r="AQ8" s="334">
        <f>(AP8)*'a14'!$I$14/1000000</f>
        <v>1.7986330532974895</v>
      </c>
      <c r="AR8" s="334">
        <v>7.1</v>
      </c>
      <c r="AS8" s="334">
        <f>(AR8)*'a14'!$J$14/1000000</f>
        <v>2.8321144655415762</v>
      </c>
      <c r="AT8" s="334">
        <v>94.1</v>
      </c>
      <c r="AU8" s="334">
        <f t="shared" si="1"/>
        <v>13.191627352120289</v>
      </c>
      <c r="AV8" s="334">
        <f>'a1'!R11/1000</f>
        <v>126.563</v>
      </c>
      <c r="AW8" s="334">
        <f t="shared" si="2"/>
        <v>104229.73026967034</v>
      </c>
      <c r="AX8" s="334">
        <v>131.5</v>
      </c>
      <c r="AY8" s="334">
        <f>(AX8)*'a14'!$E$19/1000000</f>
        <v>10.98999799071057</v>
      </c>
      <c r="AZ8" s="334">
        <v>354.2</v>
      </c>
      <c r="BA8" s="334">
        <f>(AZ8)*'a14'!$F$19/1000000</f>
        <v>37.002445706365812</v>
      </c>
      <c r="BB8" s="334"/>
      <c r="BC8" s="334"/>
      <c r="BD8" s="334">
        <v>44.2</v>
      </c>
      <c r="BE8" s="334">
        <f>(BD8)*'a14'!$H$19/1000000</f>
        <v>6.6179219612483706</v>
      </c>
      <c r="BF8" s="334">
        <v>73.7</v>
      </c>
      <c r="BG8" s="334">
        <f>(BF8)*'a14'!$I$19/1000000</f>
        <v>11.775171044352431</v>
      </c>
      <c r="BH8" s="334">
        <v>58.2</v>
      </c>
      <c r="BI8" s="334">
        <f>(BH8)*'a14'!$J$19/1000000</f>
        <v>16.470047820296127</v>
      </c>
      <c r="BJ8" s="334">
        <v>659.8</v>
      </c>
      <c r="BK8" s="334">
        <f t="shared" si="3"/>
        <v>82.855584522973317</v>
      </c>
      <c r="BL8" s="334">
        <f>'a1'!X11/1000</f>
        <v>877.471</v>
      </c>
      <c r="BM8" s="334">
        <f t="shared" si="4"/>
        <v>94425.439157503002</v>
      </c>
      <c r="BN8" s="334">
        <v>153.19999999999999</v>
      </c>
      <c r="BO8" s="334">
        <f>(BN8)*'a14'!$E$24/1000000</f>
        <v>16.966893133521818</v>
      </c>
      <c r="BP8" s="334">
        <v>258.3</v>
      </c>
      <c r="BQ8" s="334">
        <f>(BP8)*'a14'!$F$24/1000000</f>
        <v>35.758391778628322</v>
      </c>
      <c r="BR8" s="334"/>
      <c r="BS8" s="334"/>
      <c r="BT8" s="334">
        <v>40.700000000000003</v>
      </c>
      <c r="BU8" s="334">
        <f>(BT8)*'a14'!$H$24/1000000</f>
        <v>7.9609845703410604</v>
      </c>
      <c r="BV8" s="334">
        <v>49.7</v>
      </c>
      <c r="BW8" s="334">
        <f>(BV8)*'a14'!$I$24/1000000</f>
        <v>10.361429135595746</v>
      </c>
      <c r="BX8" s="334">
        <v>37.700000000000003</v>
      </c>
      <c r="BY8" s="334">
        <f>(BX8)*'a14'!$J$24/1000000</f>
        <v>13.38369427847856</v>
      </c>
      <c r="BZ8" s="334">
        <v>537.5</v>
      </c>
      <c r="CA8" s="334">
        <f t="shared" si="5"/>
        <v>84.431392896565512</v>
      </c>
      <c r="CB8" s="334">
        <f>'a1'!AD11/1000</f>
        <v>720.48800000000006</v>
      </c>
      <c r="CC8" s="334">
        <f t="shared" si="6"/>
        <v>117186.39713161843</v>
      </c>
      <c r="CD8" s="334">
        <v>1378.8</v>
      </c>
      <c r="CE8" s="334">
        <f>(CD8)*'a14'!$E$29/1000000</f>
        <v>136.16623083546889</v>
      </c>
      <c r="CF8" s="334">
        <v>2378.9</v>
      </c>
      <c r="CG8" s="334">
        <f>(CF8)*'a14'!$F$29/1000000</f>
        <v>293.66645501024169</v>
      </c>
      <c r="CH8" s="334"/>
      <c r="CI8" s="334"/>
      <c r="CJ8" s="334">
        <v>346.7</v>
      </c>
      <c r="CK8" s="334">
        <f>(CJ8)*'a14'!$H$29/1000000</f>
        <v>62.630618774370518</v>
      </c>
      <c r="CL8" s="334">
        <v>630.9</v>
      </c>
      <c r="CM8" s="334">
        <f>(CL8)*'a14'!$I$29/1000000</f>
        <v>112.6656716667671</v>
      </c>
      <c r="CN8" s="334">
        <v>441</v>
      </c>
      <c r="CO8" s="334">
        <f>(CN8)*'a14'!$J$29/1000000</f>
        <v>175.14281437625073</v>
      </c>
      <c r="CP8" s="334">
        <v>5155.2</v>
      </c>
      <c r="CQ8" s="334">
        <f t="shared" si="7"/>
        <v>780.27179066309895</v>
      </c>
      <c r="CR8" s="334">
        <f>'a1'!AJ11/1000</f>
        <v>6631.22</v>
      </c>
      <c r="CS8" s="334">
        <f t="shared" si="8"/>
        <v>117666.40085279917</v>
      </c>
      <c r="CT8" s="334">
        <v>1278.7</v>
      </c>
      <c r="CU8" s="334">
        <f>(CT8)*'a14'!$E$34/1000000</f>
        <v>141.04888239519451</v>
      </c>
      <c r="CV8" s="334">
        <v>3604.9</v>
      </c>
      <c r="CW8" s="334">
        <f>(CV8)*'a14'!$F$34/1000000</f>
        <v>497.05473933138802</v>
      </c>
      <c r="CX8" s="334"/>
      <c r="CY8" s="334"/>
      <c r="CZ8" s="334">
        <v>715.7</v>
      </c>
      <c r="DA8" s="334">
        <f>(CZ8)*'a14'!$H$34/1000000</f>
        <v>136.97825098282163</v>
      </c>
      <c r="DB8" s="334">
        <v>773.9</v>
      </c>
      <c r="DC8" s="334">
        <f>(DB8)*'a14'!$I$34/1000000</f>
        <v>148.24305032141908</v>
      </c>
      <c r="DD8" s="334">
        <v>798.7</v>
      </c>
      <c r="DE8" s="334">
        <f>(DD8)*'a14'!$J$34/1000000</f>
        <v>287.16045298892612</v>
      </c>
      <c r="DF8" s="334">
        <v>7142.2</v>
      </c>
      <c r="DG8" s="334">
        <f t="shared" si="9"/>
        <v>1210.4853760197495</v>
      </c>
      <c r="DH8" s="334">
        <f>'a1'!AP11/1000</f>
        <v>9167.4840000000004</v>
      </c>
      <c r="DI8" s="334">
        <f t="shared" si="10"/>
        <v>132041.17683976862</v>
      </c>
      <c r="DJ8" s="334">
        <v>153.19999999999999</v>
      </c>
      <c r="DK8" s="334">
        <f>(DJ8)*'a14'!$E$39/1000000</f>
        <v>19.578251841441197</v>
      </c>
      <c r="DL8" s="334">
        <v>414</v>
      </c>
      <c r="DM8" s="334">
        <f>(DL8)*'a14'!$F$39/1000000</f>
        <v>66.13410788476385</v>
      </c>
      <c r="DN8" s="334"/>
      <c r="DO8" s="334"/>
      <c r="DP8" s="334">
        <v>75.8</v>
      </c>
      <c r="DQ8" s="334">
        <f>(DP8)*'a14'!$H$39/1000000</f>
        <v>17.265121857383306</v>
      </c>
      <c r="DR8" s="334">
        <v>77.099999999999994</v>
      </c>
      <c r="DS8" s="334">
        <f>(DR8)*'a14'!$I$39/1000000</f>
        <v>20.190281775871707</v>
      </c>
      <c r="DT8" s="334">
        <v>77.599999999999994</v>
      </c>
      <c r="DU8" s="334">
        <f>(DT8)*'a14'!$J$39/1000000</f>
        <v>29.258089288252943</v>
      </c>
      <c r="DV8" s="334">
        <v>795.6</v>
      </c>
      <c r="DW8" s="334">
        <f t="shared" si="11"/>
        <v>152.42585264771301</v>
      </c>
      <c r="DX8" s="334">
        <f>'a1'!AV11/1000</f>
        <v>1071.81</v>
      </c>
      <c r="DY8" s="334">
        <f t="shared" si="12"/>
        <v>142213.50113146269</v>
      </c>
      <c r="DZ8" s="334">
        <v>167.3</v>
      </c>
      <c r="EA8" s="334">
        <f>(DZ8)*'a14'!$E$44/1000000</f>
        <v>23.591653945575555</v>
      </c>
      <c r="EB8" s="334">
        <v>377.1</v>
      </c>
      <c r="EC8" s="334">
        <f>(EB8)*'a14'!$F$44/1000000</f>
        <v>66.470507343668118</v>
      </c>
      <c r="ED8" s="334"/>
      <c r="EE8" s="334"/>
      <c r="EF8" s="334">
        <v>64.099999999999994</v>
      </c>
      <c r="EG8" s="334">
        <f>(EF8)*'a14'!$H$44/1000000</f>
        <v>17.292073874908855</v>
      </c>
      <c r="EH8" s="334">
        <v>78.900000000000006</v>
      </c>
      <c r="EI8" s="334">
        <f>(EH8)*'a14'!$I$44/1000000</f>
        <v>23.01016150465157</v>
      </c>
      <c r="EJ8" s="334">
        <v>55.1</v>
      </c>
      <c r="EK8" s="334">
        <f>(EJ8)*'a14'!$J$44/1000000</f>
        <v>32.712411401165049</v>
      </c>
      <c r="EL8" s="334">
        <v>739.8</v>
      </c>
      <c r="EM8" s="334">
        <f t="shared" si="13"/>
        <v>163.07680806996913</v>
      </c>
      <c r="EN8" s="334">
        <f>'a1'!BB11/1000</f>
        <v>1014.615</v>
      </c>
      <c r="EO8" s="334">
        <f t="shared" si="14"/>
        <v>160727.77168676702</v>
      </c>
      <c r="EP8" s="334">
        <v>224.7</v>
      </c>
      <c r="EQ8" s="334">
        <f>(EP8)*'a14'!$E$49/1000000</f>
        <v>20.052402108105461</v>
      </c>
      <c r="ER8" s="334">
        <v>939.2</v>
      </c>
      <c r="ES8" s="334">
        <f>(ER8)*'a14'!$F$49/1000000</f>
        <v>104.76866967029734</v>
      </c>
      <c r="ET8" s="334"/>
      <c r="EU8" s="334"/>
      <c r="EV8" s="334">
        <v>181.9</v>
      </c>
      <c r="EW8" s="334">
        <f>(EV8)*'a14'!$H$49/1000000</f>
        <v>29.544710202104234</v>
      </c>
      <c r="EX8" s="334">
        <v>243.3</v>
      </c>
      <c r="EY8" s="334">
        <f>(EX8)*'a14'!$I$49/1000000</f>
        <v>40.130715180515374</v>
      </c>
      <c r="EZ8" s="334">
        <v>197.4</v>
      </c>
      <c r="FA8" s="334">
        <f>(EZ8)*'a14'!$J$49/1000000</f>
        <v>67.465841744914428</v>
      </c>
      <c r="FB8" s="334">
        <v>1778.8</v>
      </c>
      <c r="FC8" s="334">
        <f t="shared" si="21"/>
        <v>261.9623389059368</v>
      </c>
      <c r="FD8" s="334">
        <f>'a1'!BH11/1000</f>
        <v>2393.9070000000002</v>
      </c>
      <c r="FE8" s="334">
        <f t="shared" si="15"/>
        <v>109428.78687682387</v>
      </c>
      <c r="FF8" s="334">
        <v>277.89999999999998</v>
      </c>
      <c r="FG8" s="334">
        <f>(FF8)*'a14'!$E$54/1000000</f>
        <v>27.905449172536954</v>
      </c>
      <c r="FH8" s="334">
        <v>1277.5</v>
      </c>
      <c r="FI8" s="334">
        <f>(FH8)*'a14'!$F$54/1000000</f>
        <v>160.35089653614594</v>
      </c>
      <c r="FJ8" s="334"/>
      <c r="FK8" s="334"/>
      <c r="FL8" s="334">
        <v>269.7</v>
      </c>
      <c r="FM8" s="334">
        <f>(FL8)*'a14'!$H$54/1000000</f>
        <v>48.532603579334989</v>
      </c>
      <c r="FN8" s="334">
        <v>232.4</v>
      </c>
      <c r="FO8" s="334">
        <f>(FN8)*'a14'!$I$54/1000000</f>
        <v>42.071319936176913</v>
      </c>
      <c r="FP8" s="334">
        <v>232.3</v>
      </c>
      <c r="FQ8" s="334">
        <f>(FP8)*'a14'!$J$54/1000000</f>
        <v>85.458143188089394</v>
      </c>
      <c r="FR8" s="334">
        <v>2276.5</v>
      </c>
      <c r="FS8" s="334">
        <f t="shared" si="16"/>
        <v>364.31841241228415</v>
      </c>
      <c r="FT8" s="334">
        <f>'a1'!BN11/1000</f>
        <v>2947.181</v>
      </c>
      <c r="FU8" s="334">
        <f t="shared" si="17"/>
        <v>123615.89342910536</v>
      </c>
    </row>
    <row r="9" spans="1:177" ht="16.5" customHeight="1">
      <c r="A9" s="1">
        <v>1985</v>
      </c>
      <c r="B9" s="334">
        <v>3791.1</v>
      </c>
      <c r="C9" s="334">
        <f>B9*'a14'!$E$4/1000000</f>
        <v>393.20671653453064</v>
      </c>
      <c r="D9" s="334">
        <v>9938.2000000000007</v>
      </c>
      <c r="E9" s="334">
        <f>D9*'a14'!$F$4/1000000</f>
        <v>1288.4673941149906</v>
      </c>
      <c r="F9" s="334"/>
      <c r="G9" s="334"/>
      <c r="H9" s="334">
        <v>1834.4</v>
      </c>
      <c r="I9" s="334">
        <f>H9*'a14'!$H$4/1000000</f>
        <v>335.86622478423328</v>
      </c>
      <c r="J9" s="334">
        <v>2277.1</v>
      </c>
      <c r="K9" s="334">
        <f>J9*'a14'!$I$4/1000000</f>
        <v>414.06529013770808</v>
      </c>
      <c r="L9" s="334">
        <v>2001.8</v>
      </c>
      <c r="M9" s="334">
        <f>L9*'a14'!$J$4/1000000</f>
        <v>730.81920179499014</v>
      </c>
      <c r="N9" s="334">
        <v>19842.8</v>
      </c>
      <c r="O9" s="334">
        <f>(C9)+(E9)+(G9)+(I9)+(K9)+(M9)</f>
        <v>3162.4248273664525</v>
      </c>
      <c r="P9" s="334">
        <f>'a1'!F12/1000</f>
        <v>25842.116000000002</v>
      </c>
      <c r="Q9" s="334">
        <f t="shared" si="18"/>
        <v>122374.84064255621</v>
      </c>
      <c r="R9" s="334">
        <v>126</v>
      </c>
      <c r="S9" s="334">
        <f>(R9)*'a14'!$E$9/1000000</f>
        <v>12.185607867613243</v>
      </c>
      <c r="T9" s="334">
        <v>188.7</v>
      </c>
      <c r="U9" s="334">
        <f>(T9)*'a14'!$F$9/1000000</f>
        <v>22.811748061692647</v>
      </c>
      <c r="V9" s="334"/>
      <c r="W9" s="334"/>
      <c r="X9" s="334">
        <v>27.9</v>
      </c>
      <c r="Y9" s="334">
        <f>(X9)*'a14'!$H$9/1000000</f>
        <v>4.8675330806741544</v>
      </c>
      <c r="Z9" s="334">
        <v>55.7</v>
      </c>
      <c r="AA9" s="334">
        <f>(Z9)*'a14'!$I$9/1000000</f>
        <v>10.295190501636604</v>
      </c>
      <c r="AB9" s="334">
        <v>25</v>
      </c>
      <c r="AC9" s="334">
        <f>(AB9)*'a14'!$J$9/1000000</f>
        <v>8.4904852922336502</v>
      </c>
      <c r="AD9" s="334">
        <v>421.9</v>
      </c>
      <c r="AE9" s="334">
        <f t="shared" si="19"/>
        <v>58.650564803850301</v>
      </c>
      <c r="AF9" s="334">
        <f>'a1'!L12/1000</f>
        <v>579.27499999999998</v>
      </c>
      <c r="AG9" s="334">
        <f t="shared" si="20"/>
        <v>101248.22373458254</v>
      </c>
      <c r="AH9" s="334">
        <v>19.8</v>
      </c>
      <c r="AI9" s="334">
        <f>(AH9)*'a14'!$E$14/1000000</f>
        <v>1.691164674661108</v>
      </c>
      <c r="AJ9" s="334">
        <v>50.3</v>
      </c>
      <c r="AK9" s="334">
        <f>(AJ9)*'a14'!$F$14/1000000</f>
        <v>5.3703019656220787</v>
      </c>
      <c r="AL9" s="334"/>
      <c r="AM9" s="334"/>
      <c r="AN9" s="334">
        <v>9.1999999999999993</v>
      </c>
      <c r="AO9" s="334">
        <f>(AN9)*'a14'!$H$14/1000000</f>
        <v>1.6256099173036942</v>
      </c>
      <c r="AP9" s="334">
        <v>8.9</v>
      </c>
      <c r="AQ9" s="334">
        <f>(AP9)*'a14'!$I$14/1000000</f>
        <v>1.9056945445651972</v>
      </c>
      <c r="AR9" s="334">
        <v>7.4</v>
      </c>
      <c r="AS9" s="334">
        <f>(AR9)*'a14'!$J$14/1000000</f>
        <v>2.9517812739447415</v>
      </c>
      <c r="AT9" s="334">
        <v>95.3</v>
      </c>
      <c r="AU9" s="334">
        <f t="shared" si="1"/>
        <v>13.544552376096819</v>
      </c>
      <c r="AV9" s="334">
        <f>'a1'!R12/1000</f>
        <v>127.619</v>
      </c>
      <c r="AW9" s="334">
        <f t="shared" si="2"/>
        <v>106132.72613088034</v>
      </c>
      <c r="AX9" s="334">
        <v>133.19999999999999</v>
      </c>
      <c r="AY9" s="334">
        <f>(AX9)*'a14'!$E$19/1000000</f>
        <v>11.13207401036234</v>
      </c>
      <c r="AZ9" s="334">
        <v>354.3</v>
      </c>
      <c r="BA9" s="334">
        <f>(AZ9)*'a14'!$F$19/1000000</f>
        <v>37.012892472516675</v>
      </c>
      <c r="BB9" s="334"/>
      <c r="BC9" s="334"/>
      <c r="BD9" s="334">
        <v>49.2</v>
      </c>
      <c r="BE9" s="334">
        <f>(BD9)*'a14'!$H$19/1000000</f>
        <v>7.3665556672719417</v>
      </c>
      <c r="BF9" s="334">
        <v>72.400000000000006</v>
      </c>
      <c r="BG9" s="334">
        <f>(BF9)*'a14'!$I$19/1000000</f>
        <v>11.567467891602661</v>
      </c>
      <c r="BH9" s="334">
        <v>61.5</v>
      </c>
      <c r="BI9" s="334">
        <f>(BH9)*'a14'!$J$19/1000000</f>
        <v>17.403916511137655</v>
      </c>
      <c r="BJ9" s="334">
        <v>668.3</v>
      </c>
      <c r="BK9" s="334">
        <f t="shared" si="3"/>
        <v>84.482906552891265</v>
      </c>
      <c r="BL9" s="334">
        <f>'a1'!X12/1000</f>
        <v>885.84799999999996</v>
      </c>
      <c r="BM9" s="334">
        <f t="shared" si="4"/>
        <v>95369.52903081711</v>
      </c>
      <c r="BN9" s="334">
        <v>145.5</v>
      </c>
      <c r="BO9" s="334">
        <f>(BN9)*'a14'!$E$24/1000000</f>
        <v>16.114118478638545</v>
      </c>
      <c r="BP9" s="334">
        <v>262.10000000000002</v>
      </c>
      <c r="BQ9" s="334">
        <f>(BP9)*'a14'!$F$24/1000000</f>
        <v>36.284454065731637</v>
      </c>
      <c r="BR9" s="334"/>
      <c r="BS9" s="334"/>
      <c r="BT9" s="334">
        <v>44.7</v>
      </c>
      <c r="BU9" s="334">
        <f>(BT9)*'a14'!$H$24/1000000</f>
        <v>8.7433909163205268</v>
      </c>
      <c r="BV9" s="334">
        <v>51.6</v>
      </c>
      <c r="BW9" s="334">
        <f>(BV9)*'a14'!$I$24/1000000</f>
        <v>10.757540108586328</v>
      </c>
      <c r="BX9" s="334">
        <v>41.3</v>
      </c>
      <c r="BY9" s="334">
        <f>(BX9)*'a14'!$J$24/1000000</f>
        <v>14.661712830269613</v>
      </c>
      <c r="BZ9" s="334">
        <v>543</v>
      </c>
      <c r="CA9" s="334">
        <f t="shared" si="5"/>
        <v>86.561216399546652</v>
      </c>
      <c r="CB9" s="334">
        <f>'a1'!AD12/1000</f>
        <v>723.28700000000003</v>
      </c>
      <c r="CC9" s="334">
        <f t="shared" si="6"/>
        <v>119677.55040467567</v>
      </c>
      <c r="CD9" s="334">
        <v>1347</v>
      </c>
      <c r="CE9" s="334">
        <f>(CD9)*'a14'!$E$29/1000000</f>
        <v>133.02575640801899</v>
      </c>
      <c r="CF9" s="334">
        <v>2410.1999999999998</v>
      </c>
      <c r="CG9" s="334">
        <f>(CF9)*'a14'!$F$29/1000000</f>
        <v>297.53032488363715</v>
      </c>
      <c r="CH9" s="334"/>
      <c r="CI9" s="334"/>
      <c r="CJ9" s="334">
        <v>371.1</v>
      </c>
      <c r="CK9" s="334">
        <f>(CJ9)*'a14'!$H$29/1000000</f>
        <v>67.038426960394872</v>
      </c>
      <c r="CL9" s="334">
        <v>640.6</v>
      </c>
      <c r="CM9" s="334">
        <f>(CL9)*'a14'!$I$29/1000000</f>
        <v>114.39789074295611</v>
      </c>
      <c r="CN9" s="334">
        <v>449.3</v>
      </c>
      <c r="CO9" s="334">
        <f>(CN9)*'a14'!$J$29/1000000</f>
        <v>178.43915305952257</v>
      </c>
      <c r="CP9" s="334">
        <v>5196</v>
      </c>
      <c r="CQ9" s="334">
        <f t="shared" si="7"/>
        <v>790.43155205452967</v>
      </c>
      <c r="CR9" s="334">
        <f>'a1'!AJ12/1000</f>
        <v>6665.8019999999997</v>
      </c>
      <c r="CS9" s="334">
        <f t="shared" si="8"/>
        <v>118580.11264879</v>
      </c>
      <c r="CT9" s="334">
        <v>1211.4000000000001</v>
      </c>
      <c r="CU9" s="334">
        <f>(CT9)*'a14'!$E$34/1000000</f>
        <v>133.62525700597374</v>
      </c>
      <c r="CV9" s="334">
        <v>3678.3</v>
      </c>
      <c r="CW9" s="334">
        <f>(CV9)*'a14'!$F$34/1000000</f>
        <v>507.17535789693039</v>
      </c>
      <c r="CX9" s="334"/>
      <c r="CY9" s="334"/>
      <c r="CZ9" s="334">
        <v>749</v>
      </c>
      <c r="DA9" s="334">
        <f>(CZ9)*'a14'!$H$34/1000000</f>
        <v>143.35155789595279</v>
      </c>
      <c r="DB9" s="334">
        <v>815.1</v>
      </c>
      <c r="DC9" s="334">
        <f>(DB9)*'a14'!$I$34/1000000</f>
        <v>156.13504369684543</v>
      </c>
      <c r="DD9" s="334">
        <v>846.3</v>
      </c>
      <c r="DE9" s="334">
        <f>(DD9)*'a14'!$J$34/1000000</f>
        <v>304.27430995934407</v>
      </c>
      <c r="DF9" s="334">
        <v>7268.4</v>
      </c>
      <c r="DG9" s="334">
        <f t="shared" si="9"/>
        <v>1244.5615264550465</v>
      </c>
      <c r="DH9" s="334">
        <f>'a1'!AP12/1000</f>
        <v>9294.6569999999992</v>
      </c>
      <c r="DI9" s="334">
        <f t="shared" si="10"/>
        <v>133900.74818845349</v>
      </c>
      <c r="DJ9" s="334">
        <v>158</v>
      </c>
      <c r="DK9" s="334">
        <f>(DJ9)*'a14'!$E$39/1000000</f>
        <v>20.191669653705677</v>
      </c>
      <c r="DL9" s="334">
        <v>419</v>
      </c>
      <c r="DM9" s="334">
        <f>(DL9)*'a14'!$F$39/1000000</f>
        <v>66.932828994483216</v>
      </c>
      <c r="DN9" s="334"/>
      <c r="DO9" s="334"/>
      <c r="DP9" s="334">
        <v>76.900000000000006</v>
      </c>
      <c r="DQ9" s="334">
        <f>(DP9)*'a14'!$H$39/1000000</f>
        <v>17.515671119165919</v>
      </c>
      <c r="DR9" s="334">
        <v>78.2</v>
      </c>
      <c r="DS9" s="334">
        <f>(DR9)*'a14'!$I$39/1000000</f>
        <v>20.478340270728502</v>
      </c>
      <c r="DT9" s="334">
        <v>75.3</v>
      </c>
      <c r="DU9" s="334">
        <f>(DT9)*'a14'!$J$39/1000000</f>
        <v>28.390903652132046</v>
      </c>
      <c r="DV9" s="334">
        <v>805.1</v>
      </c>
      <c r="DW9" s="334">
        <f t="shared" si="11"/>
        <v>153.50941369021535</v>
      </c>
      <c r="DX9" s="334">
        <f>'a1'!AV12/1000</f>
        <v>1082.4949999999999</v>
      </c>
      <c r="DY9" s="334">
        <f t="shared" si="12"/>
        <v>141810.73694586614</v>
      </c>
      <c r="DZ9" s="334">
        <v>154.1</v>
      </c>
      <c r="EA9" s="334">
        <f>(DZ9)*'a14'!$E$44/1000000</f>
        <v>21.730268218847531</v>
      </c>
      <c r="EB9" s="334">
        <v>385.3</v>
      </c>
      <c r="EC9" s="334">
        <f>(EB9)*'a14'!$F$44/1000000</f>
        <v>67.915901563286468</v>
      </c>
      <c r="ED9" s="334"/>
      <c r="EE9" s="334"/>
      <c r="EF9" s="334">
        <v>61.7</v>
      </c>
      <c r="EG9" s="334">
        <f>(EF9)*'a14'!$H$44/1000000</f>
        <v>16.644632731386526</v>
      </c>
      <c r="EH9" s="334">
        <v>87.9</v>
      </c>
      <c r="EI9" s="334">
        <f>(EH9)*'a14'!$I$44/1000000</f>
        <v>25.634894756132738</v>
      </c>
      <c r="EJ9" s="334">
        <v>61.2</v>
      </c>
      <c r="EK9" s="334">
        <f>(EJ9)*'a14'!$J$44/1000000</f>
        <v>36.333930630695122</v>
      </c>
      <c r="EL9" s="334">
        <v>747.2</v>
      </c>
      <c r="EM9" s="334">
        <f t="shared" si="13"/>
        <v>168.25962790034839</v>
      </c>
      <c r="EN9" s="334">
        <f>'a1'!BB12/1000</f>
        <v>1024.9280000000001</v>
      </c>
      <c r="EO9" s="334">
        <f t="shared" si="14"/>
        <v>164167.26628636193</v>
      </c>
      <c r="EP9" s="334">
        <v>210.8</v>
      </c>
      <c r="EQ9" s="334">
        <f>(EP9)*'a14'!$E$49/1000000</f>
        <v>18.811955337733117</v>
      </c>
      <c r="ER9" s="334">
        <v>937</v>
      </c>
      <c r="ES9" s="334">
        <f>(ER9)*'a14'!$F$49/1000000</f>
        <v>104.52325753946828</v>
      </c>
      <c r="ET9" s="334"/>
      <c r="EU9" s="334"/>
      <c r="EV9" s="334">
        <v>182</v>
      </c>
      <c r="EW9" s="334">
        <f>(EV9)*'a14'!$H$49/1000000</f>
        <v>29.560952483688673</v>
      </c>
      <c r="EX9" s="334">
        <v>260.39999999999998</v>
      </c>
      <c r="EY9" s="334">
        <f>(EX9)*'a14'!$I$49/1000000</f>
        <v>42.951246333769838</v>
      </c>
      <c r="EZ9" s="334">
        <v>208.3</v>
      </c>
      <c r="FA9" s="334">
        <f>(EZ9)*'a14'!$J$49/1000000</f>
        <v>71.191159247546494</v>
      </c>
      <c r="FB9" s="334">
        <v>1791.1</v>
      </c>
      <c r="FC9" s="334">
        <f t="shared" si="21"/>
        <v>267.03857094220643</v>
      </c>
      <c r="FD9" s="334">
        <f>'a1'!BH12/1000</f>
        <v>2404.4899999999998</v>
      </c>
      <c r="FE9" s="334">
        <f t="shared" si="15"/>
        <v>111058.29965697776</v>
      </c>
      <c r="FF9" s="334">
        <v>268.2</v>
      </c>
      <c r="FG9" s="334">
        <f>(FF9)*'a14'!$E$54/1000000</f>
        <v>26.931419460505257</v>
      </c>
      <c r="FH9" s="334">
        <v>1290.2</v>
      </c>
      <c r="FI9" s="334">
        <f>(FH9)*'a14'!$F$54/1000000</f>
        <v>161.94499155454832</v>
      </c>
      <c r="FJ9" s="334"/>
      <c r="FK9" s="334"/>
      <c r="FL9" s="334">
        <v>275.7</v>
      </c>
      <c r="FM9" s="334">
        <f>(FL9)*'a14'!$H$54/1000000</f>
        <v>49.612305549954229</v>
      </c>
      <c r="FN9" s="334">
        <v>229.4</v>
      </c>
      <c r="FO9" s="334">
        <f>(FN9)*'a14'!$I$54/1000000</f>
        <v>41.528230608257239</v>
      </c>
      <c r="FP9" s="334">
        <v>257.10000000000002</v>
      </c>
      <c r="FQ9" s="334">
        <f>(FP9)*'a14'!$J$54/1000000</f>
        <v>94.581526533180309</v>
      </c>
      <c r="FR9" s="334">
        <v>2306.6</v>
      </c>
      <c r="FS9" s="334">
        <f t="shared" si="16"/>
        <v>374.5984737064453</v>
      </c>
      <c r="FT9" s="334">
        <f>'a1'!BN12/1000</f>
        <v>2975.1309999999999</v>
      </c>
      <c r="FU9" s="334">
        <f t="shared" si="17"/>
        <v>125909.90907843901</v>
      </c>
    </row>
    <row r="10" spans="1:177" ht="16.5" customHeight="1">
      <c r="A10" s="1">
        <v>1986</v>
      </c>
      <c r="B10" s="334">
        <v>3715.3</v>
      </c>
      <c r="C10" s="334">
        <f>B10*'a14'!$E$4/1000000</f>
        <v>385.34486400800347</v>
      </c>
      <c r="D10" s="334">
        <v>9969.7999999999993</v>
      </c>
      <c r="E10" s="334">
        <f>D10*'a14'!$F$4/1000000</f>
        <v>1292.5642697719538</v>
      </c>
      <c r="F10" s="334"/>
      <c r="G10" s="334"/>
      <c r="H10" s="334">
        <v>1892.4</v>
      </c>
      <c r="I10" s="334">
        <f>H10*'a14'!$H$4/1000000</f>
        <v>346.48563224034183</v>
      </c>
      <c r="J10" s="334">
        <v>2424.3000000000002</v>
      </c>
      <c r="K10" s="334">
        <f>J10*'a14'!$I$4/1000000</f>
        <v>440.83197175391757</v>
      </c>
      <c r="L10" s="334">
        <v>2091.1</v>
      </c>
      <c r="M10" s="334">
        <f>L10*'a14'!$J$4/1000000</f>
        <v>763.42093759291845</v>
      </c>
      <c r="N10" s="334">
        <v>20093.2</v>
      </c>
      <c r="O10" s="334">
        <f t="shared" si="0"/>
        <v>3228.6476753671354</v>
      </c>
      <c r="P10" s="334">
        <f>'a1'!F13/1000</f>
        <v>26100.277999999998</v>
      </c>
      <c r="Q10" s="334">
        <f t="shared" si="18"/>
        <v>123701.65847916009</v>
      </c>
      <c r="R10" s="334">
        <v>123.5</v>
      </c>
      <c r="S10" s="334">
        <f>(R10)*'a14'!$E$9/1000000</f>
        <v>11.943829933732028</v>
      </c>
      <c r="T10" s="334">
        <v>187.4</v>
      </c>
      <c r="U10" s="334">
        <f>(T10)*'a14'!$F$9/1000000</f>
        <v>22.654592404669859</v>
      </c>
      <c r="V10" s="334"/>
      <c r="W10" s="334"/>
      <c r="X10" s="334">
        <v>32.5</v>
      </c>
      <c r="Y10" s="334">
        <f>(X10)*'a14'!$H$9/1000000</f>
        <v>5.6700654165559152</v>
      </c>
      <c r="Z10" s="334">
        <v>56.8</v>
      </c>
      <c r="AA10" s="334">
        <f>(Z10)*'a14'!$I$9/1000000</f>
        <v>10.498506651579158</v>
      </c>
      <c r="AB10" s="334">
        <v>25.4</v>
      </c>
      <c r="AC10" s="334">
        <f>(AB10)*'a14'!$J$9/1000000</f>
        <v>8.6263330569093863</v>
      </c>
      <c r="AD10" s="334">
        <v>424.2</v>
      </c>
      <c r="AE10" s="334">
        <f t="shared" si="19"/>
        <v>59.393327463446347</v>
      </c>
      <c r="AF10" s="334">
        <f>'a1'!L13/1000</f>
        <v>576.30600000000004</v>
      </c>
      <c r="AG10" s="334">
        <f t="shared" si="20"/>
        <v>103058.6658189336</v>
      </c>
      <c r="AH10" s="334">
        <v>19.899999999999999</v>
      </c>
      <c r="AI10" s="334">
        <f>(AH10)*'a14'!$E$14/1000000</f>
        <v>1.6997059103917196</v>
      </c>
      <c r="AJ10" s="334">
        <v>51.1</v>
      </c>
      <c r="AK10" s="334">
        <f>(AJ10)*'a14'!$F$14/1000000</f>
        <v>5.4557143229281957</v>
      </c>
      <c r="AL10" s="334"/>
      <c r="AM10" s="334"/>
      <c r="AN10" s="334">
        <v>9.1</v>
      </c>
      <c r="AO10" s="334">
        <f>(AN10)*'a14'!$H$14/1000000</f>
        <v>1.6079402442895234</v>
      </c>
      <c r="AP10" s="334">
        <v>8.3000000000000007</v>
      </c>
      <c r="AQ10" s="334">
        <f>(AP10)*'a14'!$I$14/1000000</f>
        <v>1.7772207550439478</v>
      </c>
      <c r="AR10" s="334">
        <v>8.1</v>
      </c>
      <c r="AS10" s="334">
        <f>(AR10)*'a14'!$J$14/1000000</f>
        <v>3.23100382688546</v>
      </c>
      <c r="AT10" s="334">
        <v>96</v>
      </c>
      <c r="AU10" s="334">
        <f t="shared" si="1"/>
        <v>13.771585059538847</v>
      </c>
      <c r="AV10" s="334">
        <f>'a1'!R13/1000</f>
        <v>128.43600000000001</v>
      </c>
      <c r="AW10" s="334">
        <f t="shared" si="2"/>
        <v>107225.27219423563</v>
      </c>
      <c r="AX10" s="334">
        <v>125.6</v>
      </c>
      <c r="AY10" s="334">
        <f>(AX10)*'a14'!$E$19/1000000</f>
        <v>10.496910628389715</v>
      </c>
      <c r="AZ10" s="334">
        <v>354.4</v>
      </c>
      <c r="BA10" s="334">
        <f>(AZ10)*'a14'!$F$19/1000000</f>
        <v>37.023339238667539</v>
      </c>
      <c r="BB10" s="334"/>
      <c r="BC10" s="334"/>
      <c r="BD10" s="334">
        <v>52.1</v>
      </c>
      <c r="BE10" s="334">
        <f>(BD10)*'a14'!$H$19/1000000</f>
        <v>7.8007632167656134</v>
      </c>
      <c r="BF10" s="334">
        <v>81.400000000000006</v>
      </c>
      <c r="BG10" s="334">
        <f>(BF10)*'a14'!$I$19/1000000</f>
        <v>13.005412795254925</v>
      </c>
      <c r="BH10" s="334">
        <v>64</v>
      </c>
      <c r="BI10" s="334">
        <f>(BH10)*'a14'!$J$19/1000000</f>
        <v>18.111392792078213</v>
      </c>
      <c r="BJ10" s="334">
        <v>675</v>
      </c>
      <c r="BK10" s="334">
        <f t="shared" si="3"/>
        <v>86.437818671156009</v>
      </c>
      <c r="BL10" s="334">
        <f>'a1'!X13/1000</f>
        <v>889.08699999999999</v>
      </c>
      <c r="BM10" s="334">
        <f t="shared" si="4"/>
        <v>97220.877901888132</v>
      </c>
      <c r="BN10" s="334">
        <v>142.19999999999999</v>
      </c>
      <c r="BO10" s="334">
        <f>(BN10)*'a14'!$E$24/1000000</f>
        <v>15.748643626545711</v>
      </c>
      <c r="BP10" s="334">
        <v>263.10000000000002</v>
      </c>
      <c r="BQ10" s="334">
        <f>(BP10)*'a14'!$F$24/1000000</f>
        <v>36.422891509706197</v>
      </c>
      <c r="BR10" s="334"/>
      <c r="BS10" s="334"/>
      <c r="BT10" s="334">
        <v>43</v>
      </c>
      <c r="BU10" s="334">
        <f>(BT10)*'a14'!$H$24/1000000</f>
        <v>8.4108682192792532</v>
      </c>
      <c r="BV10" s="334">
        <v>57.4</v>
      </c>
      <c r="BW10" s="334">
        <f>(BV10)*'a14'!$I$24/1000000</f>
        <v>11.966720973504946</v>
      </c>
      <c r="BX10" s="334">
        <v>43.9</v>
      </c>
      <c r="BY10" s="334">
        <f>(BX10)*'a14'!$J$24/1000000</f>
        <v>15.584726228785375</v>
      </c>
      <c r="BZ10" s="334">
        <v>547.20000000000005</v>
      </c>
      <c r="CA10" s="334">
        <f t="shared" si="5"/>
        <v>88.133850557821475</v>
      </c>
      <c r="CB10" s="334">
        <f>'a1'!AD13/1000</f>
        <v>725.01900000000001</v>
      </c>
      <c r="CC10" s="334">
        <f t="shared" si="6"/>
        <v>121560.74607399457</v>
      </c>
      <c r="CD10" s="334">
        <v>1330.5</v>
      </c>
      <c r="CE10" s="334">
        <f>(CD10)*'a14'!$E$29/1000000</f>
        <v>131.39626495981386</v>
      </c>
      <c r="CF10" s="334">
        <v>2375.6999999999998</v>
      </c>
      <c r="CG10" s="334">
        <f>(CF10)*'a14'!$F$29/1000000</f>
        <v>293.2714267803737</v>
      </c>
      <c r="CH10" s="334"/>
      <c r="CI10" s="334"/>
      <c r="CJ10" s="334">
        <v>390.7</v>
      </c>
      <c r="CK10" s="334">
        <f>(CJ10)*'a14'!$H$29/1000000</f>
        <v>70.579125339332464</v>
      </c>
      <c r="CL10" s="334">
        <v>676.7</v>
      </c>
      <c r="CM10" s="334">
        <f>(CL10)*'a14'!$I$29/1000000</f>
        <v>120.84460297495848</v>
      </c>
      <c r="CN10" s="334">
        <v>489.4</v>
      </c>
      <c r="CO10" s="334">
        <f>(CN10)*'a14'!$J$29/1000000</f>
        <v>194.36483754135398</v>
      </c>
      <c r="CP10" s="334">
        <v>5240.5</v>
      </c>
      <c r="CQ10" s="334">
        <f t="shared" si="7"/>
        <v>810.45625759583243</v>
      </c>
      <c r="CR10" s="334">
        <f>'a1'!AJ13/1000</f>
        <v>6708.17</v>
      </c>
      <c r="CS10" s="334">
        <f t="shared" si="8"/>
        <v>120816.29678374765</v>
      </c>
      <c r="CT10" s="334">
        <v>1191.5</v>
      </c>
      <c r="CU10" s="334">
        <f>(CT10)*'a14'!$E$34/1000000</f>
        <v>131.43015826532746</v>
      </c>
      <c r="CV10" s="334">
        <v>3755.4</v>
      </c>
      <c r="CW10" s="334">
        <f>(CV10)*'a14'!$F$34/1000000</f>
        <v>517.80614388335164</v>
      </c>
      <c r="CX10" s="334"/>
      <c r="CY10" s="334"/>
      <c r="CZ10" s="334">
        <v>757.1</v>
      </c>
      <c r="DA10" s="334">
        <f>(CZ10)*'a14'!$H$34/1000000</f>
        <v>144.90182173968739</v>
      </c>
      <c r="DB10" s="334">
        <v>868.8</v>
      </c>
      <c r="DC10" s="334">
        <f>(DB10)*'a14'!$I$34/1000000</f>
        <v>166.42145253811719</v>
      </c>
      <c r="DD10" s="334">
        <v>860</v>
      </c>
      <c r="DE10" s="334">
        <f>(DD10)*'a14'!$J$34/1000000</f>
        <v>309.19993686049384</v>
      </c>
      <c r="DF10" s="334">
        <v>7399.6</v>
      </c>
      <c r="DG10" s="334">
        <f t="shared" si="9"/>
        <v>1269.7595132869776</v>
      </c>
      <c r="DH10" s="334">
        <f>'a1'!AP13/1000</f>
        <v>9437.3590000000004</v>
      </c>
      <c r="DI10" s="334">
        <f t="shared" si="10"/>
        <v>134546.06455969065</v>
      </c>
      <c r="DJ10" s="334">
        <v>148.30000000000001</v>
      </c>
      <c r="DK10" s="334">
        <f>(DJ10)*'a14'!$E$39/1000000</f>
        <v>18.952054491421215</v>
      </c>
      <c r="DL10" s="334">
        <v>425.6</v>
      </c>
      <c r="DM10" s="334">
        <f>(DL10)*'a14'!$F$39/1000000</f>
        <v>67.987140859312788</v>
      </c>
      <c r="DN10" s="334"/>
      <c r="DO10" s="334"/>
      <c r="DP10" s="334">
        <v>77</v>
      </c>
      <c r="DQ10" s="334">
        <f>(DP10)*'a14'!$H$39/1000000</f>
        <v>17.538448324782518</v>
      </c>
      <c r="DR10" s="334">
        <v>81.599999999999994</v>
      </c>
      <c r="DS10" s="334">
        <f>(DR10)*'a14'!$I$39/1000000</f>
        <v>21.368702891194957</v>
      </c>
      <c r="DT10" s="334">
        <v>82.9</v>
      </c>
      <c r="DU10" s="334">
        <f>(DT10)*'a14'!$J$39/1000000</f>
        <v>31.256386623661978</v>
      </c>
      <c r="DV10" s="334">
        <v>813.1</v>
      </c>
      <c r="DW10" s="334">
        <f t="shared" si="11"/>
        <v>157.10273319037344</v>
      </c>
      <c r="DX10" s="334">
        <f>'a1'!AV13/1000</f>
        <v>1091.5519999999999</v>
      </c>
      <c r="DY10" s="334">
        <f t="shared" si="12"/>
        <v>143926.01835769019</v>
      </c>
      <c r="DZ10" s="334">
        <v>152.80000000000001</v>
      </c>
      <c r="EA10" s="334">
        <f>(DZ10)*'a14'!$E$44/1000000</f>
        <v>21.546949927578865</v>
      </c>
      <c r="EB10" s="334">
        <v>381.6</v>
      </c>
      <c r="EC10" s="334">
        <f>(EB10)*'a14'!$F$44/1000000</f>
        <v>67.263711488580626</v>
      </c>
      <c r="ED10" s="334"/>
      <c r="EE10" s="334"/>
      <c r="EF10" s="334">
        <v>66.3</v>
      </c>
      <c r="EG10" s="334">
        <f>(EF10)*'a14'!$H$44/1000000</f>
        <v>17.885561589804322</v>
      </c>
      <c r="EH10" s="334">
        <v>91.5</v>
      </c>
      <c r="EI10" s="334">
        <f>(EH10)*'a14'!$I$44/1000000</f>
        <v>26.684788056725203</v>
      </c>
      <c r="EJ10" s="334">
        <v>61.4</v>
      </c>
      <c r="EK10" s="334">
        <f>(EJ10)*'a14'!$J$44/1000000</f>
        <v>36.452668966089547</v>
      </c>
      <c r="EL10" s="334">
        <v>750.5</v>
      </c>
      <c r="EM10" s="334">
        <f t="shared" si="13"/>
        <v>169.83368002877859</v>
      </c>
      <c r="EN10" s="334">
        <f>'a1'!BB13/1000</f>
        <v>1028.7170000000001</v>
      </c>
      <c r="EO10" s="334">
        <f t="shared" si="14"/>
        <v>165092.7126010152</v>
      </c>
      <c r="EP10" s="334">
        <v>201.7</v>
      </c>
      <c r="EQ10" s="334">
        <f>(EP10)*'a14'!$E$49/1000000</f>
        <v>17.999864286626043</v>
      </c>
      <c r="ER10" s="334">
        <v>936</v>
      </c>
      <c r="ES10" s="334">
        <f>(ER10)*'a14'!$F$49/1000000</f>
        <v>104.4117065709096</v>
      </c>
      <c r="ET10" s="334"/>
      <c r="EU10" s="334"/>
      <c r="EV10" s="334">
        <v>185.8</v>
      </c>
      <c r="EW10" s="334">
        <f>(EV10)*'a14'!$H$49/1000000</f>
        <v>30.178159183897563</v>
      </c>
      <c r="EX10" s="334">
        <v>273.5</v>
      </c>
      <c r="EY10" s="334">
        <f>(EX10)*'a14'!$I$49/1000000</f>
        <v>45.112004117841984</v>
      </c>
      <c r="EZ10" s="334">
        <v>222.1</v>
      </c>
      <c r="FA10" s="334">
        <f>(EZ10)*'a14'!$J$49/1000000</f>
        <v>75.907616269227432</v>
      </c>
      <c r="FB10" s="334">
        <v>1811.9</v>
      </c>
      <c r="FC10" s="334">
        <f t="shared" si="21"/>
        <v>273.60935042850264</v>
      </c>
      <c r="FD10" s="334">
        <f>'a1'!BH13/1000</f>
        <v>2432.9299999999998</v>
      </c>
      <c r="FE10" s="334">
        <f t="shared" si="15"/>
        <v>112460.83957553348</v>
      </c>
      <c r="FF10" s="334">
        <v>258.7</v>
      </c>
      <c r="FG10" s="334">
        <f>(FF10)*'a14'!$E$54/1000000</f>
        <v>25.977472835319578</v>
      </c>
      <c r="FH10" s="334">
        <v>1277.5</v>
      </c>
      <c r="FI10" s="334">
        <f>(FH10)*'a14'!$F$54/1000000</f>
        <v>160.35089653614594</v>
      </c>
      <c r="FJ10" s="334"/>
      <c r="FK10" s="334"/>
      <c r="FL10" s="334">
        <v>291.3</v>
      </c>
      <c r="FM10" s="334">
        <f>(FL10)*'a14'!$H$54/1000000</f>
        <v>52.41953067356426</v>
      </c>
      <c r="FN10" s="334">
        <v>249.4</v>
      </c>
      <c r="FO10" s="334">
        <f>(FN10)*'a14'!$I$54/1000000</f>
        <v>45.148826127721698</v>
      </c>
      <c r="FP10" s="334">
        <v>272.2</v>
      </c>
      <c r="FQ10" s="334">
        <f>(FP10)*'a14'!$J$54/1000000</f>
        <v>100.13648977958646</v>
      </c>
      <c r="FR10" s="334">
        <v>2335.1</v>
      </c>
      <c r="FS10" s="334">
        <f t="shared" si="16"/>
        <v>384.03321595233791</v>
      </c>
      <c r="FT10" s="334">
        <f>'a1'!BN13/1000</f>
        <v>3003.6210000000001</v>
      </c>
      <c r="FU10" s="334">
        <f t="shared" si="17"/>
        <v>127856.74888820456</v>
      </c>
    </row>
    <row r="11" spans="1:177" ht="16.5" customHeight="1">
      <c r="A11" s="1">
        <v>1987</v>
      </c>
      <c r="B11" s="334">
        <v>3599.6</v>
      </c>
      <c r="C11" s="334">
        <f>B11*'a14'!$E$4/1000000</f>
        <v>373.3446484760878</v>
      </c>
      <c r="D11" s="334">
        <v>10078.5</v>
      </c>
      <c r="E11" s="334">
        <f>D11*'a14'!$F$4/1000000</f>
        <v>1306.6570034400527</v>
      </c>
      <c r="F11" s="334"/>
      <c r="G11" s="334"/>
      <c r="H11" s="334">
        <v>1882.8</v>
      </c>
      <c r="I11" s="334">
        <f>H11*'a14'!$H$4/1000000</f>
        <v>344.72793721312388</v>
      </c>
      <c r="J11" s="334">
        <v>2534.1</v>
      </c>
      <c r="K11" s="334">
        <f>J11*'a14'!$I$4/1000000</f>
        <v>460.79787964426947</v>
      </c>
      <c r="L11" s="334">
        <v>2254</v>
      </c>
      <c r="M11" s="334">
        <f>L11*'a14'!$J$4/1000000</f>
        <v>822.89263704960933</v>
      </c>
      <c r="N11" s="334">
        <v>20348.099999999999</v>
      </c>
      <c r="O11" s="334">
        <f t="shared" si="0"/>
        <v>3308.4201058231429</v>
      </c>
      <c r="P11" s="334">
        <f>'a1'!F14/1000</f>
        <v>26446.600999999999</v>
      </c>
      <c r="Q11" s="334">
        <f t="shared" si="18"/>
        <v>125098.12152507399</v>
      </c>
      <c r="R11" s="334">
        <v>119</v>
      </c>
      <c r="S11" s="334">
        <f>(R11)*'a14'!$E$9/1000000</f>
        <v>11.50862965274584</v>
      </c>
      <c r="T11" s="334">
        <v>187.4</v>
      </c>
      <c r="U11" s="334">
        <f>(T11)*'a14'!$F$9/1000000</f>
        <v>22.654592404669859</v>
      </c>
      <c r="V11" s="334"/>
      <c r="W11" s="334"/>
      <c r="X11" s="334">
        <v>36.5</v>
      </c>
      <c r="Y11" s="334">
        <f>(X11)*'a14'!$H$9/1000000</f>
        <v>6.367919621670489</v>
      </c>
      <c r="Z11" s="334">
        <v>57.5</v>
      </c>
      <c r="AA11" s="334">
        <f>(Z11)*'a14'!$I$9/1000000</f>
        <v>10.627889656088056</v>
      </c>
      <c r="AB11" s="334">
        <v>27.9</v>
      </c>
      <c r="AC11" s="334">
        <f>(AB11)*'a14'!$J$9/1000000</f>
        <v>9.4753815861327517</v>
      </c>
      <c r="AD11" s="334">
        <v>427.1</v>
      </c>
      <c r="AE11" s="334">
        <f t="shared" si="19"/>
        <v>60.634412921307003</v>
      </c>
      <c r="AF11" s="334">
        <f>'a1'!L14/1000</f>
        <v>575.24199999999996</v>
      </c>
      <c r="AG11" s="334">
        <f t="shared" si="20"/>
        <v>105406.79039657571</v>
      </c>
      <c r="AH11" s="334">
        <v>20</v>
      </c>
      <c r="AI11" s="334">
        <f>(AH11)*'a14'!$E$14/1000000</f>
        <v>1.7082471461223312</v>
      </c>
      <c r="AJ11" s="334">
        <v>52.6</v>
      </c>
      <c r="AK11" s="334">
        <f>(AJ11)*'a14'!$F$14/1000000</f>
        <v>5.6158624928771639</v>
      </c>
      <c r="AL11" s="334"/>
      <c r="AM11" s="334"/>
      <c r="AN11" s="334">
        <v>9.1999999999999993</v>
      </c>
      <c r="AO11" s="334">
        <f>(AN11)*'a14'!$H$14/1000000</f>
        <v>1.6256099173036942</v>
      </c>
      <c r="AP11" s="334">
        <v>7.8</v>
      </c>
      <c r="AQ11" s="334">
        <f>(AP11)*'a14'!$I$14/1000000</f>
        <v>1.6701592637762399</v>
      </c>
      <c r="AR11" s="334">
        <v>7.2</v>
      </c>
      <c r="AS11" s="334">
        <f>(AR11)*'a14'!$J$14/1000000</f>
        <v>2.8720034016759648</v>
      </c>
      <c r="AT11" s="334">
        <v>96.3</v>
      </c>
      <c r="AU11" s="334">
        <f t="shared" si="1"/>
        <v>13.491882221755395</v>
      </c>
      <c r="AV11" s="334">
        <f>'a1'!R14/1000</f>
        <v>128.64099999999999</v>
      </c>
      <c r="AW11" s="334">
        <f t="shared" si="2"/>
        <v>104880.10993194547</v>
      </c>
      <c r="AX11" s="334">
        <v>128.80000000000001</v>
      </c>
      <c r="AY11" s="334">
        <f>(AX11)*'a14'!$E$19/1000000</f>
        <v>10.764347841851873</v>
      </c>
      <c r="AZ11" s="334">
        <v>355.6</v>
      </c>
      <c r="BA11" s="334">
        <f>(AZ11)*'a14'!$F$19/1000000</f>
        <v>37.148700432477938</v>
      </c>
      <c r="BB11" s="334"/>
      <c r="BC11" s="334"/>
      <c r="BD11" s="334">
        <v>52.7</v>
      </c>
      <c r="BE11" s="334">
        <f>(BD11)*'a14'!$H$19/1000000</f>
        <v>7.8905992614884415</v>
      </c>
      <c r="BF11" s="334">
        <v>75</v>
      </c>
      <c r="BG11" s="334">
        <f>(BF11)*'a14'!$I$19/1000000</f>
        <v>11.982874197102202</v>
      </c>
      <c r="BH11" s="334">
        <v>70.5</v>
      </c>
      <c r="BI11" s="334">
        <f>(BH11)*'a14'!$J$19/1000000</f>
        <v>19.950831122523653</v>
      </c>
      <c r="BJ11" s="334">
        <v>680.2</v>
      </c>
      <c r="BK11" s="334">
        <f t="shared" si="3"/>
        <v>87.737352855444101</v>
      </c>
      <c r="BL11" s="334">
        <f>'a1'!X14/1000</f>
        <v>893.60599999999999</v>
      </c>
      <c r="BM11" s="334">
        <f t="shared" si="4"/>
        <v>98183.486744095382</v>
      </c>
      <c r="BN11" s="334">
        <v>139.9</v>
      </c>
      <c r="BO11" s="334">
        <f>(BN11)*'a14'!$E$24/1000000</f>
        <v>15.493918729632524</v>
      </c>
      <c r="BP11" s="334">
        <v>265.10000000000002</v>
      </c>
      <c r="BQ11" s="334">
        <f>(BP11)*'a14'!$F$24/1000000</f>
        <v>36.699766397655317</v>
      </c>
      <c r="BR11" s="334"/>
      <c r="BS11" s="334"/>
      <c r="BT11" s="334">
        <v>42.5</v>
      </c>
      <c r="BU11" s="334">
        <f>(BT11)*'a14'!$H$24/1000000</f>
        <v>8.3130674260318198</v>
      </c>
      <c r="BV11" s="334">
        <v>62.8</v>
      </c>
      <c r="BW11" s="334">
        <f>(BV11)*'a14'!$I$24/1000000</f>
        <v>13.092510054636072</v>
      </c>
      <c r="BX11" s="334">
        <v>44</v>
      </c>
      <c r="BY11" s="334">
        <f>(BX11)*'a14'!$J$24/1000000</f>
        <v>15.620226744112905</v>
      </c>
      <c r="BZ11" s="334">
        <v>551.9</v>
      </c>
      <c r="CA11" s="334">
        <f t="shared" si="5"/>
        <v>89.219489352068649</v>
      </c>
      <c r="CB11" s="334">
        <f>'a1'!AD14/1000</f>
        <v>727.76800000000003</v>
      </c>
      <c r="CC11" s="334">
        <f t="shared" si="6"/>
        <v>122593.31181374923</v>
      </c>
      <c r="CD11" s="334">
        <v>1295.9000000000001</v>
      </c>
      <c r="CE11" s="334">
        <f>(CD11)*'a14'!$E$29/1000000</f>
        <v>127.97927077145646</v>
      </c>
      <c r="CF11" s="334">
        <v>2423.6999999999998</v>
      </c>
      <c r="CG11" s="334">
        <f>(CF11)*'a14'!$F$29/1000000</f>
        <v>299.19685022839235</v>
      </c>
      <c r="CH11" s="334"/>
      <c r="CI11" s="334"/>
      <c r="CJ11" s="334">
        <v>373.7</v>
      </c>
      <c r="CK11" s="334">
        <f>(CJ11)*'a14'!$H$29/1000000</f>
        <v>67.508111439233531</v>
      </c>
      <c r="CL11" s="334">
        <v>686.5</v>
      </c>
      <c r="CM11" s="334">
        <f>(CL11)*'a14'!$I$29/1000000</f>
        <v>122.59467997976797</v>
      </c>
      <c r="CN11" s="334">
        <v>531.4</v>
      </c>
      <c r="CO11" s="334">
        <f>(CN11)*'a14'!$J$29/1000000</f>
        <v>211.04510557718737</v>
      </c>
      <c r="CP11" s="334">
        <v>5290.9</v>
      </c>
      <c r="CQ11" s="334">
        <f t="shared" si="7"/>
        <v>828.32401799603758</v>
      </c>
      <c r="CR11" s="334">
        <f>'a1'!AJ14/1000</f>
        <v>6781.9840000000004</v>
      </c>
      <c r="CS11" s="334">
        <f t="shared" si="8"/>
        <v>122135.94399456523</v>
      </c>
      <c r="CT11" s="334">
        <v>1116.7</v>
      </c>
      <c r="CU11" s="334">
        <f>(CT11)*'a14'!$E$34/1000000</f>
        <v>123.17923435576265</v>
      </c>
      <c r="CV11" s="334">
        <v>3807.6</v>
      </c>
      <c r="CW11" s="334">
        <f>(CV11)*'a14'!$F$34/1000000</f>
        <v>525.00364101034506</v>
      </c>
      <c r="CX11" s="334"/>
      <c r="CY11" s="334"/>
      <c r="CZ11" s="334">
        <v>763.1</v>
      </c>
      <c r="DA11" s="334">
        <f>(CZ11)*'a14'!$H$34/1000000</f>
        <v>146.05016532763895</v>
      </c>
      <c r="DB11" s="334">
        <v>927.9</v>
      </c>
      <c r="DC11" s="334">
        <f>(DB11)*'a14'!$I$34/1000000</f>
        <v>177.74224886063413</v>
      </c>
      <c r="DD11" s="334">
        <v>961.9</v>
      </c>
      <c r="DE11" s="334">
        <f>(DD11)*'a14'!$J$34/1000000</f>
        <v>345.8365340303593</v>
      </c>
      <c r="DF11" s="334">
        <v>7544.8</v>
      </c>
      <c r="DG11" s="334">
        <f t="shared" si="9"/>
        <v>1317.8118235847401</v>
      </c>
      <c r="DH11" s="334">
        <f>'a1'!AP14/1000</f>
        <v>9637.9449999999997</v>
      </c>
      <c r="DI11" s="334">
        <f t="shared" si="10"/>
        <v>136731.61898980956</v>
      </c>
      <c r="DJ11" s="334">
        <v>143.30000000000001</v>
      </c>
      <c r="DK11" s="334">
        <f>(DJ11)*'a14'!$E$39/1000000</f>
        <v>18.31307760364572</v>
      </c>
      <c r="DL11" s="334">
        <v>421</v>
      </c>
      <c r="DM11" s="334">
        <f>(DL11)*'a14'!$F$39/1000000</f>
        <v>67.252317438370966</v>
      </c>
      <c r="DN11" s="334"/>
      <c r="DO11" s="334"/>
      <c r="DP11" s="334">
        <v>85.4</v>
      </c>
      <c r="DQ11" s="334">
        <f>(DP11)*'a14'!$H$39/1000000</f>
        <v>19.451733596576975</v>
      </c>
      <c r="DR11" s="334">
        <v>89.1</v>
      </c>
      <c r="DS11" s="334">
        <f>(DR11)*'a14'!$I$39/1000000</f>
        <v>23.332738083400375</v>
      </c>
      <c r="DT11" s="334">
        <v>82</v>
      </c>
      <c r="DU11" s="334">
        <f>(DT11)*'a14'!$J$39/1000000</f>
        <v>30.917053113875536</v>
      </c>
      <c r="DV11" s="334">
        <v>818.4</v>
      </c>
      <c r="DW11" s="334">
        <f t="shared" si="11"/>
        <v>159.26691983586957</v>
      </c>
      <c r="DX11" s="334">
        <f>'a1'!AV14/1000</f>
        <v>1098.373</v>
      </c>
      <c r="DY11" s="334">
        <f t="shared" si="12"/>
        <v>145002.58094096411</v>
      </c>
      <c r="DZ11" s="334">
        <v>148.80000000000001</v>
      </c>
      <c r="EA11" s="334">
        <f>(DZ11)*'a14'!$E$44/1000000</f>
        <v>20.982893646752192</v>
      </c>
      <c r="EB11" s="334">
        <v>381.2</v>
      </c>
      <c r="EC11" s="334">
        <f>(EB11)*'a14'!$F$44/1000000</f>
        <v>67.193204453477293</v>
      </c>
      <c r="ED11" s="334"/>
      <c r="EE11" s="334"/>
      <c r="EF11" s="334">
        <v>71.7</v>
      </c>
      <c r="EG11" s="334">
        <f>(EF11)*'a14'!$H$44/1000000</f>
        <v>19.342304162729562</v>
      </c>
      <c r="EH11" s="334">
        <v>91</v>
      </c>
      <c r="EI11" s="334">
        <f>(EH11)*'a14'!$I$44/1000000</f>
        <v>26.538969542754028</v>
      </c>
      <c r="EJ11" s="334">
        <v>62.6</v>
      </c>
      <c r="EK11" s="334">
        <f>(EJ11)*'a14'!$J$44/1000000</f>
        <v>37.165098978456115</v>
      </c>
      <c r="EL11" s="334">
        <v>752.3</v>
      </c>
      <c r="EM11" s="334">
        <f t="shared" si="13"/>
        <v>171.22247078416919</v>
      </c>
      <c r="EN11" s="334">
        <f>'a1'!BB14/1000</f>
        <v>1032.799</v>
      </c>
      <c r="EO11" s="334">
        <f t="shared" si="14"/>
        <v>165784.89210792148</v>
      </c>
      <c r="EP11" s="334">
        <v>208.6</v>
      </c>
      <c r="EQ11" s="334">
        <f>(EP11)*'a14'!$E$49/1000000</f>
        <v>18.615625633069868</v>
      </c>
      <c r="ER11" s="334">
        <v>931.2</v>
      </c>
      <c r="ES11" s="334">
        <f>(ER11)*'a14'!$F$49/1000000</f>
        <v>103.87626192182803</v>
      </c>
      <c r="ET11" s="334"/>
      <c r="EU11" s="334"/>
      <c r="EV11" s="334">
        <v>184.9</v>
      </c>
      <c r="EW11" s="334">
        <f>(EV11)*'a14'!$H$49/1000000</f>
        <v>30.031978649637562</v>
      </c>
      <c r="EX11" s="334">
        <v>273.89999999999998</v>
      </c>
      <c r="EY11" s="334">
        <f>(EX11)*'a14'!$I$49/1000000</f>
        <v>45.177981454760207</v>
      </c>
      <c r="EZ11" s="334">
        <v>224.1</v>
      </c>
      <c r="FA11" s="334">
        <f>(EZ11)*'a14'!$J$49/1000000</f>
        <v>76.59116076512322</v>
      </c>
      <c r="FB11" s="334">
        <v>1815</v>
      </c>
      <c r="FC11" s="334">
        <f t="shared" si="21"/>
        <v>274.29300842441887</v>
      </c>
      <c r="FD11" s="334">
        <f>'a1'!BH14/1000</f>
        <v>2440.877</v>
      </c>
      <c r="FE11" s="334">
        <f t="shared" si="15"/>
        <v>112374.77694468787</v>
      </c>
      <c r="FF11" s="334">
        <v>263.10000000000002</v>
      </c>
      <c r="FG11" s="334">
        <f>(FF11)*'a14'!$E$54/1000000</f>
        <v>26.419300745931896</v>
      </c>
      <c r="FH11" s="334">
        <v>1284.8</v>
      </c>
      <c r="FI11" s="334">
        <f>(FH11)*'a14'!$F$54/1000000</f>
        <v>161.26718737349535</v>
      </c>
      <c r="FJ11" s="334"/>
      <c r="FK11" s="334"/>
      <c r="FL11" s="334">
        <v>276.5</v>
      </c>
      <c r="FM11" s="334">
        <f>(FL11)*'a14'!$H$54/1000000</f>
        <v>49.756265812703461</v>
      </c>
      <c r="FN11" s="334">
        <v>285</v>
      </c>
      <c r="FO11" s="334">
        <f>(FN11)*'a14'!$I$54/1000000</f>
        <v>51.593486152368421</v>
      </c>
      <c r="FP11" s="334">
        <v>274.10000000000002</v>
      </c>
      <c r="FQ11" s="334">
        <f>(FP11)*'a14'!$J$54/1000000</f>
        <v>100.83545866489585</v>
      </c>
      <c r="FR11" s="334">
        <v>2371.1999999999998</v>
      </c>
      <c r="FS11" s="334">
        <f t="shared" si="16"/>
        <v>389.87169874939497</v>
      </c>
      <c r="FT11" s="334">
        <f>'a1'!BN14/1000</f>
        <v>3048.6509999999998</v>
      </c>
      <c r="FU11" s="334">
        <f t="shared" si="17"/>
        <v>127883.34865138549</v>
      </c>
    </row>
    <row r="12" spans="1:177" ht="16.5" customHeight="1">
      <c r="A12" s="1">
        <v>1988</v>
      </c>
      <c r="B12" s="334">
        <v>3586.4</v>
      </c>
      <c r="C12" s="334">
        <f>B12*'a14'!$E$4/1000000</f>
        <v>371.97556597806465</v>
      </c>
      <c r="D12" s="334">
        <v>9965.1</v>
      </c>
      <c r="E12" s="334">
        <f>D12*'a14'!$F$4/1000000</f>
        <v>1291.9549243419626</v>
      </c>
      <c r="F12" s="334"/>
      <c r="G12" s="334"/>
      <c r="H12" s="334">
        <v>1965.7</v>
      </c>
      <c r="I12" s="334">
        <f>H12*'a14'!$H$4/1000000</f>
        <v>359.90636614607899</v>
      </c>
      <c r="J12" s="334">
        <v>2676.1</v>
      </c>
      <c r="K12" s="334">
        <f>J12*'a14'!$I$4/1000000</f>
        <v>486.61899913816723</v>
      </c>
      <c r="L12" s="334">
        <v>2421.3000000000002</v>
      </c>
      <c r="M12" s="334">
        <f>L12*'a14'!$J$4/1000000</f>
        <v>883.97069302937848</v>
      </c>
      <c r="N12" s="334">
        <v>20612.2</v>
      </c>
      <c r="O12" s="334">
        <f t="shared" si="0"/>
        <v>3394.4265486336517</v>
      </c>
      <c r="P12" s="334">
        <f>'a1'!F15/1000</f>
        <v>26791.746999999999</v>
      </c>
      <c r="Q12" s="334">
        <f t="shared" si="18"/>
        <v>126696.72301077089</v>
      </c>
      <c r="R12" s="334">
        <v>115</v>
      </c>
      <c r="S12" s="334">
        <f>(R12)*'a14'!$E$9/1000000</f>
        <v>11.121784958535896</v>
      </c>
      <c r="T12" s="334">
        <v>188.2</v>
      </c>
      <c r="U12" s="334">
        <f>(T12)*'a14'!$F$9/1000000</f>
        <v>22.751303578222341</v>
      </c>
      <c r="V12" s="334"/>
      <c r="W12" s="334"/>
      <c r="X12" s="334">
        <v>39.4</v>
      </c>
      <c r="Y12" s="334">
        <f>(X12)*'a14'!$H$9/1000000</f>
        <v>6.8738639203785556</v>
      </c>
      <c r="Z12" s="334">
        <v>62</v>
      </c>
      <c r="AA12" s="334">
        <f>(Z12)*'a14'!$I$9/1000000</f>
        <v>11.459637542216687</v>
      </c>
      <c r="AB12" s="334">
        <v>27.4</v>
      </c>
      <c r="AC12" s="334">
        <f>(AB12)*'a14'!$J$9/1000000</f>
        <v>9.3055718802880794</v>
      </c>
      <c r="AD12" s="334">
        <v>430.9</v>
      </c>
      <c r="AE12" s="334">
        <f t="shared" si="19"/>
        <v>61.51216187964156</v>
      </c>
      <c r="AF12" s="334">
        <f>'a1'!L15/1000</f>
        <v>574.98199999999997</v>
      </c>
      <c r="AG12" s="334">
        <f t="shared" si="20"/>
        <v>106981.02180527661</v>
      </c>
      <c r="AH12" s="334">
        <v>19.100000000000001</v>
      </c>
      <c r="AI12" s="334">
        <f>(AH12)*'a14'!$E$14/1000000</f>
        <v>1.6313760245468265</v>
      </c>
      <c r="AJ12" s="334">
        <v>52.5</v>
      </c>
      <c r="AK12" s="334">
        <f>(AJ12)*'a14'!$F$14/1000000</f>
        <v>5.6051859482138999</v>
      </c>
      <c r="AL12" s="334"/>
      <c r="AM12" s="334"/>
      <c r="AN12" s="334">
        <v>7.9</v>
      </c>
      <c r="AO12" s="334">
        <f>(AN12)*'a14'!$H$14/1000000</f>
        <v>1.3959041681194766</v>
      </c>
      <c r="AP12" s="334">
        <v>10.6</v>
      </c>
      <c r="AQ12" s="334">
        <f>(AP12)*'a14'!$I$14/1000000</f>
        <v>2.2697036148754033</v>
      </c>
      <c r="AR12" s="334">
        <v>7.3</v>
      </c>
      <c r="AS12" s="334">
        <f>(AR12)*'a14'!$J$14/1000000</f>
        <v>2.9118923378103529</v>
      </c>
      <c r="AT12" s="334">
        <v>96.9</v>
      </c>
      <c r="AU12" s="334">
        <f t="shared" si="1"/>
        <v>13.814062093565958</v>
      </c>
      <c r="AV12" s="334">
        <f>'a1'!R15/1000</f>
        <v>129.28899999999999</v>
      </c>
      <c r="AW12" s="334">
        <f t="shared" si="2"/>
        <v>106846.38363330183</v>
      </c>
      <c r="AX12" s="334">
        <v>120.9</v>
      </c>
      <c r="AY12" s="334">
        <f>(AX12)*'a14'!$E$19/1000000</f>
        <v>10.10411222111717</v>
      </c>
      <c r="AZ12" s="334">
        <v>356</v>
      </c>
      <c r="BA12" s="334">
        <f>(AZ12)*'a14'!$F$19/1000000</f>
        <v>37.190487497081392</v>
      </c>
      <c r="BB12" s="334"/>
      <c r="BC12" s="334"/>
      <c r="BD12" s="334">
        <v>55.5</v>
      </c>
      <c r="BE12" s="334">
        <f>(BD12)*'a14'!$H$19/1000000</f>
        <v>8.3098341368616406</v>
      </c>
      <c r="BF12" s="334">
        <v>80.900000000000006</v>
      </c>
      <c r="BG12" s="334">
        <f>(BF12)*'a14'!$I$19/1000000</f>
        <v>12.925526967274243</v>
      </c>
      <c r="BH12" s="334">
        <v>74.3</v>
      </c>
      <c r="BI12" s="334">
        <f>(BH12)*'a14'!$J$19/1000000</f>
        <v>21.026195069553296</v>
      </c>
      <c r="BJ12" s="334">
        <v>685.1</v>
      </c>
      <c r="BK12" s="334">
        <f t="shared" si="3"/>
        <v>89.556155891887741</v>
      </c>
      <c r="BL12" s="334">
        <f>'a1'!X15/1000</f>
        <v>897.21600000000001</v>
      </c>
      <c r="BM12" s="334">
        <f t="shared" si="4"/>
        <v>99815.60281123803</v>
      </c>
      <c r="BN12" s="334">
        <v>140</v>
      </c>
      <c r="BO12" s="334">
        <f>(BN12)*'a14'!$E$24/1000000</f>
        <v>15.504993725150488</v>
      </c>
      <c r="BP12" s="334">
        <v>260.39999999999998</v>
      </c>
      <c r="BQ12" s="334">
        <f>(BP12)*'a14'!$F$24/1000000</f>
        <v>36.049110410974883</v>
      </c>
      <c r="BR12" s="334"/>
      <c r="BS12" s="334"/>
      <c r="BT12" s="334">
        <v>45.5</v>
      </c>
      <c r="BU12" s="334">
        <f>(BT12)*'a14'!$H$24/1000000</f>
        <v>8.8998721855164185</v>
      </c>
      <c r="BV12" s="334">
        <v>69</v>
      </c>
      <c r="BW12" s="334">
        <f>(BV12)*'a14'!$I$24/1000000</f>
        <v>14.385082703342183</v>
      </c>
      <c r="BX12" s="334">
        <v>44.3</v>
      </c>
      <c r="BY12" s="334">
        <f>(BX12)*'a14'!$J$24/1000000</f>
        <v>15.726728290095492</v>
      </c>
      <c r="BZ12" s="334">
        <v>556.79999999999995</v>
      </c>
      <c r="CA12" s="334">
        <f t="shared" si="5"/>
        <v>90.565787315079461</v>
      </c>
      <c r="CB12" s="334">
        <f>'a1'!AD15/1000</f>
        <v>730.34900000000005</v>
      </c>
      <c r="CC12" s="334">
        <f t="shared" si="6"/>
        <v>124003.43851375089</v>
      </c>
      <c r="CD12" s="334">
        <v>1294.5</v>
      </c>
      <c r="CE12" s="334">
        <f>(CD12)*'a14'!$E$29/1000000</f>
        <v>127.84101089100267</v>
      </c>
      <c r="CF12" s="334">
        <v>2394</v>
      </c>
      <c r="CG12" s="334">
        <f>(CF12)*'a14'!$F$29/1000000</f>
        <v>295.53049446993083</v>
      </c>
      <c r="CH12" s="334"/>
      <c r="CI12" s="334"/>
      <c r="CJ12" s="334">
        <v>416.4</v>
      </c>
      <c r="CK12" s="334">
        <f>(CJ12)*'a14'!$H$29/1000000</f>
        <v>75.22177576477614</v>
      </c>
      <c r="CL12" s="334">
        <v>669.8</v>
      </c>
      <c r="CM12" s="334">
        <f>(CL12)*'a14'!$I$29/1000000</f>
        <v>119.6124059001436</v>
      </c>
      <c r="CN12" s="334">
        <v>581.29999999999995</v>
      </c>
      <c r="CO12" s="334">
        <f>(CN12)*'a14'!$J$29/1000000</f>
        <v>230.86285260071321</v>
      </c>
      <c r="CP12" s="334">
        <v>5338.7</v>
      </c>
      <c r="CQ12" s="334">
        <f t="shared" si="7"/>
        <v>849.06853962656646</v>
      </c>
      <c r="CR12" s="334">
        <f>'a1'!AJ15/1000</f>
        <v>6837.0770000000002</v>
      </c>
      <c r="CS12" s="334">
        <f t="shared" si="8"/>
        <v>124185.8969303061</v>
      </c>
      <c r="CT12" s="334">
        <v>1132.4000000000001</v>
      </c>
      <c r="CU12" s="334">
        <f>(CT12)*'a14'!$E$34/1000000</f>
        <v>124.91104592501623</v>
      </c>
      <c r="CV12" s="334">
        <v>3739.7</v>
      </c>
      <c r="CW12" s="334">
        <f>(CV12)*'a14'!$F$34/1000000</f>
        <v>515.64137942178468</v>
      </c>
      <c r="CX12" s="334"/>
      <c r="CY12" s="334"/>
      <c r="CZ12" s="334">
        <v>765.8</v>
      </c>
      <c r="DA12" s="334">
        <f>(CZ12)*'a14'!$H$34/1000000</f>
        <v>146.56691994221714</v>
      </c>
      <c r="DB12" s="334">
        <v>1028.2</v>
      </c>
      <c r="DC12" s="334">
        <f>(DB12)*'a14'!$I$34/1000000</f>
        <v>196.95503855857748</v>
      </c>
      <c r="DD12" s="334">
        <v>1050.9000000000001</v>
      </c>
      <c r="DE12" s="334">
        <f>(DD12)*'a14'!$J$34/1000000</f>
        <v>377.83513214731738</v>
      </c>
      <c r="DF12" s="334">
        <v>7687.2</v>
      </c>
      <c r="DG12" s="334">
        <f t="shared" si="9"/>
        <v>1361.9095159949129</v>
      </c>
      <c r="DH12" s="334">
        <f>'a1'!AP15/1000</f>
        <v>9838.6200000000008</v>
      </c>
      <c r="DI12" s="334">
        <f t="shared" si="10"/>
        <v>138424.8518587884</v>
      </c>
      <c r="DJ12" s="334">
        <v>146.4</v>
      </c>
      <c r="DK12" s="334">
        <f>(DJ12)*'a14'!$E$39/1000000</f>
        <v>18.709243274066527</v>
      </c>
      <c r="DL12" s="334">
        <v>419.1</v>
      </c>
      <c r="DM12" s="334">
        <f>(DL12)*'a14'!$F$39/1000000</f>
        <v>66.948803416677606</v>
      </c>
      <c r="DN12" s="334"/>
      <c r="DO12" s="334"/>
      <c r="DP12" s="334">
        <v>79.900000000000006</v>
      </c>
      <c r="DQ12" s="334">
        <f>(DP12)*'a14'!$H$39/1000000</f>
        <v>18.198987287663936</v>
      </c>
      <c r="DR12" s="334">
        <v>91.8</v>
      </c>
      <c r="DS12" s="334">
        <f>(DR12)*'a14'!$I$39/1000000</f>
        <v>24.039790752594328</v>
      </c>
      <c r="DT12" s="334">
        <v>86.6</v>
      </c>
      <c r="DU12" s="334">
        <f>(DT12)*'a14'!$J$39/1000000</f>
        <v>32.651424386117334</v>
      </c>
      <c r="DV12" s="334">
        <v>821.4</v>
      </c>
      <c r="DW12" s="334">
        <f t="shared" si="11"/>
        <v>160.54824911711972</v>
      </c>
      <c r="DX12" s="334">
        <f>'a1'!AV15/1000</f>
        <v>1102.152</v>
      </c>
      <c r="DY12" s="334">
        <f t="shared" si="12"/>
        <v>145667.97421509895</v>
      </c>
      <c r="DZ12" s="334">
        <v>143.1</v>
      </c>
      <c r="EA12" s="334">
        <f>(DZ12)*'a14'!$E$44/1000000</f>
        <v>20.179113446574185</v>
      </c>
      <c r="EB12" s="334">
        <v>383.1</v>
      </c>
      <c r="EC12" s="334">
        <f>(EB12)*'a14'!$F$44/1000000</f>
        <v>67.528112870218123</v>
      </c>
      <c r="ED12" s="334"/>
      <c r="EE12" s="334"/>
      <c r="EF12" s="334">
        <v>66.3</v>
      </c>
      <c r="EG12" s="334">
        <f>(EF12)*'a14'!$H$44/1000000</f>
        <v>17.885561589804322</v>
      </c>
      <c r="EH12" s="334">
        <v>94.1</v>
      </c>
      <c r="EI12" s="334">
        <f>(EH12)*'a14'!$I$44/1000000</f>
        <v>27.443044329375315</v>
      </c>
      <c r="EJ12" s="334">
        <v>65.5</v>
      </c>
      <c r="EK12" s="334">
        <f>(EJ12)*'a14'!$J$44/1000000</f>
        <v>38.886804841675328</v>
      </c>
      <c r="EL12" s="334">
        <v>748.9</v>
      </c>
      <c r="EM12" s="334">
        <f t="shared" si="13"/>
        <v>171.92263707764727</v>
      </c>
      <c r="EN12" s="334">
        <f>'a1'!BB15/1000</f>
        <v>1028.2249999999999</v>
      </c>
      <c r="EO12" s="334">
        <f t="shared" si="14"/>
        <v>167203.32327812229</v>
      </c>
      <c r="EP12" s="334">
        <v>194.3</v>
      </c>
      <c r="EQ12" s="334">
        <f>(EP12)*'a14'!$E$49/1000000</f>
        <v>17.339482552758749</v>
      </c>
      <c r="ER12" s="334">
        <v>935.1</v>
      </c>
      <c r="ES12" s="334">
        <f>(ER12)*'a14'!$F$49/1000000</f>
        <v>104.31131069920681</v>
      </c>
      <c r="ET12" s="334"/>
      <c r="EU12" s="334"/>
      <c r="EV12" s="334">
        <v>198</v>
      </c>
      <c r="EW12" s="334">
        <f>(EV12)*'a14'!$H$49/1000000</f>
        <v>32.159717537199768</v>
      </c>
      <c r="EX12" s="334">
        <v>280.89999999999998</v>
      </c>
      <c r="EY12" s="334">
        <f>(EX12)*'a14'!$I$49/1000000</f>
        <v>46.332584850829285</v>
      </c>
      <c r="EZ12" s="334">
        <v>227</v>
      </c>
      <c r="FA12" s="334">
        <f>(EZ12)*'a14'!$J$49/1000000</f>
        <v>77.582300284172121</v>
      </c>
      <c r="FB12" s="334">
        <v>1827.1</v>
      </c>
      <c r="FC12" s="334">
        <f t="shared" si="21"/>
        <v>277.72539592416672</v>
      </c>
      <c r="FD12" s="334">
        <f>'a1'!BH15/1000</f>
        <v>2456.614</v>
      </c>
      <c r="FE12" s="334">
        <f t="shared" si="15"/>
        <v>113052.10990581618</v>
      </c>
      <c r="FF12" s="334">
        <v>263.39999999999998</v>
      </c>
      <c r="FG12" s="334">
        <f>(FF12)*'a14'!$E$54/1000000</f>
        <v>26.449425376200914</v>
      </c>
      <c r="FH12" s="334">
        <v>1272.8</v>
      </c>
      <c r="FI12" s="334">
        <f>(FH12)*'a14'!$F$54/1000000</f>
        <v>159.76095586004428</v>
      </c>
      <c r="FJ12" s="334"/>
      <c r="FK12" s="334"/>
      <c r="FL12" s="334">
        <v>307.5</v>
      </c>
      <c r="FM12" s="334">
        <f>(FL12)*'a14'!$H$54/1000000</f>
        <v>55.334725994236223</v>
      </c>
      <c r="FN12" s="334">
        <v>303</v>
      </c>
      <c r="FO12" s="334">
        <f>(FN12)*'a14'!$I$54/1000000</f>
        <v>54.852022119886421</v>
      </c>
      <c r="FP12" s="334">
        <v>282.7</v>
      </c>
      <c r="FQ12" s="334">
        <f>(FP12)*'a14'!$J$54/1000000</f>
        <v>103.99921256682251</v>
      </c>
      <c r="FR12" s="334">
        <v>2419</v>
      </c>
      <c r="FS12" s="334">
        <f t="shared" si="16"/>
        <v>400.39634191719034</v>
      </c>
      <c r="FT12" s="334">
        <f>'a1'!BN15/1000</f>
        <v>3114.761</v>
      </c>
      <c r="FU12" s="334">
        <f t="shared" si="17"/>
        <v>128548.01441176076</v>
      </c>
    </row>
    <row r="13" spans="1:177" ht="16.5" customHeight="1">
      <c r="A13" s="1">
        <v>1989</v>
      </c>
      <c r="B13" s="334">
        <v>3517</v>
      </c>
      <c r="C13" s="334">
        <f>B13*'a14'!$E$4/1000000</f>
        <v>364.77751102633647</v>
      </c>
      <c r="D13" s="334">
        <v>10088.5</v>
      </c>
      <c r="E13" s="334">
        <f>D13*'a14'!$F$4/1000000</f>
        <v>1307.9534830783325</v>
      </c>
      <c r="F13" s="334"/>
      <c r="G13" s="334"/>
      <c r="H13" s="334">
        <v>1983.5</v>
      </c>
      <c r="I13" s="334">
        <f>H13*'a14'!$H$4/1000000</f>
        <v>363.1654256757123</v>
      </c>
      <c r="J13" s="334">
        <v>2836.7</v>
      </c>
      <c r="K13" s="334">
        <f>J13*'a14'!$I$4/1000000</f>
        <v>515.82232160802619</v>
      </c>
      <c r="L13" s="334">
        <v>2476.3000000000002</v>
      </c>
      <c r="M13" s="334">
        <f>L13*'a14'!$J$4/1000000</f>
        <v>904.05014956785624</v>
      </c>
      <c r="N13" s="334">
        <v>20898.5</v>
      </c>
      <c r="O13" s="334">
        <f t="shared" si="0"/>
        <v>3455.7688909562639</v>
      </c>
      <c r="P13" s="334">
        <f>'a1'!F16/1000</f>
        <v>27276.780999999999</v>
      </c>
      <c r="Q13" s="334">
        <f t="shared" si="18"/>
        <v>126692.69482188033</v>
      </c>
      <c r="R13" s="334">
        <v>111.5</v>
      </c>
      <c r="S13" s="334">
        <f>(R13)*'a14'!$E$9/1000000</f>
        <v>10.783295851102196</v>
      </c>
      <c r="T13" s="334">
        <v>187.5</v>
      </c>
      <c r="U13" s="334">
        <f>(T13)*'a14'!$F$9/1000000</f>
        <v>22.666681301363919</v>
      </c>
      <c r="V13" s="334"/>
      <c r="W13" s="334"/>
      <c r="X13" s="334">
        <v>36.799999999999997</v>
      </c>
      <c r="Y13" s="334">
        <f>(X13)*'a14'!$H$9/1000000</f>
        <v>6.4202586870540816</v>
      </c>
      <c r="Z13" s="334">
        <v>72</v>
      </c>
      <c r="AA13" s="334">
        <f>(Z13)*'a14'!$I$9/1000000</f>
        <v>13.307966178058088</v>
      </c>
      <c r="AB13" s="334">
        <v>28.6</v>
      </c>
      <c r="AC13" s="334">
        <f>(AB13)*'a14'!$J$9/1000000</f>
        <v>9.7131151743152948</v>
      </c>
      <c r="AD13" s="334">
        <v>435.6</v>
      </c>
      <c r="AE13" s="334">
        <f t="shared" si="19"/>
        <v>62.891317191893577</v>
      </c>
      <c r="AF13" s="334">
        <f>'a1'!L16/1000</f>
        <v>576.55100000000004</v>
      </c>
      <c r="AG13" s="334">
        <f t="shared" si="20"/>
        <v>109081.96706257309</v>
      </c>
      <c r="AH13" s="334">
        <v>20.9</v>
      </c>
      <c r="AI13" s="334">
        <f>(AH13)*'a14'!$E$14/1000000</f>
        <v>1.7851182676978361</v>
      </c>
      <c r="AJ13" s="334">
        <v>49.8</v>
      </c>
      <c r="AK13" s="334">
        <f>(AJ13)*'a14'!$F$14/1000000</f>
        <v>5.3169192423057554</v>
      </c>
      <c r="AL13" s="334"/>
      <c r="AM13" s="334"/>
      <c r="AN13" s="334">
        <v>8.1999999999999993</v>
      </c>
      <c r="AO13" s="334">
        <f>(AN13)*'a14'!$H$14/1000000</f>
        <v>1.448913187161988</v>
      </c>
      <c r="AP13" s="334">
        <v>11.4</v>
      </c>
      <c r="AQ13" s="334">
        <f>(AP13)*'a14'!$I$14/1000000</f>
        <v>2.4410020009037354</v>
      </c>
      <c r="AR13" s="334">
        <v>7.8</v>
      </c>
      <c r="AS13" s="334">
        <f>(AR13)*'a14'!$J$14/1000000</f>
        <v>3.111337018482295</v>
      </c>
      <c r="AT13" s="334">
        <v>97.5</v>
      </c>
      <c r="AU13" s="334">
        <f t="shared" si="1"/>
        <v>14.103289716551609</v>
      </c>
      <c r="AV13" s="334">
        <f>'a1'!R16/1000</f>
        <v>130.15299999999999</v>
      </c>
      <c r="AW13" s="334">
        <f t="shared" si="2"/>
        <v>108359.31339693752</v>
      </c>
      <c r="AX13" s="334">
        <v>113.6</v>
      </c>
      <c r="AY13" s="334">
        <f>(AX13)*'a14'!$E$19/1000000</f>
        <v>9.4940210779066199</v>
      </c>
      <c r="AZ13" s="334">
        <v>366.7</v>
      </c>
      <c r="BA13" s="334">
        <f>(AZ13)*'a14'!$F$19/1000000</f>
        <v>38.308291475224003</v>
      </c>
      <c r="BB13" s="334"/>
      <c r="BC13" s="334"/>
      <c r="BD13" s="334">
        <v>52.2</v>
      </c>
      <c r="BE13" s="334">
        <f>(BD13)*'a14'!$H$19/1000000</f>
        <v>7.815735890886085</v>
      </c>
      <c r="BF13" s="334">
        <v>81</v>
      </c>
      <c r="BG13" s="334">
        <f>(BF13)*'a14'!$I$19/1000000</f>
        <v>12.94150413287038</v>
      </c>
      <c r="BH13" s="334">
        <v>80</v>
      </c>
      <c r="BI13" s="334">
        <f>(BH13)*'a14'!$J$19/1000000</f>
        <v>22.639240990097765</v>
      </c>
      <c r="BJ13" s="334">
        <v>690.9</v>
      </c>
      <c r="BK13" s="334">
        <f t="shared" si="3"/>
        <v>91.198793566984847</v>
      </c>
      <c r="BL13" s="334">
        <f>'a1'!X16/1000</f>
        <v>903.84100000000001</v>
      </c>
      <c r="BM13" s="334">
        <f t="shared" si="4"/>
        <v>100901.36823510424</v>
      </c>
      <c r="BN13" s="334">
        <v>134.4</v>
      </c>
      <c r="BO13" s="334">
        <f>(BN13)*'a14'!$E$24/1000000</f>
        <v>14.88479397614447</v>
      </c>
      <c r="BP13" s="334">
        <v>263.89999999999998</v>
      </c>
      <c r="BQ13" s="334">
        <f>(BP13)*'a14'!$F$24/1000000</f>
        <v>36.533641464885839</v>
      </c>
      <c r="BR13" s="334"/>
      <c r="BS13" s="334"/>
      <c r="BT13" s="334">
        <v>45.1</v>
      </c>
      <c r="BU13" s="334">
        <f>(BT13)*'a14'!$H$24/1000000</f>
        <v>8.8216315509184735</v>
      </c>
      <c r="BV13" s="334">
        <v>75.400000000000006</v>
      </c>
      <c r="BW13" s="334">
        <f>(BV13)*'a14'!$I$24/1000000</f>
        <v>15.71935124394204</v>
      </c>
      <c r="BX13" s="334">
        <v>46</v>
      </c>
      <c r="BY13" s="334">
        <f>(BX13)*'a14'!$J$24/1000000</f>
        <v>16.330237050663492</v>
      </c>
      <c r="BZ13" s="334">
        <v>562.6</v>
      </c>
      <c r="CA13" s="334">
        <f t="shared" si="5"/>
        <v>92.289655286554307</v>
      </c>
      <c r="CB13" s="334">
        <f>'a1'!AD16/1000</f>
        <v>735.12900000000002</v>
      </c>
      <c r="CC13" s="334">
        <f t="shared" si="6"/>
        <v>125542.12292883875</v>
      </c>
      <c r="CD13" s="334">
        <v>1271.4000000000001</v>
      </c>
      <c r="CE13" s="334">
        <f>(CD13)*'a14'!$E$29/1000000</f>
        <v>125.55972286351549</v>
      </c>
      <c r="CF13" s="334">
        <v>2431.3000000000002</v>
      </c>
      <c r="CG13" s="334">
        <f>(CF13)*'a14'!$F$29/1000000</f>
        <v>300.13504227432873</v>
      </c>
      <c r="CH13" s="334"/>
      <c r="CI13" s="334"/>
      <c r="CJ13" s="334">
        <v>416.7</v>
      </c>
      <c r="CK13" s="334">
        <f>(CJ13)*'a14'!$H$29/1000000</f>
        <v>75.275970127719063</v>
      </c>
      <c r="CL13" s="334">
        <v>723.6</v>
      </c>
      <c r="CM13" s="334">
        <f>(CL13)*'a14'!$I$29/1000000</f>
        <v>129.21997149797539</v>
      </c>
      <c r="CN13" s="334">
        <v>564.29999999999995</v>
      </c>
      <c r="CO13" s="334">
        <f>(CN13)*'a14'!$J$29/1000000</f>
        <v>224.11131553859019</v>
      </c>
      <c r="CP13" s="334">
        <v>5393.3</v>
      </c>
      <c r="CQ13" s="334">
        <f t="shared" si="7"/>
        <v>854.30202230212876</v>
      </c>
      <c r="CR13" s="334">
        <f>'a1'!AJ16/1000</f>
        <v>6925.1279999999997</v>
      </c>
      <c r="CS13" s="334">
        <f t="shared" si="8"/>
        <v>123362.63276319641</v>
      </c>
      <c r="CT13" s="334">
        <v>1110.5</v>
      </c>
      <c r="CU13" s="334">
        <f>(CT13)*'a14'!$E$34/1000000</f>
        <v>122.49533424561155</v>
      </c>
      <c r="CV13" s="334">
        <v>3794</v>
      </c>
      <c r="CW13" s="334">
        <f>(CV13)*'a14'!$F$34/1000000</f>
        <v>523.12843103089847</v>
      </c>
      <c r="CX13" s="334"/>
      <c r="CY13" s="334"/>
      <c r="CZ13" s="334">
        <v>795.6</v>
      </c>
      <c r="DA13" s="334">
        <f>(CZ13)*'a14'!$H$34/1000000</f>
        <v>152.27035976237656</v>
      </c>
      <c r="DB13" s="334">
        <v>1082.0999999999999</v>
      </c>
      <c r="DC13" s="334">
        <f>(DB13)*'a14'!$I$34/1000000</f>
        <v>207.27975804730272</v>
      </c>
      <c r="DD13" s="334">
        <v>1068.4000000000001</v>
      </c>
      <c r="DE13" s="334">
        <f>(DD13)*'a14'!$J$34/1000000</f>
        <v>384.12699132761816</v>
      </c>
      <c r="DF13" s="334">
        <v>7823.8</v>
      </c>
      <c r="DG13" s="334">
        <f t="shared" si="9"/>
        <v>1389.3008744138074</v>
      </c>
      <c r="DH13" s="334">
        <f>'a1'!AP16/1000</f>
        <v>10103.305</v>
      </c>
      <c r="DI13" s="334">
        <f t="shared" si="10"/>
        <v>137509.54508587116</v>
      </c>
      <c r="DJ13" s="334">
        <v>140.30000000000001</v>
      </c>
      <c r="DK13" s="334">
        <f>(DJ13)*'a14'!$E$39/1000000</f>
        <v>17.929691470980423</v>
      </c>
      <c r="DL13" s="334">
        <v>417.4</v>
      </c>
      <c r="DM13" s="334">
        <f>(DL13)*'a14'!$F$39/1000000</f>
        <v>66.677238239373011</v>
      </c>
      <c r="DN13" s="334"/>
      <c r="DO13" s="334"/>
      <c r="DP13" s="334">
        <v>80.599999999999994</v>
      </c>
      <c r="DQ13" s="334">
        <f>(DP13)*'a14'!$H$39/1000000</f>
        <v>18.358427726980139</v>
      </c>
      <c r="DR13" s="334">
        <v>99.7</v>
      </c>
      <c r="DS13" s="334">
        <f>(DR13)*'a14'!$I$39/1000000</f>
        <v>26.10857448838404</v>
      </c>
      <c r="DT13" s="334">
        <v>86.8</v>
      </c>
      <c r="DU13" s="334">
        <f>(DT13)*'a14'!$J$39/1000000</f>
        <v>32.726831832736544</v>
      </c>
      <c r="DV13" s="334">
        <v>822.5</v>
      </c>
      <c r="DW13" s="334">
        <f t="shared" si="11"/>
        <v>161.80076375845414</v>
      </c>
      <c r="DX13" s="334">
        <f>'a1'!AV16/1000</f>
        <v>1103.7919999999999</v>
      </c>
      <c r="DY13" s="334">
        <f t="shared" si="12"/>
        <v>146586.28052971407</v>
      </c>
      <c r="DZ13" s="334">
        <v>136.6</v>
      </c>
      <c r="EA13" s="334">
        <f>(DZ13)*'a14'!$E$44/1000000</f>
        <v>19.262521990230844</v>
      </c>
      <c r="EB13" s="334">
        <v>378.3</v>
      </c>
      <c r="EC13" s="334">
        <f>(EB13)*'a14'!$F$44/1000000</f>
        <v>66.682028448978116</v>
      </c>
      <c r="ED13" s="334"/>
      <c r="EE13" s="334"/>
      <c r="EF13" s="334">
        <v>64.3</v>
      </c>
      <c r="EG13" s="334">
        <f>(EF13)*'a14'!$H$44/1000000</f>
        <v>17.346027303535713</v>
      </c>
      <c r="EH13" s="334">
        <v>95.6</v>
      </c>
      <c r="EI13" s="334">
        <f>(EH13)*'a14'!$I$44/1000000</f>
        <v>27.880499871288844</v>
      </c>
      <c r="EJ13" s="334">
        <v>70.3</v>
      </c>
      <c r="EK13" s="334">
        <f>(EJ13)*'a14'!$J$44/1000000</f>
        <v>41.736524891141606</v>
      </c>
      <c r="EL13" s="334">
        <v>741.9</v>
      </c>
      <c r="EM13" s="334">
        <f t="shared" si="13"/>
        <v>172.90760250517513</v>
      </c>
      <c r="EN13" s="334">
        <f>'a1'!BB16/1000</f>
        <v>1019.439</v>
      </c>
      <c r="EO13" s="334">
        <f t="shared" si="14"/>
        <v>169610.54315675105</v>
      </c>
      <c r="EP13" s="334">
        <v>191.2</v>
      </c>
      <c r="EQ13" s="334">
        <f>(EP13)*'a14'!$E$49/1000000</f>
        <v>17.062836150733261</v>
      </c>
      <c r="ER13" s="334">
        <v>918.2</v>
      </c>
      <c r="ES13" s="334">
        <f>(ER13)*'a14'!$F$49/1000000</f>
        <v>102.42609933056539</v>
      </c>
      <c r="ET13" s="334"/>
      <c r="EU13" s="334"/>
      <c r="EV13" s="334">
        <v>211</v>
      </c>
      <c r="EW13" s="334">
        <f>(EV13)*'a14'!$H$49/1000000</f>
        <v>34.271214143177531</v>
      </c>
      <c r="EX13" s="334">
        <v>295.3</v>
      </c>
      <c r="EY13" s="334">
        <f>(EX13)*'a14'!$I$49/1000000</f>
        <v>48.707768979885692</v>
      </c>
      <c r="EZ13" s="334">
        <v>246.2</v>
      </c>
      <c r="FA13" s="334">
        <f>(EZ13)*'a14'!$J$49/1000000</f>
        <v>84.14432744477169</v>
      </c>
      <c r="FB13" s="334">
        <v>1853.1</v>
      </c>
      <c r="FC13" s="334">
        <f t="shared" si="21"/>
        <v>286.61224604913355</v>
      </c>
      <c r="FD13" s="334">
        <f>'a1'!BH16/1000</f>
        <v>2498.3249999999998</v>
      </c>
      <c r="FE13" s="334">
        <f t="shared" si="15"/>
        <v>114721.76200019356</v>
      </c>
      <c r="FF13" s="334">
        <v>260.5</v>
      </c>
      <c r="FG13" s="334">
        <f>(FF13)*'a14'!$E$54/1000000</f>
        <v>26.158220616933708</v>
      </c>
      <c r="FH13" s="334">
        <v>1330</v>
      </c>
      <c r="FI13" s="334">
        <f>(FH13)*'a14'!$F$54/1000000</f>
        <v>166.94065940749439</v>
      </c>
      <c r="FJ13" s="334"/>
      <c r="FK13" s="334"/>
      <c r="FL13" s="334">
        <v>288.8</v>
      </c>
      <c r="FM13" s="334">
        <f>(FL13)*'a14'!$H$54/1000000</f>
        <v>51.969654852472914</v>
      </c>
      <c r="FN13" s="334">
        <v>316.10000000000002</v>
      </c>
      <c r="FO13" s="334">
        <f>(FN13)*'a14'!$I$54/1000000</f>
        <v>57.22351218513564</v>
      </c>
      <c r="FP13" s="334">
        <v>290.5</v>
      </c>
      <c r="FQ13" s="334">
        <f>(FP13)*'a14'!$J$54/1000000</f>
        <v>106.86866378019789</v>
      </c>
      <c r="FR13" s="334">
        <v>2477.1999999999998</v>
      </c>
      <c r="FS13" s="334">
        <f t="shared" si="16"/>
        <v>409.16071084223455</v>
      </c>
      <c r="FT13" s="334">
        <f>'a1'!BN16/1000</f>
        <v>3196.7249999999999</v>
      </c>
      <c r="FU13" s="334">
        <f t="shared" si="17"/>
        <v>127993.7157066168</v>
      </c>
    </row>
    <row r="14" spans="1:177" s="91" customFormat="1" ht="16.5" customHeight="1">
      <c r="A14" s="91">
        <v>1990</v>
      </c>
      <c r="B14" s="335">
        <v>3133.4</v>
      </c>
      <c r="C14" s="336">
        <f>B14*'a14'!$E$4/1000000</f>
        <v>324.99114388681346</v>
      </c>
      <c r="D14" s="335">
        <v>4890.8</v>
      </c>
      <c r="E14" s="336">
        <f>D14*'a14'!$F$4/1000000</f>
        <v>634.08226148976632</v>
      </c>
      <c r="F14" s="335">
        <v>4373.6000000000004</v>
      </c>
      <c r="G14" s="336">
        <f>F14*'a14'!$G$4/1000000</f>
        <v>680.43400151753724</v>
      </c>
      <c r="H14" s="335">
        <v>1880.7</v>
      </c>
      <c r="I14" s="336">
        <f>H14*'a14'!$H$4/1000000</f>
        <v>344.34344142591993</v>
      </c>
      <c r="J14" s="335">
        <v>4631.8</v>
      </c>
      <c r="K14" s="336">
        <f>J14*'a14'!$I$4/1000000</f>
        <v>842.2412765622222</v>
      </c>
      <c r="L14" s="335">
        <v>2304.5</v>
      </c>
      <c r="M14" s="336">
        <f>L14*'a14'!$J$4/1000000</f>
        <v>841.32922896221146</v>
      </c>
      <c r="N14" s="335">
        <v>21214.7</v>
      </c>
      <c r="O14" s="336">
        <f>(C14)+(E14)+(G14)+(I14)+(K14)+(M14)</f>
        <v>3667.4213538444706</v>
      </c>
      <c r="P14" s="336">
        <f>'a1'!F17/1000</f>
        <v>27691.137999999999</v>
      </c>
      <c r="Q14" s="336">
        <f>(O14)/(P14)*1000000</f>
        <v>132440.25412911782</v>
      </c>
      <c r="R14" s="335">
        <v>97.9</v>
      </c>
      <c r="S14" s="336">
        <f>(R14)*'a14'!$E$9/1000000</f>
        <v>9.4680238907883858</v>
      </c>
      <c r="T14" s="335">
        <v>115.6</v>
      </c>
      <c r="U14" s="336">
        <f>(T14)*'a14'!$F$9/1000000</f>
        <v>13.974764578334234</v>
      </c>
      <c r="V14" s="335">
        <v>67.7</v>
      </c>
      <c r="W14" s="336">
        <f>(V14)*'a14'!$G$9/1000000</f>
        <v>9.8210196742549591</v>
      </c>
      <c r="X14" s="335">
        <v>33.700000000000003</v>
      </c>
      <c r="Y14" s="336">
        <f>(X14)*'a14'!$H$9/1000000</f>
        <v>5.8794216780902886</v>
      </c>
      <c r="Z14" s="335">
        <v>99.2</v>
      </c>
      <c r="AA14" s="336">
        <f>(Z14)*'a14'!$I$9/1000000</f>
        <v>18.3354200675467</v>
      </c>
      <c r="AB14" s="335">
        <v>25.7</v>
      </c>
      <c r="AC14" s="336">
        <f>(AB14)*'a14'!$J$9/1000000</f>
        <v>8.7282188804161898</v>
      </c>
      <c r="AD14" s="335">
        <v>439.8</v>
      </c>
      <c r="AE14" s="336">
        <f t="shared" si="19"/>
        <v>66.206868769430756</v>
      </c>
      <c r="AF14" s="336">
        <f>'a1'!L17/1000</f>
        <v>577.36800000000005</v>
      </c>
      <c r="AG14" s="336">
        <f t="shared" si="20"/>
        <v>114670.1389225429</v>
      </c>
      <c r="AH14" s="335">
        <v>17.3</v>
      </c>
      <c r="AI14" s="336">
        <f>(AH14)*'a14'!$E$14/1000000</f>
        <v>1.4776337813958167</v>
      </c>
      <c r="AJ14" s="335">
        <v>17.3</v>
      </c>
      <c r="AK14" s="336">
        <f>(AJ14)*'a14'!$F$14/1000000</f>
        <v>1.8470422267447708</v>
      </c>
      <c r="AL14" s="335">
        <v>15.9</v>
      </c>
      <c r="AM14" s="336">
        <f>(AL14)*'a14'!$G$14/1000000</f>
        <v>2.0370847217508805</v>
      </c>
      <c r="AN14" s="335">
        <v>15.9</v>
      </c>
      <c r="AO14" s="336">
        <f>(AN14)*'a14'!$H$14/1000000</f>
        <v>2.809478009253124</v>
      </c>
      <c r="AP14" s="335">
        <v>20.6</v>
      </c>
      <c r="AQ14" s="336">
        <f>(AP14)*'a14'!$I$14/1000000</f>
        <v>4.4109334402295577</v>
      </c>
      <c r="AR14" s="335">
        <v>6.7</v>
      </c>
      <c r="AS14" s="336">
        <f>(AR14)*'a14'!$J$14/1000000</f>
        <v>2.6725587210040227</v>
      </c>
      <c r="AT14" s="335">
        <v>98.1</v>
      </c>
      <c r="AU14" s="336">
        <f t="shared" si="1"/>
        <v>15.254730900378172</v>
      </c>
      <c r="AV14" s="336">
        <f>'a1'!R17/1000</f>
        <v>130.404</v>
      </c>
      <c r="AW14" s="336">
        <f t="shared" si="2"/>
        <v>116980.5443113568</v>
      </c>
      <c r="AX14" s="335">
        <v>96.1</v>
      </c>
      <c r="AY14" s="336">
        <f>(AX14)*'a14'!$E$19/1000000</f>
        <v>8.0314738167854411</v>
      </c>
      <c r="AZ14" s="335">
        <v>199.7</v>
      </c>
      <c r="BA14" s="336">
        <f>(AZ14)*'a14'!$F$19/1000000</f>
        <v>20.862192003278519</v>
      </c>
      <c r="BB14" s="335">
        <v>104.5</v>
      </c>
      <c r="BC14" s="336">
        <f>(BB14)*'a14'!$G$19/1000000</f>
        <v>13.100244753185414</v>
      </c>
      <c r="BD14" s="335">
        <v>47.6</v>
      </c>
      <c r="BE14" s="336">
        <f>(BD14)*'a14'!$H$19/1000000</f>
        <v>7.1269928813443988</v>
      </c>
      <c r="BF14" s="335">
        <v>178.1</v>
      </c>
      <c r="BG14" s="336">
        <f>(BF14)*'a14'!$I$19/1000000</f>
        <v>28.455331926718696</v>
      </c>
      <c r="BH14" s="335">
        <v>71</v>
      </c>
      <c r="BI14" s="336">
        <f>(BH14)*'a14'!$J$19/1000000</f>
        <v>20.092326378711768</v>
      </c>
      <c r="BJ14" s="335">
        <v>697</v>
      </c>
      <c r="BK14" s="336">
        <f t="shared" si="3"/>
        <v>97.668561760024232</v>
      </c>
      <c r="BL14" s="336">
        <f>'a1'!X17/1000</f>
        <v>910.45100000000002</v>
      </c>
      <c r="BM14" s="336">
        <f t="shared" si="4"/>
        <v>107274.92392234642</v>
      </c>
      <c r="BN14" s="335">
        <v>120.4</v>
      </c>
      <c r="BO14" s="336">
        <f>(BN14)*'a14'!$E$24/1000000</f>
        <v>13.334294603629422</v>
      </c>
      <c r="BP14" s="335">
        <v>131.5</v>
      </c>
      <c r="BQ14" s="336">
        <f>(BP14)*'a14'!$F$24/1000000</f>
        <v>18.204523882654367</v>
      </c>
      <c r="BR14" s="335">
        <v>111</v>
      </c>
      <c r="BS14" s="336">
        <f>(BR14)*'a14'!$G$24/1000000</f>
        <v>18.439867537411118</v>
      </c>
      <c r="BT14" s="335">
        <v>42</v>
      </c>
      <c r="BU14" s="336">
        <f>(BT14)*'a14'!$H$24/1000000</f>
        <v>8.2152666327843864</v>
      </c>
      <c r="BV14" s="335">
        <v>120</v>
      </c>
      <c r="BW14" s="336">
        <f>(BV14)*'a14'!$I$24/1000000</f>
        <v>25.017535136247272</v>
      </c>
      <c r="BX14" s="335">
        <v>44.2</v>
      </c>
      <c r="BY14" s="336">
        <f>(BX14)*'a14'!$J$24/1000000</f>
        <v>15.691227774767965</v>
      </c>
      <c r="BZ14" s="335">
        <v>569.1</v>
      </c>
      <c r="CA14" s="336">
        <f t="shared" si="5"/>
        <v>98.902715567494525</v>
      </c>
      <c r="CB14" s="336">
        <f>'a1'!AD17/1000</f>
        <v>740.15599999999995</v>
      </c>
      <c r="CC14" s="336">
        <f t="shared" si="6"/>
        <v>133624.14891927448</v>
      </c>
      <c r="CD14" s="335">
        <v>1232</v>
      </c>
      <c r="CE14" s="336">
        <f>(CD14)*'a14'!$E$29/1000000</f>
        <v>121.66869479931655</v>
      </c>
      <c r="CF14" s="335">
        <v>1133.9000000000001</v>
      </c>
      <c r="CG14" s="336">
        <f>(CF14)*'a14'!$F$29/1000000</f>
        <v>139.97578432725757</v>
      </c>
      <c r="CH14" s="335">
        <v>963.8</v>
      </c>
      <c r="CI14" s="336">
        <f>(CH14)*'a14'!$G$29/1000000</f>
        <v>142.77307798000967</v>
      </c>
      <c r="CJ14" s="335">
        <v>388.6</v>
      </c>
      <c r="CK14" s="336">
        <f>(CJ14)*'a14'!$H$29/1000000</f>
        <v>70.199764798732019</v>
      </c>
      <c r="CL14" s="335">
        <v>1234.2</v>
      </c>
      <c r="CM14" s="336">
        <f>(CL14)*'a14'!$I$29/1000000</f>
        <v>220.4025550342748</v>
      </c>
      <c r="CN14" s="335">
        <v>504.5</v>
      </c>
      <c r="CO14" s="336">
        <f>(CN14)*'a14'!$J$29/1000000</f>
        <v>200.36179104947504</v>
      </c>
      <c r="CP14" s="335">
        <v>5457</v>
      </c>
      <c r="CQ14" s="336">
        <f t="shared" si="7"/>
        <v>895.3816679890657</v>
      </c>
      <c r="CR14" s="336">
        <f>'a1'!AJ17/1000</f>
        <v>6996.9859999999999</v>
      </c>
      <c r="CS14" s="336">
        <f t="shared" si="8"/>
        <v>127966.76568869306</v>
      </c>
      <c r="CT14" s="335">
        <v>927.5</v>
      </c>
      <c r="CU14" s="336">
        <f>(CT14)*'a14'!$E$34/1000000</f>
        <v>102.3092503492163</v>
      </c>
      <c r="CV14" s="335">
        <v>1920.6</v>
      </c>
      <c r="CW14" s="336">
        <f>(CV14)*'a14'!$F$34/1000000</f>
        <v>264.81825636213591</v>
      </c>
      <c r="CX14" s="335">
        <v>1719.8</v>
      </c>
      <c r="CY14" s="336">
        <f>(CX14)*'a14'!$G$34/1000000</f>
        <v>284.5575990575453</v>
      </c>
      <c r="CZ14" s="335">
        <v>748.5</v>
      </c>
      <c r="DA14" s="336">
        <f>(CZ14)*'a14'!$H$34/1000000</f>
        <v>143.25586259695683</v>
      </c>
      <c r="DB14" s="335">
        <v>1633.9</v>
      </c>
      <c r="DC14" s="336">
        <f>(DB14)*'a14'!$I$34/1000000</f>
        <v>312.97883437158112</v>
      </c>
      <c r="DD14" s="335">
        <v>1009.7</v>
      </c>
      <c r="DE14" s="336">
        <f>(DD14)*'a14'!$J$34/1000000</f>
        <v>363.02229796283791</v>
      </c>
      <c r="DF14" s="335">
        <v>7960</v>
      </c>
      <c r="DG14" s="336">
        <f t="shared" si="9"/>
        <v>1470.9421007002734</v>
      </c>
      <c r="DH14" s="336">
        <f>'a1'!AP17/1000</f>
        <v>10295.832</v>
      </c>
      <c r="DI14" s="336">
        <f t="shared" si="10"/>
        <v>142867.72557091777</v>
      </c>
      <c r="DJ14" s="335">
        <v>126.5</v>
      </c>
      <c r="DK14" s="336">
        <f>(DJ14)*'a14'!$E$39/1000000</f>
        <v>16.166115260720051</v>
      </c>
      <c r="DL14" s="335">
        <v>218.8</v>
      </c>
      <c r="DM14" s="336">
        <f>(DL14)*'a14'!$F$39/1000000</f>
        <v>34.952035761319635</v>
      </c>
      <c r="DN14" s="335">
        <v>162.4</v>
      </c>
      <c r="DO14" s="336">
        <f>(DN14)*'a14'!$G$39/1000000</f>
        <v>31.130953972422176</v>
      </c>
      <c r="DP14" s="335">
        <v>83.9</v>
      </c>
      <c r="DQ14" s="336">
        <f>(DP14)*'a14'!$H$39/1000000</f>
        <v>19.110075512327967</v>
      </c>
      <c r="DR14" s="335">
        <v>151</v>
      </c>
      <c r="DS14" s="336">
        <f>(DR14)*'a14'!$I$39/1000000</f>
        <v>39.542575203069106</v>
      </c>
      <c r="DT14" s="335">
        <v>81.7</v>
      </c>
      <c r="DU14" s="336">
        <f>(DT14)*'a14'!$J$39/1000000</f>
        <v>30.803941943946722</v>
      </c>
      <c r="DV14" s="335">
        <v>824.2</v>
      </c>
      <c r="DW14" s="336">
        <f t="shared" si="11"/>
        <v>171.70569765380566</v>
      </c>
      <c r="DX14" s="336">
        <f>'a1'!AV17/1000</f>
        <v>1105.421</v>
      </c>
      <c r="DY14" s="336">
        <f t="shared" si="12"/>
        <v>155330.59137994089</v>
      </c>
      <c r="DZ14" s="335">
        <v>120.8</v>
      </c>
      <c r="EA14" s="336">
        <f>(DZ14)*'a14'!$E$44/1000000</f>
        <v>17.034499680965492</v>
      </c>
      <c r="EB14" s="335">
        <v>187.2</v>
      </c>
      <c r="EC14" s="336">
        <f>(EB14)*'a14'!$F$44/1000000</f>
        <v>32.997292428360304</v>
      </c>
      <c r="ED14" s="335">
        <v>153.1</v>
      </c>
      <c r="EE14" s="336">
        <f>(ED14)*'a14'!$G$44/1000000</f>
        <v>32.383881222961293</v>
      </c>
      <c r="EF14" s="335">
        <v>60.1</v>
      </c>
      <c r="EG14" s="336">
        <f>(EF14)*'a14'!$H$44/1000000</f>
        <v>16.213005302371641</v>
      </c>
      <c r="EH14" s="335">
        <v>153.80000000000001</v>
      </c>
      <c r="EI14" s="336">
        <f>(EH14)*'a14'!$I$44/1000000</f>
        <v>44.853774897533732</v>
      </c>
      <c r="EJ14" s="335">
        <v>58.8</v>
      </c>
      <c r="EK14" s="336">
        <f>(EJ14)*'a14'!$J$44/1000000</f>
        <v>34.909070605961972</v>
      </c>
      <c r="EL14" s="335">
        <v>733.8</v>
      </c>
      <c r="EM14" s="336">
        <f t="shared" si="13"/>
        <v>178.39152413815444</v>
      </c>
      <c r="EN14" s="336">
        <f>'a1'!BB17/1000</f>
        <v>1007.727</v>
      </c>
      <c r="EO14" s="336">
        <f t="shared" si="14"/>
        <v>177023.66229956571</v>
      </c>
      <c r="EP14" s="335">
        <v>177.8</v>
      </c>
      <c r="EQ14" s="336">
        <f>(EP14)*'a14'!$E$49/1000000</f>
        <v>15.867009767784385</v>
      </c>
      <c r="ER14" s="335">
        <v>427.2</v>
      </c>
      <c r="ES14" s="336">
        <f>(ER14)*'a14'!$F$49/1000000</f>
        <v>47.654573768261308</v>
      </c>
      <c r="ET14" s="335">
        <v>431.1</v>
      </c>
      <c r="EU14" s="336">
        <f>(ET14)*'a14'!$G$49/1000000</f>
        <v>57.707547054768128</v>
      </c>
      <c r="EV14" s="335">
        <v>185.3</v>
      </c>
      <c r="EW14" s="336">
        <f>(EV14)*'a14'!$H$49/1000000</f>
        <v>30.096947775975345</v>
      </c>
      <c r="EX14" s="335">
        <v>446.2</v>
      </c>
      <c r="EY14" s="336">
        <f>(EX14)*'a14'!$I$49/1000000</f>
        <v>73.597719332289174</v>
      </c>
      <c r="EZ14" s="335">
        <v>222.1</v>
      </c>
      <c r="FA14" s="336">
        <f>(EZ14)*'a14'!$J$49/1000000</f>
        <v>75.907616269227432</v>
      </c>
      <c r="FB14" s="335">
        <v>1889.8</v>
      </c>
      <c r="FC14" s="336">
        <f t="shared" si="21"/>
        <v>300.83141396830581</v>
      </c>
      <c r="FD14" s="336">
        <f>'a1'!BH17/1000</f>
        <v>2547.788</v>
      </c>
      <c r="FE14" s="336">
        <f t="shared" si="15"/>
        <v>118075.52824972321</v>
      </c>
      <c r="FF14" s="335">
        <v>217.1</v>
      </c>
      <c r="FG14" s="336">
        <f>(FF14)*'a14'!$E$54/1000000</f>
        <v>21.800190771348589</v>
      </c>
      <c r="FH14" s="335">
        <v>526.20000000000005</v>
      </c>
      <c r="FI14" s="336">
        <f>(FH14)*'a14'!$F$54/1000000</f>
        <v>66.048251864829737</v>
      </c>
      <c r="FJ14" s="335">
        <v>644.1</v>
      </c>
      <c r="FK14" s="336">
        <f>(FJ14)*'a14'!$G$54/1000000</f>
        <v>97.016371781383867</v>
      </c>
      <c r="FL14" s="335">
        <v>283.5</v>
      </c>
      <c r="FM14" s="336">
        <f>(FL14)*'a14'!$H$54/1000000</f>
        <v>51.015918111759248</v>
      </c>
      <c r="FN14" s="335">
        <v>594.79999999999995</v>
      </c>
      <c r="FO14" s="336">
        <f>(FN14)*'a14'!$I$54/1000000</f>
        <v>107.67651074887274</v>
      </c>
      <c r="FP14" s="335">
        <v>280.2</v>
      </c>
      <c r="FQ14" s="336">
        <f>(FP14)*'a14'!$J$54/1000000</f>
        <v>103.07951666509965</v>
      </c>
      <c r="FR14" s="335">
        <v>2545.9</v>
      </c>
      <c r="FS14" s="336">
        <f t="shared" si="16"/>
        <v>446.63675994329378</v>
      </c>
      <c r="FT14" s="336">
        <f>'a1'!BN17/1000</f>
        <v>3292.1109999999999</v>
      </c>
      <c r="FU14" s="336">
        <f t="shared" si="17"/>
        <v>135668.8033736693</v>
      </c>
    </row>
    <row r="15" spans="1:177" ht="16.5" customHeight="1">
      <c r="A15" s="1">
        <v>1991</v>
      </c>
      <c r="B15" s="337">
        <v>3061.1</v>
      </c>
      <c r="C15" s="334">
        <f>B15*'a14'!$E$4/1000000</f>
        <v>317.49230565900444</v>
      </c>
      <c r="D15" s="337">
        <v>4925.1000000000004</v>
      </c>
      <c r="E15" s="334">
        <f>D15*'a14'!$F$4/1000000</f>
        <v>638.52918664906531</v>
      </c>
      <c r="F15" s="337">
        <v>4509.2</v>
      </c>
      <c r="G15" s="334">
        <f>F15*'a14'!$G$4/1000000</f>
        <v>701.53031819162197</v>
      </c>
      <c r="H15" s="337">
        <v>1909.8</v>
      </c>
      <c r="I15" s="334">
        <f>H15*'a14'!$H$4/1000000</f>
        <v>349.67145447717434</v>
      </c>
      <c r="J15" s="337">
        <v>4722.2</v>
      </c>
      <c r="K15" s="334">
        <f>J15*'a14'!$I$4/1000000</f>
        <v>858.67951038087256</v>
      </c>
      <c r="L15" s="337">
        <v>2405.9</v>
      </c>
      <c r="M15" s="334">
        <f>L15*'a14'!$J$4/1000000</f>
        <v>878.34844519860485</v>
      </c>
      <c r="N15" s="337">
        <v>21533.3</v>
      </c>
      <c r="O15" s="334">
        <f t="shared" si="0"/>
        <v>3744.2512205563435</v>
      </c>
      <c r="P15" s="334">
        <f>'a1'!F18/1000</f>
        <v>28037.42</v>
      </c>
      <c r="Q15" s="334">
        <f t="shared" si="18"/>
        <v>133544.78481102554</v>
      </c>
      <c r="R15" s="337">
        <v>94.1</v>
      </c>
      <c r="S15" s="334">
        <f>(R15)*'a14'!$E$9/1000000</f>
        <v>9.1005214312889375</v>
      </c>
      <c r="T15" s="337">
        <v>115.6</v>
      </c>
      <c r="U15" s="334">
        <f>(T15)*'a14'!$F$9/1000000</f>
        <v>13.974764578334234</v>
      </c>
      <c r="V15" s="337">
        <v>70.8</v>
      </c>
      <c r="W15" s="334">
        <f>(V15)*'a14'!$G$9/1000000</f>
        <v>10.270726631274018</v>
      </c>
      <c r="X15" s="337">
        <v>32.799999999999997</v>
      </c>
      <c r="Y15" s="334">
        <f>(X15)*'a14'!$H$9/1000000</f>
        <v>5.7224044819395079</v>
      </c>
      <c r="Z15" s="337">
        <v>103.5</v>
      </c>
      <c r="AA15" s="334">
        <f>(Z15)*'a14'!$I$9/1000000</f>
        <v>19.1302013809585</v>
      </c>
      <c r="AB15" s="337">
        <v>27.8</v>
      </c>
      <c r="AC15" s="334">
        <f>(AB15)*'a14'!$J$9/1000000</f>
        <v>9.4414196449638172</v>
      </c>
      <c r="AD15" s="337">
        <v>444.4</v>
      </c>
      <c r="AE15" s="334">
        <f t="shared" si="19"/>
        <v>67.640038148759004</v>
      </c>
      <c r="AF15" s="334">
        <f>'a1'!L18/1000</f>
        <v>579.64400000000001</v>
      </c>
      <c r="AG15" s="334">
        <f t="shared" si="20"/>
        <v>116692.38040721374</v>
      </c>
      <c r="AH15" s="337">
        <v>16.600000000000001</v>
      </c>
      <c r="AI15" s="334">
        <f>(AH15)*'a14'!$E$14/1000000</f>
        <v>1.4178451312815352</v>
      </c>
      <c r="AJ15" s="337">
        <v>16.600000000000001</v>
      </c>
      <c r="AK15" s="334">
        <f>(AJ15)*'a14'!$F$14/1000000</f>
        <v>1.7723064141019189</v>
      </c>
      <c r="AL15" s="337">
        <v>16.7</v>
      </c>
      <c r="AM15" s="334">
        <f>(AL15)*'a14'!$G$14/1000000</f>
        <v>2.1395795505182198</v>
      </c>
      <c r="AN15" s="337">
        <v>16.7</v>
      </c>
      <c r="AO15" s="334">
        <f>(AN15)*'a14'!$H$14/1000000</f>
        <v>2.9508353933664884</v>
      </c>
      <c r="AP15" s="337">
        <v>20.100000000000001</v>
      </c>
      <c r="AQ15" s="334">
        <f>(AP15)*'a14'!$I$14/1000000</f>
        <v>4.3038719489618495</v>
      </c>
      <c r="AR15" s="337">
        <v>7.7</v>
      </c>
      <c r="AS15" s="334">
        <f>(AR15)*'a14'!$J$14/1000000</f>
        <v>3.0714480823479064</v>
      </c>
      <c r="AT15" s="337">
        <v>98.5</v>
      </c>
      <c r="AU15" s="334">
        <f t="shared" si="1"/>
        <v>15.655886520577919</v>
      </c>
      <c r="AV15" s="334">
        <f>'a1'!R18/1000</f>
        <v>130.369</v>
      </c>
      <c r="AW15" s="334">
        <f t="shared" si="2"/>
        <v>120089.02822433185</v>
      </c>
      <c r="AX15" s="337">
        <v>92.2</v>
      </c>
      <c r="AY15" s="334">
        <f>(AX15)*'a14'!$E$19/1000000</f>
        <v>7.7055347128784373</v>
      </c>
      <c r="AZ15" s="337">
        <v>205.2</v>
      </c>
      <c r="BA15" s="334">
        <f>(AZ15)*'a14'!$F$19/1000000</f>
        <v>21.436764141576127</v>
      </c>
      <c r="BB15" s="337">
        <v>104.4</v>
      </c>
      <c r="BC15" s="334">
        <f>(BB15)*'a14'!$G$19/1000000</f>
        <v>13.087708633804375</v>
      </c>
      <c r="BD15" s="337">
        <v>47.4</v>
      </c>
      <c r="BE15" s="334">
        <f>(BD15)*'a14'!$H$19/1000000</f>
        <v>7.0970475331034555</v>
      </c>
      <c r="BF15" s="337">
        <v>176.7</v>
      </c>
      <c r="BG15" s="334">
        <f>(BF15)*'a14'!$I$19/1000000</f>
        <v>28.23165160837279</v>
      </c>
      <c r="BH15" s="337">
        <v>77.7</v>
      </c>
      <c r="BI15" s="334">
        <f>(BH15)*'a14'!$J$19/1000000</f>
        <v>21.988362811632456</v>
      </c>
      <c r="BJ15" s="337">
        <v>703.4</v>
      </c>
      <c r="BK15" s="334">
        <f t="shared" si="3"/>
        <v>99.54706944136764</v>
      </c>
      <c r="BL15" s="334">
        <f>'a1'!X18/1000</f>
        <v>914.96900000000005</v>
      </c>
      <c r="BM15" s="334">
        <f t="shared" si="4"/>
        <v>108798.29747386811</v>
      </c>
      <c r="BN15" s="337">
        <v>115.9</v>
      </c>
      <c r="BO15" s="334">
        <f>(BN15)*'a14'!$E$24/1000000</f>
        <v>12.835919805321012</v>
      </c>
      <c r="BP15" s="337">
        <v>135.5</v>
      </c>
      <c r="BQ15" s="334">
        <f>(BP15)*'a14'!$F$24/1000000</f>
        <v>18.758273658552604</v>
      </c>
      <c r="BR15" s="337">
        <v>118.2</v>
      </c>
      <c r="BS15" s="334">
        <f>(BR15)*'a14'!$G$24/1000000</f>
        <v>19.635967053351298</v>
      </c>
      <c r="BT15" s="337">
        <v>43.9</v>
      </c>
      <c r="BU15" s="334">
        <f>(BT15)*'a14'!$H$24/1000000</f>
        <v>8.5869096471246333</v>
      </c>
      <c r="BV15" s="337">
        <v>117.5</v>
      </c>
      <c r="BW15" s="334">
        <f>(BV15)*'a14'!$I$24/1000000</f>
        <v>24.496336487575455</v>
      </c>
      <c r="BX15" s="337">
        <v>44.5</v>
      </c>
      <c r="BY15" s="334">
        <f>(BX15)*'a14'!$J$24/1000000</f>
        <v>15.797729320750552</v>
      </c>
      <c r="BZ15" s="337">
        <v>575.5</v>
      </c>
      <c r="CA15" s="334">
        <f t="shared" si="5"/>
        <v>100.11113597267556</v>
      </c>
      <c r="CB15" s="334">
        <f>'a1'!AD18/1000</f>
        <v>745.56700000000001</v>
      </c>
      <c r="CC15" s="334">
        <f t="shared" si="6"/>
        <v>134275.1704041026</v>
      </c>
      <c r="CD15" s="337">
        <v>1205.8</v>
      </c>
      <c r="CE15" s="334">
        <f>(CD15)*'a14'!$E$29/1000000</f>
        <v>119.08125989368173</v>
      </c>
      <c r="CF15" s="337">
        <v>1135.4000000000001</v>
      </c>
      <c r="CG15" s="334">
        <f>(CF15)*'a14'!$F$29/1000000</f>
        <v>140.16095381000818</v>
      </c>
      <c r="CH15" s="337">
        <v>991</v>
      </c>
      <c r="CI15" s="334">
        <f>(CH15)*'a14'!$G$29/1000000</f>
        <v>146.80236592466238</v>
      </c>
      <c r="CJ15" s="337">
        <v>375.8</v>
      </c>
      <c r="CK15" s="334">
        <f>(CJ15)*'a14'!$H$29/1000000</f>
        <v>67.88747197983399</v>
      </c>
      <c r="CL15" s="337">
        <v>1284.5999999999999</v>
      </c>
      <c r="CM15" s="334">
        <f>(CL15)*'a14'!$I$29/1000000</f>
        <v>229.40295105900938</v>
      </c>
      <c r="CN15" s="337">
        <v>524.4</v>
      </c>
      <c r="CO15" s="334">
        <f>(CN15)*'a14'!$J$29/1000000</f>
        <v>208.26506090454848</v>
      </c>
      <c r="CP15" s="337">
        <v>5517</v>
      </c>
      <c r="CQ15" s="334">
        <f t="shared" si="7"/>
        <v>911.60006357174416</v>
      </c>
      <c r="CR15" s="334">
        <f>'a1'!AJ18/1000</f>
        <v>7067.3959999999997</v>
      </c>
      <c r="CS15" s="334">
        <f t="shared" si="8"/>
        <v>128986.69659542838</v>
      </c>
      <c r="CT15" s="337">
        <v>902.3</v>
      </c>
      <c r="CU15" s="334">
        <f>(CT15)*'a14'!$E$34/1000000</f>
        <v>99.52952732086024</v>
      </c>
      <c r="CV15" s="337">
        <v>1960.9</v>
      </c>
      <c r="CW15" s="334">
        <f>(CV15)*'a14'!$F$34/1000000</f>
        <v>270.37494475711355</v>
      </c>
      <c r="CX15" s="337">
        <v>1755.3</v>
      </c>
      <c r="CY15" s="334">
        <f>(CX15)*'a14'!$G$34/1000000</f>
        <v>290.4314185519882</v>
      </c>
      <c r="CZ15" s="337">
        <v>763</v>
      </c>
      <c r="DA15" s="334">
        <f>(CZ15)*'a14'!$H$34/1000000</f>
        <v>146.03102626783976</v>
      </c>
      <c r="DB15" s="337">
        <v>1642.2</v>
      </c>
      <c r="DC15" s="334">
        <f>(DB15)*'a14'!$I$34/1000000</f>
        <v>314.56872624090249</v>
      </c>
      <c r="DD15" s="337">
        <v>1067.9000000000001</v>
      </c>
      <c r="DE15" s="334">
        <f>(DD15)*'a14'!$J$34/1000000</f>
        <v>383.94722392246678</v>
      </c>
      <c r="DF15" s="337">
        <v>8091.5</v>
      </c>
      <c r="DG15" s="334">
        <f t="shared" si="9"/>
        <v>1504.8828670611708</v>
      </c>
      <c r="DH15" s="334">
        <f>'a1'!AP18/1000</f>
        <v>10431.316000000001</v>
      </c>
      <c r="DI15" s="334">
        <f t="shared" si="10"/>
        <v>144265.86895279281</v>
      </c>
      <c r="DJ15" s="337">
        <v>125.9</v>
      </c>
      <c r="DK15" s="334">
        <f>(DJ15)*'a14'!$E$39/1000000</f>
        <v>16.089438034186994</v>
      </c>
      <c r="DL15" s="337">
        <v>210</v>
      </c>
      <c r="DM15" s="334">
        <f>(DL15)*'a14'!$F$39/1000000</f>
        <v>33.546286608213549</v>
      </c>
      <c r="DN15" s="337">
        <v>163.5</v>
      </c>
      <c r="DO15" s="334">
        <f>(DN15)*'a14'!$G$39/1000000</f>
        <v>31.341816345388089</v>
      </c>
      <c r="DP15" s="337">
        <v>82.6</v>
      </c>
      <c r="DQ15" s="334">
        <f>(DP15)*'a14'!$H$39/1000000</f>
        <v>18.813971839312156</v>
      </c>
      <c r="DR15" s="337">
        <v>160</v>
      </c>
      <c r="DS15" s="334">
        <f>(DR15)*'a14'!$I$39/1000000</f>
        <v>41.899417433715605</v>
      </c>
      <c r="DT15" s="337">
        <v>85.2</v>
      </c>
      <c r="DU15" s="334">
        <f>(DT15)*'a14'!$J$39/1000000</f>
        <v>32.123572259782875</v>
      </c>
      <c r="DV15" s="337">
        <v>827.3</v>
      </c>
      <c r="DW15" s="334">
        <f t="shared" si="11"/>
        <v>173.81450252059926</v>
      </c>
      <c r="DX15" s="334">
        <f>'a1'!AV18/1000</f>
        <v>1109.604</v>
      </c>
      <c r="DY15" s="334">
        <f t="shared" si="12"/>
        <v>156645.52626035889</v>
      </c>
      <c r="DZ15" s="337">
        <v>125.1</v>
      </c>
      <c r="EA15" s="334">
        <f>(DZ15)*'a14'!$E$44/1000000</f>
        <v>17.640860182854162</v>
      </c>
      <c r="EB15" s="337">
        <v>180.4</v>
      </c>
      <c r="EC15" s="334">
        <f>(EB15)*'a14'!$F$44/1000000</f>
        <v>31.798672831603628</v>
      </c>
      <c r="ED15" s="337">
        <v>158</v>
      </c>
      <c r="EE15" s="334">
        <f>(ED15)*'a14'!$G$44/1000000</f>
        <v>33.420334638980307</v>
      </c>
      <c r="EF15" s="337">
        <v>58.2</v>
      </c>
      <c r="EG15" s="334">
        <f>(EF15)*'a14'!$H$44/1000000</f>
        <v>15.700447730416466</v>
      </c>
      <c r="EH15" s="337">
        <v>149.1</v>
      </c>
      <c r="EI15" s="334">
        <f>(EH15)*'a14'!$I$44/1000000</f>
        <v>43.483080866204673</v>
      </c>
      <c r="EJ15" s="337">
        <v>60.7</v>
      </c>
      <c r="EK15" s="334">
        <f>(EJ15)*'a14'!$J$44/1000000</f>
        <v>36.037084792209043</v>
      </c>
      <c r="EL15" s="337">
        <v>731.5</v>
      </c>
      <c r="EM15" s="334">
        <f t="shared" si="13"/>
        <v>178.08048104226827</v>
      </c>
      <c r="EN15" s="334">
        <f>'a1'!BB18/1000</f>
        <v>1002.713</v>
      </c>
      <c r="EO15" s="334">
        <f t="shared" si="14"/>
        <v>177598.65588884187</v>
      </c>
      <c r="EP15" s="337">
        <v>170.9</v>
      </c>
      <c r="EQ15" s="334">
        <f>(EP15)*'a14'!$E$49/1000000</f>
        <v>15.251248421340559</v>
      </c>
      <c r="ER15" s="337">
        <v>431</v>
      </c>
      <c r="ES15" s="334">
        <f>(ER15)*'a14'!$F$49/1000000</f>
        <v>48.078467448784231</v>
      </c>
      <c r="ET15" s="337">
        <v>448.3</v>
      </c>
      <c r="EU15" s="334">
        <f>(ET15)*'a14'!$G$49/1000000</f>
        <v>60.009959045818952</v>
      </c>
      <c r="EV15" s="337">
        <v>184</v>
      </c>
      <c r="EW15" s="334">
        <f>(EV15)*'a14'!$H$49/1000000</f>
        <v>29.885798115377565</v>
      </c>
      <c r="EX15" s="337">
        <v>462.3</v>
      </c>
      <c r="EY15" s="334">
        <f>(EX15)*'a14'!$I$49/1000000</f>
        <v>76.253307143248065</v>
      </c>
      <c r="EZ15" s="337">
        <v>231.4</v>
      </c>
      <c r="FA15" s="334">
        <f>(EZ15)*'a14'!$J$49/1000000</f>
        <v>79.086098175142851</v>
      </c>
      <c r="FB15" s="337">
        <v>1927.8</v>
      </c>
      <c r="FC15" s="334">
        <f t="shared" si="21"/>
        <v>308.56487834971222</v>
      </c>
      <c r="FD15" s="334">
        <f>'a1'!BH18/1000</f>
        <v>2592.306</v>
      </c>
      <c r="FE15" s="334">
        <f t="shared" si="15"/>
        <v>119031.03968038967</v>
      </c>
      <c r="FF15" s="337">
        <v>212.3</v>
      </c>
      <c r="FG15" s="334">
        <f>(FF15)*'a14'!$E$54/1000000</f>
        <v>21.318196687044249</v>
      </c>
      <c r="FH15" s="337">
        <v>521.6</v>
      </c>
      <c r="FI15" s="334">
        <f>(FH15)*'a14'!$F$54/1000000</f>
        <v>65.470863118006832</v>
      </c>
      <c r="FJ15" s="337">
        <v>683.1</v>
      </c>
      <c r="FK15" s="334">
        <f>(FJ15)*'a14'!$G$54/1000000</f>
        <v>102.89067468384307</v>
      </c>
      <c r="FL15" s="337">
        <v>314.3</v>
      </c>
      <c r="FM15" s="334">
        <f>(FL15)*'a14'!$H$54/1000000</f>
        <v>56.558388227604702</v>
      </c>
      <c r="FN15" s="337">
        <v>606.29999999999995</v>
      </c>
      <c r="FO15" s="334">
        <f>(FN15)*'a14'!$I$54/1000000</f>
        <v>109.75835317256481</v>
      </c>
      <c r="FP15" s="337">
        <v>278.7</v>
      </c>
      <c r="FQ15" s="334">
        <f>(FP15)*'a14'!$J$54/1000000</f>
        <v>102.52769912406592</v>
      </c>
      <c r="FR15" s="337">
        <v>2616.1999999999998</v>
      </c>
      <c r="FS15" s="334">
        <f t="shared" si="16"/>
        <v>458.52417501312959</v>
      </c>
      <c r="FT15" s="334">
        <f>'a1'!BN18/1000</f>
        <v>3373.7869999999998</v>
      </c>
      <c r="FU15" s="334">
        <f t="shared" si="17"/>
        <v>135907.86111071316</v>
      </c>
    </row>
    <row r="16" spans="1:177" ht="16.5" customHeight="1">
      <c r="A16" s="1">
        <v>1992</v>
      </c>
      <c r="B16" s="337">
        <v>2992.6</v>
      </c>
      <c r="C16" s="334">
        <f>B16*'a14'!$E$4/1000000</f>
        <v>310.38759724123247</v>
      </c>
      <c r="D16" s="337">
        <v>4809.7</v>
      </c>
      <c r="E16" s="334">
        <f>D16*'a14'!$F$4/1000000</f>
        <v>623.56781162331913</v>
      </c>
      <c r="F16" s="337">
        <v>4629.1000000000004</v>
      </c>
      <c r="G16" s="334">
        <f>F16*'a14'!$G$4/1000000</f>
        <v>720.18406722718851</v>
      </c>
      <c r="H16" s="337">
        <v>1934.2</v>
      </c>
      <c r="I16" s="334">
        <f>H16*'a14'!$H$4/1000000</f>
        <v>354.13892933802003</v>
      </c>
      <c r="J16" s="337">
        <v>4866.7</v>
      </c>
      <c r="K16" s="334">
        <f>J16*'a14'!$I$4/1000000</f>
        <v>884.9552270489587</v>
      </c>
      <c r="L16" s="337">
        <v>2587.8000000000002</v>
      </c>
      <c r="M16" s="334">
        <f>L16*'a14'!$J$4/1000000</f>
        <v>944.7566841867698</v>
      </c>
      <c r="N16" s="337">
        <v>21820.2</v>
      </c>
      <c r="O16" s="334">
        <f t="shared" si="0"/>
        <v>3837.9903166654885</v>
      </c>
      <c r="P16" s="334">
        <f>'a1'!F19/1000</f>
        <v>28371.263999999999</v>
      </c>
      <c r="Q16" s="334">
        <f t="shared" si="18"/>
        <v>135277.38195469501</v>
      </c>
      <c r="R16" s="337">
        <v>92.6</v>
      </c>
      <c r="S16" s="334">
        <f>(R16)*'a14'!$E$9/1000000</f>
        <v>8.9554546709602079</v>
      </c>
      <c r="T16" s="337">
        <v>111.3</v>
      </c>
      <c r="U16" s="334">
        <f>(T16)*'a14'!$F$9/1000000</f>
        <v>13.454942020489622</v>
      </c>
      <c r="V16" s="337">
        <v>74.5</v>
      </c>
      <c r="W16" s="334">
        <f>(V16)*'a14'!$G$9/1000000</f>
        <v>10.807473644490317</v>
      </c>
      <c r="X16" s="337">
        <v>32</v>
      </c>
      <c r="Y16" s="334">
        <f>(X16)*'a14'!$H$9/1000000</f>
        <v>5.5828336409165935</v>
      </c>
      <c r="Z16" s="337">
        <v>108</v>
      </c>
      <c r="AA16" s="334">
        <f>(Z16)*'a14'!$I$9/1000000</f>
        <v>19.961949267087132</v>
      </c>
      <c r="AB16" s="337">
        <v>29.6</v>
      </c>
      <c r="AC16" s="334">
        <f>(AB16)*'a14'!$J$9/1000000</f>
        <v>10.052734586004641</v>
      </c>
      <c r="AD16" s="337">
        <v>447.9</v>
      </c>
      <c r="AE16" s="334">
        <f t="shared" si="19"/>
        <v>68.81538782994852</v>
      </c>
      <c r="AF16" s="334">
        <f>'a1'!L19/1000</f>
        <v>580.10900000000004</v>
      </c>
      <c r="AG16" s="334">
        <f t="shared" si="20"/>
        <v>118624.92709119926</v>
      </c>
      <c r="AH16" s="337">
        <v>15.3</v>
      </c>
      <c r="AI16" s="334">
        <f>(AH16)*'a14'!$E$14/1000000</f>
        <v>1.3068090667835834</v>
      </c>
      <c r="AJ16" s="337">
        <v>15.3</v>
      </c>
      <c r="AK16" s="334">
        <f>(AJ16)*'a14'!$F$14/1000000</f>
        <v>1.6335113334794795</v>
      </c>
      <c r="AL16" s="337">
        <v>17</v>
      </c>
      <c r="AM16" s="334">
        <f>(AL16)*'a14'!$G$14/1000000</f>
        <v>2.1780151113059727</v>
      </c>
      <c r="AN16" s="337">
        <v>17</v>
      </c>
      <c r="AO16" s="334">
        <f>(AN16)*'a14'!$H$14/1000000</f>
        <v>3.0038444124090002</v>
      </c>
      <c r="AP16" s="337">
        <v>21.5</v>
      </c>
      <c r="AQ16" s="334">
        <f>(AP16)*'a14'!$I$14/1000000</f>
        <v>4.6036441245114306</v>
      </c>
      <c r="AR16" s="337">
        <v>9</v>
      </c>
      <c r="AS16" s="334">
        <f>(AR16)*'a14'!$J$14/1000000</f>
        <v>3.5900042520949556</v>
      </c>
      <c r="AT16" s="337">
        <v>99.6</v>
      </c>
      <c r="AU16" s="334">
        <f t="shared" si="1"/>
        <v>16.315828300584425</v>
      </c>
      <c r="AV16" s="334">
        <f>'a1'!R19/1000</f>
        <v>130.827</v>
      </c>
      <c r="AW16" s="334">
        <f t="shared" si="2"/>
        <v>124713.00496521685</v>
      </c>
      <c r="AX16" s="337">
        <v>88.9</v>
      </c>
      <c r="AY16" s="334">
        <f>(AX16)*'a14'!$E$19/1000000</f>
        <v>7.4297400864955865</v>
      </c>
      <c r="AZ16" s="337">
        <v>200.1</v>
      </c>
      <c r="BA16" s="334">
        <f>(AZ16)*'a14'!$F$19/1000000</f>
        <v>20.903979067881984</v>
      </c>
      <c r="BB16" s="337">
        <v>107.4</v>
      </c>
      <c r="BC16" s="334">
        <f>(BB16)*'a14'!$G$19/1000000</f>
        <v>13.463792215235536</v>
      </c>
      <c r="BD16" s="337">
        <v>50.2</v>
      </c>
      <c r="BE16" s="334">
        <f>(BD16)*'a14'!$H$19/1000000</f>
        <v>7.5162824084766564</v>
      </c>
      <c r="BF16" s="337">
        <v>186.4</v>
      </c>
      <c r="BG16" s="334">
        <f>(BF16)*'a14'!$I$19/1000000</f>
        <v>29.781436671198012</v>
      </c>
      <c r="BH16" s="337">
        <v>74.900000000000006</v>
      </c>
      <c r="BI16" s="334">
        <f>(BH16)*'a14'!$J$19/1000000</f>
        <v>21.195989376979036</v>
      </c>
      <c r="BJ16" s="337">
        <v>708</v>
      </c>
      <c r="BK16" s="334">
        <f t="shared" si="3"/>
        <v>100.2912198262668</v>
      </c>
      <c r="BL16" s="334">
        <f>'a1'!X19/1000</f>
        <v>919.45100000000002</v>
      </c>
      <c r="BM16" s="334">
        <f t="shared" si="4"/>
        <v>109077.28614821975</v>
      </c>
      <c r="BN16" s="337">
        <v>112.6</v>
      </c>
      <c r="BO16" s="334">
        <f>(BN16)*'a14'!$E$24/1000000</f>
        <v>12.470444953228178</v>
      </c>
      <c r="BP16" s="337">
        <v>130.69999999999999</v>
      </c>
      <c r="BQ16" s="334">
        <f>(BP16)*'a14'!$F$24/1000000</f>
        <v>18.093773927474722</v>
      </c>
      <c r="BR16" s="337">
        <v>121.9</v>
      </c>
      <c r="BS16" s="334">
        <f>(BR16)*'a14'!$G$24/1000000</f>
        <v>20.250629304598334</v>
      </c>
      <c r="BT16" s="337">
        <v>45.2</v>
      </c>
      <c r="BU16" s="334">
        <f>(BT16)*'a14'!$H$24/1000000</f>
        <v>8.8411917095679602</v>
      </c>
      <c r="BV16" s="337">
        <v>120.3</v>
      </c>
      <c r="BW16" s="334">
        <f>(BV16)*'a14'!$I$24/1000000</f>
        <v>25.080078974087893</v>
      </c>
      <c r="BX16" s="337">
        <v>49</v>
      </c>
      <c r="BY16" s="334">
        <f>(BX16)*'a14'!$J$24/1000000</f>
        <v>17.395252510489371</v>
      </c>
      <c r="BZ16" s="337">
        <v>579.70000000000005</v>
      </c>
      <c r="CA16" s="334">
        <f t="shared" si="5"/>
        <v>102.13137137944645</v>
      </c>
      <c r="CB16" s="334">
        <f>'a1'!AD19/1000</f>
        <v>748.12099999999998</v>
      </c>
      <c r="CC16" s="334">
        <f t="shared" si="6"/>
        <v>136517.18288812431</v>
      </c>
      <c r="CD16" s="337">
        <v>1178.4000000000001</v>
      </c>
      <c r="CE16" s="334">
        <f>(CD16)*'a14'!$E$29/1000000</f>
        <v>116.37531651908657</v>
      </c>
      <c r="CF16" s="337">
        <v>1098.5</v>
      </c>
      <c r="CG16" s="334">
        <f>(CF16)*'a14'!$F$29/1000000</f>
        <v>135.6057845343438</v>
      </c>
      <c r="CH16" s="337">
        <v>999.2</v>
      </c>
      <c r="CI16" s="334">
        <f>(CH16)*'a14'!$G$29/1000000</f>
        <v>148.01707773150622</v>
      </c>
      <c r="CJ16" s="337">
        <v>369.3</v>
      </c>
      <c r="CK16" s="334">
        <f>(CJ16)*'a14'!$H$29/1000000</f>
        <v>66.71326078273735</v>
      </c>
      <c r="CL16" s="337">
        <v>1324.8</v>
      </c>
      <c r="CM16" s="334">
        <f>(CL16)*'a14'!$I$29/1000000</f>
        <v>236.58183836445244</v>
      </c>
      <c r="CN16" s="337">
        <v>594.29999999999995</v>
      </c>
      <c r="CO16" s="334">
        <f>(CN16)*'a14'!$J$29/1000000</f>
        <v>236.02579270704263</v>
      </c>
      <c r="CP16" s="337">
        <v>5564.5</v>
      </c>
      <c r="CQ16" s="334">
        <f t="shared" si="7"/>
        <v>939.31907063916901</v>
      </c>
      <c r="CR16" s="334">
        <f>'a1'!AJ19/1000</f>
        <v>7110.01</v>
      </c>
      <c r="CS16" s="334">
        <f t="shared" si="8"/>
        <v>132112.2010572656</v>
      </c>
      <c r="CT16" s="337">
        <v>879.9</v>
      </c>
      <c r="CU16" s="334">
        <f>(CT16)*'a14'!$E$34/1000000</f>
        <v>97.058662406765947</v>
      </c>
      <c r="CV16" s="337">
        <v>1910.3</v>
      </c>
      <c r="CW16" s="334">
        <f>(CV16)*'a14'!$F$34/1000000</f>
        <v>263.39806056887858</v>
      </c>
      <c r="CX16" s="337">
        <v>1826.5</v>
      </c>
      <c r="CY16" s="334">
        <f>(CX16)*'a14'!$G$34/1000000</f>
        <v>302.21214948168773</v>
      </c>
      <c r="CZ16" s="337">
        <v>763.9</v>
      </c>
      <c r="DA16" s="334">
        <f>(CZ16)*'a14'!$H$34/1000000</f>
        <v>146.20327780603247</v>
      </c>
      <c r="DB16" s="337">
        <v>1708.8</v>
      </c>
      <c r="DC16" s="334">
        <f>(DB16)*'a14'!$I$34/1000000</f>
        <v>327.32617184292661</v>
      </c>
      <c r="DD16" s="337">
        <v>1121.5</v>
      </c>
      <c r="DE16" s="334">
        <f>(DD16)*'a14'!$J$34/1000000</f>
        <v>403.21828975470214</v>
      </c>
      <c r="DF16" s="337">
        <v>8210.9</v>
      </c>
      <c r="DG16" s="334">
        <f t="shared" si="9"/>
        <v>1539.4166118609937</v>
      </c>
      <c r="DH16" s="334">
        <f>'a1'!AP19/1000</f>
        <v>10572.205</v>
      </c>
      <c r="DI16" s="334">
        <f t="shared" si="10"/>
        <v>145609.79586197902</v>
      </c>
      <c r="DJ16" s="337">
        <v>118.5</v>
      </c>
      <c r="DK16" s="334">
        <f>(DJ16)*'a14'!$E$39/1000000</f>
        <v>15.143752240279259</v>
      </c>
      <c r="DL16" s="337">
        <v>208.3</v>
      </c>
      <c r="DM16" s="334">
        <f>(DL16)*'a14'!$F$39/1000000</f>
        <v>33.274721430908961</v>
      </c>
      <c r="DN16" s="337">
        <v>171.4</v>
      </c>
      <c r="DO16" s="334">
        <f>(DN16)*'a14'!$G$39/1000000</f>
        <v>32.856191569416019</v>
      </c>
      <c r="DP16" s="337">
        <v>84.2</v>
      </c>
      <c r="DQ16" s="334">
        <f>(DP16)*'a14'!$H$39/1000000</f>
        <v>19.178407129177767</v>
      </c>
      <c r="DR16" s="337">
        <v>158.69999999999999</v>
      </c>
      <c r="DS16" s="334">
        <f>(DR16)*'a14'!$I$39/1000000</f>
        <v>41.55898466706666</v>
      </c>
      <c r="DT16" s="337">
        <v>87.5</v>
      </c>
      <c r="DU16" s="334">
        <f>(DT16)*'a14'!$J$39/1000000</f>
        <v>32.990757895903776</v>
      </c>
      <c r="DV16" s="337">
        <v>828.6</v>
      </c>
      <c r="DW16" s="334">
        <f t="shared" si="11"/>
        <v>175.00281493275244</v>
      </c>
      <c r="DX16" s="334">
        <f>'a1'!AV19/1000</f>
        <v>1112.6890000000001</v>
      </c>
      <c r="DY16" s="334">
        <f t="shared" si="12"/>
        <v>157279.18127414977</v>
      </c>
      <c r="DZ16" s="337">
        <v>116.1</v>
      </c>
      <c r="EA16" s="334">
        <f>(DZ16)*'a14'!$E$44/1000000</f>
        <v>16.371733550994151</v>
      </c>
      <c r="EB16" s="337">
        <v>180.1</v>
      </c>
      <c r="EC16" s="334">
        <f>(EB16)*'a14'!$F$44/1000000</f>
        <v>31.745792555276125</v>
      </c>
      <c r="ED16" s="337">
        <v>156.1</v>
      </c>
      <c r="EE16" s="334">
        <f>(ED16)*'a14'!$G$44/1000000</f>
        <v>33.018444538891302</v>
      </c>
      <c r="EF16" s="337">
        <v>59.4</v>
      </c>
      <c r="EG16" s="334">
        <f>(EF16)*'a14'!$H$44/1000000</f>
        <v>16.024168302177628</v>
      </c>
      <c r="EH16" s="337">
        <v>160.1</v>
      </c>
      <c r="EI16" s="334">
        <f>(EH16)*'a14'!$I$44/1000000</f>
        <v>46.691088173570542</v>
      </c>
      <c r="EJ16" s="337">
        <v>60.7</v>
      </c>
      <c r="EK16" s="334">
        <f>(EJ16)*'a14'!$J$44/1000000</f>
        <v>36.037084792209043</v>
      </c>
      <c r="EL16" s="337">
        <v>732.5</v>
      </c>
      <c r="EM16" s="334">
        <f t="shared" si="13"/>
        <v>179.8883119131188</v>
      </c>
      <c r="EN16" s="334">
        <f>'a1'!BB19/1000</f>
        <v>1003.995</v>
      </c>
      <c r="EO16" s="334">
        <f t="shared" si="14"/>
        <v>179172.51770488775</v>
      </c>
      <c r="EP16" s="337">
        <v>170.1</v>
      </c>
      <c r="EQ16" s="334">
        <f>(EP16)*'a14'!$E$49/1000000</f>
        <v>15.179855801463011</v>
      </c>
      <c r="ER16" s="337">
        <v>422</v>
      </c>
      <c r="ES16" s="334">
        <f>(ER16)*'a14'!$F$49/1000000</f>
        <v>47.074508731756254</v>
      </c>
      <c r="ET16" s="337">
        <v>454.4</v>
      </c>
      <c r="EU16" s="334">
        <f>(ET16)*'a14'!$G$49/1000000</f>
        <v>60.826512135668366</v>
      </c>
      <c r="EV16" s="337">
        <v>182.4</v>
      </c>
      <c r="EW16" s="334">
        <f>(EV16)*'a14'!$H$49/1000000</f>
        <v>29.625921610026456</v>
      </c>
      <c r="EX16" s="337">
        <v>478.2</v>
      </c>
      <c r="EY16" s="334">
        <f>(EX16)*'a14'!$I$49/1000000</f>
        <v>78.875906285747845</v>
      </c>
      <c r="EZ16" s="337">
        <v>251</v>
      </c>
      <c r="FA16" s="334">
        <f>(EZ16)*'a14'!$J$49/1000000</f>
        <v>85.78483423492159</v>
      </c>
      <c r="FB16" s="337">
        <v>1958.1</v>
      </c>
      <c r="FC16" s="334">
        <f t="shared" si="21"/>
        <v>317.36753879958354</v>
      </c>
      <c r="FD16" s="334">
        <f>'a1'!BH19/1000</f>
        <v>2632.672</v>
      </c>
      <c r="FE16" s="334">
        <f t="shared" si="15"/>
        <v>120549.5932647833</v>
      </c>
      <c r="FF16" s="337">
        <v>220.1</v>
      </c>
      <c r="FG16" s="334">
        <f>(FF16)*'a14'!$E$54/1000000</f>
        <v>22.101437074038802</v>
      </c>
      <c r="FH16" s="337">
        <v>519.9</v>
      </c>
      <c r="FI16" s="334">
        <f>(FH16)*'a14'!$F$54/1000000</f>
        <v>65.257480320267916</v>
      </c>
      <c r="FJ16" s="337">
        <v>700.7</v>
      </c>
      <c r="FK16" s="334">
        <f>(FJ16)*'a14'!$G$54/1000000</f>
        <v>105.54164214751698</v>
      </c>
      <c r="FL16" s="337">
        <v>339.4</v>
      </c>
      <c r="FM16" s="334">
        <f>(FL16)*'a14'!$H$54/1000000</f>
        <v>61.07514147136186</v>
      </c>
      <c r="FN16" s="337">
        <v>599.9</v>
      </c>
      <c r="FO16" s="334">
        <f>(FN16)*'a14'!$I$54/1000000</f>
        <v>108.59976260633617</v>
      </c>
      <c r="FP16" s="337">
        <v>310.3</v>
      </c>
      <c r="FQ16" s="334">
        <f>(FP16)*'a14'!$J$54/1000000</f>
        <v>114.15265532184304</v>
      </c>
      <c r="FR16" s="337">
        <v>2690.4</v>
      </c>
      <c r="FS16" s="334">
        <f t="shared" si="16"/>
        <v>476.72811894136476</v>
      </c>
      <c r="FT16" s="334">
        <f>'a1'!BN19/1000</f>
        <v>3468.8020000000001</v>
      </c>
      <c r="FU16" s="334">
        <f t="shared" si="17"/>
        <v>137433.07313054038</v>
      </c>
    </row>
    <row r="17" spans="1:177" ht="16.5" customHeight="1">
      <c r="A17" s="1">
        <v>1993</v>
      </c>
      <c r="B17" s="337">
        <v>2864.1</v>
      </c>
      <c r="C17" s="334">
        <f>B17*'a14'!$E$4/1000000</f>
        <v>297.05978655971859</v>
      </c>
      <c r="D17" s="337">
        <v>4684</v>
      </c>
      <c r="E17" s="334">
        <f>D17*'a14'!$F$4/1000000</f>
        <v>607.27106257014509</v>
      </c>
      <c r="F17" s="337">
        <v>4723.5</v>
      </c>
      <c r="G17" s="334">
        <f>F17*'a14'!$G$4/1000000</f>
        <v>734.87058856961914</v>
      </c>
      <c r="H17" s="337">
        <v>1969</v>
      </c>
      <c r="I17" s="334">
        <f>H17*'a14'!$H$4/1000000</f>
        <v>360.51057381168522</v>
      </c>
      <c r="J17" s="337">
        <v>5070.5</v>
      </c>
      <c r="K17" s="334">
        <f>J17*'a14'!$I$4/1000000</f>
        <v>922.01398868879221</v>
      </c>
      <c r="L17" s="337">
        <v>2781.8</v>
      </c>
      <c r="M17" s="334">
        <f>L17*'a14'!$J$4/1000000</f>
        <v>1015.5824036133999</v>
      </c>
      <c r="N17" s="337">
        <v>22092.9</v>
      </c>
      <c r="O17" s="334">
        <f t="shared" si="0"/>
        <v>3937.3084038133602</v>
      </c>
      <c r="P17" s="334">
        <f>'a1'!F20/1000</f>
        <v>28684.763999999999</v>
      </c>
      <c r="Q17" s="334">
        <f t="shared" si="18"/>
        <v>137261.3141880254</v>
      </c>
      <c r="R17" s="337">
        <v>93.7</v>
      </c>
      <c r="S17" s="334">
        <f>(R17)*'a14'!$E$9/1000000</f>
        <v>9.0618369618679431</v>
      </c>
      <c r="T17" s="337">
        <v>106.5</v>
      </c>
      <c r="U17" s="334">
        <f>(T17)*'a14'!$F$9/1000000</f>
        <v>12.874674979174706</v>
      </c>
      <c r="V17" s="337">
        <v>77.099999999999994</v>
      </c>
      <c r="W17" s="334">
        <f>(V17)*'a14'!$G$9/1000000</f>
        <v>11.184647221345012</v>
      </c>
      <c r="X17" s="337">
        <v>31.5</v>
      </c>
      <c r="Y17" s="334">
        <f>(X17)*'a14'!$H$9/1000000</f>
        <v>5.4956018652772718</v>
      </c>
      <c r="Z17" s="337">
        <v>108.1</v>
      </c>
      <c r="AA17" s="334">
        <f>(Z17)*'a14'!$I$9/1000000</f>
        <v>19.980432553445546</v>
      </c>
      <c r="AB17" s="337">
        <v>33.5</v>
      </c>
      <c r="AC17" s="334">
        <f>(AB17)*'a14'!$J$9/1000000</f>
        <v>11.377250291593089</v>
      </c>
      <c r="AD17" s="337">
        <v>450.3</v>
      </c>
      <c r="AE17" s="334">
        <f t="shared" si="19"/>
        <v>69.974443872703574</v>
      </c>
      <c r="AF17" s="334">
        <f>'a1'!L20/1000</f>
        <v>579.97699999999998</v>
      </c>
      <c r="AG17" s="334">
        <f t="shared" si="20"/>
        <v>120650.37729548513</v>
      </c>
      <c r="AH17" s="337">
        <v>14.5</v>
      </c>
      <c r="AI17" s="334">
        <f>(AH17)*'a14'!$E$14/1000000</f>
        <v>1.2384791809386901</v>
      </c>
      <c r="AJ17" s="337">
        <v>14.5</v>
      </c>
      <c r="AK17" s="334">
        <f>(AJ17)*'a14'!$F$14/1000000</f>
        <v>1.5480989761733628</v>
      </c>
      <c r="AL17" s="337">
        <v>17.3</v>
      </c>
      <c r="AM17" s="334">
        <f>(AL17)*'a14'!$G$14/1000000</f>
        <v>2.2164506720937251</v>
      </c>
      <c r="AN17" s="337">
        <v>17.3</v>
      </c>
      <c r="AO17" s="334">
        <f>(AN17)*'a14'!$H$14/1000000</f>
        <v>3.0568534314515121</v>
      </c>
      <c r="AP17" s="337">
        <v>22.7</v>
      </c>
      <c r="AQ17" s="334">
        <f>(AP17)*'a14'!$I$14/1000000</f>
        <v>4.8605917035539292</v>
      </c>
      <c r="AR17" s="337">
        <v>11.1</v>
      </c>
      <c r="AS17" s="334">
        <f>(AR17)*'a14'!$J$14/1000000</f>
        <v>4.4276719109171117</v>
      </c>
      <c r="AT17" s="337">
        <v>100.8</v>
      </c>
      <c r="AU17" s="334">
        <f t="shared" si="1"/>
        <v>17.348145875128331</v>
      </c>
      <c r="AV17" s="334">
        <f>'a1'!R20/1000</f>
        <v>132.17699999999999</v>
      </c>
      <c r="AW17" s="334">
        <f t="shared" si="2"/>
        <v>131249.35408678011</v>
      </c>
      <c r="AX17" s="337">
        <v>87.5</v>
      </c>
      <c r="AY17" s="334">
        <f>(AX17)*'a14'!$E$19/1000000</f>
        <v>7.3127363056058918</v>
      </c>
      <c r="AZ17" s="337">
        <v>190.1</v>
      </c>
      <c r="BA17" s="334">
        <f>(AZ17)*'a14'!$F$19/1000000</f>
        <v>19.859302452795426</v>
      </c>
      <c r="BB17" s="337">
        <v>111.8</v>
      </c>
      <c r="BC17" s="334">
        <f>(BB17)*'a14'!$G$19/1000000</f>
        <v>14.015381468001236</v>
      </c>
      <c r="BD17" s="337">
        <v>52.8</v>
      </c>
      <c r="BE17" s="334">
        <f>(BD17)*'a14'!$H$19/1000000</f>
        <v>7.9055719356089122</v>
      </c>
      <c r="BF17" s="337">
        <v>183.4</v>
      </c>
      <c r="BG17" s="334">
        <f>(BF17)*'a14'!$I$19/1000000</f>
        <v>29.302121703313922</v>
      </c>
      <c r="BH17" s="337">
        <v>87</v>
      </c>
      <c r="BI17" s="334">
        <f>(BH17)*'a14'!$J$19/1000000</f>
        <v>24.620174576731319</v>
      </c>
      <c r="BJ17" s="337">
        <v>712.6</v>
      </c>
      <c r="BK17" s="334">
        <f t="shared" si="3"/>
        <v>103.0152884420567</v>
      </c>
      <c r="BL17" s="334">
        <f>'a1'!X20/1000</f>
        <v>923.92499999999995</v>
      </c>
      <c r="BM17" s="334">
        <f t="shared" si="4"/>
        <v>111497.45752312873</v>
      </c>
      <c r="BN17" s="337">
        <v>106.6</v>
      </c>
      <c r="BO17" s="334">
        <f>(BN17)*'a14'!$E$24/1000000</f>
        <v>11.805945222150299</v>
      </c>
      <c r="BP17" s="337">
        <v>127</v>
      </c>
      <c r="BQ17" s="334">
        <f>(BP17)*'a14'!$F$24/1000000</f>
        <v>17.581555384768858</v>
      </c>
      <c r="BR17" s="337">
        <v>121.2</v>
      </c>
      <c r="BS17" s="334">
        <f>(BR17)*'a14'!$G$24/1000000</f>
        <v>20.134341851659705</v>
      </c>
      <c r="BT17" s="337">
        <v>45.2</v>
      </c>
      <c r="BU17" s="334">
        <f>(BT17)*'a14'!$H$24/1000000</f>
        <v>8.8411917095679602</v>
      </c>
      <c r="BV17" s="337">
        <v>131.4</v>
      </c>
      <c r="BW17" s="334">
        <f>(BV17)*'a14'!$I$24/1000000</f>
        <v>27.394200974190767</v>
      </c>
      <c r="BX17" s="337">
        <v>50.8</v>
      </c>
      <c r="BY17" s="334">
        <f>(BX17)*'a14'!$J$24/1000000</f>
        <v>18.034261786384899</v>
      </c>
      <c r="BZ17" s="337">
        <v>582.20000000000005</v>
      </c>
      <c r="CA17" s="334">
        <f t="shared" si="5"/>
        <v>103.79149692872248</v>
      </c>
      <c r="CB17" s="334">
        <f>'a1'!AD20/1000</f>
        <v>748.81200000000001</v>
      </c>
      <c r="CC17" s="334">
        <f t="shared" si="6"/>
        <v>138608.21798892441</v>
      </c>
      <c r="CD17" s="337">
        <v>1128.2</v>
      </c>
      <c r="CE17" s="334">
        <f>(CD17)*'a14'!$E$29/1000000</f>
        <v>111.41771223424428</v>
      </c>
      <c r="CF17" s="337">
        <v>1067.8</v>
      </c>
      <c r="CG17" s="334">
        <f>(CF17)*'a14'!$F$29/1000000</f>
        <v>131.81598245404851</v>
      </c>
      <c r="CH17" s="337">
        <v>1012.3</v>
      </c>
      <c r="CI17" s="334">
        <f>(CH17)*'a14'!$G$29/1000000</f>
        <v>149.95765391073232</v>
      </c>
      <c r="CJ17" s="337">
        <v>394.9</v>
      </c>
      <c r="CK17" s="334">
        <f>(CJ17)*'a14'!$H$29/1000000</f>
        <v>71.337846420533367</v>
      </c>
      <c r="CL17" s="337">
        <v>1366.7</v>
      </c>
      <c r="CM17" s="334">
        <f>(CL17)*'a14'!$I$29/1000000</f>
        <v>244.0643104564441</v>
      </c>
      <c r="CN17" s="337">
        <v>641.1</v>
      </c>
      <c r="CO17" s="334">
        <f>(CN17)*'a14'!$J$29/1000000</f>
        <v>254.61237708982844</v>
      </c>
      <c r="CP17" s="337">
        <v>5610.9</v>
      </c>
      <c r="CQ17" s="334">
        <f t="shared" si="7"/>
        <v>963.20588256583096</v>
      </c>
      <c r="CR17" s="334">
        <f>'a1'!AJ20/1000</f>
        <v>7156.5370000000003</v>
      </c>
      <c r="CS17" s="334">
        <f t="shared" si="8"/>
        <v>134591.05745779432</v>
      </c>
      <c r="CT17" s="337">
        <v>846.7</v>
      </c>
      <c r="CU17" s="334">
        <f>(CT17)*'a14'!$E$34/1000000</f>
        <v>93.396487623376217</v>
      </c>
      <c r="CV17" s="337">
        <v>1850.7</v>
      </c>
      <c r="CW17" s="334">
        <f>(CV17)*'a14'!$F$34/1000000</f>
        <v>255.18022860012752</v>
      </c>
      <c r="CX17" s="337">
        <v>1908.3</v>
      </c>
      <c r="CY17" s="334">
        <f>(CX17)*'a14'!$G$34/1000000</f>
        <v>315.74675327451666</v>
      </c>
      <c r="CZ17" s="337">
        <v>776.7</v>
      </c>
      <c r="DA17" s="334">
        <f>(CZ17)*'a14'!$H$34/1000000</f>
        <v>148.65307746032914</v>
      </c>
      <c r="DB17" s="337">
        <v>1741.5</v>
      </c>
      <c r="DC17" s="334">
        <f>(DB17)*'a14'!$I$34/1000000</f>
        <v>333.58996270157814</v>
      </c>
      <c r="DD17" s="337">
        <v>1188.3</v>
      </c>
      <c r="DE17" s="334">
        <f>(DD17)*'a14'!$J$34/1000000</f>
        <v>427.23521508293584</v>
      </c>
      <c r="DF17" s="337">
        <v>8312.1</v>
      </c>
      <c r="DG17" s="334">
        <f t="shared" si="9"/>
        <v>1573.8017247428634</v>
      </c>
      <c r="DH17" s="334">
        <f>'a1'!AP20/1000</f>
        <v>10690.038</v>
      </c>
      <c r="DI17" s="334">
        <f t="shared" si="10"/>
        <v>147221.34053619485</v>
      </c>
      <c r="DJ17" s="337">
        <v>122</v>
      </c>
      <c r="DK17" s="334">
        <f>(DJ17)*'a14'!$E$39/1000000</f>
        <v>15.591036061722106</v>
      </c>
      <c r="DL17" s="337">
        <v>201.8</v>
      </c>
      <c r="DM17" s="334">
        <f>(DL17)*'a14'!$F$39/1000000</f>
        <v>32.236383988273779</v>
      </c>
      <c r="DN17" s="337">
        <v>165.9</v>
      </c>
      <c r="DO17" s="334">
        <f>(DN17)*'a14'!$G$39/1000000</f>
        <v>31.801879704586447</v>
      </c>
      <c r="DP17" s="337">
        <v>86.8</v>
      </c>
      <c r="DQ17" s="334">
        <f>(DP17)*'a14'!$H$39/1000000</f>
        <v>19.770614475209381</v>
      </c>
      <c r="DR17" s="337">
        <v>162.5</v>
      </c>
      <c r="DS17" s="334">
        <f>(DR17)*'a14'!$I$39/1000000</f>
        <v>42.554095831117415</v>
      </c>
      <c r="DT17" s="337">
        <v>91.9</v>
      </c>
      <c r="DU17" s="334">
        <f>(DT17)*'a14'!$J$39/1000000</f>
        <v>34.649721721526362</v>
      </c>
      <c r="DV17" s="337">
        <v>831</v>
      </c>
      <c r="DW17" s="334">
        <f t="shared" si="11"/>
        <v>176.60373178243549</v>
      </c>
      <c r="DX17" s="334">
        <f>'a1'!AV20/1000</f>
        <v>1117.6179999999999</v>
      </c>
      <c r="DY17" s="334">
        <f t="shared" si="12"/>
        <v>158017.97374633863</v>
      </c>
      <c r="DZ17" s="337">
        <v>105.9</v>
      </c>
      <c r="EA17" s="334">
        <f>(DZ17)*'a14'!$E$44/1000000</f>
        <v>14.933390034886138</v>
      </c>
      <c r="EB17" s="337">
        <v>178.1</v>
      </c>
      <c r="EC17" s="334">
        <f>(EB17)*'a14'!$F$44/1000000</f>
        <v>31.393257379759458</v>
      </c>
      <c r="ED17" s="337">
        <v>160.1</v>
      </c>
      <c r="EE17" s="334">
        <f>(ED17)*'a14'!$G$44/1000000</f>
        <v>33.86452896013131</v>
      </c>
      <c r="EF17" s="337">
        <v>61.7</v>
      </c>
      <c r="EG17" s="334">
        <f>(EF17)*'a14'!$H$44/1000000</f>
        <v>16.644632731386526</v>
      </c>
      <c r="EH17" s="337">
        <v>162.1</v>
      </c>
      <c r="EI17" s="334">
        <f>(EH17)*'a14'!$I$44/1000000</f>
        <v>47.274362229455249</v>
      </c>
      <c r="EJ17" s="337">
        <v>67.400000000000006</v>
      </c>
      <c r="EK17" s="334">
        <f>(EJ17)*'a14'!$J$44/1000000</f>
        <v>40.0148190279224</v>
      </c>
      <c r="EL17" s="337">
        <v>735.2</v>
      </c>
      <c r="EM17" s="334">
        <f t="shared" si="13"/>
        <v>184.12499036354109</v>
      </c>
      <c r="EN17" s="334">
        <f>'a1'!BB20/1000</f>
        <v>1006.9</v>
      </c>
      <c r="EO17" s="334">
        <f t="shared" si="14"/>
        <v>182863.23404860572</v>
      </c>
      <c r="EP17" s="337">
        <v>160.19999999999999</v>
      </c>
      <c r="EQ17" s="334">
        <f>(EP17)*'a14'!$E$49/1000000</f>
        <v>14.296372130478391</v>
      </c>
      <c r="ER17" s="337">
        <v>405.4</v>
      </c>
      <c r="ES17" s="334">
        <f>(ER17)*'a14'!$F$49/1000000</f>
        <v>45.222762653682423</v>
      </c>
      <c r="ET17" s="337">
        <v>456.1</v>
      </c>
      <c r="EU17" s="334">
        <f>(ET17)*'a14'!$G$49/1000000</f>
        <v>61.054076111528055</v>
      </c>
      <c r="EV17" s="337">
        <v>181.5</v>
      </c>
      <c r="EW17" s="334">
        <f>(EV17)*'a14'!$H$49/1000000</f>
        <v>29.479741075766455</v>
      </c>
      <c r="EX17" s="337">
        <v>516.79999999999995</v>
      </c>
      <c r="EY17" s="334">
        <f>(EX17)*'a14'!$I$49/1000000</f>
        <v>85.242719298357343</v>
      </c>
      <c r="EZ17" s="337">
        <v>267.2</v>
      </c>
      <c r="FA17" s="334">
        <f>(EZ17)*'a14'!$J$49/1000000</f>
        <v>91.321544651677485</v>
      </c>
      <c r="FB17" s="337">
        <v>1987.2</v>
      </c>
      <c r="FC17" s="334">
        <f t="shared" si="21"/>
        <v>326.61721592149019</v>
      </c>
      <c r="FD17" s="334">
        <f>'a1'!BH20/1000</f>
        <v>2667.2919999999999</v>
      </c>
      <c r="FE17" s="334">
        <f t="shared" si="15"/>
        <v>122452.74080284056</v>
      </c>
      <c r="FF17" s="337">
        <v>198.8</v>
      </c>
      <c r="FG17" s="334">
        <f>(FF17)*'a14'!$E$54/1000000</f>
        <v>19.962588324938277</v>
      </c>
      <c r="FH17" s="337">
        <v>530.29999999999995</v>
      </c>
      <c r="FI17" s="334">
        <f>(FH17)*'a14'!$F$54/1000000</f>
        <v>66.562880965258856</v>
      </c>
      <c r="FJ17" s="337">
        <v>693.3</v>
      </c>
      <c r="FK17" s="334">
        <f>(FJ17)*'a14'!$G$54/1000000</f>
        <v>104.42703082756317</v>
      </c>
      <c r="FL17" s="337">
        <v>329.2</v>
      </c>
      <c r="FM17" s="334">
        <f>(FL17)*'a14'!$H$54/1000000</f>
        <v>59.239648121309145</v>
      </c>
      <c r="FN17" s="337">
        <v>675.3</v>
      </c>
      <c r="FO17" s="334">
        <f>(FN17)*'a14'!$I$54/1000000</f>
        <v>122.24940771471715</v>
      </c>
      <c r="FP17" s="337">
        <v>343.6</v>
      </c>
      <c r="FQ17" s="334">
        <f>(FP17)*'a14'!$J$54/1000000</f>
        <v>126.40300473279173</v>
      </c>
      <c r="FR17" s="337">
        <v>2770.5</v>
      </c>
      <c r="FS17" s="334">
        <f t="shared" si="16"/>
        <v>498.84456068657835</v>
      </c>
      <c r="FT17" s="334">
        <f>'a1'!BN20/1000</f>
        <v>3567.7719999999999</v>
      </c>
      <c r="FU17" s="334">
        <f t="shared" si="17"/>
        <v>139819.62992214141</v>
      </c>
    </row>
    <row r="18" spans="1:177" ht="16.5" customHeight="1">
      <c r="A18" s="1">
        <v>1994</v>
      </c>
      <c r="B18" s="337">
        <v>2932.3</v>
      </c>
      <c r="C18" s="334">
        <f>B18*'a14'!$E$4/1000000</f>
        <v>304.1333794661719</v>
      </c>
      <c r="D18" s="337">
        <v>4625.2</v>
      </c>
      <c r="E18" s="334">
        <f>D18*'a14'!$F$4/1000000</f>
        <v>599.64776229706138</v>
      </c>
      <c r="F18" s="337">
        <v>4444.2</v>
      </c>
      <c r="G18" s="334">
        <f>F18*'a14'!$G$4/1000000</f>
        <v>691.41777701304147</v>
      </c>
      <c r="H18" s="337">
        <v>1937.9</v>
      </c>
      <c r="I18" s="334">
        <f>H18*'a14'!$H$4/1000000</f>
        <v>354.816374296427</v>
      </c>
      <c r="J18" s="337">
        <v>5491.7</v>
      </c>
      <c r="K18" s="334">
        <f>J18*'a14'!$I$4/1000000</f>
        <v>998.60452059604381</v>
      </c>
      <c r="L18" s="337">
        <v>2936.4</v>
      </c>
      <c r="M18" s="334">
        <f>L18*'a14'!$J$4/1000000</f>
        <v>1072.0239305379207</v>
      </c>
      <c r="N18" s="337">
        <v>22367.7</v>
      </c>
      <c r="O18" s="334">
        <f t="shared" si="0"/>
        <v>4020.6437442066663</v>
      </c>
      <c r="P18" s="334">
        <f>'a1'!F21/1000</f>
        <v>29000.663</v>
      </c>
      <c r="Q18" s="334">
        <f t="shared" si="18"/>
        <v>138639.71814046687</v>
      </c>
      <c r="R18" s="337">
        <v>90</v>
      </c>
      <c r="S18" s="334">
        <f>(R18)*'a14'!$E$9/1000000</f>
        <v>8.7040056197237448</v>
      </c>
      <c r="T18" s="337">
        <v>109.7</v>
      </c>
      <c r="U18" s="334">
        <f>(T18)*'a14'!$F$9/1000000</f>
        <v>13.261519673384651</v>
      </c>
      <c r="V18" s="337">
        <v>68.5</v>
      </c>
      <c r="W18" s="334">
        <f>(V18)*'a14'!$G$9/1000000</f>
        <v>9.9370730825179425</v>
      </c>
      <c r="X18" s="337">
        <v>34.5</v>
      </c>
      <c r="Y18" s="334">
        <f>(X18)*'a14'!$H$9/1000000</f>
        <v>6.018992519113203</v>
      </c>
      <c r="Z18" s="337">
        <v>113.4</v>
      </c>
      <c r="AA18" s="334">
        <f>(Z18)*'a14'!$I$9/1000000</f>
        <v>20.960046730441487</v>
      </c>
      <c r="AB18" s="337">
        <v>32.9</v>
      </c>
      <c r="AC18" s="334">
        <f>(AB18)*'a14'!$J$9/1000000</f>
        <v>11.173478644579481</v>
      </c>
      <c r="AD18" s="337">
        <v>449.1</v>
      </c>
      <c r="AE18" s="334">
        <f t="shared" si="19"/>
        <v>70.055116269760504</v>
      </c>
      <c r="AF18" s="334">
        <f>'a1'!L21/1000</f>
        <v>574.46600000000001</v>
      </c>
      <c r="AG18" s="334">
        <f t="shared" si="20"/>
        <v>121948.23761503815</v>
      </c>
      <c r="AH18" s="337">
        <v>14.8</v>
      </c>
      <c r="AI18" s="334">
        <f>(AH18)*'a14'!$E$14/1000000</f>
        <v>1.2641028881305252</v>
      </c>
      <c r="AJ18" s="337">
        <v>14.8</v>
      </c>
      <c r="AK18" s="334">
        <f>(AJ18)*'a14'!$F$14/1000000</f>
        <v>1.5801286101631564</v>
      </c>
      <c r="AL18" s="337">
        <v>15.4</v>
      </c>
      <c r="AM18" s="334">
        <f>(AL18)*'a14'!$G$14/1000000</f>
        <v>1.973025453771293</v>
      </c>
      <c r="AN18" s="337">
        <v>15.4</v>
      </c>
      <c r="AO18" s="334">
        <f>(AN18)*'a14'!$H$14/1000000</f>
        <v>2.721129644182271</v>
      </c>
      <c r="AP18" s="337">
        <v>26.3</v>
      </c>
      <c r="AQ18" s="334">
        <f>(AP18)*'a14'!$I$14/1000000</f>
        <v>5.6314344406814252</v>
      </c>
      <c r="AR18" s="337">
        <v>10.1</v>
      </c>
      <c r="AS18" s="334">
        <f>(AR18)*'a14'!$J$14/1000000</f>
        <v>4.0287825495732275</v>
      </c>
      <c r="AT18" s="337">
        <v>102.1</v>
      </c>
      <c r="AU18" s="334">
        <f t="shared" si="1"/>
        <v>17.198603586501896</v>
      </c>
      <c r="AV18" s="334">
        <f>'a1'!R21/1000</f>
        <v>133.43700000000001</v>
      </c>
      <c r="AW18" s="334">
        <f t="shared" si="2"/>
        <v>128889.31545599716</v>
      </c>
      <c r="AX18" s="337">
        <v>94.2</v>
      </c>
      <c r="AY18" s="334">
        <f>(AX18)*'a14'!$E$19/1000000</f>
        <v>7.8726829712922859</v>
      </c>
      <c r="AZ18" s="337">
        <v>187.3</v>
      </c>
      <c r="BA18" s="334">
        <f>(AZ18)*'a14'!$F$19/1000000</f>
        <v>19.566793000571195</v>
      </c>
      <c r="BB18" s="337">
        <v>97.2</v>
      </c>
      <c r="BC18" s="334">
        <f>(BB18)*'a14'!$G$19/1000000</f>
        <v>12.18510803836959</v>
      </c>
      <c r="BD18" s="337">
        <v>54.8</v>
      </c>
      <c r="BE18" s="334">
        <f>(BD18)*'a14'!$H$19/1000000</f>
        <v>8.2050254180183408</v>
      </c>
      <c r="BF18" s="337">
        <v>194.4</v>
      </c>
      <c r="BG18" s="334">
        <f>(BF18)*'a14'!$I$19/1000000</f>
        <v>31.05960991888891</v>
      </c>
      <c r="BH18" s="337">
        <v>88.7</v>
      </c>
      <c r="BI18" s="334">
        <f>(BH18)*'a14'!$J$19/1000000</f>
        <v>25.101258447770896</v>
      </c>
      <c r="BJ18" s="337">
        <v>716.5</v>
      </c>
      <c r="BK18" s="334">
        <f t="shared" si="3"/>
        <v>103.99047779491121</v>
      </c>
      <c r="BL18" s="334">
        <f>'a1'!X21/1000</f>
        <v>926.87099999999998</v>
      </c>
      <c r="BM18" s="334">
        <f t="shared" si="4"/>
        <v>112195.20062113414</v>
      </c>
      <c r="BN18" s="337">
        <v>107</v>
      </c>
      <c r="BO18" s="334">
        <f>(BN18)*'a14'!$E$24/1000000</f>
        <v>11.85024520422216</v>
      </c>
      <c r="BP18" s="337">
        <v>123.4</v>
      </c>
      <c r="BQ18" s="334">
        <f>(BP18)*'a14'!$F$24/1000000</f>
        <v>17.083180586460454</v>
      </c>
      <c r="BR18" s="337">
        <v>114.3</v>
      </c>
      <c r="BS18" s="334">
        <f>(BR18)*'a14'!$G$24/1000000</f>
        <v>18.988079815550364</v>
      </c>
      <c r="BT18" s="337">
        <v>44.3</v>
      </c>
      <c r="BU18" s="334">
        <f>(BT18)*'a14'!$H$24/1000000</f>
        <v>8.6651502817225783</v>
      </c>
      <c r="BV18" s="337">
        <v>143.80000000000001</v>
      </c>
      <c r="BW18" s="334">
        <f>(BV18)*'a14'!$I$24/1000000</f>
        <v>29.979346271602989</v>
      </c>
      <c r="BX18" s="337">
        <v>51.8</v>
      </c>
      <c r="BY18" s="334">
        <f>(BX18)*'a14'!$J$24/1000000</f>
        <v>18.389266939660192</v>
      </c>
      <c r="BZ18" s="337">
        <v>584.70000000000005</v>
      </c>
      <c r="CA18" s="334">
        <f t="shared" si="5"/>
        <v>104.95526909921874</v>
      </c>
      <c r="CB18" s="334">
        <f>'a1'!AD21/1000</f>
        <v>750.18499999999995</v>
      </c>
      <c r="CC18" s="334">
        <f t="shared" si="6"/>
        <v>139905.84868961488</v>
      </c>
      <c r="CD18" s="337">
        <v>1161.0999999999999</v>
      </c>
      <c r="CE18" s="334">
        <f>(CD18)*'a14'!$E$29/1000000</f>
        <v>114.66681942490783</v>
      </c>
      <c r="CF18" s="337">
        <v>1066.3</v>
      </c>
      <c r="CG18" s="334">
        <f>(CF18)*'a14'!$F$29/1000000</f>
        <v>131.63081297129793</v>
      </c>
      <c r="CH18" s="337">
        <v>941.6</v>
      </c>
      <c r="CI18" s="334">
        <f>(CH18)*'a14'!$G$29/1000000</f>
        <v>139.48446796635935</v>
      </c>
      <c r="CJ18" s="337">
        <v>365.5</v>
      </c>
      <c r="CK18" s="334">
        <f>(CJ18)*'a14'!$H$29/1000000</f>
        <v>66.026798852126987</v>
      </c>
      <c r="CL18" s="337">
        <v>1470.3</v>
      </c>
      <c r="CM18" s="334">
        <f>(CL18)*'a14'!$I$29/1000000</f>
        <v>262.56512450728746</v>
      </c>
      <c r="CN18" s="337">
        <v>647.1</v>
      </c>
      <c r="CO18" s="334">
        <f>(CN18)*'a14'!$J$29/1000000</f>
        <v>256.99527252351891</v>
      </c>
      <c r="CP18" s="337">
        <v>5651.8</v>
      </c>
      <c r="CQ18" s="334">
        <f t="shared" si="7"/>
        <v>971.36929624549839</v>
      </c>
      <c r="CR18" s="334">
        <f>'a1'!AJ21/1000</f>
        <v>7192.4030000000002</v>
      </c>
      <c r="CS18" s="334">
        <f t="shared" si="8"/>
        <v>135054.90393759892</v>
      </c>
      <c r="CT18" s="337">
        <v>880.7</v>
      </c>
      <c r="CU18" s="334">
        <f>(CT18)*'a14'!$E$34/1000000</f>
        <v>97.146907582269321</v>
      </c>
      <c r="CV18" s="337">
        <v>1776.6</v>
      </c>
      <c r="CW18" s="334">
        <f>(CV18)*'a14'!$F$34/1000000</f>
        <v>244.96309187387828</v>
      </c>
      <c r="CX18" s="337">
        <v>1787.1</v>
      </c>
      <c r="CY18" s="334">
        <f>(CX18)*'a14'!$G$34/1000000</f>
        <v>295.69303714137641</v>
      </c>
      <c r="CZ18" s="337">
        <v>790.5</v>
      </c>
      <c r="DA18" s="334">
        <f>(CZ18)*'a14'!$H$34/1000000</f>
        <v>151.29426771261774</v>
      </c>
      <c r="DB18" s="337">
        <v>1901.5</v>
      </c>
      <c r="DC18" s="334">
        <f>(DB18)*'a14'!$I$34/1000000</f>
        <v>364.23848066439905</v>
      </c>
      <c r="DD18" s="337">
        <v>1279.8</v>
      </c>
      <c r="DE18" s="334">
        <f>(DD18)*'a14'!$J$34/1000000</f>
        <v>460.13265022565116</v>
      </c>
      <c r="DF18" s="337">
        <v>8416.1</v>
      </c>
      <c r="DG18" s="334">
        <f t="shared" si="9"/>
        <v>1613.4684352001918</v>
      </c>
      <c r="DH18" s="334">
        <f>'a1'!AP21/1000</f>
        <v>10819.146000000001</v>
      </c>
      <c r="DI18" s="334">
        <f t="shared" si="10"/>
        <v>149130.84962530236</v>
      </c>
      <c r="DJ18" s="337">
        <v>117.8</v>
      </c>
      <c r="DK18" s="334">
        <f>(DJ18)*'a14'!$E$39/1000000</f>
        <v>15.054295475990688</v>
      </c>
      <c r="DL18" s="337">
        <v>198.9</v>
      </c>
      <c r="DM18" s="334">
        <f>(DL18)*'a14'!$F$39/1000000</f>
        <v>31.773125744636548</v>
      </c>
      <c r="DN18" s="337">
        <v>169.9</v>
      </c>
      <c r="DO18" s="334">
        <f>(DN18)*'a14'!$G$39/1000000</f>
        <v>32.568651969917042</v>
      </c>
      <c r="DP18" s="337">
        <v>82.8</v>
      </c>
      <c r="DQ18" s="334">
        <f>(DP18)*'a14'!$H$39/1000000</f>
        <v>18.859526250545358</v>
      </c>
      <c r="DR18" s="337">
        <v>172.2</v>
      </c>
      <c r="DS18" s="334">
        <f>(DR18)*'a14'!$I$39/1000000</f>
        <v>45.09424801303642</v>
      </c>
      <c r="DT18" s="337">
        <v>91.9</v>
      </c>
      <c r="DU18" s="334">
        <f>(DT18)*'a14'!$J$39/1000000</f>
        <v>34.649721721526362</v>
      </c>
      <c r="DV18" s="337">
        <v>833.5</v>
      </c>
      <c r="DW18" s="334">
        <f t="shared" si="11"/>
        <v>177.99956917565243</v>
      </c>
      <c r="DX18" s="334">
        <f>'a1'!AV21/1000</f>
        <v>1123.23</v>
      </c>
      <c r="DY18" s="334">
        <f t="shared" si="12"/>
        <v>158471.16723703287</v>
      </c>
      <c r="DZ18" s="337">
        <v>104.7</v>
      </c>
      <c r="EA18" s="334">
        <f>(DZ18)*'a14'!$E$44/1000000</f>
        <v>14.764173150638136</v>
      </c>
      <c r="EB18" s="337">
        <v>179</v>
      </c>
      <c r="EC18" s="334">
        <f>(EB18)*'a14'!$F$44/1000000</f>
        <v>31.55189820874196</v>
      </c>
      <c r="ED18" s="337">
        <v>150.1</v>
      </c>
      <c r="EE18" s="334">
        <f>(ED18)*'a14'!$G$44/1000000</f>
        <v>31.749317907031291</v>
      </c>
      <c r="EF18" s="337">
        <v>61.5</v>
      </c>
      <c r="EG18" s="334">
        <f>(EF18)*'a14'!$H$44/1000000</f>
        <v>16.590679302759668</v>
      </c>
      <c r="EH18" s="337">
        <v>176.9</v>
      </c>
      <c r="EI18" s="334">
        <f>(EH18)*'a14'!$I$44/1000000</f>
        <v>51.590590243002055</v>
      </c>
      <c r="EJ18" s="337">
        <v>66.5</v>
      </c>
      <c r="EK18" s="334">
        <f>(EJ18)*'a14'!$J$44/1000000</f>
        <v>39.48049651864747</v>
      </c>
      <c r="EL18" s="337">
        <v>738.7</v>
      </c>
      <c r="EM18" s="334">
        <f t="shared" si="13"/>
        <v>185.72715533082058</v>
      </c>
      <c r="EN18" s="334">
        <f>'a1'!BB21/1000</f>
        <v>1009.575</v>
      </c>
      <c r="EO18" s="334">
        <f t="shared" si="14"/>
        <v>183965.68390740713</v>
      </c>
      <c r="EP18" s="337">
        <v>153.5</v>
      </c>
      <c r="EQ18" s="334">
        <f>(EP18)*'a14'!$E$49/1000000</f>
        <v>13.698458939003954</v>
      </c>
      <c r="ER18" s="337">
        <v>421.6</v>
      </c>
      <c r="ES18" s="334">
        <f>(ER18)*'a14'!$F$49/1000000</f>
        <v>47.02988834433279</v>
      </c>
      <c r="ET18" s="337">
        <v>435.8</v>
      </c>
      <c r="EU18" s="334">
        <f>(ET18)*'a14'!$G$49/1000000</f>
        <v>58.336694517438993</v>
      </c>
      <c r="EV18" s="337">
        <v>188.9</v>
      </c>
      <c r="EW18" s="334">
        <f>(EV18)*'a14'!$H$49/1000000</f>
        <v>30.681669913015337</v>
      </c>
      <c r="EX18" s="337">
        <v>535.70000000000005</v>
      </c>
      <c r="EY18" s="334">
        <f>(EX18)*'a14'!$I$49/1000000</f>
        <v>88.360148467743869</v>
      </c>
      <c r="EZ18" s="337">
        <v>280.8</v>
      </c>
      <c r="FA18" s="334">
        <f>(EZ18)*'a14'!$J$49/1000000</f>
        <v>95.96964722376886</v>
      </c>
      <c r="FB18" s="337">
        <v>2016.3</v>
      </c>
      <c r="FC18" s="334">
        <f t="shared" si="21"/>
        <v>334.0765074053038</v>
      </c>
      <c r="FD18" s="334">
        <f>'a1'!BH21/1000</f>
        <v>2700.6060000000002</v>
      </c>
      <c r="FE18" s="334">
        <f t="shared" si="15"/>
        <v>123704.27504245483</v>
      </c>
      <c r="FF18" s="337">
        <v>208.4</v>
      </c>
      <c r="FG18" s="334">
        <f>(FF18)*'a14'!$E$54/1000000</f>
        <v>20.926576493546968</v>
      </c>
      <c r="FH18" s="337">
        <v>535.20000000000005</v>
      </c>
      <c r="FI18" s="334">
        <f>(FH18)*'a14'!$F$54/1000000</f>
        <v>67.177925499918061</v>
      </c>
      <c r="FJ18" s="337">
        <v>664.3</v>
      </c>
      <c r="FK18" s="334">
        <f>(FJ18)*'a14'!$G$54/1000000</f>
        <v>100.05895943855505</v>
      </c>
      <c r="FL18" s="337">
        <v>307</v>
      </c>
      <c r="FM18" s="334">
        <f>(FL18)*'a14'!$H$54/1000000</f>
        <v>55.244750830017956</v>
      </c>
      <c r="FN18" s="337">
        <v>757.1</v>
      </c>
      <c r="FO18" s="334">
        <f>(FN18)*'a14'!$I$54/1000000</f>
        <v>137.05764338932676</v>
      </c>
      <c r="FP18" s="337">
        <v>386.8</v>
      </c>
      <c r="FQ18" s="334">
        <f>(FP18)*'a14'!$J$54/1000000</f>
        <v>142.29534991456296</v>
      </c>
      <c r="FR18" s="337">
        <v>2858.9</v>
      </c>
      <c r="FS18" s="334">
        <f t="shared" si="16"/>
        <v>522.76120556592775</v>
      </c>
      <c r="FT18" s="334">
        <f>'a1'!BN21/1000</f>
        <v>3676.0749999999998</v>
      </c>
      <c r="FU18" s="334">
        <f t="shared" si="17"/>
        <v>142206.34931711887</v>
      </c>
    </row>
    <row r="19" spans="1:177" ht="16.5" customHeight="1">
      <c r="A19" s="1">
        <v>1995</v>
      </c>
      <c r="B19" s="337">
        <v>2870.4</v>
      </c>
      <c r="C19" s="334">
        <f>B19*'a14'!$E$4/1000000</f>
        <v>297.71321229741159</v>
      </c>
      <c r="D19" s="337">
        <v>4578.8</v>
      </c>
      <c r="E19" s="334">
        <f>D19*'a14'!$F$4/1000000</f>
        <v>593.6320967754441</v>
      </c>
      <c r="F19" s="337">
        <v>4449.3999999999996</v>
      </c>
      <c r="G19" s="334">
        <f>F19*'a14'!$G$4/1000000</f>
        <v>692.226780307328</v>
      </c>
      <c r="H19" s="337">
        <v>2006.7</v>
      </c>
      <c r="I19" s="334">
        <f>H19*'a14'!$H$4/1000000</f>
        <v>367.41318865815572</v>
      </c>
      <c r="J19" s="337">
        <v>5747.8</v>
      </c>
      <c r="K19" s="334">
        <f>J19*'a14'!$I$4/1000000</f>
        <v>1045.1734551198974</v>
      </c>
      <c r="L19" s="337">
        <v>3006.8</v>
      </c>
      <c r="M19" s="334">
        <f>L19*'a14'!$J$4/1000000</f>
        <v>1097.725634907172</v>
      </c>
      <c r="N19" s="337">
        <v>22660</v>
      </c>
      <c r="O19" s="334">
        <f t="shared" si="0"/>
        <v>4093.884368065409</v>
      </c>
      <c r="P19" s="334">
        <f>'a1'!F22/1000</f>
        <v>29302.311000000002</v>
      </c>
      <c r="Q19" s="334">
        <f t="shared" si="18"/>
        <v>139711.99637002725</v>
      </c>
      <c r="R19" s="337">
        <v>88.2</v>
      </c>
      <c r="S19" s="334">
        <f>(R19)*'a14'!$E$9/1000000</f>
        <v>8.5299255073292706</v>
      </c>
      <c r="T19" s="337">
        <v>103.3</v>
      </c>
      <c r="U19" s="334">
        <f>(T19)*'a14'!$F$9/1000000</f>
        <v>12.48783028496476</v>
      </c>
      <c r="V19" s="337">
        <v>67.7</v>
      </c>
      <c r="W19" s="334">
        <f>(V19)*'a14'!$G$9/1000000</f>
        <v>9.8210196742549591</v>
      </c>
      <c r="X19" s="337">
        <v>34.4</v>
      </c>
      <c r="Y19" s="334">
        <f>(X19)*'a14'!$H$9/1000000</f>
        <v>6.0015461639853385</v>
      </c>
      <c r="Z19" s="337">
        <v>117.8</v>
      </c>
      <c r="AA19" s="334">
        <f>(Z19)*'a14'!$I$9/1000000</f>
        <v>21.773311330211705</v>
      </c>
      <c r="AB19" s="337">
        <v>35.299999999999997</v>
      </c>
      <c r="AC19" s="334">
        <f>(AB19)*'a14'!$J$9/1000000</f>
        <v>11.988565232633912</v>
      </c>
      <c r="AD19" s="337">
        <v>446.7</v>
      </c>
      <c r="AE19" s="334">
        <f t="shared" si="19"/>
        <v>70.602198193379948</v>
      </c>
      <c r="AF19" s="334">
        <f>'a1'!L22/1000</f>
        <v>567.39700000000005</v>
      </c>
      <c r="AG19" s="334">
        <f t="shared" si="20"/>
        <v>124431.74389956228</v>
      </c>
      <c r="AH19" s="337">
        <v>13.4</v>
      </c>
      <c r="AI19" s="334">
        <f>(AH19)*'a14'!$E$14/1000000</f>
        <v>1.144525587901962</v>
      </c>
      <c r="AJ19" s="337">
        <v>13.4</v>
      </c>
      <c r="AK19" s="334">
        <f>(AJ19)*'a14'!$F$14/1000000</f>
        <v>1.4306569848774524</v>
      </c>
      <c r="AL19" s="337">
        <v>15.2</v>
      </c>
      <c r="AM19" s="334">
        <f>(AL19)*'a14'!$G$14/1000000</f>
        <v>1.9474017465794577</v>
      </c>
      <c r="AN19" s="337">
        <v>15.2</v>
      </c>
      <c r="AO19" s="334">
        <f>(AN19)*'a14'!$H$14/1000000</f>
        <v>2.6857902981539294</v>
      </c>
      <c r="AP19" s="337">
        <v>27.5</v>
      </c>
      <c r="AQ19" s="334">
        <f>(AP19)*'a14'!$I$14/1000000</f>
        <v>5.8883820197239229</v>
      </c>
      <c r="AR19" s="337">
        <v>11.3</v>
      </c>
      <c r="AS19" s="334">
        <f>(AR19)*'a14'!$J$14/1000000</f>
        <v>4.5074497831858888</v>
      </c>
      <c r="AT19" s="337">
        <v>103.2</v>
      </c>
      <c r="AU19" s="334">
        <f t="shared" si="1"/>
        <v>17.604206420422614</v>
      </c>
      <c r="AV19" s="334">
        <f>'a1'!R22/1000</f>
        <v>134.41499999999999</v>
      </c>
      <c r="AW19" s="334">
        <f t="shared" si="2"/>
        <v>130969.06164061018</v>
      </c>
      <c r="AX19" s="337">
        <v>89.5</v>
      </c>
      <c r="AY19" s="334">
        <f>(AX19)*'a14'!$E$19/1000000</f>
        <v>7.4798845640197413</v>
      </c>
      <c r="AZ19" s="337">
        <v>184.2</v>
      </c>
      <c r="BA19" s="334">
        <f>(AZ19)*'a14'!$F$19/1000000</f>
        <v>19.24294324989436</v>
      </c>
      <c r="BB19" s="337">
        <v>97.3</v>
      </c>
      <c r="BC19" s="334">
        <f>(BB19)*'a14'!$G$19/1000000</f>
        <v>12.197644157750629</v>
      </c>
      <c r="BD19" s="337">
        <v>59.8</v>
      </c>
      <c r="BE19" s="334">
        <f>(BD19)*'a14'!$H$19/1000000</f>
        <v>8.953659124041911</v>
      </c>
      <c r="BF19" s="337">
        <v>204.6</v>
      </c>
      <c r="BG19" s="334">
        <f>(BF19)*'a14'!$I$19/1000000</f>
        <v>32.689280809694807</v>
      </c>
      <c r="BH19" s="337">
        <v>84.7</v>
      </c>
      <c r="BI19" s="334">
        <f>(BH19)*'a14'!$J$19/1000000</f>
        <v>23.96929639826601</v>
      </c>
      <c r="BJ19" s="337">
        <v>720.2</v>
      </c>
      <c r="BK19" s="334">
        <f t="shared" si="3"/>
        <v>104.53270830366746</v>
      </c>
      <c r="BL19" s="334">
        <f>'a1'!X22/1000</f>
        <v>928.12</v>
      </c>
      <c r="BM19" s="334">
        <f t="shared" si="4"/>
        <v>112628.44061507937</v>
      </c>
      <c r="BN19" s="337">
        <v>103.1</v>
      </c>
      <c r="BO19" s="334">
        <f>(BN19)*'a14'!$E$24/1000000</f>
        <v>11.418320379021539</v>
      </c>
      <c r="BP19" s="337">
        <v>119.5</v>
      </c>
      <c r="BQ19" s="334">
        <f>(BP19)*'a14'!$F$24/1000000</f>
        <v>16.543274554959673</v>
      </c>
      <c r="BR19" s="337">
        <v>114.9</v>
      </c>
      <c r="BS19" s="334">
        <f>(BR19)*'a14'!$G$24/1000000</f>
        <v>19.087754775212044</v>
      </c>
      <c r="BT19" s="337">
        <v>46.3</v>
      </c>
      <c r="BU19" s="334">
        <f>(BT19)*'a14'!$H$24/1000000</f>
        <v>9.0563534547123101</v>
      </c>
      <c r="BV19" s="337">
        <v>147</v>
      </c>
      <c r="BW19" s="334">
        <f>(BV19)*'a14'!$I$24/1000000</f>
        <v>30.64648054190291</v>
      </c>
      <c r="BX19" s="337">
        <v>56.3</v>
      </c>
      <c r="BY19" s="334">
        <f>(BX19)*'a14'!$J$24/1000000</f>
        <v>19.986790129399012</v>
      </c>
      <c r="BZ19" s="337">
        <v>587.20000000000005</v>
      </c>
      <c r="CA19" s="334">
        <f t="shared" si="5"/>
        <v>106.73897383520749</v>
      </c>
      <c r="CB19" s="334">
        <f>'a1'!AD22/1000</f>
        <v>750.94299999999998</v>
      </c>
      <c r="CC19" s="334">
        <f t="shared" si="6"/>
        <v>142139.91452774376</v>
      </c>
      <c r="CD19" s="337">
        <v>1126.8</v>
      </c>
      <c r="CE19" s="334">
        <f>(CD19)*'a14'!$E$29/1000000</f>
        <v>111.27945235379049</v>
      </c>
      <c r="CF19" s="337">
        <v>1051.8</v>
      </c>
      <c r="CG19" s="334">
        <f>(CF19)*'a14'!$F$29/1000000</f>
        <v>129.84084130470896</v>
      </c>
      <c r="CH19" s="337">
        <v>896.1</v>
      </c>
      <c r="CI19" s="334">
        <f>(CH19)*'a14'!$G$29/1000000</f>
        <v>132.74429879423812</v>
      </c>
      <c r="CJ19" s="337">
        <v>378</v>
      </c>
      <c r="CK19" s="334">
        <f>(CJ19)*'a14'!$H$29/1000000</f>
        <v>68.284897308082094</v>
      </c>
      <c r="CL19" s="337">
        <v>1535.7</v>
      </c>
      <c r="CM19" s="334">
        <f>(CL19)*'a14'!$I$29/1000000</f>
        <v>274.24420982509787</v>
      </c>
      <c r="CN19" s="337">
        <v>705.4</v>
      </c>
      <c r="CO19" s="334">
        <f>(CN19)*'a14'!$J$29/1000000</f>
        <v>280.14907315421146</v>
      </c>
      <c r="CP19" s="337">
        <v>5693.8</v>
      </c>
      <c r="CQ19" s="334">
        <f t="shared" si="7"/>
        <v>996.54277274012907</v>
      </c>
      <c r="CR19" s="334">
        <f>'a1'!AJ22/1000</f>
        <v>7219.2190000000001</v>
      </c>
      <c r="CS19" s="334">
        <f t="shared" si="8"/>
        <v>138040.24683835317</v>
      </c>
      <c r="CT19" s="337">
        <v>876.6</v>
      </c>
      <c r="CU19" s="334">
        <f>(CT19)*'a14'!$E$34/1000000</f>
        <v>96.694651057814568</v>
      </c>
      <c r="CV19" s="337">
        <v>1746.8</v>
      </c>
      <c r="CW19" s="334">
        <f>(CV19)*'a14'!$F$34/1000000</f>
        <v>240.85417588950276</v>
      </c>
      <c r="CX19" s="337">
        <v>1823.3</v>
      </c>
      <c r="CY19" s="334">
        <f>(CX19)*'a14'!$G$34/1000000</f>
        <v>301.68267842866749</v>
      </c>
      <c r="CZ19" s="337">
        <v>832.9</v>
      </c>
      <c r="DA19" s="334">
        <f>(CZ19)*'a14'!$H$34/1000000</f>
        <v>159.40922906747537</v>
      </c>
      <c r="DB19" s="337">
        <v>1978</v>
      </c>
      <c r="DC19" s="334">
        <f>(DB19)*'a14'!$I$34/1000000</f>
        <v>378.89230331537271</v>
      </c>
      <c r="DD19" s="337">
        <v>1277.9000000000001</v>
      </c>
      <c r="DE19" s="334">
        <f>(DD19)*'a14'!$J$34/1000000</f>
        <v>459.44953408607569</v>
      </c>
      <c r="DF19" s="337">
        <v>8535.6</v>
      </c>
      <c r="DG19" s="334">
        <f t="shared" si="9"/>
        <v>1636.9825718449088</v>
      </c>
      <c r="DH19" s="334">
        <f>'a1'!AP22/1000</f>
        <v>10950.119000000001</v>
      </c>
      <c r="DI19" s="334">
        <f t="shared" si="10"/>
        <v>149494.50063920848</v>
      </c>
      <c r="DJ19" s="337">
        <v>111.2</v>
      </c>
      <c r="DK19" s="334">
        <f>(DJ19)*'a14'!$E$39/1000000</f>
        <v>14.210845984127035</v>
      </c>
      <c r="DL19" s="337">
        <v>197.3</v>
      </c>
      <c r="DM19" s="334">
        <f>(DL19)*'a14'!$F$39/1000000</f>
        <v>31.517534989526347</v>
      </c>
      <c r="DN19" s="337">
        <v>165.6</v>
      </c>
      <c r="DO19" s="334">
        <f>(DN19)*'a14'!$G$39/1000000</f>
        <v>31.744371784686653</v>
      </c>
      <c r="DP19" s="337">
        <v>76.5</v>
      </c>
      <c r="DQ19" s="334">
        <f>(DP19)*'a14'!$H$39/1000000</f>
        <v>17.424562296699513</v>
      </c>
      <c r="DR19" s="337">
        <v>191</v>
      </c>
      <c r="DS19" s="334">
        <f>(DR19)*'a14'!$I$39/1000000</f>
        <v>50.017429561498005</v>
      </c>
      <c r="DT19" s="337">
        <v>94.8</v>
      </c>
      <c r="DU19" s="334">
        <f>(DT19)*'a14'!$J$39/1000000</f>
        <v>35.743129697504884</v>
      </c>
      <c r="DV19" s="337">
        <v>836.4</v>
      </c>
      <c r="DW19" s="334">
        <f t="shared" si="11"/>
        <v>180.65787431404243</v>
      </c>
      <c r="DX19" s="334">
        <f>'a1'!AV22/1000</f>
        <v>1129.1500000000001</v>
      </c>
      <c r="DY19" s="334">
        <f t="shared" si="12"/>
        <v>159994.57495819192</v>
      </c>
      <c r="DZ19" s="337">
        <v>99.2</v>
      </c>
      <c r="EA19" s="334">
        <f>(DZ19)*'a14'!$E$44/1000000</f>
        <v>13.988595764501461</v>
      </c>
      <c r="EB19" s="337">
        <v>178.5</v>
      </c>
      <c r="EC19" s="334">
        <f>(EB19)*'a14'!$F$44/1000000</f>
        <v>31.463764414862794</v>
      </c>
      <c r="ED19" s="337">
        <v>149.9</v>
      </c>
      <c r="EE19" s="334">
        <f>(ED19)*'a14'!$G$44/1000000</f>
        <v>31.70701368596929</v>
      </c>
      <c r="EF19" s="337">
        <v>63.1</v>
      </c>
      <c r="EG19" s="334">
        <f>(EF19)*'a14'!$H$44/1000000</f>
        <v>17.022306731774549</v>
      </c>
      <c r="EH19" s="337">
        <v>182.4</v>
      </c>
      <c r="EI19" s="334">
        <f>(EH19)*'a14'!$I$44/1000000</f>
        <v>53.194593896684999</v>
      </c>
      <c r="EJ19" s="337">
        <v>70.5</v>
      </c>
      <c r="EK19" s="334">
        <f>(EJ19)*'a14'!$J$44/1000000</f>
        <v>41.855263226536046</v>
      </c>
      <c r="EL19" s="337">
        <v>743.6</v>
      </c>
      <c r="EM19" s="334">
        <f t="shared" si="13"/>
        <v>189.23153772032913</v>
      </c>
      <c r="EN19" s="334">
        <f>'a1'!BB22/1000</f>
        <v>1014.187</v>
      </c>
      <c r="EO19" s="334">
        <f t="shared" si="14"/>
        <v>186584.46393054645</v>
      </c>
      <c r="EP19" s="337">
        <v>154</v>
      </c>
      <c r="EQ19" s="334">
        <f>(EP19)*'a14'!$E$49/1000000</f>
        <v>13.743079326427418</v>
      </c>
      <c r="ER19" s="337">
        <v>421.4</v>
      </c>
      <c r="ES19" s="334">
        <f>(ER19)*'a14'!$F$49/1000000</f>
        <v>47.007578150621057</v>
      </c>
      <c r="ET19" s="337">
        <v>430.2</v>
      </c>
      <c r="EU19" s="334">
        <f>(ET19)*'a14'!$G$49/1000000</f>
        <v>57.587072008724761</v>
      </c>
      <c r="EV19" s="337">
        <v>200.7</v>
      </c>
      <c r="EW19" s="334">
        <f>(EV19)*'a14'!$H$49/1000000</f>
        <v>32.598259139979767</v>
      </c>
      <c r="EX19" s="337">
        <v>570.70000000000005</v>
      </c>
      <c r="EY19" s="334">
        <f>(EX19)*'a14'!$I$49/1000000</f>
        <v>94.133165448089287</v>
      </c>
      <c r="EZ19" s="337">
        <v>271.8</v>
      </c>
      <c r="FA19" s="334">
        <f>(EZ19)*'a14'!$J$49/1000000</f>
        <v>92.893696992237807</v>
      </c>
      <c r="FB19" s="337">
        <v>2048.9</v>
      </c>
      <c r="FC19" s="334">
        <f t="shared" si="21"/>
        <v>337.96285106608013</v>
      </c>
      <c r="FD19" s="334">
        <f>'a1'!BH22/1000</f>
        <v>2734.5189999999998</v>
      </c>
      <c r="FE19" s="334">
        <f t="shared" si="15"/>
        <v>123591.33400282834</v>
      </c>
      <c r="FF19" s="337">
        <v>208.3</v>
      </c>
      <c r="FG19" s="334">
        <f>(FF19)*'a14'!$E$54/1000000</f>
        <v>20.916534950123957</v>
      </c>
      <c r="FH19" s="337">
        <v>547.6</v>
      </c>
      <c r="FI19" s="334">
        <f>(FH19)*'a14'!$F$54/1000000</f>
        <v>68.73436473048416</v>
      </c>
      <c r="FJ19" s="337">
        <v>689.3</v>
      </c>
      <c r="FK19" s="334">
        <f>(FJ19)*'a14'!$G$54/1000000</f>
        <v>103.82453822218274</v>
      </c>
      <c r="FL19" s="337">
        <v>307.60000000000002</v>
      </c>
      <c r="FM19" s="334">
        <f>(FL19)*'a14'!$H$54/1000000</f>
        <v>55.35272102707988</v>
      </c>
      <c r="FN19" s="337">
        <v>793.1</v>
      </c>
      <c r="FO19" s="334">
        <f>(FN19)*'a14'!$I$54/1000000</f>
        <v>143.57471532436278</v>
      </c>
      <c r="FP19" s="337">
        <v>398.7</v>
      </c>
      <c r="FQ19" s="334">
        <f>(FP19)*'a14'!$J$54/1000000</f>
        <v>146.67310240676386</v>
      </c>
      <c r="FR19" s="337">
        <v>2944.5</v>
      </c>
      <c r="FS19" s="334">
        <f t="shared" si="16"/>
        <v>539.07597666099741</v>
      </c>
      <c r="FT19" s="334">
        <f>'a1'!BN22/1000</f>
        <v>3777.39</v>
      </c>
      <c r="FU19" s="334">
        <f t="shared" si="17"/>
        <v>142711.23094544047</v>
      </c>
    </row>
    <row r="20" spans="1:177" ht="16.5" customHeight="1">
      <c r="A20" s="1">
        <v>1996</v>
      </c>
      <c r="B20" s="337">
        <v>2818.7</v>
      </c>
      <c r="C20" s="334">
        <f>B20*'a14'!$E$4/1000000</f>
        <v>292.35097251348731</v>
      </c>
      <c r="D20" s="337">
        <v>4517.6000000000004</v>
      </c>
      <c r="E20" s="334">
        <f>D20*'a14'!$F$4/1000000</f>
        <v>585.69764138917321</v>
      </c>
      <c r="F20" s="337">
        <v>4550.8</v>
      </c>
      <c r="G20" s="334">
        <f>F20*'a14'!$G$4/1000000</f>
        <v>708.00234454591373</v>
      </c>
      <c r="H20" s="337">
        <v>2033.7</v>
      </c>
      <c r="I20" s="334">
        <f>H20*'a14'!$H$4/1000000</f>
        <v>372.35670592220629</v>
      </c>
      <c r="J20" s="337">
        <v>5930.6</v>
      </c>
      <c r="K20" s="334">
        <f>J20*'a14'!$I$4/1000000</f>
        <v>1078.413600496549</v>
      </c>
      <c r="L20" s="337">
        <v>3108.2</v>
      </c>
      <c r="M20" s="334">
        <f>L20*'a14'!$J$4/1000000</f>
        <v>1134.7448511435653</v>
      </c>
      <c r="N20" s="337">
        <v>22959.5</v>
      </c>
      <c r="O20" s="334">
        <f t="shared" si="0"/>
        <v>4171.5661160108948</v>
      </c>
      <c r="P20" s="334">
        <f>'a1'!F23/1000</f>
        <v>29610.218000000001</v>
      </c>
      <c r="Q20" s="334">
        <f t="shared" si="18"/>
        <v>140882.65462992858</v>
      </c>
      <c r="R20" s="337">
        <v>80.7</v>
      </c>
      <c r="S20" s="334">
        <f>(R20)*'a14'!$E$9/1000000</f>
        <v>7.8045917056856249</v>
      </c>
      <c r="T20" s="337">
        <v>104</v>
      </c>
      <c r="U20" s="334">
        <f>(T20)*'a14'!$F$9/1000000</f>
        <v>12.572452561823187</v>
      </c>
      <c r="V20" s="337">
        <v>71</v>
      </c>
      <c r="W20" s="334">
        <f>(V20)*'a14'!$G$9/1000000</f>
        <v>10.299739983339764</v>
      </c>
      <c r="X20" s="337">
        <v>36.5</v>
      </c>
      <c r="Y20" s="334">
        <f>(X20)*'a14'!$H$9/1000000</f>
        <v>6.367919621670489</v>
      </c>
      <c r="Z20" s="337">
        <v>118.2</v>
      </c>
      <c r="AA20" s="334">
        <f>(Z20)*'a14'!$I$9/1000000</f>
        <v>21.847244475645365</v>
      </c>
      <c r="AB20" s="337">
        <v>33.4</v>
      </c>
      <c r="AC20" s="334">
        <f>(AB20)*'a14'!$J$9/1000000</f>
        <v>11.343288350424153</v>
      </c>
      <c r="AD20" s="337">
        <v>443.7</v>
      </c>
      <c r="AE20" s="334">
        <f t="shared" si="19"/>
        <v>70.235236698588579</v>
      </c>
      <c r="AF20" s="334">
        <f>'a1'!L23/1000</f>
        <v>559.69799999999998</v>
      </c>
      <c r="AG20" s="334">
        <f t="shared" si="20"/>
        <v>125487.7392783047</v>
      </c>
      <c r="AH20" s="337">
        <v>13.6</v>
      </c>
      <c r="AI20" s="334">
        <f>(AH20)*'a14'!$E$14/1000000</f>
        <v>1.1616080593631852</v>
      </c>
      <c r="AJ20" s="337">
        <v>13.6</v>
      </c>
      <c r="AK20" s="334">
        <f>(AJ20)*'a14'!$F$14/1000000</f>
        <v>1.4520100742039816</v>
      </c>
      <c r="AL20" s="337">
        <v>16.7</v>
      </c>
      <c r="AM20" s="334">
        <f>(AL20)*'a14'!$G$14/1000000</f>
        <v>2.1395795505182198</v>
      </c>
      <c r="AN20" s="337">
        <v>16.7</v>
      </c>
      <c r="AO20" s="334">
        <f>(AN20)*'a14'!$H$14/1000000</f>
        <v>2.9508353933664884</v>
      </c>
      <c r="AP20" s="337">
        <v>28.1</v>
      </c>
      <c r="AQ20" s="334">
        <f>(AP20)*'a14'!$I$14/1000000</f>
        <v>6.0168558092451727</v>
      </c>
      <c r="AR20" s="337">
        <v>10.6</v>
      </c>
      <c r="AS20" s="334">
        <f>(AR20)*'a14'!$J$14/1000000</f>
        <v>4.22822723024517</v>
      </c>
      <c r="AT20" s="337">
        <v>104.4</v>
      </c>
      <c r="AU20" s="334">
        <f t="shared" si="1"/>
        <v>17.949116116942218</v>
      </c>
      <c r="AV20" s="334">
        <f>'a1'!R23/1000</f>
        <v>135.73699999999999</v>
      </c>
      <c r="AW20" s="334">
        <f t="shared" si="2"/>
        <v>132234.51319052445</v>
      </c>
      <c r="AX20" s="337">
        <v>84</v>
      </c>
      <c r="AY20" s="334">
        <f>(AX20)*'a14'!$E$19/1000000</f>
        <v>7.0202268533816561</v>
      </c>
      <c r="AZ20" s="337">
        <v>183.6</v>
      </c>
      <c r="BA20" s="334">
        <f>(AZ20)*'a14'!$F$19/1000000</f>
        <v>19.180262652989168</v>
      </c>
      <c r="BB20" s="337">
        <v>97.4</v>
      </c>
      <c r="BC20" s="334">
        <f>(BB20)*'a14'!$G$19/1000000</f>
        <v>12.210180277131668</v>
      </c>
      <c r="BD20" s="337">
        <v>58.8</v>
      </c>
      <c r="BE20" s="334">
        <f>(BD20)*'a14'!$H$19/1000000</f>
        <v>8.803932382837198</v>
      </c>
      <c r="BF20" s="337">
        <v>213</v>
      </c>
      <c r="BG20" s="334">
        <f>(BF20)*'a14'!$I$19/1000000</f>
        <v>34.03136271977025</v>
      </c>
      <c r="BH20" s="337">
        <v>87.7</v>
      </c>
      <c r="BI20" s="334">
        <f>(BH20)*'a14'!$J$19/1000000</f>
        <v>24.818267935394676</v>
      </c>
      <c r="BJ20" s="337">
        <v>724.4</v>
      </c>
      <c r="BK20" s="334">
        <f t="shared" si="3"/>
        <v>106.0642328215046</v>
      </c>
      <c r="BL20" s="334">
        <f>'a1'!X23/1000</f>
        <v>931.327</v>
      </c>
      <c r="BM20" s="334">
        <f t="shared" si="4"/>
        <v>113885.06166094681</v>
      </c>
      <c r="BN20" s="337">
        <v>103.4</v>
      </c>
      <c r="BO20" s="334">
        <f>(BN20)*'a14'!$E$24/1000000</f>
        <v>11.451545365575432</v>
      </c>
      <c r="BP20" s="337">
        <v>123</v>
      </c>
      <c r="BQ20" s="334">
        <f>(BP20)*'a14'!$F$24/1000000</f>
        <v>17.027805608870626</v>
      </c>
      <c r="BR20" s="337">
        <v>113.7</v>
      </c>
      <c r="BS20" s="334">
        <f>(BR20)*'a14'!$G$24/1000000</f>
        <v>18.888404855888684</v>
      </c>
      <c r="BT20" s="337">
        <v>47.7</v>
      </c>
      <c r="BU20" s="334">
        <f>(BT20)*'a14'!$H$24/1000000</f>
        <v>9.3301956758051254</v>
      </c>
      <c r="BV20" s="337">
        <v>143.4</v>
      </c>
      <c r="BW20" s="334">
        <f>(BV20)*'a14'!$I$24/1000000</f>
        <v>29.895954487815494</v>
      </c>
      <c r="BX20" s="337">
        <v>58.8</v>
      </c>
      <c r="BY20" s="334">
        <f>(BX20)*'a14'!$J$24/1000000</f>
        <v>20.874303012587244</v>
      </c>
      <c r="BZ20" s="337">
        <v>589.9</v>
      </c>
      <c r="CA20" s="334">
        <f t="shared" si="5"/>
        <v>107.46820900654261</v>
      </c>
      <c r="CB20" s="334">
        <f>'a1'!AD23/1000</f>
        <v>752.26800000000003</v>
      </c>
      <c r="CC20" s="334">
        <f t="shared" si="6"/>
        <v>142858.93990777567</v>
      </c>
      <c r="CD20" s="337">
        <v>1100.4000000000001</v>
      </c>
      <c r="CE20" s="334">
        <f>(CD20)*'a14'!$E$29/1000000</f>
        <v>108.67226603666229</v>
      </c>
      <c r="CF20" s="337">
        <v>1023.7</v>
      </c>
      <c r="CG20" s="334">
        <f>(CF20)*'a14'!$F$29/1000000</f>
        <v>126.37199966118139</v>
      </c>
      <c r="CH20" s="337">
        <v>930.2</v>
      </c>
      <c r="CI20" s="334">
        <f>(CH20)*'a14'!$G$29/1000000</f>
        <v>137.79572228367402</v>
      </c>
      <c r="CJ20" s="337">
        <v>382.2</v>
      </c>
      <c r="CK20" s="334">
        <f>(CJ20)*'a14'!$H$29/1000000</f>
        <v>69.043618389282997</v>
      </c>
      <c r="CL20" s="337">
        <v>1576.4</v>
      </c>
      <c r="CM20" s="334">
        <f>(CL20)*'a14'!$I$29/1000000</f>
        <v>281.51238677364347</v>
      </c>
      <c r="CN20" s="337">
        <v>724.6</v>
      </c>
      <c r="CO20" s="334">
        <f>(CN20)*'a14'!$J$29/1000000</f>
        <v>287.77433854202104</v>
      </c>
      <c r="CP20" s="337">
        <v>5737.4</v>
      </c>
      <c r="CQ20" s="334">
        <f t="shared" si="7"/>
        <v>1011.1703316864653</v>
      </c>
      <c r="CR20" s="334">
        <f>'a1'!AJ23/1000</f>
        <v>7246.8969999999999</v>
      </c>
      <c r="CS20" s="334">
        <f t="shared" si="8"/>
        <v>139531.48936523663</v>
      </c>
      <c r="CT20" s="337">
        <v>886.3</v>
      </c>
      <c r="CU20" s="334">
        <f>(CT20)*'a14'!$E$34/1000000</f>
        <v>97.764623810792898</v>
      </c>
      <c r="CV20" s="337">
        <v>1726.7</v>
      </c>
      <c r="CW20" s="334">
        <f>(CV20)*'a14'!$F$34/1000000</f>
        <v>238.08272584635014</v>
      </c>
      <c r="CX20" s="337">
        <v>1860.5</v>
      </c>
      <c r="CY20" s="334">
        <f>(CX20)*'a14'!$G$34/1000000</f>
        <v>307.8377794200274</v>
      </c>
      <c r="CZ20" s="337">
        <v>798.3</v>
      </c>
      <c r="DA20" s="334">
        <f>(CZ20)*'a14'!$H$34/1000000</f>
        <v>152.78711437695475</v>
      </c>
      <c r="DB20" s="337">
        <v>2071.9</v>
      </c>
      <c r="DC20" s="334">
        <f>(DB20)*'a14'!$I$34/1000000</f>
        <v>396.87915229480319</v>
      </c>
      <c r="DD20" s="337">
        <v>1317.9</v>
      </c>
      <c r="DE20" s="334">
        <f>(DD20)*'a14'!$J$34/1000000</f>
        <v>473.83092649819167</v>
      </c>
      <c r="DF20" s="337">
        <v>8661.7000000000007</v>
      </c>
      <c r="DG20" s="334">
        <f t="shared" si="9"/>
        <v>1667.1823222471201</v>
      </c>
      <c r="DH20" s="334">
        <f>'a1'!AP23/1000</f>
        <v>11082.903</v>
      </c>
      <c r="DI20" s="334">
        <f t="shared" si="10"/>
        <v>150428.30585516448</v>
      </c>
      <c r="DJ20" s="337">
        <v>104.8</v>
      </c>
      <c r="DK20" s="334">
        <f>(DJ20)*'a14'!$E$39/1000000</f>
        <v>13.392955567774399</v>
      </c>
      <c r="DL20" s="337">
        <v>191.8</v>
      </c>
      <c r="DM20" s="334">
        <f>(DL20)*'a14'!$F$39/1000000</f>
        <v>30.638941768835043</v>
      </c>
      <c r="DN20" s="337">
        <v>170.5</v>
      </c>
      <c r="DO20" s="334">
        <f>(DN20)*'a14'!$G$39/1000000</f>
        <v>32.683667809716631</v>
      </c>
      <c r="DP20" s="337">
        <v>77.5</v>
      </c>
      <c r="DQ20" s="334">
        <f>(DP20)*'a14'!$H$39/1000000</f>
        <v>17.65233435286552</v>
      </c>
      <c r="DR20" s="337">
        <v>197.4</v>
      </c>
      <c r="DS20" s="334">
        <f>(DR20)*'a14'!$I$39/1000000</f>
        <v>51.693406258846636</v>
      </c>
      <c r="DT20" s="337">
        <v>98</v>
      </c>
      <c r="DU20" s="334">
        <f>(DT20)*'a14'!$J$39/1000000</f>
        <v>36.949648843412227</v>
      </c>
      <c r="DV20" s="337">
        <v>840</v>
      </c>
      <c r="DW20" s="334">
        <f t="shared" si="11"/>
        <v>183.01095460145046</v>
      </c>
      <c r="DX20" s="334">
        <f>'a1'!AV23/1000</f>
        <v>1134.1959999999999</v>
      </c>
      <c r="DY20" s="334">
        <f t="shared" si="12"/>
        <v>161357.43257906966</v>
      </c>
      <c r="DZ20" s="337">
        <v>101.8</v>
      </c>
      <c r="EA20" s="334">
        <f>(DZ20)*'a14'!$E$44/1000000</f>
        <v>14.355232347038799</v>
      </c>
      <c r="EB20" s="337">
        <v>172.4</v>
      </c>
      <c r="EC20" s="334">
        <f>(EB20)*'a14'!$F$44/1000000</f>
        <v>30.388532129536948</v>
      </c>
      <c r="ED20" s="337">
        <v>150.80000000000001</v>
      </c>
      <c r="EE20" s="334">
        <f>(ED20)*'a14'!$G$44/1000000</f>
        <v>31.897382680748294</v>
      </c>
      <c r="EF20" s="337">
        <v>70.7</v>
      </c>
      <c r="EG20" s="334">
        <f>(EF20)*'a14'!$H$44/1000000</f>
        <v>19.072537019595259</v>
      </c>
      <c r="EH20" s="337">
        <v>173.5</v>
      </c>
      <c r="EI20" s="334">
        <f>(EH20)*'a14'!$I$44/1000000</f>
        <v>50.599024347998061</v>
      </c>
      <c r="EJ20" s="337">
        <v>75.7</v>
      </c>
      <c r="EK20" s="334">
        <f>(EJ20)*'a14'!$J$44/1000000</f>
        <v>44.942459946791182</v>
      </c>
      <c r="EL20" s="337">
        <v>744.9</v>
      </c>
      <c r="EM20" s="334">
        <f t="shared" si="13"/>
        <v>191.25516847170854</v>
      </c>
      <c r="EN20" s="334">
        <f>'a1'!BB23/1000</f>
        <v>1018.9450000000001</v>
      </c>
      <c r="EO20" s="334">
        <f t="shared" si="14"/>
        <v>187699.20699518474</v>
      </c>
      <c r="EP20" s="337">
        <v>144.19999999999999</v>
      </c>
      <c r="EQ20" s="334">
        <f>(EP20)*'a14'!$E$49/1000000</f>
        <v>12.868519732927492</v>
      </c>
      <c r="ER20" s="337">
        <v>421</v>
      </c>
      <c r="ES20" s="334">
        <f>(ER20)*'a14'!$F$49/1000000</f>
        <v>46.962957763197593</v>
      </c>
      <c r="ET20" s="337">
        <v>437</v>
      </c>
      <c r="EU20" s="334">
        <f>(ET20)*'a14'!$G$49/1000000</f>
        <v>58.497327912163463</v>
      </c>
      <c r="EV20" s="337">
        <v>221.6</v>
      </c>
      <c r="EW20" s="334">
        <f>(EV20)*'a14'!$H$49/1000000</f>
        <v>35.992895991128634</v>
      </c>
      <c r="EX20" s="337">
        <v>586.70000000000005</v>
      </c>
      <c r="EY20" s="334">
        <f>(EX20)*'a14'!$I$49/1000000</f>
        <v>96.772258924818615</v>
      </c>
      <c r="EZ20" s="337">
        <v>276.5</v>
      </c>
      <c r="FA20" s="334">
        <f>(EZ20)*'a14'!$J$49/1000000</f>
        <v>94.500026557592918</v>
      </c>
      <c r="FB20" s="337">
        <v>2086.9</v>
      </c>
      <c r="FC20" s="334">
        <f t="shared" si="21"/>
        <v>345.59398688182876</v>
      </c>
      <c r="FD20" s="334">
        <f>'a1'!BH23/1000</f>
        <v>2775.1329999999998</v>
      </c>
      <c r="FE20" s="334">
        <f t="shared" si="15"/>
        <v>124532.40507097454</v>
      </c>
      <c r="FF20" s="337">
        <v>199.6</v>
      </c>
      <c r="FG20" s="334">
        <f>(FF20)*'a14'!$E$54/1000000</f>
        <v>20.042920672322332</v>
      </c>
      <c r="FH20" s="337">
        <v>544</v>
      </c>
      <c r="FI20" s="334">
        <f>(FH20)*'a14'!$F$54/1000000</f>
        <v>68.282495276448827</v>
      </c>
      <c r="FJ20" s="337">
        <v>703.2</v>
      </c>
      <c r="FK20" s="334">
        <f>(FJ20)*'a14'!$G$54/1000000</f>
        <v>105.91820002587974</v>
      </c>
      <c r="FL20" s="337">
        <v>332.4</v>
      </c>
      <c r="FM20" s="334">
        <f>(FL20)*'a14'!$H$54/1000000</f>
        <v>59.815489172306073</v>
      </c>
      <c r="FN20" s="337">
        <v>822</v>
      </c>
      <c r="FO20" s="334">
        <f>(FN20)*'a14'!$I$54/1000000</f>
        <v>148.80647584998891</v>
      </c>
      <c r="FP20" s="337">
        <v>424.9</v>
      </c>
      <c r="FQ20" s="334">
        <f>(FP20)*'a14'!$J$54/1000000</f>
        <v>156.31151545681956</v>
      </c>
      <c r="FR20" s="337">
        <v>3026.1</v>
      </c>
      <c r="FS20" s="334">
        <f t="shared" si="16"/>
        <v>559.17709645376544</v>
      </c>
      <c r="FT20" s="334">
        <f>'a1'!BN23/1000</f>
        <v>3874.317</v>
      </c>
      <c r="FU20" s="334">
        <f t="shared" si="17"/>
        <v>144329.20601328323</v>
      </c>
    </row>
    <row r="21" spans="1:177" ht="16.5" customHeight="1">
      <c r="A21" s="1">
        <v>1997</v>
      </c>
      <c r="B21" s="337">
        <v>2740.7</v>
      </c>
      <c r="C21" s="334">
        <f>B21*'a14'!$E$4/1000000</f>
        <v>284.26093957062278</v>
      </c>
      <c r="D21" s="337">
        <v>4419.8</v>
      </c>
      <c r="E21" s="334">
        <f>D21*'a14'!$F$4/1000000</f>
        <v>573.01807052679919</v>
      </c>
      <c r="F21" s="337">
        <v>4360.6000000000004</v>
      </c>
      <c r="G21" s="334">
        <f>F21*'a14'!$G$4/1000000</f>
        <v>678.41149328182109</v>
      </c>
      <c r="H21" s="337">
        <v>2123.4</v>
      </c>
      <c r="I21" s="334">
        <f>H21*'a14'!$H$4/1000000</f>
        <v>388.78016883277417</v>
      </c>
      <c r="J21" s="337">
        <v>6356.5</v>
      </c>
      <c r="K21" s="334">
        <f>J21*'a14'!$I$4/1000000</f>
        <v>1155.8587750912745</v>
      </c>
      <c r="L21" s="337">
        <v>3245.6</v>
      </c>
      <c r="M21" s="334">
        <f>L21*'a14'!$J$4/1000000</f>
        <v>1184.906984386962</v>
      </c>
      <c r="N21" s="337">
        <v>23246.7</v>
      </c>
      <c r="O21" s="334">
        <f t="shared" si="0"/>
        <v>4265.236431690254</v>
      </c>
      <c r="P21" s="334">
        <f>'a1'!F24/1000</f>
        <v>29905.948</v>
      </c>
      <c r="Q21" s="334">
        <f t="shared" si="18"/>
        <v>142621.67618596318</v>
      </c>
      <c r="R21" s="337">
        <v>81.400000000000006</v>
      </c>
      <c r="S21" s="334">
        <f>(R21)*'a14'!$E$9/1000000</f>
        <v>7.8722895271723656</v>
      </c>
      <c r="T21" s="337">
        <v>99.2</v>
      </c>
      <c r="U21" s="334">
        <f>(T21)*'a14'!$F$9/1000000</f>
        <v>11.99218552050827</v>
      </c>
      <c r="V21" s="337">
        <v>65.099999999999994</v>
      </c>
      <c r="W21" s="334">
        <f>(V21)*'a14'!$G$9/1000000</f>
        <v>9.4438460974002627</v>
      </c>
      <c r="X21" s="337">
        <v>35.9</v>
      </c>
      <c r="Y21" s="334">
        <f>(X21)*'a14'!$H$9/1000000</f>
        <v>6.2632414909033027</v>
      </c>
      <c r="Z21" s="337">
        <v>122.6</v>
      </c>
      <c r="AA21" s="334">
        <f>(Z21)*'a14'!$I$9/1000000</f>
        <v>22.660509075415579</v>
      </c>
      <c r="AB21" s="337">
        <v>35.200000000000003</v>
      </c>
      <c r="AC21" s="334">
        <f>(AB21)*'a14'!$J$9/1000000</f>
        <v>11.954603291464979</v>
      </c>
      <c r="AD21" s="337">
        <v>439.5</v>
      </c>
      <c r="AE21" s="334">
        <f t="shared" si="19"/>
        <v>70.18667500286476</v>
      </c>
      <c r="AF21" s="334">
        <f>'a1'!L24/1000</f>
        <v>550.91099999999994</v>
      </c>
      <c r="AG21" s="334">
        <f t="shared" si="20"/>
        <v>127401.11379671992</v>
      </c>
      <c r="AH21" s="337">
        <v>12.8</v>
      </c>
      <c r="AI21" s="334">
        <f>(AH21)*'a14'!$E$14/1000000</f>
        <v>1.0932781735182922</v>
      </c>
      <c r="AJ21" s="337">
        <v>12.8</v>
      </c>
      <c r="AK21" s="334">
        <f>(AJ21)*'a14'!$F$14/1000000</f>
        <v>1.3665977168978651</v>
      </c>
      <c r="AL21" s="337">
        <v>15.7</v>
      </c>
      <c r="AM21" s="334">
        <f>(AL21)*'a14'!$G$14/1000000</f>
        <v>2.0114610145590452</v>
      </c>
      <c r="AN21" s="337">
        <v>15.7</v>
      </c>
      <c r="AO21" s="334">
        <f>(AN21)*'a14'!$H$14/1000000</f>
        <v>2.7741386632247824</v>
      </c>
      <c r="AP21" s="337">
        <v>28.4</v>
      </c>
      <c r="AQ21" s="334">
        <f>(AP21)*'a14'!$I$14/1000000</f>
        <v>6.0810927040057967</v>
      </c>
      <c r="AR21" s="337">
        <v>11.5</v>
      </c>
      <c r="AS21" s="334">
        <f>(AR21)*'a14'!$J$14/1000000</f>
        <v>4.5872276554546652</v>
      </c>
      <c r="AT21" s="337">
        <v>105.1</v>
      </c>
      <c r="AU21" s="334">
        <f t="shared" si="1"/>
        <v>17.913795927660445</v>
      </c>
      <c r="AV21" s="334">
        <f>'a1'!R24/1000</f>
        <v>136.095</v>
      </c>
      <c r="AW21" s="334">
        <f t="shared" si="2"/>
        <v>131627.14227312131</v>
      </c>
      <c r="AX21" s="337">
        <v>81.5</v>
      </c>
      <c r="AY21" s="334">
        <f>(AX21)*'a14'!$E$19/1000000</f>
        <v>6.8112915303643451</v>
      </c>
      <c r="AZ21" s="337">
        <v>174.6</v>
      </c>
      <c r="BA21" s="334">
        <f>(AZ21)*'a14'!$F$19/1000000</f>
        <v>18.240053699411266</v>
      </c>
      <c r="BB21" s="337">
        <v>99.5</v>
      </c>
      <c r="BC21" s="334">
        <f>(BB21)*'a14'!$G$19/1000000</f>
        <v>12.47343878413348</v>
      </c>
      <c r="BD21" s="337">
        <v>56.3</v>
      </c>
      <c r="BE21" s="334">
        <f>(BD21)*'a14'!$H$19/1000000</f>
        <v>8.4296155298254121</v>
      </c>
      <c r="BF21" s="337">
        <v>228.1</v>
      </c>
      <c r="BG21" s="334">
        <f>(BF21)*'a14'!$I$19/1000000</f>
        <v>36.443914724786836</v>
      </c>
      <c r="BH21" s="337">
        <v>88.2</v>
      </c>
      <c r="BI21" s="334">
        <f>(BH21)*'a14'!$J$19/1000000</f>
        <v>24.959763191582788</v>
      </c>
      <c r="BJ21" s="337">
        <v>728.1</v>
      </c>
      <c r="BK21" s="334">
        <f t="shared" si="3"/>
        <v>107.35807746010414</v>
      </c>
      <c r="BL21" s="334">
        <f>'a1'!X24/1000</f>
        <v>932.40200000000004</v>
      </c>
      <c r="BM21" s="334">
        <f t="shared" si="4"/>
        <v>115141.40623905155</v>
      </c>
      <c r="BN21" s="337">
        <v>95.1</v>
      </c>
      <c r="BO21" s="334">
        <f>(BN21)*'a14'!$E$24/1000000</f>
        <v>10.532320737584367</v>
      </c>
      <c r="BP21" s="337">
        <v>117.6</v>
      </c>
      <c r="BQ21" s="334">
        <f>(BP21)*'a14'!$F$24/1000000</f>
        <v>16.280243411408012</v>
      </c>
      <c r="BR21" s="337">
        <v>119.4</v>
      </c>
      <c r="BS21" s="334">
        <f>(BR21)*'a14'!$G$24/1000000</f>
        <v>19.835316972674661</v>
      </c>
      <c r="BT21" s="337">
        <v>48.2</v>
      </c>
      <c r="BU21" s="334">
        <f>(BT21)*'a14'!$H$24/1000000</f>
        <v>9.4279964690525588</v>
      </c>
      <c r="BV21" s="337">
        <v>152.6</v>
      </c>
      <c r="BW21" s="334">
        <f>(BV21)*'a14'!$I$24/1000000</f>
        <v>31.813965514927784</v>
      </c>
      <c r="BX21" s="337">
        <v>59.6</v>
      </c>
      <c r="BY21" s="334">
        <f>(BX21)*'a14'!$J$24/1000000</f>
        <v>21.158307135207483</v>
      </c>
      <c r="BZ21" s="337">
        <v>592.6</v>
      </c>
      <c r="CA21" s="334">
        <f t="shared" si="5"/>
        <v>109.04815024085487</v>
      </c>
      <c r="CB21" s="334">
        <f>'a1'!AD24/1000</f>
        <v>752.51099999999997</v>
      </c>
      <c r="CC21" s="334">
        <f t="shared" si="6"/>
        <v>144912.36704959112</v>
      </c>
      <c r="CD21" s="337">
        <v>1045.4000000000001</v>
      </c>
      <c r="CE21" s="334">
        <f>(CD21)*'a14'!$E$29/1000000</f>
        <v>103.24062787597853</v>
      </c>
      <c r="CF21" s="337">
        <v>960.9</v>
      </c>
      <c r="CG21" s="334">
        <f>(CF21)*'a14'!$F$29/1000000</f>
        <v>118.61957065002362</v>
      </c>
      <c r="CH21" s="337">
        <v>878.9</v>
      </c>
      <c r="CI21" s="334">
        <f>(CH21)*'a14'!$G$29/1000000</f>
        <v>130.19636671159009</v>
      </c>
      <c r="CJ21" s="337">
        <v>444.4</v>
      </c>
      <c r="CK21" s="334">
        <f>(CJ21)*'a14'!$H$29/1000000</f>
        <v>80.279916306115553</v>
      </c>
      <c r="CL21" s="337">
        <v>1672.9</v>
      </c>
      <c r="CM21" s="334">
        <f>(CL21)*'a14'!$I$29/1000000</f>
        <v>298.74528789243095</v>
      </c>
      <c r="CN21" s="337">
        <v>769.7</v>
      </c>
      <c r="CO21" s="334">
        <f>(CN21)*'a14'!$J$29/1000000</f>
        <v>305.68576921859454</v>
      </c>
      <c r="CP21" s="337">
        <v>5772.2</v>
      </c>
      <c r="CQ21" s="334">
        <f t="shared" si="7"/>
        <v>1036.7675386547332</v>
      </c>
      <c r="CR21" s="334">
        <f>'a1'!AJ24/1000</f>
        <v>7274.6109999999999</v>
      </c>
      <c r="CS21" s="334">
        <f t="shared" si="8"/>
        <v>142518.62246032583</v>
      </c>
      <c r="CT21" s="337">
        <v>884.2</v>
      </c>
      <c r="CU21" s="334">
        <f>(CT21)*'a14'!$E$34/1000000</f>
        <v>97.532980225096566</v>
      </c>
      <c r="CV21" s="337">
        <v>1701.3</v>
      </c>
      <c r="CW21" s="334">
        <f>(CV21)*'a14'!$F$34/1000000</f>
        <v>234.58049544356024</v>
      </c>
      <c r="CX21" s="337">
        <v>1745.8</v>
      </c>
      <c r="CY21" s="334">
        <f>(CX21)*'a14'!$G$34/1000000</f>
        <v>288.8595513633345</v>
      </c>
      <c r="CZ21" s="337">
        <v>814.5</v>
      </c>
      <c r="DA21" s="334">
        <f>(CZ21)*'a14'!$H$34/1000000</f>
        <v>155.88764206442394</v>
      </c>
      <c r="DB21" s="337">
        <v>2265</v>
      </c>
      <c r="DC21" s="334">
        <f>(DB21)*'a14'!$I$34/1000000</f>
        <v>433.86808241118257</v>
      </c>
      <c r="DD21" s="337">
        <v>1373.5</v>
      </c>
      <c r="DE21" s="334">
        <f>(DD21)*'a14'!$J$34/1000000</f>
        <v>493.8210619510329</v>
      </c>
      <c r="DF21" s="337">
        <v>8784.2999999999993</v>
      </c>
      <c r="DG21" s="334">
        <f t="shared" si="9"/>
        <v>1704.5498134586305</v>
      </c>
      <c r="DH21" s="334">
        <f>'a1'!AP24/1000</f>
        <v>11227.651</v>
      </c>
      <c r="DI21" s="334">
        <f t="shared" si="10"/>
        <v>151817.13552181399</v>
      </c>
      <c r="DJ21" s="337">
        <v>96.7</v>
      </c>
      <c r="DK21" s="334">
        <f>(DJ21)*'a14'!$E$39/1000000</f>
        <v>12.357813009578095</v>
      </c>
      <c r="DL21" s="337">
        <v>190.1</v>
      </c>
      <c r="DM21" s="334">
        <f>(DL21)*'a14'!$F$39/1000000</f>
        <v>30.367376591530455</v>
      </c>
      <c r="DN21" s="337">
        <v>168.8</v>
      </c>
      <c r="DO21" s="334">
        <f>(DN21)*'a14'!$G$39/1000000</f>
        <v>32.357789596951129</v>
      </c>
      <c r="DP21" s="337">
        <v>78.3</v>
      </c>
      <c r="DQ21" s="334">
        <f>(DP21)*'a14'!$H$39/1000000</f>
        <v>17.834551997798325</v>
      </c>
      <c r="DR21" s="337">
        <v>203.1</v>
      </c>
      <c r="DS21" s="334">
        <f>(DR21)*'a14'!$I$39/1000000</f>
        <v>53.186073004922747</v>
      </c>
      <c r="DT21" s="337">
        <v>105.8</v>
      </c>
      <c r="DU21" s="334">
        <f>(DT21)*'a14'!$J$39/1000000</f>
        <v>39.890539261561365</v>
      </c>
      <c r="DV21" s="337">
        <v>842.8</v>
      </c>
      <c r="DW21" s="334">
        <f t="shared" si="11"/>
        <v>185.99414346234212</v>
      </c>
      <c r="DX21" s="334">
        <f>'a1'!AV24/1000</f>
        <v>1136.1279999999999</v>
      </c>
      <c r="DY21" s="334">
        <f t="shared" si="12"/>
        <v>163708.79290215726</v>
      </c>
      <c r="DZ21" s="337">
        <v>90.9</v>
      </c>
      <c r="EA21" s="334">
        <f>(DZ21)*'a14'!$E$44/1000000</f>
        <v>12.818178981786119</v>
      </c>
      <c r="EB21" s="337">
        <v>175</v>
      </c>
      <c r="EC21" s="334">
        <f>(EB21)*'a14'!$F$44/1000000</f>
        <v>30.846827857708618</v>
      </c>
      <c r="ED21" s="337">
        <v>149.69999999999999</v>
      </c>
      <c r="EE21" s="334">
        <f>(ED21)*'a14'!$G$44/1000000</f>
        <v>31.66470946490729</v>
      </c>
      <c r="EF21" s="337">
        <v>70.400000000000006</v>
      </c>
      <c r="EG21" s="334">
        <f>(EF21)*'a14'!$H$44/1000000</f>
        <v>18.991606876654966</v>
      </c>
      <c r="EH21" s="337">
        <v>186.2</v>
      </c>
      <c r="EI21" s="334">
        <f>(EH21)*'a14'!$I$44/1000000</f>
        <v>54.302814602865929</v>
      </c>
      <c r="EJ21" s="337">
        <v>74.099999999999994</v>
      </c>
      <c r="EK21" s="334">
        <f>(EJ21)*'a14'!$J$44/1000000</f>
        <v>43.992553263635749</v>
      </c>
      <c r="EL21" s="337">
        <v>746.3</v>
      </c>
      <c r="EM21" s="334">
        <f t="shared" si="13"/>
        <v>192.61669104755867</v>
      </c>
      <c r="EN21" s="334">
        <f>'a1'!BB24/1000</f>
        <v>1017.902</v>
      </c>
      <c r="EO21" s="334">
        <f t="shared" si="14"/>
        <v>189229.11149360021</v>
      </c>
      <c r="EP21" s="337">
        <v>142.30000000000001</v>
      </c>
      <c r="EQ21" s="334">
        <f>(EP21)*'a14'!$E$49/1000000</f>
        <v>12.698962260718323</v>
      </c>
      <c r="ER21" s="337">
        <v>415.8</v>
      </c>
      <c r="ES21" s="334">
        <f>(ER21)*'a14'!$F$49/1000000</f>
        <v>46.382892726692539</v>
      </c>
      <c r="ET21" s="337">
        <v>447.5</v>
      </c>
      <c r="EU21" s="334">
        <f>(ET21)*'a14'!$G$49/1000000</f>
        <v>59.902870116002632</v>
      </c>
      <c r="EV21" s="337">
        <v>216.3</v>
      </c>
      <c r="EW21" s="334">
        <f>(EV21)*'a14'!$H$49/1000000</f>
        <v>35.132055067153082</v>
      </c>
      <c r="EX21" s="337">
        <v>619.9</v>
      </c>
      <c r="EY21" s="334">
        <f>(EX21)*'a14'!$I$49/1000000</f>
        <v>102.24837788903196</v>
      </c>
      <c r="EZ21" s="337">
        <v>297.3</v>
      </c>
      <c r="FA21" s="334">
        <f>(EZ21)*'a14'!$J$49/1000000</f>
        <v>101.60888931490913</v>
      </c>
      <c r="FB21" s="337">
        <v>2139</v>
      </c>
      <c r="FC21" s="334">
        <f t="shared" si="21"/>
        <v>357.97404737450768</v>
      </c>
      <c r="FD21" s="334">
        <f>'a1'!BH24/1000</f>
        <v>2829.848</v>
      </c>
      <c r="FE21" s="334">
        <f t="shared" si="15"/>
        <v>126499.39055896559</v>
      </c>
      <c r="FF21" s="337">
        <v>210.3</v>
      </c>
      <c r="FG21" s="334">
        <f>(FF21)*'a14'!$E$54/1000000</f>
        <v>21.117365818584105</v>
      </c>
      <c r="FH21" s="337">
        <v>557</v>
      </c>
      <c r="FI21" s="334">
        <f>(FH21)*'a14'!$F$54/1000000</f>
        <v>69.914246082687498</v>
      </c>
      <c r="FJ21" s="337">
        <v>670.2</v>
      </c>
      <c r="FK21" s="334">
        <f>(FJ21)*'a14'!$G$54/1000000</f>
        <v>100.94763603149119</v>
      </c>
      <c r="FL21" s="337">
        <v>350.8</v>
      </c>
      <c r="FM21" s="334">
        <f>(FL21)*'a14'!$H$54/1000000</f>
        <v>63.126575215538431</v>
      </c>
      <c r="FN21" s="337">
        <v>877.6</v>
      </c>
      <c r="FO21" s="334">
        <f>(FN21)*'a14'!$I$54/1000000</f>
        <v>158.87173139410007</v>
      </c>
      <c r="FP21" s="337">
        <v>430.8</v>
      </c>
      <c r="FQ21" s="334">
        <f>(FP21)*'a14'!$J$54/1000000</f>
        <v>158.48199778488555</v>
      </c>
      <c r="FR21" s="337">
        <v>3096.8</v>
      </c>
      <c r="FS21" s="334">
        <f t="shared" si="16"/>
        <v>572.45955232728693</v>
      </c>
      <c r="FT21" s="334">
        <f>'a1'!BN24/1000</f>
        <v>3948.5830000000001</v>
      </c>
      <c r="FU21" s="334">
        <f t="shared" si="17"/>
        <v>144978.47767852084</v>
      </c>
    </row>
    <row r="22" spans="1:177" ht="16.5" customHeight="1">
      <c r="A22" s="1">
        <v>1998</v>
      </c>
      <c r="B22" s="337">
        <v>2641.3</v>
      </c>
      <c r="C22" s="334">
        <f>B22*'a14'!$E$4/1000000</f>
        <v>273.95133348702382</v>
      </c>
      <c r="D22" s="337">
        <v>4442.1000000000004</v>
      </c>
      <c r="E22" s="334">
        <f>D22*'a14'!$F$4/1000000</f>
        <v>575.90922012016256</v>
      </c>
      <c r="F22" s="337">
        <v>4459.8</v>
      </c>
      <c r="G22" s="334">
        <f>F22*'a14'!$G$4/1000000</f>
        <v>693.84478689590094</v>
      </c>
      <c r="H22" s="337">
        <v>2120</v>
      </c>
      <c r="I22" s="334">
        <f>H22*'a14'!$H$4/1000000</f>
        <v>388.15765184396781</v>
      </c>
      <c r="J22" s="337">
        <v>6510.9</v>
      </c>
      <c r="K22" s="334">
        <f>J22*'a14'!$I$4/1000000</f>
        <v>1183.9346965691464</v>
      </c>
      <c r="L22" s="337">
        <v>3341.7</v>
      </c>
      <c r="M22" s="334">
        <f>L22*'a14'!$J$4/1000000</f>
        <v>1219.9912711751017</v>
      </c>
      <c r="N22" s="337">
        <v>23515.7</v>
      </c>
      <c r="O22" s="334">
        <f t="shared" si="0"/>
        <v>4335.788960091304</v>
      </c>
      <c r="P22" s="334">
        <f>'a1'!F25/1000</f>
        <v>30155.172999999999</v>
      </c>
      <c r="Q22" s="334">
        <f t="shared" si="18"/>
        <v>143782.5927939894</v>
      </c>
      <c r="R22" s="337">
        <v>75.400000000000006</v>
      </c>
      <c r="S22" s="334">
        <f>(R22)*'a14'!$E$9/1000000</f>
        <v>7.2920224858574496</v>
      </c>
      <c r="T22" s="337">
        <v>98</v>
      </c>
      <c r="U22" s="334">
        <f>(T22)*'a14'!$F$9/1000000</f>
        <v>11.847118760179542</v>
      </c>
      <c r="V22" s="337">
        <v>64.099999999999994</v>
      </c>
      <c r="W22" s="334">
        <f>(V22)*'a14'!$G$9/1000000</f>
        <v>9.2987793370715348</v>
      </c>
      <c r="X22" s="337">
        <v>35.5</v>
      </c>
      <c r="Y22" s="334">
        <f>(X22)*'a14'!$H$9/1000000</f>
        <v>6.1934560703918455</v>
      </c>
      <c r="Z22" s="337">
        <v>124.4</v>
      </c>
      <c r="AA22" s="334">
        <f>(Z22)*'a14'!$I$9/1000000</f>
        <v>22.99320822986703</v>
      </c>
      <c r="AB22" s="337">
        <v>36.6</v>
      </c>
      <c r="AC22" s="334">
        <f>(AB22)*'a14'!$J$9/1000000</f>
        <v>12.430070467830062</v>
      </c>
      <c r="AD22" s="337">
        <v>434.1</v>
      </c>
      <c r="AE22" s="334">
        <f t="shared" si="19"/>
        <v>70.054655351197468</v>
      </c>
      <c r="AF22" s="334">
        <f>'a1'!L25/1000</f>
        <v>539.84299999999996</v>
      </c>
      <c r="AG22" s="334">
        <f t="shared" si="20"/>
        <v>129768.57225378022</v>
      </c>
      <c r="AH22" s="337">
        <v>13.8</v>
      </c>
      <c r="AI22" s="334">
        <f>(AH22)*'a14'!$E$14/1000000</f>
        <v>1.1786905308244087</v>
      </c>
      <c r="AJ22" s="337">
        <v>13.8</v>
      </c>
      <c r="AK22" s="334">
        <f>(AJ22)*'a14'!$F$14/1000000</f>
        <v>1.4733631635305109</v>
      </c>
      <c r="AL22" s="337">
        <v>15.7</v>
      </c>
      <c r="AM22" s="334">
        <f>(AL22)*'a14'!$G$14/1000000</f>
        <v>2.0114610145590452</v>
      </c>
      <c r="AN22" s="337">
        <v>15.7</v>
      </c>
      <c r="AO22" s="334">
        <f>(AN22)*'a14'!$H$14/1000000</f>
        <v>2.7741386632247824</v>
      </c>
      <c r="AP22" s="337">
        <v>29.1</v>
      </c>
      <c r="AQ22" s="334">
        <f>(AP22)*'a14'!$I$14/1000000</f>
        <v>6.2309787917805881</v>
      </c>
      <c r="AR22" s="337">
        <v>11.6</v>
      </c>
      <c r="AS22" s="334">
        <f>(AR22)*'a14'!$J$14/1000000</f>
        <v>4.6271165915890542</v>
      </c>
      <c r="AT22" s="337">
        <v>105.5</v>
      </c>
      <c r="AU22" s="334">
        <f t="shared" si="1"/>
        <v>18.295748755508392</v>
      </c>
      <c r="AV22" s="334">
        <f>'a1'!R25/1000</f>
        <v>135.804</v>
      </c>
      <c r="AW22" s="334">
        <f t="shared" si="2"/>
        <v>134721.72215478477</v>
      </c>
      <c r="AX22" s="337">
        <v>77.599999999999994</v>
      </c>
      <c r="AY22" s="334">
        <f>(AX22)*'a14'!$E$19/1000000</f>
        <v>6.4853524264573386</v>
      </c>
      <c r="AZ22" s="337">
        <v>167.8</v>
      </c>
      <c r="BA22" s="334">
        <f>(AZ22)*'a14'!$F$19/1000000</f>
        <v>17.52967360115241</v>
      </c>
      <c r="BB22" s="337">
        <v>104</v>
      </c>
      <c r="BC22" s="334">
        <f>(BB22)*'a14'!$G$19/1000000</f>
        <v>13.037564156280219</v>
      </c>
      <c r="BD22" s="337">
        <v>58.5</v>
      </c>
      <c r="BE22" s="334">
        <f>(BD22)*'a14'!$H$19/1000000</f>
        <v>8.7590143604757849</v>
      </c>
      <c r="BF22" s="337">
        <v>229.4</v>
      </c>
      <c r="BG22" s="334">
        <f>(BF22)*'a14'!$I$19/1000000</f>
        <v>36.651617877536601</v>
      </c>
      <c r="BH22" s="337">
        <v>93.5</v>
      </c>
      <c r="BI22" s="334">
        <f>(BH22)*'a14'!$J$19/1000000</f>
        <v>26.459612907176762</v>
      </c>
      <c r="BJ22" s="337">
        <v>730.8</v>
      </c>
      <c r="BK22" s="334">
        <f t="shared" si="3"/>
        <v>108.92283532907911</v>
      </c>
      <c r="BL22" s="334">
        <f>'a1'!X25/1000</f>
        <v>931.83600000000001</v>
      </c>
      <c r="BM22" s="334">
        <f t="shared" si="4"/>
        <v>116890.56371408608</v>
      </c>
      <c r="BN22" s="337">
        <v>90.5</v>
      </c>
      <c r="BO22" s="334">
        <f>(BN22)*'a14'!$E$24/1000000</f>
        <v>10.022870943757994</v>
      </c>
      <c r="BP22" s="337">
        <v>113.6</v>
      </c>
      <c r="BQ22" s="334">
        <f>(BP22)*'a14'!$F$24/1000000</f>
        <v>15.726493635509781</v>
      </c>
      <c r="BR22" s="337">
        <v>128.30000000000001</v>
      </c>
      <c r="BS22" s="334">
        <f>(BR22)*'a14'!$G$24/1000000</f>
        <v>21.31382887432294</v>
      </c>
      <c r="BT22" s="337">
        <v>42.9</v>
      </c>
      <c r="BU22" s="334">
        <f>(BT22)*'a14'!$H$24/1000000</f>
        <v>8.3913080606297665</v>
      </c>
      <c r="BV22" s="337">
        <v>156.1</v>
      </c>
      <c r="BW22" s="334">
        <f>(BV22)*'a14'!$I$24/1000000</f>
        <v>32.543643623068327</v>
      </c>
      <c r="BX22" s="337">
        <v>62.3</v>
      </c>
      <c r="BY22" s="334">
        <f>(BX22)*'a14'!$J$24/1000000</f>
        <v>22.11682104905077</v>
      </c>
      <c r="BZ22" s="337">
        <v>593.70000000000005</v>
      </c>
      <c r="CA22" s="334">
        <f t="shared" si="5"/>
        <v>110.11496618633959</v>
      </c>
      <c r="CB22" s="334">
        <f>'a1'!AD25/1000</f>
        <v>750.53</v>
      </c>
      <c r="CC22" s="334">
        <f t="shared" si="6"/>
        <v>146716.27541382701</v>
      </c>
      <c r="CD22" s="337">
        <v>1000.8</v>
      </c>
      <c r="CE22" s="334">
        <f>(CD22)*'a14'!$E$29/1000000</f>
        <v>98.836063112951308</v>
      </c>
      <c r="CF22" s="337">
        <v>992</v>
      </c>
      <c r="CG22" s="334">
        <f>(CF22)*'a14'!$F$29/1000000</f>
        <v>122.45875125905238</v>
      </c>
      <c r="CH22" s="337">
        <v>865.5</v>
      </c>
      <c r="CI22" s="334">
        <f>(CH22)*'a14'!$G$29/1000000</f>
        <v>128.21134985650383</v>
      </c>
      <c r="CJ22" s="337">
        <v>450.9</v>
      </c>
      <c r="CK22" s="334">
        <f>(CJ22)*'a14'!$H$29/1000000</f>
        <v>81.454127503212192</v>
      </c>
      <c r="CL22" s="337">
        <v>1714.7</v>
      </c>
      <c r="CM22" s="334">
        <f>(CL22)*'a14'!$I$29/1000000</f>
        <v>306.2099020558021</v>
      </c>
      <c r="CN22" s="337">
        <v>782.6</v>
      </c>
      <c r="CO22" s="334">
        <f>(CN22)*'a14'!$J$29/1000000</f>
        <v>310.80899440102905</v>
      </c>
      <c r="CP22" s="337">
        <v>5806.6</v>
      </c>
      <c r="CQ22" s="334">
        <f t="shared" si="7"/>
        <v>1047.9791881885508</v>
      </c>
      <c r="CR22" s="334">
        <f>'a1'!AJ25/1000</f>
        <v>7295.9350000000004</v>
      </c>
      <c r="CS22" s="334">
        <f t="shared" si="8"/>
        <v>143638.7780577199</v>
      </c>
      <c r="CT22" s="337">
        <v>866.9</v>
      </c>
      <c r="CU22" s="334">
        <f>(CT22)*'a14'!$E$34/1000000</f>
        <v>95.624678304836237</v>
      </c>
      <c r="CV22" s="337">
        <v>1710</v>
      </c>
      <c r="CW22" s="334">
        <f>(CV22)*'a14'!$F$34/1000000</f>
        <v>235.78007829805912</v>
      </c>
      <c r="CX22" s="337">
        <v>1816.9</v>
      </c>
      <c r="CY22" s="334">
        <f>(CX22)*'a14'!$G$34/1000000</f>
        <v>300.62373632262711</v>
      </c>
      <c r="CZ22" s="337">
        <v>811.5</v>
      </c>
      <c r="DA22" s="334">
        <f>(CZ22)*'a14'!$H$34/1000000</f>
        <v>155.31347027044816</v>
      </c>
      <c r="DB22" s="337">
        <v>2302.4</v>
      </c>
      <c r="DC22" s="334">
        <f>(DB22)*'a14'!$I$34/1000000</f>
        <v>441.03217348499203</v>
      </c>
      <c r="DD22" s="337">
        <v>1404.2</v>
      </c>
      <c r="DE22" s="334">
        <f>(DD22)*'a14'!$J$34/1000000</f>
        <v>504.8587806273319</v>
      </c>
      <c r="DF22" s="337">
        <v>8912</v>
      </c>
      <c r="DG22" s="334">
        <f t="shared" si="9"/>
        <v>1733.2329173082946</v>
      </c>
      <c r="DH22" s="334">
        <f>'a1'!AP25/1000</f>
        <v>11365.901</v>
      </c>
      <c r="DI22" s="334">
        <f t="shared" si="10"/>
        <v>152494.10647763821</v>
      </c>
      <c r="DJ22" s="337">
        <v>95.5</v>
      </c>
      <c r="DK22" s="334">
        <f>(DJ22)*'a14'!$E$39/1000000</f>
        <v>12.204458556511975</v>
      </c>
      <c r="DL22" s="337">
        <v>188.8</v>
      </c>
      <c r="DM22" s="334">
        <f>(DL22)*'a14'!$F$39/1000000</f>
        <v>30.159709103003419</v>
      </c>
      <c r="DN22" s="337">
        <v>164.9</v>
      </c>
      <c r="DO22" s="334">
        <f>(DN22)*'a14'!$G$39/1000000</f>
        <v>31.610186638253797</v>
      </c>
      <c r="DP22" s="337">
        <v>71.2</v>
      </c>
      <c r="DQ22" s="334">
        <f>(DP22)*'a14'!$H$39/1000000</f>
        <v>16.217370399019678</v>
      </c>
      <c r="DR22" s="337">
        <v>215.3</v>
      </c>
      <c r="DS22" s="334">
        <f>(DR22)*'a14'!$I$39/1000000</f>
        <v>56.380903584243569</v>
      </c>
      <c r="DT22" s="337">
        <v>109.6</v>
      </c>
      <c r="DU22" s="334">
        <f>(DT22)*'a14'!$J$39/1000000</f>
        <v>41.323280747326322</v>
      </c>
      <c r="DV22" s="337">
        <v>845.3</v>
      </c>
      <c r="DW22" s="334">
        <f t="shared" si="11"/>
        <v>187.89590902835877</v>
      </c>
      <c r="DX22" s="334">
        <f>'a1'!AV25/1000</f>
        <v>1137.489</v>
      </c>
      <c r="DY22" s="334">
        <f t="shared" si="12"/>
        <v>165184.81411983658</v>
      </c>
      <c r="DZ22" s="337">
        <v>91</v>
      </c>
      <c r="EA22" s="334">
        <f>(DZ22)*'a14'!$E$44/1000000</f>
        <v>12.832280388806785</v>
      </c>
      <c r="EB22" s="337">
        <v>161.9</v>
      </c>
      <c r="EC22" s="334">
        <f>(EB22)*'a14'!$F$44/1000000</f>
        <v>28.53772245807443</v>
      </c>
      <c r="ED22" s="337">
        <v>145.4</v>
      </c>
      <c r="EE22" s="334">
        <f>(ED22)*'a14'!$G$44/1000000</f>
        <v>30.755168712074283</v>
      </c>
      <c r="EF22" s="337">
        <v>75.3</v>
      </c>
      <c r="EG22" s="334">
        <f>(EF22)*'a14'!$H$44/1000000</f>
        <v>20.313465878013051</v>
      </c>
      <c r="EH22" s="337">
        <v>195.8</v>
      </c>
      <c r="EI22" s="334">
        <f>(EH22)*'a14'!$I$44/1000000</f>
        <v>57.102530071112511</v>
      </c>
      <c r="EJ22" s="337">
        <v>78.8</v>
      </c>
      <c r="EK22" s="334">
        <f>(EJ22)*'a14'!$J$44/1000000</f>
        <v>46.782904145404821</v>
      </c>
      <c r="EL22" s="337">
        <v>748.3</v>
      </c>
      <c r="EM22" s="334">
        <f t="shared" si="13"/>
        <v>196.32407165348587</v>
      </c>
      <c r="EN22" s="334">
        <f>'a1'!BB25/1000</f>
        <v>1017.332</v>
      </c>
      <c r="EO22" s="334">
        <f t="shared" si="14"/>
        <v>192979.35349864731</v>
      </c>
      <c r="EP22" s="337">
        <v>128.5</v>
      </c>
      <c r="EQ22" s="334">
        <f>(EP22)*'a14'!$E$49/1000000</f>
        <v>11.46743956783067</v>
      </c>
      <c r="ER22" s="337">
        <v>424.7</v>
      </c>
      <c r="ES22" s="334">
        <f>(ER22)*'a14'!$F$49/1000000</f>
        <v>47.37569634686465</v>
      </c>
      <c r="ET22" s="337">
        <v>461</v>
      </c>
      <c r="EU22" s="334">
        <f>(ET22)*'a14'!$G$49/1000000</f>
        <v>61.709995806652991</v>
      </c>
      <c r="EV22" s="337">
        <v>214.9</v>
      </c>
      <c r="EW22" s="334">
        <f>(EV22)*'a14'!$H$49/1000000</f>
        <v>34.90466312497086</v>
      </c>
      <c r="EX22" s="337">
        <v>669.3</v>
      </c>
      <c r="EY22" s="334">
        <f>(EX22)*'a14'!$I$49/1000000</f>
        <v>110.39657899843377</v>
      </c>
      <c r="EZ22" s="337">
        <v>302.5</v>
      </c>
      <c r="FA22" s="334">
        <f>(EZ22)*'a14'!$J$49/1000000</f>
        <v>103.38610500423817</v>
      </c>
      <c r="FB22" s="337">
        <v>2201</v>
      </c>
      <c r="FC22" s="334">
        <f t="shared" si="21"/>
        <v>369.24047884899107</v>
      </c>
      <c r="FD22" s="334">
        <f>'a1'!BH25/1000</f>
        <v>2899.0659999999998</v>
      </c>
      <c r="FE22" s="334">
        <f t="shared" si="15"/>
        <v>127365.32346934879</v>
      </c>
      <c r="FF22" s="337">
        <v>201.1</v>
      </c>
      <c r="FG22" s="334">
        <f>(FF22)*'a14'!$E$54/1000000</f>
        <v>20.19354382366744</v>
      </c>
      <c r="FH22" s="337">
        <v>559.29999999999995</v>
      </c>
      <c r="FI22" s="334">
        <f>(FH22)*'a14'!$F$54/1000000</f>
        <v>70.202940456098958</v>
      </c>
      <c r="FJ22" s="337">
        <v>693.9</v>
      </c>
      <c r="FK22" s="334">
        <f>(FJ22)*'a14'!$G$54/1000000</f>
        <v>104.51740471837023</v>
      </c>
      <c r="FL22" s="337">
        <v>349.9</v>
      </c>
      <c r="FM22" s="334">
        <f>(FL22)*'a14'!$H$54/1000000</f>
        <v>62.964619919945541</v>
      </c>
      <c r="FN22" s="337">
        <v>874.3</v>
      </c>
      <c r="FO22" s="334">
        <f>(FN22)*'a14'!$I$54/1000000</f>
        <v>158.27433313338844</v>
      </c>
      <c r="FP22" s="337">
        <v>460</v>
      </c>
      <c r="FQ22" s="334">
        <f>(FP22)*'a14'!$J$54/1000000</f>
        <v>169.22404591700871</v>
      </c>
      <c r="FR22" s="337">
        <v>3138.5</v>
      </c>
      <c r="FS22" s="334">
        <f t="shared" si="16"/>
        <v>585.37688796847931</v>
      </c>
      <c r="FT22" s="334">
        <f>'a1'!BN25/1000</f>
        <v>3983.1129999999998</v>
      </c>
      <c r="FU22" s="334">
        <f t="shared" si="17"/>
        <v>146964.67008806413</v>
      </c>
    </row>
    <row r="23" spans="1:177" ht="16.5" customHeight="1">
      <c r="A23" s="1">
        <v>1999</v>
      </c>
      <c r="B23" s="337">
        <v>2584.6</v>
      </c>
      <c r="C23" s="334">
        <f>B23*'a14'!$E$4/1000000</f>
        <v>268.07050184778768</v>
      </c>
      <c r="D23" s="337">
        <v>4393.1000000000004</v>
      </c>
      <c r="E23" s="334">
        <f>D23*'a14'!$F$4/1000000</f>
        <v>569.55646989259276</v>
      </c>
      <c r="F23" s="337">
        <v>4567.6000000000004</v>
      </c>
      <c r="G23" s="334">
        <f>F23*'a14'!$G$4/1000000</f>
        <v>710.61604749668527</v>
      </c>
      <c r="H23" s="337">
        <v>2115.5</v>
      </c>
      <c r="I23" s="334">
        <f>H23*'a14'!$H$4/1000000</f>
        <v>387.33373229995937</v>
      </c>
      <c r="J23" s="337">
        <v>6594.2</v>
      </c>
      <c r="K23" s="334">
        <f>J23*'a14'!$I$4/1000000</f>
        <v>1199.081874413102</v>
      </c>
      <c r="L23" s="337">
        <v>3526.5</v>
      </c>
      <c r="M23" s="334">
        <f>L23*'a14'!$J$4/1000000</f>
        <v>1287.4582451443866</v>
      </c>
      <c r="N23" s="337">
        <v>23781.4</v>
      </c>
      <c r="O23" s="334">
        <f t="shared" si="0"/>
        <v>4422.116871094514</v>
      </c>
      <c r="P23" s="334">
        <f>'a1'!F26/1000</f>
        <v>30401.286</v>
      </c>
      <c r="Q23" s="334">
        <f t="shared" si="18"/>
        <v>145458.21749430316</v>
      </c>
      <c r="R23" s="337">
        <v>70.5</v>
      </c>
      <c r="S23" s="334">
        <f>(R23)*'a14'!$E$9/1000000</f>
        <v>6.818137735450267</v>
      </c>
      <c r="T23" s="337">
        <v>97.5</v>
      </c>
      <c r="U23" s="334">
        <f>(T23)*'a14'!$F$9/1000000</f>
        <v>11.786674276709238</v>
      </c>
      <c r="V23" s="337">
        <v>63.5</v>
      </c>
      <c r="W23" s="334">
        <f>(V23)*'a14'!$G$9/1000000</f>
        <v>9.2117392808742977</v>
      </c>
      <c r="X23" s="337">
        <v>35</v>
      </c>
      <c r="Y23" s="334">
        <f>(X23)*'a14'!$H$9/1000000</f>
        <v>6.1062242947525238</v>
      </c>
      <c r="Z23" s="337">
        <v>127.4</v>
      </c>
      <c r="AA23" s="334">
        <f>(Z23)*'a14'!$I$9/1000000</f>
        <v>23.547706820619453</v>
      </c>
      <c r="AB23" s="337">
        <v>37.4</v>
      </c>
      <c r="AC23" s="334">
        <f>(AB23)*'a14'!$J$9/1000000</f>
        <v>12.701765997181539</v>
      </c>
      <c r="AD23" s="337">
        <v>431.2</v>
      </c>
      <c r="AE23" s="334">
        <f t="shared" si="19"/>
        <v>70.172248405587311</v>
      </c>
      <c r="AF23" s="334">
        <f>'a1'!L26/1000</f>
        <v>533.32899999999995</v>
      </c>
      <c r="AG23" s="334">
        <f t="shared" si="20"/>
        <v>131574.03479950895</v>
      </c>
      <c r="AH23" s="337">
        <v>13.4</v>
      </c>
      <c r="AI23" s="334">
        <f>(AH23)*'a14'!$E$14/1000000</f>
        <v>1.144525587901962</v>
      </c>
      <c r="AJ23" s="337">
        <v>13.4</v>
      </c>
      <c r="AK23" s="334">
        <f>(AJ23)*'a14'!$F$14/1000000</f>
        <v>1.4306569848774524</v>
      </c>
      <c r="AL23" s="337">
        <v>17.100000000000001</v>
      </c>
      <c r="AM23" s="334">
        <f>(AL23)*'a14'!$G$14/1000000</f>
        <v>2.1908269649018903</v>
      </c>
      <c r="AN23" s="337">
        <v>17.100000000000001</v>
      </c>
      <c r="AO23" s="334">
        <f>(AN23)*'a14'!$H$14/1000000</f>
        <v>3.021514085423171</v>
      </c>
      <c r="AP23" s="337">
        <v>30.1</v>
      </c>
      <c r="AQ23" s="334">
        <f>(AP23)*'a14'!$I$14/1000000</f>
        <v>6.4451017743160035</v>
      </c>
      <c r="AR23" s="337">
        <v>11.9</v>
      </c>
      <c r="AS23" s="334">
        <f>(AR23)*'a14'!$J$14/1000000</f>
        <v>4.7467833999922195</v>
      </c>
      <c r="AT23" s="337">
        <v>106.3</v>
      </c>
      <c r="AU23" s="334">
        <f t="shared" si="1"/>
        <v>18.979408797412695</v>
      </c>
      <c r="AV23" s="334">
        <f>'a1'!R26/1000</f>
        <v>136.28100000000001</v>
      </c>
      <c r="AW23" s="334">
        <f t="shared" si="2"/>
        <v>139266.72681747781</v>
      </c>
      <c r="AX23" s="337">
        <v>75.8</v>
      </c>
      <c r="AY23" s="334">
        <f>(AX23)*'a14'!$E$19/1000000</f>
        <v>6.3349189938848758</v>
      </c>
      <c r="AZ23" s="337">
        <v>166.7</v>
      </c>
      <c r="BA23" s="334">
        <f>(AZ23)*'a14'!$F$19/1000000</f>
        <v>17.414759173492886</v>
      </c>
      <c r="BB23" s="337">
        <v>106.1</v>
      </c>
      <c r="BC23" s="334">
        <f>(BB23)*'a14'!$G$19/1000000</f>
        <v>13.30082266328203</v>
      </c>
      <c r="BD23" s="337">
        <v>57.3</v>
      </c>
      <c r="BE23" s="334">
        <f>(BD23)*'a14'!$H$19/1000000</f>
        <v>8.5793422710301268</v>
      </c>
      <c r="BF23" s="337">
        <v>233.7</v>
      </c>
      <c r="BG23" s="334">
        <f>(BF23)*'a14'!$I$19/1000000</f>
        <v>37.338635998170467</v>
      </c>
      <c r="BH23" s="337">
        <v>95.3</v>
      </c>
      <c r="BI23" s="334">
        <f>(BH23)*'a14'!$J$19/1000000</f>
        <v>26.968995829453959</v>
      </c>
      <c r="BJ23" s="337">
        <v>734.9</v>
      </c>
      <c r="BK23" s="334">
        <f t="shared" si="3"/>
        <v>109.93747492931435</v>
      </c>
      <c r="BL23" s="334">
        <f>'a1'!X26/1000</f>
        <v>933.78399999999999</v>
      </c>
      <c r="BM23" s="334">
        <f t="shared" si="4"/>
        <v>117733.30334350809</v>
      </c>
      <c r="BN23" s="337">
        <v>90.4</v>
      </c>
      <c r="BO23" s="334">
        <f>(BN23)*'a14'!$E$24/1000000</f>
        <v>10.01179594824003</v>
      </c>
      <c r="BP23" s="337">
        <v>114</v>
      </c>
      <c r="BQ23" s="334">
        <f>(BP23)*'a14'!$F$24/1000000</f>
        <v>15.781868613099604</v>
      </c>
      <c r="BR23" s="337">
        <v>121.9</v>
      </c>
      <c r="BS23" s="334">
        <f>(BR23)*'a14'!$G$24/1000000</f>
        <v>20.250629304598334</v>
      </c>
      <c r="BT23" s="337">
        <v>37.799999999999997</v>
      </c>
      <c r="BU23" s="334">
        <f>(BT23)*'a14'!$H$24/1000000</f>
        <v>7.3937399695059467</v>
      </c>
      <c r="BV23" s="337">
        <v>165</v>
      </c>
      <c r="BW23" s="334">
        <f>(BV23)*'a14'!$I$24/1000000</f>
        <v>34.399110812340005</v>
      </c>
      <c r="BX23" s="337">
        <v>66.599999999999994</v>
      </c>
      <c r="BY23" s="334">
        <f>(BX23)*'a14'!$J$24/1000000</f>
        <v>23.643343208134532</v>
      </c>
      <c r="BZ23" s="337">
        <v>595.79999999999995</v>
      </c>
      <c r="CA23" s="334">
        <f t="shared" si="5"/>
        <v>111.48048785591845</v>
      </c>
      <c r="CB23" s="334">
        <f>'a1'!AD26/1000</f>
        <v>750.601</v>
      </c>
      <c r="CC23" s="334">
        <f t="shared" si="6"/>
        <v>148521.635137601</v>
      </c>
      <c r="CD23" s="337">
        <v>983.2</v>
      </c>
      <c r="CE23" s="334">
        <f>(CD23)*'a14'!$E$29/1000000</f>
        <v>97.097938901532501</v>
      </c>
      <c r="CF23" s="337">
        <v>979.1</v>
      </c>
      <c r="CG23" s="334">
        <f>(CF23)*'a14'!$F$29/1000000</f>
        <v>120.86629370739738</v>
      </c>
      <c r="CH23" s="337">
        <v>912.4</v>
      </c>
      <c r="CI23" s="334">
        <f>(CH23)*'a14'!$G$29/1000000</f>
        <v>135.15890884930573</v>
      </c>
      <c r="CJ23" s="337">
        <v>437.3</v>
      </c>
      <c r="CK23" s="334">
        <f>(CJ23)*'a14'!$H$29/1000000</f>
        <v>78.997316383133054</v>
      </c>
      <c r="CL23" s="337">
        <v>1710.8</v>
      </c>
      <c r="CM23" s="334">
        <f>(CL23)*'a14'!$I$29/1000000</f>
        <v>305.51344283960242</v>
      </c>
      <c r="CN23" s="337">
        <v>821.7</v>
      </c>
      <c r="CO23" s="334">
        <f>(CN23)*'a14'!$J$29/1000000</f>
        <v>326.33752964391209</v>
      </c>
      <c r="CP23" s="337">
        <v>5844.6</v>
      </c>
      <c r="CQ23" s="334">
        <f t="shared" si="7"/>
        <v>1063.9714303248832</v>
      </c>
      <c r="CR23" s="334">
        <f>'a1'!AJ26/1000</f>
        <v>7323.25</v>
      </c>
      <c r="CS23" s="334">
        <f t="shared" si="8"/>
        <v>145286.78255212959</v>
      </c>
      <c r="CT23" s="337">
        <v>835.3</v>
      </c>
      <c r="CU23" s="334">
        <f>(CT23)*'a14'!$E$34/1000000</f>
        <v>92.138993872453227</v>
      </c>
      <c r="CV23" s="337">
        <v>1648.1</v>
      </c>
      <c r="CW23" s="334">
        <f>(CV23)*'a14'!$F$34/1000000</f>
        <v>227.24511522984284</v>
      </c>
      <c r="CX23" s="337">
        <v>1876.1</v>
      </c>
      <c r="CY23" s="334">
        <f>(CX23)*'a14'!$G$34/1000000</f>
        <v>310.41895080350082</v>
      </c>
      <c r="CZ23" s="337">
        <v>825.8</v>
      </c>
      <c r="DA23" s="334">
        <f>(CZ23)*'a14'!$H$34/1000000</f>
        <v>158.05035582173269</v>
      </c>
      <c r="DB23" s="337">
        <v>2357.5</v>
      </c>
      <c r="DC23" s="334">
        <f>(DB23)*'a14'!$I$34/1000000</f>
        <v>451.58675685843843</v>
      </c>
      <c r="DD23" s="337">
        <v>1499.6</v>
      </c>
      <c r="DE23" s="334">
        <f>(DD23)*'a14'!$J$34/1000000</f>
        <v>539.1584015302285</v>
      </c>
      <c r="DF23" s="337">
        <v>9042.2999999999993</v>
      </c>
      <c r="DG23" s="334">
        <f t="shared" si="9"/>
        <v>1778.5985741161965</v>
      </c>
      <c r="DH23" s="334">
        <f>'a1'!AP26/1000</f>
        <v>11504.759</v>
      </c>
      <c r="DI23" s="334">
        <f t="shared" si="10"/>
        <v>154596.76939918485</v>
      </c>
      <c r="DJ23" s="337">
        <v>93.3</v>
      </c>
      <c r="DK23" s="334">
        <f>(DJ23)*'a14'!$E$39/1000000</f>
        <v>11.923308725890758</v>
      </c>
      <c r="DL23" s="337">
        <v>190.4</v>
      </c>
      <c r="DM23" s="334">
        <f>(DL23)*'a14'!$F$39/1000000</f>
        <v>30.415299858113617</v>
      </c>
      <c r="DN23" s="337">
        <v>161.30000000000001</v>
      </c>
      <c r="DO23" s="334">
        <f>(DN23)*'a14'!$G$39/1000000</f>
        <v>30.920091599456264</v>
      </c>
      <c r="DP23" s="337">
        <v>70.8</v>
      </c>
      <c r="DQ23" s="334">
        <f>(DP23)*'a14'!$H$39/1000000</f>
        <v>16.126261576553276</v>
      </c>
      <c r="DR23" s="337">
        <v>224.8</v>
      </c>
      <c r="DS23" s="334">
        <f>(DR23)*'a14'!$I$39/1000000</f>
        <v>58.868681494370428</v>
      </c>
      <c r="DT23" s="337">
        <v>109.6</v>
      </c>
      <c r="DU23" s="334">
        <f>(DT23)*'a14'!$J$39/1000000</f>
        <v>41.323280747326322</v>
      </c>
      <c r="DV23" s="337">
        <v>850.3</v>
      </c>
      <c r="DW23" s="334">
        <f t="shared" si="11"/>
        <v>189.57692400171067</v>
      </c>
      <c r="DX23" s="334">
        <f>'a1'!AV26/1000</f>
        <v>1142.4480000000001</v>
      </c>
      <c r="DY23" s="334">
        <f t="shared" si="12"/>
        <v>165939.21474037386</v>
      </c>
      <c r="DZ23" s="337">
        <v>88.2</v>
      </c>
      <c r="EA23" s="334">
        <f>(DZ23)*'a14'!$E$44/1000000</f>
        <v>12.437440992228115</v>
      </c>
      <c r="EB23" s="337">
        <v>165.7</v>
      </c>
      <c r="EC23" s="334">
        <f>(EB23)*'a14'!$F$44/1000000</f>
        <v>29.207539291556103</v>
      </c>
      <c r="ED23" s="337">
        <v>143.5</v>
      </c>
      <c r="EE23" s="334">
        <f>(ED23)*'a14'!$G$44/1000000</f>
        <v>30.353278611985278</v>
      </c>
      <c r="EF23" s="337">
        <v>75.599999999999994</v>
      </c>
      <c r="EG23" s="334">
        <f>(EF23)*'a14'!$H$44/1000000</f>
        <v>20.394396020953341</v>
      </c>
      <c r="EH23" s="337">
        <v>193.2</v>
      </c>
      <c r="EI23" s="334">
        <f>(EH23)*'a14'!$I$44/1000000</f>
        <v>56.344273798462389</v>
      </c>
      <c r="EJ23" s="337">
        <v>82.4</v>
      </c>
      <c r="EK23" s="334">
        <f>(EJ23)*'a14'!$J$44/1000000</f>
        <v>48.920194182504545</v>
      </c>
      <c r="EL23" s="337">
        <v>748.6</v>
      </c>
      <c r="EM23" s="334">
        <f t="shared" si="13"/>
        <v>197.65712289768976</v>
      </c>
      <c r="EN23" s="334">
        <f>'a1'!BB26/1000</f>
        <v>1014.524</v>
      </c>
      <c r="EO23" s="334">
        <f t="shared" si="14"/>
        <v>194827.44902800699</v>
      </c>
      <c r="EP23" s="337">
        <v>138.1</v>
      </c>
      <c r="EQ23" s="334">
        <f>(EP23)*'a14'!$E$49/1000000</f>
        <v>12.324151006361211</v>
      </c>
      <c r="ER23" s="337">
        <v>439.2</v>
      </c>
      <c r="ES23" s="334">
        <f>(ER23)*'a14'!$F$49/1000000</f>
        <v>48.993185390965273</v>
      </c>
      <c r="ET23" s="337">
        <v>462.3</v>
      </c>
      <c r="EU23" s="334">
        <f>(ET23)*'a14'!$G$49/1000000</f>
        <v>61.884015317604515</v>
      </c>
      <c r="EV23" s="337">
        <v>228.9</v>
      </c>
      <c r="EW23" s="334">
        <f>(EV23)*'a14'!$H$49/1000000</f>
        <v>37.178582546793066</v>
      </c>
      <c r="EX23" s="337">
        <v>666.1</v>
      </c>
      <c r="EY23" s="334">
        <f>(EX23)*'a14'!$I$49/1000000</f>
        <v>109.86876030308791</v>
      </c>
      <c r="EZ23" s="337">
        <v>320</v>
      </c>
      <c r="FA23" s="334">
        <f>(EZ23)*'a14'!$J$49/1000000</f>
        <v>109.36711934332634</v>
      </c>
      <c r="FB23" s="337">
        <v>2254.6</v>
      </c>
      <c r="FC23" s="334">
        <f t="shared" si="21"/>
        <v>379.61581390813836</v>
      </c>
      <c r="FD23" s="334">
        <f>'a1'!BH26/1000</f>
        <v>2952.692</v>
      </c>
      <c r="FE23" s="334">
        <f t="shared" si="15"/>
        <v>128566.00482140986</v>
      </c>
      <c r="FF23" s="337">
        <v>196.4</v>
      </c>
      <c r="FG23" s="334">
        <f>(FF23)*'a14'!$E$54/1000000</f>
        <v>19.721591282786104</v>
      </c>
      <c r="FH23" s="337">
        <v>566.29999999999995</v>
      </c>
      <c r="FI23" s="334">
        <f>(FH23)*'a14'!$F$54/1000000</f>
        <v>71.081575505612079</v>
      </c>
      <c r="FJ23" s="337">
        <v>703.3</v>
      </c>
      <c r="FK23" s="334">
        <f>(FJ23)*'a14'!$G$54/1000000</f>
        <v>105.93326234101424</v>
      </c>
      <c r="FL23" s="337">
        <v>339.4</v>
      </c>
      <c r="FM23" s="334">
        <f>(FL23)*'a14'!$H$54/1000000</f>
        <v>61.07514147136186</v>
      </c>
      <c r="FN23" s="337">
        <v>885.5</v>
      </c>
      <c r="FO23" s="334">
        <f>(FN23)*'a14'!$I$54/1000000</f>
        <v>160.30186662428852</v>
      </c>
      <c r="FP23" s="337">
        <v>482</v>
      </c>
      <c r="FQ23" s="334">
        <f>(FP23)*'a14'!$J$54/1000000</f>
        <v>177.31736985217</v>
      </c>
      <c r="FR23" s="337">
        <v>3172.8</v>
      </c>
      <c r="FS23" s="334">
        <f t="shared" si="16"/>
        <v>595.43080707723288</v>
      </c>
      <c r="FT23" s="334">
        <f>'a1'!BN26/1000</f>
        <v>4011.375</v>
      </c>
      <c r="FU23" s="334">
        <f t="shared" si="17"/>
        <v>148435.58806574624</v>
      </c>
    </row>
    <row r="24" spans="1:177" ht="16.5" customHeight="1">
      <c r="A24" s="1">
        <v>2000</v>
      </c>
      <c r="B24" s="337">
        <v>2498.8000000000002</v>
      </c>
      <c r="C24" s="334">
        <f>B24*'a14'!$E$4/1000000</f>
        <v>259.17146561063686</v>
      </c>
      <c r="D24" s="337">
        <v>4291</v>
      </c>
      <c r="E24" s="334">
        <f>D24*'a14'!$F$4/1000000</f>
        <v>556.31941278575846</v>
      </c>
      <c r="F24" s="337">
        <v>4717.3</v>
      </c>
      <c r="G24" s="334">
        <f>F24*'a14'!$G$4/1000000</f>
        <v>733.90600771873926</v>
      </c>
      <c r="H24" s="337">
        <v>2275</v>
      </c>
      <c r="I24" s="334">
        <f>H24*'a14'!$H$4/1000000</f>
        <v>416.53710280425787</v>
      </c>
      <c r="J24" s="337">
        <v>6581.4</v>
      </c>
      <c r="K24" s="334">
        <f>J24*'a14'!$I$4/1000000</f>
        <v>1196.7543368812576</v>
      </c>
      <c r="L24" s="337">
        <v>3726.3</v>
      </c>
      <c r="M24" s="334">
        <f>L24*'a14'!$J$4/1000000</f>
        <v>1360.4014345332562</v>
      </c>
      <c r="N24" s="337">
        <v>24089.7</v>
      </c>
      <c r="O24" s="334">
        <f t="shared" si="0"/>
        <v>4523.0897603339063</v>
      </c>
      <c r="P24" s="334">
        <f>'a1'!F27/1000</f>
        <v>30685.73</v>
      </c>
      <c r="Q24" s="334">
        <f t="shared" si="18"/>
        <v>147400.42880954457</v>
      </c>
      <c r="R24" s="337">
        <v>67.599999999999994</v>
      </c>
      <c r="S24" s="334">
        <f>(R24)*'a14'!$E$9/1000000</f>
        <v>6.5376753321480567</v>
      </c>
      <c r="T24" s="337">
        <v>94</v>
      </c>
      <c r="U24" s="334">
        <f>(T24)*'a14'!$F$9/1000000</f>
        <v>11.363562892417113</v>
      </c>
      <c r="V24" s="337">
        <v>65.8</v>
      </c>
      <c r="W24" s="334">
        <f>(V24)*'a14'!$G$9/1000000</f>
        <v>9.5453928296303729</v>
      </c>
      <c r="X24" s="337">
        <v>35.299999999999997</v>
      </c>
      <c r="Y24" s="334">
        <f>(X24)*'a14'!$H$9/1000000</f>
        <v>6.1585633601361165</v>
      </c>
      <c r="Z24" s="337">
        <v>128.6</v>
      </c>
      <c r="AA24" s="334">
        <f>(Z24)*'a14'!$I$9/1000000</f>
        <v>23.769506256920415</v>
      </c>
      <c r="AB24" s="337">
        <v>38.1</v>
      </c>
      <c r="AC24" s="334">
        <f>(AB24)*'a14'!$J$9/1000000</f>
        <v>12.93949958536408</v>
      </c>
      <c r="AD24" s="337">
        <v>429.3</v>
      </c>
      <c r="AE24" s="334">
        <f t="shared" si="19"/>
        <v>70.314200256616147</v>
      </c>
      <c r="AF24" s="334">
        <f>'a1'!L27/1000</f>
        <v>527.96600000000001</v>
      </c>
      <c r="AG24" s="334">
        <f t="shared" si="20"/>
        <v>133179.40976618978</v>
      </c>
      <c r="AH24" s="337">
        <v>12.7</v>
      </c>
      <c r="AI24" s="334">
        <f>(AH24)*'a14'!$E$14/1000000</f>
        <v>1.0847369377876803</v>
      </c>
      <c r="AJ24" s="337">
        <v>12.7</v>
      </c>
      <c r="AK24" s="334">
        <f>(AJ24)*'a14'!$F$14/1000000</f>
        <v>1.3559211722346005</v>
      </c>
      <c r="AL24" s="337">
        <v>17.7</v>
      </c>
      <c r="AM24" s="334">
        <f>(AL24)*'a14'!$G$14/1000000</f>
        <v>2.2676980864773948</v>
      </c>
      <c r="AN24" s="337">
        <v>17.7</v>
      </c>
      <c r="AO24" s="334">
        <f>(AN24)*'a14'!$H$14/1000000</f>
        <v>3.1275321235081939</v>
      </c>
      <c r="AP24" s="337">
        <v>31</v>
      </c>
      <c r="AQ24" s="334">
        <f>(AP24)*'a14'!$I$14/1000000</f>
        <v>6.6378124585978773</v>
      </c>
      <c r="AR24" s="337">
        <v>11.1</v>
      </c>
      <c r="AS24" s="334">
        <f>(AR24)*'a14'!$J$14/1000000</f>
        <v>4.4276719109171117</v>
      </c>
      <c r="AT24" s="337">
        <v>106.9</v>
      </c>
      <c r="AU24" s="334">
        <f t="shared" si="1"/>
        <v>18.901372689522859</v>
      </c>
      <c r="AV24" s="334">
        <f>'a1'!R27/1000</f>
        <v>136.47</v>
      </c>
      <c r="AW24" s="334">
        <f t="shared" si="2"/>
        <v>138502.0348026882</v>
      </c>
      <c r="AX24" s="337">
        <v>70.2</v>
      </c>
      <c r="AY24" s="334">
        <f>(AX24)*'a14'!$E$19/1000000</f>
        <v>5.8669038703260989</v>
      </c>
      <c r="AZ24" s="337">
        <v>165.6</v>
      </c>
      <c r="BA24" s="334">
        <f>(AZ24)*'a14'!$F$19/1000000</f>
        <v>17.299844745833369</v>
      </c>
      <c r="BB24" s="337">
        <v>109.3</v>
      </c>
      <c r="BC24" s="334">
        <f>(BB24)*'a14'!$G$19/1000000</f>
        <v>13.701978483475269</v>
      </c>
      <c r="BD24" s="337">
        <v>61.6</v>
      </c>
      <c r="BE24" s="334">
        <f>(BD24)*'a14'!$H$19/1000000</f>
        <v>9.223167258210399</v>
      </c>
      <c r="BF24" s="337">
        <v>229.8</v>
      </c>
      <c r="BG24" s="334">
        <f>(BF24)*'a14'!$I$19/1000000</f>
        <v>36.71552653992115</v>
      </c>
      <c r="BH24" s="337">
        <v>102.7</v>
      </c>
      <c r="BI24" s="334">
        <f>(BH24)*'a14'!$J$19/1000000</f>
        <v>29.063125621038004</v>
      </c>
      <c r="BJ24" s="337">
        <v>739.1</v>
      </c>
      <c r="BK24" s="334">
        <f t="shared" si="3"/>
        <v>111.8705465188043</v>
      </c>
      <c r="BL24" s="334">
        <f>'a1'!X27/1000</f>
        <v>933.82100000000003</v>
      </c>
      <c r="BM24" s="334">
        <f t="shared" si="4"/>
        <v>119798.70501820403</v>
      </c>
      <c r="BN24" s="337">
        <v>88.9</v>
      </c>
      <c r="BO24" s="334">
        <f>(BN24)*'a14'!$E$24/1000000</f>
        <v>9.8456710154705611</v>
      </c>
      <c r="BP24" s="337">
        <v>113.7</v>
      </c>
      <c r="BQ24" s="334">
        <f>(BP24)*'a14'!$F$24/1000000</f>
        <v>15.740337379907238</v>
      </c>
      <c r="BR24" s="337">
        <v>119.7</v>
      </c>
      <c r="BS24" s="334">
        <f>(BR24)*'a14'!$G$24/1000000</f>
        <v>19.8851544525055</v>
      </c>
      <c r="BT24" s="337">
        <v>43.2</v>
      </c>
      <c r="BU24" s="334">
        <f>(BT24)*'a14'!$H$24/1000000</f>
        <v>8.4499885365782266</v>
      </c>
      <c r="BV24" s="337">
        <v>167.7</v>
      </c>
      <c r="BW24" s="334">
        <f>(BV24)*'a14'!$I$24/1000000</f>
        <v>34.962005352905564</v>
      </c>
      <c r="BX24" s="337">
        <v>65</v>
      </c>
      <c r="BY24" s="334">
        <f>(BX24)*'a14'!$J$24/1000000</f>
        <v>23.075334962894065</v>
      </c>
      <c r="BZ24" s="337">
        <v>598.20000000000005</v>
      </c>
      <c r="CA24" s="334">
        <f t="shared" si="5"/>
        <v>111.95849170026115</v>
      </c>
      <c r="CB24" s="334">
        <f>'a1'!AD27/1000</f>
        <v>750.51700000000005</v>
      </c>
      <c r="CC24" s="334">
        <f t="shared" si="6"/>
        <v>149175.15752509423</v>
      </c>
      <c r="CD24" s="337">
        <v>976.6</v>
      </c>
      <c r="CE24" s="334">
        <f>(CD24)*'a14'!$E$29/1000000</f>
        <v>96.446142322250452</v>
      </c>
      <c r="CF24" s="337">
        <v>952.4</v>
      </c>
      <c r="CG24" s="334">
        <f>(CF24)*'a14'!$F$29/1000000</f>
        <v>117.57027691443699</v>
      </c>
      <c r="CH24" s="337">
        <v>921.6</v>
      </c>
      <c r="CI24" s="334">
        <f>(CH24)*'a14'!$G$29/1000000</f>
        <v>136.52175624235002</v>
      </c>
      <c r="CJ24" s="337">
        <v>471.4</v>
      </c>
      <c r="CK24" s="334">
        <f>(CJ24)*'a14'!$H$29/1000000</f>
        <v>85.157408970978551</v>
      </c>
      <c r="CL24" s="337">
        <v>1725.3</v>
      </c>
      <c r="CM24" s="334">
        <f>(CL24)*'a14'!$I$29/1000000</f>
        <v>308.10284248957561</v>
      </c>
      <c r="CN24" s="337">
        <v>840.8</v>
      </c>
      <c r="CO24" s="334">
        <f>(CN24)*'a14'!$J$29/1000000</f>
        <v>333.92308010782676</v>
      </c>
      <c r="CP24" s="337">
        <v>5888.2</v>
      </c>
      <c r="CQ24" s="334">
        <f t="shared" si="7"/>
        <v>1077.7215070474185</v>
      </c>
      <c r="CR24" s="334">
        <f>'a1'!AJ27/1000</f>
        <v>7356.951</v>
      </c>
      <c r="CS24" s="334">
        <f t="shared" si="8"/>
        <v>146490.23855771482</v>
      </c>
      <c r="CT24" s="337">
        <v>789.5</v>
      </c>
      <c r="CU24" s="334">
        <f>(CT24)*'a14'!$E$34/1000000</f>
        <v>87.086957574885474</v>
      </c>
      <c r="CV24" s="337">
        <v>1617.5</v>
      </c>
      <c r="CW24" s="334">
        <f>(CV24)*'a14'!$F$34/1000000</f>
        <v>223.02589277608811</v>
      </c>
      <c r="CX24" s="337">
        <v>1932.1</v>
      </c>
      <c r="CY24" s="334">
        <f>(CX24)*'a14'!$G$34/1000000</f>
        <v>319.68469423135434</v>
      </c>
      <c r="CZ24" s="337">
        <v>896.9</v>
      </c>
      <c r="DA24" s="334">
        <f>(CZ24)*'a14'!$H$34/1000000</f>
        <v>171.65822733895868</v>
      </c>
      <c r="DB24" s="337">
        <v>2340.9</v>
      </c>
      <c r="DC24" s="334">
        <f>(DB24)*'a14'!$I$34/1000000</f>
        <v>448.40697311979574</v>
      </c>
      <c r="DD24" s="337">
        <v>1630.9</v>
      </c>
      <c r="DE24" s="334">
        <f>(DD24)*'a14'!$J$34/1000000</f>
        <v>586.36532212299926</v>
      </c>
      <c r="DF24" s="337">
        <v>9207.7999999999993</v>
      </c>
      <c r="DG24" s="334">
        <f t="shared" si="9"/>
        <v>1836.2280671640815</v>
      </c>
      <c r="DH24" s="334">
        <f>'a1'!AP27/1000</f>
        <v>11683.29</v>
      </c>
      <c r="DI24" s="334">
        <f t="shared" si="10"/>
        <v>157167.03661075616</v>
      </c>
      <c r="DJ24" s="337">
        <v>85.2</v>
      </c>
      <c r="DK24" s="334">
        <f>(DJ24)*'a14'!$E$39/1000000</f>
        <v>10.888166167694456</v>
      </c>
      <c r="DL24" s="337">
        <v>185.8</v>
      </c>
      <c r="DM24" s="334">
        <f>(DL24)*'a14'!$F$39/1000000</f>
        <v>29.680476437171794</v>
      </c>
      <c r="DN24" s="337">
        <v>176.1</v>
      </c>
      <c r="DO24" s="334">
        <f>(DN24)*'a14'!$G$39/1000000</f>
        <v>33.757148981179462</v>
      </c>
      <c r="DP24" s="337">
        <v>74.2</v>
      </c>
      <c r="DQ24" s="334">
        <f>(DP24)*'a14'!$H$39/1000000</f>
        <v>16.900686567517699</v>
      </c>
      <c r="DR24" s="337">
        <v>215.1</v>
      </c>
      <c r="DS24" s="334">
        <f>(DR24)*'a14'!$I$39/1000000</f>
        <v>56.328529312451415</v>
      </c>
      <c r="DT24" s="337">
        <v>119.6</v>
      </c>
      <c r="DU24" s="334">
        <f>(DT24)*'a14'!$J$39/1000000</f>
        <v>45.093653078286749</v>
      </c>
      <c r="DV24" s="337">
        <v>855.9</v>
      </c>
      <c r="DW24" s="334">
        <f t="shared" si="11"/>
        <v>192.64866054430155</v>
      </c>
      <c r="DX24" s="334">
        <f>'a1'!AV27/1000</f>
        <v>1147.3130000000001</v>
      </c>
      <c r="DY24" s="334">
        <f t="shared" si="12"/>
        <v>167912.90654276693</v>
      </c>
      <c r="DZ24" s="337">
        <v>81.2</v>
      </c>
      <c r="EA24" s="334">
        <f>(DZ24)*'a14'!$E$44/1000000</f>
        <v>11.450342500781439</v>
      </c>
      <c r="EB24" s="337">
        <v>160.69999999999999</v>
      </c>
      <c r="EC24" s="334">
        <f>(EB24)*'a14'!$F$44/1000000</f>
        <v>28.326201352764429</v>
      </c>
      <c r="ED24" s="337">
        <v>152.5</v>
      </c>
      <c r="EE24" s="334">
        <f>(ED24)*'a14'!$G$44/1000000</f>
        <v>32.256968559775295</v>
      </c>
      <c r="EF24" s="337">
        <v>72.8</v>
      </c>
      <c r="EG24" s="334">
        <f>(EF24)*'a14'!$H$44/1000000</f>
        <v>19.639048020177295</v>
      </c>
      <c r="EH24" s="337">
        <v>194.5</v>
      </c>
      <c r="EI24" s="334">
        <f>(EH24)*'a14'!$I$44/1000000</f>
        <v>56.723401934787454</v>
      </c>
      <c r="EJ24" s="337">
        <v>85</v>
      </c>
      <c r="EK24" s="334">
        <f>(EJ24)*'a14'!$J$44/1000000</f>
        <v>50.463792542632106</v>
      </c>
      <c r="EL24" s="337">
        <v>746.7</v>
      </c>
      <c r="EM24" s="334">
        <f t="shared" si="13"/>
        <v>198.85975491091801</v>
      </c>
      <c r="EN24" s="334">
        <f>'a1'!BB27/1000</f>
        <v>1007.5650000000001</v>
      </c>
      <c r="EO24" s="334">
        <f t="shared" si="14"/>
        <v>197366.67600692561</v>
      </c>
      <c r="EP24" s="337">
        <v>150.9</v>
      </c>
      <c r="EQ24" s="334">
        <f>(EP24)*'a14'!$E$49/1000000</f>
        <v>13.466432924401934</v>
      </c>
      <c r="ER24" s="337">
        <v>421.1</v>
      </c>
      <c r="ES24" s="334">
        <f>(ER24)*'a14'!$F$49/1000000</f>
        <v>46.974112860053459</v>
      </c>
      <c r="ET24" s="337">
        <v>488.1</v>
      </c>
      <c r="EU24" s="334">
        <f>(ET24)*'a14'!$G$49/1000000</f>
        <v>65.337633304180756</v>
      </c>
      <c r="EV24" s="337">
        <v>244.1</v>
      </c>
      <c r="EW24" s="334">
        <f>(EV24)*'a14'!$H$49/1000000</f>
        <v>39.647409347628603</v>
      </c>
      <c r="EX24" s="337">
        <v>678.7</v>
      </c>
      <c r="EY24" s="334">
        <f>(EX24)*'a14'!$I$49/1000000</f>
        <v>111.94704641601226</v>
      </c>
      <c r="EZ24" s="337">
        <v>323.89999999999998</v>
      </c>
      <c r="FA24" s="334">
        <f>(EZ24)*'a14'!$J$49/1000000</f>
        <v>110.70003111032311</v>
      </c>
      <c r="FB24" s="337">
        <v>2306.9</v>
      </c>
      <c r="FC24" s="334">
        <f t="shared" si="21"/>
        <v>388.07266596260007</v>
      </c>
      <c r="FD24" s="334">
        <f>'a1'!BH27/1000</f>
        <v>3004.1979999999999</v>
      </c>
      <c r="FE24" s="334">
        <f t="shared" si="15"/>
        <v>129176.79392723119</v>
      </c>
      <c r="FF24" s="337">
        <v>176.2</v>
      </c>
      <c r="FG24" s="334">
        <f>(FF24)*'a14'!$E$54/1000000</f>
        <v>17.693199511338651</v>
      </c>
      <c r="FH24" s="337">
        <v>554.5</v>
      </c>
      <c r="FI24" s="334">
        <f>(FH24)*'a14'!$F$54/1000000</f>
        <v>69.600447850718524</v>
      </c>
      <c r="FJ24" s="337">
        <v>734.3</v>
      </c>
      <c r="FK24" s="334">
        <f>(FJ24)*'a14'!$G$54/1000000</f>
        <v>110.60258003271258</v>
      </c>
      <c r="FL24" s="337">
        <v>366.9</v>
      </c>
      <c r="FM24" s="334">
        <f>(FL24)*'a14'!$H$54/1000000</f>
        <v>66.023775503366721</v>
      </c>
      <c r="FN24" s="337">
        <v>869.8</v>
      </c>
      <c r="FO24" s="334">
        <f>(FN24)*'a14'!$I$54/1000000</f>
        <v>157.45969914150893</v>
      </c>
      <c r="FP24" s="337">
        <v>509</v>
      </c>
      <c r="FQ24" s="334">
        <f>(FP24)*'a14'!$J$54/1000000</f>
        <v>187.25008559077702</v>
      </c>
      <c r="FR24" s="337">
        <v>3210.6</v>
      </c>
      <c r="FS24" s="334">
        <f t="shared" si="16"/>
        <v>608.62978763042247</v>
      </c>
      <c r="FT24" s="334">
        <f>'a1'!BN27/1000</f>
        <v>4039.23</v>
      </c>
      <c r="FU24" s="334">
        <f t="shared" si="17"/>
        <v>150679.65617962394</v>
      </c>
    </row>
    <row r="25" spans="1:177" ht="16.5" customHeight="1">
      <c r="A25" s="1">
        <v>2001</v>
      </c>
      <c r="B25" s="337">
        <v>2365.5</v>
      </c>
      <c r="C25" s="334">
        <f>B25*'a14'!$E$4/1000000</f>
        <v>245.34580674802359</v>
      </c>
      <c r="D25" s="337">
        <v>4267.8</v>
      </c>
      <c r="E25" s="334">
        <f>D25*'a14'!$F$4/1000000</f>
        <v>553.31158002494988</v>
      </c>
      <c r="F25" s="337">
        <v>4731.2</v>
      </c>
      <c r="G25" s="334">
        <f>F25*'a14'!$G$4/1000000</f>
        <v>736.06853575538946</v>
      </c>
      <c r="H25" s="337">
        <v>2242.6</v>
      </c>
      <c r="I25" s="334">
        <f>H25*'a14'!$H$4/1000000</f>
        <v>410.60488208739724</v>
      </c>
      <c r="J25" s="337">
        <v>6907.7</v>
      </c>
      <c r="K25" s="334">
        <f>J25*'a14'!$I$4/1000000</f>
        <v>1256.08836005632</v>
      </c>
      <c r="L25" s="337">
        <v>3904.6</v>
      </c>
      <c r="M25" s="334">
        <f>L25*'a14'!$J$4/1000000</f>
        <v>1425.4953818207207</v>
      </c>
      <c r="N25" s="337">
        <v>24419.4</v>
      </c>
      <c r="O25" s="334">
        <f t="shared" si="0"/>
        <v>4626.9145464928006</v>
      </c>
      <c r="P25" s="334">
        <f>'a1'!F28/1000</f>
        <v>31020.901999999998</v>
      </c>
      <c r="Q25" s="334">
        <f t="shared" si="18"/>
        <v>149154.73916563744</v>
      </c>
      <c r="R25" s="337">
        <v>63.1</v>
      </c>
      <c r="S25" s="334">
        <f>(R25)*'a14'!$E$9/1000000</f>
        <v>6.1024750511618704</v>
      </c>
      <c r="T25" s="337">
        <v>93.6</v>
      </c>
      <c r="U25" s="334">
        <f>(T25)*'a14'!$F$9/1000000</f>
        <v>11.315207305640866</v>
      </c>
      <c r="V25" s="337">
        <v>66.599999999999994</v>
      </c>
      <c r="W25" s="334">
        <f>(V25)*'a14'!$G$9/1000000</f>
        <v>9.6614462378933563</v>
      </c>
      <c r="X25" s="337">
        <v>33.5</v>
      </c>
      <c r="Y25" s="334">
        <f>(X25)*'a14'!$H$9/1000000</f>
        <v>5.8445289678345587</v>
      </c>
      <c r="Z25" s="337">
        <v>129.1</v>
      </c>
      <c r="AA25" s="334">
        <f>(Z25)*'a14'!$I$9/1000000</f>
        <v>23.86192268871249</v>
      </c>
      <c r="AB25" s="337">
        <v>40.799999999999997</v>
      </c>
      <c r="AC25" s="334">
        <f>(AB25)*'a14'!$J$9/1000000</f>
        <v>13.856471996925315</v>
      </c>
      <c r="AD25" s="337">
        <v>426.6</v>
      </c>
      <c r="AE25" s="334">
        <f t="shared" si="19"/>
        <v>70.642052248168454</v>
      </c>
      <c r="AF25" s="334">
        <f>'a1'!L28/1000</f>
        <v>522.04600000000005</v>
      </c>
      <c r="AG25" s="334">
        <f t="shared" si="20"/>
        <v>135317.67746169583</v>
      </c>
      <c r="AH25" s="337">
        <v>11.4</v>
      </c>
      <c r="AI25" s="334">
        <f>(AH25)*'a14'!$E$14/1000000</f>
        <v>0.97370087328972887</v>
      </c>
      <c r="AJ25" s="337">
        <v>11.4</v>
      </c>
      <c r="AK25" s="334">
        <f>(AJ25)*'a14'!$F$14/1000000</f>
        <v>1.2171260916121611</v>
      </c>
      <c r="AL25" s="337">
        <v>17.600000000000001</v>
      </c>
      <c r="AM25" s="334">
        <f>(AL25)*'a14'!$G$14/1000000</f>
        <v>2.2548862328814776</v>
      </c>
      <c r="AN25" s="337">
        <v>17.600000000000001</v>
      </c>
      <c r="AO25" s="334">
        <f>(AN25)*'a14'!$H$14/1000000</f>
        <v>3.109862450494024</v>
      </c>
      <c r="AP25" s="337">
        <v>32.1</v>
      </c>
      <c r="AQ25" s="334">
        <f>(AP25)*'a14'!$I$14/1000000</f>
        <v>6.8733477393868343</v>
      </c>
      <c r="AR25" s="337">
        <v>13.2</v>
      </c>
      <c r="AS25" s="334">
        <f>(AR25)*'a14'!$J$14/1000000</f>
        <v>5.2653395697392682</v>
      </c>
      <c r="AT25" s="337">
        <v>107.8</v>
      </c>
      <c r="AU25" s="334">
        <f t="shared" si="1"/>
        <v>19.694262957403495</v>
      </c>
      <c r="AV25" s="334">
        <f>'a1'!R28/1000</f>
        <v>136.66499999999999</v>
      </c>
      <c r="AW25" s="334">
        <f t="shared" si="2"/>
        <v>144106.12049466575</v>
      </c>
      <c r="AX25" s="337">
        <v>65.099999999999994</v>
      </c>
      <c r="AY25" s="334">
        <f>(AX25)*'a14'!$E$19/1000000</f>
        <v>5.4406758113707836</v>
      </c>
      <c r="AZ25" s="337">
        <v>157.6</v>
      </c>
      <c r="BA25" s="334">
        <f>(AZ25)*'a14'!$F$19/1000000</f>
        <v>16.464103453764121</v>
      </c>
      <c r="BB25" s="337">
        <v>102.7</v>
      </c>
      <c r="BC25" s="334">
        <f>(BB25)*'a14'!$G$19/1000000</f>
        <v>12.874594604326717</v>
      </c>
      <c r="BD25" s="337">
        <v>68.3</v>
      </c>
      <c r="BE25" s="334">
        <f>(BD25)*'a14'!$H$19/1000000</f>
        <v>10.226336424281982</v>
      </c>
      <c r="BF25" s="337">
        <v>240</v>
      </c>
      <c r="BG25" s="334">
        <f>(BF25)*'a14'!$I$19/1000000</f>
        <v>38.345197430727048</v>
      </c>
      <c r="BH25" s="337">
        <v>108.5</v>
      </c>
      <c r="BI25" s="334">
        <f>(BH25)*'a14'!$J$19/1000000</f>
        <v>30.704470592820094</v>
      </c>
      <c r="BJ25" s="337">
        <v>742.1</v>
      </c>
      <c r="BK25" s="334">
        <f t="shared" si="3"/>
        <v>114.05537831729075</v>
      </c>
      <c r="BL25" s="334">
        <f>'a1'!X28/1000</f>
        <v>932.49400000000003</v>
      </c>
      <c r="BM25" s="334">
        <f t="shared" si="4"/>
        <v>122312.18465458302</v>
      </c>
      <c r="BN25" s="337">
        <v>87.5</v>
      </c>
      <c r="BO25" s="334">
        <f>(BN25)*'a14'!$E$24/1000000</f>
        <v>9.6906210782190563</v>
      </c>
      <c r="BP25" s="337">
        <v>106</v>
      </c>
      <c r="BQ25" s="334">
        <f>(BP25)*'a14'!$F$24/1000000</f>
        <v>14.674369061303143</v>
      </c>
      <c r="BR25" s="337">
        <v>118.4</v>
      </c>
      <c r="BS25" s="334">
        <f>(BR25)*'a14'!$G$24/1000000</f>
        <v>19.669192039905191</v>
      </c>
      <c r="BT25" s="337">
        <v>45.2</v>
      </c>
      <c r="BU25" s="334">
        <f>(BT25)*'a14'!$H$24/1000000</f>
        <v>8.8411917095679602</v>
      </c>
      <c r="BV25" s="337">
        <v>172.9</v>
      </c>
      <c r="BW25" s="334">
        <f>(BV25)*'a14'!$I$24/1000000</f>
        <v>36.04609854214295</v>
      </c>
      <c r="BX25" s="337">
        <v>69.7</v>
      </c>
      <c r="BY25" s="334">
        <f>(BX25)*'a14'!$J$24/1000000</f>
        <v>24.743859183287945</v>
      </c>
      <c r="BZ25" s="337">
        <v>599.70000000000005</v>
      </c>
      <c r="CA25" s="334">
        <f t="shared" si="5"/>
        <v>113.66533161442624</v>
      </c>
      <c r="CB25" s="334">
        <f>'a1'!AD28/1000</f>
        <v>749.82</v>
      </c>
      <c r="CC25" s="334">
        <f t="shared" si="6"/>
        <v>151590.15712361128</v>
      </c>
      <c r="CD25" s="337">
        <v>948.1</v>
      </c>
      <c r="CE25" s="334">
        <f>(CD25)*'a14'!$E$29/1000000</f>
        <v>93.631566184441581</v>
      </c>
      <c r="CF25" s="337">
        <v>944.6</v>
      </c>
      <c r="CG25" s="334">
        <f>(CF25)*'a14'!$F$29/1000000</f>
        <v>116.60739560413397</v>
      </c>
      <c r="CH25" s="337">
        <v>897.7</v>
      </c>
      <c r="CI25" s="334">
        <f>(CH25)*'a14'!$G$29/1000000</f>
        <v>132.98131573215886</v>
      </c>
      <c r="CJ25" s="337">
        <v>483.8</v>
      </c>
      <c r="CK25" s="334">
        <f>(CJ25)*'a14'!$H$29/1000000</f>
        <v>87.397442639286012</v>
      </c>
      <c r="CL25" s="337">
        <v>1766.8</v>
      </c>
      <c r="CM25" s="334">
        <f>(CL25)*'a14'!$I$29/1000000</f>
        <v>315.51388286708527</v>
      </c>
      <c r="CN25" s="337">
        <v>894.9</v>
      </c>
      <c r="CO25" s="334">
        <f>(CN25)*'a14'!$J$29/1000000</f>
        <v>355.40885393493596</v>
      </c>
      <c r="CP25" s="337">
        <v>5935.9</v>
      </c>
      <c r="CQ25" s="334">
        <f t="shared" si="7"/>
        <v>1101.5404569620416</v>
      </c>
      <c r="CR25" s="334">
        <f>'a1'!AJ28/1000</f>
        <v>7396.4560000000001</v>
      </c>
      <c r="CS25" s="334">
        <f t="shared" si="8"/>
        <v>148928.14301363268</v>
      </c>
      <c r="CT25" s="337">
        <v>725.3</v>
      </c>
      <c r="CU25" s="334">
        <f>(CT25)*'a14'!$E$34/1000000</f>
        <v>80.005282240740257</v>
      </c>
      <c r="CV25" s="337">
        <v>1647.4</v>
      </c>
      <c r="CW25" s="334">
        <f>(CV25)*'a14'!$F$34/1000000</f>
        <v>227.14859706913606</v>
      </c>
      <c r="CX25" s="337">
        <v>2006.4</v>
      </c>
      <c r="CY25" s="334">
        <f>(CX25)*'a14'!$G$34/1000000</f>
        <v>331.97835024366725</v>
      </c>
      <c r="CZ25" s="337">
        <v>814.6</v>
      </c>
      <c r="DA25" s="334">
        <f>(CZ25)*'a14'!$H$34/1000000</f>
        <v>155.90678112422313</v>
      </c>
      <c r="DB25" s="337">
        <v>2505</v>
      </c>
      <c r="DC25" s="334">
        <f>(DB25)*'a14'!$I$34/1000000</f>
        <v>479.84085935541384</v>
      </c>
      <c r="DD25" s="337">
        <v>1698.8</v>
      </c>
      <c r="DE25" s="334">
        <f>(DD25)*'a14'!$J$34/1000000</f>
        <v>610.77773574256616</v>
      </c>
      <c r="DF25" s="337">
        <v>9397.5</v>
      </c>
      <c r="DG25" s="334">
        <f t="shared" si="9"/>
        <v>1885.6576057757466</v>
      </c>
      <c r="DH25" s="334">
        <f>'a1'!AP28/1000</f>
        <v>11897.534</v>
      </c>
      <c r="DI25" s="334">
        <f t="shared" si="10"/>
        <v>158491.46602781268</v>
      </c>
      <c r="DJ25" s="337">
        <v>82.3</v>
      </c>
      <c r="DK25" s="334">
        <f>(DJ25)*'a14'!$E$39/1000000</f>
        <v>10.517559572784666</v>
      </c>
      <c r="DL25" s="337">
        <v>178.5</v>
      </c>
      <c r="DM25" s="334">
        <f>(DL25)*'a14'!$F$39/1000000</f>
        <v>28.514343616981513</v>
      </c>
      <c r="DN25" s="337">
        <v>185.3</v>
      </c>
      <c r="DO25" s="334">
        <f>(DN25)*'a14'!$G$39/1000000</f>
        <v>35.520725191439837</v>
      </c>
      <c r="DP25" s="337">
        <v>68.099999999999994</v>
      </c>
      <c r="DQ25" s="334">
        <f>(DP25)*'a14'!$H$39/1000000</f>
        <v>15.511277024905056</v>
      </c>
      <c r="DR25" s="337">
        <v>220.9</v>
      </c>
      <c r="DS25" s="334">
        <f>(DR25)*'a14'!$I$39/1000000</f>
        <v>57.847383194423607</v>
      </c>
      <c r="DT25" s="337">
        <v>119.8</v>
      </c>
      <c r="DU25" s="334">
        <f>(DT25)*'a14'!$J$39/1000000</f>
        <v>45.169060524905966</v>
      </c>
      <c r="DV25" s="337">
        <v>855</v>
      </c>
      <c r="DW25" s="334">
        <f t="shared" si="11"/>
        <v>193.08034912544065</v>
      </c>
      <c r="DX25" s="334">
        <f>'a1'!AV28/1000</f>
        <v>1151.454</v>
      </c>
      <c r="DY25" s="334">
        <f t="shared" si="12"/>
        <v>167683.9449300108</v>
      </c>
      <c r="DZ25" s="337">
        <v>76.3</v>
      </c>
      <c r="EA25" s="334">
        <f>(DZ25)*'a14'!$E$44/1000000</f>
        <v>10.759373556768766</v>
      </c>
      <c r="EB25" s="337">
        <v>158.4</v>
      </c>
      <c r="EC25" s="334">
        <f>(EB25)*'a14'!$F$44/1000000</f>
        <v>27.920785900920261</v>
      </c>
      <c r="ED25" s="337">
        <v>154.5</v>
      </c>
      <c r="EE25" s="334">
        <f>(ED25)*'a14'!$G$44/1000000</f>
        <v>32.680010770395299</v>
      </c>
      <c r="EF25" s="337">
        <v>65.5</v>
      </c>
      <c r="EG25" s="334">
        <f>(EF25)*'a14'!$H$44/1000000</f>
        <v>17.669747875296881</v>
      </c>
      <c r="EH25" s="337">
        <v>202.6</v>
      </c>
      <c r="EI25" s="334">
        <f>(EH25)*'a14'!$I$44/1000000</f>
        <v>59.085661861120499</v>
      </c>
      <c r="EJ25" s="337">
        <v>84.6</v>
      </c>
      <c r="EK25" s="334">
        <f>(EJ25)*'a14'!$J$44/1000000</f>
        <v>50.226315871843248</v>
      </c>
      <c r="EL25" s="337">
        <v>741.8</v>
      </c>
      <c r="EM25" s="334">
        <f t="shared" si="13"/>
        <v>198.34189583634495</v>
      </c>
      <c r="EN25" s="334">
        <f>'a1'!BB28/1000</f>
        <v>1000.239</v>
      </c>
      <c r="EO25" s="334">
        <f t="shared" si="14"/>
        <v>198294.50345002039</v>
      </c>
      <c r="EP25" s="337">
        <v>131.30000000000001</v>
      </c>
      <c r="EQ25" s="334">
        <f>(EP25)*'a14'!$E$49/1000000</f>
        <v>11.71731373740208</v>
      </c>
      <c r="ER25" s="337">
        <v>420.2</v>
      </c>
      <c r="ES25" s="334">
        <f>(ER25)*'a14'!$F$49/1000000</f>
        <v>46.873716988350658</v>
      </c>
      <c r="ET25" s="337">
        <v>460.2</v>
      </c>
      <c r="EU25" s="334">
        <f>(ET25)*'a14'!$G$49/1000000</f>
        <v>61.60290687683667</v>
      </c>
      <c r="EV25" s="337">
        <v>262.3</v>
      </c>
      <c r="EW25" s="334">
        <f>(EV25)*'a14'!$H$49/1000000</f>
        <v>42.603504595997478</v>
      </c>
      <c r="EX25" s="337">
        <v>718.2</v>
      </c>
      <c r="EY25" s="334">
        <f>(EX25)*'a14'!$I$49/1000000</f>
        <v>118.46230843668779</v>
      </c>
      <c r="EZ25" s="337">
        <v>368</v>
      </c>
      <c r="FA25" s="334">
        <f>(EZ25)*'a14'!$J$49/1000000</f>
        <v>125.77218724482529</v>
      </c>
      <c r="FB25" s="337">
        <v>2360.3000000000002</v>
      </c>
      <c r="FC25" s="334">
        <f t="shared" si="21"/>
        <v>407.03193788010003</v>
      </c>
      <c r="FD25" s="334">
        <f>'a1'!BH28/1000</f>
        <v>3058.1080000000002</v>
      </c>
      <c r="FE25" s="334">
        <f t="shared" si="15"/>
        <v>133099.26852815531</v>
      </c>
      <c r="FF25" s="337">
        <v>175.1</v>
      </c>
      <c r="FG25" s="334">
        <f>(FF25)*'a14'!$E$54/1000000</f>
        <v>17.582742533685572</v>
      </c>
      <c r="FH25" s="337">
        <v>537</v>
      </c>
      <c r="FI25" s="334">
        <f>(FH25)*'a14'!$F$54/1000000</f>
        <v>67.40386022693572</v>
      </c>
      <c r="FJ25" s="337">
        <v>721.8</v>
      </c>
      <c r="FK25" s="334">
        <f>(FJ25)*'a14'!$G$54/1000000</f>
        <v>108.71979064089874</v>
      </c>
      <c r="FL25" s="337">
        <v>392.5</v>
      </c>
      <c r="FM25" s="334">
        <f>(FL25)*'a14'!$H$54/1000000</f>
        <v>70.630503911342174</v>
      </c>
      <c r="FN25" s="337">
        <v>920</v>
      </c>
      <c r="FO25" s="334">
        <f>(FN25)*'a14'!$I$54/1000000</f>
        <v>166.54739389536471</v>
      </c>
      <c r="FP25" s="337">
        <v>506.4</v>
      </c>
      <c r="FQ25" s="334">
        <f>(FP25)*'a14'!$J$54/1000000</f>
        <v>186.29360185298523</v>
      </c>
      <c r="FR25" s="337">
        <v>3252.7</v>
      </c>
      <c r="FS25" s="334">
        <f t="shared" si="16"/>
        <v>617.17789306121222</v>
      </c>
      <c r="FT25" s="334">
        <f>'a1'!BN28/1000</f>
        <v>4076.95</v>
      </c>
      <c r="FU25" s="334">
        <f t="shared" si="17"/>
        <v>151382.25709444861</v>
      </c>
    </row>
    <row r="26" spans="1:177" ht="16.5" customHeight="1">
      <c r="A26" s="1">
        <v>2002</v>
      </c>
      <c r="B26" s="337">
        <v>2316.6999999999998</v>
      </c>
      <c r="C26" s="334">
        <f>B26*'a14'!$E$4/1000000</f>
        <v>240.2843502401802</v>
      </c>
      <c r="D26" s="337">
        <v>4201.6000000000004</v>
      </c>
      <c r="E26" s="334">
        <f>D26*'a14'!$F$4/1000000</f>
        <v>544.7288848195393</v>
      </c>
      <c r="F26" s="337">
        <v>4804.3999999999996</v>
      </c>
      <c r="G26" s="334">
        <f>F26*'a14'!$G$4/1000000</f>
        <v>747.45681289803713</v>
      </c>
      <c r="H26" s="337">
        <v>2273.1</v>
      </c>
      <c r="I26" s="334">
        <f>H26*'a14'!$H$4/1000000</f>
        <v>416.18922566345429</v>
      </c>
      <c r="J26" s="337">
        <v>7114.9</v>
      </c>
      <c r="K26" s="334">
        <f>J26*'a14'!$I$4/1000000</f>
        <v>1293.7653738530496</v>
      </c>
      <c r="L26" s="337">
        <v>4057.8</v>
      </c>
      <c r="M26" s="334">
        <f>L26*'a14'!$J$4/1000000</f>
        <v>1481.4257953060803</v>
      </c>
      <c r="N26" s="337">
        <v>24768.6</v>
      </c>
      <c r="O26" s="334">
        <f t="shared" ref="O26:O35" si="22">(C26)+(E26)+(G26)+(I26)+(K26)+(M26)</f>
        <v>4723.8504427803409</v>
      </c>
      <c r="P26" s="334">
        <f>'a1'!F29/1000</f>
        <v>31360.079000000002</v>
      </c>
      <c r="Q26" s="334">
        <f t="shared" ref="Q26:Q31" si="23">(O26)/(P26)*1000000</f>
        <v>150632.60659452868</v>
      </c>
      <c r="R26" s="337">
        <v>58.9</v>
      </c>
      <c r="S26" s="334">
        <f>(R26)*'a14'!$E$9/1000000</f>
        <v>5.6962881222414286</v>
      </c>
      <c r="T26" s="337">
        <v>89</v>
      </c>
      <c r="U26" s="334">
        <f>(T26)*'a14'!$F$9/1000000</f>
        <v>10.759118057714073</v>
      </c>
      <c r="V26" s="337">
        <v>64.5</v>
      </c>
      <c r="W26" s="334">
        <f>(V26)*'a14'!$G$9/1000000</f>
        <v>9.3568060412030256</v>
      </c>
      <c r="X26" s="337">
        <v>36.9</v>
      </c>
      <c r="Y26" s="334">
        <f>(X26)*'a14'!$H$9/1000000</f>
        <v>6.4377050421819462</v>
      </c>
      <c r="Z26" s="337">
        <v>134.1</v>
      </c>
      <c r="AA26" s="334">
        <f>(Z26)*'a14'!$I$9/1000000</f>
        <v>24.786087006633188</v>
      </c>
      <c r="AB26" s="337">
        <v>42.6</v>
      </c>
      <c r="AC26" s="334">
        <f>(AB26)*'a14'!$J$9/1000000</f>
        <v>14.467786937966139</v>
      </c>
      <c r="AD26" s="337">
        <v>426</v>
      </c>
      <c r="AE26" s="334">
        <f t="shared" ref="AE26:AE32" si="24">(S26)+(U26)+(W26)+(Y26)+(AA26)+(AC26)</f>
        <v>71.503791207939798</v>
      </c>
      <c r="AF26" s="334">
        <f>'a1'!L29/1000</f>
        <v>519.48099999999999</v>
      </c>
      <c r="AG26" s="334">
        <f t="shared" ref="AG26:AG32" si="25">(AE26)/(AF26)*1000000</f>
        <v>137644.67075396367</v>
      </c>
      <c r="AH26" s="337">
        <v>10.5</v>
      </c>
      <c r="AI26" s="334">
        <f>(AH26)*'a14'!$E$14/1000000</f>
        <v>0.89682975171422397</v>
      </c>
      <c r="AJ26" s="337">
        <v>10.5</v>
      </c>
      <c r="AK26" s="334">
        <f>(AJ26)*'a14'!$F$14/1000000</f>
        <v>1.12103718964278</v>
      </c>
      <c r="AL26" s="337">
        <v>18.5</v>
      </c>
      <c r="AM26" s="334">
        <f>(AL26)*'a14'!$G$14/1000000</f>
        <v>2.370192915244735</v>
      </c>
      <c r="AN26" s="337">
        <v>18.5</v>
      </c>
      <c r="AO26" s="334">
        <f>(AN26)*'a14'!$H$14/1000000</f>
        <v>3.2688895076215587</v>
      </c>
      <c r="AP26" s="337">
        <v>33.9</v>
      </c>
      <c r="AQ26" s="334">
        <f>(AP26)*'a14'!$I$14/1000000</f>
        <v>7.2587691079505809</v>
      </c>
      <c r="AR26" s="337">
        <v>13.1</v>
      </c>
      <c r="AS26" s="334">
        <f>(AR26)*'a14'!$J$14/1000000</f>
        <v>5.2254506336048792</v>
      </c>
      <c r="AT26" s="337">
        <v>108.6</v>
      </c>
      <c r="AU26" s="334">
        <f t="shared" ref="AU26:AU32" si="26">(AI26)+(AK26)+(AM26)+(AO26)+(AQ26)+(AS26)</f>
        <v>20.141169105778758</v>
      </c>
      <c r="AV26" s="334">
        <f>'a1'!R29/1000</f>
        <v>136.88</v>
      </c>
      <c r="AW26" s="334">
        <f t="shared" ref="AW26:AW32" si="27">(AU26)/(AV26)*1000000</f>
        <v>147144.71877395353</v>
      </c>
      <c r="AX26" s="337">
        <v>63.3</v>
      </c>
      <c r="AY26" s="334">
        <f>(AX26)*'a14'!$E$19/1000000</f>
        <v>5.290242378798319</v>
      </c>
      <c r="AZ26" s="337">
        <v>161.4</v>
      </c>
      <c r="BA26" s="334">
        <f>(AZ26)*'a14'!$F$19/1000000</f>
        <v>16.861080567497016</v>
      </c>
      <c r="BB26" s="337">
        <v>109.1</v>
      </c>
      <c r="BC26" s="334">
        <f>(BB26)*'a14'!$G$19/1000000</f>
        <v>13.676906244713191</v>
      </c>
      <c r="BD26" s="337">
        <v>67.8</v>
      </c>
      <c r="BE26" s="334">
        <f>(BD26)*'a14'!$H$19/1000000</f>
        <v>10.151473053679627</v>
      </c>
      <c r="BF26" s="337">
        <v>234.7</v>
      </c>
      <c r="BG26" s="334">
        <f>(BF26)*'a14'!$I$19/1000000</f>
        <v>37.498407654131825</v>
      </c>
      <c r="BH26" s="337">
        <v>110.9</v>
      </c>
      <c r="BI26" s="334">
        <f>(BH26)*'a14'!$J$19/1000000</f>
        <v>31.383647822523027</v>
      </c>
      <c r="BJ26" s="337">
        <v>747.4</v>
      </c>
      <c r="BK26" s="334">
        <f t="shared" ref="BK26:BK35" si="28">(AY26)+(BA26)+(BC26)+(BE26)+(BG26)+(BI26)</f>
        <v>114.86175772134301</v>
      </c>
      <c r="BL26" s="334">
        <f>'a1'!X29/1000</f>
        <v>935.17899999999997</v>
      </c>
      <c r="BM26" s="334">
        <f t="shared" ref="BM26:BM35" si="29">(BK26)/(BL26)*1000000</f>
        <v>122823.28593920845</v>
      </c>
      <c r="BN26" s="337">
        <v>82.8</v>
      </c>
      <c r="BO26" s="334">
        <f>(BN26)*'a14'!$E$24/1000000</f>
        <v>9.1700962888747171</v>
      </c>
      <c r="BP26" s="337">
        <v>104.3</v>
      </c>
      <c r="BQ26" s="334">
        <f>(BP26)*'a14'!$F$24/1000000</f>
        <v>14.439025406546394</v>
      </c>
      <c r="BR26" s="337">
        <v>124</v>
      </c>
      <c r="BS26" s="334">
        <f>(BR26)*'a14'!$G$24/1000000</f>
        <v>20.599491663414216</v>
      </c>
      <c r="BT26" s="337">
        <v>48.8</v>
      </c>
      <c r="BU26" s="334">
        <f>(BT26)*'a14'!$H$24/1000000</f>
        <v>9.5453574209494771</v>
      </c>
      <c r="BV26" s="337">
        <v>170.7</v>
      </c>
      <c r="BW26" s="334">
        <f>(BV26)*'a14'!$I$24/1000000</f>
        <v>35.587443731311744</v>
      </c>
      <c r="BX26" s="337">
        <v>70.7</v>
      </c>
      <c r="BY26" s="334">
        <f>(BX26)*'a14'!$J$24/1000000</f>
        <v>25.098864336563238</v>
      </c>
      <c r="BZ26" s="337">
        <v>601.29999999999995</v>
      </c>
      <c r="CA26" s="334">
        <f t="shared" ref="CA26:CA32" si="30">(BO26)+(BQ26)+(BS26)+(BU26)+(BW26)+(BY26)</f>
        <v>114.44027884765978</v>
      </c>
      <c r="CB26" s="334">
        <f>'a1'!AD29/1000</f>
        <v>749.37199999999996</v>
      </c>
      <c r="CC26" s="334">
        <f t="shared" ref="CC26:CC31" si="31">(CA26)/(CB26)*1000000</f>
        <v>152714.91174965142</v>
      </c>
      <c r="CD26" s="337">
        <v>908.7</v>
      </c>
      <c r="CE26" s="334">
        <f>(CD26)*'a14'!$E$29/1000000</f>
        <v>89.740538120242675</v>
      </c>
      <c r="CF26" s="337">
        <v>922.5</v>
      </c>
      <c r="CG26" s="334">
        <f>(CF26)*'a14'!$F$29/1000000</f>
        <v>113.8792318916087</v>
      </c>
      <c r="CH26" s="337">
        <v>896.5</v>
      </c>
      <c r="CI26" s="334">
        <f>(CH26)*'a14'!$G$29/1000000</f>
        <v>132.80355302871828</v>
      </c>
      <c r="CJ26" s="337">
        <v>485.2</v>
      </c>
      <c r="CK26" s="334">
        <f>(CJ26)*'a14'!$H$29/1000000</f>
        <v>87.65034966635298</v>
      </c>
      <c r="CL26" s="337">
        <v>1872.2</v>
      </c>
      <c r="CM26" s="334">
        <f>(CL26)*'a14'!$I$29/1000000</f>
        <v>334.33613963309779</v>
      </c>
      <c r="CN26" s="337">
        <v>902.5</v>
      </c>
      <c r="CO26" s="334">
        <f>(CN26)*'a14'!$J$29/1000000</f>
        <v>358.42718815094395</v>
      </c>
      <c r="CP26" s="337">
        <v>5987.6</v>
      </c>
      <c r="CQ26" s="334">
        <f t="shared" ref="CQ26:CQ32" si="32">(CE26)+(CG26)+(CI26)+(CK26)+(CM26)+(CO26)</f>
        <v>1116.8370004909643</v>
      </c>
      <c r="CR26" s="334">
        <f>'a1'!AJ29/1000</f>
        <v>7441.6559999999999</v>
      </c>
      <c r="CS26" s="334">
        <f t="shared" ref="CS26:CS31" si="33">(CQ26)/(CR26)*1000000</f>
        <v>150079.09536411846</v>
      </c>
      <c r="CT26" s="337">
        <v>725.4</v>
      </c>
      <c r="CU26" s="334">
        <f>(CT26)*'a14'!$E$34/1000000</f>
        <v>80.016312887678183</v>
      </c>
      <c r="CV26" s="337">
        <v>1625</v>
      </c>
      <c r="CW26" s="334">
        <f>(CV26)*'a14'!$F$34/1000000</f>
        <v>224.06001592651819</v>
      </c>
      <c r="CX26" s="337">
        <v>2021.1</v>
      </c>
      <c r="CY26" s="334">
        <f>(CX26)*'a14'!$G$34/1000000</f>
        <v>334.41060789347875</v>
      </c>
      <c r="CZ26" s="337">
        <v>844.2</v>
      </c>
      <c r="DA26" s="334">
        <f>(CZ26)*'a14'!$H$34/1000000</f>
        <v>161.57194282478417</v>
      </c>
      <c r="DB26" s="337">
        <v>2579.8000000000002</v>
      </c>
      <c r="DC26" s="334">
        <f>(DB26)*'a14'!$I$34/1000000</f>
        <v>494.1690415030327</v>
      </c>
      <c r="DD26" s="337">
        <v>1791.4</v>
      </c>
      <c r="DE26" s="334">
        <f>(DD26)*'a14'!$J$34/1000000</f>
        <v>644.07065917661475</v>
      </c>
      <c r="DF26" s="337">
        <v>9587</v>
      </c>
      <c r="DG26" s="334">
        <f t="shared" ref="DG26:DG31" si="34">(CU26)+(CW26)+(CY26)+(DA26)+(DC26)+(DE26)</f>
        <v>1938.2985802121068</v>
      </c>
      <c r="DH26" s="334">
        <f>'a1'!AP29/1000</f>
        <v>12094.174000000001</v>
      </c>
      <c r="DI26" s="334">
        <f t="shared" ref="DI26:DI31" si="35">(DG26)/(DH26)*1000000</f>
        <v>160267.1319440341</v>
      </c>
      <c r="DJ26" s="337">
        <v>79</v>
      </c>
      <c r="DK26" s="334">
        <f>(DJ26)*'a14'!$E$39/1000000</f>
        <v>10.095834826852839</v>
      </c>
      <c r="DL26" s="337">
        <v>176.3</v>
      </c>
      <c r="DM26" s="334">
        <f>(DL26)*'a14'!$F$39/1000000</f>
        <v>28.162906328704995</v>
      </c>
      <c r="DN26" s="337">
        <v>187.6</v>
      </c>
      <c r="DO26" s="334">
        <f>(DN26)*'a14'!$G$39/1000000</f>
        <v>35.961619244004929</v>
      </c>
      <c r="DP26" s="337">
        <v>74</v>
      </c>
      <c r="DQ26" s="334">
        <f>(DP26)*'a14'!$H$39/1000000</f>
        <v>16.855132156284498</v>
      </c>
      <c r="DR26" s="337">
        <v>224.1</v>
      </c>
      <c r="DS26" s="334">
        <f>(DR26)*'a14'!$I$39/1000000</f>
        <v>58.685371543097922</v>
      </c>
      <c r="DT26" s="337">
        <v>120.2</v>
      </c>
      <c r="DU26" s="334">
        <f>(DT26)*'a14'!$J$39/1000000</f>
        <v>45.319875418144385</v>
      </c>
      <c r="DV26" s="337">
        <v>861.1</v>
      </c>
      <c r="DW26" s="334">
        <f t="shared" ref="DW26:DW31" si="36">(DK26)+(DM26)+(DO26)+(DQ26)+(DS26)+(DU26)</f>
        <v>195.08073951708957</v>
      </c>
      <c r="DX26" s="334">
        <f>'a1'!AV29/1000</f>
        <v>1156.68</v>
      </c>
      <c r="DY26" s="334">
        <f t="shared" ref="DY26:DY31" si="37">(DW26)/(DX26)*1000000</f>
        <v>168655.75571211532</v>
      </c>
      <c r="DZ26" s="337">
        <v>73.900000000000006</v>
      </c>
      <c r="EA26" s="334">
        <f>(DZ26)*'a14'!$E$44/1000000</f>
        <v>10.420939788272763</v>
      </c>
      <c r="EB26" s="337">
        <v>152.5</v>
      </c>
      <c r="EC26" s="334">
        <f>(EB26)*'a14'!$F$44/1000000</f>
        <v>26.880807133146082</v>
      </c>
      <c r="ED26" s="337">
        <v>156.5</v>
      </c>
      <c r="EE26" s="334">
        <f>(ED26)*'a14'!$G$44/1000000</f>
        <v>33.103052981015303</v>
      </c>
      <c r="EF26" s="337">
        <v>66.599999999999994</v>
      </c>
      <c r="EG26" s="334">
        <f>(EF26)*'a14'!$H$44/1000000</f>
        <v>17.966491732744611</v>
      </c>
      <c r="EH26" s="337">
        <v>202.7</v>
      </c>
      <c r="EI26" s="334">
        <f>(EH26)*'a14'!$I$44/1000000</f>
        <v>59.114825563914728</v>
      </c>
      <c r="EJ26" s="337">
        <v>89.3</v>
      </c>
      <c r="EK26" s="334">
        <f>(EJ26)*'a14'!$J$44/1000000</f>
        <v>53.01666675361232</v>
      </c>
      <c r="EL26" s="337">
        <v>741.5</v>
      </c>
      <c r="EM26" s="334">
        <f t="shared" ref="EM26:EM31" si="38">(EA26)+(EC26)+(EE26)+(EG26)+(EI26)+(EK26)</f>
        <v>200.50278395270581</v>
      </c>
      <c r="EN26" s="334">
        <f>'a1'!BB29/1000</f>
        <v>996.80700000000002</v>
      </c>
      <c r="EO26" s="334">
        <f t="shared" ref="EO26:EO31" si="39">(EM26)/(EN26)*1000000</f>
        <v>201145.04006563537</v>
      </c>
      <c r="EP26" s="337">
        <v>129.9</v>
      </c>
      <c r="EQ26" s="334">
        <f>(EP26)*'a14'!$E$49/1000000</f>
        <v>11.592376652616377</v>
      </c>
      <c r="ER26" s="337">
        <v>424.5</v>
      </c>
      <c r="ES26" s="334">
        <f>(ER26)*'a14'!$F$49/1000000</f>
        <v>47.353386153152911</v>
      </c>
      <c r="ET26" s="337">
        <v>491.2</v>
      </c>
      <c r="EU26" s="334">
        <f>(ET26)*'a14'!$G$49/1000000</f>
        <v>65.752602907218971</v>
      </c>
      <c r="EV26" s="337">
        <v>247.1</v>
      </c>
      <c r="EW26" s="334">
        <f>(EV26)*'a14'!$H$49/1000000</f>
        <v>40.134677795161934</v>
      </c>
      <c r="EX26" s="337">
        <v>744.9</v>
      </c>
      <c r="EY26" s="334">
        <f>(EX26)*'a14'!$I$49/1000000</f>
        <v>122.86629567597986</v>
      </c>
      <c r="EZ26" s="337">
        <v>386.4</v>
      </c>
      <c r="FA26" s="334">
        <f>(EZ26)*'a14'!$J$49/1000000</f>
        <v>132.06079660706655</v>
      </c>
      <c r="FB26" s="337">
        <v>2423.9</v>
      </c>
      <c r="FC26" s="334">
        <f t="shared" ref="FC26:FC31" si="40">(EQ26)+(ES26)+(EU26)+(EW26)+(EY26)+(FA26)</f>
        <v>419.7601357911966</v>
      </c>
      <c r="FD26" s="334">
        <f>'a1'!BH29/1000</f>
        <v>3128.4290000000001</v>
      </c>
      <c r="FE26" s="334">
        <f t="shared" ref="FE26:FE31" si="41">(FC26)/(FD26)*1000000</f>
        <v>134176.01479566793</v>
      </c>
      <c r="FF26" s="337">
        <v>184.5</v>
      </c>
      <c r="FG26" s="334">
        <f>(FF26)*'a14'!$E$54/1000000</f>
        <v>18.526647615448248</v>
      </c>
      <c r="FH26" s="337">
        <v>523</v>
      </c>
      <c r="FI26" s="334">
        <f>(FH26)*'a14'!$F$54/1000000</f>
        <v>65.646590127909448</v>
      </c>
      <c r="FJ26" s="337">
        <v>735.3</v>
      </c>
      <c r="FK26" s="334">
        <f>(FJ26)*'a14'!$G$54/1000000</f>
        <v>110.75320318405768</v>
      </c>
      <c r="FL26" s="337">
        <v>392.9</v>
      </c>
      <c r="FM26" s="334">
        <f>(FL26)*'a14'!$H$54/1000000</f>
        <v>70.70248404271679</v>
      </c>
      <c r="FN26" s="337">
        <v>917.7</v>
      </c>
      <c r="FO26" s="334">
        <f>(FN26)*'a14'!$I$54/1000000</f>
        <v>166.13102541062628</v>
      </c>
      <c r="FP26" s="337">
        <v>530.79999999999995</v>
      </c>
      <c r="FQ26" s="334">
        <f>(FP26)*'a14'!$J$54/1000000</f>
        <v>195.26983385380044</v>
      </c>
      <c r="FR26" s="337">
        <v>3284.1</v>
      </c>
      <c r="FS26" s="334">
        <f t="shared" si="16"/>
        <v>627.02978423455897</v>
      </c>
      <c r="FT26" s="334">
        <f>'a1'!BN29/1000</f>
        <v>4100.5640000000003</v>
      </c>
      <c r="FU26" s="334">
        <f t="shared" ref="FU26:FU31" si="42">(FS26)/(FT26)*1000000</f>
        <v>152913.05884618772</v>
      </c>
    </row>
    <row r="27" spans="1:177" ht="16.5" customHeight="1">
      <c r="A27" s="1">
        <v>2003</v>
      </c>
      <c r="B27" s="337">
        <v>2257.8000000000002</v>
      </c>
      <c r="C27" s="334">
        <f>B27*'a14'!$E$4/1000000</f>
        <v>234.17533818460694</v>
      </c>
      <c r="D27" s="337">
        <v>4016.1</v>
      </c>
      <c r="E27" s="334">
        <f>D27*'a14'!$F$4/1000000</f>
        <v>520.67918752945343</v>
      </c>
      <c r="F27" s="337">
        <v>4804.8999999999996</v>
      </c>
      <c r="G27" s="334">
        <f>F27*'a14'!$G$4/1000000</f>
        <v>747.53460167633386</v>
      </c>
      <c r="H27" s="337">
        <v>2448.9</v>
      </c>
      <c r="I27" s="334">
        <f>H27*'a14'!$H$4/1000000</f>
        <v>448.37701584938333</v>
      </c>
      <c r="J27" s="337">
        <v>7253.2</v>
      </c>
      <c r="K27" s="334">
        <f>J27*'a14'!$I$4/1000000</f>
        <v>1318.9136895291485</v>
      </c>
      <c r="L27" s="337">
        <v>4299</v>
      </c>
      <c r="M27" s="334">
        <f>L27*'a14'!$J$4/1000000</f>
        <v>1569.4833392530038</v>
      </c>
      <c r="N27" s="337">
        <v>25079.9</v>
      </c>
      <c r="O27" s="334">
        <f t="shared" si="22"/>
        <v>4839.1631720219293</v>
      </c>
      <c r="P27" s="334">
        <f>'a1'!F30/1000</f>
        <v>31644.027999999998</v>
      </c>
      <c r="Q27" s="334">
        <f t="shared" si="23"/>
        <v>152925.00600814566</v>
      </c>
      <c r="R27" s="337">
        <v>57.5</v>
      </c>
      <c r="S27" s="334">
        <f>(R27)*'a14'!$E$9/1000000</f>
        <v>5.5608924792679479</v>
      </c>
      <c r="T27" s="337">
        <v>81.5</v>
      </c>
      <c r="U27" s="334">
        <f>(T27)*'a14'!$F$9/1000000</f>
        <v>9.852450805659517</v>
      </c>
      <c r="V27" s="337">
        <v>64.400000000000006</v>
      </c>
      <c r="W27" s="334">
        <f>(V27)*'a14'!$G$9/1000000</f>
        <v>9.3422993651701542</v>
      </c>
      <c r="X27" s="337">
        <v>37.4</v>
      </c>
      <c r="Y27" s="334">
        <f>(X27)*'a14'!$H$9/1000000</f>
        <v>6.5249368178212679</v>
      </c>
      <c r="Z27" s="337">
        <v>142.30000000000001</v>
      </c>
      <c r="AA27" s="334">
        <f>(Z27)*'a14'!$I$9/1000000</f>
        <v>26.301716488023139</v>
      </c>
      <c r="AB27" s="337">
        <v>43.5</v>
      </c>
      <c r="AC27" s="334">
        <f>(AB27)*'a14'!$J$9/1000000</f>
        <v>14.773444408486549</v>
      </c>
      <c r="AD27" s="337">
        <v>426.8</v>
      </c>
      <c r="AE27" s="334">
        <f t="shared" si="24"/>
        <v>72.355740364428584</v>
      </c>
      <c r="AF27" s="334">
        <f>'a1'!L30/1000</f>
        <v>518.45899999999995</v>
      </c>
      <c r="AG27" s="334">
        <f t="shared" si="25"/>
        <v>139559.23296621061</v>
      </c>
      <c r="AH27" s="337">
        <v>9.9</v>
      </c>
      <c r="AI27" s="334">
        <f>(AH27)*'a14'!$E$14/1000000</f>
        <v>0.84558233733055399</v>
      </c>
      <c r="AJ27" s="337">
        <v>9.9</v>
      </c>
      <c r="AK27" s="334">
        <f>(AJ27)*'a14'!$F$14/1000000</f>
        <v>1.0569779216631925</v>
      </c>
      <c r="AL27" s="337">
        <v>18.100000000000001</v>
      </c>
      <c r="AM27" s="334">
        <f>(AL27)*'a14'!$G$14/1000000</f>
        <v>2.3189455008610649</v>
      </c>
      <c r="AN27" s="337">
        <v>18.100000000000001</v>
      </c>
      <c r="AO27" s="334">
        <f>(AN27)*'a14'!$H$14/1000000</f>
        <v>3.198210815564877</v>
      </c>
      <c r="AP27" s="337">
        <v>33.9</v>
      </c>
      <c r="AQ27" s="334">
        <f>(AP27)*'a14'!$I$14/1000000</f>
        <v>7.2587691079505809</v>
      </c>
      <c r="AR27" s="337">
        <v>14.4</v>
      </c>
      <c r="AS27" s="334">
        <f>(AR27)*'a14'!$J$14/1000000</f>
        <v>5.7440068033519296</v>
      </c>
      <c r="AT27" s="337">
        <v>109.5</v>
      </c>
      <c r="AU27" s="334">
        <f t="shared" si="26"/>
        <v>20.422492486722199</v>
      </c>
      <c r="AV27" s="334">
        <f>'a1'!R30/1000</f>
        <v>137.227</v>
      </c>
      <c r="AW27" s="334">
        <f t="shared" si="27"/>
        <v>148822.69878902985</v>
      </c>
      <c r="AX27" s="337">
        <v>59.3</v>
      </c>
      <c r="AY27" s="334">
        <f>(AX27)*'a14'!$E$19/1000000</f>
        <v>4.9559458619706209</v>
      </c>
      <c r="AZ27" s="337">
        <v>155.6</v>
      </c>
      <c r="BA27" s="334">
        <f>(AZ27)*'a14'!$F$19/1000000</f>
        <v>16.25516813074681</v>
      </c>
      <c r="BB27" s="337">
        <v>111.5</v>
      </c>
      <c r="BC27" s="334">
        <f>(BB27)*'a14'!$G$19/1000000</f>
        <v>13.97777310985812</v>
      </c>
      <c r="BD27" s="337">
        <v>69.2</v>
      </c>
      <c r="BE27" s="334">
        <f>(BD27)*'a14'!$H$19/1000000</f>
        <v>10.361090491366227</v>
      </c>
      <c r="BF27" s="337">
        <v>240</v>
      </c>
      <c r="BG27" s="334">
        <f>(BF27)*'a14'!$I$19/1000000</f>
        <v>38.345197430727048</v>
      </c>
      <c r="BH27" s="337">
        <v>117.3</v>
      </c>
      <c r="BI27" s="334">
        <f>(BH27)*'a14'!$J$19/1000000</f>
        <v>33.194787101730846</v>
      </c>
      <c r="BJ27" s="337">
        <v>753</v>
      </c>
      <c r="BK27" s="334">
        <f t="shared" si="28"/>
        <v>117.08996212639966</v>
      </c>
      <c r="BL27" s="334">
        <f>'a1'!X30/1000</f>
        <v>937.71699999999998</v>
      </c>
      <c r="BM27" s="334">
        <f t="shared" si="29"/>
        <v>124867.05704002343</v>
      </c>
      <c r="BN27" s="337">
        <v>76.2</v>
      </c>
      <c r="BO27" s="334">
        <f>(BN27)*'a14'!$E$24/1000000</f>
        <v>8.4391465846890537</v>
      </c>
      <c r="BP27" s="337">
        <v>102.5</v>
      </c>
      <c r="BQ27" s="334">
        <f>(BP27)*'a14'!$F$24/1000000</f>
        <v>14.189838007392188</v>
      </c>
      <c r="BR27" s="337">
        <v>127.3</v>
      </c>
      <c r="BS27" s="334">
        <f>(BR27)*'a14'!$G$24/1000000</f>
        <v>21.14770394155347</v>
      </c>
      <c r="BT27" s="337">
        <v>50.1</v>
      </c>
      <c r="BU27" s="334">
        <f>(BT27)*'a14'!$H$24/1000000</f>
        <v>9.799639483392804</v>
      </c>
      <c r="BV27" s="337">
        <v>175.2</v>
      </c>
      <c r="BW27" s="334">
        <f>(BV27)*'a14'!$I$24/1000000</f>
        <v>36.525601298921018</v>
      </c>
      <c r="BX27" s="337">
        <v>72.099999999999994</v>
      </c>
      <c r="BY27" s="334">
        <f>(BX27)*'a14'!$J$24/1000000</f>
        <v>25.595871551148644</v>
      </c>
      <c r="BZ27" s="337">
        <v>603.4</v>
      </c>
      <c r="CA27" s="334">
        <f t="shared" si="30"/>
        <v>115.69780086709717</v>
      </c>
      <c r="CB27" s="334">
        <f>'a1'!AD30/1000</f>
        <v>749.44100000000003</v>
      </c>
      <c r="CC27" s="334">
        <f t="shared" si="31"/>
        <v>154378.79815368677</v>
      </c>
      <c r="CD27" s="337">
        <v>865.6</v>
      </c>
      <c r="CE27" s="334">
        <f>(CD27)*'a14'!$E$29/1000000</f>
        <v>85.484108943415919</v>
      </c>
      <c r="CF27" s="337">
        <v>876.1</v>
      </c>
      <c r="CG27" s="334">
        <f>(CF27)*'a14'!$F$29/1000000</f>
        <v>108.15132255852399</v>
      </c>
      <c r="CH27" s="337">
        <v>883.8</v>
      </c>
      <c r="CI27" s="334">
        <f>(CH27)*'a14'!$G$29/1000000</f>
        <v>130.92223108397238</v>
      </c>
      <c r="CJ27" s="337">
        <v>517.9</v>
      </c>
      <c r="CK27" s="334">
        <f>(CJ27)*'a14'!$H$29/1000000</f>
        <v>93.55753522713151</v>
      </c>
      <c r="CL27" s="337">
        <v>1935.6</v>
      </c>
      <c r="CM27" s="334">
        <f>(CL27)*'a14'!$I$29/1000000</f>
        <v>345.65806637849801</v>
      </c>
      <c r="CN27" s="337">
        <v>959.2</v>
      </c>
      <c r="CO27" s="334">
        <f>(CN27)*'a14'!$J$29/1000000</f>
        <v>380.9455499993191</v>
      </c>
      <c r="CP27" s="337">
        <v>6038.2</v>
      </c>
      <c r="CQ27" s="334">
        <f t="shared" si="32"/>
        <v>1144.7188141908609</v>
      </c>
      <c r="CR27" s="334">
        <f>'a1'!AJ30/1000</f>
        <v>7485.7529999999997</v>
      </c>
      <c r="CS27" s="334">
        <f t="shared" si="33"/>
        <v>152919.6614142707</v>
      </c>
      <c r="CT27" s="337">
        <v>731</v>
      </c>
      <c r="CU27" s="334">
        <f>(CT27)*'a14'!$E$34/1000000</f>
        <v>80.634029116201745</v>
      </c>
      <c r="CV27" s="337">
        <v>1533.8</v>
      </c>
      <c r="CW27" s="334">
        <f>(CV27)*'a14'!$F$34/1000000</f>
        <v>211.48507841728835</v>
      </c>
      <c r="CX27" s="337">
        <v>2026.9</v>
      </c>
      <c r="CY27" s="334">
        <f>(CX27)*'a14'!$G$34/1000000</f>
        <v>335.37027417707793</v>
      </c>
      <c r="CZ27" s="337">
        <v>933.3</v>
      </c>
      <c r="DA27" s="334">
        <f>(CZ27)*'a14'!$H$34/1000000</f>
        <v>178.62484510586481</v>
      </c>
      <c r="DB27" s="337">
        <v>2618.4</v>
      </c>
      <c r="DC27" s="334">
        <f>(DB27)*'a14'!$I$34/1000000</f>
        <v>501.56299646156316</v>
      </c>
      <c r="DD27" s="337">
        <v>1902.7</v>
      </c>
      <c r="DE27" s="334">
        <f>(DD27)*'a14'!$J$34/1000000</f>
        <v>684.08688356332743</v>
      </c>
      <c r="DF27" s="337">
        <v>9746.1</v>
      </c>
      <c r="DG27" s="334">
        <f t="shared" si="34"/>
        <v>1991.7641068413236</v>
      </c>
      <c r="DH27" s="334">
        <f>'a1'!AP30/1000</f>
        <v>12245.039000000001</v>
      </c>
      <c r="DI27" s="334">
        <f t="shared" si="35"/>
        <v>162658.8618330512</v>
      </c>
      <c r="DJ27" s="337">
        <v>81.099999999999994</v>
      </c>
      <c r="DK27" s="334">
        <f>(DJ27)*'a14'!$E$39/1000000</f>
        <v>10.364205119718546</v>
      </c>
      <c r="DL27" s="337">
        <v>168.8</v>
      </c>
      <c r="DM27" s="334">
        <f>(DL27)*'a14'!$F$39/1000000</f>
        <v>26.964824664125938</v>
      </c>
      <c r="DN27" s="337">
        <v>181</v>
      </c>
      <c r="DO27" s="334">
        <f>(DN27)*'a14'!$G$39/1000000</f>
        <v>34.696445006209437</v>
      </c>
      <c r="DP27" s="337">
        <v>83.9</v>
      </c>
      <c r="DQ27" s="334">
        <f>(DP27)*'a14'!$H$39/1000000</f>
        <v>19.110075512327967</v>
      </c>
      <c r="DR27" s="337">
        <v>229.4</v>
      </c>
      <c r="DS27" s="334">
        <f>(DR27)*'a14'!$I$39/1000000</f>
        <v>60.073289745589754</v>
      </c>
      <c r="DT27" s="337">
        <v>124.5</v>
      </c>
      <c r="DU27" s="334">
        <f>(DT27)*'a14'!$J$39/1000000</f>
        <v>46.941135520457365</v>
      </c>
      <c r="DV27" s="337">
        <v>868.7</v>
      </c>
      <c r="DW27" s="334">
        <f t="shared" si="36"/>
        <v>198.149975568429</v>
      </c>
      <c r="DX27" s="334">
        <f>'a1'!AV30/1000</f>
        <v>1163.596</v>
      </c>
      <c r="DY27" s="334">
        <f t="shared" si="37"/>
        <v>170291.04222464585</v>
      </c>
      <c r="DZ27" s="337">
        <v>66.900000000000006</v>
      </c>
      <c r="EA27" s="334">
        <f>(DZ27)*'a14'!$E$44/1000000</f>
        <v>9.4338412968260865</v>
      </c>
      <c r="EB27" s="337">
        <v>146.4</v>
      </c>
      <c r="EC27" s="334">
        <f>(EB27)*'a14'!$F$44/1000000</f>
        <v>25.805574847820242</v>
      </c>
      <c r="ED27" s="337">
        <v>152</v>
      </c>
      <c r="EE27" s="334">
        <f>(ED27)*'a14'!$G$44/1000000</f>
        <v>32.151208007120296</v>
      </c>
      <c r="EF27" s="337">
        <v>66.400000000000006</v>
      </c>
      <c r="EG27" s="334">
        <f>(EF27)*'a14'!$H$44/1000000</f>
        <v>17.912538304117753</v>
      </c>
      <c r="EH27" s="337">
        <v>219.1</v>
      </c>
      <c r="EI27" s="334">
        <f>(EH27)*'a14'!$I$44/1000000</f>
        <v>63.897672822169312</v>
      </c>
      <c r="EJ27" s="337">
        <v>92.8</v>
      </c>
      <c r="EK27" s="334">
        <f>(EJ27)*'a14'!$J$44/1000000</f>
        <v>55.094587623014817</v>
      </c>
      <c r="EL27" s="337">
        <v>743.5</v>
      </c>
      <c r="EM27" s="334">
        <f t="shared" si="38"/>
        <v>204.29542290106849</v>
      </c>
      <c r="EN27" s="334">
        <f>'a1'!BB30/1000</f>
        <v>996.38599999999997</v>
      </c>
      <c r="EO27" s="334">
        <f t="shared" si="39"/>
        <v>205036.42453935373</v>
      </c>
      <c r="EP27" s="337">
        <v>131.19999999999999</v>
      </c>
      <c r="EQ27" s="334">
        <f>(EP27)*'a14'!$E$49/1000000</f>
        <v>11.708389659917385</v>
      </c>
      <c r="ER27" s="337">
        <v>428.7</v>
      </c>
      <c r="ES27" s="334">
        <f>(ER27)*'a14'!$F$49/1000000</f>
        <v>47.821900221099305</v>
      </c>
      <c r="ET27" s="337">
        <v>518.29999999999995</v>
      </c>
      <c r="EU27" s="334">
        <f>(ET27)*'a14'!$G$49/1000000</f>
        <v>69.380240404746729</v>
      </c>
      <c r="EV27" s="337">
        <v>257.7</v>
      </c>
      <c r="EW27" s="334">
        <f>(EV27)*'a14'!$H$49/1000000</f>
        <v>41.856359643113031</v>
      </c>
      <c r="EX27" s="337">
        <v>745.8</v>
      </c>
      <c r="EY27" s="334">
        <f>(EX27)*'a14'!$I$49/1000000</f>
        <v>123.01474468404587</v>
      </c>
      <c r="EZ27" s="337">
        <v>395.6</v>
      </c>
      <c r="FA27" s="334">
        <f>(EZ27)*'a14'!$J$49/1000000</f>
        <v>135.20510128818717</v>
      </c>
      <c r="FB27" s="337">
        <v>2477.1999999999998</v>
      </c>
      <c r="FC27" s="334">
        <f t="shared" si="40"/>
        <v>428.98673590110945</v>
      </c>
      <c r="FD27" s="334">
        <f>'a1'!BH30/1000</f>
        <v>3183.0650000000001</v>
      </c>
      <c r="FE27" s="334">
        <f t="shared" si="41"/>
        <v>134771.59150099335</v>
      </c>
      <c r="FF27" s="337">
        <v>179.2</v>
      </c>
      <c r="FG27" s="334">
        <f>(FF27)*'a14'!$E$54/1000000</f>
        <v>17.994445814028868</v>
      </c>
      <c r="FH27" s="337">
        <v>499</v>
      </c>
      <c r="FI27" s="334">
        <f>(FH27)*'a14'!$F$54/1000000</f>
        <v>62.634127101007294</v>
      </c>
      <c r="FJ27" s="337">
        <v>721.6</v>
      </c>
      <c r="FK27" s="334">
        <f>(FJ27)*'a14'!$G$54/1000000</f>
        <v>108.68966601062972</v>
      </c>
      <c r="FL27" s="337">
        <v>423.4</v>
      </c>
      <c r="FM27" s="334">
        <f>(FL27)*'a14'!$H$54/1000000</f>
        <v>76.190969060031264</v>
      </c>
      <c r="FN27" s="337">
        <v>913.4</v>
      </c>
      <c r="FO27" s="334">
        <f>(FN27)*'a14'!$I$54/1000000</f>
        <v>165.35259737394142</v>
      </c>
      <c r="FP27" s="337">
        <v>576.9</v>
      </c>
      <c r="FQ27" s="334">
        <f>(FP27)*'a14'!$J$54/1000000</f>
        <v>212.22902628157024</v>
      </c>
      <c r="FR27" s="337">
        <v>3313.6</v>
      </c>
      <c r="FS27" s="334">
        <f t="shared" ref="FS27:FS32" si="43">(FG27)+(FI27)+(FK27)+(FM27)+(FO27)+(FQ27)</f>
        <v>643.09083164120875</v>
      </c>
      <c r="FT27" s="334">
        <f>'a1'!BN30/1000</f>
        <v>4124.482</v>
      </c>
      <c r="FU27" s="334">
        <f t="shared" si="42"/>
        <v>155920.38749137678</v>
      </c>
    </row>
    <row r="28" spans="1:177" ht="16.5" customHeight="1">
      <c r="A28" s="1">
        <v>2004</v>
      </c>
      <c r="B28" s="337">
        <v>2220</v>
      </c>
      <c r="C28" s="334">
        <f>B28*'a14'!$E$4/1000000</f>
        <v>230.25478375844955</v>
      </c>
      <c r="D28" s="337">
        <v>3998.8</v>
      </c>
      <c r="E28" s="334">
        <f>D28*'a14'!$F$4/1000000</f>
        <v>518.43627775522975</v>
      </c>
      <c r="F28" s="337">
        <v>4899.2</v>
      </c>
      <c r="G28" s="334">
        <f>F28*'a14'!$G$4/1000000</f>
        <v>762.20556526310543</v>
      </c>
      <c r="H28" s="337">
        <v>2474.1</v>
      </c>
      <c r="I28" s="334">
        <f>H28*'a14'!$H$4/1000000</f>
        <v>452.99096529583051</v>
      </c>
      <c r="J28" s="337">
        <v>7445.1</v>
      </c>
      <c r="K28" s="334">
        <f>J28*'a14'!$I$4/1000000</f>
        <v>1353.8085686198456</v>
      </c>
      <c r="L28" s="337">
        <v>4370.8999999999996</v>
      </c>
      <c r="M28" s="334">
        <f>L28*'a14'!$J$4/1000000</f>
        <v>1595.7326651642134</v>
      </c>
      <c r="N28" s="337">
        <v>25408.1</v>
      </c>
      <c r="O28" s="334">
        <f t="shared" si="22"/>
        <v>4913.4288258566739</v>
      </c>
      <c r="P28" s="334">
        <f>'a1'!F31/1000</f>
        <v>31940.654999999999</v>
      </c>
      <c r="Q28" s="334">
        <f t="shared" si="23"/>
        <v>153829.93322637479</v>
      </c>
      <c r="R28" s="337">
        <v>58.7</v>
      </c>
      <c r="S28" s="334">
        <f>(R28)*'a14'!$E$9/1000000</f>
        <v>5.6769458875309322</v>
      </c>
      <c r="T28" s="337">
        <v>83.5</v>
      </c>
      <c r="U28" s="334">
        <f>(T28)*'a14'!$F$9/1000000</f>
        <v>10.094228739540732</v>
      </c>
      <c r="V28" s="337">
        <v>67.099999999999994</v>
      </c>
      <c r="W28" s="334">
        <f>(V28)*'a14'!$G$9/1000000</f>
        <v>9.7339796180577203</v>
      </c>
      <c r="X28" s="337">
        <v>36.1</v>
      </c>
      <c r="Y28" s="334">
        <f>(X28)*'a14'!$H$9/1000000</f>
        <v>6.2981342011590318</v>
      </c>
      <c r="Z28" s="337">
        <v>140.1</v>
      </c>
      <c r="AA28" s="334">
        <f>(Z28)*'a14'!$I$9/1000000</f>
        <v>25.895084188138032</v>
      </c>
      <c r="AB28" s="337">
        <v>42</v>
      </c>
      <c r="AC28" s="334">
        <f>(AB28)*'a14'!$J$9/1000000</f>
        <v>14.26401529095253</v>
      </c>
      <c r="AD28" s="337">
        <v>427.4</v>
      </c>
      <c r="AE28" s="334">
        <f t="shared" si="24"/>
        <v>71.962387925378977</v>
      </c>
      <c r="AF28" s="334">
        <f>'a1'!L31/1000</f>
        <v>517.423</v>
      </c>
      <c r="AG28" s="334">
        <f t="shared" si="25"/>
        <v>139078.44824327287</v>
      </c>
      <c r="AH28" s="337">
        <v>10.199999999999999</v>
      </c>
      <c r="AI28" s="334">
        <f>(AH28)*'a14'!$E$14/1000000</f>
        <v>0.87120604452238892</v>
      </c>
      <c r="AJ28" s="337">
        <v>10.199999999999999</v>
      </c>
      <c r="AK28" s="334">
        <f>(AJ28)*'a14'!$F$14/1000000</f>
        <v>1.0890075556529861</v>
      </c>
      <c r="AL28" s="337">
        <v>17.8</v>
      </c>
      <c r="AM28" s="334">
        <f>(AL28)*'a14'!$G$14/1000000</f>
        <v>2.2805099400733129</v>
      </c>
      <c r="AN28" s="337">
        <v>17.8</v>
      </c>
      <c r="AO28" s="334">
        <f>(AN28)*'a14'!$H$14/1000000</f>
        <v>3.1452017965223651</v>
      </c>
      <c r="AP28" s="337">
        <v>36.6</v>
      </c>
      <c r="AQ28" s="334">
        <f>(AP28)*'a14'!$I$14/1000000</f>
        <v>7.836901160796204</v>
      </c>
      <c r="AR28" s="337">
        <v>14.7</v>
      </c>
      <c r="AS28" s="334">
        <f>(AR28)*'a14'!$J$14/1000000</f>
        <v>5.8636736117550941</v>
      </c>
      <c r="AT28" s="337">
        <v>110.4</v>
      </c>
      <c r="AU28" s="334">
        <f t="shared" si="26"/>
        <v>21.086500109322351</v>
      </c>
      <c r="AV28" s="334">
        <f>'a1'!R31/1000</f>
        <v>137.68</v>
      </c>
      <c r="AW28" s="334">
        <f t="shared" si="27"/>
        <v>153155.86947503159</v>
      </c>
      <c r="AX28" s="337">
        <v>57.9</v>
      </c>
      <c r="AY28" s="334">
        <f>(AX28)*'a14'!$E$19/1000000</f>
        <v>4.8389420810809272</v>
      </c>
      <c r="AZ28" s="337">
        <v>152.69999999999999</v>
      </c>
      <c r="BA28" s="334">
        <f>(AZ28)*'a14'!$F$19/1000000</f>
        <v>15.952211912371707</v>
      </c>
      <c r="BB28" s="337">
        <v>115.3</v>
      </c>
      <c r="BC28" s="334">
        <f>(BB28)*'a14'!$G$19/1000000</f>
        <v>14.45414564633759</v>
      </c>
      <c r="BD28" s="337">
        <v>61.6</v>
      </c>
      <c r="BE28" s="334">
        <f>(BD28)*'a14'!$H$19/1000000</f>
        <v>9.223167258210399</v>
      </c>
      <c r="BF28" s="337">
        <v>252.6</v>
      </c>
      <c r="BG28" s="334">
        <f>(BF28)*'a14'!$I$19/1000000</f>
        <v>40.358320295840215</v>
      </c>
      <c r="BH28" s="337">
        <v>117.9</v>
      </c>
      <c r="BI28" s="334">
        <f>(BH28)*'a14'!$J$19/1000000</f>
        <v>33.364581409156585</v>
      </c>
      <c r="BJ28" s="337">
        <v>758</v>
      </c>
      <c r="BK28" s="334">
        <f t="shared" si="28"/>
        <v>118.19136860299743</v>
      </c>
      <c r="BL28" s="334">
        <f>'a1'!X31/1000</f>
        <v>939.66399999999999</v>
      </c>
      <c r="BM28" s="334">
        <f t="shared" si="29"/>
        <v>125780.4583372327</v>
      </c>
      <c r="BN28" s="337">
        <v>74.400000000000006</v>
      </c>
      <c r="BO28" s="334">
        <f>(BN28)*'a14'!$E$24/1000000</f>
        <v>8.2397966653656898</v>
      </c>
      <c r="BP28" s="337">
        <v>101.9</v>
      </c>
      <c r="BQ28" s="334">
        <f>(BP28)*'a14'!$F$24/1000000</f>
        <v>14.106775541007455</v>
      </c>
      <c r="BR28" s="337">
        <v>124</v>
      </c>
      <c r="BS28" s="334">
        <f>(BR28)*'a14'!$G$24/1000000</f>
        <v>20.599491663414216</v>
      </c>
      <c r="BT28" s="337">
        <v>48.6</v>
      </c>
      <c r="BU28" s="334">
        <f>(BT28)*'a14'!$H$24/1000000</f>
        <v>9.5062371036505056</v>
      </c>
      <c r="BV28" s="337">
        <v>181.8</v>
      </c>
      <c r="BW28" s="334">
        <f>(BV28)*'a14'!$I$24/1000000</f>
        <v>37.901565731414621</v>
      </c>
      <c r="BX28" s="337">
        <v>74.5</v>
      </c>
      <c r="BY28" s="334">
        <f>(BX28)*'a14'!$J$24/1000000</f>
        <v>26.44788391900935</v>
      </c>
      <c r="BZ28" s="337">
        <v>605.20000000000005</v>
      </c>
      <c r="CA28" s="334">
        <f t="shared" si="30"/>
        <v>116.80175062386184</v>
      </c>
      <c r="CB28" s="334">
        <f>'a1'!AD31/1000</f>
        <v>749.41899999999998</v>
      </c>
      <c r="CC28" s="334">
        <f t="shared" si="31"/>
        <v>155856.40425964893</v>
      </c>
      <c r="CD28" s="337">
        <v>852.5</v>
      </c>
      <c r="CE28" s="334">
        <f>(CD28)*'a14'!$E$29/1000000</f>
        <v>84.190391490598515</v>
      </c>
      <c r="CF28" s="337">
        <v>873.4</v>
      </c>
      <c r="CG28" s="334">
        <f>(CF28)*'a14'!$F$29/1000000</f>
        <v>107.81801748957292</v>
      </c>
      <c r="CH28" s="337">
        <v>908.1</v>
      </c>
      <c r="CI28" s="334">
        <f>(CH28)*'a14'!$G$29/1000000</f>
        <v>134.5219258286437</v>
      </c>
      <c r="CJ28" s="337">
        <v>511.1</v>
      </c>
      <c r="CK28" s="334">
        <f>(CJ28)*'a14'!$H$29/1000000</f>
        <v>92.329129667091948</v>
      </c>
      <c r="CL28" s="337">
        <v>1965.9</v>
      </c>
      <c r="CM28" s="334">
        <f>(CL28)*'a14'!$I$29/1000000</f>
        <v>351.06901875051113</v>
      </c>
      <c r="CN28" s="337">
        <v>985.2</v>
      </c>
      <c r="CO28" s="334">
        <f>(CN28)*'a14'!$J$29/1000000</f>
        <v>391.27143021197782</v>
      </c>
      <c r="CP28" s="337">
        <v>6096.2</v>
      </c>
      <c r="CQ28" s="334">
        <f t="shared" si="32"/>
        <v>1161.1999134383959</v>
      </c>
      <c r="CR28" s="334">
        <f>'a1'!AJ31/1000</f>
        <v>7535.59</v>
      </c>
      <c r="CS28" s="334">
        <f t="shared" si="33"/>
        <v>154095.42098739394</v>
      </c>
      <c r="CT28" s="337">
        <v>735.4</v>
      </c>
      <c r="CU28" s="334">
        <f>(CT28)*'a14'!$E$34/1000000</f>
        <v>81.11937758147026</v>
      </c>
      <c r="CV28" s="337">
        <v>1512.5</v>
      </c>
      <c r="CW28" s="334">
        <f>(CV28)*'a14'!$F$34/1000000</f>
        <v>208.54816867006693</v>
      </c>
      <c r="CX28" s="337">
        <v>2035.2</v>
      </c>
      <c r="CY28" s="334">
        <f>(CX28)*'a14'!$G$34/1000000</f>
        <v>336.74358972084912</v>
      </c>
      <c r="CZ28" s="337">
        <v>984.9</v>
      </c>
      <c r="DA28" s="334">
        <f>(CZ28)*'a14'!$H$34/1000000</f>
        <v>188.50059996224817</v>
      </c>
      <c r="DB28" s="337">
        <v>2705.7</v>
      </c>
      <c r="DC28" s="334">
        <f>(DB28)*'a14'!$I$34/1000000</f>
        <v>518.28559407502723</v>
      </c>
      <c r="DD28" s="337">
        <v>1929.1</v>
      </c>
      <c r="DE28" s="334">
        <f>(DD28)*'a14'!$J$34/1000000</f>
        <v>693.57860255532398</v>
      </c>
      <c r="DF28" s="337">
        <v>9902.9</v>
      </c>
      <c r="DG28" s="334">
        <f t="shared" si="34"/>
        <v>2026.7759325649859</v>
      </c>
      <c r="DH28" s="334">
        <f>'a1'!AP31/1000</f>
        <v>12391.421</v>
      </c>
      <c r="DI28" s="334">
        <f t="shared" si="35"/>
        <v>163562.83371898881</v>
      </c>
      <c r="DJ28" s="337">
        <v>74.099999999999994</v>
      </c>
      <c r="DK28" s="334">
        <f>(DJ28)*'a14'!$E$39/1000000</f>
        <v>9.4696374768328511</v>
      </c>
      <c r="DL28" s="337">
        <v>171.6</v>
      </c>
      <c r="DM28" s="334">
        <f>(DL28)*'a14'!$F$39/1000000</f>
        <v>27.412108485568783</v>
      </c>
      <c r="DN28" s="337">
        <v>185.1</v>
      </c>
      <c r="DO28" s="334">
        <f>(DN28)*'a14'!$G$39/1000000</f>
        <v>35.482386578173305</v>
      </c>
      <c r="DP28" s="337">
        <v>89</v>
      </c>
      <c r="DQ28" s="334">
        <f>(DP28)*'a14'!$H$39/1000000</f>
        <v>20.2717129987746</v>
      </c>
      <c r="DR28" s="337">
        <v>229.6</v>
      </c>
      <c r="DS28" s="334">
        <f>(DR28)*'a14'!$I$39/1000000</f>
        <v>60.125664017381894</v>
      </c>
      <c r="DT28" s="337">
        <v>128.80000000000001</v>
      </c>
      <c r="DU28" s="334">
        <f>(DT28)*'a14'!$J$39/1000000</f>
        <v>48.562395622770353</v>
      </c>
      <c r="DV28" s="337">
        <v>878.2</v>
      </c>
      <c r="DW28" s="334">
        <f t="shared" si="36"/>
        <v>201.32390517950176</v>
      </c>
      <c r="DX28" s="334">
        <f>'a1'!AV31/1000</f>
        <v>1173.2380000000001</v>
      </c>
      <c r="DY28" s="334">
        <f t="shared" si="37"/>
        <v>171596.81597382779</v>
      </c>
      <c r="DZ28" s="337">
        <v>63.5</v>
      </c>
      <c r="EA28" s="334">
        <f>(DZ28)*'a14'!$E$44/1000000</f>
        <v>8.9543934581234161</v>
      </c>
      <c r="EB28" s="337">
        <v>147.1</v>
      </c>
      <c r="EC28" s="334">
        <f>(EB28)*'a14'!$F$44/1000000</f>
        <v>25.928962159251071</v>
      </c>
      <c r="ED28" s="337">
        <v>158.19999999999999</v>
      </c>
      <c r="EE28" s="334">
        <f>(ED28)*'a14'!$G$44/1000000</f>
        <v>33.462638860042304</v>
      </c>
      <c r="EF28" s="337">
        <v>69.099999999999994</v>
      </c>
      <c r="EG28" s="334">
        <f>(EF28)*'a14'!$H$44/1000000</f>
        <v>18.640909590580371</v>
      </c>
      <c r="EH28" s="337">
        <v>214.7</v>
      </c>
      <c r="EI28" s="334">
        <f>(EH28)*'a14'!$I$44/1000000</f>
        <v>62.614469899222954</v>
      </c>
      <c r="EJ28" s="337">
        <v>94.4</v>
      </c>
      <c r="EK28" s="334">
        <f>(EJ28)*'a14'!$J$44/1000000</f>
        <v>56.04449430617025</v>
      </c>
      <c r="EL28" s="337">
        <v>747</v>
      </c>
      <c r="EM28" s="334">
        <f t="shared" si="38"/>
        <v>205.64586827339036</v>
      </c>
      <c r="EN28" s="334">
        <f>'a1'!BB31/1000</f>
        <v>997.28300000000002</v>
      </c>
      <c r="EO28" s="334">
        <f t="shared" si="39"/>
        <v>206206.13032949562</v>
      </c>
      <c r="EP28" s="337">
        <v>123.2</v>
      </c>
      <c r="EQ28" s="334">
        <f>(EP28)*'a14'!$E$49/1000000</f>
        <v>10.994463461141937</v>
      </c>
      <c r="ER28" s="337">
        <v>436.6</v>
      </c>
      <c r="ES28" s="334">
        <f>(ER28)*'a14'!$F$49/1000000</f>
        <v>48.703152872712757</v>
      </c>
      <c r="ET28" s="337">
        <v>550.6</v>
      </c>
      <c r="EU28" s="334">
        <f>(ET28)*'a14'!$G$49/1000000</f>
        <v>73.703955946080569</v>
      </c>
      <c r="EV28" s="337">
        <v>257.89999999999998</v>
      </c>
      <c r="EW28" s="334">
        <f>(EV28)*'a14'!$H$49/1000000</f>
        <v>41.888844206281917</v>
      </c>
      <c r="EX28" s="337">
        <v>765.4</v>
      </c>
      <c r="EY28" s="334">
        <f>(EX28)*'a14'!$I$49/1000000</f>
        <v>126.2476341930393</v>
      </c>
      <c r="EZ28" s="337">
        <v>399.1</v>
      </c>
      <c r="FA28" s="334">
        <f>(EZ28)*'a14'!$J$49/1000000</f>
        <v>136.40130415600481</v>
      </c>
      <c r="FB28" s="337">
        <v>2532.9</v>
      </c>
      <c r="FC28" s="334">
        <f t="shared" si="40"/>
        <v>437.93935483526127</v>
      </c>
      <c r="FD28" s="334">
        <f>'a1'!BH31/1000</f>
        <v>3238.6680000000001</v>
      </c>
      <c r="FE28" s="334">
        <f t="shared" si="41"/>
        <v>135222.05883260071</v>
      </c>
      <c r="FF28" s="337">
        <v>170.1</v>
      </c>
      <c r="FG28" s="334">
        <f>(FF28)*'a14'!$E$54/1000000</f>
        <v>17.080665362535218</v>
      </c>
      <c r="FH28" s="337">
        <v>496.6</v>
      </c>
      <c r="FI28" s="334">
        <f>(FH28)*'a14'!$F$54/1000000</f>
        <v>62.332880798317085</v>
      </c>
      <c r="FJ28" s="337">
        <v>737.8</v>
      </c>
      <c r="FK28" s="334">
        <f>(FJ28)*'a14'!$G$54/1000000</f>
        <v>111.12976106242046</v>
      </c>
      <c r="FL28" s="337">
        <v>407.4</v>
      </c>
      <c r="FM28" s="334">
        <f>(FL28)*'a14'!$H$54/1000000</f>
        <v>73.311763805046624</v>
      </c>
      <c r="FN28" s="337">
        <v>952.8</v>
      </c>
      <c r="FO28" s="334">
        <f>(FN28)*'a14'!$I$54/1000000</f>
        <v>172.4851705472864</v>
      </c>
      <c r="FP28" s="337">
        <v>585.20000000000005</v>
      </c>
      <c r="FQ28" s="334">
        <f>(FP28)*'a14'!$J$54/1000000</f>
        <v>215.28241667529022</v>
      </c>
      <c r="FR28" s="337">
        <v>3349.9</v>
      </c>
      <c r="FS28" s="334">
        <f t="shared" si="43"/>
        <v>651.62265825089594</v>
      </c>
      <c r="FT28" s="334">
        <f>'a1'!BN31/1000</f>
        <v>4155.6509999999998</v>
      </c>
      <c r="FU28" s="334">
        <f t="shared" si="42"/>
        <v>156803.99009707407</v>
      </c>
    </row>
    <row r="29" spans="1:177" ht="16.5" customHeight="1">
      <c r="A29" s="1">
        <v>2005</v>
      </c>
      <c r="B29" s="337">
        <v>2162.1999999999998</v>
      </c>
      <c r="C29" s="334">
        <f>B29*'a14'!$E$4/1000000</f>
        <v>224.25986191104488</v>
      </c>
      <c r="D29" s="337">
        <v>3937.8</v>
      </c>
      <c r="E29" s="334">
        <f>D29*'a14'!$F$4/1000000</f>
        <v>510.52775196172445</v>
      </c>
      <c r="F29" s="337">
        <v>5114.2</v>
      </c>
      <c r="G29" s="334">
        <f>F29*'a14'!$G$4/1000000</f>
        <v>795.65473993071794</v>
      </c>
      <c r="H29" s="337">
        <v>2211.8000000000002</v>
      </c>
      <c r="I29" s="334">
        <f>H29*'a14'!$H$4/1000000</f>
        <v>404.96561054173964</v>
      </c>
      <c r="J29" s="337">
        <v>7668.1</v>
      </c>
      <c r="K29" s="334">
        <f>J29*'a14'!$I$4/1000000</f>
        <v>1394.3586365574456</v>
      </c>
      <c r="L29" s="337">
        <v>4660.7</v>
      </c>
      <c r="M29" s="334">
        <f>L29*'a14'!$J$4/1000000</f>
        <v>1701.5331470705919</v>
      </c>
      <c r="N29" s="337">
        <v>25754.7</v>
      </c>
      <c r="O29" s="334">
        <f t="shared" si="22"/>
        <v>5031.2997479732639</v>
      </c>
      <c r="P29" s="334">
        <f>'a1'!F32/1000</f>
        <v>32243.753000000001</v>
      </c>
      <c r="Q29" s="334">
        <f t="shared" si="23"/>
        <v>156039.52021259014</v>
      </c>
      <c r="R29" s="337">
        <v>54.3</v>
      </c>
      <c r="S29" s="334">
        <f>(R29)*'a14'!$E$9/1000000</f>
        <v>5.2514167238999923</v>
      </c>
      <c r="T29" s="337">
        <v>81.099999999999994</v>
      </c>
      <c r="U29" s="334">
        <f>(T29)*'a14'!$F$9/1000000</f>
        <v>9.8040952188832744</v>
      </c>
      <c r="V29" s="337">
        <v>71.2</v>
      </c>
      <c r="W29" s="334">
        <f>(V29)*'a14'!$G$9/1000000</f>
        <v>10.328753335405512</v>
      </c>
      <c r="X29" s="337">
        <v>31.6</v>
      </c>
      <c r="Y29" s="334">
        <f>(X29)*'a14'!$H$9/1000000</f>
        <v>5.5130482204051363</v>
      </c>
      <c r="Z29" s="337">
        <v>144</v>
      </c>
      <c r="AA29" s="334">
        <f>(Z29)*'a14'!$I$9/1000000</f>
        <v>26.615932356116176</v>
      </c>
      <c r="AB29" s="337">
        <v>44.6</v>
      </c>
      <c r="AC29" s="334">
        <f>(AB29)*'a14'!$J$9/1000000</f>
        <v>15.14702576134483</v>
      </c>
      <c r="AD29" s="337">
        <v>426.9</v>
      </c>
      <c r="AE29" s="334">
        <f t="shared" si="24"/>
        <v>72.660271616054928</v>
      </c>
      <c r="AF29" s="334">
        <f>'a1'!L32/1000</f>
        <v>514.33199999999999</v>
      </c>
      <c r="AG29" s="334">
        <f t="shared" si="25"/>
        <v>141271.14707242587</v>
      </c>
      <c r="AH29" s="337">
        <v>9.4</v>
      </c>
      <c r="AI29" s="334">
        <f>(AH29)*'a14'!$E$14/1000000</f>
        <v>0.80287615867749573</v>
      </c>
      <c r="AJ29" s="337">
        <v>9.4</v>
      </c>
      <c r="AK29" s="334">
        <f>(AJ29)*'a14'!$F$14/1000000</f>
        <v>1.0035951983468696</v>
      </c>
      <c r="AL29" s="337">
        <v>20.2</v>
      </c>
      <c r="AM29" s="334">
        <f>(AL29)*'a14'!$G$14/1000000</f>
        <v>2.5879944263753316</v>
      </c>
      <c r="AN29" s="337">
        <v>20.2</v>
      </c>
      <c r="AO29" s="334">
        <f>(AN29)*'a14'!$H$14/1000000</f>
        <v>3.5692739488624592</v>
      </c>
      <c r="AP29" s="337">
        <v>36.6</v>
      </c>
      <c r="AQ29" s="334">
        <f>(AP29)*'a14'!$I$14/1000000</f>
        <v>7.836901160796204</v>
      </c>
      <c r="AR29" s="337">
        <v>14.6</v>
      </c>
      <c r="AS29" s="334">
        <f>(AR29)*'a14'!$J$14/1000000</f>
        <v>5.8237846756207059</v>
      </c>
      <c r="AT29" s="337">
        <v>111.4</v>
      </c>
      <c r="AU29" s="334">
        <f t="shared" si="26"/>
        <v>21.624425568679065</v>
      </c>
      <c r="AV29" s="334">
        <f>'a1'!R32/1000</f>
        <v>138.06399999999999</v>
      </c>
      <c r="AW29" s="334">
        <f t="shared" si="27"/>
        <v>156626.09781462993</v>
      </c>
      <c r="AX29" s="337">
        <v>57.9</v>
      </c>
      <c r="AY29" s="334">
        <f>(AX29)*'a14'!$E$19/1000000</f>
        <v>4.8389420810809272</v>
      </c>
      <c r="AZ29" s="337">
        <v>146.6</v>
      </c>
      <c r="BA29" s="334">
        <f>(AZ29)*'a14'!$F$19/1000000</f>
        <v>15.314959177168909</v>
      </c>
      <c r="BB29" s="337">
        <v>130.5</v>
      </c>
      <c r="BC29" s="334">
        <f>(BB29)*'a14'!$G$19/1000000</f>
        <v>16.359635792255467</v>
      </c>
      <c r="BD29" s="337">
        <v>56.9</v>
      </c>
      <c r="BE29" s="334">
        <f>(BD29)*'a14'!$H$19/1000000</f>
        <v>8.5194515745482402</v>
      </c>
      <c r="BF29" s="337">
        <v>250.8</v>
      </c>
      <c r="BG29" s="334">
        <f>(BF29)*'a14'!$I$19/1000000</f>
        <v>40.070731315109768</v>
      </c>
      <c r="BH29" s="337">
        <v>118.1</v>
      </c>
      <c r="BI29" s="334">
        <f>(BH29)*'a14'!$J$19/1000000</f>
        <v>33.421179511631827</v>
      </c>
      <c r="BJ29" s="337">
        <v>760.8</v>
      </c>
      <c r="BK29" s="334">
        <f t="shared" si="28"/>
        <v>118.52489945179514</v>
      </c>
      <c r="BL29" s="334">
        <f>'a1'!X32/1000</f>
        <v>937.92600000000004</v>
      </c>
      <c r="BM29" s="334">
        <f t="shared" si="29"/>
        <v>126369.13727926843</v>
      </c>
      <c r="BN29" s="337">
        <v>71</v>
      </c>
      <c r="BO29" s="334">
        <f>(BN29)*'a14'!$E$24/1000000</f>
        <v>7.8632468177548906</v>
      </c>
      <c r="BP29" s="337">
        <v>102.7</v>
      </c>
      <c r="BQ29" s="334">
        <f>(BP29)*'a14'!$F$24/1000000</f>
        <v>14.217525496187102</v>
      </c>
      <c r="BR29" s="337">
        <v>127.9</v>
      </c>
      <c r="BS29" s="334">
        <f>(BR29)*'a14'!$G$24/1000000</f>
        <v>21.24737890121515</v>
      </c>
      <c r="BT29" s="337">
        <v>47.1</v>
      </c>
      <c r="BU29" s="334">
        <f>(BT29)*'a14'!$H$24/1000000</f>
        <v>9.2128347239082053</v>
      </c>
      <c r="BV29" s="337">
        <v>178.4</v>
      </c>
      <c r="BW29" s="334">
        <f>(BV29)*'a14'!$I$24/1000000</f>
        <v>37.19273556922095</v>
      </c>
      <c r="BX29" s="337">
        <v>79.3</v>
      </c>
      <c r="BY29" s="334">
        <f>(BX29)*'a14'!$J$24/1000000</f>
        <v>28.151908654730757</v>
      </c>
      <c r="BZ29" s="337">
        <v>606.4</v>
      </c>
      <c r="CA29" s="334">
        <f t="shared" si="30"/>
        <v>117.88563016301705</v>
      </c>
      <c r="CB29" s="334">
        <f>'a1'!AD32/1000</f>
        <v>748.05700000000002</v>
      </c>
      <c r="CC29" s="334">
        <f t="shared" si="31"/>
        <v>157589.10104847231</v>
      </c>
      <c r="CD29" s="337">
        <v>827.1</v>
      </c>
      <c r="CE29" s="334">
        <f>(CD29)*'a14'!$E$29/1000000</f>
        <v>81.681962230937287</v>
      </c>
      <c r="CF29" s="337">
        <v>840.7</v>
      </c>
      <c r="CG29" s="334">
        <f>(CF29)*'a14'!$F$29/1000000</f>
        <v>103.78132276561023</v>
      </c>
      <c r="CH29" s="337">
        <v>935.5</v>
      </c>
      <c r="CI29" s="334">
        <f>(CH29)*'a14'!$G$29/1000000</f>
        <v>138.58084089053648</v>
      </c>
      <c r="CJ29" s="337">
        <v>471.1</v>
      </c>
      <c r="CK29" s="334">
        <f>(CJ29)*'a14'!$H$29/1000000</f>
        <v>85.103214608035643</v>
      </c>
      <c r="CL29" s="337">
        <v>2037.1</v>
      </c>
      <c r="CM29" s="334">
        <f>(CL29)*'a14'!$I$29/1000000</f>
        <v>363.78386392831078</v>
      </c>
      <c r="CN29" s="337">
        <v>1046.7</v>
      </c>
      <c r="CO29" s="334">
        <f>(CN29)*'a14'!$J$29/1000000</f>
        <v>415.6961084073053</v>
      </c>
      <c r="CP29" s="337">
        <v>6158.2</v>
      </c>
      <c r="CQ29" s="334">
        <f t="shared" si="32"/>
        <v>1188.6273128307357</v>
      </c>
      <c r="CR29" s="334">
        <f>'a1'!AJ32/1000</f>
        <v>7581.4759999999997</v>
      </c>
      <c r="CS29" s="334">
        <f t="shared" si="33"/>
        <v>156780.46238367513</v>
      </c>
      <c r="CT29" s="337">
        <v>729.3</v>
      </c>
      <c r="CU29" s="334">
        <f>(CT29)*'a14'!$E$34/1000000</f>
        <v>80.446508118257086</v>
      </c>
      <c r="CV29" s="337">
        <v>1502.1</v>
      </c>
      <c r="CW29" s="334">
        <f>(CV29)*'a14'!$F$34/1000000</f>
        <v>207.1141845681372</v>
      </c>
      <c r="CX29" s="337">
        <v>2127.3000000000002</v>
      </c>
      <c r="CY29" s="334">
        <f>(CX29)*'a14'!$G$34/1000000</f>
        <v>351.98242846558679</v>
      </c>
      <c r="CZ29" s="337">
        <v>822.1</v>
      </c>
      <c r="DA29" s="334">
        <f>(CZ29)*'a14'!$H$34/1000000</f>
        <v>157.34221060916261</v>
      </c>
      <c r="DB29" s="337">
        <v>2856.3</v>
      </c>
      <c r="DC29" s="334">
        <f>(DB29)*'a14'!$I$34/1000000</f>
        <v>547.13351160753234</v>
      </c>
      <c r="DD29" s="337">
        <v>2019.3</v>
      </c>
      <c r="DE29" s="334">
        <f>(DD29)*'a14'!$J$34/1000000</f>
        <v>726.00864244464549</v>
      </c>
      <c r="DF29" s="337">
        <v>10056.4</v>
      </c>
      <c r="DG29" s="334">
        <f t="shared" si="34"/>
        <v>2070.0274858133216</v>
      </c>
      <c r="DH29" s="334">
        <f>'a1'!AP32/1000</f>
        <v>12528.663</v>
      </c>
      <c r="DI29" s="334">
        <f t="shared" si="35"/>
        <v>165223.33514863648</v>
      </c>
      <c r="DJ29" s="337">
        <v>69.099999999999994</v>
      </c>
      <c r="DK29" s="334">
        <f>(DJ29)*'a14'!$E$39/1000000</f>
        <v>8.8306605890573557</v>
      </c>
      <c r="DL29" s="337">
        <v>172.5</v>
      </c>
      <c r="DM29" s="334">
        <f>(DL29)*'a14'!$F$39/1000000</f>
        <v>27.555878285318272</v>
      </c>
      <c r="DN29" s="337">
        <v>190.5</v>
      </c>
      <c r="DO29" s="334">
        <f>(DN29)*'a14'!$G$39/1000000</f>
        <v>36.51752913636961</v>
      </c>
      <c r="DP29" s="337">
        <v>86</v>
      </c>
      <c r="DQ29" s="334">
        <f>(DP29)*'a14'!$H$39/1000000</f>
        <v>19.588396830276579</v>
      </c>
      <c r="DR29" s="337">
        <v>232.7</v>
      </c>
      <c r="DS29" s="334">
        <f>(DR29)*'a14'!$I$39/1000000</f>
        <v>60.937465230160129</v>
      </c>
      <c r="DT29" s="337">
        <v>134.4</v>
      </c>
      <c r="DU29" s="334">
        <f>(DT29)*'a14'!$J$39/1000000</f>
        <v>50.673804128108195</v>
      </c>
      <c r="DV29" s="337">
        <v>885.2</v>
      </c>
      <c r="DW29" s="334">
        <f t="shared" si="36"/>
        <v>204.10373419929016</v>
      </c>
      <c r="DX29" s="334">
        <f>'a1'!AV32/1000</f>
        <v>1178.2639999999999</v>
      </c>
      <c r="DY29" s="334">
        <f t="shared" si="37"/>
        <v>173224.11123423118</v>
      </c>
      <c r="DZ29" s="337">
        <v>58.2</v>
      </c>
      <c r="EA29" s="334">
        <f>(DZ29)*'a14'!$E$44/1000000</f>
        <v>8.2070188860280755</v>
      </c>
      <c r="EB29" s="337">
        <v>145.69999999999999</v>
      </c>
      <c r="EC29" s="334">
        <f>(EB29)*'a14'!$F$44/1000000</f>
        <v>25.682187536389403</v>
      </c>
      <c r="ED29" s="337">
        <v>163.1</v>
      </c>
      <c r="EE29" s="334">
        <f>(ED29)*'a14'!$G$44/1000000</f>
        <v>34.499092276061312</v>
      </c>
      <c r="EF29" s="337">
        <v>67.099999999999994</v>
      </c>
      <c r="EG29" s="334">
        <f>(EF29)*'a14'!$H$44/1000000</f>
        <v>18.101375304311762</v>
      </c>
      <c r="EH29" s="337">
        <v>214.3</v>
      </c>
      <c r="EI29" s="334">
        <f>(EH29)*'a14'!$I$44/1000000</f>
        <v>62.497815088046025</v>
      </c>
      <c r="EJ29" s="337">
        <v>99.5</v>
      </c>
      <c r="EK29" s="334">
        <f>(EJ29)*'a14'!$J$44/1000000</f>
        <v>59.072321858728174</v>
      </c>
      <c r="EL29" s="337">
        <v>747.8</v>
      </c>
      <c r="EM29" s="334">
        <f t="shared" si="38"/>
        <v>208.05981094956473</v>
      </c>
      <c r="EN29" s="334">
        <f>'a1'!BB32/1000</f>
        <v>993.5</v>
      </c>
      <c r="EO29" s="334">
        <f t="shared" si="39"/>
        <v>209421.04776000476</v>
      </c>
      <c r="EP29" s="337">
        <v>118.3</v>
      </c>
      <c r="EQ29" s="334">
        <f>(EP29)*'a14'!$E$49/1000000</f>
        <v>10.557183664391973</v>
      </c>
      <c r="ER29" s="337">
        <v>424.2</v>
      </c>
      <c r="ES29" s="334">
        <f>(ER29)*'a14'!$F$49/1000000</f>
        <v>47.319920862585313</v>
      </c>
      <c r="ET29" s="337">
        <v>580.9</v>
      </c>
      <c r="EU29" s="334">
        <f>(ET29)*'a14'!$G$49/1000000</f>
        <v>77.759949162873582</v>
      </c>
      <c r="EV29" s="337">
        <v>237.1</v>
      </c>
      <c r="EW29" s="334">
        <f>(EV29)*'a14'!$H$49/1000000</f>
        <v>38.510449636717496</v>
      </c>
      <c r="EX29" s="337">
        <v>773.6</v>
      </c>
      <c r="EY29" s="334">
        <f>(EX29)*'a14'!$I$49/1000000</f>
        <v>127.60016959986309</v>
      </c>
      <c r="EZ29" s="337">
        <v>474</v>
      </c>
      <c r="FA29" s="334">
        <f>(EZ29)*'a14'!$J$49/1000000</f>
        <v>162.00004552730215</v>
      </c>
      <c r="FB29" s="337">
        <v>2608.1</v>
      </c>
      <c r="FC29" s="334">
        <f t="shared" si="40"/>
        <v>463.74771845373357</v>
      </c>
      <c r="FD29" s="334">
        <f>'a1'!BH32/1000</f>
        <v>3321.768</v>
      </c>
      <c r="FE29" s="334">
        <f t="shared" si="41"/>
        <v>139608.70188819134</v>
      </c>
      <c r="FF29" s="337">
        <v>167.5</v>
      </c>
      <c r="FG29" s="334">
        <f>(FF29)*'a14'!$E$54/1000000</f>
        <v>16.81958523353703</v>
      </c>
      <c r="FH29" s="337">
        <v>499.6</v>
      </c>
      <c r="FI29" s="334">
        <f>(FH29)*'a14'!$F$54/1000000</f>
        <v>62.709438676679859</v>
      </c>
      <c r="FJ29" s="337">
        <v>767.1</v>
      </c>
      <c r="FK29" s="334">
        <f>(FJ29)*'a14'!$G$54/1000000</f>
        <v>115.54301939683212</v>
      </c>
      <c r="FL29" s="337">
        <v>384.7</v>
      </c>
      <c r="FM29" s="334">
        <f>(FL29)*'a14'!$H$54/1000000</f>
        <v>69.226891349537155</v>
      </c>
      <c r="FN29" s="337">
        <v>944.4</v>
      </c>
      <c r="FO29" s="334">
        <f>(FN29)*'a14'!$I$54/1000000</f>
        <v>170.96452042911133</v>
      </c>
      <c r="FP29" s="337">
        <v>630.1</v>
      </c>
      <c r="FQ29" s="334">
        <f>(FP29)*'a14'!$J$54/1000000</f>
        <v>231.80015507023302</v>
      </c>
      <c r="FR29" s="337">
        <v>3393.4</v>
      </c>
      <c r="FS29" s="334">
        <f t="shared" si="43"/>
        <v>667.06361015593052</v>
      </c>
      <c r="FT29" s="334">
        <f>'a1'!BN32/1000</f>
        <v>4196.0619999999999</v>
      </c>
      <c r="FU29" s="334">
        <f t="shared" si="42"/>
        <v>158973.72587819974</v>
      </c>
    </row>
    <row r="30" spans="1:177" ht="16.5" customHeight="1">
      <c r="A30" s="1">
        <v>2006</v>
      </c>
      <c r="B30" s="337">
        <v>2122.6999999999998</v>
      </c>
      <c r="C30" s="334">
        <f>B30*'a14'!$E$4/1000000</f>
        <v>220.16298625408146</v>
      </c>
      <c r="D30" s="337">
        <v>3975.6</v>
      </c>
      <c r="E30" s="334">
        <f>D30*'a14'!$F$4/1000000</f>
        <v>515.42844499442117</v>
      </c>
      <c r="F30" s="337">
        <v>5192.8</v>
      </c>
      <c r="G30" s="334">
        <f>F30*'a14'!$G$4/1000000</f>
        <v>807.88313587897085</v>
      </c>
      <c r="H30" s="337">
        <v>2110.9</v>
      </c>
      <c r="I30" s="334">
        <f>H30*'a14'!$H$4/1000000</f>
        <v>386.49150343275079</v>
      </c>
      <c r="J30" s="337">
        <v>7798.7</v>
      </c>
      <c r="K30" s="334">
        <f>J30*'a14'!$I$4/1000000</f>
        <v>1418.1067929370445</v>
      </c>
      <c r="L30" s="337">
        <v>4914.8</v>
      </c>
      <c r="M30" s="334">
        <f>L30*'a14'!$J$4/1000000</f>
        <v>1794.3002362783586</v>
      </c>
      <c r="N30" s="337">
        <v>26115.5</v>
      </c>
      <c r="O30" s="334">
        <f t="shared" si="22"/>
        <v>5142.3730997756275</v>
      </c>
      <c r="P30" s="334">
        <f>'a1'!F33/1000</f>
        <v>32571.173999999999</v>
      </c>
      <c r="Q30" s="334">
        <f t="shared" si="23"/>
        <v>157881.10983582071</v>
      </c>
      <c r="R30" s="337">
        <v>51.7</v>
      </c>
      <c r="S30" s="334">
        <f>(R30)*'a14'!$E$9/1000000</f>
        <v>4.9999676726635292</v>
      </c>
      <c r="T30" s="337">
        <v>79.599999999999994</v>
      </c>
      <c r="U30" s="334">
        <f>(T30)*'a14'!$F$9/1000000</f>
        <v>9.6227617684723619</v>
      </c>
      <c r="V30" s="337">
        <v>77</v>
      </c>
      <c r="W30" s="334">
        <f>(V30)*'a14'!$G$9/1000000</f>
        <v>11.17014054531214</v>
      </c>
      <c r="X30" s="337">
        <v>33.4</v>
      </c>
      <c r="Y30" s="334">
        <f>(X30)*'a14'!$H$9/1000000</f>
        <v>5.8270826127066941</v>
      </c>
      <c r="Z30" s="337">
        <v>138.1</v>
      </c>
      <c r="AA30" s="334">
        <f>(Z30)*'a14'!$I$9/1000000</f>
        <v>25.52541846096975</v>
      </c>
      <c r="AB30" s="337">
        <v>45.8</v>
      </c>
      <c r="AC30" s="334">
        <f>(AB30)*'a14'!$J$9/1000000</f>
        <v>15.554569055372044</v>
      </c>
      <c r="AD30" s="337">
        <v>425.6</v>
      </c>
      <c r="AE30" s="334">
        <f t="shared" si="24"/>
        <v>72.699940115496517</v>
      </c>
      <c r="AF30" s="334">
        <f>'a1'!L33/1000</f>
        <v>510.59199999999998</v>
      </c>
      <c r="AG30" s="334">
        <f t="shared" si="25"/>
        <v>142383.62550822675</v>
      </c>
      <c r="AH30" s="337">
        <v>8.9</v>
      </c>
      <c r="AI30" s="334">
        <f>(AH30)*'a14'!$E$14/1000000</f>
        <v>0.76016998002443747</v>
      </c>
      <c r="AJ30" s="337">
        <v>8.9</v>
      </c>
      <c r="AK30" s="334">
        <f>(AJ30)*'a14'!$F$14/1000000</f>
        <v>0.95021247503054673</v>
      </c>
      <c r="AL30" s="337">
        <v>20.2</v>
      </c>
      <c r="AM30" s="334">
        <f>(AL30)*'a14'!$G$14/1000000</f>
        <v>2.5879944263753316</v>
      </c>
      <c r="AN30" s="337">
        <v>20.2</v>
      </c>
      <c r="AO30" s="334">
        <f>(AN30)*'a14'!$H$14/1000000</f>
        <v>3.5692739488624592</v>
      </c>
      <c r="AP30" s="337">
        <v>35.799999999999997</v>
      </c>
      <c r="AQ30" s="334">
        <f>(AP30)*'a14'!$I$14/1000000</f>
        <v>7.6656027747678701</v>
      </c>
      <c r="AR30" s="337">
        <v>15.5</v>
      </c>
      <c r="AS30" s="334">
        <f>(AR30)*'a14'!$J$14/1000000</f>
        <v>6.1827851008302011</v>
      </c>
      <c r="AT30" s="337">
        <v>112</v>
      </c>
      <c r="AU30" s="334">
        <f t="shared" si="26"/>
        <v>21.716038705890846</v>
      </c>
      <c r="AV30" s="334">
        <f>'a1'!R33/1000</f>
        <v>137.86699999999999</v>
      </c>
      <c r="AW30" s="334">
        <f t="shared" si="27"/>
        <v>157514.4066810103</v>
      </c>
      <c r="AX30" s="337">
        <v>57.1</v>
      </c>
      <c r="AY30" s="334">
        <f>(AX30)*'a14'!$E$19/1000000</f>
        <v>4.7720827777153874</v>
      </c>
      <c r="AZ30" s="337">
        <v>147.19999999999999</v>
      </c>
      <c r="BA30" s="334">
        <f>(AZ30)*'a14'!$F$19/1000000</f>
        <v>15.377639774074103</v>
      </c>
      <c r="BB30" s="337">
        <v>124</v>
      </c>
      <c r="BC30" s="334">
        <f>(BB30)*'a14'!$G$19/1000000</f>
        <v>15.544788032487954</v>
      </c>
      <c r="BD30" s="337">
        <v>65.5</v>
      </c>
      <c r="BE30" s="334">
        <f>(BD30)*'a14'!$H$19/1000000</f>
        <v>9.8071015489087827</v>
      </c>
      <c r="BF30" s="337">
        <v>246.6</v>
      </c>
      <c r="BG30" s="334">
        <f>(BF30)*'a14'!$I$19/1000000</f>
        <v>39.399690360072036</v>
      </c>
      <c r="BH30" s="337">
        <v>123.6</v>
      </c>
      <c r="BI30" s="334">
        <f>(BH30)*'a14'!$J$19/1000000</f>
        <v>34.977627329701043</v>
      </c>
      <c r="BJ30" s="337">
        <v>763.9</v>
      </c>
      <c r="BK30" s="334">
        <f t="shared" si="28"/>
        <v>119.87892982295932</v>
      </c>
      <c r="BL30" s="334">
        <f>'a1'!X33/1000</f>
        <v>937.88199999999995</v>
      </c>
      <c r="BM30" s="334">
        <f t="shared" si="29"/>
        <v>127818.77658698997</v>
      </c>
      <c r="BN30" s="337">
        <v>68.8</v>
      </c>
      <c r="BO30" s="334">
        <f>(BN30)*'a14'!$E$24/1000000</f>
        <v>7.6195969163596686</v>
      </c>
      <c r="BP30" s="337">
        <v>96.8</v>
      </c>
      <c r="BQ30" s="334">
        <f>(BP30)*'a14'!$F$24/1000000</f>
        <v>13.400744576737209</v>
      </c>
      <c r="BR30" s="337">
        <v>126</v>
      </c>
      <c r="BS30" s="334">
        <f>(BR30)*'a14'!$G$24/1000000</f>
        <v>20.931741528953157</v>
      </c>
      <c r="BT30" s="337">
        <v>47.5</v>
      </c>
      <c r="BU30" s="334">
        <f>(BT30)*'a14'!$H$24/1000000</f>
        <v>9.2910753585061521</v>
      </c>
      <c r="BV30" s="337">
        <v>185.2</v>
      </c>
      <c r="BW30" s="334">
        <f>(BV30)*'a14'!$I$24/1000000</f>
        <v>38.610395893608292</v>
      </c>
      <c r="BX30" s="337">
        <v>82.4</v>
      </c>
      <c r="BY30" s="334">
        <f>(BX30)*'a14'!$J$24/1000000</f>
        <v>29.252424629884167</v>
      </c>
      <c r="BZ30" s="337">
        <v>606.6</v>
      </c>
      <c r="CA30" s="334">
        <f t="shared" si="30"/>
        <v>119.10597890404864</v>
      </c>
      <c r="CB30" s="334">
        <f>'a1'!AD33/1000</f>
        <v>745.62099999999998</v>
      </c>
      <c r="CC30" s="334">
        <f t="shared" si="31"/>
        <v>159740.64424694135</v>
      </c>
      <c r="CD30" s="337">
        <v>796.3</v>
      </c>
      <c r="CE30" s="334">
        <f>(CD30)*'a14'!$E$29/1000000</f>
        <v>78.640244860954354</v>
      </c>
      <c r="CF30" s="337">
        <v>856.6</v>
      </c>
      <c r="CG30" s="334">
        <f>(CF30)*'a14'!$F$29/1000000</f>
        <v>105.74411928276641</v>
      </c>
      <c r="CH30" s="337">
        <v>954.6</v>
      </c>
      <c r="CI30" s="334">
        <f>(CH30)*'a14'!$G$29/1000000</f>
        <v>141.41023058696541</v>
      </c>
      <c r="CJ30" s="337">
        <v>437.6</v>
      </c>
      <c r="CK30" s="334">
        <f>(CJ30)*'a14'!$H$29/1000000</f>
        <v>79.051510746075991</v>
      </c>
      <c r="CL30" s="337">
        <v>2107.8000000000002</v>
      </c>
      <c r="CM30" s="334">
        <f>(CL30)*'a14'!$I$29/1000000</f>
        <v>376.40941946300791</v>
      </c>
      <c r="CN30" s="337">
        <v>1073.8</v>
      </c>
      <c r="CO30" s="334">
        <f>(CN30)*'a14'!$J$29/1000000</f>
        <v>426.4588527828073</v>
      </c>
      <c r="CP30" s="337">
        <v>6226.7</v>
      </c>
      <c r="CQ30" s="334">
        <f t="shared" si="32"/>
        <v>1207.7143777225774</v>
      </c>
      <c r="CR30" s="334">
        <f>'a1'!AJ33/1000</f>
        <v>7631.9660000000003</v>
      </c>
      <c r="CS30" s="334">
        <f t="shared" si="33"/>
        <v>158244.20309558211</v>
      </c>
      <c r="CT30" s="337">
        <v>716.8</v>
      </c>
      <c r="CU30" s="334">
        <f>(CT30)*'a14'!$E$34/1000000</f>
        <v>79.067677251016974</v>
      </c>
      <c r="CV30" s="337">
        <v>1504.6</v>
      </c>
      <c r="CW30" s="334">
        <f>(CV30)*'a14'!$F$34/1000000</f>
        <v>207.45889228494724</v>
      </c>
      <c r="CX30" s="337">
        <v>2123.1</v>
      </c>
      <c r="CY30" s="334">
        <f>(CX30)*'a14'!$G$34/1000000</f>
        <v>351.28749770849777</v>
      </c>
      <c r="CZ30" s="337">
        <v>790.6</v>
      </c>
      <c r="DA30" s="334">
        <f>(CZ30)*'a14'!$H$34/1000000</f>
        <v>151.31340677241693</v>
      </c>
      <c r="DB30" s="337">
        <v>2908.7</v>
      </c>
      <c r="DC30" s="334">
        <f>(DB30)*'a14'!$I$34/1000000</f>
        <v>557.17090124035622</v>
      </c>
      <c r="DD30" s="337">
        <v>2156.1</v>
      </c>
      <c r="DE30" s="334">
        <f>(DD30)*'a14'!$J$34/1000000</f>
        <v>775.19300449408217</v>
      </c>
      <c r="DF30" s="337">
        <v>10200</v>
      </c>
      <c r="DG30" s="334">
        <f t="shared" si="34"/>
        <v>2121.4913797513173</v>
      </c>
      <c r="DH30" s="334">
        <f>'a1'!AP33/1000</f>
        <v>12661.878000000001</v>
      </c>
      <c r="DI30" s="334">
        <f t="shared" si="35"/>
        <v>167549.50409025556</v>
      </c>
      <c r="DJ30" s="337">
        <v>68.099999999999994</v>
      </c>
      <c r="DK30" s="334">
        <f>(DJ30)*'a14'!$E$39/1000000</f>
        <v>8.7028652115022567</v>
      </c>
      <c r="DL30" s="337">
        <v>175.3</v>
      </c>
      <c r="DM30" s="334">
        <f>(DL30)*'a14'!$F$39/1000000</f>
        <v>28.00316210676112</v>
      </c>
      <c r="DN30" s="337">
        <v>186.6</v>
      </c>
      <c r="DO30" s="334">
        <f>(DN30)*'a14'!$G$39/1000000</f>
        <v>35.769926177672275</v>
      </c>
      <c r="DP30" s="337">
        <v>90.4</v>
      </c>
      <c r="DQ30" s="334">
        <f>(DP30)*'a14'!$H$39/1000000</f>
        <v>20.590593877407006</v>
      </c>
      <c r="DR30" s="337">
        <v>228.7</v>
      </c>
      <c r="DS30" s="334">
        <f>(DR30)*'a14'!$I$39/1000000</f>
        <v>59.889979794317249</v>
      </c>
      <c r="DT30" s="337">
        <v>142.69999999999999</v>
      </c>
      <c r="DU30" s="334">
        <f>(DT30)*'a14'!$J$39/1000000</f>
        <v>53.803213162805349</v>
      </c>
      <c r="DV30" s="337">
        <v>891.9</v>
      </c>
      <c r="DW30" s="334">
        <f t="shared" si="36"/>
        <v>206.75974033046526</v>
      </c>
      <c r="DX30" s="334">
        <f>'a1'!AV33/1000</f>
        <v>1183.5619999999999</v>
      </c>
      <c r="DY30" s="334">
        <f t="shared" si="37"/>
        <v>174692.78358925454</v>
      </c>
      <c r="DZ30" s="337">
        <v>55</v>
      </c>
      <c r="EA30" s="334">
        <f>(DZ30)*'a14'!$E$44/1000000</f>
        <v>7.7557738613667384</v>
      </c>
      <c r="EB30" s="337">
        <v>148.5</v>
      </c>
      <c r="EC30" s="334">
        <f>(EB30)*'a14'!$F$44/1000000</f>
        <v>26.175736782112743</v>
      </c>
      <c r="ED30" s="337">
        <v>164</v>
      </c>
      <c r="EE30" s="334">
        <f>(ED30)*'a14'!$G$44/1000000</f>
        <v>34.689461270840319</v>
      </c>
      <c r="EF30" s="337">
        <v>64.8</v>
      </c>
      <c r="EG30" s="334">
        <f>(EF30)*'a14'!$H$44/1000000</f>
        <v>17.480910875102868</v>
      </c>
      <c r="EH30" s="337">
        <v>211.5</v>
      </c>
      <c r="EI30" s="334">
        <f>(EH30)*'a14'!$I$44/1000000</f>
        <v>61.681231409807438</v>
      </c>
      <c r="EJ30" s="337">
        <v>105.5</v>
      </c>
      <c r="EK30" s="334">
        <f>(EJ30)*'a14'!$J$44/1000000</f>
        <v>62.634471920561026</v>
      </c>
      <c r="EL30" s="337">
        <v>749.2</v>
      </c>
      <c r="EM30" s="334">
        <f t="shared" si="38"/>
        <v>210.41758611979114</v>
      </c>
      <c r="EN30" s="334">
        <f>'a1'!BB33/1000</f>
        <v>992.31399999999996</v>
      </c>
      <c r="EO30" s="334">
        <f t="shared" si="39"/>
        <v>212047.38230015012</v>
      </c>
      <c r="EP30" s="337">
        <v>121.7</v>
      </c>
      <c r="EQ30" s="334">
        <f>(EP30)*'a14'!$E$49/1000000</f>
        <v>10.860602298871539</v>
      </c>
      <c r="ER30" s="337">
        <v>440.7</v>
      </c>
      <c r="ES30" s="334">
        <f>(ER30)*'a14'!$F$49/1000000</f>
        <v>49.16051184380327</v>
      </c>
      <c r="ET30" s="337">
        <v>616.29999999999995</v>
      </c>
      <c r="EU30" s="334">
        <f>(ET30)*'a14'!$G$49/1000000</f>
        <v>82.498634307245624</v>
      </c>
      <c r="EV30" s="337">
        <v>227.9</v>
      </c>
      <c r="EW30" s="334">
        <f>(EV30)*'a14'!$H$49/1000000</f>
        <v>37.01615973094863</v>
      </c>
      <c r="EX30" s="337">
        <v>796.5</v>
      </c>
      <c r="EY30" s="334">
        <f>(EX30)*'a14'!$I$49/1000000</f>
        <v>131.37737213843192</v>
      </c>
      <c r="EZ30" s="337">
        <v>494.8</v>
      </c>
      <c r="FA30" s="334">
        <f>(EZ30)*'a14'!$J$49/1000000</f>
        <v>169.10890828461834</v>
      </c>
      <c r="FB30" s="337">
        <v>2697.9</v>
      </c>
      <c r="FC30" s="334">
        <f t="shared" si="40"/>
        <v>480.02218860391929</v>
      </c>
      <c r="FD30" s="334">
        <f>'a1'!BH33/1000</f>
        <v>3421.4340000000002</v>
      </c>
      <c r="FE30" s="334">
        <f t="shared" si="41"/>
        <v>140298.53815795342</v>
      </c>
      <c r="FF30" s="337">
        <v>178.4</v>
      </c>
      <c r="FG30" s="334">
        <f>(FF30)*'a14'!$E$54/1000000</f>
        <v>17.914113466644814</v>
      </c>
      <c r="FH30" s="337">
        <v>503.2</v>
      </c>
      <c r="FI30" s="334">
        <f>(FH30)*'a14'!$F$54/1000000</f>
        <v>63.16130813071517</v>
      </c>
      <c r="FJ30" s="337">
        <v>801.1</v>
      </c>
      <c r="FK30" s="334">
        <f>(FJ30)*'a14'!$G$54/1000000</f>
        <v>120.66420654256579</v>
      </c>
      <c r="FL30" s="337">
        <v>344.5</v>
      </c>
      <c r="FM30" s="334">
        <f>(FL30)*'a14'!$H$54/1000000</f>
        <v>61.992888146388225</v>
      </c>
      <c r="FN30" s="337">
        <v>939.8</v>
      </c>
      <c r="FO30" s="334">
        <f>(FN30)*'a14'!$I$54/1000000</f>
        <v>170.13178345963451</v>
      </c>
      <c r="FP30" s="337">
        <v>674.7</v>
      </c>
      <c r="FQ30" s="334">
        <f>(FP30)*'a14'!$J$54/1000000</f>
        <v>248.20752995696907</v>
      </c>
      <c r="FR30" s="337">
        <v>3441.7</v>
      </c>
      <c r="FS30" s="334">
        <f t="shared" si="43"/>
        <v>682.07182970291763</v>
      </c>
      <c r="FT30" s="334">
        <f>'a1'!BN33/1000</f>
        <v>4241.7939999999999</v>
      </c>
      <c r="FU30" s="334">
        <f t="shared" si="42"/>
        <v>160797.96183004588</v>
      </c>
    </row>
    <row r="31" spans="1:177" ht="16.5" customHeight="1">
      <c r="A31" s="1">
        <v>2007</v>
      </c>
      <c r="B31" s="337">
        <v>2028.3</v>
      </c>
      <c r="C31" s="334">
        <f>B31*'a14'!$E$4/1000000</f>
        <v>210.37197202579424</v>
      </c>
      <c r="D31" s="337">
        <v>3887.9</v>
      </c>
      <c r="E31" s="334">
        <f>D31*'a14'!$F$4/1000000</f>
        <v>504.05831856670943</v>
      </c>
      <c r="F31" s="337">
        <v>5217.8</v>
      </c>
      <c r="G31" s="334">
        <f>F31*'a14'!$G$4/1000000</f>
        <v>811.77257479380955</v>
      </c>
      <c r="H31" s="337">
        <v>2151.5</v>
      </c>
      <c r="I31" s="334">
        <f>H31*'a14'!$H$4/1000000</f>
        <v>393.92508865202677</v>
      </c>
      <c r="J31" s="337">
        <v>8066.3</v>
      </c>
      <c r="K31" s="334">
        <f>J31*'a14'!$I$4/1000000</f>
        <v>1466.7668744621644</v>
      </c>
      <c r="L31" s="337">
        <v>5110</v>
      </c>
      <c r="M31" s="334">
        <f>L31*'a14'!$J$4/1000000</f>
        <v>1865.5640529385555</v>
      </c>
      <c r="N31" s="337">
        <v>26461.7</v>
      </c>
      <c r="O31" s="334">
        <f t="shared" si="22"/>
        <v>5252.45888143906</v>
      </c>
      <c r="P31" s="334">
        <f>'a1'!F34/1000</f>
        <v>32889.025000000001</v>
      </c>
      <c r="Q31" s="334">
        <f t="shared" si="23"/>
        <v>159702.48073450217</v>
      </c>
      <c r="R31" s="337">
        <v>50.4</v>
      </c>
      <c r="S31" s="334">
        <f>(R31)*'a14'!$E$9/1000000</f>
        <v>4.8742431470452976</v>
      </c>
      <c r="T31" s="337">
        <v>78.400000000000006</v>
      </c>
      <c r="U31" s="334">
        <f>(T31)*'a14'!$F$9/1000000</f>
        <v>9.477695008143634</v>
      </c>
      <c r="V31" s="337">
        <v>74.400000000000006</v>
      </c>
      <c r="W31" s="334">
        <f>(V31)*'a14'!$G$9/1000000</f>
        <v>10.792966968457446</v>
      </c>
      <c r="X31" s="337">
        <v>34.299999999999997</v>
      </c>
      <c r="Y31" s="334">
        <f>(X31)*'a14'!$H$9/1000000</f>
        <v>5.9840998088574722</v>
      </c>
      <c r="Z31" s="337">
        <v>138.30000000000001</v>
      </c>
      <c r="AA31" s="334">
        <f>(Z31)*'a14'!$I$9/1000000</f>
        <v>25.562385033686578</v>
      </c>
      <c r="AB31" s="337">
        <v>49.6</v>
      </c>
      <c r="AC31" s="334">
        <f>(AB31)*'a14'!$J$9/1000000</f>
        <v>16.845122819791559</v>
      </c>
      <c r="AD31" s="337">
        <v>425.5</v>
      </c>
      <c r="AE31" s="334">
        <f t="shared" si="24"/>
        <v>73.536512785981984</v>
      </c>
      <c r="AF31" s="334">
        <f>'a1'!L34/1000</f>
        <v>509.05500000000001</v>
      </c>
      <c r="AG31" s="334">
        <f t="shared" si="25"/>
        <v>144456.91091528808</v>
      </c>
      <c r="AH31" s="337">
        <v>9.3000000000000007</v>
      </c>
      <c r="AI31" s="334">
        <f>(AH31)*'a14'!$E$14/1000000</f>
        <v>0.79433492294688413</v>
      </c>
      <c r="AJ31" s="337">
        <v>9.3000000000000007</v>
      </c>
      <c r="AK31" s="334">
        <f>(AJ31)*'a14'!$F$14/1000000</f>
        <v>0.9929186536836051</v>
      </c>
      <c r="AL31" s="337">
        <v>21.1</v>
      </c>
      <c r="AM31" s="334">
        <f>(AL31)*'a14'!$G$14/1000000</f>
        <v>2.7033011087385894</v>
      </c>
      <c r="AN31" s="337">
        <v>21.1</v>
      </c>
      <c r="AO31" s="334">
        <f>(AN31)*'a14'!$H$14/1000000</f>
        <v>3.7283010059899944</v>
      </c>
      <c r="AP31" s="337">
        <v>35.700000000000003</v>
      </c>
      <c r="AQ31" s="334">
        <f>(AP31)*'a14'!$I$14/1000000</f>
        <v>7.6441904765143303</v>
      </c>
      <c r="AR31" s="337">
        <v>15.3</v>
      </c>
      <c r="AS31" s="334">
        <f>(AR31)*'a14'!$J$14/1000000</f>
        <v>6.1030072285614247</v>
      </c>
      <c r="AT31" s="337">
        <v>112.4</v>
      </c>
      <c r="AU31" s="334">
        <f t="shared" si="26"/>
        <v>21.966053396434827</v>
      </c>
      <c r="AV31" s="334">
        <f>'a1'!R34/1000</f>
        <v>137.71100000000001</v>
      </c>
      <c r="AW31" s="334">
        <f t="shared" si="27"/>
        <v>159508.34280801695</v>
      </c>
      <c r="AX31" s="337">
        <v>52</v>
      </c>
      <c r="AY31" s="334">
        <f>(AX31)*'a14'!$E$19/1000000</f>
        <v>4.3458547187600729</v>
      </c>
      <c r="AZ31" s="337">
        <v>142.4</v>
      </c>
      <c r="BA31" s="334">
        <f>(AZ31)*'a14'!$F$19/1000000</f>
        <v>14.876194998832558</v>
      </c>
      <c r="BB31" s="337">
        <v>127.9</v>
      </c>
      <c r="BC31" s="334">
        <f>(BB31)*'a14'!$G$19/1000000</f>
        <v>16.033696688348464</v>
      </c>
      <c r="BD31" s="337">
        <v>69.900000000000006</v>
      </c>
      <c r="BE31" s="334">
        <f>(BD31)*'a14'!$H$19/1000000</f>
        <v>10.465899210209528</v>
      </c>
      <c r="BF31" s="337">
        <v>250.3</v>
      </c>
      <c r="BG31" s="334">
        <f>(BF31)*'a14'!$I$19/1000000</f>
        <v>39.990845487129086</v>
      </c>
      <c r="BH31" s="337">
        <v>122.3</v>
      </c>
      <c r="BI31" s="334">
        <f>(BH31)*'a14'!$J$19/1000000</f>
        <v>34.609739663611954</v>
      </c>
      <c r="BJ31" s="337">
        <v>765</v>
      </c>
      <c r="BK31" s="334">
        <f t="shared" si="28"/>
        <v>120.32223076689166</v>
      </c>
      <c r="BL31" s="334">
        <f>'a1'!X34/1000</f>
        <v>935.11500000000001</v>
      </c>
      <c r="BM31" s="334">
        <f t="shared" si="29"/>
        <v>128671.05197424025</v>
      </c>
      <c r="BN31" s="337">
        <v>68</v>
      </c>
      <c r="BO31" s="334">
        <f>(BN31)*'a14'!$E$24/1000000</f>
        <v>7.5309969522159514</v>
      </c>
      <c r="BP31" s="337">
        <v>96.4</v>
      </c>
      <c r="BQ31" s="334">
        <f>(BP31)*'a14'!$F$24/1000000</f>
        <v>13.345369599147388</v>
      </c>
      <c r="BR31" s="337">
        <v>123.9</v>
      </c>
      <c r="BS31" s="334">
        <f>(BR31)*'a14'!$G$24/1000000</f>
        <v>20.582879170137275</v>
      </c>
      <c r="BT31" s="337">
        <v>48.8</v>
      </c>
      <c r="BU31" s="334">
        <f>(BT31)*'a14'!$H$24/1000000</f>
        <v>9.5453574209494771</v>
      </c>
      <c r="BV31" s="337">
        <v>185.5</v>
      </c>
      <c r="BW31" s="334">
        <f>(BV31)*'a14'!$I$24/1000000</f>
        <v>38.672939731448913</v>
      </c>
      <c r="BX31" s="337">
        <v>85.2</v>
      </c>
      <c r="BY31" s="334">
        <f>(BX31)*'a14'!$J$24/1000000</f>
        <v>30.246439059054989</v>
      </c>
      <c r="BZ31" s="337">
        <v>607.79999999999995</v>
      </c>
      <c r="CA31" s="334">
        <f t="shared" si="30"/>
        <v>119.92398193295399</v>
      </c>
      <c r="CB31" s="334">
        <f>'a1'!AD34/1000</f>
        <v>745.43299999999999</v>
      </c>
      <c r="CC31" s="334">
        <f t="shared" si="31"/>
        <v>160878.28407509997</v>
      </c>
      <c r="CD31" s="337">
        <v>751.1</v>
      </c>
      <c r="CE31" s="334">
        <f>(CD31)*'a14'!$E$29/1000000</f>
        <v>74.176425863446966</v>
      </c>
      <c r="CF31" s="337">
        <v>854.7</v>
      </c>
      <c r="CG31" s="334">
        <f>(CF31)*'a14'!$F$29/1000000</f>
        <v>105.50957127128234</v>
      </c>
      <c r="CH31" s="337">
        <v>978</v>
      </c>
      <c r="CI31" s="334">
        <f>(CH31)*'a14'!$G$29/1000000</f>
        <v>144.87660330405632</v>
      </c>
      <c r="CJ31" s="337">
        <v>447.4</v>
      </c>
      <c r="CK31" s="334">
        <f>(CJ31)*'a14'!$H$29/1000000</f>
        <v>80.821859935544779</v>
      </c>
      <c r="CL31" s="337">
        <v>2145.1</v>
      </c>
      <c r="CM31" s="334">
        <f>(CL31)*'a14'!$I$29/1000000</f>
        <v>383.07042683845634</v>
      </c>
      <c r="CN31" s="337">
        <v>1126.2</v>
      </c>
      <c r="CO31" s="334">
        <f>(CN31)*'a14'!$J$29/1000000</f>
        <v>447.26947290370424</v>
      </c>
      <c r="CP31" s="337">
        <v>6302.5</v>
      </c>
      <c r="CQ31" s="334">
        <f t="shared" si="32"/>
        <v>1235.724360116491</v>
      </c>
      <c r="CR31" s="334">
        <f>'a1'!AJ34/1000</f>
        <v>7692.9160000000002</v>
      </c>
      <c r="CS31" s="334">
        <f t="shared" si="33"/>
        <v>160631.46407896446</v>
      </c>
      <c r="CT31" s="337">
        <v>694.4</v>
      </c>
      <c r="CU31" s="334">
        <f>(CT31)*'a14'!$E$34/1000000</f>
        <v>76.596812336922696</v>
      </c>
      <c r="CV31" s="337">
        <v>1450.3</v>
      </c>
      <c r="CW31" s="334">
        <f>(CV31)*'a14'!$F$34/1000000</f>
        <v>199.97184067583342</v>
      </c>
      <c r="CX31" s="337">
        <v>2139.1</v>
      </c>
      <c r="CY31" s="334">
        <f>(CX31)*'a14'!$G$34/1000000</f>
        <v>353.93485297359877</v>
      </c>
      <c r="CZ31" s="337">
        <v>766.1</v>
      </c>
      <c r="DA31" s="334">
        <f>(CZ31)*'a14'!$H$34/1000000</f>
        <v>146.62433712161473</v>
      </c>
      <c r="DB31" s="337">
        <v>3028.2</v>
      </c>
      <c r="DC31" s="334">
        <f>(DB31)*'a14'!$I$34/1000000</f>
        <v>580.06151309383802</v>
      </c>
      <c r="DD31" s="337">
        <v>2243</v>
      </c>
      <c r="DE31" s="334">
        <f>(DD31)*'a14'!$J$34/1000000</f>
        <v>806.43657950940428</v>
      </c>
      <c r="DF31" s="337">
        <v>10321.1</v>
      </c>
      <c r="DG31" s="334">
        <f t="shared" si="34"/>
        <v>2163.6259357112122</v>
      </c>
      <c r="DH31" s="334">
        <f>'a1'!AP34/1000</f>
        <v>12764.806</v>
      </c>
      <c r="DI31" s="334">
        <f t="shared" si="35"/>
        <v>169499.31990436924</v>
      </c>
      <c r="DJ31" s="337">
        <v>68.400000000000006</v>
      </c>
      <c r="DK31" s="334">
        <f>(DJ31)*'a14'!$E$39/1000000</f>
        <v>8.7412038247687871</v>
      </c>
      <c r="DL31" s="337">
        <v>174.4</v>
      </c>
      <c r="DM31" s="334">
        <f>(DL31)*'a14'!$F$39/1000000</f>
        <v>27.859392307011632</v>
      </c>
      <c r="DN31" s="337">
        <v>190.9</v>
      </c>
      <c r="DO31" s="334">
        <f>(DN31)*'a14'!$G$39/1000000</f>
        <v>36.594206362902668</v>
      </c>
      <c r="DP31" s="337">
        <v>92.9</v>
      </c>
      <c r="DQ31" s="334">
        <f>(DP31)*'a14'!$H$39/1000000</f>
        <v>21.160024017822028</v>
      </c>
      <c r="DR31" s="337">
        <v>225.6</v>
      </c>
      <c r="DS31" s="334">
        <f>(DR31)*'a14'!$I$39/1000000</f>
        <v>59.078178581539007</v>
      </c>
      <c r="DT31" s="337">
        <v>146.6</v>
      </c>
      <c r="DU31" s="334">
        <f>(DT31)*'a14'!$J$39/1000000</f>
        <v>55.273658371879918</v>
      </c>
      <c r="DV31" s="337">
        <v>898.9</v>
      </c>
      <c r="DW31" s="334">
        <f t="shared" si="36"/>
        <v>208.70666346592404</v>
      </c>
      <c r="DX31" s="334">
        <f>'a1'!AV34/1000</f>
        <v>1189.451</v>
      </c>
      <c r="DY31" s="334">
        <f t="shared" si="37"/>
        <v>175464.70049285263</v>
      </c>
      <c r="DZ31" s="337">
        <v>53.7</v>
      </c>
      <c r="EA31" s="334">
        <f>(DZ31)*'a14'!$E$44/1000000</f>
        <v>7.5724555700980707</v>
      </c>
      <c r="EB31" s="337">
        <v>145.69999999999999</v>
      </c>
      <c r="EC31" s="334">
        <f>(EB31)*'a14'!$F$44/1000000</f>
        <v>25.682187536389403</v>
      </c>
      <c r="ED31" s="337">
        <v>167.4</v>
      </c>
      <c r="EE31" s="334">
        <f>(ED31)*'a14'!$G$44/1000000</f>
        <v>35.408633028894329</v>
      </c>
      <c r="EF31" s="337">
        <v>65.3</v>
      </c>
      <c r="EG31" s="334">
        <f>(EF31)*'a14'!$H$44/1000000</f>
        <v>17.615794446670019</v>
      </c>
      <c r="EH31" s="337">
        <v>222.3</v>
      </c>
      <c r="EI31" s="334">
        <f>(EH31)*'a14'!$I$44/1000000</f>
        <v>64.830911311584842</v>
      </c>
      <c r="EJ31" s="337">
        <v>104</v>
      </c>
      <c r="EK31" s="334">
        <f>(EJ31)*'a14'!$J$44/1000000</f>
        <v>61.743934405102813</v>
      </c>
      <c r="EL31" s="337">
        <v>758.3</v>
      </c>
      <c r="EM31" s="334">
        <f t="shared" si="38"/>
        <v>212.85391629873948</v>
      </c>
      <c r="EN31" s="334">
        <f>'a1'!BB34/1000</f>
        <v>1002.086</v>
      </c>
      <c r="EO31" s="334">
        <f t="shared" si="39"/>
        <v>212410.82731296463</v>
      </c>
      <c r="EP31" s="337">
        <v>115.3</v>
      </c>
      <c r="EQ31" s="334">
        <f>(EP31)*'a14'!$E$49/1000000</f>
        <v>10.289461339851178</v>
      </c>
      <c r="ER31" s="337">
        <v>428.9</v>
      </c>
      <c r="ES31" s="334">
        <f>(ER31)*'a14'!$F$49/1000000</f>
        <v>47.844210414811037</v>
      </c>
      <c r="ET31" s="337">
        <v>609.4</v>
      </c>
      <c r="EU31" s="334">
        <f>(ET31)*'a14'!$G$49/1000000</f>
        <v>81.574992287579889</v>
      </c>
      <c r="EV31" s="337">
        <v>262.2</v>
      </c>
      <c r="EW31" s="334">
        <f>(EV31)*'a14'!$H$49/1000000</f>
        <v>42.587262314413024</v>
      </c>
      <c r="EX31" s="337">
        <v>854.8</v>
      </c>
      <c r="EY31" s="334">
        <f>(EX31)*'a14'!$I$49/1000000</f>
        <v>140.99356899426442</v>
      </c>
      <c r="EZ31" s="337">
        <v>507</v>
      </c>
      <c r="FA31" s="334">
        <f>(EZ31)*'a14'!$J$49/1000000</f>
        <v>173.27852970958267</v>
      </c>
      <c r="FB31" s="337">
        <v>2777.6</v>
      </c>
      <c r="FC31" s="334">
        <f t="shared" si="40"/>
        <v>496.56802506050224</v>
      </c>
      <c r="FD31" s="334">
        <f>'a1'!BH34/1000</f>
        <v>3514.1469999999999</v>
      </c>
      <c r="FE31" s="334">
        <f t="shared" si="41"/>
        <v>141305.42207269708</v>
      </c>
      <c r="FF31" s="337">
        <v>165.6</v>
      </c>
      <c r="FG31" s="334">
        <f>(FF31)*'a14'!$E$54/1000000</f>
        <v>16.628795908499892</v>
      </c>
      <c r="FH31" s="337">
        <v>494.7</v>
      </c>
      <c r="FI31" s="334">
        <f>(FH31)*'a14'!$F$54/1000000</f>
        <v>62.094394142020654</v>
      </c>
      <c r="FJ31" s="337">
        <v>785.7</v>
      </c>
      <c r="FK31" s="334">
        <f>(FJ31)*'a14'!$G$54/1000000</f>
        <v>118.34461001185113</v>
      </c>
      <c r="FL31" s="337">
        <v>355.4</v>
      </c>
      <c r="FM31" s="334">
        <f>(FL31)*'a14'!$H$54/1000000</f>
        <v>63.954346726346508</v>
      </c>
      <c r="FN31" s="337">
        <v>980.5</v>
      </c>
      <c r="FO31" s="334">
        <f>(FN31)*'a14'!$I$54/1000000</f>
        <v>177.49969534174465</v>
      </c>
      <c r="FP31" s="337">
        <v>710.6</v>
      </c>
      <c r="FQ31" s="334">
        <f>(FP31)*'a14'!$J$54/1000000</f>
        <v>261.41436310570953</v>
      </c>
      <c r="FR31" s="337">
        <v>3492.5</v>
      </c>
      <c r="FS31" s="334">
        <f t="shared" si="43"/>
        <v>699.93620523617233</v>
      </c>
      <c r="FT31" s="334">
        <f>'a1'!BN34/1000</f>
        <v>4290.9840000000004</v>
      </c>
      <c r="FU31" s="334">
        <f t="shared" si="42"/>
        <v>163117.87814547252</v>
      </c>
    </row>
    <row r="32" spans="1:177" ht="16.5" customHeight="1">
      <c r="A32" s="1">
        <v>2008</v>
      </c>
      <c r="B32" s="337">
        <v>1964</v>
      </c>
      <c r="C32" s="334">
        <f>B32*'a14'!$E$4/1000000</f>
        <v>203.70288076648421</v>
      </c>
      <c r="D32" s="337">
        <v>3870.6</v>
      </c>
      <c r="E32" s="334">
        <f>D32*'a14'!$F$4/1000000</f>
        <v>501.81540879248581</v>
      </c>
      <c r="F32" s="337">
        <v>5250.1</v>
      </c>
      <c r="G32" s="334">
        <f>F32*'a14'!$G$4/1000000</f>
        <v>816.79772987178114</v>
      </c>
      <c r="H32" s="337">
        <v>2271.9</v>
      </c>
      <c r="I32" s="334">
        <f>H32*'a14'!$H$4/1000000</f>
        <v>415.96951378505213</v>
      </c>
      <c r="J32" s="337">
        <v>8166.4</v>
      </c>
      <c r="K32" s="334">
        <f>J32*'a14'!$I$4/1000000</f>
        <v>1484.9689453166654</v>
      </c>
      <c r="L32" s="337">
        <v>5301.5</v>
      </c>
      <c r="M32" s="334">
        <f>L32*'a14'!$J$4/1000000</f>
        <v>1935.4770697952547</v>
      </c>
      <c r="N32" s="337">
        <v>26824.400000000001</v>
      </c>
      <c r="O32" s="334">
        <f t="shared" si="22"/>
        <v>5358.7315483277234</v>
      </c>
      <c r="P32" s="334">
        <f>'a1'!F35/1000</f>
        <v>33247.118000000002</v>
      </c>
      <c r="Q32" s="334">
        <f t="shared" ref="Q32:Q41" si="44">(O32)/(P32)*1000000</f>
        <v>161178.82904400083</v>
      </c>
      <c r="R32" s="337">
        <v>50.9</v>
      </c>
      <c r="S32" s="334">
        <f>(R32)*'a14'!$E$9/1000000</f>
        <v>4.9225987338215402</v>
      </c>
      <c r="T32" s="337">
        <v>76.099999999999994</v>
      </c>
      <c r="U32" s="334">
        <f>(T32)*'a14'!$F$9/1000000</f>
        <v>9.1996503841802344</v>
      </c>
      <c r="V32" s="337">
        <v>72.900000000000006</v>
      </c>
      <c r="W32" s="334">
        <f>(V32)*'a14'!$G$9/1000000</f>
        <v>10.57536682796435</v>
      </c>
      <c r="X32" s="337">
        <v>34.5</v>
      </c>
      <c r="Y32" s="334">
        <f>(X32)*'a14'!$H$9/1000000</f>
        <v>6.018992519113203</v>
      </c>
      <c r="Z32" s="337">
        <v>140.80000000000001</v>
      </c>
      <c r="AA32" s="334">
        <f>(Z32)*'a14'!$I$9/1000000</f>
        <v>26.024467192646927</v>
      </c>
      <c r="AB32" s="337">
        <v>52.7</v>
      </c>
      <c r="AC32" s="334">
        <f>(AB32)*'a14'!$J$9/1000000</f>
        <v>17.897942996028533</v>
      </c>
      <c r="AD32" s="337">
        <v>428</v>
      </c>
      <c r="AE32" s="334">
        <f t="shared" si="24"/>
        <v>74.639018653754789</v>
      </c>
      <c r="AF32" s="334">
        <f>'a1'!L35/1000</f>
        <v>511.58100000000002</v>
      </c>
      <c r="AG32" s="334">
        <f t="shared" si="25"/>
        <v>145898.73090234937</v>
      </c>
      <c r="AH32" s="337">
        <v>8.6</v>
      </c>
      <c r="AI32" s="334">
        <f>(AH32)*'a14'!$E$14/1000000</f>
        <v>0.73454627283260254</v>
      </c>
      <c r="AJ32" s="337">
        <v>8.6</v>
      </c>
      <c r="AK32" s="334">
        <f>(AJ32)*'a14'!$F$14/1000000</f>
        <v>0.91818284104075309</v>
      </c>
      <c r="AL32" s="337">
        <v>22.1</v>
      </c>
      <c r="AM32" s="334">
        <f>(AL32)*'a14'!$G$14/1000000</f>
        <v>2.8314196446977644</v>
      </c>
      <c r="AN32" s="337">
        <v>22.1</v>
      </c>
      <c r="AO32" s="334">
        <f>(AN32)*'a14'!$H$14/1000000</f>
        <v>3.9049977361317008</v>
      </c>
      <c r="AP32" s="337">
        <v>34.9</v>
      </c>
      <c r="AQ32" s="334">
        <f>(AP32)*'a14'!$I$14/1000000</f>
        <v>7.4728920904859963</v>
      </c>
      <c r="AR32" s="337">
        <v>16.2</v>
      </c>
      <c r="AS32" s="334">
        <f>(AR32)*'a14'!$J$14/1000000</f>
        <v>6.4620076537709199</v>
      </c>
      <c r="AT32" s="337">
        <v>113.4</v>
      </c>
      <c r="AU32" s="334">
        <f t="shared" si="26"/>
        <v>22.324046238959738</v>
      </c>
      <c r="AV32" s="334">
        <f>'a1'!R35/1000</f>
        <v>138.749</v>
      </c>
      <c r="AW32" s="334">
        <f t="shared" si="27"/>
        <v>160895.18655240571</v>
      </c>
      <c r="AX32" s="337">
        <v>50</v>
      </c>
      <c r="AY32" s="334">
        <f>(AX32)*'a14'!$E$19/1000000</f>
        <v>4.1787064603462243</v>
      </c>
      <c r="AZ32" s="337">
        <v>145.69999999999999</v>
      </c>
      <c r="BA32" s="334">
        <f>(AZ32)*'a14'!$F$19/1000000</f>
        <v>15.220938281811121</v>
      </c>
      <c r="BB32" s="337">
        <v>131.1</v>
      </c>
      <c r="BC32" s="334">
        <f>(BB32)*'a14'!$G$19/1000000</f>
        <v>16.434852508541699</v>
      </c>
      <c r="BD32" s="337">
        <v>73.400000000000006</v>
      </c>
      <c r="BE32" s="334">
        <f>(BD32)*'a14'!$H$19/1000000</f>
        <v>10.989942804426027</v>
      </c>
      <c r="BF32" s="337">
        <v>240.2</v>
      </c>
      <c r="BG32" s="334">
        <f>(BF32)*'a14'!$I$19/1000000</f>
        <v>38.377151761919322</v>
      </c>
      <c r="BH32" s="337">
        <v>127.2</v>
      </c>
      <c r="BI32" s="334">
        <f>(BH32)*'a14'!$J$19/1000000</f>
        <v>35.996393174255445</v>
      </c>
      <c r="BJ32" s="337">
        <v>767.5</v>
      </c>
      <c r="BK32" s="334">
        <f t="shared" si="28"/>
        <v>121.19798499129985</v>
      </c>
      <c r="BL32" s="334">
        <f>'a1'!X35/1000</f>
        <v>935.89700000000005</v>
      </c>
      <c r="BM32" s="334">
        <f t="shared" si="29"/>
        <v>129499.27715475085</v>
      </c>
      <c r="BN32" s="337">
        <v>64.3</v>
      </c>
      <c r="BO32" s="334">
        <f>(BN32)*'a14'!$E$24/1000000</f>
        <v>7.1212221180512598</v>
      </c>
      <c r="BP32" s="337">
        <v>94.5</v>
      </c>
      <c r="BQ32" s="334">
        <f>(BP32)*'a14'!$F$24/1000000</f>
        <v>13.082338455595727</v>
      </c>
      <c r="BR32" s="337">
        <v>123.3</v>
      </c>
      <c r="BS32" s="334">
        <f>(BR32)*'a14'!$G$24/1000000</f>
        <v>20.483204210475591</v>
      </c>
      <c r="BT32" s="337">
        <v>45.4</v>
      </c>
      <c r="BU32" s="334">
        <f>(BT32)*'a14'!$H$24/1000000</f>
        <v>8.8803120268669318</v>
      </c>
      <c r="BV32" s="337">
        <v>194.5</v>
      </c>
      <c r="BW32" s="334">
        <f>(BV32)*'a14'!$I$24/1000000</f>
        <v>40.549254866667454</v>
      </c>
      <c r="BX32" s="337">
        <v>88.3</v>
      </c>
      <c r="BY32" s="334">
        <f>(BX32)*'a14'!$J$24/1000000</f>
        <v>31.346955034208399</v>
      </c>
      <c r="BZ32" s="337">
        <v>610.4</v>
      </c>
      <c r="CA32" s="334">
        <f t="shared" si="30"/>
        <v>121.46328671186535</v>
      </c>
      <c r="CB32" s="334">
        <f>'a1'!AD35/1000</f>
        <v>746.87699999999995</v>
      </c>
      <c r="CC32" s="334">
        <f t="shared" ref="CC32:CC37" si="45">(CA32)/(CB32)*1000000</f>
        <v>162628.2329109952</v>
      </c>
      <c r="CD32" s="337">
        <v>727.7</v>
      </c>
      <c r="CE32" s="334">
        <f>(CD32)*'a14'!$E$29/1000000</f>
        <v>71.86551071871969</v>
      </c>
      <c r="CF32" s="337">
        <v>865.4</v>
      </c>
      <c r="CG32" s="334">
        <f>(CF32)*'a14'!$F$29/1000000</f>
        <v>106.83044691490316</v>
      </c>
      <c r="CH32" s="337">
        <v>963.9</v>
      </c>
      <c r="CI32" s="334">
        <f>(CH32)*'a14'!$G$29/1000000</f>
        <v>142.78789153862974</v>
      </c>
      <c r="CJ32" s="337">
        <v>506.6</v>
      </c>
      <c r="CK32" s="334">
        <f>(CJ32)*'a14'!$H$29/1000000</f>
        <v>91.516214222948108</v>
      </c>
      <c r="CL32" s="337">
        <v>2199.4</v>
      </c>
      <c r="CM32" s="334">
        <f>(CL32)*'a14'!$I$29/1000000</f>
        <v>392.76728207939067</v>
      </c>
      <c r="CN32" s="337">
        <v>1119.4000000000001</v>
      </c>
      <c r="CO32" s="334">
        <f>(CN32)*'a14'!$J$29/1000000</f>
        <v>444.56885807885504</v>
      </c>
      <c r="CP32" s="337">
        <v>6382.3</v>
      </c>
      <c r="CQ32" s="334">
        <f t="shared" si="32"/>
        <v>1250.3362035534465</v>
      </c>
      <c r="CR32" s="334">
        <f>'a1'!AJ35/1000</f>
        <v>7761.7250000000004</v>
      </c>
      <c r="CS32" s="334">
        <f t="shared" ref="CS32:CS37" si="46">(CQ32)/(CR32)*1000000</f>
        <v>161089.99011862007</v>
      </c>
      <c r="CT32" s="337">
        <v>683.5</v>
      </c>
      <c r="CU32" s="334">
        <f>(CT32)*'a14'!$E$34/1000000</f>
        <v>75.394471820689319</v>
      </c>
      <c r="CV32" s="337">
        <v>1430.2</v>
      </c>
      <c r="CW32" s="334">
        <f>(CV32)*'a14'!$F$34/1000000</f>
        <v>197.20039063268084</v>
      </c>
      <c r="CX32" s="337">
        <v>2136.6</v>
      </c>
      <c r="CY32" s="334">
        <f>(CX32)*'a14'!$G$34/1000000</f>
        <v>353.5212037134267</v>
      </c>
      <c r="CZ32" s="337">
        <v>828.4</v>
      </c>
      <c r="DA32" s="334">
        <f>(CZ32)*'a14'!$H$34/1000000</f>
        <v>158.54797137651173</v>
      </c>
      <c r="DB32" s="337">
        <v>3012.5</v>
      </c>
      <c r="DC32" s="334">
        <f>(DB32)*'a14'!$I$34/1000000</f>
        <v>577.05412726873624</v>
      </c>
      <c r="DD32" s="337">
        <v>2354.6</v>
      </c>
      <c r="DE32" s="334">
        <f>(DD32)*'a14'!$J$34/1000000</f>
        <v>846.56066433920785</v>
      </c>
      <c r="DF32" s="337">
        <v>10445.799999999999</v>
      </c>
      <c r="DG32" s="334">
        <f t="shared" ref="DG32:DG37" si="47">(CU32)+(CW32)+(CY32)+(DA32)+(DC32)+(DE32)</f>
        <v>2208.2788291512525</v>
      </c>
      <c r="DH32" s="334">
        <f>'a1'!AP35/1000</f>
        <v>12883.583000000001</v>
      </c>
      <c r="DI32" s="334">
        <f t="shared" ref="DI32:DI37" si="48">(DG32)/(DH32)*1000000</f>
        <v>171402.53834288585</v>
      </c>
      <c r="DJ32" s="337">
        <v>62.5</v>
      </c>
      <c r="DK32" s="334">
        <f>(DJ32)*'a14'!$E$39/1000000</f>
        <v>7.9872110971937023</v>
      </c>
      <c r="DL32" s="337">
        <v>165.8</v>
      </c>
      <c r="DM32" s="334">
        <f>(DL32)*'a14'!$F$39/1000000</f>
        <v>26.485591998294318</v>
      </c>
      <c r="DN32" s="337">
        <v>191.9</v>
      </c>
      <c r="DO32" s="334">
        <f>(DN32)*'a14'!$G$39/1000000</f>
        <v>36.785899429235315</v>
      </c>
      <c r="DP32" s="337">
        <v>95</v>
      </c>
      <c r="DQ32" s="334">
        <f>(DP32)*'a14'!$H$39/1000000</f>
        <v>21.638345335770637</v>
      </c>
      <c r="DR32" s="337">
        <v>239.7</v>
      </c>
      <c r="DS32" s="334">
        <f>(DR32)*'a14'!$I$39/1000000</f>
        <v>62.770564742885185</v>
      </c>
      <c r="DT32" s="337">
        <v>152.19999999999999</v>
      </c>
      <c r="DU32" s="334">
        <f>(DT32)*'a14'!$J$39/1000000</f>
        <v>57.385066877217753</v>
      </c>
      <c r="DV32" s="337">
        <v>907</v>
      </c>
      <c r="DW32" s="334">
        <f t="shared" ref="DW32:DW37" si="49">(DK32)+(DM32)+(DO32)+(DQ32)+(DS32)+(DU32)</f>
        <v>213.05267948059691</v>
      </c>
      <c r="DX32" s="334">
        <f>'a1'!AV35/1000</f>
        <v>1197.7750000000001</v>
      </c>
      <c r="DY32" s="334">
        <f t="shared" ref="DY32:DY37" si="50">(DW32)/(DX32)*1000000</f>
        <v>177873.70706568169</v>
      </c>
      <c r="DZ32" s="337">
        <v>48.2</v>
      </c>
      <c r="EA32" s="334">
        <f>(DZ32)*'a14'!$E$44/1000000</f>
        <v>6.7968781839613959</v>
      </c>
      <c r="EB32" s="337">
        <v>144.9</v>
      </c>
      <c r="EC32" s="334">
        <f>(EB32)*'a14'!$F$44/1000000</f>
        <v>25.541173466182737</v>
      </c>
      <c r="ED32" s="337">
        <v>174.9</v>
      </c>
      <c r="EE32" s="334">
        <f>(ED32)*'a14'!$G$44/1000000</f>
        <v>36.995041318719345</v>
      </c>
      <c r="EF32" s="337">
        <v>69.3</v>
      </c>
      <c r="EG32" s="334">
        <f>(EF32)*'a14'!$H$44/1000000</f>
        <v>18.694863019207233</v>
      </c>
      <c r="EH32" s="337">
        <v>223.9</v>
      </c>
      <c r="EI32" s="334">
        <f>(EH32)*'a14'!$I$44/1000000</f>
        <v>65.2975305562926</v>
      </c>
      <c r="EJ32" s="337">
        <v>110.3</v>
      </c>
      <c r="EK32" s="334">
        <f>(EJ32)*'a14'!$J$44/1000000</f>
        <v>65.484191970027311</v>
      </c>
      <c r="EL32" s="337">
        <v>771.5</v>
      </c>
      <c r="EM32" s="334">
        <f t="shared" ref="EM32:EM37" si="51">(EA32)+(EC32)+(EE32)+(EG32)+(EI32)+(EK32)</f>
        <v>218.80967851439061</v>
      </c>
      <c r="EN32" s="334">
        <f>'a1'!BB35/1000</f>
        <v>1017.404</v>
      </c>
      <c r="EO32" s="334">
        <f t="shared" ref="EO32:EO37" si="52">(EM32)/(EN32)*1000000</f>
        <v>215066.65839174076</v>
      </c>
      <c r="EP32" s="337">
        <v>113.7</v>
      </c>
      <c r="EQ32" s="334">
        <f>(EP32)*'a14'!$E$49/1000000</f>
        <v>10.146676100096087</v>
      </c>
      <c r="ER32" s="337">
        <v>442.6</v>
      </c>
      <c r="ES32" s="334">
        <f>(ER32)*'a14'!$F$49/1000000</f>
        <v>49.372458684064739</v>
      </c>
      <c r="ET32" s="337">
        <v>630.70000000000005</v>
      </c>
      <c r="EU32" s="334">
        <f>(ET32)*'a14'!$G$49/1000000</f>
        <v>84.426235043939371</v>
      </c>
      <c r="EV32" s="337">
        <v>241.5</v>
      </c>
      <c r="EW32" s="334">
        <f>(EV32)*'a14'!$H$49/1000000</f>
        <v>39.22511002643305</v>
      </c>
      <c r="EX32" s="337">
        <v>870.2</v>
      </c>
      <c r="EY32" s="334">
        <f>(EX32)*'a14'!$I$49/1000000</f>
        <v>143.53369646561643</v>
      </c>
      <c r="EZ32" s="337">
        <v>551.70000000000005</v>
      </c>
      <c r="FA32" s="334">
        <f>(EZ32)*'a14'!$J$49/1000000</f>
        <v>188.55574919285357</v>
      </c>
      <c r="FB32" s="337">
        <v>2850.4</v>
      </c>
      <c r="FC32" s="334">
        <f t="shared" ref="FC32:FC38" si="53">(EQ32)+(ES32)+(EU32)+(EW32)+(EY32)+(FA32)</f>
        <v>515.25992551300328</v>
      </c>
      <c r="FD32" s="334">
        <f>'a1'!BH35/1000</f>
        <v>3595.8560000000002</v>
      </c>
      <c r="FE32" s="334">
        <f t="shared" ref="FE32:FE37" si="54">(FC32)/(FD32)*1000000</f>
        <v>143292.70290940552</v>
      </c>
      <c r="FF32" s="337">
        <v>154.69999999999999</v>
      </c>
      <c r="FG32" s="334">
        <f>(FF32)*'a14'!$E$54/1000000</f>
        <v>15.534267675392108</v>
      </c>
      <c r="FH32" s="337">
        <v>482.6</v>
      </c>
      <c r="FI32" s="334">
        <f>(FH32)*'a14'!$F$54/1000000</f>
        <v>60.575610699290827</v>
      </c>
      <c r="FJ32" s="337">
        <v>802.5</v>
      </c>
      <c r="FK32" s="334">
        <f>(FJ32)*'a14'!$G$54/1000000</f>
        <v>120.87507895444894</v>
      </c>
      <c r="FL32" s="337">
        <v>368.9</v>
      </c>
      <c r="FM32" s="334">
        <f>(FL32)*'a14'!$H$54/1000000</f>
        <v>66.383676160239801</v>
      </c>
      <c r="FN32" s="337">
        <v>1010.4</v>
      </c>
      <c r="FO32" s="334">
        <f>(FN32)*'a14'!$I$54/1000000</f>
        <v>182.91248564334401</v>
      </c>
      <c r="FP32" s="337">
        <v>728.9</v>
      </c>
      <c r="FQ32" s="334">
        <f>(FP32)*'a14'!$J$54/1000000</f>
        <v>268.14653710632092</v>
      </c>
      <c r="FR32" s="337">
        <v>3548.1</v>
      </c>
      <c r="FS32" s="334">
        <f t="shared" si="43"/>
        <v>714.42765623903665</v>
      </c>
      <c r="FT32" s="334">
        <f>'a1'!BN35/1000</f>
        <v>4349.3360000000002</v>
      </c>
      <c r="FU32" s="334">
        <f t="shared" ref="FU32:FU37" si="55">(FS32)/(FT32)*1000000</f>
        <v>164261.31626506586</v>
      </c>
    </row>
    <row r="33" spans="1:177" ht="16.5" customHeight="1">
      <c r="A33" s="1">
        <v>2009</v>
      </c>
      <c r="B33" s="337">
        <v>1900.9</v>
      </c>
      <c r="C33" s="334">
        <f>B33*'a14'!$E$4/1000000</f>
        <v>197.158251552449</v>
      </c>
      <c r="D33" s="337">
        <v>3858.7</v>
      </c>
      <c r="E33" s="334">
        <f>D33*'a14'!$F$4/1000000</f>
        <v>500.27259802293315</v>
      </c>
      <c r="F33" s="337">
        <v>5428.4</v>
      </c>
      <c r="G33" s="334">
        <f>F33*'a14'!$G$4/1000000</f>
        <v>844.53720821241041</v>
      </c>
      <c r="H33" s="337">
        <v>2252.8000000000002</v>
      </c>
      <c r="I33" s="334">
        <f>H33*'a14'!$H$4/1000000</f>
        <v>412.47243305381636</v>
      </c>
      <c r="J33" s="337">
        <v>8332.9</v>
      </c>
      <c r="K33" s="334">
        <f>J33*'a14'!$I$4/1000000</f>
        <v>1515.245117117609</v>
      </c>
      <c r="L33" s="337">
        <v>5428.8</v>
      </c>
      <c r="M33" s="334">
        <f>L33*'a14'!$J$4/1000000</f>
        <v>1981.9518846561311</v>
      </c>
      <c r="N33" s="337">
        <v>27202.5</v>
      </c>
      <c r="O33" s="334">
        <f t="shared" si="22"/>
        <v>5451.6374926153494</v>
      </c>
      <c r="P33" s="334">
        <f>'a1'!F36/1000</f>
        <v>33628.894999999997</v>
      </c>
      <c r="Q33" s="334">
        <f t="shared" si="44"/>
        <v>162111.70461043544</v>
      </c>
      <c r="R33" s="337">
        <v>47.7</v>
      </c>
      <c r="S33" s="334">
        <f>(R33)*'a14'!$E$9/1000000</f>
        <v>4.6131229784535845</v>
      </c>
      <c r="T33" s="337">
        <v>77.5</v>
      </c>
      <c r="U33" s="334">
        <f>(T33)*'a14'!$F$9/1000000</f>
        <v>9.3688949378970854</v>
      </c>
      <c r="V33" s="337">
        <v>72</v>
      </c>
      <c r="W33" s="334">
        <f>(V33)*'a14'!$G$9/1000000</f>
        <v>10.444806743668495</v>
      </c>
      <c r="X33" s="337">
        <v>33</v>
      </c>
      <c r="Y33" s="334">
        <f>(X33)*'a14'!$H$9/1000000</f>
        <v>5.7572971921952369</v>
      </c>
      <c r="Z33" s="337">
        <v>149.19999999999999</v>
      </c>
      <c r="AA33" s="334">
        <f>(Z33)*'a14'!$I$9/1000000</f>
        <v>27.577063246753703</v>
      </c>
      <c r="AB33" s="337">
        <v>52.9</v>
      </c>
      <c r="AC33" s="334">
        <f>(AB33)*'a14'!$J$9/1000000</f>
        <v>17.965866878366398</v>
      </c>
      <c r="AD33" s="337">
        <v>432.4</v>
      </c>
      <c r="AE33" s="334">
        <f t="shared" ref="AE33:AE39" si="56">(S33)+(U33)+(W33)+(Y33)+(AA33)+(AC33)</f>
        <v>75.727051977334497</v>
      </c>
      <c r="AF33" s="334">
        <f>'a1'!L36/1000</f>
        <v>516.75099999999998</v>
      </c>
      <c r="AG33" s="334">
        <f t="shared" ref="AG33:AG38" si="57">(AE33)/(AF33)*1000000</f>
        <v>146544.56784279953</v>
      </c>
      <c r="AH33" s="337">
        <v>7.9</v>
      </c>
      <c r="AI33" s="334">
        <f>(AH33)*'a14'!$E$14/1000000</f>
        <v>0.67475762271832096</v>
      </c>
      <c r="AJ33" s="337">
        <v>7.9</v>
      </c>
      <c r="AK33" s="334">
        <f>(AJ33)*'a14'!$F$14/1000000</f>
        <v>0.84344702839790109</v>
      </c>
      <c r="AL33" s="337">
        <v>20.9</v>
      </c>
      <c r="AM33" s="334">
        <f>(AL33)*'a14'!$G$14/1000000</f>
        <v>2.6776774015467546</v>
      </c>
      <c r="AN33" s="337">
        <v>20.9</v>
      </c>
      <c r="AO33" s="334">
        <f>(AN33)*'a14'!$H$14/1000000</f>
        <v>3.6929616599616528</v>
      </c>
      <c r="AP33" s="337">
        <v>36.5</v>
      </c>
      <c r="AQ33" s="334">
        <f>(AP33)*'a14'!$I$14/1000000</f>
        <v>7.8154888625426615</v>
      </c>
      <c r="AR33" s="337">
        <v>16.899999999999999</v>
      </c>
      <c r="AS33" s="334">
        <f>(AR33)*'a14'!$J$14/1000000</f>
        <v>6.7412302067116388</v>
      </c>
      <c r="AT33" s="337">
        <v>114.5</v>
      </c>
      <c r="AU33" s="334">
        <f t="shared" ref="AU33:AU38" si="58">(AI33)+(AK33)+(AM33)+(AO33)+(AQ33)+(AS33)</f>
        <v>22.44556278187893</v>
      </c>
      <c r="AV33" s="334">
        <f>'a1'!R36/1000</f>
        <v>139.89099999999999</v>
      </c>
      <c r="AW33" s="334">
        <f t="shared" ref="AW33:AW38" si="59">(AU33)/(AV33)*1000000</f>
        <v>160450.37051617997</v>
      </c>
      <c r="AX33" s="337">
        <v>49.5</v>
      </c>
      <c r="AY33" s="334">
        <f>(AX33)*'a14'!$E$19/1000000</f>
        <v>4.1369193957427619</v>
      </c>
      <c r="AZ33" s="337">
        <v>142.6</v>
      </c>
      <c r="BA33" s="334">
        <f>(AZ33)*'a14'!$F$19/1000000</f>
        <v>14.897088531134287</v>
      </c>
      <c r="BB33" s="337">
        <v>133.5</v>
      </c>
      <c r="BC33" s="334">
        <f>(BB33)*'a14'!$G$19/1000000</f>
        <v>16.735719373686628</v>
      </c>
      <c r="BD33" s="337">
        <v>58.7</v>
      </c>
      <c r="BE33" s="334">
        <f>(BD33)*'a14'!$H$19/1000000</f>
        <v>8.7889597087167282</v>
      </c>
      <c r="BF33" s="337">
        <v>254.4</v>
      </c>
      <c r="BG33" s="334">
        <f>(BF33)*'a14'!$I$19/1000000</f>
        <v>40.64590927657067</v>
      </c>
      <c r="BH33" s="337">
        <v>132.69999999999999</v>
      </c>
      <c r="BI33" s="334">
        <f>(BH33)*'a14'!$J$19/1000000</f>
        <v>37.552840992324668</v>
      </c>
      <c r="BJ33" s="337">
        <v>771.4</v>
      </c>
      <c r="BK33" s="334">
        <f t="shared" si="28"/>
        <v>122.75743727817573</v>
      </c>
      <c r="BL33" s="334">
        <f>'a1'!X36/1000</f>
        <v>938.20799999999997</v>
      </c>
      <c r="BM33" s="334">
        <f t="shared" si="29"/>
        <v>130842.45420863574</v>
      </c>
      <c r="BN33" s="337">
        <v>62.4</v>
      </c>
      <c r="BO33" s="334">
        <f>(BN33)*'a14'!$E$24/1000000</f>
        <v>6.9107972032099321</v>
      </c>
      <c r="BP33" s="337">
        <v>93.4</v>
      </c>
      <c r="BQ33" s="334">
        <f>(BP33)*'a14'!$F$24/1000000</f>
        <v>12.930057267223711</v>
      </c>
      <c r="BR33" s="337">
        <v>124.2</v>
      </c>
      <c r="BS33" s="334">
        <f>(BR33)*'a14'!$G$24/1000000</f>
        <v>20.632716649968113</v>
      </c>
      <c r="BT33" s="337">
        <v>48.4</v>
      </c>
      <c r="BU33" s="334">
        <f>(BT33)*'a14'!$H$24/1000000</f>
        <v>9.4671167863515322</v>
      </c>
      <c r="BV33" s="337">
        <v>194.3</v>
      </c>
      <c r="BW33" s="334">
        <f>(BV33)*'a14'!$I$24/1000000</f>
        <v>40.507558974773715</v>
      </c>
      <c r="BX33" s="337">
        <v>91.3</v>
      </c>
      <c r="BY33" s="334">
        <f>(BX33)*'a14'!$J$24/1000000</f>
        <v>32.411970494034279</v>
      </c>
      <c r="BZ33" s="337">
        <v>614</v>
      </c>
      <c r="CA33" s="334">
        <f t="shared" ref="CA33:CA38" si="60">(BO33)+(BQ33)+(BS33)+(BU33)+(BW33)+(BY33)</f>
        <v>122.86021737556129</v>
      </c>
      <c r="CB33" s="334">
        <f>'a1'!AD36/1000</f>
        <v>749.95600000000002</v>
      </c>
      <c r="CC33" s="334">
        <f t="shared" si="45"/>
        <v>163823.23413048405</v>
      </c>
      <c r="CD33" s="337">
        <v>695.5</v>
      </c>
      <c r="CE33" s="334">
        <f>(CD33)*'a14'!$E$29/1000000</f>
        <v>68.685533468283012</v>
      </c>
      <c r="CF33" s="337">
        <v>894.4</v>
      </c>
      <c r="CG33" s="334">
        <f>(CF33)*'a14'!$F$29/1000000</f>
        <v>110.4103902480811</v>
      </c>
      <c r="CH33" s="337">
        <v>1010.6</v>
      </c>
      <c r="CI33" s="334">
        <f>(CH33)*'a14'!$G$29/1000000</f>
        <v>149.70582341419154</v>
      </c>
      <c r="CJ33" s="337">
        <v>480.5</v>
      </c>
      <c r="CK33" s="334">
        <f>(CJ33)*'a14'!$H$29/1000000</f>
        <v>86.801304646913877</v>
      </c>
      <c r="CL33" s="337">
        <v>2215</v>
      </c>
      <c r="CM33" s="334">
        <f>(CL33)*'a14'!$I$29/1000000</f>
        <v>395.55311894418941</v>
      </c>
      <c r="CN33" s="337">
        <v>1171</v>
      </c>
      <c r="CO33" s="334">
        <f>(CN33)*'a14'!$J$29/1000000</f>
        <v>465.0617588085932</v>
      </c>
      <c r="CP33" s="337">
        <v>6467</v>
      </c>
      <c r="CQ33" s="334">
        <f t="shared" ref="CQ33:CQ38" si="61">(CE33)+(CG33)+(CI33)+(CK33)+(CM33)+(CO33)</f>
        <v>1276.2179295302521</v>
      </c>
      <c r="CR33" s="334">
        <f>'a1'!AJ36/1000</f>
        <v>7843.3829999999998</v>
      </c>
      <c r="CS33" s="334">
        <f t="shared" si="46"/>
        <v>162712.68781981606</v>
      </c>
      <c r="CT33" s="337">
        <v>671.9</v>
      </c>
      <c r="CU33" s="334">
        <f>(CT33)*'a14'!$E$34/1000000</f>
        <v>74.114916775890492</v>
      </c>
      <c r="CV33" s="337">
        <v>1425.2</v>
      </c>
      <c r="CW33" s="334">
        <f>(CV33)*'a14'!$F$34/1000000</f>
        <v>196.51097519906077</v>
      </c>
      <c r="CX33" s="337">
        <v>2212.6</v>
      </c>
      <c r="CY33" s="334">
        <f>(CX33)*'a14'!$G$34/1000000</f>
        <v>366.09614122265657</v>
      </c>
      <c r="CZ33" s="337">
        <v>822.1</v>
      </c>
      <c r="DA33" s="334">
        <f>(CZ33)*'a14'!$H$34/1000000</f>
        <v>157.34221060916261</v>
      </c>
      <c r="DB33" s="337">
        <v>3075</v>
      </c>
      <c r="DC33" s="334">
        <f>(DB33)*'a14'!$I$34/1000000</f>
        <v>589.0262045979631</v>
      </c>
      <c r="DD33" s="337">
        <v>2364.1999999999998</v>
      </c>
      <c r="DE33" s="334">
        <f>(DD33)*'a14'!$J$34/1000000</f>
        <v>850.01219851811561</v>
      </c>
      <c r="DF33" s="337">
        <v>10571</v>
      </c>
      <c r="DG33" s="334">
        <f t="shared" si="47"/>
        <v>2233.1026469228491</v>
      </c>
      <c r="DH33" s="334">
        <f>'a1'!AP36/1000</f>
        <v>12998.344999999999</v>
      </c>
      <c r="DI33" s="334">
        <f t="shared" si="48"/>
        <v>171798.99802035175</v>
      </c>
      <c r="DJ33" s="337">
        <v>60.3</v>
      </c>
      <c r="DK33" s="334">
        <f>(DJ33)*'a14'!$E$39/1000000</f>
        <v>7.7060612665724832</v>
      </c>
      <c r="DL33" s="337">
        <v>164.1</v>
      </c>
      <c r="DM33" s="334">
        <f>(DL33)*'a14'!$F$39/1000000</f>
        <v>26.214026820989726</v>
      </c>
      <c r="DN33" s="337">
        <v>201.4</v>
      </c>
      <c r="DO33" s="334">
        <f>(DN33)*'a14'!$G$39/1000000</f>
        <v>38.606983559395488</v>
      </c>
      <c r="DP33" s="337">
        <v>88.9</v>
      </c>
      <c r="DQ33" s="334">
        <f>(DP33)*'a14'!$H$39/1000000</f>
        <v>20.248935793157997</v>
      </c>
      <c r="DR33" s="337">
        <v>247.3</v>
      </c>
      <c r="DS33" s="334">
        <f>(DR33)*'a14'!$I$39/1000000</f>
        <v>64.760787070986694</v>
      </c>
      <c r="DT33" s="337">
        <v>155</v>
      </c>
      <c r="DU33" s="334">
        <f>(DT33)*'a14'!$J$39/1000000</f>
        <v>58.440771129886677</v>
      </c>
      <c r="DV33" s="337">
        <v>917</v>
      </c>
      <c r="DW33" s="334">
        <f t="shared" si="49"/>
        <v>215.97756564098907</v>
      </c>
      <c r="DX33" s="334">
        <f>'a1'!AV36/1000</f>
        <v>1208.556</v>
      </c>
      <c r="DY33" s="334">
        <f t="shared" si="50"/>
        <v>178707.12291444425</v>
      </c>
      <c r="DZ33" s="337">
        <v>47.9</v>
      </c>
      <c r="EA33" s="334">
        <f>(DZ33)*'a14'!$E$44/1000000</f>
        <v>6.7545739628993955</v>
      </c>
      <c r="EB33" s="337">
        <v>138</v>
      </c>
      <c r="EC33" s="334">
        <f>(EB33)*'a14'!$F$44/1000000</f>
        <v>24.324927110650226</v>
      </c>
      <c r="ED33" s="337">
        <v>186.7</v>
      </c>
      <c r="EE33" s="334">
        <f>(ED33)*'a14'!$G$44/1000000</f>
        <v>39.490990361377357</v>
      </c>
      <c r="EF33" s="337">
        <v>67.2</v>
      </c>
      <c r="EG33" s="334">
        <f>(EF33)*'a14'!$H$44/1000000</f>
        <v>18.128352018625197</v>
      </c>
      <c r="EH33" s="337">
        <v>233</v>
      </c>
      <c r="EI33" s="334">
        <f>(EH33)*'a14'!$I$44/1000000</f>
        <v>67.95142751056801</v>
      </c>
      <c r="EJ33" s="337">
        <v>113</v>
      </c>
      <c r="EK33" s="334">
        <f>(EJ33)*'a14'!$J$44/1000000</f>
        <v>67.087159497852099</v>
      </c>
      <c r="EL33" s="337">
        <v>785.8</v>
      </c>
      <c r="EM33" s="334">
        <f t="shared" si="51"/>
        <v>223.73743046197228</v>
      </c>
      <c r="EN33" s="334">
        <f>'a1'!BB36/1000</f>
        <v>1034.819</v>
      </c>
      <c r="EO33" s="334">
        <f t="shared" si="52"/>
        <v>216209.24090297171</v>
      </c>
      <c r="EP33" s="337">
        <v>107.7</v>
      </c>
      <c r="EQ33" s="334">
        <f>(EP33)*'a14'!$E$49/1000000</f>
        <v>9.6112314510145005</v>
      </c>
      <c r="ER33" s="337">
        <v>432.4</v>
      </c>
      <c r="ES33" s="334">
        <f>(ER33)*'a14'!$F$49/1000000</f>
        <v>48.234638804766355</v>
      </c>
      <c r="ET33" s="337">
        <v>649.29999999999995</v>
      </c>
      <c r="EU33" s="334">
        <f>(ET33)*'a14'!$G$49/1000000</f>
        <v>86.916052662168724</v>
      </c>
      <c r="EV33" s="337">
        <v>244</v>
      </c>
      <c r="EW33" s="334">
        <f>(EV33)*'a14'!$H$49/1000000</f>
        <v>39.631167066044156</v>
      </c>
      <c r="EX33" s="337">
        <v>927.5</v>
      </c>
      <c r="EY33" s="334">
        <f>(EX33)*'a14'!$I$49/1000000</f>
        <v>152.98494997915333</v>
      </c>
      <c r="EZ33" s="337">
        <v>559.79999999999995</v>
      </c>
      <c r="FA33" s="334">
        <f>(EZ33)*'a14'!$J$49/1000000</f>
        <v>191.32410440123149</v>
      </c>
      <c r="FB33" s="337">
        <v>2920.8</v>
      </c>
      <c r="FC33" s="334">
        <f t="shared" si="53"/>
        <v>528.70214436437857</v>
      </c>
      <c r="FD33" s="334">
        <f>'a1'!BH36/1000</f>
        <v>3678.9960000000001</v>
      </c>
      <c r="FE33" s="334">
        <f t="shared" si="54"/>
        <v>143708.26833309376</v>
      </c>
      <c r="FF33" s="337">
        <v>150.19999999999999</v>
      </c>
      <c r="FG33" s="334">
        <f>(FF33)*'a14'!$E$54/1000000</f>
        <v>15.082398221356785</v>
      </c>
      <c r="FH33" s="337">
        <v>469.3</v>
      </c>
      <c r="FI33" s="334">
        <f>(FH33)*'a14'!$F$54/1000000</f>
        <v>58.906204105215885</v>
      </c>
      <c r="FJ33" s="337">
        <v>817</v>
      </c>
      <c r="FK33" s="334">
        <f>(FJ33)*'a14'!$G$54/1000000</f>
        <v>123.05911464895298</v>
      </c>
      <c r="FL33" s="337">
        <v>399.6</v>
      </c>
      <c r="FM33" s="334">
        <f>(FL33)*'a14'!$H$54/1000000</f>
        <v>71.908151243241605</v>
      </c>
      <c r="FN33" s="337">
        <v>1000.6</v>
      </c>
      <c r="FO33" s="334">
        <f>(FN33)*'a14'!$I$54/1000000</f>
        <v>181.13839383880645</v>
      </c>
      <c r="FP33" s="337">
        <v>771.9</v>
      </c>
      <c r="FQ33" s="334">
        <f>(FP33)*'a14'!$J$54/1000000</f>
        <v>283.96530661595438</v>
      </c>
      <c r="FR33" s="337">
        <v>3608.6</v>
      </c>
      <c r="FS33" s="334">
        <f t="shared" ref="FS33:FS38" si="62">(FG33)+(FI33)+(FK33)+(FM33)+(FO33)+(FQ33)</f>
        <v>734.05956867352802</v>
      </c>
      <c r="FT33" s="334">
        <f>'a1'!BN36/1000</f>
        <v>4410.5060000000003</v>
      </c>
      <c r="FU33" s="334">
        <f t="shared" si="55"/>
        <v>166434.32038716826</v>
      </c>
    </row>
    <row r="34" spans="1:177" ht="16.5" customHeight="1">
      <c r="A34" s="1">
        <v>2010</v>
      </c>
      <c r="B34" s="337">
        <v>1822.3</v>
      </c>
      <c r="C34" s="334">
        <f>B34*'a14'!$E$4/1000000</f>
        <v>189.0059875869471</v>
      </c>
      <c r="D34" s="337">
        <v>3794.8</v>
      </c>
      <c r="E34" s="334">
        <f>D34*'a14'!$F$4/1000000</f>
        <v>491.98809313432679</v>
      </c>
      <c r="F34" s="337">
        <v>5436.4</v>
      </c>
      <c r="G34" s="334">
        <f>F34*'a14'!$G$4/1000000</f>
        <v>845.78182866515886</v>
      </c>
      <c r="H34" s="337">
        <v>2279.3000000000002</v>
      </c>
      <c r="I34" s="334">
        <f>H34*'a14'!$H$4/1000000</f>
        <v>417.32440370186595</v>
      </c>
      <c r="J34" s="337">
        <v>8532.2999999999993</v>
      </c>
      <c r="K34" s="334">
        <f>J34*'a14'!$I$4/1000000</f>
        <v>1551.503787730871</v>
      </c>
      <c r="L34" s="337">
        <v>5708.5</v>
      </c>
      <c r="M34" s="334">
        <f>L34*'a14'!$J$4/1000000</f>
        <v>2084.0650481799889</v>
      </c>
      <c r="N34" s="337">
        <v>27573.599999999999</v>
      </c>
      <c r="O34" s="334">
        <f t="shared" si="22"/>
        <v>5579.669148999159</v>
      </c>
      <c r="P34" s="334">
        <f>'a1'!F37/1000</f>
        <v>34004.889000000003</v>
      </c>
      <c r="Q34" s="334">
        <f t="shared" si="44"/>
        <v>164084.32178676303</v>
      </c>
      <c r="R34" s="337">
        <v>46.3</v>
      </c>
      <c r="S34" s="334">
        <f>(R34)*'a14'!$E$9/1000000</f>
        <v>4.4777273354801039</v>
      </c>
      <c r="T34" s="337">
        <v>72.7</v>
      </c>
      <c r="U34" s="334">
        <f>(T34)*'a14'!$F$9/1000000</f>
        <v>8.788627896582172</v>
      </c>
      <c r="V34" s="337">
        <v>74</v>
      </c>
      <c r="W34" s="334">
        <f>(V34)*'a14'!$G$9/1000000</f>
        <v>10.734940264325951</v>
      </c>
      <c r="X34" s="337">
        <v>32.200000000000003</v>
      </c>
      <c r="Y34" s="334">
        <f>(X34)*'a14'!$H$9/1000000</f>
        <v>5.6177263511723226</v>
      </c>
      <c r="Z34" s="337">
        <v>160.5</v>
      </c>
      <c r="AA34" s="334">
        <f>(Z34)*'a14'!$I$9/1000000</f>
        <v>29.665674605254488</v>
      </c>
      <c r="AB34" s="337">
        <v>51.7</v>
      </c>
      <c r="AC34" s="334">
        <f>(AB34)*'a14'!$J$9/1000000</f>
        <v>17.558323584339188</v>
      </c>
      <c r="AD34" s="337">
        <v>437.4</v>
      </c>
      <c r="AE34" s="334">
        <f t="shared" si="56"/>
        <v>76.843020037154233</v>
      </c>
      <c r="AF34" s="334">
        <f>'a1'!L37/1000</f>
        <v>522.00900000000001</v>
      </c>
      <c r="AG34" s="334">
        <f t="shared" si="57"/>
        <v>147206.31260601681</v>
      </c>
      <c r="AH34" s="337">
        <v>8.1</v>
      </c>
      <c r="AI34" s="334">
        <f>(AH34)*'a14'!$E$14/1000000</f>
        <v>0.69184009417954417</v>
      </c>
      <c r="AJ34" s="337">
        <v>8.1</v>
      </c>
      <c r="AK34" s="334">
        <f>(AJ34)*'a14'!$F$14/1000000</f>
        <v>0.86480011772443022</v>
      </c>
      <c r="AL34" s="337">
        <v>22</v>
      </c>
      <c r="AM34" s="334">
        <f>(AL34)*'a14'!$G$14/1000000</f>
        <v>2.8186077911018468</v>
      </c>
      <c r="AN34" s="337">
        <v>22</v>
      </c>
      <c r="AO34" s="334">
        <f>(AN34)*'a14'!$H$14/1000000</f>
        <v>3.8873280631175295</v>
      </c>
      <c r="AP34" s="337">
        <v>35.299999999999997</v>
      </c>
      <c r="AQ34" s="334">
        <f>(AP34)*'a14'!$I$14/1000000</f>
        <v>7.5585412835001629</v>
      </c>
      <c r="AR34" s="337">
        <v>20.2</v>
      </c>
      <c r="AS34" s="334">
        <f>(AR34)*'a14'!$J$14/1000000</f>
        <v>8.0575650991464549</v>
      </c>
      <c r="AT34" s="337">
        <v>116.5</v>
      </c>
      <c r="AU34" s="334">
        <f t="shared" si="58"/>
        <v>23.878682448769968</v>
      </c>
      <c r="AV34" s="334">
        <f>'a1'!R37/1000</f>
        <v>141.654</v>
      </c>
      <c r="AW34" s="334">
        <f t="shared" si="59"/>
        <v>168570.47770461807</v>
      </c>
      <c r="AX34" s="337">
        <v>45.3</v>
      </c>
      <c r="AY34" s="334">
        <f>(AX34)*'a14'!$E$19/1000000</f>
        <v>3.7859080530736788</v>
      </c>
      <c r="AZ34" s="337">
        <v>134.5</v>
      </c>
      <c r="BA34" s="334">
        <f>(AZ34)*'a14'!$F$19/1000000</f>
        <v>14.050900472914178</v>
      </c>
      <c r="BB34" s="337">
        <v>125</v>
      </c>
      <c r="BC34" s="334">
        <f>(BB34)*'a14'!$G$19/1000000</f>
        <v>15.670149226298342</v>
      </c>
      <c r="BD34" s="337">
        <v>64.099999999999994</v>
      </c>
      <c r="BE34" s="334">
        <f>(BD34)*'a14'!$H$19/1000000</f>
        <v>9.5974841112221831</v>
      </c>
      <c r="BF34" s="337">
        <v>260.39999999999998</v>
      </c>
      <c r="BG34" s="334">
        <f>(BF34)*'a14'!$I$19/1000000</f>
        <v>41.604539212338842</v>
      </c>
      <c r="BH34" s="337">
        <v>146.6</v>
      </c>
      <c r="BI34" s="334">
        <f>(BH34)*'a14'!$J$19/1000000</f>
        <v>41.486409114354153</v>
      </c>
      <c r="BJ34" s="337">
        <v>775.9</v>
      </c>
      <c r="BK34" s="334">
        <f t="shared" si="28"/>
        <v>126.19539019020138</v>
      </c>
      <c r="BL34" s="334">
        <f>'a1'!X37/1000</f>
        <v>942.10699999999997</v>
      </c>
      <c r="BM34" s="334">
        <f t="shared" si="29"/>
        <v>133950.16722113453</v>
      </c>
      <c r="BN34" s="337">
        <v>58.3</v>
      </c>
      <c r="BO34" s="334">
        <f>(BN34)*'a14'!$E$24/1000000</f>
        <v>6.4567223869733823</v>
      </c>
      <c r="BP34" s="337">
        <v>94.5</v>
      </c>
      <c r="BQ34" s="334">
        <f>(BP34)*'a14'!$F$24/1000000</f>
        <v>13.082338455595727</v>
      </c>
      <c r="BR34" s="337">
        <v>125</v>
      </c>
      <c r="BS34" s="334">
        <f>(BR34)*'a14'!$G$24/1000000</f>
        <v>20.765616596183687</v>
      </c>
      <c r="BT34" s="337">
        <v>51.1</v>
      </c>
      <c r="BU34" s="334">
        <f>(BT34)*'a14'!$H$24/1000000</f>
        <v>9.9952410698876708</v>
      </c>
      <c r="BV34" s="337">
        <v>197.2</v>
      </c>
      <c r="BW34" s="334">
        <f>(BV34)*'a14'!$I$24/1000000</f>
        <v>41.112149407233019</v>
      </c>
      <c r="BX34" s="337">
        <v>91.4</v>
      </c>
      <c r="BY34" s="334">
        <f>(BX34)*'a14'!$J$24/1000000</f>
        <v>32.447471009361813</v>
      </c>
      <c r="BZ34" s="337">
        <v>617.5</v>
      </c>
      <c r="CA34" s="334">
        <f t="shared" si="60"/>
        <v>123.85953892523528</v>
      </c>
      <c r="CB34" s="334">
        <f>'a1'!AD37/1000</f>
        <v>753.03499999999997</v>
      </c>
      <c r="CC34" s="334">
        <f t="shared" si="45"/>
        <v>164480.45432846452</v>
      </c>
      <c r="CD34" s="337">
        <v>704.6</v>
      </c>
      <c r="CE34" s="334">
        <f>(CD34)*'a14'!$E$29/1000000</f>
        <v>69.584222691232497</v>
      </c>
      <c r="CF34" s="337">
        <v>844.8</v>
      </c>
      <c r="CG34" s="334">
        <f>(CF34)*'a14'!$F$29/1000000</f>
        <v>104.28745268512849</v>
      </c>
      <c r="CH34" s="337">
        <v>1000.7</v>
      </c>
      <c r="CI34" s="334">
        <f>(CH34)*'a14'!$G$29/1000000</f>
        <v>148.2392811108069</v>
      </c>
      <c r="CJ34" s="337">
        <v>487.5</v>
      </c>
      <c r="CK34" s="334">
        <f>(CJ34)*'a14'!$H$29/1000000</f>
        <v>88.065839782248716</v>
      </c>
      <c r="CL34" s="337">
        <v>2288.6999999999998</v>
      </c>
      <c r="CM34" s="334">
        <f>(CL34)*'a14'!$I$29/1000000</f>
        <v>408.7144123375017</v>
      </c>
      <c r="CN34" s="337">
        <v>1228</v>
      </c>
      <c r="CO34" s="334">
        <f>(CN34)*'a14'!$J$29/1000000</f>
        <v>487.69926542865284</v>
      </c>
      <c r="CP34" s="337">
        <v>6554.4</v>
      </c>
      <c r="CQ34" s="334">
        <f t="shared" si="61"/>
        <v>1306.5904740355711</v>
      </c>
      <c r="CR34" s="334">
        <f>'a1'!AJ37/1000</f>
        <v>7929.2219999999998</v>
      </c>
      <c r="CS34" s="334">
        <f t="shared" si="46"/>
        <v>164781.67391902651</v>
      </c>
      <c r="CT34" s="337">
        <v>614.5</v>
      </c>
      <c r="CU34" s="334">
        <f>(CT34)*'a14'!$E$34/1000000</f>
        <v>67.783325433523913</v>
      </c>
      <c r="CV34" s="337">
        <v>1415.4</v>
      </c>
      <c r="CW34" s="334">
        <f>(CV34)*'a14'!$F$34/1000000</f>
        <v>195.15972094916546</v>
      </c>
      <c r="CX34" s="337">
        <v>2234.8000000000002</v>
      </c>
      <c r="CY34" s="334">
        <f>(CX34)*'a14'!$G$34/1000000</f>
        <v>369.76934665298427</v>
      </c>
      <c r="CZ34" s="337">
        <v>837.1</v>
      </c>
      <c r="DA34" s="334">
        <f>(CZ34)*'a14'!$H$34/1000000</f>
        <v>160.21306957904147</v>
      </c>
      <c r="DB34" s="337">
        <v>3123.9</v>
      </c>
      <c r="DC34" s="334">
        <f>(DB34)*'a14'!$I$34/1000000</f>
        <v>598.39315790035039</v>
      </c>
      <c r="DD34" s="337">
        <v>2486.6</v>
      </c>
      <c r="DE34" s="334">
        <f>(DD34)*'a14'!$J$34/1000000</f>
        <v>894.01925929919059</v>
      </c>
      <c r="DF34" s="337">
        <v>10712.3</v>
      </c>
      <c r="DG34" s="334">
        <f t="shared" si="47"/>
        <v>2285.3378798142562</v>
      </c>
      <c r="DH34" s="334">
        <f>'a1'!AP37/1000</f>
        <v>13135.778</v>
      </c>
      <c r="DI34" s="334">
        <f t="shared" si="48"/>
        <v>173978.11380599276</v>
      </c>
      <c r="DJ34" s="337">
        <v>55.7</v>
      </c>
      <c r="DK34" s="334">
        <f>(DJ34)*'a14'!$E$39/1000000</f>
        <v>7.1182025298190279</v>
      </c>
      <c r="DL34" s="337">
        <v>164.1</v>
      </c>
      <c r="DM34" s="334">
        <f>(DL34)*'a14'!$F$39/1000000</f>
        <v>26.214026820989726</v>
      </c>
      <c r="DN34" s="337">
        <v>206.4</v>
      </c>
      <c r="DO34" s="334">
        <f>(DN34)*'a14'!$G$39/1000000</f>
        <v>39.565448891058729</v>
      </c>
      <c r="DP34" s="337">
        <v>84</v>
      </c>
      <c r="DQ34" s="334">
        <f>(DP34)*'a14'!$H$39/1000000</f>
        <v>19.132852717944562</v>
      </c>
      <c r="DR34" s="337">
        <v>251.2</v>
      </c>
      <c r="DS34" s="334">
        <f>(DR34)*'a14'!$I$39/1000000</f>
        <v>65.782085370933501</v>
      </c>
      <c r="DT34" s="337">
        <v>167.1</v>
      </c>
      <c r="DU34" s="334">
        <f>(DT34)*'a14'!$J$39/1000000</f>
        <v>63.002921650348803</v>
      </c>
      <c r="DV34" s="337">
        <v>928.4</v>
      </c>
      <c r="DW34" s="334">
        <f t="shared" si="49"/>
        <v>220.81553798109434</v>
      </c>
      <c r="DX34" s="334">
        <f>'a1'!AV37/1000</f>
        <v>1220.78</v>
      </c>
      <c r="DY34" s="334">
        <f t="shared" si="50"/>
        <v>180880.69757130224</v>
      </c>
      <c r="DZ34" s="337">
        <v>45.8</v>
      </c>
      <c r="EA34" s="334">
        <f>(DZ34)*'a14'!$E$44/1000000</f>
        <v>6.4584444154653919</v>
      </c>
      <c r="EB34" s="337">
        <v>137.6</v>
      </c>
      <c r="EC34" s="334">
        <f>(EB34)*'a14'!$F$44/1000000</f>
        <v>24.254420075546889</v>
      </c>
      <c r="ED34" s="337">
        <v>184.4</v>
      </c>
      <c r="EE34" s="334">
        <f>(ED34)*'a14'!$G$44/1000000</f>
        <v>39.004491819164357</v>
      </c>
      <c r="EF34" s="337">
        <v>68.7</v>
      </c>
      <c r="EG34" s="334">
        <f>(EF34)*'a14'!$H$44/1000000</f>
        <v>18.533002733326651</v>
      </c>
      <c r="EH34" s="337">
        <v>241.7</v>
      </c>
      <c r="EI34" s="334">
        <f>(EH34)*'a14'!$I$44/1000000</f>
        <v>70.488669653666463</v>
      </c>
      <c r="EJ34" s="337">
        <v>121.6</v>
      </c>
      <c r="EK34" s="334">
        <f>(EJ34)*'a14'!$J$44/1000000</f>
        <v>72.192907919812512</v>
      </c>
      <c r="EL34" s="337">
        <v>799.9</v>
      </c>
      <c r="EM34" s="334">
        <f t="shared" si="51"/>
        <v>230.93193661698228</v>
      </c>
      <c r="EN34" s="334">
        <f>'a1'!BB37/1000</f>
        <v>1051.443</v>
      </c>
      <c r="EO34" s="334">
        <f t="shared" si="52"/>
        <v>219633.338770606</v>
      </c>
      <c r="EP34" s="337">
        <v>110.5</v>
      </c>
      <c r="EQ34" s="334">
        <f>(EP34)*'a14'!$E$49/1000000</f>
        <v>9.8611056205859065</v>
      </c>
      <c r="ER34" s="337">
        <v>434.6</v>
      </c>
      <c r="ES34" s="334">
        <f>(ER34)*'a14'!$F$49/1000000</f>
        <v>48.480050935595422</v>
      </c>
      <c r="ET34" s="337">
        <v>660.4</v>
      </c>
      <c r="EU34" s="334">
        <f>(ET34)*'a14'!$G$49/1000000</f>
        <v>88.401911563370135</v>
      </c>
      <c r="EV34" s="337">
        <v>240.6</v>
      </c>
      <c r="EW34" s="334">
        <f>(EV34)*'a14'!$H$49/1000000</f>
        <v>39.078929492173053</v>
      </c>
      <c r="EX34" s="337">
        <v>938.1</v>
      </c>
      <c r="EY34" s="334">
        <f>(EX34)*'a14'!$I$49/1000000</f>
        <v>154.73334940748651</v>
      </c>
      <c r="EZ34" s="337">
        <v>583.70000000000005</v>
      </c>
      <c r="FA34" s="334">
        <f>(EZ34)*'a14'!$J$49/1000000</f>
        <v>199.4924611271862</v>
      </c>
      <c r="FB34" s="337">
        <v>2967.9</v>
      </c>
      <c r="FC34" s="334">
        <f t="shared" si="53"/>
        <v>540.04780814639719</v>
      </c>
      <c r="FD34" s="334">
        <f>'a1'!BH37/1000</f>
        <v>3732.0819999999999</v>
      </c>
      <c r="FE34" s="334">
        <f t="shared" si="54"/>
        <v>144704.16463153734</v>
      </c>
      <c r="FF34" s="337">
        <v>133.30000000000001</v>
      </c>
      <c r="FG34" s="334">
        <f>(FF34)*'a14'!$E$54/1000000</f>
        <v>13.385377382868572</v>
      </c>
      <c r="FH34" s="337">
        <v>476.4</v>
      </c>
      <c r="FI34" s="334">
        <f>(FH34)*'a14'!$F$54/1000000</f>
        <v>59.797391084007764</v>
      </c>
      <c r="FJ34" s="337">
        <v>803.8</v>
      </c>
      <c r="FK34" s="334">
        <f>(FJ34)*'a14'!$G$54/1000000</f>
        <v>121.07088905119755</v>
      </c>
      <c r="FL34" s="337">
        <v>403.2</v>
      </c>
      <c r="FM34" s="334">
        <f>(FL34)*'a14'!$H$54/1000000</f>
        <v>72.555972425613149</v>
      </c>
      <c r="FN34" s="337">
        <v>1035.3</v>
      </c>
      <c r="FO34" s="334">
        <f>(FN34)*'a14'!$I$54/1000000</f>
        <v>187.42012706507725</v>
      </c>
      <c r="FP34" s="337">
        <v>811.6</v>
      </c>
      <c r="FQ34" s="334">
        <f>(FP34)*'a14'!$J$54/1000000</f>
        <v>298.5700775353136</v>
      </c>
      <c r="FR34" s="337">
        <v>3663.5</v>
      </c>
      <c r="FS34" s="334">
        <f t="shared" si="62"/>
        <v>752.79983454407784</v>
      </c>
      <c r="FT34" s="334">
        <f>'a1'!BN37/1000</f>
        <v>4465.5460000000003</v>
      </c>
      <c r="FU34" s="334">
        <f t="shared" si="55"/>
        <v>168579.57225030888</v>
      </c>
    </row>
    <row r="35" spans="1:177" ht="16.5" customHeight="1">
      <c r="A35" s="1">
        <v>2011</v>
      </c>
      <c r="B35" s="337">
        <v>1776</v>
      </c>
      <c r="C35" s="334">
        <f>B35*'a14'!$E$4/1000000</f>
        <v>184.20382700675964</v>
      </c>
      <c r="D35" s="337">
        <v>3726.5</v>
      </c>
      <c r="E35" s="334">
        <f>D35*'a14'!$F$4/1000000</f>
        <v>483.13313720487736</v>
      </c>
      <c r="F35" s="337">
        <v>5535.6</v>
      </c>
      <c r="G35" s="334">
        <f>F35*'a14'!$G$4/1000000</f>
        <v>861.21512227923881</v>
      </c>
      <c r="H35" s="337">
        <v>2228.6999999999998</v>
      </c>
      <c r="I35" s="334">
        <f>H35*'a14'!$H$4/1000000</f>
        <v>408.05988616257122</v>
      </c>
      <c r="J35" s="337">
        <v>8716</v>
      </c>
      <c r="K35" s="334">
        <f>J35*'a14'!$I$4/1000000</f>
        <v>1584.9075880902303</v>
      </c>
      <c r="L35" s="337">
        <v>5930.4</v>
      </c>
      <c r="M35" s="334">
        <f>L35*'a14'!$J$4/1000000</f>
        <v>2165.0765282870466</v>
      </c>
      <c r="N35" s="337">
        <v>27913.3</v>
      </c>
      <c r="O35" s="334">
        <f t="shared" si="22"/>
        <v>5686.5960890307233</v>
      </c>
      <c r="P35" s="334">
        <f>'a1'!F38/1000</f>
        <v>34339.328000000001</v>
      </c>
      <c r="Q35" s="334">
        <f t="shared" si="44"/>
        <v>165600.09820316584</v>
      </c>
      <c r="R35" s="337">
        <v>45.5</v>
      </c>
      <c r="S35" s="334">
        <f>(R35)*'a14'!$E$9/1000000</f>
        <v>4.4003583966381159</v>
      </c>
      <c r="T35" s="337">
        <v>72.5</v>
      </c>
      <c r="U35" s="334">
        <f>(T35)*'a14'!$F$9/1000000</f>
        <v>8.7644501031940489</v>
      </c>
      <c r="V35" s="337">
        <v>73</v>
      </c>
      <c r="W35" s="334">
        <f>(V35)*'a14'!$G$9/1000000</f>
        <v>10.589873503997223</v>
      </c>
      <c r="X35" s="337">
        <v>29.6</v>
      </c>
      <c r="Y35" s="334">
        <f>(X35)*'a14'!$H$9/1000000</f>
        <v>5.1641211178478486</v>
      </c>
      <c r="Z35" s="337">
        <v>160.69999999999999</v>
      </c>
      <c r="AA35" s="334">
        <f>(Z35)*'a14'!$I$9/1000000</f>
        <v>29.702641177971316</v>
      </c>
      <c r="AB35" s="337">
        <v>59.2</v>
      </c>
      <c r="AC35" s="334">
        <f>(AB35)*'a14'!$J$9/1000000</f>
        <v>20.105469172009283</v>
      </c>
      <c r="AD35" s="337">
        <v>440.5</v>
      </c>
      <c r="AE35" s="334">
        <f t="shared" si="56"/>
        <v>78.726913471657838</v>
      </c>
      <c r="AF35" s="334">
        <f>'a1'!L38/1000</f>
        <v>524.99900000000002</v>
      </c>
      <c r="AG35" s="334">
        <f t="shared" si="57"/>
        <v>149956.31129136978</v>
      </c>
      <c r="AH35" s="337">
        <v>7.6</v>
      </c>
      <c r="AI35" s="334">
        <f>(AH35)*'a14'!$E$14/1000000</f>
        <v>0.64913391552648592</v>
      </c>
      <c r="AJ35" s="337">
        <v>7.6</v>
      </c>
      <c r="AK35" s="334">
        <f>(AJ35)*'a14'!$F$14/1000000</f>
        <v>0.81141739440810723</v>
      </c>
      <c r="AL35" s="337">
        <v>21.6</v>
      </c>
      <c r="AM35" s="334">
        <f>(AL35)*'a14'!$G$14/1000000</f>
        <v>2.7673603767181771</v>
      </c>
      <c r="AN35" s="337">
        <v>21.6</v>
      </c>
      <c r="AO35" s="334">
        <f>(AN35)*'a14'!$H$14/1000000</f>
        <v>3.8166493710608473</v>
      </c>
      <c r="AP35" s="337">
        <v>38.5</v>
      </c>
      <c r="AQ35" s="334">
        <f>(AP35)*'a14'!$I$14/1000000</f>
        <v>8.2437348276134923</v>
      </c>
      <c r="AR35" s="337">
        <v>20.8</v>
      </c>
      <c r="AS35" s="334">
        <f>(AR35)*'a14'!$J$14/1000000</f>
        <v>8.2968987159527874</v>
      </c>
      <c r="AT35" s="337">
        <v>118.6</v>
      </c>
      <c r="AU35" s="334">
        <f t="shared" si="58"/>
        <v>24.585194601279895</v>
      </c>
      <c r="AV35" s="334">
        <f>'a1'!R38/1000</f>
        <v>143.96299999999999</v>
      </c>
      <c r="AW35" s="334">
        <f t="shared" si="59"/>
        <v>170774.39759715964</v>
      </c>
      <c r="AX35" s="337">
        <v>44.3</v>
      </c>
      <c r="AY35" s="334">
        <f>(AX35)*'a14'!$E$19/1000000</f>
        <v>3.7023339238667545</v>
      </c>
      <c r="AZ35" s="337">
        <v>133.1</v>
      </c>
      <c r="BA35" s="334">
        <f>(AZ35)*'a14'!$F$19/1000000</f>
        <v>13.904645746802061</v>
      </c>
      <c r="BB35" s="337">
        <v>132.69999999999999</v>
      </c>
      <c r="BC35" s="334">
        <f>(BB35)*'a14'!$G$19/1000000</f>
        <v>16.635430418638318</v>
      </c>
      <c r="BD35" s="337">
        <v>63.5</v>
      </c>
      <c r="BE35" s="334">
        <f>(BD35)*'a14'!$H$19/1000000</f>
        <v>9.5076480664993568</v>
      </c>
      <c r="BF35" s="337">
        <v>256.60000000000002</v>
      </c>
      <c r="BG35" s="334">
        <f>(BF35)*'a14'!$I$19/1000000</f>
        <v>40.997406919685673</v>
      </c>
      <c r="BH35" s="337">
        <v>149.19999999999999</v>
      </c>
      <c r="BI35" s="334">
        <f>(BH35)*'a14'!$J$19/1000000</f>
        <v>42.222184446532331</v>
      </c>
      <c r="BJ35" s="337">
        <v>779.4</v>
      </c>
      <c r="BK35" s="334">
        <f t="shared" si="28"/>
        <v>126.9696495220245</v>
      </c>
      <c r="BL35" s="334">
        <f>'a1'!X38/1000</f>
        <v>944.274</v>
      </c>
      <c r="BM35" s="334">
        <f t="shared" si="29"/>
        <v>134462.7190010786</v>
      </c>
      <c r="BN35" s="337">
        <v>58.3</v>
      </c>
      <c r="BO35" s="334">
        <f>(BN35)*'a14'!$E$24/1000000</f>
        <v>6.4567223869733823</v>
      </c>
      <c r="BP35" s="337">
        <v>99.5</v>
      </c>
      <c r="BQ35" s="334">
        <f>(BP35)*'a14'!$F$24/1000000</f>
        <v>13.774525675468515</v>
      </c>
      <c r="BR35" s="337">
        <v>124.2</v>
      </c>
      <c r="BS35" s="334">
        <f>(BR35)*'a14'!$G$24/1000000</f>
        <v>20.632716649968113</v>
      </c>
      <c r="BT35" s="337">
        <v>47.2</v>
      </c>
      <c r="BU35" s="334">
        <f>(BT35)*'a14'!$H$24/1000000</f>
        <v>9.232394882557692</v>
      </c>
      <c r="BV35" s="337">
        <v>200.1</v>
      </c>
      <c r="BW35" s="334">
        <f>(BV35)*'a14'!$I$24/1000000</f>
        <v>41.71673983969233</v>
      </c>
      <c r="BX35" s="337">
        <v>91.5</v>
      </c>
      <c r="BY35" s="334">
        <f>(BX35)*'a14'!$J$24/1000000</f>
        <v>32.482971524689333</v>
      </c>
      <c r="BZ35" s="337">
        <v>620.70000000000005</v>
      </c>
      <c r="CA35" s="334">
        <f t="shared" si="60"/>
        <v>124.29607095934936</v>
      </c>
      <c r="CB35" s="334">
        <f>'a1'!AD38/1000</f>
        <v>755.70500000000004</v>
      </c>
      <c r="CC35" s="334">
        <f t="shared" si="45"/>
        <v>164476.97310372349</v>
      </c>
      <c r="CD35" s="337">
        <v>693.6</v>
      </c>
      <c r="CE35" s="334">
        <f>(CD35)*'a14'!$E$29/1000000</f>
        <v>68.497895059095754</v>
      </c>
      <c r="CF35" s="337">
        <v>815</v>
      </c>
      <c r="CG35" s="334">
        <f>(CF35)*'a14'!$F$29/1000000</f>
        <v>100.60875229448355</v>
      </c>
      <c r="CH35" s="337">
        <v>996.4</v>
      </c>
      <c r="CI35" s="334">
        <f>(CH35)*'a14'!$G$29/1000000</f>
        <v>147.6022980901449</v>
      </c>
      <c r="CJ35" s="337">
        <v>502.5</v>
      </c>
      <c r="CK35" s="334">
        <f>(CJ35)*'a14'!$H$29/1000000</f>
        <v>90.775557929394836</v>
      </c>
      <c r="CL35" s="337">
        <v>2334.4</v>
      </c>
      <c r="CM35" s="334">
        <f>(CL35)*'a14'!$I$29/1000000</f>
        <v>416.87548571707265</v>
      </c>
      <c r="CN35" s="337">
        <v>1289.7</v>
      </c>
      <c r="CO35" s="334">
        <f>(CN35)*'a14'!$J$29/1000000</f>
        <v>512.20337347176996</v>
      </c>
      <c r="CP35" s="337">
        <v>6631.7</v>
      </c>
      <c r="CQ35" s="334">
        <f t="shared" si="61"/>
        <v>1336.5633625619616</v>
      </c>
      <c r="CR35" s="334">
        <f>'a1'!AJ38/1000</f>
        <v>8005.09</v>
      </c>
      <c r="CS35" s="334">
        <f t="shared" si="46"/>
        <v>166964.18935476823</v>
      </c>
      <c r="CT35" s="337">
        <v>576.1</v>
      </c>
      <c r="CU35" s="334">
        <f>(CT35)*'a14'!$E$34/1000000</f>
        <v>63.547557009362279</v>
      </c>
      <c r="CV35" s="337">
        <v>1413.1</v>
      </c>
      <c r="CW35" s="334">
        <f>(CV35)*'a14'!$F$34/1000000</f>
        <v>194.8425898497002</v>
      </c>
      <c r="CX35" s="337">
        <v>2293.4</v>
      </c>
      <c r="CY35" s="334">
        <f>(CX35)*'a14'!$G$34/1000000</f>
        <v>379.46528531141666</v>
      </c>
      <c r="CZ35" s="337">
        <v>807.7</v>
      </c>
      <c r="DA35" s="334">
        <f>(CZ35)*'a14'!$H$34/1000000</f>
        <v>154.58618599807886</v>
      </c>
      <c r="DB35" s="337">
        <v>3173</v>
      </c>
      <c r="DC35" s="334">
        <f>(DB35)*'a14'!$I$34/1000000</f>
        <v>607.79842185019083</v>
      </c>
      <c r="DD35" s="337">
        <v>2586.6999999999998</v>
      </c>
      <c r="DE35" s="334">
        <f>(DD35)*'a14'!$J$34/1000000</f>
        <v>930.00869381051086</v>
      </c>
      <c r="DF35" s="337">
        <v>10850</v>
      </c>
      <c r="DG35" s="334">
        <f t="shared" si="47"/>
        <v>2330.2487338292599</v>
      </c>
      <c r="DH35" s="334">
        <f>'a1'!AP38/1000</f>
        <v>13261.380999999999</v>
      </c>
      <c r="DI35" s="334">
        <f t="shared" si="48"/>
        <v>175716.89809901849</v>
      </c>
      <c r="DJ35" s="337">
        <v>53.3</v>
      </c>
      <c r="DK35" s="334">
        <f>(DJ35)*'a14'!$E$39/1000000</f>
        <v>6.8114936236867889</v>
      </c>
      <c r="DL35" s="337">
        <v>159</v>
      </c>
      <c r="DM35" s="334">
        <f>(DL35)*'a14'!$F$39/1000000</f>
        <v>25.39933128907597</v>
      </c>
      <c r="DN35" s="337">
        <v>218.4</v>
      </c>
      <c r="DO35" s="334">
        <f>(DN35)*'a14'!$G$39/1000000</f>
        <v>41.865765687050512</v>
      </c>
      <c r="DP35" s="337">
        <v>85.4</v>
      </c>
      <c r="DQ35" s="334">
        <f>(DP35)*'a14'!$H$39/1000000</f>
        <v>19.451733596576975</v>
      </c>
      <c r="DR35" s="337">
        <v>256.39999999999998</v>
      </c>
      <c r="DS35" s="334">
        <f>(DR35)*'a14'!$I$39/1000000</f>
        <v>67.143816437529253</v>
      </c>
      <c r="DT35" s="337">
        <v>167</v>
      </c>
      <c r="DU35" s="334">
        <f>(DT35)*'a14'!$J$39/1000000</f>
        <v>62.965217927039198</v>
      </c>
      <c r="DV35" s="337">
        <v>939.6</v>
      </c>
      <c r="DW35" s="334">
        <f t="shared" si="49"/>
        <v>223.63735856095869</v>
      </c>
      <c r="DX35" s="334">
        <f>'a1'!AV38/1000</f>
        <v>1233.6489999999999</v>
      </c>
      <c r="DY35" s="334">
        <f t="shared" si="50"/>
        <v>181281.18983678395</v>
      </c>
      <c r="DZ35" s="337">
        <v>47.6</v>
      </c>
      <c r="EA35" s="334">
        <f>(DZ35)*'a14'!$E$44/1000000</f>
        <v>6.7122697418373951</v>
      </c>
      <c r="EB35" s="337">
        <v>134.69999999999999</v>
      </c>
      <c r="EC35" s="334">
        <f>(EB35)*'a14'!$F$44/1000000</f>
        <v>23.74324407104772</v>
      </c>
      <c r="ED35" s="337">
        <v>186.7</v>
      </c>
      <c r="EE35" s="334">
        <f>(ED35)*'a14'!$G$44/1000000</f>
        <v>39.490990361377357</v>
      </c>
      <c r="EF35" s="337">
        <v>69.900000000000006</v>
      </c>
      <c r="EG35" s="334">
        <f>(EF35)*'a14'!$H$44/1000000</f>
        <v>18.856723305087815</v>
      </c>
      <c r="EH35" s="337">
        <v>244.5</v>
      </c>
      <c r="EI35" s="334">
        <f>(EH35)*'a14'!$I$44/1000000</f>
        <v>71.30525333190505</v>
      </c>
      <c r="EJ35" s="337">
        <v>128.5</v>
      </c>
      <c r="EK35" s="334">
        <f>(EJ35)*'a14'!$J$44/1000000</f>
        <v>76.289380490920308</v>
      </c>
      <c r="EL35" s="337">
        <v>812</v>
      </c>
      <c r="EM35" s="334">
        <f t="shared" si="51"/>
        <v>236.39786130217564</v>
      </c>
      <c r="EN35" s="334">
        <f>'a1'!BB38/1000</f>
        <v>1066.0260000000001</v>
      </c>
      <c r="EO35" s="334">
        <f t="shared" si="52"/>
        <v>221756.18728077516</v>
      </c>
      <c r="EP35" s="337">
        <v>109</v>
      </c>
      <c r="EQ35" s="334">
        <f>(EP35)*'a14'!$E$49/1000000</f>
        <v>9.7272444583155107</v>
      </c>
      <c r="ER35" s="337">
        <v>434</v>
      </c>
      <c r="ES35" s="334">
        <f>(ER35)*'a14'!$F$49/1000000</f>
        <v>48.413120354460226</v>
      </c>
      <c r="ET35" s="337">
        <v>692</v>
      </c>
      <c r="EU35" s="334">
        <f>(ET35)*'a14'!$G$49/1000000</f>
        <v>92.631924291114686</v>
      </c>
      <c r="EV35" s="337">
        <v>229.2</v>
      </c>
      <c r="EW35" s="334">
        <f>(EV35)*'a14'!$H$49/1000000</f>
        <v>37.227309391546399</v>
      </c>
      <c r="EX35" s="337">
        <v>950.3</v>
      </c>
      <c r="EY35" s="334">
        <f>(EX35)*'a14'!$I$49/1000000</f>
        <v>156.74565818349262</v>
      </c>
      <c r="EZ35" s="337">
        <v>603.20000000000005</v>
      </c>
      <c r="FA35" s="334">
        <f>(EZ35)*'a14'!$J$49/1000000</f>
        <v>206.15701996217015</v>
      </c>
      <c r="FB35" s="337">
        <v>3017.8</v>
      </c>
      <c r="FC35" s="334">
        <f t="shared" si="53"/>
        <v>550.90227664109955</v>
      </c>
      <c r="FD35" s="334">
        <f>'a1'!BH38/1000</f>
        <v>3789.03</v>
      </c>
      <c r="FE35" s="334">
        <f t="shared" si="54"/>
        <v>145394.01288485431</v>
      </c>
      <c r="FF35" s="337">
        <v>140.80000000000001</v>
      </c>
      <c r="FG35" s="334">
        <f>(FF35)*'a14'!$E$54/1000000</f>
        <v>14.138493139594111</v>
      </c>
      <c r="FH35" s="337">
        <v>445.1</v>
      </c>
      <c r="FI35" s="334">
        <f>(FH35)*'a14'!$F$54/1000000</f>
        <v>55.868637219756209</v>
      </c>
      <c r="FJ35" s="337">
        <v>797.1</v>
      </c>
      <c r="FK35" s="334">
        <f>(FJ35)*'a14'!$G$54/1000000</f>
        <v>120.06171393718536</v>
      </c>
      <c r="FL35" s="337">
        <v>383.9</v>
      </c>
      <c r="FM35" s="334">
        <f>(FL35)*'a14'!$H$54/1000000</f>
        <v>69.082931086787909</v>
      </c>
      <c r="FN35" s="337">
        <v>1101.4000000000001</v>
      </c>
      <c r="FO35" s="334">
        <f>(FN35)*'a14'!$I$54/1000000</f>
        <v>199.38619525690729</v>
      </c>
      <c r="FP35" s="337">
        <v>834.5</v>
      </c>
      <c r="FQ35" s="334">
        <f>(FP35)*'a14'!$J$54/1000000</f>
        <v>306.99449199509513</v>
      </c>
      <c r="FR35" s="337">
        <v>3702.7</v>
      </c>
      <c r="FS35" s="334">
        <f t="shared" si="62"/>
        <v>765.53246263532606</v>
      </c>
      <c r="FT35" s="334">
        <f>'a1'!BN38/1000</f>
        <v>4502.1040000000003</v>
      </c>
      <c r="FU35" s="334">
        <f t="shared" si="55"/>
        <v>170038.8224339833</v>
      </c>
    </row>
    <row r="36" spans="1:177" ht="16.5" customHeight="1">
      <c r="A36" s="1">
        <v>2012</v>
      </c>
      <c r="B36" s="337">
        <v>1704.7</v>
      </c>
      <c r="C36" s="334">
        <f>B36*'a14'!$E$4/1000000</f>
        <v>176.80870715001302</v>
      </c>
      <c r="D36" s="337">
        <v>3748.5</v>
      </c>
      <c r="E36" s="334">
        <f>D36*'a14'!$F$4/1000000</f>
        <v>485.98539240909241</v>
      </c>
      <c r="F36" s="337">
        <v>5648.7</v>
      </c>
      <c r="G36" s="334">
        <f>F36*'a14'!$G$4/1000000</f>
        <v>878.81094392996886</v>
      </c>
      <c r="H36" s="337">
        <v>2096.8000000000002</v>
      </c>
      <c r="I36" s="334">
        <f>H36*'a14'!$H$4/1000000</f>
        <v>383.90988886152439</v>
      </c>
      <c r="J36" s="337">
        <v>8885.2000000000007</v>
      </c>
      <c r="K36" s="334">
        <f>J36*'a14'!$I$4/1000000</f>
        <v>1615.6747248392974</v>
      </c>
      <c r="L36" s="337">
        <v>6199.4</v>
      </c>
      <c r="M36" s="334">
        <f>L36*'a14'!$J$4/1000000</f>
        <v>2263.2833248116008</v>
      </c>
      <c r="N36" s="337">
        <v>28283.3</v>
      </c>
      <c r="O36" s="334">
        <f t="shared" ref="O36:O41" si="63">(C36)+(E36)+(G36)+(I36)+(K36)+(M36)</f>
        <v>5804.4729820014963</v>
      </c>
      <c r="P36" s="334">
        <f>'a1'!F39/1000</f>
        <v>34714.222000000002</v>
      </c>
      <c r="Q36" s="334">
        <f t="shared" si="44"/>
        <v>167207.34752463977</v>
      </c>
      <c r="R36" s="337">
        <v>42</v>
      </c>
      <c r="S36" s="334">
        <f>(R36)*'a14'!$E$9/1000000</f>
        <v>4.0618692892044148</v>
      </c>
      <c r="T36" s="337">
        <v>71.7</v>
      </c>
      <c r="U36" s="334">
        <f>(T36)*'a14'!$F$9/1000000</f>
        <v>8.6677389296415637</v>
      </c>
      <c r="V36" s="337">
        <v>70.099999999999994</v>
      </c>
      <c r="W36" s="334">
        <f>(V36)*'a14'!$G$9/1000000</f>
        <v>10.169179899043908</v>
      </c>
      <c r="X36" s="337">
        <v>28.1</v>
      </c>
      <c r="Y36" s="334">
        <f>(X36)*'a14'!$H$9/1000000</f>
        <v>4.9024257909298834</v>
      </c>
      <c r="Z36" s="337">
        <v>165.8</v>
      </c>
      <c r="AA36" s="334">
        <f>(Z36)*'a14'!$I$9/1000000</f>
        <v>30.645288782250436</v>
      </c>
      <c r="AB36" s="337">
        <v>65.3</v>
      </c>
      <c r="AC36" s="334">
        <f>(AB36)*'a14'!$J$9/1000000</f>
        <v>22.177147583314287</v>
      </c>
      <c r="AD36" s="337">
        <v>442.9</v>
      </c>
      <c r="AE36" s="334">
        <f t="shared" si="56"/>
        <v>80.623650274384488</v>
      </c>
      <c r="AF36" s="334">
        <f>'a1'!L39/1000</f>
        <v>526.34500000000003</v>
      </c>
      <c r="AG36" s="334">
        <f t="shared" si="57"/>
        <v>153176.4342292308</v>
      </c>
      <c r="AH36" s="337">
        <v>7</v>
      </c>
      <c r="AI36" s="334">
        <f>(AH36)*'a14'!$E$14/1000000</f>
        <v>0.59788650114281594</v>
      </c>
      <c r="AJ36" s="337">
        <v>7</v>
      </c>
      <c r="AK36" s="334">
        <f>(AJ36)*'a14'!$F$14/1000000</f>
        <v>0.74735812642851995</v>
      </c>
      <c r="AL36" s="337">
        <v>22</v>
      </c>
      <c r="AM36" s="334">
        <f>(AL36)*'a14'!$G$14/1000000</f>
        <v>2.8186077911018468</v>
      </c>
      <c r="AN36" s="337">
        <v>22</v>
      </c>
      <c r="AO36" s="334">
        <f>(AN36)*'a14'!$H$14/1000000</f>
        <v>3.8873280631175295</v>
      </c>
      <c r="AP36" s="337">
        <v>39.5</v>
      </c>
      <c r="AQ36" s="334">
        <f>(AP36)*'a14'!$I$14/1000000</f>
        <v>8.4578578101489086</v>
      </c>
      <c r="AR36" s="337">
        <v>21.5</v>
      </c>
      <c r="AS36" s="334">
        <f>(AR36)*'a14'!$J$14/1000000</f>
        <v>8.5761212688935053</v>
      </c>
      <c r="AT36" s="337">
        <v>119.8</v>
      </c>
      <c r="AU36" s="334">
        <f t="shared" si="58"/>
        <v>25.085159560833127</v>
      </c>
      <c r="AV36" s="334">
        <f>'a1'!R39/1000</f>
        <v>144.53</v>
      </c>
      <c r="AW36" s="334">
        <f t="shared" si="59"/>
        <v>173563.68616088788</v>
      </c>
      <c r="AX36" s="337">
        <v>41</v>
      </c>
      <c r="AY36" s="334">
        <f>(AX36)*'a14'!$E$19/1000000</f>
        <v>3.4265392974839037</v>
      </c>
      <c r="AZ36" s="337">
        <v>130.30000000000001</v>
      </c>
      <c r="BA36" s="334">
        <f>(AZ36)*'a14'!$F$19/1000000</f>
        <v>13.612136294577827</v>
      </c>
      <c r="BB36" s="337">
        <v>132.19999999999999</v>
      </c>
      <c r="BC36" s="334">
        <f>(BB36)*'a14'!$G$19/1000000</f>
        <v>16.572749821733126</v>
      </c>
      <c r="BD36" s="337">
        <v>55.3</v>
      </c>
      <c r="BE36" s="334">
        <f>(BD36)*'a14'!$H$19/1000000</f>
        <v>8.2798887886206991</v>
      </c>
      <c r="BF36" s="337">
        <v>263.89999999999998</v>
      </c>
      <c r="BG36" s="334">
        <f>(BF36)*'a14'!$I$19/1000000</f>
        <v>42.163740008203611</v>
      </c>
      <c r="BH36" s="337">
        <v>158.9</v>
      </c>
      <c r="BI36" s="334">
        <f>(BH36)*'a14'!$J$19/1000000</f>
        <v>44.967192416581689</v>
      </c>
      <c r="BJ36" s="337">
        <v>781.6</v>
      </c>
      <c r="BK36" s="334">
        <f t="shared" ref="BK36:BK37" si="64">(AY36)+(BA36)+(BC36)+(BE36)+(BG36)+(BI36)</f>
        <v>129.02224662720087</v>
      </c>
      <c r="BL36" s="334">
        <f>'a1'!X39/1000</f>
        <v>943.63499999999999</v>
      </c>
      <c r="BM36" s="334">
        <f t="shared" ref="BM36:BM37" si="65">(BK36)/(BL36)*1000000</f>
        <v>136728.97532117914</v>
      </c>
      <c r="BN36" s="337">
        <v>56.8</v>
      </c>
      <c r="BO36" s="334">
        <f>(BN36)*'a14'!$E$24/1000000</f>
        <v>6.2905974542039118</v>
      </c>
      <c r="BP36" s="337">
        <v>90.6</v>
      </c>
      <c r="BQ36" s="334">
        <f>(BP36)*'a14'!$F$24/1000000</f>
        <v>12.542432424094949</v>
      </c>
      <c r="BR36" s="337">
        <v>135.69999999999999</v>
      </c>
      <c r="BS36" s="334">
        <f>(BR36)*'a14'!$G$24/1000000</f>
        <v>22.54315337681701</v>
      </c>
      <c r="BT36" s="337">
        <v>43</v>
      </c>
      <c r="BU36" s="334">
        <f>(BT36)*'a14'!$H$24/1000000</f>
        <v>8.4108682192792532</v>
      </c>
      <c r="BV36" s="337">
        <v>206.8</v>
      </c>
      <c r="BW36" s="334">
        <f>(BV36)*'a14'!$I$24/1000000</f>
        <v>43.11355221813281</v>
      </c>
      <c r="BX36" s="337">
        <v>89.6</v>
      </c>
      <c r="BY36" s="334">
        <f>(BX36)*'a14'!$J$24/1000000</f>
        <v>31.808461733466277</v>
      </c>
      <c r="BZ36" s="337">
        <v>622.4</v>
      </c>
      <c r="CA36" s="334">
        <f t="shared" si="60"/>
        <v>124.70906542599421</v>
      </c>
      <c r="CB36" s="334">
        <f>'a1'!AD39/1000</f>
        <v>758.37800000000004</v>
      </c>
      <c r="CC36" s="334">
        <f t="shared" si="45"/>
        <v>164441.82904302896</v>
      </c>
      <c r="CD36" s="337">
        <v>653.79999999999995</v>
      </c>
      <c r="CE36" s="334">
        <f>(CD36)*'a14'!$E$29/1000000</f>
        <v>64.567364171910029</v>
      </c>
      <c r="CF36" s="337">
        <v>812.8</v>
      </c>
      <c r="CG36" s="334">
        <f>(CF36)*'a14'!$F$29/1000000</f>
        <v>100.33717038644937</v>
      </c>
      <c r="CH36" s="337">
        <v>999.6</v>
      </c>
      <c r="CI36" s="334">
        <f>(CH36)*'a14'!$G$29/1000000</f>
        <v>148.07633196598641</v>
      </c>
      <c r="CJ36" s="337">
        <v>457.8</v>
      </c>
      <c r="CK36" s="334">
        <f>(CJ36)*'a14'!$H$29/1000000</f>
        <v>82.700597850899413</v>
      </c>
      <c r="CL36" s="337">
        <v>2399.4</v>
      </c>
      <c r="CM36" s="334">
        <f>(CL36)*'a14'!$I$29/1000000</f>
        <v>428.48313932040099</v>
      </c>
      <c r="CN36" s="337">
        <v>1376.1</v>
      </c>
      <c r="CO36" s="334">
        <f>(CN36)*'a14'!$J$29/1000000</f>
        <v>546.51706771691295</v>
      </c>
      <c r="CP36" s="337">
        <v>6699.4</v>
      </c>
      <c r="CQ36" s="334">
        <f t="shared" si="61"/>
        <v>1370.6816714125594</v>
      </c>
      <c r="CR36" s="334">
        <f>'a1'!AJ39/1000</f>
        <v>8061.1009999999997</v>
      </c>
      <c r="CS36" s="334">
        <f t="shared" si="46"/>
        <v>170036.53364627977</v>
      </c>
      <c r="CT36" s="337">
        <v>562.20000000000005</v>
      </c>
      <c r="CU36" s="334">
        <f>(CT36)*'a14'!$E$34/1000000</f>
        <v>62.014297084991277</v>
      </c>
      <c r="CV36" s="337">
        <v>1421.3</v>
      </c>
      <c r="CW36" s="334">
        <f>(CV36)*'a14'!$F$34/1000000</f>
        <v>195.97323116083712</v>
      </c>
      <c r="CX36" s="337">
        <v>2348.4</v>
      </c>
      <c r="CY36" s="334">
        <f>(CX36)*'a14'!$G$34/1000000</f>
        <v>388.56556903520141</v>
      </c>
      <c r="CZ36" s="337">
        <v>778</v>
      </c>
      <c r="DA36" s="334">
        <f>(CZ36)*'a14'!$H$34/1000000</f>
        <v>148.90188523771863</v>
      </c>
      <c r="DB36" s="337">
        <v>3214.2</v>
      </c>
      <c r="DC36" s="334">
        <f>(DB36)*'a14'!$I$34/1000000</f>
        <v>615.69041522561724</v>
      </c>
      <c r="DD36" s="337">
        <v>2674.2</v>
      </c>
      <c r="DE36" s="334">
        <f>(DD36)*'a14'!$J$34/1000000</f>
        <v>961.46798971201451</v>
      </c>
      <c r="DF36" s="337">
        <v>10998.4</v>
      </c>
      <c r="DG36" s="334">
        <f t="shared" si="47"/>
        <v>2372.6133874563802</v>
      </c>
      <c r="DH36" s="334">
        <f>'a1'!AP39/1000</f>
        <v>13390.632</v>
      </c>
      <c r="DI36" s="334">
        <f t="shared" si="48"/>
        <v>177184.57108345447</v>
      </c>
      <c r="DJ36" s="337">
        <v>55.1</v>
      </c>
      <c r="DK36" s="334">
        <f>(DJ36)*'a14'!$E$39/1000000</f>
        <v>7.0415253032859679</v>
      </c>
      <c r="DL36" s="337">
        <v>159.69999999999999</v>
      </c>
      <c r="DM36" s="334">
        <f>(DL36)*'a14'!$F$39/1000000</f>
        <v>25.51115224443668</v>
      </c>
      <c r="DN36" s="337">
        <v>210.1</v>
      </c>
      <c r="DO36" s="334">
        <f>(DN36)*'a14'!$G$39/1000000</f>
        <v>40.274713236489525</v>
      </c>
      <c r="DP36" s="337">
        <v>83.8</v>
      </c>
      <c r="DQ36" s="334">
        <f>(DP36)*'a14'!$H$39/1000000</f>
        <v>19.087298306711361</v>
      </c>
      <c r="DR36" s="337">
        <v>269.8</v>
      </c>
      <c r="DS36" s="334">
        <f>(DR36)*'a14'!$I$39/1000000</f>
        <v>70.65289264760294</v>
      </c>
      <c r="DT36" s="337">
        <v>174.1</v>
      </c>
      <c r="DU36" s="334">
        <f>(DT36)*'a14'!$J$39/1000000</f>
        <v>65.64218228202111</v>
      </c>
      <c r="DV36" s="337">
        <v>952.5</v>
      </c>
      <c r="DW36" s="334">
        <f t="shared" si="49"/>
        <v>228.2097640205476</v>
      </c>
      <c r="DX36" s="334">
        <f>'a1'!AV39/1000</f>
        <v>1249.9749999999999</v>
      </c>
      <c r="DY36" s="334">
        <f t="shared" si="50"/>
        <v>182571.462645691</v>
      </c>
      <c r="DZ36" s="337">
        <v>43.4</v>
      </c>
      <c r="EA36" s="334">
        <f>(DZ36)*'a14'!$E$44/1000000</f>
        <v>6.1200106469693889</v>
      </c>
      <c r="EB36" s="337">
        <v>137.9</v>
      </c>
      <c r="EC36" s="334">
        <f>(EB36)*'a14'!$F$44/1000000</f>
        <v>24.307300351874392</v>
      </c>
      <c r="ED36" s="337">
        <v>196.9</v>
      </c>
      <c r="EE36" s="334">
        <f>(ED36)*'a14'!$G$44/1000000</f>
        <v>41.648505635539379</v>
      </c>
      <c r="EF36" s="337">
        <v>60.7</v>
      </c>
      <c r="EG36" s="334">
        <f>(EF36)*'a14'!$H$44/1000000</f>
        <v>16.374865588252224</v>
      </c>
      <c r="EH36" s="337">
        <v>246.5</v>
      </c>
      <c r="EI36" s="334">
        <f>(EH36)*'a14'!$I$44/1000000</f>
        <v>71.88852738778975</v>
      </c>
      <c r="EJ36" s="337">
        <v>140.80000000000001</v>
      </c>
      <c r="EK36" s="334">
        <f>(EJ36)*'a14'!$J$44/1000000</f>
        <v>83.591788117677652</v>
      </c>
      <c r="EL36" s="337">
        <v>826.3</v>
      </c>
      <c r="EM36" s="334">
        <f t="shared" si="51"/>
        <v>243.9309977281028</v>
      </c>
      <c r="EN36" s="334">
        <f>'a1'!BB39/1000</f>
        <v>1083.7550000000001</v>
      </c>
      <c r="EO36" s="334">
        <f t="shared" si="52"/>
        <v>225079.46697187351</v>
      </c>
      <c r="EP36" s="337">
        <v>116.9</v>
      </c>
      <c r="EQ36" s="334">
        <f>(EP36)*'a14'!$E$49/1000000</f>
        <v>10.432246579606268</v>
      </c>
      <c r="ER36" s="337">
        <v>435.8</v>
      </c>
      <c r="ES36" s="334">
        <f>(ER36)*'a14'!$F$49/1000000</f>
        <v>48.613912097865821</v>
      </c>
      <c r="ET36" s="337">
        <v>724.9</v>
      </c>
      <c r="EU36" s="334">
        <f>(ET36)*'a14'!$G$49/1000000</f>
        <v>97.035956529810747</v>
      </c>
      <c r="EV36" s="337">
        <v>208.5</v>
      </c>
      <c r="EW36" s="334">
        <f>(EV36)*'a14'!$H$49/1000000</f>
        <v>33.865157103566425</v>
      </c>
      <c r="EX36" s="337">
        <v>983.5</v>
      </c>
      <c r="EY36" s="334">
        <f>(EX36)*'a14'!$I$49/1000000</f>
        <v>162.22177714770598</v>
      </c>
      <c r="EZ36" s="337">
        <v>625.5</v>
      </c>
      <c r="FA36" s="334">
        <f>(EZ36)*'a14'!$J$49/1000000</f>
        <v>213.77854109140819</v>
      </c>
      <c r="FB36" s="337">
        <v>3095.1</v>
      </c>
      <c r="FC36" s="334">
        <f t="shared" si="53"/>
        <v>565.94759054996348</v>
      </c>
      <c r="FD36" s="334">
        <f>'a1'!BH39/1000</f>
        <v>3874.5479999999998</v>
      </c>
      <c r="FE36" s="334">
        <f t="shared" si="54"/>
        <v>146068.02923849787</v>
      </c>
      <c r="FF36" s="337">
        <v>126.4</v>
      </c>
      <c r="FG36" s="334">
        <f>(FF36)*'a14'!$E$54/1000000</f>
        <v>12.692510886681077</v>
      </c>
      <c r="FH36" s="337">
        <v>468.1</v>
      </c>
      <c r="FI36" s="334">
        <f>(FH36)*'a14'!$F$54/1000000</f>
        <v>58.755580953870776</v>
      </c>
      <c r="FJ36" s="337">
        <v>808.9</v>
      </c>
      <c r="FK36" s="334">
        <f>(FJ36)*'a14'!$G$54/1000000</f>
        <v>121.83906712305762</v>
      </c>
      <c r="FL36" s="337">
        <v>372.3</v>
      </c>
      <c r="FM36" s="334">
        <f>(FL36)*'a14'!$H$54/1000000</f>
        <v>66.995507276924045</v>
      </c>
      <c r="FN36" s="337">
        <v>1095.8</v>
      </c>
      <c r="FO36" s="334">
        <f>(FN36)*'a14'!$I$54/1000000</f>
        <v>198.3724285114572</v>
      </c>
      <c r="FP36" s="337">
        <v>873.5</v>
      </c>
      <c r="FQ36" s="334">
        <f>(FP36)*'a14'!$J$54/1000000</f>
        <v>321.34174806197194</v>
      </c>
      <c r="FR36" s="337">
        <v>3745</v>
      </c>
      <c r="FS36" s="334">
        <f t="shared" si="62"/>
        <v>779.99684281396264</v>
      </c>
      <c r="FT36" s="334">
        <f>'a1'!BN39/1000</f>
        <v>4566.7690000000002</v>
      </c>
      <c r="FU36" s="334">
        <f t="shared" si="55"/>
        <v>170798.40097319629</v>
      </c>
    </row>
    <row r="37" spans="1:177" ht="16.5" customHeight="1">
      <c r="A37" s="1">
        <v>2013</v>
      </c>
      <c r="B37" s="337">
        <v>1687.6</v>
      </c>
      <c r="C37" s="334">
        <f>B37*'a14'!$E$4/1000000</f>
        <v>175.03512300484661</v>
      </c>
      <c r="D37" s="337">
        <v>3626.4</v>
      </c>
      <c r="E37" s="334">
        <f>D37*'a14'!$F$4/1000000</f>
        <v>470.15537602569901</v>
      </c>
      <c r="F37" s="337">
        <v>5860.5</v>
      </c>
      <c r="G37" s="334">
        <f>F37*'a14'!$G$4/1000000</f>
        <v>911.76227041648224</v>
      </c>
      <c r="H37" s="337">
        <v>2081.6</v>
      </c>
      <c r="I37" s="334">
        <f>H37*'a14'!$H$4/1000000</f>
        <v>381.1268717350959</v>
      </c>
      <c r="J37" s="337">
        <v>8956.4</v>
      </c>
      <c r="K37" s="334">
        <f>J37*'a14'!$I$4/1000000</f>
        <v>1628.6216523601811</v>
      </c>
      <c r="L37" s="337">
        <v>6434.7</v>
      </c>
      <c r="M37" s="334">
        <f>L37*'a14'!$J$4/1000000</f>
        <v>2349.1868906934878</v>
      </c>
      <c r="N37" s="337">
        <v>28647.200000000001</v>
      </c>
      <c r="O37" s="334">
        <f t="shared" si="63"/>
        <v>5915.8881842357932</v>
      </c>
      <c r="P37" s="334">
        <f>'a1'!F40/1000</f>
        <v>35082.953999999998</v>
      </c>
      <c r="Q37" s="334">
        <f t="shared" si="44"/>
        <v>168625.71447762902</v>
      </c>
      <c r="R37" s="337">
        <v>39.700000000000003</v>
      </c>
      <c r="S37" s="334">
        <f>(R37)*'a14'!$E$9/1000000</f>
        <v>3.8394335900336967</v>
      </c>
      <c r="T37" s="337">
        <v>67.8</v>
      </c>
      <c r="U37" s="334">
        <f>(T37)*'a14'!$F$9/1000000</f>
        <v>8.1962719585731936</v>
      </c>
      <c r="V37" s="337">
        <v>74.599999999999994</v>
      </c>
      <c r="W37" s="334">
        <f>(V37)*'a14'!$G$9/1000000</f>
        <v>10.82198032052319</v>
      </c>
      <c r="X37" s="337">
        <v>28.1</v>
      </c>
      <c r="Y37" s="334">
        <f>(X37)*'a14'!$H$9/1000000</f>
        <v>4.9024257909298834</v>
      </c>
      <c r="Z37" s="337">
        <v>165.1</v>
      </c>
      <c r="AA37" s="334">
        <f>(Z37)*'a14'!$I$9/1000000</f>
        <v>30.515905777741533</v>
      </c>
      <c r="AB37" s="337">
        <v>69.400000000000006</v>
      </c>
      <c r="AC37" s="334">
        <f>(AB37)*'a14'!$J$9/1000000</f>
        <v>23.569587171240613</v>
      </c>
      <c r="AD37" s="337">
        <v>444.8</v>
      </c>
      <c r="AE37" s="334">
        <f t="shared" si="56"/>
        <v>81.845604609042113</v>
      </c>
      <c r="AF37" s="334">
        <f>'a1'!L40/1000</f>
        <v>527.11400000000003</v>
      </c>
      <c r="AG37" s="334">
        <f t="shared" si="57"/>
        <v>155271.1645090855</v>
      </c>
      <c r="AH37" s="337">
        <v>6.4</v>
      </c>
      <c r="AI37" s="334">
        <f>(AH37)*'a14'!$E$14/1000000</f>
        <v>0.54663908675914608</v>
      </c>
      <c r="AJ37" s="337">
        <v>6.4</v>
      </c>
      <c r="AK37" s="334">
        <f>(AJ37)*'a14'!$F$14/1000000</f>
        <v>0.68329885844893257</v>
      </c>
      <c r="AL37" s="337">
        <v>23.5</v>
      </c>
      <c r="AM37" s="334">
        <f>(AL37)*'a14'!$G$14/1000000</f>
        <v>3.0107855950406091</v>
      </c>
      <c r="AN37" s="337">
        <v>23.5</v>
      </c>
      <c r="AO37" s="334">
        <f>(AN37)*'a14'!$H$14/1000000</f>
        <v>4.1523731583300885</v>
      </c>
      <c r="AP37" s="337">
        <v>40.200000000000003</v>
      </c>
      <c r="AQ37" s="334">
        <f>(AP37)*'a14'!$I$14/1000000</f>
        <v>8.6077438979236991</v>
      </c>
      <c r="AR37" s="337">
        <v>21.4</v>
      </c>
      <c r="AS37" s="334">
        <f>(AR37)*'a14'!$J$14/1000000</f>
        <v>8.5362323327591163</v>
      </c>
      <c r="AT37" s="337">
        <v>120.2</v>
      </c>
      <c r="AU37" s="334">
        <f t="shared" si="58"/>
        <v>25.537072929261594</v>
      </c>
      <c r="AV37" s="334">
        <f>'a1'!R40/1000</f>
        <v>144.09399999999999</v>
      </c>
      <c r="AW37" s="334">
        <f t="shared" si="59"/>
        <v>177225.09562689351</v>
      </c>
      <c r="AX37" s="337">
        <v>40.5</v>
      </c>
      <c r="AY37" s="334">
        <f>(AX37)*'a14'!$E$19/1000000</f>
        <v>3.3847522328804414</v>
      </c>
      <c r="AZ37" s="337">
        <v>122.2</v>
      </c>
      <c r="BA37" s="334">
        <f>(AZ37)*'a14'!$F$19/1000000</f>
        <v>12.765948236357715</v>
      </c>
      <c r="BB37" s="337">
        <v>134.6</v>
      </c>
      <c r="BC37" s="334">
        <f>(BB37)*'a14'!$G$19/1000000</f>
        <v>16.873616686878051</v>
      </c>
      <c r="BD37" s="337">
        <v>59.2</v>
      </c>
      <c r="BE37" s="334">
        <f>(BD37)*'a14'!$H$19/1000000</f>
        <v>8.8638230793190846</v>
      </c>
      <c r="BF37" s="337">
        <v>265.10000000000002</v>
      </c>
      <c r="BG37" s="334">
        <f>(BF37)*'a14'!$I$19/1000000</f>
        <v>42.35546599535725</v>
      </c>
      <c r="BH37" s="337">
        <v>160.30000000000001</v>
      </c>
      <c r="BI37" s="334">
        <f>(BH37)*'a14'!$J$19/1000000</f>
        <v>45.363379133908396</v>
      </c>
      <c r="BJ37" s="337">
        <v>781.9</v>
      </c>
      <c r="BK37" s="334">
        <f t="shared" si="64"/>
        <v>129.60698536470096</v>
      </c>
      <c r="BL37" s="334">
        <f>'a1'!X40/1000</f>
        <v>940.43399999999997</v>
      </c>
      <c r="BM37" s="334">
        <f t="shared" si="65"/>
        <v>137816.14165874582</v>
      </c>
      <c r="BN37" s="337">
        <v>53.8</v>
      </c>
      <c r="BO37" s="334">
        <f>(BN37)*'a14'!$E$24/1000000</f>
        <v>5.9583475886649735</v>
      </c>
      <c r="BP37" s="337">
        <v>92.7</v>
      </c>
      <c r="BQ37" s="334">
        <f>(BP37)*'a14'!$F$24/1000000</f>
        <v>12.833151056441521</v>
      </c>
      <c r="BR37" s="337">
        <v>137.9</v>
      </c>
      <c r="BS37" s="334">
        <f>(BR37)*'a14'!$G$24/1000000</f>
        <v>22.908628228909848</v>
      </c>
      <c r="BT37" s="337">
        <v>36.6</v>
      </c>
      <c r="BU37" s="334">
        <f>(BT37)*'a14'!$H$24/1000000</f>
        <v>7.1590180657121083</v>
      </c>
      <c r="BV37" s="337">
        <v>201.4</v>
      </c>
      <c r="BW37" s="334">
        <f>(BV37)*'a14'!$I$24/1000000</f>
        <v>41.987763137001679</v>
      </c>
      <c r="BX37" s="337">
        <v>100.1</v>
      </c>
      <c r="BY37" s="334">
        <f>(BX37)*'a14'!$J$24/1000000</f>
        <v>35.536015842856855</v>
      </c>
      <c r="BZ37" s="337">
        <v>622.4</v>
      </c>
      <c r="CA37" s="334">
        <f t="shared" si="60"/>
        <v>126.38292391958699</v>
      </c>
      <c r="CB37" s="334">
        <f>'a1'!AD40/1000</f>
        <v>758.54399999999998</v>
      </c>
      <c r="CC37" s="334">
        <f t="shared" si="45"/>
        <v>166612.51545010836</v>
      </c>
      <c r="CD37" s="337">
        <v>640.5</v>
      </c>
      <c r="CE37" s="334">
        <f>(CD37)*'a14'!$E$29/1000000</f>
        <v>63.25389530759923</v>
      </c>
      <c r="CF37" s="337">
        <v>808.8</v>
      </c>
      <c r="CG37" s="334">
        <f>(CF37)*'a14'!$F$29/1000000</f>
        <v>99.843385099114471</v>
      </c>
      <c r="CH37" s="337">
        <v>1057.5999999999999</v>
      </c>
      <c r="CI37" s="334">
        <f>(CH37)*'a14'!$G$29/1000000</f>
        <v>156.66819596561345</v>
      </c>
      <c r="CJ37" s="337">
        <v>442.3</v>
      </c>
      <c r="CK37" s="334">
        <f>(CJ37)*'a14'!$H$29/1000000</f>
        <v>79.900555765515108</v>
      </c>
      <c r="CL37" s="337">
        <v>2429.4</v>
      </c>
      <c r="CM37" s="334">
        <f>(CL37)*'a14'!$I$29/1000000</f>
        <v>433.84051790655258</v>
      </c>
      <c r="CN37" s="337">
        <v>1376.8</v>
      </c>
      <c r="CO37" s="334">
        <f>(CN37)*'a14'!$J$29/1000000</f>
        <v>546.79507218417677</v>
      </c>
      <c r="CP37" s="337">
        <v>6755.3</v>
      </c>
      <c r="CQ37" s="334">
        <f t="shared" si="61"/>
        <v>1380.3016222285714</v>
      </c>
      <c r="CR37" s="334">
        <f>'a1'!AJ40/1000</f>
        <v>8110.88</v>
      </c>
      <c r="CS37" s="334">
        <f t="shared" si="46"/>
        <v>170179.02154002665</v>
      </c>
      <c r="CT37" s="337">
        <v>554.29999999999995</v>
      </c>
      <c r="CU37" s="334">
        <f>(CT37)*'a14'!$E$34/1000000</f>
        <v>61.142875976895517</v>
      </c>
      <c r="CV37" s="337">
        <v>1370.8</v>
      </c>
      <c r="CW37" s="334">
        <f>(CV37)*'a14'!$F$34/1000000</f>
        <v>189.01013528127456</v>
      </c>
      <c r="CX37" s="337">
        <v>2398</v>
      </c>
      <c r="CY37" s="334">
        <f>(CX37)*'a14'!$G$34/1000000</f>
        <v>396.77237035701461</v>
      </c>
      <c r="CZ37" s="337">
        <v>787.5</v>
      </c>
      <c r="DA37" s="334">
        <f>(CZ37)*'a14'!$H$34/1000000</f>
        <v>150.72009591864196</v>
      </c>
      <c r="DB37" s="337">
        <v>3232.2</v>
      </c>
      <c r="DC37" s="334">
        <f>(DB37)*'a14'!$I$34/1000000</f>
        <v>619.13837349643461</v>
      </c>
      <c r="DD37" s="337">
        <v>2799.3</v>
      </c>
      <c r="DE37" s="334">
        <f>(DD37)*'a14'!$J$34/1000000</f>
        <v>1006.4457944809075</v>
      </c>
      <c r="DF37" s="337">
        <v>11142.1</v>
      </c>
      <c r="DG37" s="334">
        <f t="shared" si="47"/>
        <v>2423.2296455111687</v>
      </c>
      <c r="DH37" s="334">
        <f>'a1'!AP40/1000</f>
        <v>13510.781000000001</v>
      </c>
      <c r="DI37" s="334">
        <f t="shared" si="48"/>
        <v>179355.26047762661</v>
      </c>
      <c r="DJ37" s="337">
        <v>52.5</v>
      </c>
      <c r="DK37" s="334">
        <f>(DJ37)*'a14'!$E$39/1000000</f>
        <v>6.7092573216427098</v>
      </c>
      <c r="DL37" s="337">
        <v>160.30000000000001</v>
      </c>
      <c r="DM37" s="334">
        <f>(DL37)*'a14'!$F$39/1000000</f>
        <v>25.606998777603007</v>
      </c>
      <c r="DN37" s="337">
        <v>220.4</v>
      </c>
      <c r="DO37" s="334">
        <f>(DN37)*'a14'!$G$39/1000000</f>
        <v>42.249151819715813</v>
      </c>
      <c r="DP37" s="337">
        <v>85.6</v>
      </c>
      <c r="DQ37" s="334">
        <f>(DP37)*'a14'!$H$39/1000000</f>
        <v>19.497288007810177</v>
      </c>
      <c r="DR37" s="337">
        <v>264.7</v>
      </c>
      <c r="DS37" s="334">
        <f>(DR37)*'a14'!$I$39/1000000</f>
        <v>69.317348716903254</v>
      </c>
      <c r="DT37" s="337">
        <v>180.8</v>
      </c>
      <c r="DU37" s="334">
        <f>(DT37)*'a14'!$J$39/1000000</f>
        <v>68.168331743764597</v>
      </c>
      <c r="DV37" s="337">
        <v>964.3</v>
      </c>
      <c r="DW37" s="334">
        <f t="shared" si="49"/>
        <v>231.54837638743959</v>
      </c>
      <c r="DX37" s="334">
        <f>'a1'!AV40/1000</f>
        <v>1264.6199999999999</v>
      </c>
      <c r="DY37" s="334">
        <f t="shared" si="50"/>
        <v>183097.19630200346</v>
      </c>
      <c r="DZ37" s="337">
        <v>43.5</v>
      </c>
      <c r="EA37" s="334">
        <f>(DZ37)*'a14'!$E$44/1000000</f>
        <v>6.1341120539900569</v>
      </c>
      <c r="EB37" s="337">
        <v>126.3</v>
      </c>
      <c r="EC37" s="334">
        <f>(EB37)*'a14'!$F$44/1000000</f>
        <v>22.262596333877706</v>
      </c>
      <c r="ED37" s="337">
        <v>205.8</v>
      </c>
      <c r="EE37" s="334">
        <f>(ED37)*'a14'!$G$44/1000000</f>
        <v>43.531043472798402</v>
      </c>
      <c r="EF37" s="337">
        <v>63.7</v>
      </c>
      <c r="EG37" s="334">
        <f>(EF37)*'a14'!$H$44/1000000</f>
        <v>17.184167017655135</v>
      </c>
      <c r="EH37" s="337">
        <v>249.7</v>
      </c>
      <c r="EI37" s="334">
        <f>(EH37)*'a14'!$I$44/1000000</f>
        <v>72.82176587720528</v>
      </c>
      <c r="EJ37" s="337">
        <v>150.5</v>
      </c>
      <c r="EK37" s="334">
        <f>(EJ37)*'a14'!$J$44/1000000</f>
        <v>89.350597384307434</v>
      </c>
      <c r="EL37" s="337">
        <v>839.5</v>
      </c>
      <c r="EM37" s="334">
        <f t="shared" si="51"/>
        <v>251.284282139834</v>
      </c>
      <c r="EN37" s="334">
        <f>'a1'!BB40/1000</f>
        <v>1099.7360000000001</v>
      </c>
      <c r="EO37" s="334">
        <f t="shared" si="52"/>
        <v>228495.09531363344</v>
      </c>
      <c r="EP37" s="337">
        <v>120.1</v>
      </c>
      <c r="EQ37" s="334">
        <f>(EP37)*'a14'!$E$49/1000000</f>
        <v>10.717817059116447</v>
      </c>
      <c r="ER37" s="337">
        <v>431.9</v>
      </c>
      <c r="ES37" s="334">
        <f>(ER37)*'a14'!$F$49/1000000</f>
        <v>48.178863320487032</v>
      </c>
      <c r="ET37" s="337">
        <v>756.1</v>
      </c>
      <c r="EU37" s="334">
        <f>(ET37)*'a14'!$G$49/1000000</f>
        <v>101.21242479264714</v>
      </c>
      <c r="EV37" s="337">
        <v>213</v>
      </c>
      <c r="EW37" s="334">
        <f>(EV37)*'a14'!$H$49/1000000</f>
        <v>34.596059774866418</v>
      </c>
      <c r="EX37" s="337">
        <v>990.8</v>
      </c>
      <c r="EY37" s="334">
        <f>(EX37)*'a14'!$I$49/1000000</f>
        <v>163.42586354646372</v>
      </c>
      <c r="EZ37" s="337">
        <v>678</v>
      </c>
      <c r="FA37" s="334">
        <f>(EZ37)*'a14'!$J$49/1000000</f>
        <v>231.72158410867269</v>
      </c>
      <c r="FB37" s="337">
        <v>3189.9</v>
      </c>
      <c r="FC37" s="334">
        <f t="shared" si="53"/>
        <v>589.85261260225343</v>
      </c>
      <c r="FD37" s="334">
        <f>'a1'!BH40/1000</f>
        <v>3981.011</v>
      </c>
      <c r="FE37" s="334">
        <f t="shared" si="54"/>
        <v>148166.53674211237</v>
      </c>
      <c r="FF37" s="337">
        <v>136.4</v>
      </c>
      <c r="FG37" s="334">
        <f>(FF37)*'a14'!$E$54/1000000</f>
        <v>13.696665228981797</v>
      </c>
      <c r="FH37" s="337">
        <v>426</v>
      </c>
      <c r="FI37" s="334">
        <f>(FH37)*'a14'!$F$54/1000000</f>
        <v>53.471218727513246</v>
      </c>
      <c r="FJ37" s="337">
        <v>852</v>
      </c>
      <c r="FK37" s="334">
        <f>(FJ37)*'a14'!$G$54/1000000</f>
        <v>128.33092494603176</v>
      </c>
      <c r="FL37" s="337">
        <v>356.6</v>
      </c>
      <c r="FM37" s="334">
        <f>(FL37)*'a14'!$H$54/1000000</f>
        <v>64.170287120470363</v>
      </c>
      <c r="FN37" s="337">
        <v>1117.7</v>
      </c>
      <c r="FO37" s="334">
        <f>(FN37)*'a14'!$I$54/1000000</f>
        <v>202.33698060527081</v>
      </c>
      <c r="FP37" s="337">
        <v>898.1</v>
      </c>
      <c r="FQ37" s="334">
        <f>(FP37)*'a14'!$J$54/1000000</f>
        <v>330.39155573492502</v>
      </c>
      <c r="FR37" s="337">
        <v>3786.8</v>
      </c>
      <c r="FS37" s="334">
        <f t="shared" si="62"/>
        <v>792.397632363193</v>
      </c>
      <c r="FT37" s="334">
        <f>'a1'!BN40/1000</f>
        <v>4630.0770000000002</v>
      </c>
      <c r="FU37" s="334">
        <f t="shared" si="55"/>
        <v>171141.35085943344</v>
      </c>
    </row>
    <row r="38" spans="1:177" ht="16.5" customHeight="1">
      <c r="A38" s="1">
        <v>2014</v>
      </c>
      <c r="B38" s="337">
        <v>1643.5</v>
      </c>
      <c r="C38" s="334">
        <f>B38*'a14'!$E$4/1000000</f>
        <v>170.46114284099633</v>
      </c>
      <c r="D38" s="337">
        <v>3539.3</v>
      </c>
      <c r="E38" s="334">
        <f>D38*'a14'!$F$4/1000000</f>
        <v>458.86303837628407</v>
      </c>
      <c r="F38" s="337">
        <v>6039.4</v>
      </c>
      <c r="G38" s="334">
        <f>F38*'a14'!$G$4/1000000</f>
        <v>939.59509529106765</v>
      </c>
      <c r="H38" s="337">
        <v>2042.3</v>
      </c>
      <c r="I38" s="334">
        <f>H38*'a14'!$H$4/1000000</f>
        <v>373.93130771742238</v>
      </c>
      <c r="J38" s="337">
        <v>9082.7000000000007</v>
      </c>
      <c r="K38" s="334">
        <f>J38*'a14'!$I$4/1000000</f>
        <v>1651.5879016001763</v>
      </c>
      <c r="L38" s="337">
        <v>6633.5</v>
      </c>
      <c r="M38" s="334">
        <f>L38*'a14'!$J$4/1000000</f>
        <v>2421.764999054385</v>
      </c>
      <c r="N38" s="337">
        <v>28980.6</v>
      </c>
      <c r="O38" s="334">
        <f t="shared" si="63"/>
        <v>6016.2034848803323</v>
      </c>
      <c r="P38" s="334">
        <f>'a1'!F41/1000</f>
        <v>35437.434999999998</v>
      </c>
      <c r="Q38" s="334">
        <f t="shared" si="44"/>
        <v>169769.72190228591</v>
      </c>
      <c r="R38" s="337">
        <v>41.1</v>
      </c>
      <c r="S38" s="334">
        <f>(R38)*'a14'!$E$9/1000000</f>
        <v>3.9748292330071773</v>
      </c>
      <c r="T38" s="337">
        <v>65.7</v>
      </c>
      <c r="U38" s="334">
        <f>(T38)*'a14'!$F$9/1000000</f>
        <v>7.942405127997918</v>
      </c>
      <c r="V38" s="337">
        <v>77.3</v>
      </c>
      <c r="W38" s="334">
        <f>(V38)*'a14'!$G$9/1000000</f>
        <v>11.213660573410756</v>
      </c>
      <c r="X38" s="337">
        <v>24.4</v>
      </c>
      <c r="Y38" s="334">
        <f>(X38)*'a14'!$H$9/1000000</f>
        <v>4.2569106511989023</v>
      </c>
      <c r="Z38" s="337">
        <v>164.2</v>
      </c>
      <c r="AA38" s="334">
        <f>(Z38)*'a14'!$I$9/1000000</f>
        <v>30.349556200515803</v>
      </c>
      <c r="AB38" s="337">
        <v>71.099999999999994</v>
      </c>
      <c r="AC38" s="334">
        <f>(AB38)*'a14'!$J$9/1000000</f>
        <v>24.146940171112497</v>
      </c>
      <c r="AD38" s="337">
        <v>443.9</v>
      </c>
      <c r="AE38" s="334">
        <f t="shared" si="56"/>
        <v>81.884301957243053</v>
      </c>
      <c r="AF38" s="334">
        <f>'a1'!L41/1000</f>
        <v>528.15899999999999</v>
      </c>
      <c r="AG38" s="334">
        <f t="shared" si="57"/>
        <v>155037.21787803117</v>
      </c>
      <c r="AH38" s="337">
        <v>7</v>
      </c>
      <c r="AI38" s="334">
        <f>(AH38)*'a14'!$E$14/1000000</f>
        <v>0.59788650114281594</v>
      </c>
      <c r="AJ38" s="337">
        <v>7</v>
      </c>
      <c r="AK38" s="334">
        <f>(AJ38)*'a14'!$F$14/1000000</f>
        <v>0.74735812642851995</v>
      </c>
      <c r="AL38" s="337">
        <v>24.8</v>
      </c>
      <c r="AM38" s="334">
        <f>(AL38)*'a14'!$G$14/1000000</f>
        <v>3.1773396917875365</v>
      </c>
      <c r="AN38" s="337">
        <v>24.8</v>
      </c>
      <c r="AO38" s="334">
        <f>(AN38)*'a14'!$H$14/1000000</f>
        <v>4.3820789075143054</v>
      </c>
      <c r="AP38" s="337">
        <v>39.200000000000003</v>
      </c>
      <c r="AQ38" s="334">
        <f>(AP38)*'a14'!$I$14/1000000</f>
        <v>8.3936209153882846</v>
      </c>
      <c r="AR38" s="337">
        <v>22.6</v>
      </c>
      <c r="AS38" s="334">
        <f>(AR38)*'a14'!$J$14/1000000</f>
        <v>9.0148995663717777</v>
      </c>
      <c r="AT38" s="337">
        <v>120.6</v>
      </c>
      <c r="AU38" s="334">
        <f t="shared" si="58"/>
        <v>26.31318370863324</v>
      </c>
      <c r="AV38" s="334">
        <f>'a1'!R41/1000</f>
        <v>144.28299999999999</v>
      </c>
      <c r="AW38" s="334">
        <f t="shared" si="59"/>
        <v>182372.03072179842</v>
      </c>
      <c r="AX38" s="337">
        <v>38</v>
      </c>
      <c r="AY38" s="334">
        <f>(AX38)*'a14'!$E$19/1000000</f>
        <v>3.1758169098631304</v>
      </c>
      <c r="AZ38" s="337">
        <v>114.1</v>
      </c>
      <c r="BA38" s="334">
        <f>(AZ38)*'a14'!$F$19/1000000</f>
        <v>11.919760178137603</v>
      </c>
      <c r="BB38" s="337">
        <v>144.9</v>
      </c>
      <c r="BC38" s="334">
        <f>(BB38)*'a14'!$G$19/1000000</f>
        <v>18.164836983125038</v>
      </c>
      <c r="BD38" s="337">
        <v>55.8</v>
      </c>
      <c r="BE38" s="334">
        <f>(BD38)*'a14'!$H$19/1000000</f>
        <v>8.3547521592230556</v>
      </c>
      <c r="BF38" s="337">
        <v>261.8</v>
      </c>
      <c r="BG38" s="334">
        <f>(BF38)*'a14'!$I$19/1000000</f>
        <v>41.828219530684756</v>
      </c>
      <c r="BH38" s="337">
        <v>168.4</v>
      </c>
      <c r="BI38" s="334">
        <f>(BH38)*'a14'!$J$19/1000000</f>
        <v>47.65560228415579</v>
      </c>
      <c r="BJ38" s="337">
        <v>783</v>
      </c>
      <c r="BK38" s="334">
        <f t="shared" ref="BK38" si="66">(AY38)+(BA38)+(BC38)+(BE38)+(BG38)+(BI38)</f>
        <v>131.09898804518937</v>
      </c>
      <c r="BL38" s="334">
        <f>'a1'!X41/1000</f>
        <v>938.54499999999996</v>
      </c>
      <c r="BM38" s="334">
        <f t="shared" ref="BM38" si="67">(BK38)/(BL38)*1000000</f>
        <v>139683.22035191642</v>
      </c>
      <c r="BN38" s="337">
        <v>47.4</v>
      </c>
      <c r="BO38" s="334">
        <f>(BN38)*'a14'!$E$24/1000000</f>
        <v>5.2495478755152369</v>
      </c>
      <c r="BP38" s="337">
        <v>86.2</v>
      </c>
      <c r="BQ38" s="334">
        <f>(BP38)*'a14'!$F$24/1000000</f>
        <v>11.933307670606894</v>
      </c>
      <c r="BR38" s="337">
        <v>141.4</v>
      </c>
      <c r="BS38" s="334">
        <f>(BR38)*'a14'!$G$24/1000000</f>
        <v>23.490065493602991</v>
      </c>
      <c r="BT38" s="337">
        <v>36.5</v>
      </c>
      <c r="BU38" s="334">
        <f>(BT38)*'a14'!$H$24/1000000</f>
        <v>7.1394579070626216</v>
      </c>
      <c r="BV38" s="337">
        <v>209.1</v>
      </c>
      <c r="BW38" s="334">
        <f>(BV38)*'a14'!$I$24/1000000</f>
        <v>43.593054974910878</v>
      </c>
      <c r="BX38" s="337">
        <v>101.2</v>
      </c>
      <c r="BY38" s="334">
        <f>(BX38)*'a14'!$J$24/1000000</f>
        <v>35.926521511459683</v>
      </c>
      <c r="BZ38" s="337">
        <v>621.70000000000005</v>
      </c>
      <c r="CA38" s="334">
        <f t="shared" si="60"/>
        <v>127.33195543315831</v>
      </c>
      <c r="CB38" s="334">
        <f>'a1'!AD41/1000</f>
        <v>758.976</v>
      </c>
      <c r="CC38" s="334">
        <f t="shared" ref="CC38" si="68">(CA38)/(CB38)*1000000</f>
        <v>167768.09205186766</v>
      </c>
      <c r="CD38" s="337">
        <v>624</v>
      </c>
      <c r="CE38" s="334">
        <f>(CD38)*'a14'!$E$29/1000000</f>
        <v>61.6244038593941</v>
      </c>
      <c r="CF38" s="337">
        <v>784.3</v>
      </c>
      <c r="CG38" s="334">
        <f>(CF38)*'a14'!$F$29/1000000</f>
        <v>96.818950214188291</v>
      </c>
      <c r="CH38" s="337">
        <v>1051.7</v>
      </c>
      <c r="CI38" s="334">
        <f>(CH38)*'a14'!$G$29/1000000</f>
        <v>155.79419600703073</v>
      </c>
      <c r="CJ38" s="337">
        <v>433.3</v>
      </c>
      <c r="CK38" s="334">
        <f>(CJ38)*'a14'!$H$29/1000000</f>
        <v>78.274724877227428</v>
      </c>
      <c r="CL38" s="337">
        <v>2480.5</v>
      </c>
      <c r="CM38" s="334">
        <f>(CL38)*'a14'!$I$29/1000000</f>
        <v>442.96591943163065</v>
      </c>
      <c r="CN38" s="337">
        <v>1428.3</v>
      </c>
      <c r="CO38" s="334">
        <f>(CN38)*'a14'!$J$29/1000000</f>
        <v>567.24825799002019</v>
      </c>
      <c r="CP38" s="337">
        <v>6802.2</v>
      </c>
      <c r="CQ38" s="334">
        <f t="shared" si="61"/>
        <v>1402.7264523794913</v>
      </c>
      <c r="CR38" s="334">
        <f>'a1'!AJ41/1000</f>
        <v>8150.183</v>
      </c>
      <c r="CS38" s="334">
        <f t="shared" ref="CS38" si="69">(CQ38)/(CR38)*1000000</f>
        <v>172109.81058701273</v>
      </c>
      <c r="CT38" s="337">
        <v>550.9</v>
      </c>
      <c r="CU38" s="334">
        <f>(CT38)*'a14'!$E$34/1000000</f>
        <v>60.767833981006213</v>
      </c>
      <c r="CV38" s="337">
        <v>1335.9</v>
      </c>
      <c r="CW38" s="334">
        <f>(CV38)*'a14'!$F$34/1000000</f>
        <v>184.1980155546066</v>
      </c>
      <c r="CX38" s="337">
        <v>2496.1</v>
      </c>
      <c r="CY38" s="334">
        <f>(CX38)*'a14'!$G$34/1000000</f>
        <v>413.00396732616514</v>
      </c>
      <c r="CZ38" s="337">
        <v>791.6</v>
      </c>
      <c r="DA38" s="334">
        <f>(CZ38)*'a14'!$H$34/1000000</f>
        <v>151.50479737040882</v>
      </c>
      <c r="DB38" s="337">
        <v>3244.5</v>
      </c>
      <c r="DC38" s="334">
        <f>(DB38)*'a14'!$I$34/1000000</f>
        <v>621.49447831482644</v>
      </c>
      <c r="DD38" s="337">
        <v>2850.3</v>
      </c>
      <c r="DE38" s="334">
        <f>(DD38)*'a14'!$J$34/1000000</f>
        <v>1024.7820698063554</v>
      </c>
      <c r="DF38" s="337">
        <v>11269.3</v>
      </c>
      <c r="DG38" s="334">
        <f t="shared" ref="DG38" si="70">(CU38)+(CW38)+(CY38)+(DA38)+(DC38)+(DE38)</f>
        <v>2455.7511623533683</v>
      </c>
      <c r="DH38" s="334">
        <f>'a1'!AP41/1000</f>
        <v>13617.553</v>
      </c>
      <c r="DI38" s="334">
        <f t="shared" ref="DI38" si="71">(DG38)/(DH38)*1000000</f>
        <v>180337.18410006323</v>
      </c>
      <c r="DJ38" s="337">
        <v>52.5</v>
      </c>
      <c r="DK38" s="334">
        <f>(DJ38)*'a14'!$E$39/1000000</f>
        <v>6.7092573216427098</v>
      </c>
      <c r="DL38" s="337">
        <v>154.69999999999999</v>
      </c>
      <c r="DM38" s="334">
        <f>(DL38)*'a14'!$F$39/1000000</f>
        <v>24.712431134717313</v>
      </c>
      <c r="DN38" s="337">
        <v>223</v>
      </c>
      <c r="DO38" s="334">
        <f>(DN38)*'a14'!$G$39/1000000</f>
        <v>42.747553792180696</v>
      </c>
      <c r="DP38" s="337">
        <v>84.1</v>
      </c>
      <c r="DQ38" s="334">
        <f>(DP38)*'a14'!$H$39/1000000</f>
        <v>19.155629923561165</v>
      </c>
      <c r="DR38" s="337">
        <v>275.39999999999998</v>
      </c>
      <c r="DS38" s="334">
        <f>(DR38)*'a14'!$I$39/1000000</f>
        <v>72.119372257782985</v>
      </c>
      <c r="DT38" s="337">
        <v>186.6</v>
      </c>
      <c r="DU38" s="334">
        <f>(DT38)*'a14'!$J$39/1000000</f>
        <v>70.355147695721641</v>
      </c>
      <c r="DV38" s="337">
        <v>976.4</v>
      </c>
      <c r="DW38" s="334">
        <f t="shared" ref="DW38" si="72">(DK38)+(DM38)+(DO38)+(DQ38)+(DS38)+(DU38)</f>
        <v>235.79939212560652</v>
      </c>
      <c r="DX38" s="334">
        <f>'a1'!AV41/1000</f>
        <v>1279.0139999999999</v>
      </c>
      <c r="DY38" s="334">
        <f t="shared" ref="DY38" si="73">(DW38)/(DX38)*1000000</f>
        <v>184360.29013412405</v>
      </c>
      <c r="DZ38" s="337">
        <v>39.9</v>
      </c>
      <c r="EA38" s="334">
        <f>(DZ38)*'a14'!$E$44/1000000</f>
        <v>5.6264614012460514</v>
      </c>
      <c r="EB38" s="337">
        <v>132.30000000000001</v>
      </c>
      <c r="EC38" s="334">
        <f>(EB38)*'a14'!$F$44/1000000</f>
        <v>23.320201860427719</v>
      </c>
      <c r="ED38" s="337">
        <v>206.4</v>
      </c>
      <c r="EE38" s="334">
        <f>(ED38)*'a14'!$G$44/1000000</f>
        <v>43.657956135984399</v>
      </c>
      <c r="EF38" s="337">
        <v>58.8</v>
      </c>
      <c r="EG38" s="334">
        <f>(EF38)*'a14'!$H$44/1000000</f>
        <v>15.862308016297046</v>
      </c>
      <c r="EH38" s="337">
        <v>251.4</v>
      </c>
      <c r="EI38" s="334">
        <f>(EH38)*'a14'!$I$44/1000000</f>
        <v>73.317548824707288</v>
      </c>
      <c r="EJ38" s="337">
        <v>163.4</v>
      </c>
      <c r="EK38" s="334">
        <f>(EJ38)*'a14'!$J$44/1000000</f>
        <v>97.009220017248083</v>
      </c>
      <c r="EL38" s="337">
        <v>852.2</v>
      </c>
      <c r="EM38" s="334">
        <f t="shared" ref="EM38" si="74">(EA38)+(EC38)+(EE38)+(EG38)+(EI38)+(EK38)</f>
        <v>258.79369625591062</v>
      </c>
      <c r="EN38" s="334">
        <f>'a1'!BB41/1000</f>
        <v>1112.979</v>
      </c>
      <c r="EO38" s="334">
        <f t="shared" ref="EO38" si="75">(EM38)/(EN38)*1000000</f>
        <v>232523.4314896423</v>
      </c>
      <c r="EP38" s="337">
        <v>107.9</v>
      </c>
      <c r="EQ38" s="334">
        <f>(EP38)*'a14'!$E$49/1000000</f>
        <v>9.6290796059838861</v>
      </c>
      <c r="ER38" s="337">
        <v>436.5</v>
      </c>
      <c r="ES38" s="334">
        <f>(ER38)*'a14'!$F$49/1000000</f>
        <v>48.691997775856883</v>
      </c>
      <c r="ET38" s="337">
        <v>782.3</v>
      </c>
      <c r="EU38" s="334">
        <f>(ET38)*'a14'!$G$49/1000000</f>
        <v>104.71958724413152</v>
      </c>
      <c r="EV38" s="337">
        <v>204.5</v>
      </c>
      <c r="EW38" s="334">
        <f>(EV38)*'a14'!$H$49/1000000</f>
        <v>33.215465840188649</v>
      </c>
      <c r="EX38" s="337">
        <v>1011.3</v>
      </c>
      <c r="EY38" s="334">
        <f>(EX38)*'a14'!$I$49/1000000</f>
        <v>166.80720206352316</v>
      </c>
      <c r="EZ38" s="337">
        <v>739.3</v>
      </c>
      <c r="FA38" s="334">
        <f>(EZ38)*'a14'!$J$49/1000000</f>
        <v>252.67222290787862</v>
      </c>
      <c r="FB38" s="337">
        <v>3281.8</v>
      </c>
      <c r="FC38" s="334">
        <f t="shared" si="53"/>
        <v>615.73555543756265</v>
      </c>
      <c r="FD38" s="334">
        <f>'a1'!BH41/1000</f>
        <v>4083.6480000000001</v>
      </c>
      <c r="FE38" s="334">
        <f t="shared" ref="FE38" si="76">(FC38)/(FD38)*1000000</f>
        <v>150780.76157336836</v>
      </c>
      <c r="FF38" s="337">
        <v>134.69999999999999</v>
      </c>
      <c r="FG38" s="334">
        <f>(FF38)*'a14'!$E$54/1000000</f>
        <v>13.525958990790672</v>
      </c>
      <c r="FH38" s="337">
        <v>411.8</v>
      </c>
      <c r="FI38" s="334">
        <f>(FH38)*'a14'!$F$54/1000000</f>
        <v>51.688844769929467</v>
      </c>
      <c r="FJ38" s="337">
        <v>891.5</v>
      </c>
      <c r="FK38" s="334">
        <f>(FJ38)*'a14'!$G$54/1000000</f>
        <v>134.28053942416352</v>
      </c>
      <c r="FL38" s="337">
        <v>343.9</v>
      </c>
      <c r="FM38" s="334">
        <f>(FL38)*'a14'!$H$54/1000000</f>
        <v>61.884917949326294</v>
      </c>
      <c r="FN38" s="337">
        <v>1145.4000000000001</v>
      </c>
      <c r="FO38" s="334">
        <f>(FN38)*'a14'!$I$54/1000000</f>
        <v>207.35150539972906</v>
      </c>
      <c r="FP38" s="337">
        <v>902.3</v>
      </c>
      <c r="FQ38" s="334">
        <f>(FP38)*'a14'!$J$54/1000000</f>
        <v>331.9366448498194</v>
      </c>
      <c r="FR38" s="337">
        <v>3829.6</v>
      </c>
      <c r="FS38" s="334">
        <f t="shared" si="62"/>
        <v>800.66841138375844</v>
      </c>
      <c r="FT38" s="334">
        <f>'a1'!BN41/1000</f>
        <v>4707.1030000000001</v>
      </c>
      <c r="FU38" s="334">
        <f t="shared" ref="FU38" si="77">(FS38)/(FT38)*1000000</f>
        <v>170097.91614582439</v>
      </c>
    </row>
    <row r="39" spans="1:177" ht="16.5" customHeight="1">
      <c r="A39" s="1">
        <v>2015</v>
      </c>
      <c r="B39" s="337">
        <v>1581.1</v>
      </c>
      <c r="C39" s="334">
        <f>B39*'a14'!$E$4/1000000</f>
        <v>163.98911648670477</v>
      </c>
      <c r="D39" s="337">
        <v>3490.1</v>
      </c>
      <c r="E39" s="334">
        <f>D39*'a14'!$F$4/1000000</f>
        <v>452.48435855594863</v>
      </c>
      <c r="F39" s="337">
        <v>6037.1</v>
      </c>
      <c r="G39" s="334">
        <f>F39*'a14'!$G$4/1000000</f>
        <v>939.23726691090258</v>
      </c>
      <c r="H39" s="337">
        <v>1949.4</v>
      </c>
      <c r="I39" s="334">
        <f>H39*'a14'!$H$4/1000000</f>
        <v>356.92194646444852</v>
      </c>
      <c r="J39" s="337">
        <v>9263.4</v>
      </c>
      <c r="K39" s="334">
        <f>J39*'a14'!$I$4/1000000</f>
        <v>1684.4461853505095</v>
      </c>
      <c r="L39" s="337">
        <v>6958.6</v>
      </c>
      <c r="M39" s="334">
        <f>L39*'a14'!$J$4/1000000</f>
        <v>2540.4528412481859</v>
      </c>
      <c r="N39" s="337">
        <v>29279.8</v>
      </c>
      <c r="O39" s="334">
        <f t="shared" si="63"/>
        <v>6137.5317150166993</v>
      </c>
      <c r="P39" s="334">
        <f>'a1'!F42/1000</f>
        <v>35702.908000000003</v>
      </c>
      <c r="Q39" s="334">
        <f t="shared" si="44"/>
        <v>171905.65303578909</v>
      </c>
      <c r="R39" s="337">
        <v>36.299999999999997</v>
      </c>
      <c r="S39" s="334">
        <f>(R39)*'a14'!$E$9/1000000</f>
        <v>3.5106155999552433</v>
      </c>
      <c r="T39" s="337">
        <v>70.599999999999994</v>
      </c>
      <c r="U39" s="334">
        <f>(T39)*'a14'!$F$9/1000000</f>
        <v>8.5347610660068938</v>
      </c>
      <c r="V39" s="337">
        <v>78.5</v>
      </c>
      <c r="W39" s="334">
        <f>(V39)*'a14'!$G$9/1000000</f>
        <v>11.387740685805234</v>
      </c>
      <c r="X39" s="337">
        <v>25.4</v>
      </c>
      <c r="Y39" s="334">
        <f>(X39)*'a14'!$H$9/1000000</f>
        <v>4.4313742024775458</v>
      </c>
      <c r="Z39" s="337">
        <v>167.4</v>
      </c>
      <c r="AA39" s="334">
        <f>(Z39)*'a14'!$I$9/1000000</f>
        <v>30.941021363985055</v>
      </c>
      <c r="AB39" s="337">
        <v>64.599999999999994</v>
      </c>
      <c r="AC39" s="334">
        <f>(AB39)*'a14'!$J$9/1000000</f>
        <v>21.939413995131744</v>
      </c>
      <c r="AD39" s="337">
        <v>442.9</v>
      </c>
      <c r="AE39" s="334">
        <f t="shared" si="56"/>
        <v>80.744926913361724</v>
      </c>
      <c r="AF39" s="334">
        <f>'a1'!L42/1000</f>
        <v>528.11699999999996</v>
      </c>
      <c r="AG39" s="334">
        <f t="shared" ref="AG39:AG40" si="78">(AE39)/(AF39)*1000000</f>
        <v>152892.11843845533</v>
      </c>
      <c r="AH39" s="337">
        <v>6.6</v>
      </c>
      <c r="AI39" s="334">
        <f>(AH39)*'a14'!$E$14/1000000</f>
        <v>0.56372155822036929</v>
      </c>
      <c r="AJ39" s="337">
        <v>6.6</v>
      </c>
      <c r="AK39" s="334">
        <f>(AJ39)*'a14'!$F$14/1000000</f>
        <v>0.70465194777546158</v>
      </c>
      <c r="AL39" s="337">
        <v>25.6</v>
      </c>
      <c r="AM39" s="334">
        <f>(AL39)*'a14'!$G$14/1000000</f>
        <v>3.2798345205548762</v>
      </c>
      <c r="AN39" s="337">
        <v>25.6</v>
      </c>
      <c r="AO39" s="334">
        <f>(AN39)*'a14'!$H$14/1000000</f>
        <v>4.5234362916276707</v>
      </c>
      <c r="AP39" s="337">
        <v>38.9</v>
      </c>
      <c r="AQ39" s="334">
        <f>(AP39)*'a14'!$I$14/1000000</f>
        <v>8.329384020627657</v>
      </c>
      <c r="AR39" s="337">
        <v>23.9</v>
      </c>
      <c r="AS39" s="334">
        <f>(AR39)*'a14'!$J$14/1000000</f>
        <v>9.5334557361188264</v>
      </c>
      <c r="AT39" s="337">
        <v>120.9</v>
      </c>
      <c r="AU39" s="334">
        <f t="shared" ref="AU39:AU40" si="79">(AI39)+(AK39)+(AM39)+(AO39)+(AQ39)+(AS39)</f>
        <v>26.93448407492486</v>
      </c>
      <c r="AV39" s="334">
        <f>'a1'!R42/1000</f>
        <v>144.54599999999999</v>
      </c>
      <c r="AW39" s="334">
        <f t="shared" ref="AW39:AW40" si="80">(AU39)/(AV39)*1000000</f>
        <v>186338.49483849335</v>
      </c>
      <c r="AX39" s="337">
        <v>38.5</v>
      </c>
      <c r="AY39" s="334">
        <f>(AX39)*'a14'!$E$19/1000000</f>
        <v>3.2176039744665927</v>
      </c>
      <c r="AZ39" s="337">
        <v>113.5</v>
      </c>
      <c r="BA39" s="334">
        <f>(AZ39)*'a14'!$F$19/1000000</f>
        <v>11.85707958123241</v>
      </c>
      <c r="BB39" s="337">
        <v>138.69999999999999</v>
      </c>
      <c r="BC39" s="334">
        <f>(BB39)*'a14'!$G$19/1000000</f>
        <v>17.387597581500639</v>
      </c>
      <c r="BD39" s="337">
        <v>50.2</v>
      </c>
      <c r="BE39" s="334">
        <f>(BD39)*'a14'!$H$19/1000000</f>
        <v>7.5162824084766564</v>
      </c>
      <c r="BF39" s="337">
        <v>277.2</v>
      </c>
      <c r="BG39" s="334">
        <f>(BF39)*'a14'!$I$19/1000000</f>
        <v>44.288703032489742</v>
      </c>
      <c r="BH39" s="337">
        <v>167.5</v>
      </c>
      <c r="BI39" s="334">
        <f>(BH39)*'a14'!$J$19/1000000</f>
        <v>47.400910823017192</v>
      </c>
      <c r="BJ39" s="337">
        <v>785.5</v>
      </c>
      <c r="BK39" s="334">
        <f>(AY39)+(BA39)+(BC39)+(BE39)+(BG39)+(BI39)</f>
        <v>131.66817740118324</v>
      </c>
      <c r="BL39" s="334">
        <f>'a1'!X42/1000</f>
        <v>936.52499999999998</v>
      </c>
      <c r="BM39" s="334">
        <f t="shared" ref="BM39:BM40" si="81">(BK39)/(BL39)*1000000</f>
        <v>140592.27185732708</v>
      </c>
      <c r="BN39" s="337">
        <v>49.9</v>
      </c>
      <c r="BO39" s="334">
        <f>(BN39)*'a14'!$E$24/1000000</f>
        <v>5.5264227634643532</v>
      </c>
      <c r="BP39" s="337">
        <v>83.8</v>
      </c>
      <c r="BQ39" s="334">
        <f>(BP39)*'a14'!$F$24/1000000</f>
        <v>11.601057805067954</v>
      </c>
      <c r="BR39" s="337">
        <v>136.5</v>
      </c>
      <c r="BS39" s="334">
        <f>(BR39)*'a14'!$G$24/1000000</f>
        <v>22.676053323032587</v>
      </c>
      <c r="BT39" s="337">
        <v>40.4</v>
      </c>
      <c r="BU39" s="334">
        <f>(BT39)*'a14'!$H$24/1000000</f>
        <v>7.9023040943926004</v>
      </c>
      <c r="BV39" s="337">
        <v>210</v>
      </c>
      <c r="BW39" s="334">
        <f>(BV39)*'a14'!$I$24/1000000</f>
        <v>43.780686488432728</v>
      </c>
      <c r="BX39" s="337">
        <v>101.4</v>
      </c>
      <c r="BY39" s="334">
        <f>(BX39)*'a14'!$J$24/1000000</f>
        <v>35.997522542114744</v>
      </c>
      <c r="BZ39" s="337">
        <v>622</v>
      </c>
      <c r="CA39" s="334">
        <f t="shared" ref="CA39:CA42" si="82">(BO39)+(BQ39)+(BS39)+(BU39)+(BW39)+(BY39)</f>
        <v>127.48404701650497</v>
      </c>
      <c r="CB39" s="334">
        <f>'a1'!AD42/1000</f>
        <v>758.84199999999998</v>
      </c>
      <c r="CC39" s="334">
        <f t="shared" ref="CC39:CC40" si="83">(CA39)/(CB39)*1000000</f>
        <v>167998.14324524073</v>
      </c>
      <c r="CD39" s="337">
        <v>595.9</v>
      </c>
      <c r="CE39" s="334">
        <f>(CD39)*'a14'!$E$29/1000000</f>
        <v>58.849330544572027</v>
      </c>
      <c r="CF39" s="337">
        <v>787.4</v>
      </c>
      <c r="CG39" s="334">
        <f>(CF39)*'a14'!$F$29/1000000</f>
        <v>97.201633811872824</v>
      </c>
      <c r="CH39" s="337">
        <v>1075.9000000000001</v>
      </c>
      <c r="CI39" s="334">
        <f>(CH39)*'a14'!$G$29/1000000</f>
        <v>159.379077193082</v>
      </c>
      <c r="CJ39" s="337">
        <v>399.2</v>
      </c>
      <c r="CK39" s="334">
        <f>(CJ39)*'a14'!$H$29/1000000</f>
        <v>72.114632289381916</v>
      </c>
      <c r="CL39" s="337">
        <v>2511.5</v>
      </c>
      <c r="CM39" s="334">
        <f>(CL39)*'a14'!$I$29/1000000</f>
        <v>448.50187730398727</v>
      </c>
      <c r="CN39" s="337">
        <v>1473.5</v>
      </c>
      <c r="CO39" s="334">
        <f>(CN39)*'a14'!$J$29/1000000</f>
        <v>585.1994035904886</v>
      </c>
      <c r="CP39" s="337">
        <v>6843.3</v>
      </c>
      <c r="CQ39" s="334">
        <f t="shared" ref="CQ39:CQ42" si="84">(CE39)+(CG39)+(CI39)+(CK39)+(CM39)+(CO39)</f>
        <v>1421.2459547333847</v>
      </c>
      <c r="CR39" s="334">
        <f>'a1'!AJ42/1000</f>
        <v>8175.2719999999999</v>
      </c>
      <c r="CS39" s="334">
        <f t="shared" ref="CS39:CS40" si="85">(CQ39)/(CR39)*1000000</f>
        <v>173846.93191044708</v>
      </c>
      <c r="CT39" s="337">
        <v>525</v>
      </c>
      <c r="CU39" s="334">
        <f>(CT39)*'a14'!$E$34/1000000</f>
        <v>57.910896424084697</v>
      </c>
      <c r="CV39" s="337">
        <v>1299.7</v>
      </c>
      <c r="CW39" s="334">
        <f>(CV39)*'a14'!$F$34/1000000</f>
        <v>179.20664781519736</v>
      </c>
      <c r="CX39" s="337">
        <v>2442.6999999999998</v>
      </c>
      <c r="CY39" s="334">
        <f>(CX39)*'a14'!$G$34/1000000</f>
        <v>404.16841912889049</v>
      </c>
      <c r="CZ39" s="337">
        <v>784.8</v>
      </c>
      <c r="DA39" s="334">
        <f>(CZ39)*'a14'!$H$34/1000000</f>
        <v>150.20334130406374</v>
      </c>
      <c r="DB39" s="337">
        <v>3338.8</v>
      </c>
      <c r="DC39" s="334">
        <f>(DB39)*'a14'!$I$34/1000000</f>
        <v>639.55794858916397</v>
      </c>
      <c r="DD39" s="337">
        <v>2994.5</v>
      </c>
      <c r="DE39" s="334">
        <f>(DD39)*'a14'!$J$34/1000000</f>
        <v>1076.6269894520335</v>
      </c>
      <c r="DF39" s="337">
        <v>11385.6</v>
      </c>
      <c r="DG39" s="334">
        <f t="shared" ref="DG39:DG40" si="86">(CU39)+(CW39)+(CY39)+(DA39)+(DC39)+(DE39)</f>
        <v>2507.6742427134341</v>
      </c>
      <c r="DH39" s="334">
        <f>'a1'!AP42/1000</f>
        <v>13707.118</v>
      </c>
      <c r="DI39" s="334">
        <f t="shared" ref="DI39:DI40" si="87">(DG39)/(DH39)*1000000</f>
        <v>182946.86328033611</v>
      </c>
      <c r="DJ39" s="337">
        <v>45.4</v>
      </c>
      <c r="DK39" s="334">
        <f>(DJ39)*'a14'!$E$39/1000000</f>
        <v>5.801910141001505</v>
      </c>
      <c r="DL39" s="337">
        <v>148.30000000000001</v>
      </c>
      <c r="DM39" s="334">
        <f>(DL39)*'a14'!$F$39/1000000</f>
        <v>23.690068114276521</v>
      </c>
      <c r="DN39" s="337">
        <v>221.3</v>
      </c>
      <c r="DO39" s="334">
        <f>(DN39)*'a14'!$G$39/1000000</f>
        <v>42.421675579415194</v>
      </c>
      <c r="DP39" s="337">
        <v>85.7</v>
      </c>
      <c r="DQ39" s="334">
        <f>(DP39)*'a14'!$H$39/1000000</f>
        <v>19.520065213426776</v>
      </c>
      <c r="DR39" s="337">
        <v>276.2</v>
      </c>
      <c r="DS39" s="334">
        <f>(DR39)*'a14'!$I$39/1000000</f>
        <v>72.32886934495157</v>
      </c>
      <c r="DT39" s="337">
        <v>210.3</v>
      </c>
      <c r="DU39" s="334">
        <f>(DT39)*'a14'!$J$39/1000000</f>
        <v>79.290930120097869</v>
      </c>
      <c r="DV39" s="337">
        <v>987.2</v>
      </c>
      <c r="DW39" s="334">
        <f t="shared" ref="DW39:DW42" si="88">(DK39)+(DM39)+(DO39)+(DQ39)+(DS39)+(DU39)</f>
        <v>243.05351851316942</v>
      </c>
      <c r="DX39" s="334">
        <f>'a1'!AV42/1000</f>
        <v>1292.2270000000001</v>
      </c>
      <c r="DY39" s="334">
        <f t="shared" ref="DY39" si="89">(DW39)/(DX39)*1000000</f>
        <v>188088.87177962493</v>
      </c>
      <c r="DZ39" s="337">
        <v>40.700000000000003</v>
      </c>
      <c r="EA39" s="334">
        <f>(DZ39)*'a14'!$E$44/1000000</f>
        <v>5.7392726574113864</v>
      </c>
      <c r="EB39" s="337">
        <v>128.1</v>
      </c>
      <c r="EC39" s="334">
        <f>(EB39)*'a14'!$F$44/1000000</f>
        <v>22.579877991842711</v>
      </c>
      <c r="ED39" s="337">
        <v>214.7</v>
      </c>
      <c r="EE39" s="334">
        <f>(ED39)*'a14'!$G$44/1000000</f>
        <v>45.413581310057417</v>
      </c>
      <c r="EF39" s="337">
        <v>54.5</v>
      </c>
      <c r="EG39" s="334">
        <f>(EF39)*'a14'!$H$44/1000000</f>
        <v>14.70230930081954</v>
      </c>
      <c r="EH39" s="337">
        <v>263.60000000000002</v>
      </c>
      <c r="EI39" s="334">
        <f>(EH39)*'a14'!$I$44/1000000</f>
        <v>76.875520565603978</v>
      </c>
      <c r="EJ39" s="337">
        <v>159.9</v>
      </c>
      <c r="EK39" s="334">
        <f>(EJ39)*'a14'!$J$44/1000000</f>
        <v>94.931299147845579</v>
      </c>
      <c r="EL39" s="337">
        <v>861.5</v>
      </c>
      <c r="EM39" s="334">
        <f t="shared" ref="EM39:EM40" si="90">(EA39)+(EC39)+(EE39)+(EG39)+(EI39)+(EK39)</f>
        <v>260.24186097358063</v>
      </c>
      <c r="EN39" s="334">
        <f>'a1'!BB42/1000</f>
        <v>1120.9670000000001</v>
      </c>
      <c r="EO39" s="334">
        <f t="shared" ref="EO39:EO40" si="91">(EM39)/(EN39)*1000000</f>
        <v>232158.36057045445</v>
      </c>
      <c r="EP39" s="337">
        <v>113.7</v>
      </c>
      <c r="EQ39" s="334">
        <f>(EP39)*'a14'!$E$49/1000000</f>
        <v>10.146676100096087</v>
      </c>
      <c r="ER39" s="337">
        <v>428.4</v>
      </c>
      <c r="ES39" s="334">
        <f>(ER39)*'a14'!$F$49/1000000</f>
        <v>47.7884349305317</v>
      </c>
      <c r="ET39" s="337">
        <v>781.1</v>
      </c>
      <c r="EU39" s="334">
        <f>(ET39)*'a14'!$G$49/1000000</f>
        <v>104.55895384940706</v>
      </c>
      <c r="EV39" s="337">
        <v>182.1</v>
      </c>
      <c r="EW39" s="334">
        <f>(EV39)*'a14'!$H$49/1000000</f>
        <v>29.57719476527312</v>
      </c>
      <c r="EX39" s="337">
        <v>1041.9000000000001</v>
      </c>
      <c r="EY39" s="334">
        <f>(EX39)*'a14'!$I$49/1000000</f>
        <v>171.85446833776805</v>
      </c>
      <c r="EZ39" s="337">
        <v>806.7</v>
      </c>
      <c r="FA39" s="334">
        <f>(EZ39)*'a14'!$J$49/1000000</f>
        <v>275.70767241956673</v>
      </c>
      <c r="FB39" s="337">
        <v>3353.8</v>
      </c>
      <c r="FC39" s="334">
        <f t="shared" ref="FC39:FC40" si="92">(EQ39)+(ES39)+(EU39)+(EW39)+(EY39)+(FA39)</f>
        <v>639.63340040264279</v>
      </c>
      <c r="FD39" s="334">
        <f>'a1'!BH42/1000</f>
        <v>4144.491</v>
      </c>
      <c r="FE39" s="334">
        <f t="shared" ref="FE39:FE40" si="93">(FC39)/(FD39)*1000000</f>
        <v>154333.40316160486</v>
      </c>
      <c r="FF39" s="337">
        <v>129.1</v>
      </c>
      <c r="FG39" s="334">
        <f>(FF39)*'a14'!$E$54/1000000</f>
        <v>12.963632559102271</v>
      </c>
      <c r="FH39" s="337">
        <v>411.7</v>
      </c>
      <c r="FI39" s="334">
        <f>(FH39)*'a14'!$F$54/1000000</f>
        <v>51.67629284065071</v>
      </c>
      <c r="FJ39" s="337">
        <v>922.2</v>
      </c>
      <c r="FK39" s="334">
        <f>(FJ39)*'a14'!$G$54/1000000</f>
        <v>138.90467017045836</v>
      </c>
      <c r="FL39" s="337">
        <v>319.7</v>
      </c>
      <c r="FM39" s="334">
        <f>(FL39)*'a14'!$H$54/1000000</f>
        <v>57.530120001162018</v>
      </c>
      <c r="FN39" s="337">
        <v>1137.9000000000001</v>
      </c>
      <c r="FO39" s="334">
        <f>(FN39)*'a14'!$I$54/1000000</f>
        <v>205.99378207992993</v>
      </c>
      <c r="FP39" s="337">
        <v>956.4</v>
      </c>
      <c r="FQ39" s="334">
        <f>(FP39)*'a14'!$J$54/1000000</f>
        <v>351.83886416310247</v>
      </c>
      <c r="FR39" s="337">
        <v>3877.1</v>
      </c>
      <c r="FS39" s="334">
        <f t="shared" ref="FS39:FS40" si="94">(FG39)+(FI39)+(FK39)+(FM39)+(FO39)+(FQ39)</f>
        <v>818.9073618144057</v>
      </c>
      <c r="FT39" s="334">
        <f>'a1'!BN42/1000</f>
        <v>4776.3879999999999</v>
      </c>
      <c r="FU39" s="334">
        <f t="shared" ref="FU39:FU40" si="95">(FS39)/(FT39)*1000000</f>
        <v>171449.08701186036</v>
      </c>
    </row>
    <row r="40" spans="1:177" ht="16.5" customHeight="1">
      <c r="A40" s="1">
        <v>2016</v>
      </c>
      <c r="B40" s="337">
        <v>1538.4</v>
      </c>
      <c r="C40" s="334">
        <f>B40*'a14'!$E$4/1000000</f>
        <v>159.5603420423418</v>
      </c>
      <c r="D40" s="337">
        <v>3462.2</v>
      </c>
      <c r="E40" s="334">
        <f>D40*'a14'!$F$4/1000000</f>
        <v>448.86718036514867</v>
      </c>
      <c r="F40" s="337">
        <v>5928.5</v>
      </c>
      <c r="G40" s="334">
        <f>F40*'a14'!$G$4/1000000</f>
        <v>922.34154426484338</v>
      </c>
      <c r="H40" s="337">
        <v>1989.4</v>
      </c>
      <c r="I40" s="334">
        <f>H40*'a14'!$H$4/1000000</f>
        <v>364.24567574452334</v>
      </c>
      <c r="J40" s="337">
        <v>9362</v>
      </c>
      <c r="K40" s="334">
        <f>J40*'a14'!$I$4/1000000</f>
        <v>1702.3754979004975</v>
      </c>
      <c r="L40" s="337">
        <v>7306.6</v>
      </c>
      <c r="M40" s="334">
        <f>L40*'a14'!$J$4/1000000</f>
        <v>2667.5010389825534</v>
      </c>
      <c r="N40" s="337">
        <v>29587.1</v>
      </c>
      <c r="O40" s="334">
        <f t="shared" si="63"/>
        <v>6264.8912792999081</v>
      </c>
      <c r="P40" s="334">
        <f>'a1'!F43/1000</f>
        <v>36109.487000000001</v>
      </c>
      <c r="Q40" s="334">
        <f t="shared" si="44"/>
        <v>173497.10006403326</v>
      </c>
      <c r="R40" s="337">
        <v>35.6</v>
      </c>
      <c r="S40" s="334">
        <f>(R40)*'a14'!$E$9/1000000</f>
        <v>3.4429177784685034</v>
      </c>
      <c r="T40" s="337">
        <v>70.099999999999994</v>
      </c>
      <c r="U40" s="334">
        <f>(T40)*'a14'!$F$9/1000000</f>
        <v>8.4743165825365896</v>
      </c>
      <c r="V40" s="337">
        <v>79.2</v>
      </c>
      <c r="W40" s="334">
        <f>(V40)*'a14'!$G$9/1000000</f>
        <v>11.489287418035344</v>
      </c>
      <c r="X40" s="337">
        <v>23.5</v>
      </c>
      <c r="Y40" s="334">
        <f>(X40)*'a14'!$H$9/1000000</f>
        <v>4.0998934550481234</v>
      </c>
      <c r="Z40" s="337">
        <v>171.6</v>
      </c>
      <c r="AA40" s="334">
        <f>(Z40)*'a14'!$I$9/1000000</f>
        <v>31.717319391038444</v>
      </c>
      <c r="AB40" s="337">
        <v>64.3</v>
      </c>
      <c r="AC40" s="334">
        <f>(AB40)*'a14'!$J$9/1000000</f>
        <v>21.837528171624943</v>
      </c>
      <c r="AD40" s="337">
        <v>444.3</v>
      </c>
      <c r="AE40" s="334">
        <f>(S40)+(U40)+(W40)+(Y40)+(AA40)+(AC40)</f>
        <v>81.061262796751947</v>
      </c>
      <c r="AF40" s="334">
        <f>'a1'!L43/1000</f>
        <v>529.42600000000004</v>
      </c>
      <c r="AG40" s="334">
        <f t="shared" si="78"/>
        <v>153111.60161524356</v>
      </c>
      <c r="AH40" s="337">
        <v>6.4</v>
      </c>
      <c r="AI40" s="334">
        <f>(AH40)*'a14'!$E$14/1000000</f>
        <v>0.54663908675914608</v>
      </c>
      <c r="AJ40" s="337">
        <v>6.4</v>
      </c>
      <c r="AK40" s="334">
        <f>(AJ40)*'a14'!$F$14/1000000</f>
        <v>0.68329885844893257</v>
      </c>
      <c r="AL40" s="337">
        <v>25.3</v>
      </c>
      <c r="AM40" s="334">
        <f>(AL40)*'a14'!$G$14/1000000</f>
        <v>3.2413989597671242</v>
      </c>
      <c r="AN40" s="337">
        <v>25.3</v>
      </c>
      <c r="AO40" s="334">
        <f>(AN40)*'a14'!$H$14/1000000</f>
        <v>4.4704272725851588</v>
      </c>
      <c r="AP40" s="337">
        <v>41</v>
      </c>
      <c r="AQ40" s="334">
        <f>(AP40)*'a14'!$I$14/1000000</f>
        <v>8.7790422839520321</v>
      </c>
      <c r="AR40" s="337">
        <v>25.3</v>
      </c>
      <c r="AS40" s="334">
        <f>(AR40)*'a14'!$J$14/1000000</f>
        <v>10.091900842000264</v>
      </c>
      <c r="AT40" s="337">
        <v>121.8</v>
      </c>
      <c r="AU40" s="334">
        <f t="shared" si="79"/>
        <v>27.81270730351266</v>
      </c>
      <c r="AV40" s="334">
        <f>'a1'!R43/1000</f>
        <v>146.96899999999999</v>
      </c>
      <c r="AW40" s="334">
        <f t="shared" si="80"/>
        <v>189241.99867667782</v>
      </c>
      <c r="AX40" s="337">
        <v>36.299999999999997</v>
      </c>
      <c r="AY40" s="334">
        <f>(AX40)*'a14'!$E$19/1000000</f>
        <v>3.0337408902113583</v>
      </c>
      <c r="AZ40" s="337">
        <v>108.2</v>
      </c>
      <c r="BA40" s="334">
        <f>(AZ40)*'a14'!$F$19/1000000</f>
        <v>11.303400975236535</v>
      </c>
      <c r="BB40" s="337">
        <v>145.80000000000001</v>
      </c>
      <c r="BC40" s="334">
        <f>(BB40)*'a14'!$G$19/1000000</f>
        <v>18.277662057554387</v>
      </c>
      <c r="BD40" s="337">
        <v>51.9</v>
      </c>
      <c r="BE40" s="334">
        <f>(BD40)*'a14'!$H$19/1000000</f>
        <v>7.77081786852467</v>
      </c>
      <c r="BF40" s="337">
        <v>269.3</v>
      </c>
      <c r="BG40" s="334">
        <f>(BF40)*'a14'!$I$19/1000000</f>
        <v>43.026506950394982</v>
      </c>
      <c r="BH40" s="337">
        <v>177.2</v>
      </c>
      <c r="BI40" s="334">
        <f>(BH40)*'a14'!$J$19/1000000</f>
        <v>50.145918793066549</v>
      </c>
      <c r="BJ40" s="337">
        <v>788.7</v>
      </c>
      <c r="BK40" s="334">
        <f>(AY40)+(BA40)+(BC40)+(BE40)+(BG40)+(BI40)</f>
        <v>133.5580475349885</v>
      </c>
      <c r="BL40" s="334">
        <f>'a1'!X43/1000</f>
        <v>942.79</v>
      </c>
      <c r="BM40" s="334">
        <f t="shared" si="81"/>
        <v>141662.5627499109</v>
      </c>
      <c r="BN40" s="337">
        <v>45</v>
      </c>
      <c r="BO40" s="334">
        <f>(BN40)*'a14'!$E$24/1000000</f>
        <v>4.9837479830840854</v>
      </c>
      <c r="BP40" s="337">
        <v>80.900000000000006</v>
      </c>
      <c r="BQ40" s="334">
        <f>(BP40)*'a14'!$F$24/1000000</f>
        <v>11.199589217541739</v>
      </c>
      <c r="BR40" s="337">
        <v>138.4</v>
      </c>
      <c r="BS40" s="334">
        <f>(BR40)*'a14'!$G$24/1000000</f>
        <v>22.991690695294583</v>
      </c>
      <c r="BT40" s="337">
        <v>38.6</v>
      </c>
      <c r="BU40" s="334">
        <f>(BT40)*'a14'!$H$24/1000000</f>
        <v>7.5502212387018419</v>
      </c>
      <c r="BV40" s="337">
        <v>211.3</v>
      </c>
      <c r="BW40" s="334">
        <f>(BV40)*'a14'!$I$24/1000000</f>
        <v>44.051709785742084</v>
      </c>
      <c r="BX40" s="337">
        <v>109.1</v>
      </c>
      <c r="BY40" s="334">
        <f>(BX40)*'a14'!$J$24/1000000</f>
        <v>38.731062222334494</v>
      </c>
      <c r="BZ40" s="337">
        <v>623.4</v>
      </c>
      <c r="CA40" s="334">
        <f t="shared" si="82"/>
        <v>129.50802114269882</v>
      </c>
      <c r="CB40" s="334">
        <f>'a1'!AD43/1000</f>
        <v>763.35</v>
      </c>
      <c r="CC40" s="334">
        <f t="shared" si="83"/>
        <v>169657.45875771117</v>
      </c>
      <c r="CD40" s="337">
        <v>594</v>
      </c>
      <c r="CE40" s="334">
        <f>(CD40)*'a14'!$E$29/1000000</f>
        <v>58.661692135384769</v>
      </c>
      <c r="CF40" s="337">
        <v>782.4</v>
      </c>
      <c r="CG40" s="334">
        <f>(CF40)*'a14'!$F$29/1000000</f>
        <v>96.584402202704226</v>
      </c>
      <c r="CH40" s="337">
        <v>1056.8</v>
      </c>
      <c r="CI40" s="334">
        <f>(CH40)*'a14'!$G$29/1000000</f>
        <v>156.54968749665309</v>
      </c>
      <c r="CJ40" s="337">
        <v>411.8</v>
      </c>
      <c r="CK40" s="334">
        <f>(CJ40)*'a14'!$H$29/1000000</f>
        <v>74.390795532984654</v>
      </c>
      <c r="CL40" s="337">
        <v>2526</v>
      </c>
      <c r="CM40" s="334">
        <f>(CL40)*'a14'!$I$29/1000000</f>
        <v>451.09127695396052</v>
      </c>
      <c r="CN40" s="337">
        <v>1516.9</v>
      </c>
      <c r="CO40" s="334">
        <f>(CN40)*'a14'!$J$29/1000000</f>
        <v>602.43568056084973</v>
      </c>
      <c r="CP40" s="337">
        <v>6887.9</v>
      </c>
      <c r="CQ40" s="334">
        <f t="shared" si="84"/>
        <v>1439.713534882537</v>
      </c>
      <c r="CR40" s="334">
        <f>'a1'!AJ43/1000</f>
        <v>8225.9500000000007</v>
      </c>
      <c r="CS40" s="334">
        <f t="shared" si="85"/>
        <v>175020.944071206</v>
      </c>
      <c r="CT40" s="337">
        <v>508.9</v>
      </c>
      <c r="CU40" s="334">
        <f>(CT40)*'a14'!$E$34/1000000</f>
        <v>56.134962267079437</v>
      </c>
      <c r="CV40" s="337">
        <v>1310.5999999999999</v>
      </c>
      <c r="CW40" s="334">
        <f>(CV40)*'a14'!$F$34/1000000</f>
        <v>180.70957346048905</v>
      </c>
      <c r="CX40" s="337">
        <v>2361.5</v>
      </c>
      <c r="CY40" s="334">
        <f>(CX40)*'a14'!$G$34/1000000</f>
        <v>390.73309115850287</v>
      </c>
      <c r="CZ40" s="337">
        <v>812</v>
      </c>
      <c r="DA40" s="334">
        <f>(CZ40)*'a14'!$H$34/1000000</f>
        <v>155.40916556944416</v>
      </c>
      <c r="DB40" s="337">
        <v>3336.3</v>
      </c>
      <c r="DC40" s="334">
        <f>(DB40)*'a14'!$I$34/1000000</f>
        <v>639.07906549599488</v>
      </c>
      <c r="DD40" s="337">
        <v>3194.1</v>
      </c>
      <c r="DE40" s="334">
        <f>(DD40)*'a14'!$J$34/1000000</f>
        <v>1148.3901375884921</v>
      </c>
      <c r="DF40" s="337">
        <v>11523.4</v>
      </c>
      <c r="DG40" s="334">
        <f t="shared" si="86"/>
        <v>2570.4559955400027</v>
      </c>
      <c r="DH40" s="334">
        <f>'a1'!AP43/1000</f>
        <v>13875.394</v>
      </c>
      <c r="DI40" s="334">
        <f t="shared" si="87"/>
        <v>185252.82925587575</v>
      </c>
      <c r="DJ40" s="337">
        <v>43.7</v>
      </c>
      <c r="DK40" s="334">
        <f>(DJ40)*'a14'!$E$39/1000000</f>
        <v>5.5846579991578364</v>
      </c>
      <c r="DL40" s="337">
        <v>145.69999999999999</v>
      </c>
      <c r="DM40" s="334">
        <f>(DL40)*'a14'!$F$39/1000000</f>
        <v>23.274733137222444</v>
      </c>
      <c r="DN40" s="337">
        <v>226.1</v>
      </c>
      <c r="DO40" s="334">
        <f>(DN40)*'a14'!$G$39/1000000</f>
        <v>43.341802297811903</v>
      </c>
      <c r="DP40" s="337">
        <v>87</v>
      </c>
      <c r="DQ40" s="334">
        <f>(DP40)*'a14'!$H$39/1000000</f>
        <v>19.816168886442583</v>
      </c>
      <c r="DR40" s="337">
        <v>288.8</v>
      </c>
      <c r="DS40" s="334">
        <f>(DR40)*'a14'!$I$39/1000000</f>
        <v>75.628448467856671</v>
      </c>
      <c r="DT40" s="337">
        <v>207.7</v>
      </c>
      <c r="DU40" s="334">
        <f>(DT40)*'a14'!$J$39/1000000</f>
        <v>78.310633314048161</v>
      </c>
      <c r="DV40" s="337">
        <v>999</v>
      </c>
      <c r="DW40" s="334">
        <f t="shared" si="88"/>
        <v>245.95644410253959</v>
      </c>
      <c r="DX40" s="334">
        <f>'a1'!AV43/1000</f>
        <v>1314.1389999999999</v>
      </c>
      <c r="DY40" s="334">
        <f>(DW40)/(DX40)*1000000</f>
        <v>187161.66562482325</v>
      </c>
      <c r="DZ40" s="337">
        <v>38.1</v>
      </c>
      <c r="EA40" s="334">
        <f>(DZ40)*'a14'!$E$44/1000000</f>
        <v>5.37263607487405</v>
      </c>
      <c r="EB40" s="337">
        <v>125.1</v>
      </c>
      <c r="EC40" s="334">
        <f>(EB40)*'a14'!$F$44/1000000</f>
        <v>22.051075228567704</v>
      </c>
      <c r="ED40" s="337">
        <v>207.8</v>
      </c>
      <c r="EE40" s="334">
        <f>(ED40)*'a14'!$G$44/1000000</f>
        <v>43.954085683418405</v>
      </c>
      <c r="EF40" s="337">
        <v>55.3</v>
      </c>
      <c r="EG40" s="334">
        <f>(EF40)*'a14'!$H$44/1000000</f>
        <v>14.918123015326982</v>
      </c>
      <c r="EH40" s="337">
        <v>273.10000000000002</v>
      </c>
      <c r="EI40" s="334">
        <f>(EH40)*'a14'!$I$44/1000000</f>
        <v>79.646072331056331</v>
      </c>
      <c r="EJ40" s="337">
        <v>169.7</v>
      </c>
      <c r="EK40" s="334">
        <f>(EJ40)*'a14'!$J$44/1000000</f>
        <v>100.74947758217256</v>
      </c>
      <c r="EL40" s="337">
        <v>869</v>
      </c>
      <c r="EM40" s="334">
        <f t="shared" si="90"/>
        <v>266.69146991541606</v>
      </c>
      <c r="EN40" s="334">
        <f>'a1'!BB43/1000</f>
        <v>1135.9870000000001</v>
      </c>
      <c r="EO40" s="334">
        <f t="shared" si="91"/>
        <v>234766.3044695195</v>
      </c>
      <c r="EP40" s="337">
        <v>104.6</v>
      </c>
      <c r="EQ40" s="334">
        <f>(EP40)*'a14'!$E$49/1000000</f>
        <v>9.3345850489890125</v>
      </c>
      <c r="ER40" s="337">
        <v>407</v>
      </c>
      <c r="ES40" s="334">
        <f>(ER40)*'a14'!$F$49/1000000</f>
        <v>45.401244203376294</v>
      </c>
      <c r="ET40" s="337">
        <v>766</v>
      </c>
      <c r="EU40" s="334">
        <f>(ET40)*'a14'!$G$49/1000000</f>
        <v>102.53765029912407</v>
      </c>
      <c r="EV40" s="337">
        <v>188.3</v>
      </c>
      <c r="EW40" s="334">
        <f>(EV40)*'a14'!$H$49/1000000</f>
        <v>30.584216223508673</v>
      </c>
      <c r="EX40" s="337">
        <v>1082.9000000000001</v>
      </c>
      <c r="EY40" s="334">
        <f>(EX40)*'a14'!$I$49/1000000</f>
        <v>178.61714537188698</v>
      </c>
      <c r="EZ40" s="337">
        <v>850.1</v>
      </c>
      <c r="FA40" s="334">
        <f>(EZ40)*'a14'!$J$49/1000000</f>
        <v>290.54058798050534</v>
      </c>
      <c r="FB40" s="337">
        <v>3398.8</v>
      </c>
      <c r="FC40" s="334">
        <f t="shared" si="92"/>
        <v>657.01542912739035</v>
      </c>
      <c r="FD40" s="334">
        <f>'a1'!BH43/1000</f>
        <v>4196.0609999999997</v>
      </c>
      <c r="FE40" s="334">
        <f t="shared" si="93"/>
        <v>156579.09385192217</v>
      </c>
      <c r="FF40" s="337">
        <v>125.8</v>
      </c>
      <c r="FG40" s="334">
        <f>(FF40)*'a14'!$E$54/1000000</f>
        <v>12.632261626143034</v>
      </c>
      <c r="FH40" s="337">
        <v>415.3</v>
      </c>
      <c r="FI40" s="334">
        <f>(FH40)*'a14'!$F$54/1000000</f>
        <v>52.128162294686035</v>
      </c>
      <c r="FJ40" s="337">
        <v>921.7</v>
      </c>
      <c r="FK40" s="334">
        <f>(FJ40)*'a14'!$G$54/1000000</f>
        <v>138.82935859478579</v>
      </c>
      <c r="FL40" s="337">
        <v>313.89999999999998</v>
      </c>
      <c r="FM40" s="334">
        <f>(FL40)*'a14'!$H$54/1000000</f>
        <v>56.486408096230072</v>
      </c>
      <c r="FN40" s="337">
        <v>1161.7</v>
      </c>
      <c r="FO40" s="334">
        <f>(FN40)*'a14'!$I$54/1000000</f>
        <v>210.30229074809259</v>
      </c>
      <c r="FP40" s="337">
        <v>992.3</v>
      </c>
      <c r="FQ40" s="334">
        <f>(FP40)*'a14'!$J$54/1000000</f>
        <v>365.04569731184284</v>
      </c>
      <c r="FR40" s="337">
        <v>3930.7</v>
      </c>
      <c r="FS40" s="334">
        <f t="shared" si="94"/>
        <v>835.42417867178028</v>
      </c>
      <c r="FT40" s="334">
        <f>'a1'!BN43/1000</f>
        <v>4859.25</v>
      </c>
      <c r="FU40" s="334">
        <f t="shared" si="95"/>
        <v>171924.51071086695</v>
      </c>
    </row>
    <row r="41" spans="1:177" ht="16.5" customHeight="1">
      <c r="A41" s="1">
        <v>2017</v>
      </c>
      <c r="B41" s="337">
        <v>1479.4</v>
      </c>
      <c r="C41" s="334">
        <f>B41*'a14'!$E$4/1000000</f>
        <v>153.44095814966229</v>
      </c>
      <c r="D41" s="337">
        <v>3352.7</v>
      </c>
      <c r="E41" s="334">
        <f>D41*'a14'!$F$4/1000000</f>
        <v>434.67072832598745</v>
      </c>
      <c r="F41" s="337">
        <v>6055.6</v>
      </c>
      <c r="G41" s="334">
        <f>F41*'a14'!$G$4/1000000</f>
        <v>942.11545170788327</v>
      </c>
      <c r="H41" s="337">
        <v>1992.4</v>
      </c>
      <c r="I41" s="334">
        <f>H41*'a14'!$H$4/1000000</f>
        <v>364.79495544052901</v>
      </c>
      <c r="J41" s="337">
        <v>9481</v>
      </c>
      <c r="K41" s="334">
        <f>J41*'a14'!$I$4/1000000</f>
        <v>1724.0143233918627</v>
      </c>
      <c r="L41" s="337">
        <v>7540.7</v>
      </c>
      <c r="M41" s="334">
        <f>L41*'a14'!$J$4/1000000</f>
        <v>2752.9665076308738</v>
      </c>
      <c r="N41" s="337">
        <v>29901.7</v>
      </c>
      <c r="O41" s="334">
        <f t="shared" si="63"/>
        <v>6372.0029246467984</v>
      </c>
      <c r="P41" s="334">
        <f>'a1'!F44/1000</f>
        <v>36543.321000000004</v>
      </c>
      <c r="Q41" s="334">
        <f t="shared" si="44"/>
        <v>174368.46871817694</v>
      </c>
      <c r="R41" s="337">
        <v>33.700000000000003</v>
      </c>
      <c r="S41" s="334">
        <f>(R41)*'a14'!$E$9/1000000</f>
        <v>3.2591665487187802</v>
      </c>
      <c r="T41" s="337">
        <v>65.099999999999994</v>
      </c>
      <c r="U41" s="334">
        <f>(T41)*'a14'!$F$9/1000000</f>
        <v>7.8698717478335523</v>
      </c>
      <c r="V41" s="337">
        <v>83.7</v>
      </c>
      <c r="W41" s="334">
        <f>(V41)*'a14'!$G$9/1000000</f>
        <v>12.142087839514625</v>
      </c>
      <c r="X41" s="337">
        <v>24.1</v>
      </c>
      <c r="Y41" s="334">
        <f>(X41)*'a14'!$H$9/1000000</f>
        <v>4.2045715858153097</v>
      </c>
      <c r="Z41" s="337">
        <v>175.9</v>
      </c>
      <c r="AA41" s="334">
        <f>(Z41)*'a14'!$I$9/1000000</f>
        <v>32.512100704450248</v>
      </c>
      <c r="AB41" s="337">
        <v>63.1</v>
      </c>
      <c r="AC41" s="334">
        <f>(AB41)*'a14'!$J$9/1000000</f>
        <v>21.429984877597729</v>
      </c>
      <c r="AD41" s="337">
        <v>445.5</v>
      </c>
      <c r="AE41" s="334">
        <f>(S41)+(U41)+(W41)+(Y41)+(AA41)+(AC41)</f>
        <v>81.41778330393025</v>
      </c>
      <c r="AF41" s="334">
        <f>'a1'!L44/1000</f>
        <v>528.35599999999999</v>
      </c>
      <c r="AG41" s="334">
        <f t="shared" ref="AG41:AG42" si="96">(AE41)/(AF41)*1000000</f>
        <v>154096.44880332626</v>
      </c>
      <c r="AH41" s="337">
        <v>6.5</v>
      </c>
      <c r="AI41" s="334">
        <f>(AH41)*'a14'!$E$14/1000000</f>
        <v>0.55518032248975768</v>
      </c>
      <c r="AJ41" s="337">
        <v>6.5</v>
      </c>
      <c r="AK41" s="334">
        <f>(AJ41)*'a14'!$F$14/1000000</f>
        <v>0.69397540311219708</v>
      </c>
      <c r="AL41" s="337">
        <v>24.2</v>
      </c>
      <c r="AM41" s="334">
        <f>(AL41)*'a14'!$G$14/1000000</f>
        <v>3.1004685702120311</v>
      </c>
      <c r="AN41" s="337">
        <v>24.2</v>
      </c>
      <c r="AO41" s="334">
        <f>(AN41)*'a14'!$H$14/1000000</f>
        <v>4.2760608694292825</v>
      </c>
      <c r="AP41" s="337">
        <v>42.8</v>
      </c>
      <c r="AQ41" s="334">
        <f>(AP41)*'a14'!$I$14/1000000</f>
        <v>9.1644636525157779</v>
      </c>
      <c r="AR41" s="337">
        <v>26.3</v>
      </c>
      <c r="AS41" s="334">
        <f>(AR41)*'a14'!$J$14/1000000</f>
        <v>10.490790203344149</v>
      </c>
      <c r="AT41" s="337">
        <v>123.7</v>
      </c>
      <c r="AU41" s="334">
        <f t="shared" ref="AU41:AU42" si="97">(AI41)+(AK41)+(AM41)+(AO41)+(AQ41)+(AS41)</f>
        <v>28.280939021103194</v>
      </c>
      <c r="AV41" s="334">
        <f>'a1'!R44/1000</f>
        <v>150.483</v>
      </c>
      <c r="AW41" s="334">
        <f t="shared" ref="AW41:AW42" si="98">(AU41)/(AV41)*1000000</f>
        <v>187934.44456252994</v>
      </c>
      <c r="AX41" s="337">
        <v>31.2</v>
      </c>
      <c r="AY41" s="334">
        <f>(AX41)*'a14'!$E$19/1000000</f>
        <v>2.6075128312560438</v>
      </c>
      <c r="AZ41" s="337">
        <v>106.7</v>
      </c>
      <c r="BA41" s="334">
        <f>(AZ41)*'a14'!$F$19/1000000</f>
        <v>11.146699482973553</v>
      </c>
      <c r="BB41" s="337">
        <v>143.9</v>
      </c>
      <c r="BC41" s="334">
        <f>(BB41)*'a14'!$G$19/1000000</f>
        <v>18.03947578931465</v>
      </c>
      <c r="BD41" s="337">
        <v>55.2</v>
      </c>
      <c r="BE41" s="334">
        <f>(BD41)*'a14'!$H$19/1000000</f>
        <v>8.2649161145002275</v>
      </c>
      <c r="BF41" s="337">
        <v>271.60000000000002</v>
      </c>
      <c r="BG41" s="334">
        <f>(BF41)*'a14'!$I$19/1000000</f>
        <v>43.393981759106111</v>
      </c>
      <c r="BH41" s="337">
        <v>183.8</v>
      </c>
      <c r="BI41" s="334">
        <f>(BH41)*'a14'!$J$19/1000000</f>
        <v>52.01365617474962</v>
      </c>
      <c r="BJ41" s="337">
        <v>792.5</v>
      </c>
      <c r="BK41" s="334">
        <f>(AY41)+(BA41)+(BC41)+(BE41)+(BG41)+(BI41)</f>
        <v>135.46624215190022</v>
      </c>
      <c r="BL41" s="334">
        <f>'a1'!X44/1000</f>
        <v>950.40099999999995</v>
      </c>
      <c r="BM41" s="334">
        <f t="shared" ref="BM41:BM42" si="99">(BK41)/(BL41)*1000000</f>
        <v>142535.87922561131</v>
      </c>
      <c r="BN41" s="337">
        <v>43.6</v>
      </c>
      <c r="BO41" s="334">
        <f>(BN41)*'a14'!$E$24/1000000</f>
        <v>4.8286980458325806</v>
      </c>
      <c r="BP41" s="337">
        <v>79.400000000000006</v>
      </c>
      <c r="BQ41" s="334">
        <f>(BP41)*'a14'!$F$24/1000000</f>
        <v>10.991933051579903</v>
      </c>
      <c r="BR41" s="337">
        <v>142.30000000000001</v>
      </c>
      <c r="BS41" s="334">
        <f>(BR41)*'a14'!$G$24/1000000</f>
        <v>23.639577933095516</v>
      </c>
      <c r="BT41" s="337">
        <v>38</v>
      </c>
      <c r="BU41" s="334">
        <f>(BT41)*'a14'!$H$24/1000000</f>
        <v>7.4328602868049209</v>
      </c>
      <c r="BV41" s="337">
        <v>208.4</v>
      </c>
      <c r="BW41" s="334">
        <f>(BV41)*'a14'!$I$24/1000000</f>
        <v>43.447119353282773</v>
      </c>
      <c r="BX41" s="337">
        <v>113</v>
      </c>
      <c r="BY41" s="334">
        <f>(BX41)*'a14'!$J$24/1000000</f>
        <v>40.115582320108146</v>
      </c>
      <c r="BZ41" s="337">
        <v>624.70000000000005</v>
      </c>
      <c r="CA41" s="334">
        <f t="shared" ref="CA41" si="100">(BO41)+(BQ41)+(BS41)+(BU41)+(BW41)+(BY41)</f>
        <v>130.45577099070385</v>
      </c>
      <c r="CB41" s="334">
        <f>'a1'!AD44/1000</f>
        <v>766.76199999999994</v>
      </c>
      <c r="CC41" s="334">
        <f t="shared" ref="CC41:CC42" si="101">(CA41)/(CB41)*1000000</f>
        <v>170138.54493402629</v>
      </c>
      <c r="CD41" s="337">
        <v>557.20000000000005</v>
      </c>
      <c r="CE41" s="334">
        <f>(CD41)*'a14'!$E$29/1000000</f>
        <v>55.0274324206</v>
      </c>
      <c r="CF41" s="337">
        <v>755.4</v>
      </c>
      <c r="CG41" s="334">
        <f>(CF41)*'a14'!$F$29/1000000</f>
        <v>93.251351513193711</v>
      </c>
      <c r="CH41" s="337">
        <v>1030.8</v>
      </c>
      <c r="CI41" s="334">
        <f>(CH41)*'a14'!$G$29/1000000</f>
        <v>152.69816225544096</v>
      </c>
      <c r="CJ41" s="337">
        <v>407.1</v>
      </c>
      <c r="CK41" s="334">
        <f>(CJ41)*'a14'!$H$29/1000000</f>
        <v>73.541750513545551</v>
      </c>
      <c r="CL41" s="337">
        <v>2571.5</v>
      </c>
      <c r="CM41" s="334">
        <f>(CL41)*'a14'!$I$29/1000000</f>
        <v>459.21663447629032</v>
      </c>
      <c r="CN41" s="337">
        <v>1609.9</v>
      </c>
      <c r="CO41" s="334">
        <f>(CN41)*'a14'!$J$29/1000000</f>
        <v>639.37055978305227</v>
      </c>
      <c r="CP41" s="337">
        <v>6931.9</v>
      </c>
      <c r="CQ41" s="334">
        <f t="shared" ref="CQ41" si="102">(CE41)+(CG41)+(CI41)+(CK41)+(CM41)+(CO41)</f>
        <v>1473.1058909621229</v>
      </c>
      <c r="CR41" s="334">
        <f>'a1'!AJ44/1000</f>
        <v>8298.8269999999993</v>
      </c>
      <c r="CS41" s="334">
        <f t="shared" ref="CS41:CS42" si="103">(CQ41)/(CR41)*1000000</f>
        <v>177507.72379784792</v>
      </c>
      <c r="CT41" s="337">
        <v>506.4</v>
      </c>
      <c r="CU41" s="334">
        <f>(CT41)*'a14'!$E$34/1000000</f>
        <v>55.859196093631411</v>
      </c>
      <c r="CV41" s="337">
        <v>1264.7</v>
      </c>
      <c r="CW41" s="334">
        <f>(CV41)*'a14'!$F$34/1000000</f>
        <v>174.38073977985698</v>
      </c>
      <c r="CX41" s="337">
        <v>2518.6</v>
      </c>
      <c r="CY41" s="334">
        <f>(CX41)*'a14'!$G$34/1000000</f>
        <v>416.72681066771344</v>
      </c>
      <c r="CZ41" s="337">
        <v>768.2</v>
      </c>
      <c r="DA41" s="334">
        <f>(CZ41)*'a14'!$H$34/1000000</f>
        <v>147.02625737739777</v>
      </c>
      <c r="DB41" s="337">
        <v>3376.8</v>
      </c>
      <c r="DC41" s="334">
        <f>(DB41)*'a14'!$I$34/1000000</f>
        <v>646.83697160533404</v>
      </c>
      <c r="DD41" s="337">
        <v>3250.1</v>
      </c>
      <c r="DE41" s="334">
        <f>(DD41)*'a14'!$J$34/1000000</f>
        <v>1168.5240869654547</v>
      </c>
      <c r="DF41" s="337">
        <v>11684.8</v>
      </c>
      <c r="DG41" s="334">
        <f t="shared" ref="DG41:DG42" si="104">(CU41)+(CW41)+(CY41)+(DA41)+(DC41)+(DE41)</f>
        <v>2609.3540624893885</v>
      </c>
      <c r="DH41" s="334">
        <f>'a1'!AP44/1000</f>
        <v>14072.615</v>
      </c>
      <c r="DI41" s="334">
        <f t="shared" ref="DI41:DI42" si="105">(DG41)/(DH41)*1000000</f>
        <v>185420.69561978272</v>
      </c>
      <c r="DJ41" s="337">
        <v>41.4</v>
      </c>
      <c r="DK41" s="334">
        <f>(DJ41)*'a14'!$E$39/1000000</f>
        <v>5.2907286307811079</v>
      </c>
      <c r="DL41" s="337">
        <v>144.19999999999999</v>
      </c>
      <c r="DM41" s="334">
        <f>(DL41)*'a14'!$F$39/1000000</f>
        <v>23.035116804306632</v>
      </c>
      <c r="DN41" s="337">
        <v>226.5</v>
      </c>
      <c r="DO41" s="334">
        <f>(DN41)*'a14'!$G$39/1000000</f>
        <v>43.418479524344967</v>
      </c>
      <c r="DP41" s="337">
        <v>91.6</v>
      </c>
      <c r="DQ41" s="334">
        <f>(DP41)*'a14'!$H$39/1000000</f>
        <v>20.863920344806214</v>
      </c>
      <c r="DR41" s="337">
        <v>291.3</v>
      </c>
      <c r="DS41" s="334">
        <f>(DR41)*'a14'!$I$39/1000000</f>
        <v>76.283126865258481</v>
      </c>
      <c r="DT41" s="337">
        <v>218.3</v>
      </c>
      <c r="DU41" s="334">
        <f>(DT41)*'a14'!$J$39/1000000</f>
        <v>82.307227984866216</v>
      </c>
      <c r="DV41" s="337">
        <v>1013.3</v>
      </c>
      <c r="DW41" s="334">
        <f t="shared" ref="DW41" si="106">(DK41)+(DM41)+(DO41)+(DQ41)+(DS41)+(DU41)</f>
        <v>251.19860015436362</v>
      </c>
      <c r="DX41" s="334">
        <f>'a1'!AV44/1000</f>
        <v>1335.018</v>
      </c>
      <c r="DY41" s="334">
        <f>(DW41)/(DX41)*1000000</f>
        <v>188161.20842892275</v>
      </c>
      <c r="DZ41" s="337">
        <v>35.700000000000003</v>
      </c>
      <c r="EA41" s="334">
        <f>(DZ41)*'a14'!$E$44/1000000</f>
        <v>5.034202306378047</v>
      </c>
      <c r="EB41" s="337">
        <v>123.5</v>
      </c>
      <c r="EC41" s="334">
        <f>(EB41)*'a14'!$F$44/1000000</f>
        <v>21.76904708815437</v>
      </c>
      <c r="ED41" s="337">
        <v>212.3</v>
      </c>
      <c r="EE41" s="334">
        <f>(ED41)*'a14'!$G$44/1000000</f>
        <v>44.905930657313412</v>
      </c>
      <c r="EF41" s="337">
        <v>58.5</v>
      </c>
      <c r="EG41" s="334">
        <f>(EF41)*'a14'!$H$44/1000000</f>
        <v>15.781377873356757</v>
      </c>
      <c r="EH41" s="337">
        <v>273</v>
      </c>
      <c r="EI41" s="334">
        <f>(EH41)*'a14'!$I$44/1000000</f>
        <v>79.616908628262067</v>
      </c>
      <c r="EJ41" s="337">
        <v>174</v>
      </c>
      <c r="EK41" s="334">
        <f>(EJ41)*'a14'!$J$44/1000000</f>
        <v>103.30235179315278</v>
      </c>
      <c r="EL41" s="337">
        <v>876.8</v>
      </c>
      <c r="EM41" s="334">
        <f t="shared" ref="EM41" si="107">(EA41)+(EC41)+(EE41)+(EG41)+(EI41)+(EK41)</f>
        <v>270.40981834661744</v>
      </c>
      <c r="EN41" s="334">
        <f>'a1'!BB44/1000</f>
        <v>1150.9259999999999</v>
      </c>
      <c r="EO41" s="334">
        <f t="shared" ref="EO41" si="108">(EM41)/(EN41)*1000000</f>
        <v>234949.78682088811</v>
      </c>
      <c r="EP41" s="337">
        <v>102.5</v>
      </c>
      <c r="EQ41" s="334">
        <f>(EP41)*'a14'!$E$49/1000000</f>
        <v>9.1471794218104581</v>
      </c>
      <c r="ER41" s="337">
        <v>403.1</v>
      </c>
      <c r="ES41" s="334">
        <f>(ER41)*'a14'!$F$49/1000000</f>
        <v>44.966195425997505</v>
      </c>
      <c r="ET41" s="337">
        <v>763.5</v>
      </c>
      <c r="EU41" s="334">
        <f>(ET41)*'a14'!$G$49/1000000</f>
        <v>102.20299739344807</v>
      </c>
      <c r="EV41" s="337">
        <v>215.3</v>
      </c>
      <c r="EW41" s="334">
        <f>(EV41)*'a14'!$H$49/1000000</f>
        <v>34.969632251308646</v>
      </c>
      <c r="EX41" s="337">
        <v>1079.9000000000001</v>
      </c>
      <c r="EY41" s="334">
        <f>(EX41)*'a14'!$I$49/1000000</f>
        <v>178.1223153450002</v>
      </c>
      <c r="EZ41" s="337">
        <v>864.4</v>
      </c>
      <c r="FA41" s="334">
        <f>(EZ41)*'a14'!$J$49/1000000</f>
        <v>295.42793112616027</v>
      </c>
      <c r="FB41" s="337">
        <v>3428.8</v>
      </c>
      <c r="FC41" s="334">
        <f t="shared" ref="FC41:FC42" si="109">(EQ41)+(ES41)+(EU41)+(EW41)+(EY41)+(FA41)</f>
        <v>664.83625096372521</v>
      </c>
      <c r="FD41" s="334">
        <f>'a1'!BH44/1000</f>
        <v>4243.5429999999997</v>
      </c>
      <c r="FE41" s="334">
        <f t="shared" ref="FE41:FE42" si="110">(FC41)/(FD41)*1000000</f>
        <v>156670.08699186629</v>
      </c>
      <c r="FF41" s="337">
        <v>121.3</v>
      </c>
      <c r="FG41" s="334">
        <f>(FF41)*'a14'!$E$54/1000000</f>
        <v>12.180392172107711</v>
      </c>
      <c r="FH41" s="337">
        <v>393.6</v>
      </c>
      <c r="FI41" s="334">
        <f>(FH41)*'a14'!$F$54/1000000</f>
        <v>49.404393641195334</v>
      </c>
      <c r="FJ41" s="337">
        <v>909.8</v>
      </c>
      <c r="FK41" s="334">
        <f>(FJ41)*'a14'!$G$54/1000000</f>
        <v>137.03694309377897</v>
      </c>
      <c r="FL41" s="337">
        <v>327.3</v>
      </c>
      <c r="FM41" s="334">
        <f>(FL41)*'a14'!$H$54/1000000</f>
        <v>58.897742497279729</v>
      </c>
      <c r="FN41" s="337">
        <v>1189.9000000000001</v>
      </c>
      <c r="FO41" s="334">
        <f>(FN41)*'a14'!$I$54/1000000</f>
        <v>215.40733043053748</v>
      </c>
      <c r="FP41" s="337">
        <v>1037.8</v>
      </c>
      <c r="FQ41" s="334">
        <f>(FP41)*'a14'!$J$54/1000000</f>
        <v>381.78416272319919</v>
      </c>
      <c r="FR41" s="337">
        <v>3979.7</v>
      </c>
      <c r="FS41" s="334">
        <f t="shared" ref="FS41:FS42" si="111">(FG41)+(FI41)+(FK41)+(FM41)+(FO41)+(FQ41)</f>
        <v>854.71096455809845</v>
      </c>
      <c r="FT41" s="334">
        <f>'a1'!BN44/1000</f>
        <v>4924.2330000000002</v>
      </c>
      <c r="FU41" s="334">
        <f t="shared" ref="FU41:FU42" si="112">(FS41)/(FT41)*1000000</f>
        <v>173572.40499344739</v>
      </c>
    </row>
    <row r="42" spans="1:177" ht="16.5" customHeight="1">
      <c r="A42" s="1">
        <v>2018</v>
      </c>
      <c r="B42" s="337">
        <v>1395.4</v>
      </c>
      <c r="C42" s="334">
        <f>B42*'a14'!$E$4/1000000</f>
        <v>144.72861498042366</v>
      </c>
      <c r="D42" s="337">
        <v>3280.9</v>
      </c>
      <c r="E42" s="334">
        <f>D42*'a14'!$F$4/1000000</f>
        <v>425.36200452314029</v>
      </c>
      <c r="F42" s="337">
        <v>6073.7</v>
      </c>
      <c r="G42" s="334">
        <f>F42*'a14'!$G$4/1000000</f>
        <v>944.93140548222641</v>
      </c>
      <c r="H42" s="337">
        <v>2047.1</v>
      </c>
      <c r="I42" s="334">
        <f>H42*'a14'!$H$4/1000000</f>
        <v>374.81015523103133</v>
      </c>
      <c r="J42" s="337">
        <v>9681.9</v>
      </c>
      <c r="K42" s="334">
        <f>J42*'a14'!$I$4/1000000</f>
        <v>1760.5457523096375</v>
      </c>
      <c r="L42" s="337">
        <v>7811.4</v>
      </c>
      <c r="M42" s="334">
        <f>L42*'a14'!$J$4/1000000</f>
        <v>2851.7939419029808</v>
      </c>
      <c r="N42" s="337">
        <v>30290.400000000001</v>
      </c>
      <c r="O42" s="334">
        <f t="shared" ref="O42" si="113">(C42)+(E42)+(G42)+(I42)+(K42)+(M42)</f>
        <v>6502.1718744294394</v>
      </c>
      <c r="P42" s="334">
        <f>'a1'!F45/1000</f>
        <v>37057.764999999999</v>
      </c>
      <c r="Q42" s="334">
        <f>(O42)/(P42)*1000000</f>
        <v>175460.44329520251</v>
      </c>
      <c r="R42" s="337">
        <v>32.1</v>
      </c>
      <c r="S42" s="334">
        <f>(R42)*'a14'!$E$9/1000000</f>
        <v>3.1044286710348028</v>
      </c>
      <c r="T42" s="337">
        <v>61.7</v>
      </c>
      <c r="U42" s="334">
        <f>(T42)*'a14'!$F$9/1000000</f>
        <v>7.4588492602354872</v>
      </c>
      <c r="V42" s="337">
        <v>84.7</v>
      </c>
      <c r="W42" s="334">
        <f>(V42)*'a14'!$G$9/1000000</f>
        <v>12.287154599843353</v>
      </c>
      <c r="X42" s="337">
        <v>20.399999999999999</v>
      </c>
      <c r="Y42" s="334">
        <f>(X42)*'a14'!$H$9/1000000</f>
        <v>3.5590564460843281</v>
      </c>
      <c r="Z42" s="337">
        <v>175.7</v>
      </c>
      <c r="AA42" s="334">
        <f>(Z42)*'a14'!$I$9/1000000</f>
        <v>32.475134131733412</v>
      </c>
      <c r="AB42" s="337">
        <v>69.099999999999994</v>
      </c>
      <c r="AC42" s="334">
        <f>(AB42)*'a14'!$J$9/1000000</f>
        <v>23.467701347733804</v>
      </c>
      <c r="AD42" s="337">
        <v>443.6</v>
      </c>
      <c r="AE42" s="334">
        <f t="shared" ref="AE42" si="114">(S42)+(U42)+(W42)+(Y42)+(AA42)+(AC42)</f>
        <v>82.352324456665187</v>
      </c>
      <c r="AF42" s="334">
        <f>'a1'!L45/1000</f>
        <v>525.60400000000004</v>
      </c>
      <c r="AG42" s="334">
        <f t="shared" si="96"/>
        <v>156681.31227438373</v>
      </c>
      <c r="AH42" s="337">
        <v>6.1</v>
      </c>
      <c r="AI42" s="334">
        <f>(AH42)*'a14'!$E$14/1000000</f>
        <v>0.52101537956731103</v>
      </c>
      <c r="AJ42" s="337">
        <v>6.1</v>
      </c>
      <c r="AK42" s="334">
        <f>(AJ42)*'a14'!$F$14/1000000</f>
        <v>0.65126922445913871</v>
      </c>
      <c r="AL42" s="337">
        <v>25</v>
      </c>
      <c r="AM42" s="334">
        <f>(AL42)*'a14'!$G$14/1000000</f>
        <v>3.2029633989793713</v>
      </c>
      <c r="AN42" s="337">
        <v>25</v>
      </c>
      <c r="AO42" s="334">
        <f>(AN42)*'a14'!$H$14/1000000</f>
        <v>4.4174182535426478</v>
      </c>
      <c r="AP42" s="337">
        <v>42.8</v>
      </c>
      <c r="AQ42" s="334">
        <f>(AP42)*'a14'!$I$14/1000000</f>
        <v>9.1644636525157779</v>
      </c>
      <c r="AR42" s="337">
        <v>26.8</v>
      </c>
      <c r="AS42" s="334">
        <f>(AR42)*'a14'!$J$14/1000000</f>
        <v>10.690234884016091</v>
      </c>
      <c r="AT42" s="337">
        <v>125.6</v>
      </c>
      <c r="AU42" s="334">
        <f t="shared" si="97"/>
        <v>28.647364793080335</v>
      </c>
      <c r="AV42" s="334">
        <f>'a1'!R45/1000</f>
        <v>153.584</v>
      </c>
      <c r="AW42" s="334">
        <f t="shared" si="98"/>
        <v>186525.7109665091</v>
      </c>
      <c r="AX42" s="337">
        <v>31.1</v>
      </c>
      <c r="AY42" s="334">
        <f>(AX42)*'a14'!$E$19/1000000</f>
        <v>2.5991554183353518</v>
      </c>
      <c r="AZ42" s="337">
        <v>108.3</v>
      </c>
      <c r="BA42" s="334">
        <f>(AZ42)*'a14'!$F$19/1000000</f>
        <v>11.3138477413874</v>
      </c>
      <c r="BB42" s="337">
        <v>141.4</v>
      </c>
      <c r="BC42" s="334">
        <f>(BB42)*'a14'!$G$19/1000000</f>
        <v>17.726072804788682</v>
      </c>
      <c r="BD42" s="337">
        <v>52.8</v>
      </c>
      <c r="BE42" s="334">
        <f>(BD42)*'a14'!$H$19/1000000</f>
        <v>7.9055719356089122</v>
      </c>
      <c r="BF42" s="337">
        <v>273.8</v>
      </c>
      <c r="BG42" s="334">
        <f>(BF42)*'a14'!$I$19/1000000</f>
        <v>43.745479402221115</v>
      </c>
      <c r="BH42" s="337">
        <v>191.4</v>
      </c>
      <c r="BI42" s="334">
        <f>(BH42)*'a14'!$J$19/1000000</f>
        <v>54.164384068808907</v>
      </c>
      <c r="BJ42" s="337">
        <v>798.8</v>
      </c>
      <c r="BK42" s="334">
        <f>(AY42)+(BA42)+(BC42)+(BE42)+(BG42)+(BI42)</f>
        <v>137.45451137115037</v>
      </c>
      <c r="BL42" s="334">
        <f>'a1'!X45/1000</f>
        <v>959.5</v>
      </c>
      <c r="BM42" s="334">
        <f t="shared" si="99"/>
        <v>143256.39538421092</v>
      </c>
      <c r="BN42" s="337">
        <v>41.6</v>
      </c>
      <c r="BO42" s="334">
        <f>(BN42)*'a14'!$E$24/1000000</f>
        <v>4.6071981354732889</v>
      </c>
      <c r="BP42" s="337">
        <v>77.400000000000006</v>
      </c>
      <c r="BQ42" s="334">
        <f>(BP42)*'a14'!$F$24/1000000</f>
        <v>10.715058163630786</v>
      </c>
      <c r="BR42" s="337">
        <v>141.9</v>
      </c>
      <c r="BS42" s="334">
        <f>(BR42)*'a14'!$G$24/1000000</f>
        <v>23.573127959987726</v>
      </c>
      <c r="BT42" s="337">
        <v>36.799999999999997</v>
      </c>
      <c r="BU42" s="334">
        <f>(BT42)*'a14'!$H$24/1000000</f>
        <v>7.1981383830110817</v>
      </c>
      <c r="BV42" s="337">
        <v>215.3</v>
      </c>
      <c r="BW42" s="334">
        <f>(BV42)*'a14'!$I$24/1000000</f>
        <v>44.885627623616983</v>
      </c>
      <c r="BX42" s="337">
        <v>114.4</v>
      </c>
      <c r="BY42" s="334">
        <f>(BX42)*'a14'!$J$24/1000000</f>
        <v>40.612589534693555</v>
      </c>
      <c r="BZ42" s="337">
        <v>627.4</v>
      </c>
      <c r="CA42" s="334">
        <f t="shared" si="82"/>
        <v>131.59173980041342</v>
      </c>
      <c r="CB42" s="334">
        <f>'a1'!AD45/1000</f>
        <v>770.92100000000005</v>
      </c>
      <c r="CC42" s="334">
        <f t="shared" si="101"/>
        <v>170694.19538501793</v>
      </c>
      <c r="CD42" s="337">
        <v>526</v>
      </c>
      <c r="CE42" s="334">
        <f>(CD42)*'a14'!$E$29/1000000</f>
        <v>51.946212227630291</v>
      </c>
      <c r="CF42" s="337">
        <v>747.1</v>
      </c>
      <c r="CG42" s="334">
        <f>(CF42)*'a14'!$F$29/1000000</f>
        <v>92.226747041973823</v>
      </c>
      <c r="CH42" s="337">
        <v>1034.9000000000001</v>
      </c>
      <c r="CI42" s="334">
        <f>(CH42)*'a14'!$G$29/1000000</f>
        <v>153.3055181588629</v>
      </c>
      <c r="CJ42" s="337">
        <v>439.2</v>
      </c>
      <c r="CK42" s="334">
        <f>(CJ42)*'a14'!$H$29/1000000</f>
        <v>79.340547348438236</v>
      </c>
      <c r="CL42" s="337">
        <v>2600</v>
      </c>
      <c r="CM42" s="334">
        <f>(CL42)*'a14'!$I$29/1000000</f>
        <v>464.30614413313435</v>
      </c>
      <c r="CN42" s="337">
        <v>1638.6</v>
      </c>
      <c r="CO42" s="334">
        <f>(CN42)*'a14'!$J$29/1000000</f>
        <v>650.76874294087168</v>
      </c>
      <c r="CP42" s="337">
        <v>6985.9</v>
      </c>
      <c r="CQ42" s="334">
        <f t="shared" si="84"/>
        <v>1491.8939118509113</v>
      </c>
      <c r="CR42" s="334">
        <f>'a1'!AJ45/1000</f>
        <v>8387.6319999999996</v>
      </c>
      <c r="CS42" s="334">
        <f t="shared" si="103"/>
        <v>177868.30798620058</v>
      </c>
      <c r="CT42" s="337">
        <v>456.9</v>
      </c>
      <c r="CU42" s="334">
        <f>(CT42)*'a14'!$E$34/1000000</f>
        <v>50.39902585936057</v>
      </c>
      <c r="CV42" s="337">
        <v>1232.5999999999999</v>
      </c>
      <c r="CW42" s="334">
        <f>(CV42)*'a14'!$F$34/1000000</f>
        <v>169.9546926960162</v>
      </c>
      <c r="CX42" s="337">
        <v>2538.1999999999998</v>
      </c>
      <c r="CY42" s="334">
        <f>(CX42)*'a14'!$G$34/1000000</f>
        <v>419.96982086746215</v>
      </c>
      <c r="CZ42" s="337">
        <v>799.9</v>
      </c>
      <c r="DA42" s="334">
        <f>(CZ42)*'a14'!$H$34/1000000</f>
        <v>153.09333933374182</v>
      </c>
      <c r="DB42" s="337">
        <v>3453.8</v>
      </c>
      <c r="DC42" s="334">
        <f>(DB42)*'a14'!$I$34/1000000</f>
        <v>661.58657087494157</v>
      </c>
      <c r="DD42" s="337">
        <v>3416.3</v>
      </c>
      <c r="DE42" s="334">
        <f>(DD42)*'a14'!$J$34/1000000</f>
        <v>1228.2787724377965</v>
      </c>
      <c r="DF42" s="337">
        <v>11897.6</v>
      </c>
      <c r="DG42" s="334">
        <f t="shared" si="104"/>
        <v>2683.2822220693188</v>
      </c>
      <c r="DH42" s="334">
        <f>'a1'!AP45/1000</f>
        <v>14318.545</v>
      </c>
      <c r="DI42" s="334">
        <f t="shared" si="105"/>
        <v>187399.08433917823</v>
      </c>
      <c r="DJ42" s="337">
        <v>42.4</v>
      </c>
      <c r="DK42" s="334">
        <f>(DJ42)*'a14'!$E$39/1000000</f>
        <v>5.418524008336207</v>
      </c>
      <c r="DL42" s="337">
        <v>137.69999999999999</v>
      </c>
      <c r="DM42" s="334">
        <f>(DL42)*'a14'!$F$39/1000000</f>
        <v>21.99677936167145</v>
      </c>
      <c r="DN42" s="337">
        <v>228.2</v>
      </c>
      <c r="DO42" s="334">
        <f>(DN42)*'a14'!$G$39/1000000</f>
        <v>43.744357737110462</v>
      </c>
      <c r="DP42" s="337">
        <v>95.1</v>
      </c>
      <c r="DQ42" s="334">
        <f>(DP42)*'a14'!$H$39/1000000</f>
        <v>21.661122541387236</v>
      </c>
      <c r="DR42" s="337">
        <v>292.2</v>
      </c>
      <c r="DS42" s="334">
        <f>(DR42)*'a14'!$I$39/1000000</f>
        <v>76.518811088323133</v>
      </c>
      <c r="DT42" s="337">
        <v>229.4</v>
      </c>
      <c r="DU42" s="334">
        <f>(DT42)*'a14'!$J$39/1000000</f>
        <v>86.492341272232295</v>
      </c>
      <c r="DV42" s="337">
        <v>1024.9000000000001</v>
      </c>
      <c r="DW42" s="334">
        <f t="shared" si="88"/>
        <v>255.8319360090608</v>
      </c>
      <c r="DX42" s="334">
        <f>'a1'!AV45/1000</f>
        <v>1353.403</v>
      </c>
      <c r="DY42" s="334">
        <f>(DW42)/(DX42)*1000000</f>
        <v>189028.64557641797</v>
      </c>
      <c r="DZ42" s="337">
        <v>37</v>
      </c>
      <c r="EA42" s="334">
        <f>(DZ42)*'a14'!$E$44/1000000</f>
        <v>5.2175205976467147</v>
      </c>
      <c r="EB42" s="337">
        <v>118.3</v>
      </c>
      <c r="EC42" s="334">
        <f>(EB42)*'a14'!$F$44/1000000</f>
        <v>20.852455631811026</v>
      </c>
      <c r="ED42" s="337">
        <v>208.3</v>
      </c>
      <c r="EE42" s="334">
        <f>(ED42)*'a14'!$G$44/1000000</f>
        <v>44.059846236073405</v>
      </c>
      <c r="EF42" s="337">
        <v>64.400000000000006</v>
      </c>
      <c r="EG42" s="334">
        <f>(EF42)*'a14'!$H$44/1000000</f>
        <v>17.373004017849148</v>
      </c>
      <c r="EH42" s="337">
        <v>276.7</v>
      </c>
      <c r="EI42" s="334">
        <f>(EH42)*'a14'!$I$44/1000000</f>
        <v>80.695965631648775</v>
      </c>
      <c r="EJ42" s="337">
        <v>179.7</v>
      </c>
      <c r="EK42" s="334">
        <f>(EJ42)*'a14'!$J$44/1000000</f>
        <v>106.68639435189399</v>
      </c>
      <c r="EL42" s="337">
        <v>884.4</v>
      </c>
      <c r="EM42" s="334">
        <f>(EA42)+(EC42)+(EE42)+(EG42)+(EI42)+(EK42)</f>
        <v>274.88518646692307</v>
      </c>
      <c r="EN42" s="334">
        <f>'a1'!BB45/1000</f>
        <v>1162.9780000000001</v>
      </c>
      <c r="EO42" s="334">
        <f>(EM42)/(EN42)*1000000</f>
        <v>236363.18697939519</v>
      </c>
      <c r="EP42" s="337">
        <v>101.6</v>
      </c>
      <c r="EQ42" s="334">
        <f>(EP42)*'a14'!$E$49/1000000</f>
        <v>9.0668627244482192</v>
      </c>
      <c r="ER42" s="337">
        <v>400.4</v>
      </c>
      <c r="ES42" s="334">
        <f>(ER42)*'a14'!$F$49/1000000</f>
        <v>44.665007810889108</v>
      </c>
      <c r="ET42" s="337">
        <v>750.4</v>
      </c>
      <c r="EU42" s="334">
        <f>(ET42)*'a14'!$G$49/1000000</f>
        <v>100.44941616770586</v>
      </c>
      <c r="EV42" s="337">
        <v>201.5</v>
      </c>
      <c r="EW42" s="334">
        <f>(EV42)*'a14'!$H$49/1000000</f>
        <v>32.728197392655318</v>
      </c>
      <c r="EX42" s="337">
        <v>1122.2</v>
      </c>
      <c r="EY42" s="334">
        <f>(EX42)*'a14'!$I$49/1000000</f>
        <v>185.09941872410337</v>
      </c>
      <c r="EZ42" s="337">
        <v>894.3</v>
      </c>
      <c r="FA42" s="334">
        <f>(EZ42)*'a14'!$J$49/1000000</f>
        <v>305.6469213398023</v>
      </c>
      <c r="FB42" s="337">
        <v>3470.4</v>
      </c>
      <c r="FC42" s="334">
        <f t="shared" si="109"/>
        <v>677.65582415960421</v>
      </c>
      <c r="FD42" s="334">
        <f>'a1'!BH45/1000</f>
        <v>4300.7209999999995</v>
      </c>
      <c r="FE42" s="334">
        <f t="shared" si="110"/>
        <v>157567.95759585526</v>
      </c>
      <c r="FF42" s="337">
        <v>120.9</v>
      </c>
      <c r="FG42" s="334">
        <f>(FF42)*'a14'!$E$54/1000000</f>
        <v>12.140225998415682</v>
      </c>
      <c r="FH42" s="337">
        <v>380</v>
      </c>
      <c r="FI42" s="334">
        <f>(FH42)*'a14'!$F$54/1000000</f>
        <v>47.69733125928412</v>
      </c>
      <c r="FJ42" s="337">
        <v>920.6</v>
      </c>
      <c r="FK42" s="334">
        <f>(FJ42)*'a14'!$G$54/1000000</f>
        <v>138.66367312830616</v>
      </c>
      <c r="FL42" s="337">
        <v>329.3</v>
      </c>
      <c r="FM42" s="334">
        <f>(FL42)*'a14'!$H$54/1000000</f>
        <v>59.257643154152809</v>
      </c>
      <c r="FN42" s="337">
        <v>1229.5</v>
      </c>
      <c r="FO42" s="334">
        <f>(FN42)*'a14'!$I$54/1000000</f>
        <v>222.57610955907708</v>
      </c>
      <c r="FP42" s="337">
        <v>1051.5</v>
      </c>
      <c r="FQ42" s="334">
        <f>(FP42)*'a14'!$J$54/1000000</f>
        <v>386.82409626464056</v>
      </c>
      <c r="FR42" s="337">
        <v>4031.8</v>
      </c>
      <c r="FS42" s="334">
        <f t="shared" si="111"/>
        <v>867.15907936387634</v>
      </c>
      <c r="FT42" s="334">
        <f>'a1'!BN45/1000</f>
        <v>5001.17</v>
      </c>
      <c r="FU42" s="334">
        <f t="shared" si="112"/>
        <v>173391.24232207189</v>
      </c>
    </row>
    <row r="43" spans="1:177" s="89" customFormat="1" ht="16.5" customHeight="1">
      <c r="B43" s="33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row>
    <row r="44" spans="1:177" ht="16.5" customHeight="1">
      <c r="B44" s="18" t="s">
        <v>340</v>
      </c>
      <c r="C44" s="18"/>
      <c r="D44" s="18"/>
      <c r="E44" s="18"/>
      <c r="F44" s="18"/>
      <c r="G44" s="18"/>
      <c r="H44" s="18"/>
      <c r="I44" s="18"/>
      <c r="J44" s="18"/>
      <c r="K44" s="18"/>
      <c r="L44" s="18"/>
      <c r="M44" s="18"/>
      <c r="N44" s="18"/>
      <c r="O44" s="18"/>
      <c r="P44" s="18"/>
      <c r="Q44" s="18"/>
      <c r="R44" s="18" t="s">
        <v>340</v>
      </c>
      <c r="S44" s="18"/>
      <c r="T44" s="18"/>
      <c r="U44" s="18"/>
      <c r="V44" s="18"/>
      <c r="W44" s="18"/>
      <c r="X44" s="18"/>
      <c r="Y44" s="18"/>
      <c r="Z44" s="18"/>
      <c r="AA44" s="18"/>
      <c r="AB44" s="18"/>
      <c r="AC44" s="18"/>
      <c r="AD44" s="18"/>
      <c r="AE44" s="18"/>
      <c r="AF44" s="18"/>
      <c r="AG44" s="18"/>
      <c r="AH44" s="18" t="s">
        <v>340</v>
      </c>
      <c r="AI44" s="18"/>
      <c r="AJ44" s="18"/>
      <c r="AK44" s="18"/>
      <c r="AL44" s="18"/>
      <c r="AM44" s="18"/>
      <c r="AN44" s="18"/>
      <c r="AO44" s="18"/>
      <c r="AP44" s="18"/>
      <c r="AQ44" s="18"/>
      <c r="AR44" s="18"/>
      <c r="AS44" s="18"/>
      <c r="AT44" s="18"/>
      <c r="AU44" s="18"/>
      <c r="AV44" s="18"/>
      <c r="AW44" s="18"/>
      <c r="AX44" s="18" t="s">
        <v>340</v>
      </c>
      <c r="AY44" s="18"/>
      <c r="AZ44" s="18"/>
      <c r="BA44" s="18"/>
      <c r="BB44" s="18"/>
      <c r="BC44" s="18"/>
      <c r="BD44" s="18"/>
      <c r="BE44" s="18"/>
      <c r="BF44" s="18"/>
      <c r="BG44" s="18"/>
      <c r="BH44" s="18"/>
      <c r="BI44" s="18"/>
      <c r="BJ44" s="18"/>
      <c r="BK44" s="18"/>
      <c r="BL44" s="18"/>
      <c r="BM44" s="18"/>
      <c r="BN44" s="18" t="s">
        <v>340</v>
      </c>
      <c r="BO44" s="18"/>
      <c r="BP44" s="18"/>
      <c r="BQ44" s="18"/>
      <c r="BR44" s="18"/>
      <c r="BS44" s="18"/>
      <c r="BT44" s="18"/>
      <c r="BU44" s="18"/>
      <c r="BV44" s="18"/>
      <c r="BW44" s="18"/>
      <c r="BX44" s="18"/>
      <c r="BY44" s="18"/>
      <c r="BZ44" s="18"/>
      <c r="CA44" s="18"/>
      <c r="CB44" s="18"/>
      <c r="CC44" s="18"/>
      <c r="CD44" s="18" t="s">
        <v>340</v>
      </c>
      <c r="CE44" s="18"/>
      <c r="CF44" s="18"/>
      <c r="CG44" s="18"/>
      <c r="CH44" s="18"/>
      <c r="CI44" s="18"/>
      <c r="CJ44" s="18"/>
      <c r="CK44" s="18"/>
      <c r="CL44" s="18"/>
      <c r="CM44" s="18"/>
      <c r="CN44" s="18"/>
      <c r="CO44" s="18"/>
      <c r="CP44" s="18"/>
      <c r="CQ44" s="18"/>
      <c r="CR44" s="18"/>
      <c r="CS44" s="18"/>
      <c r="CT44" s="18" t="s">
        <v>340</v>
      </c>
      <c r="CU44" s="18"/>
      <c r="CV44" s="18"/>
      <c r="CW44" s="18"/>
      <c r="CX44" s="18"/>
      <c r="CY44" s="18"/>
      <c r="CZ44" s="18"/>
      <c r="DA44" s="18"/>
      <c r="DB44" s="18"/>
      <c r="DC44" s="18"/>
      <c r="DD44" s="18"/>
      <c r="DE44" s="18"/>
      <c r="DF44" s="18"/>
      <c r="DG44" s="18"/>
      <c r="DH44" s="18"/>
      <c r="DI44" s="18"/>
      <c r="DJ44" s="18" t="s">
        <v>340</v>
      </c>
      <c r="DK44" s="18"/>
      <c r="DL44" s="18"/>
      <c r="DM44" s="18"/>
      <c r="DN44" s="18"/>
      <c r="DO44" s="18"/>
      <c r="DP44" s="18"/>
      <c r="DQ44" s="18"/>
      <c r="DR44" s="18"/>
      <c r="DS44" s="18"/>
      <c r="DT44" s="18"/>
      <c r="DU44" s="18"/>
      <c r="DV44" s="18"/>
      <c r="DW44" s="18"/>
      <c r="DX44" s="18"/>
      <c r="DY44" s="18"/>
      <c r="DZ44" s="18" t="s">
        <v>340</v>
      </c>
      <c r="EA44" s="18"/>
      <c r="EB44" s="18"/>
      <c r="EC44" s="18"/>
      <c r="ED44" s="18"/>
      <c r="EE44" s="18"/>
      <c r="EF44" s="18"/>
      <c r="EG44" s="18"/>
      <c r="EH44" s="18"/>
      <c r="EI44" s="18"/>
      <c r="EJ44" s="18"/>
      <c r="EK44" s="18"/>
      <c r="EL44" s="18"/>
      <c r="EM44" s="18"/>
      <c r="EN44" s="18"/>
      <c r="EO44" s="18"/>
      <c r="EP44" s="18" t="s">
        <v>340</v>
      </c>
      <c r="EQ44" s="18"/>
      <c r="ER44" s="18"/>
      <c r="ES44" s="18"/>
      <c r="ET44" s="18"/>
      <c r="EU44" s="18"/>
      <c r="EV44" s="18"/>
      <c r="EW44" s="18"/>
      <c r="EX44" s="18"/>
      <c r="EY44" s="18"/>
      <c r="EZ44" s="18"/>
      <c r="FA44" s="18"/>
      <c r="FB44" s="18"/>
      <c r="FC44" s="18"/>
      <c r="FD44" s="18"/>
      <c r="FE44" s="18"/>
      <c r="FF44" s="18" t="s">
        <v>340</v>
      </c>
      <c r="FG44" s="18"/>
      <c r="FH44" s="18"/>
      <c r="FI44" s="18"/>
      <c r="FJ44" s="18"/>
      <c r="FK44" s="18"/>
      <c r="FL44" s="18"/>
      <c r="FM44" s="18"/>
      <c r="FN44" s="18"/>
      <c r="FO44" s="18"/>
      <c r="FP44" s="18"/>
      <c r="FQ44" s="18"/>
      <c r="FR44" s="18"/>
      <c r="FS44" s="18"/>
      <c r="FT44" s="18"/>
      <c r="FU44" s="18"/>
    </row>
    <row r="45" spans="1:177" s="5" customFormat="1" ht="16.5" customHeight="1">
      <c r="A45" s="5" t="s">
        <v>989</v>
      </c>
      <c r="B45" s="70">
        <f>(POWER(B42/B5, 1/37)-1)*100</f>
        <v>-2.919801597646543</v>
      </c>
      <c r="C45" s="70">
        <f t="shared" ref="C45:BN45" si="115">(POWER(C42/C5, 1/37)-1)*100</f>
        <v>-2.919801597646543</v>
      </c>
      <c r="D45" s="70">
        <f t="shared" si="115"/>
        <v>-2.8731140241274988</v>
      </c>
      <c r="E45" s="70">
        <f t="shared" si="115"/>
        <v>-2.8731140241274988</v>
      </c>
      <c r="F45" s="70"/>
      <c r="G45" s="70"/>
      <c r="H45" s="70">
        <f t="shared" si="115"/>
        <v>0.84688019645260404</v>
      </c>
      <c r="I45" s="70">
        <f t="shared" si="115"/>
        <v>0.84688019645260404</v>
      </c>
      <c r="J45" s="70">
        <f t="shared" si="115"/>
        <v>4.5063726191241216</v>
      </c>
      <c r="K45" s="70">
        <f t="shared" si="115"/>
        <v>4.5063726191241216</v>
      </c>
      <c r="L45" s="70">
        <f t="shared" si="115"/>
        <v>4.3864456076041725</v>
      </c>
      <c r="M45" s="70">
        <f t="shared" si="115"/>
        <v>4.3864456076041725</v>
      </c>
      <c r="N45" s="70">
        <f t="shared" si="115"/>
        <v>1.2953675793905051</v>
      </c>
      <c r="O45" s="70">
        <f t="shared" si="115"/>
        <v>2.2200295584352547</v>
      </c>
      <c r="P45" s="70">
        <f t="shared" si="115"/>
        <v>1.0892177815429394</v>
      </c>
      <c r="Q45" s="70">
        <f t="shared" si="115"/>
        <v>1.1186274873904445</v>
      </c>
      <c r="R45" s="70">
        <f t="shared" si="115"/>
        <v>-3.8724642437236945</v>
      </c>
      <c r="S45" s="70">
        <f t="shared" si="115"/>
        <v>-3.8724642437236945</v>
      </c>
      <c r="T45" s="70">
        <f t="shared" si="115"/>
        <v>-2.7692248225941074</v>
      </c>
      <c r="U45" s="70">
        <f t="shared" si="115"/>
        <v>-2.7692248225941074</v>
      </c>
      <c r="V45" s="70"/>
      <c r="W45" s="70"/>
      <c r="X45" s="70">
        <f t="shared" si="115"/>
        <v>-0.53728898630897026</v>
      </c>
      <c r="Y45" s="70">
        <f t="shared" si="115"/>
        <v>-0.53728898630897026</v>
      </c>
      <c r="Z45" s="70">
        <f t="shared" si="115"/>
        <v>3.8194142096634742</v>
      </c>
      <c r="AA45" s="70">
        <f t="shared" si="115"/>
        <v>3.8194142096634742</v>
      </c>
      <c r="AB45" s="70">
        <f t="shared" si="115"/>
        <v>3.1927783024289003</v>
      </c>
      <c r="AC45" s="70">
        <f t="shared" si="115"/>
        <v>3.1927783024289003</v>
      </c>
      <c r="AD45" s="70">
        <f t="shared" si="115"/>
        <v>0.26784130723369604</v>
      </c>
      <c r="AE45" s="70">
        <f t="shared" si="115"/>
        <v>1.13390346907698</v>
      </c>
      <c r="AF45" s="70">
        <f t="shared" si="115"/>
        <v>-0.24388331702788202</v>
      </c>
      <c r="AG45" s="70">
        <f t="shared" si="115"/>
        <v>1.3811551932033428</v>
      </c>
      <c r="AH45" s="70">
        <f t="shared" si="115"/>
        <v>-3.6343790641235163</v>
      </c>
      <c r="AI45" s="70">
        <f t="shared" si="115"/>
        <v>-3.6343790641235163</v>
      </c>
      <c r="AJ45" s="70">
        <f t="shared" si="115"/>
        <v>-5.3960898006222386</v>
      </c>
      <c r="AK45" s="70">
        <f t="shared" si="115"/>
        <v>-5.3960898006222386</v>
      </c>
      <c r="AL45" s="70"/>
      <c r="AM45" s="70"/>
      <c r="AN45" s="70">
        <f t="shared" si="115"/>
        <v>3.707826186245522</v>
      </c>
      <c r="AO45" s="70">
        <f t="shared" si="115"/>
        <v>3.707826186245522</v>
      </c>
      <c r="AP45" s="70">
        <f t="shared" si="115"/>
        <v>5.097608548566801</v>
      </c>
      <c r="AQ45" s="70">
        <f t="shared" si="115"/>
        <v>5.097608548566801</v>
      </c>
      <c r="AR45" s="70">
        <f t="shared" si="115"/>
        <v>4.1752135807876511</v>
      </c>
      <c r="AS45" s="70">
        <f t="shared" si="115"/>
        <v>4.1752135807876511</v>
      </c>
      <c r="AT45" s="70">
        <f t="shared" si="115"/>
        <v>0.88975227809828805</v>
      </c>
      <c r="AU45" s="70">
        <f t="shared" si="115"/>
        <v>2.3614257631535907</v>
      </c>
      <c r="AV45" s="70">
        <f t="shared" si="115"/>
        <v>0.58982352037852959</v>
      </c>
      <c r="AW45" s="70">
        <f t="shared" si="115"/>
        <v>1.7612141872543896</v>
      </c>
      <c r="AX45" s="70">
        <f t="shared" si="115"/>
        <v>-4.0194599977118379</v>
      </c>
      <c r="AY45" s="70">
        <f t="shared" si="115"/>
        <v>-4.0194599977118379</v>
      </c>
      <c r="AZ45" s="70">
        <f t="shared" si="115"/>
        <v>-3.0577563343958669</v>
      </c>
      <c r="BA45" s="70">
        <f t="shared" si="115"/>
        <v>-3.0577563343958669</v>
      </c>
      <c r="BB45" s="70"/>
      <c r="BC45" s="70"/>
      <c r="BD45" s="70">
        <f t="shared" si="115"/>
        <v>0.70594798037484363</v>
      </c>
      <c r="BE45" s="70">
        <f t="shared" si="115"/>
        <v>0.70594798037484363</v>
      </c>
      <c r="BF45" s="70">
        <f t="shared" si="115"/>
        <v>4.0823052654969549</v>
      </c>
      <c r="BG45" s="70">
        <f t="shared" si="115"/>
        <v>4.0823052654969549</v>
      </c>
      <c r="BH45" s="70">
        <f t="shared" si="115"/>
        <v>3.8266268398283287</v>
      </c>
      <c r="BI45" s="70">
        <f t="shared" si="115"/>
        <v>3.8266268398283287</v>
      </c>
      <c r="BJ45" s="70">
        <f t="shared" si="115"/>
        <v>0.63202736400693738</v>
      </c>
      <c r="BK45" s="70">
        <f t="shared" si="115"/>
        <v>1.5748749659783012</v>
      </c>
      <c r="BL45" s="70">
        <f t="shared" si="115"/>
        <v>0.31254615364566529</v>
      </c>
      <c r="BM45" s="70">
        <f t="shared" si="115"/>
        <v>1.2583957448345284</v>
      </c>
      <c r="BN45" s="70">
        <f t="shared" si="115"/>
        <v>-3.4483532155434204</v>
      </c>
      <c r="BO45" s="70">
        <f t="shared" ref="BO45:DZ45" si="116">(POWER(BO42/BO5, 1/37)-1)*100</f>
        <v>-3.4483532155434204</v>
      </c>
      <c r="BP45" s="70">
        <f t="shared" si="116"/>
        <v>-3.1254435928214863</v>
      </c>
      <c r="BQ45" s="70">
        <f t="shared" si="116"/>
        <v>-3.1254435928214863</v>
      </c>
      <c r="BR45" s="70" t="e">
        <f t="shared" si="116"/>
        <v>#DIV/0!</v>
      </c>
      <c r="BS45" s="70" t="e">
        <f t="shared" si="116"/>
        <v>#DIV/0!</v>
      </c>
      <c r="BT45" s="70">
        <f t="shared" si="116"/>
        <v>0.1745806503916647</v>
      </c>
      <c r="BU45" s="70">
        <f t="shared" si="116"/>
        <v>0.1745806503916647</v>
      </c>
      <c r="BV45" s="70">
        <f t="shared" si="116"/>
        <v>4.2412334499843718</v>
      </c>
      <c r="BW45" s="70">
        <f t="shared" si="116"/>
        <v>4.2412334499843718</v>
      </c>
      <c r="BX45" s="70">
        <f t="shared" si="116"/>
        <v>3.2527356614365122</v>
      </c>
      <c r="BY45" s="70">
        <f t="shared" si="116"/>
        <v>3.2527356614365122</v>
      </c>
      <c r="BZ45" s="70">
        <f t="shared" si="116"/>
        <v>0.52445540001739843</v>
      </c>
      <c r="CA45" s="70">
        <f t="shared" si="116"/>
        <v>1.3406106931994843</v>
      </c>
      <c r="CB45" s="70">
        <f t="shared" si="116"/>
        <v>0.23636122417984851</v>
      </c>
      <c r="CC45" s="70">
        <f t="shared" si="116"/>
        <v>1.1016456059792068</v>
      </c>
      <c r="CD45" s="70">
        <f t="shared" si="116"/>
        <v>-2.7279209326337539</v>
      </c>
      <c r="CE45" s="70">
        <f t="shared" si="116"/>
        <v>-2.7279209326337539</v>
      </c>
      <c r="CF45" s="70">
        <f t="shared" si="116"/>
        <v>-3.0829808733858211</v>
      </c>
      <c r="CG45" s="70">
        <f t="shared" si="116"/>
        <v>-3.0829808733858211</v>
      </c>
      <c r="CH45" s="70"/>
      <c r="CI45" s="70"/>
      <c r="CJ45" s="70">
        <f t="shared" si="116"/>
        <v>0.98413720237919833</v>
      </c>
      <c r="CK45" s="70">
        <f t="shared" si="116"/>
        <v>0.98413720237919833</v>
      </c>
      <c r="CL45" s="70">
        <f t="shared" si="116"/>
        <v>4.3252789846746298</v>
      </c>
      <c r="CM45" s="70">
        <f t="shared" si="116"/>
        <v>4.3252789846746298</v>
      </c>
      <c r="CN45" s="70">
        <f t="shared" si="116"/>
        <v>4.1175719099317831</v>
      </c>
      <c r="CO45" s="70">
        <f t="shared" si="116"/>
        <v>4.1175719099317831</v>
      </c>
      <c r="CP45" s="70">
        <f t="shared" si="116"/>
        <v>0.88500585246473751</v>
      </c>
      <c r="CQ45" s="70">
        <f t="shared" si="116"/>
        <v>1.9253379697838024</v>
      </c>
      <c r="CR45" s="70">
        <f t="shared" si="116"/>
        <v>0.67175893116999674</v>
      </c>
      <c r="CS45" s="70">
        <f t="shared" si="116"/>
        <v>1.2452142010063616</v>
      </c>
      <c r="CT45" s="70">
        <f t="shared" si="116"/>
        <v>-2.958285927365556</v>
      </c>
      <c r="CU45" s="70">
        <f t="shared" si="116"/>
        <v>-2.958285927365556</v>
      </c>
      <c r="CV45" s="70">
        <f t="shared" si="116"/>
        <v>-2.7986647612133209</v>
      </c>
      <c r="CW45" s="70">
        <f t="shared" si="116"/>
        <v>-2.7986647612133209</v>
      </c>
      <c r="CX45" s="70"/>
      <c r="CY45" s="70"/>
      <c r="CZ45" s="70">
        <f t="shared" si="116"/>
        <v>0.84174879618319487</v>
      </c>
      <c r="DA45" s="70">
        <f t="shared" si="116"/>
        <v>0.84174879618319487</v>
      </c>
      <c r="DB45" s="70">
        <f t="shared" si="116"/>
        <v>4.5633803950975382</v>
      </c>
      <c r="DC45" s="70">
        <f t="shared" si="116"/>
        <v>4.5633803950975382</v>
      </c>
      <c r="DD45" s="70">
        <f t="shared" si="116"/>
        <v>4.5898344617580022</v>
      </c>
      <c r="DE45" s="70">
        <f t="shared" si="116"/>
        <v>4.5898344617580022</v>
      </c>
      <c r="DF45" s="70">
        <f t="shared" si="116"/>
        <v>1.5288299758317248</v>
      </c>
      <c r="DG45" s="70">
        <f t="shared" si="116"/>
        <v>2.4104780358194855</v>
      </c>
      <c r="DH45" s="70">
        <f t="shared" si="116"/>
        <v>1.3205586791720014</v>
      </c>
      <c r="DI45" s="70">
        <f t="shared" si="116"/>
        <v>1.0757139230732848</v>
      </c>
      <c r="DJ45" s="70">
        <f t="shared" si="116"/>
        <v>-3.7290785900239043</v>
      </c>
      <c r="DK45" s="70">
        <f t="shared" si="116"/>
        <v>-3.7290785900239043</v>
      </c>
      <c r="DL45" s="70">
        <f t="shared" si="116"/>
        <v>-2.8298056897274382</v>
      </c>
      <c r="DM45" s="70">
        <f t="shared" si="116"/>
        <v>-2.8298056897274382</v>
      </c>
      <c r="DN45" s="70"/>
      <c r="DO45" s="70"/>
      <c r="DP45" s="70">
        <f t="shared" si="116"/>
        <v>1.1191738255713624</v>
      </c>
      <c r="DQ45" s="70">
        <f t="shared" si="116"/>
        <v>1.1191738255713624</v>
      </c>
      <c r="DR45" s="70">
        <f t="shared" si="116"/>
        <v>4.0522910326558081</v>
      </c>
      <c r="DS45" s="70">
        <f t="shared" si="116"/>
        <v>4.0522910326558081</v>
      </c>
      <c r="DT45" s="70">
        <f t="shared" si="116"/>
        <v>3.4328714761095336</v>
      </c>
      <c r="DU45" s="70">
        <f t="shared" si="116"/>
        <v>3.4328714761095336</v>
      </c>
      <c r="DV45" s="70">
        <f t="shared" si="116"/>
        <v>0.79182418128813659</v>
      </c>
      <c r="DW45" s="70">
        <f t="shared" si="116"/>
        <v>1.5943072266803027</v>
      </c>
      <c r="DX45" s="70">
        <f t="shared" si="116"/>
        <v>0.7261216879362431</v>
      </c>
      <c r="DY45" s="70">
        <f t="shared" si="116"/>
        <v>0.86192690058475296</v>
      </c>
      <c r="DZ45" s="70">
        <f t="shared" si="116"/>
        <v>-4.0542544258758806</v>
      </c>
      <c r="EA45" s="70">
        <f t="shared" ref="EA45:FU45" si="117">(POWER(EA42/EA5, 1/37)-1)*100</f>
        <v>-4.0542544258758806</v>
      </c>
      <c r="EB45" s="70">
        <f t="shared" si="117"/>
        <v>-3.0070573379619825</v>
      </c>
      <c r="EC45" s="70">
        <f t="shared" si="117"/>
        <v>-3.0070573379619825</v>
      </c>
      <c r="ED45" s="70"/>
      <c r="EE45" s="70"/>
      <c r="EF45" s="70">
        <f t="shared" si="117"/>
        <v>0.53820651329876679</v>
      </c>
      <c r="EG45" s="70">
        <f t="shared" si="117"/>
        <v>0.53820651329876679</v>
      </c>
      <c r="EH45" s="70">
        <f t="shared" si="117"/>
        <v>3.6401787328867785</v>
      </c>
      <c r="EI45" s="70">
        <f t="shared" si="117"/>
        <v>3.6401787328867785</v>
      </c>
      <c r="EJ45" s="70">
        <f t="shared" si="117"/>
        <v>3.6615476052890727</v>
      </c>
      <c r="EK45" s="70">
        <f t="shared" si="117"/>
        <v>3.6615476052890727</v>
      </c>
      <c r="EL45" s="70">
        <f t="shared" si="117"/>
        <v>0.59884782828365513</v>
      </c>
      <c r="EM45" s="70">
        <f t="shared" si="117"/>
        <v>1.6034065947785336</v>
      </c>
      <c r="EN45" s="70">
        <f t="shared" si="117"/>
        <v>0.47551512634553816</v>
      </c>
      <c r="EO45" s="70">
        <f t="shared" si="117"/>
        <v>1.1225535564706401</v>
      </c>
      <c r="EP45" s="70">
        <f t="shared" si="117"/>
        <v>-2.1609106832643055</v>
      </c>
      <c r="EQ45" s="70">
        <f t="shared" si="117"/>
        <v>-2.1609106832643055</v>
      </c>
      <c r="ER45" s="70">
        <f t="shared" si="117"/>
        <v>-2.3280097740531303</v>
      </c>
      <c r="ES45" s="70">
        <f t="shared" si="117"/>
        <v>-2.3280097740531303</v>
      </c>
      <c r="ET45" s="70"/>
      <c r="EU45" s="70"/>
      <c r="EV45" s="70">
        <f t="shared" si="117"/>
        <v>0.67672157982976433</v>
      </c>
      <c r="EW45" s="70">
        <f t="shared" si="117"/>
        <v>0.67672157982976433</v>
      </c>
      <c r="EX45" s="70">
        <f t="shared" si="117"/>
        <v>4.7703667601639577</v>
      </c>
      <c r="EY45" s="70">
        <f t="shared" si="117"/>
        <v>4.7703667601639577</v>
      </c>
      <c r="EZ45" s="70">
        <f t="shared" si="117"/>
        <v>4.6177514458545676</v>
      </c>
      <c r="FA45" s="70">
        <f t="shared" si="117"/>
        <v>4.6177514458545676</v>
      </c>
      <c r="FB45" s="70">
        <f t="shared" si="117"/>
        <v>1.9437566493334835</v>
      </c>
      <c r="FC45" s="70">
        <f t="shared" si="117"/>
        <v>2.8088986841978913</v>
      </c>
      <c r="FD45" s="70">
        <f t="shared" si="117"/>
        <v>1.7165909708781735</v>
      </c>
      <c r="FE45" s="70">
        <f t="shared" si="117"/>
        <v>1.0738736944422955</v>
      </c>
      <c r="FF45" s="70">
        <f t="shared" si="117"/>
        <v>-2.3085306030497077</v>
      </c>
      <c r="FG45" s="70">
        <f t="shared" si="117"/>
        <v>-2.3085306030497077</v>
      </c>
      <c r="FH45" s="70">
        <f t="shared" si="117"/>
        <v>-3.154567406883102</v>
      </c>
      <c r="FI45" s="70">
        <f t="shared" si="117"/>
        <v>-3.154567406883102</v>
      </c>
      <c r="FJ45" s="70"/>
      <c r="FK45" s="70"/>
      <c r="FL45" s="70">
        <f t="shared" si="117"/>
        <v>0.88028008185487838</v>
      </c>
      <c r="FM45" s="70">
        <f t="shared" si="117"/>
        <v>0.88028008185487838</v>
      </c>
      <c r="FN45" s="70">
        <f t="shared" si="117"/>
        <v>5.040633098424907</v>
      </c>
      <c r="FO45" s="70">
        <f t="shared" si="117"/>
        <v>5.040633098424907</v>
      </c>
      <c r="FP45" s="70">
        <f t="shared" si="117"/>
        <v>4.4633297111504433</v>
      </c>
      <c r="FQ45" s="70">
        <f t="shared" si="117"/>
        <v>4.4633297111504433</v>
      </c>
      <c r="FR45" s="70">
        <f t="shared" si="117"/>
        <v>1.6928170252016761</v>
      </c>
      <c r="FS45" s="70">
        <f t="shared" si="117"/>
        <v>2.5564167696179307</v>
      </c>
      <c r="FT45" s="70">
        <f t="shared" si="117"/>
        <v>1.554148244801512</v>
      </c>
      <c r="FU45" s="70">
        <f t="shared" si="117"/>
        <v>0.98693016694937352</v>
      </c>
    </row>
    <row r="46" spans="1:177" ht="16.5" customHeight="1">
      <c r="B46" s="383" t="s">
        <v>1046</v>
      </c>
      <c r="C46" s="383"/>
      <c r="D46" s="383"/>
      <c r="E46" s="383"/>
      <c r="F46" s="383"/>
      <c r="G46" s="383"/>
      <c r="H46" s="383"/>
      <c r="I46" s="383"/>
      <c r="J46" s="383"/>
      <c r="K46" s="383"/>
      <c r="L46" s="383"/>
      <c r="M46" s="383"/>
      <c r="N46" s="383"/>
      <c r="O46" s="383"/>
      <c r="P46" s="383"/>
      <c r="Q46" s="383"/>
    </row>
    <row r="47" spans="1:177" hidden="1">
      <c r="B47" s="379" t="s">
        <v>910</v>
      </c>
      <c r="C47" s="379"/>
      <c r="D47" s="379"/>
      <c r="E47" s="379"/>
      <c r="F47" s="379"/>
      <c r="G47" s="379"/>
      <c r="H47" s="379"/>
      <c r="I47" s="379"/>
      <c r="J47" s="379"/>
      <c r="K47" s="379"/>
      <c r="L47" s="379"/>
      <c r="M47" s="379"/>
      <c r="N47" s="379"/>
      <c r="O47" s="379"/>
      <c r="P47" s="379"/>
      <c r="Q47" s="379"/>
    </row>
    <row r="48" spans="1:177" hidden="1">
      <c r="B48" s="1" t="s">
        <v>161</v>
      </c>
      <c r="R48" s="1" t="s">
        <v>290</v>
      </c>
      <c r="AH48" s="1" t="s">
        <v>290</v>
      </c>
      <c r="AX48" s="1" t="s">
        <v>290</v>
      </c>
      <c r="BN48" s="1" t="s">
        <v>290</v>
      </c>
      <c r="CD48" s="1" t="s">
        <v>290</v>
      </c>
      <c r="CT48" s="1" t="s">
        <v>290</v>
      </c>
      <c r="DJ48" s="1" t="s">
        <v>290</v>
      </c>
      <c r="DZ48" s="1" t="s">
        <v>290</v>
      </c>
      <c r="EP48" s="1" t="s">
        <v>290</v>
      </c>
      <c r="FF48" s="1" t="s">
        <v>290</v>
      </c>
    </row>
    <row r="49" spans="2:16" s="89" customFormat="1" ht="16.5" customHeight="1">
      <c r="B49" s="384" t="s">
        <v>1045</v>
      </c>
      <c r="C49" s="384"/>
      <c r="D49" s="384"/>
      <c r="E49" s="384"/>
      <c r="F49" s="384"/>
      <c r="G49" s="384"/>
      <c r="H49" s="384"/>
      <c r="I49" s="384"/>
      <c r="J49" s="384"/>
      <c r="K49" s="384"/>
      <c r="L49" s="384"/>
      <c r="M49" s="384"/>
      <c r="N49" s="384"/>
      <c r="O49" s="384"/>
      <c r="P49" s="384"/>
    </row>
    <row r="50" spans="2:16" s="89" customFormat="1">
      <c r="B50" s="270" t="s">
        <v>1044</v>
      </c>
    </row>
    <row r="51" spans="2:16">
      <c r="B51" s="89" t="s">
        <v>1235</v>
      </c>
    </row>
  </sheetData>
  <mergeCells count="12">
    <mergeCell ref="B46:Q46"/>
    <mergeCell ref="B47:Q47"/>
    <mergeCell ref="B49:P49"/>
    <mergeCell ref="AH2:AW2"/>
    <mergeCell ref="AX2:BM2"/>
    <mergeCell ref="EP2:FE2"/>
    <mergeCell ref="FF2:FU2"/>
    <mergeCell ref="BN2:CC2"/>
    <mergeCell ref="CD2:CS2"/>
    <mergeCell ref="CT2:DI2"/>
    <mergeCell ref="DJ2:DY2"/>
    <mergeCell ref="DZ2:EO2"/>
  </mergeCells>
  <phoneticPr fontId="16" type="noConversion"/>
  <pageMargins left="0.35433070866141736" right="0.35433070866141736" top="0.59055118110236227" bottom="0.59055118110236227" header="0.51181102362204722" footer="0.51181102362204722"/>
  <pageSetup scale="52" orientation="landscape" r:id="rId1"/>
  <headerFooter alignWithMargins="0"/>
  <rowBreaks count="1" manualBreakCount="1">
    <brk id="51" max="177" man="1"/>
  </rowBreaks>
  <colBreaks count="10" manualBreakCount="10">
    <brk id="17" max="1048575" man="1"/>
    <brk id="33" max="1048575" man="1"/>
    <brk id="49" max="1048575" man="1"/>
    <brk id="65" max="1048575" man="1"/>
    <brk id="81" max="1048575" man="1"/>
    <brk id="97" max="1048575" man="1"/>
    <brk id="113" max="1048575" man="1"/>
    <brk id="129" max="1048575" man="1"/>
    <brk id="145" max="1048575" man="1"/>
    <brk id="161" max="1048575" man="1"/>
  </colBreaks>
</worksheet>
</file>

<file path=xl/worksheets/sheet54.xml><?xml version="1.0" encoding="utf-8"?>
<worksheet xmlns="http://schemas.openxmlformats.org/spreadsheetml/2006/main" xmlns:r="http://schemas.openxmlformats.org/officeDocument/2006/relationships">
  <dimension ref="A1:AR141"/>
  <sheetViews>
    <sheetView view="pageBreakPreview" zoomScale="90" zoomScaleSheetLayoutView="90" workbookViewId="0">
      <pane xSplit="1" ySplit="5" topLeftCell="B6" activePane="bottomRight" state="frozen"/>
      <selection activeCell="B23" sqref="B23"/>
      <selection pane="topRight" activeCell="B23" sqref="B23"/>
      <selection pane="bottomLeft" activeCell="B23" sqref="B23"/>
      <selection pane="bottomRight" activeCell="E54" sqref="E54"/>
    </sheetView>
  </sheetViews>
  <sheetFormatPr defaultRowHeight="12.75"/>
  <cols>
    <col min="1" max="1" width="9" style="1"/>
    <col min="2" max="2" width="12.375" style="1" customWidth="1"/>
    <col min="3" max="3" width="18.625" style="1" bestFit="1" customWidth="1"/>
    <col min="4" max="4" width="22" style="1" bestFit="1" customWidth="1"/>
    <col min="5" max="5" width="11.125" style="8" customWidth="1"/>
    <col min="6" max="6" width="12.25" style="1" customWidth="1"/>
    <col min="7" max="7" width="18.25" style="1" bestFit="1" customWidth="1"/>
    <col min="8" max="8" width="20.5" style="1" bestFit="1" customWidth="1"/>
    <col min="9" max="9" width="9" style="8"/>
    <col min="10" max="10" width="12.875" style="1" customWidth="1"/>
    <col min="11" max="11" width="17.375" style="1" bestFit="1" customWidth="1"/>
    <col min="12" max="12" width="20.25" style="1" bestFit="1" customWidth="1"/>
    <col min="13" max="13" width="9" style="8"/>
    <col min="14" max="14" width="11.125" style="1" customWidth="1"/>
    <col min="15" max="15" width="19" style="1" bestFit="1" customWidth="1"/>
    <col min="16" max="16" width="20.75" style="1" bestFit="1" customWidth="1"/>
    <col min="17" max="17" width="9.75" style="8" customWidth="1"/>
    <col min="18" max="18" width="11.375" style="1" customWidth="1"/>
    <col min="19" max="19" width="18.25" style="1" bestFit="1" customWidth="1"/>
    <col min="20" max="20" width="20.75" style="1" bestFit="1" customWidth="1"/>
    <col min="21" max="21" width="11.375" style="8" customWidth="1"/>
    <col min="22" max="22" width="11.5" style="1" customWidth="1"/>
    <col min="23" max="23" width="18.125" style="1" bestFit="1" customWidth="1"/>
    <col min="24" max="24" width="20.75" style="1" bestFit="1" customWidth="1"/>
    <col min="25" max="25" width="10.75" style="8" customWidth="1"/>
    <col min="26" max="26" width="11.875" style="1" customWidth="1"/>
    <col min="27" max="27" width="17.75" style="1" bestFit="1" customWidth="1"/>
    <col min="28" max="28" width="20.25" style="1" bestFit="1" customWidth="1"/>
    <col min="29" max="29" width="10.25" style="8" customWidth="1"/>
    <col min="30" max="30" width="11" style="1" customWidth="1"/>
    <col min="31" max="31" width="18.25" style="1" bestFit="1" customWidth="1"/>
    <col min="32" max="32" width="20.75" style="1" bestFit="1" customWidth="1"/>
    <col min="33" max="33" width="11.375" style="8" customWidth="1"/>
    <col min="34" max="34" width="11.375" style="1" customWidth="1"/>
    <col min="35" max="35" width="18.25" style="1" bestFit="1" customWidth="1"/>
    <col min="36" max="36" width="20.75" style="1" bestFit="1" customWidth="1"/>
    <col min="37" max="37" width="11.875" style="8" customWidth="1"/>
    <col min="38" max="38" width="12.25" style="1" customWidth="1"/>
    <col min="39" max="39" width="18.125" style="1" bestFit="1" customWidth="1"/>
    <col min="40" max="40" width="20.75" style="1" bestFit="1" customWidth="1"/>
    <col min="41" max="41" width="11.625" style="8" customWidth="1"/>
    <col min="42" max="42" width="10.625" style="1" customWidth="1"/>
    <col min="43" max="43" width="17.75" style="1" bestFit="1" customWidth="1"/>
    <col min="44" max="44" width="20.25" style="1" bestFit="1" customWidth="1"/>
    <col min="45" max="16384" width="9" style="1"/>
  </cols>
  <sheetData>
    <row r="1" spans="1:44">
      <c r="B1" s="1" t="s">
        <v>230</v>
      </c>
      <c r="Q1" s="8" t="s">
        <v>231</v>
      </c>
      <c r="AG1" s="8" t="s">
        <v>232</v>
      </c>
    </row>
    <row r="3" spans="1:44">
      <c r="B3" s="367" t="s">
        <v>264</v>
      </c>
      <c r="C3" s="367"/>
      <c r="D3" s="367"/>
      <c r="E3" s="370" t="s">
        <v>280</v>
      </c>
      <c r="F3" s="370"/>
      <c r="G3" s="370"/>
      <c r="H3" s="370"/>
      <c r="I3" s="370" t="s">
        <v>281</v>
      </c>
      <c r="J3" s="370"/>
      <c r="K3" s="370"/>
      <c r="L3" s="370"/>
      <c r="M3" s="370" t="s">
        <v>282</v>
      </c>
      <c r="N3" s="370"/>
      <c r="O3" s="370"/>
      <c r="P3" s="370"/>
      <c r="Q3" s="370" t="s">
        <v>283</v>
      </c>
      <c r="R3" s="370"/>
      <c r="S3" s="370"/>
      <c r="T3" s="370"/>
      <c r="U3" s="370" t="s">
        <v>284</v>
      </c>
      <c r="V3" s="370"/>
      <c r="W3" s="370"/>
      <c r="X3" s="370"/>
      <c r="Y3" s="370" t="s">
        <v>285</v>
      </c>
      <c r="Z3" s="370"/>
      <c r="AA3" s="370"/>
      <c r="AB3" s="370"/>
      <c r="AC3" s="370" t="s">
        <v>286</v>
      </c>
      <c r="AD3" s="370"/>
      <c r="AE3" s="370"/>
      <c r="AF3" s="370"/>
      <c r="AG3" s="370" t="s">
        <v>287</v>
      </c>
      <c r="AH3" s="370"/>
      <c r="AI3" s="370"/>
      <c r="AJ3" s="370"/>
      <c r="AK3" s="370" t="s">
        <v>288</v>
      </c>
      <c r="AL3" s="370"/>
      <c r="AM3" s="370"/>
      <c r="AN3" s="370"/>
      <c r="AO3" s="370" t="s">
        <v>289</v>
      </c>
      <c r="AP3" s="370"/>
      <c r="AQ3" s="370"/>
      <c r="AR3" s="370"/>
    </row>
    <row r="4" spans="1:44" s="324" customFormat="1" ht="81" customHeight="1">
      <c r="B4" s="277" t="s">
        <v>917</v>
      </c>
      <c r="C4" s="277" t="s">
        <v>1099</v>
      </c>
      <c r="D4" s="277" t="s">
        <v>1097</v>
      </c>
      <c r="E4" s="297" t="s">
        <v>473</v>
      </c>
      <c r="F4" s="277" t="s">
        <v>918</v>
      </c>
      <c r="G4" s="277" t="s">
        <v>1099</v>
      </c>
      <c r="H4" s="277" t="s">
        <v>1097</v>
      </c>
      <c r="I4" s="297" t="s">
        <v>473</v>
      </c>
      <c r="J4" s="277" t="s">
        <v>918</v>
      </c>
      <c r="K4" s="277" t="s">
        <v>1099</v>
      </c>
      <c r="L4" s="277" t="s">
        <v>1097</v>
      </c>
      <c r="M4" s="297" t="s">
        <v>473</v>
      </c>
      <c r="N4" s="277" t="s">
        <v>918</v>
      </c>
      <c r="O4" s="277" t="s">
        <v>1099</v>
      </c>
      <c r="P4" s="277" t="s">
        <v>1097</v>
      </c>
      <c r="Q4" s="297" t="s">
        <v>473</v>
      </c>
      <c r="R4" s="277" t="s">
        <v>918</v>
      </c>
      <c r="S4" s="277" t="s">
        <v>1099</v>
      </c>
      <c r="T4" s="277" t="s">
        <v>1097</v>
      </c>
      <c r="U4" s="297" t="s">
        <v>473</v>
      </c>
      <c r="V4" s="277" t="s">
        <v>918</v>
      </c>
      <c r="W4" s="277" t="s">
        <v>1099</v>
      </c>
      <c r="X4" s="277" t="s">
        <v>1097</v>
      </c>
      <c r="Y4" s="297" t="s">
        <v>473</v>
      </c>
      <c r="Z4" s="277" t="s">
        <v>918</v>
      </c>
      <c r="AA4" s="277" t="s">
        <v>1099</v>
      </c>
      <c r="AB4" s="277" t="s">
        <v>1097</v>
      </c>
      <c r="AC4" s="297" t="s">
        <v>473</v>
      </c>
      <c r="AD4" s="277" t="s">
        <v>918</v>
      </c>
      <c r="AE4" s="277" t="s">
        <v>1099</v>
      </c>
      <c r="AF4" s="277" t="s">
        <v>1097</v>
      </c>
      <c r="AG4" s="297" t="s">
        <v>473</v>
      </c>
      <c r="AH4" s="277" t="s">
        <v>918</v>
      </c>
      <c r="AI4" s="277" t="s">
        <v>1099</v>
      </c>
      <c r="AJ4" s="277" t="s">
        <v>1097</v>
      </c>
      <c r="AK4" s="297" t="s">
        <v>473</v>
      </c>
      <c r="AL4" s="277" t="s">
        <v>918</v>
      </c>
      <c r="AM4" s="277" t="s">
        <v>1099</v>
      </c>
      <c r="AN4" s="277" t="s">
        <v>1097</v>
      </c>
      <c r="AO4" s="297" t="s">
        <v>473</v>
      </c>
      <c r="AP4" s="277" t="s">
        <v>918</v>
      </c>
      <c r="AQ4" s="277" t="s">
        <v>1099</v>
      </c>
      <c r="AR4" s="277" t="s">
        <v>1097</v>
      </c>
    </row>
    <row r="5" spans="1:44" s="279" customFormat="1">
      <c r="B5" s="280" t="s">
        <v>210</v>
      </c>
      <c r="C5" s="280" t="s">
        <v>207</v>
      </c>
      <c r="D5" s="280" t="s">
        <v>206</v>
      </c>
      <c r="E5" s="340" t="s">
        <v>80</v>
      </c>
      <c r="F5" s="280" t="s">
        <v>212</v>
      </c>
      <c r="G5" s="280" t="s">
        <v>203</v>
      </c>
      <c r="H5" s="280" t="s">
        <v>152</v>
      </c>
      <c r="I5" s="340" t="s">
        <v>84</v>
      </c>
      <c r="J5" s="280" t="s">
        <v>211</v>
      </c>
      <c r="K5" s="280" t="s">
        <v>208</v>
      </c>
      <c r="L5" s="280" t="s">
        <v>205</v>
      </c>
      <c r="M5" s="340" t="s">
        <v>87</v>
      </c>
      <c r="N5" s="280" t="s">
        <v>213</v>
      </c>
      <c r="O5" s="280" t="s">
        <v>209</v>
      </c>
      <c r="P5" s="280" t="s">
        <v>204</v>
      </c>
      <c r="Q5" s="340" t="s">
        <v>77</v>
      </c>
      <c r="R5" s="280" t="s">
        <v>214</v>
      </c>
      <c r="S5" s="280" t="s">
        <v>215</v>
      </c>
      <c r="T5" s="280" t="s">
        <v>216</v>
      </c>
      <c r="U5" s="340" t="s">
        <v>81</v>
      </c>
      <c r="V5" s="280" t="s">
        <v>217</v>
      </c>
      <c r="W5" s="280" t="s">
        <v>218</v>
      </c>
      <c r="X5" s="280" t="s">
        <v>219</v>
      </c>
      <c r="Y5" s="340" t="s">
        <v>101</v>
      </c>
      <c r="Z5" s="280" t="s">
        <v>220</v>
      </c>
      <c r="AA5" s="280" t="s">
        <v>221</v>
      </c>
      <c r="AB5" s="280" t="s">
        <v>173</v>
      </c>
      <c r="AC5" s="340" t="s">
        <v>88</v>
      </c>
      <c r="AD5" s="280" t="s">
        <v>222</v>
      </c>
      <c r="AE5" s="280" t="s">
        <v>223</v>
      </c>
      <c r="AF5" s="280" t="s">
        <v>224</v>
      </c>
      <c r="AG5" s="340" t="s">
        <v>77</v>
      </c>
      <c r="AH5" s="280" t="s">
        <v>214</v>
      </c>
      <c r="AI5" s="280" t="s">
        <v>215</v>
      </c>
      <c r="AJ5" s="280" t="s">
        <v>216</v>
      </c>
      <c r="AK5" s="340" t="s">
        <v>81</v>
      </c>
      <c r="AL5" s="280" t="s">
        <v>217</v>
      </c>
      <c r="AM5" s="280" t="s">
        <v>218</v>
      </c>
      <c r="AN5" s="280" t="s">
        <v>219</v>
      </c>
      <c r="AO5" s="340" t="s">
        <v>101</v>
      </c>
      <c r="AP5" s="280" t="s">
        <v>220</v>
      </c>
      <c r="AQ5" s="280" t="s">
        <v>221</v>
      </c>
      <c r="AR5" s="280" t="s">
        <v>173</v>
      </c>
    </row>
    <row r="6" spans="1:44" s="4" customFormat="1" ht="17.25" customHeight="1">
      <c r="A6" s="10">
        <v>1981</v>
      </c>
      <c r="B6" s="339">
        <v>-135738</v>
      </c>
      <c r="C6" s="78">
        <f>B6/'a30-2'!B3*100</f>
        <v>-320893.61702127662</v>
      </c>
      <c r="D6" s="78">
        <f>C6*1000000/'a1'!F8</f>
        <v>-12928.876550192723</v>
      </c>
      <c r="E6" s="291">
        <f>D60/C60*100</f>
        <v>1.4255153953490898</v>
      </c>
      <c r="F6" s="78">
        <f>E6/100*B6</f>
        <v>-1934.9660873389473</v>
      </c>
      <c r="G6" s="78">
        <f>F6/'a30-2'!C3*100</f>
        <v>-5691.0767274674927</v>
      </c>
      <c r="H6" s="78">
        <f>G6*1000000/'a1'!L8</f>
        <v>-9892.3291201273296</v>
      </c>
      <c r="I6" s="291">
        <f>E60/C60*100</f>
        <v>0.29156418484192009</v>
      </c>
      <c r="J6" s="78">
        <f t="shared" ref="J6:J26" si="0">I6/100*B6</f>
        <v>-395.7633932207255</v>
      </c>
      <c r="K6" s="78">
        <f>J6/'a30-2'!D3*100</f>
        <v>-972.39162953495202</v>
      </c>
      <c r="L6" s="78">
        <f>K6*1000000/'a1'!R8</f>
        <v>-7870.3663226922654</v>
      </c>
      <c r="M6" s="291">
        <f>F60/C60*100</f>
        <v>2.1997621878715812</v>
      </c>
      <c r="N6" s="78">
        <f t="shared" ref="N6:N26" si="1">M6/100*B6</f>
        <v>-2985.9131985731265</v>
      </c>
      <c r="O6" s="78">
        <f>N6/'a30-2'!E3*100</f>
        <v>-7597.7435078196604</v>
      </c>
      <c r="P6" s="78">
        <f>O6*1000000/'a1'!X8</f>
        <v>-8887.5906514780127</v>
      </c>
      <c r="Q6" s="291">
        <f>G60/C60*100</f>
        <v>1.805851915799304</v>
      </c>
      <c r="R6" s="78">
        <f t="shared" ref="R6:R26" si="2">Q6/100*B6</f>
        <v>-2451.2272734676594</v>
      </c>
      <c r="S6" s="78">
        <f>R6/'a30-2'!F3*100</f>
        <v>-6221.3890189534504</v>
      </c>
      <c r="T6" s="78">
        <f>S6*1000000/'a1'!AD8</f>
        <v>-8806.7021011800753</v>
      </c>
      <c r="U6" s="291">
        <f>H60/C60*100</f>
        <v>22.443112406951933</v>
      </c>
      <c r="V6" s="78">
        <f t="shared" ref="V6:V26" si="3">U6/100*B6</f>
        <v>-30463.831918948414</v>
      </c>
      <c r="W6" s="78">
        <f>V6/'a30-2'!G3*100</f>
        <v>-72189.175163384862</v>
      </c>
      <c r="X6" s="78">
        <f>W6*1000000/'a1'!AJ8</f>
        <v>-11025.949716174371</v>
      </c>
      <c r="Y6" s="291">
        <f>I60/C60*100</f>
        <v>35.98265817492765</v>
      </c>
      <c r="Z6" s="78">
        <f t="shared" ref="Z6:Z26" si="4">Y6/100*B6</f>
        <v>-48842.140553483296</v>
      </c>
      <c r="AA6" s="78">
        <f>Z6/'a30-2'!H3*100</f>
        <v>-113586.37338019371</v>
      </c>
      <c r="AB6" s="78">
        <f>AA6*1000000/'a1'!AP8</f>
        <v>-12889.546864479173</v>
      </c>
      <c r="AC6" s="291">
        <f>J60/C60*100</f>
        <v>3.7615580495061871</v>
      </c>
      <c r="AD6" s="78">
        <f t="shared" ref="AD6:AD26" si="5">AC6/100*B6</f>
        <v>-5105.8636652387077</v>
      </c>
      <c r="AE6" s="78">
        <f>AD6/'a30-2'!I3*100</f>
        <v>-11683.898547456996</v>
      </c>
      <c r="AF6" s="78">
        <f>AE6*1000000/'a1'!AV8</f>
        <v>-11282.849656419563</v>
      </c>
      <c r="AG6" s="291">
        <f>K60/C60*100</f>
        <v>4.1038880654146235</v>
      </c>
      <c r="AH6" s="78">
        <f t="shared" ref="AH6:AH26" si="6">AG6/100*B6</f>
        <v>-5570.5355822325018</v>
      </c>
      <c r="AI6" s="78">
        <f>AH6/'a30-2'!J3*100</f>
        <v>-15473.709950645838</v>
      </c>
      <c r="AJ6" s="78">
        <f>AI6*1000000/'a1'!BB8</f>
        <v>-15858.126802464376</v>
      </c>
      <c r="AK6" s="291">
        <f>L60/C60*100</f>
        <v>14.822808246325586</v>
      </c>
      <c r="AL6" s="78">
        <f t="shared" ref="AL6:AL26" si="7">AK6/100*B6</f>
        <v>-20120.183457397423</v>
      </c>
      <c r="AM6" s="78">
        <f>AL6/'a30-2'!K3*100</f>
        <v>-45623.998769608668</v>
      </c>
      <c r="AN6" s="78">
        <f>AM6*1000000/'a1'!BH8</f>
        <v>-19913.54332653981</v>
      </c>
      <c r="AO6" s="291">
        <f>M60/C60*100</f>
        <v>12.649650611633248</v>
      </c>
      <c r="AP6" s="78">
        <f t="shared" ref="AP6:AP26" si="8">AO6/100*B6</f>
        <v>-17170.382747218737</v>
      </c>
      <c r="AQ6" s="78">
        <f>AP6/'a30-2'!L3*100</f>
        <v>-38585.129769030871</v>
      </c>
      <c r="AR6" s="78">
        <f>AQ6*1000000/'a1'!BN8</f>
        <v>-13650.924470338436</v>
      </c>
    </row>
    <row r="7" spans="1:44" s="4" customFormat="1" ht="17.25" customHeight="1">
      <c r="A7" s="10">
        <v>1982</v>
      </c>
      <c r="B7" s="339">
        <v>-136601</v>
      </c>
      <c r="C7" s="78">
        <f>B7/'a30-2'!B4*100</f>
        <v>-296958.69565217389</v>
      </c>
      <c r="D7" s="78">
        <f>C7*1000000/'a1'!F9</f>
        <v>-11823.043412377745</v>
      </c>
      <c r="E7" s="291">
        <f t="shared" ref="E7:E39" si="9">D61/C61*100</f>
        <v>1.4560218042614141</v>
      </c>
      <c r="F7" s="78">
        <f t="shared" ref="F7:F26" si="10">E7/100*B7</f>
        <v>-1988.9403448391342</v>
      </c>
      <c r="G7" s="78">
        <f>F7/'a30-2'!C4*100</f>
        <v>-5464.1218264811387</v>
      </c>
      <c r="H7" s="78">
        <f>G7*1000000/'a1'!L9</f>
        <v>-9522.7769961068643</v>
      </c>
      <c r="I7" s="291">
        <f t="shared" ref="I7:I41" si="11">E61/C61*100</f>
        <v>0.29754161074344182</v>
      </c>
      <c r="J7" s="78">
        <f t="shared" si="0"/>
        <v>-406.44481569164901</v>
      </c>
      <c r="K7" s="78">
        <f>J7/'a30-2'!D4*100</f>
        <v>-927.95620020924434</v>
      </c>
      <c r="L7" s="78">
        <f>K7*1000000/'a1'!R9</f>
        <v>-7508.4652248539051</v>
      </c>
      <c r="M7" s="291">
        <f t="shared" ref="M7:M41" si="12">F61/C61*100</f>
        <v>2.4282486778075176</v>
      </c>
      <c r="N7" s="78">
        <f t="shared" si="1"/>
        <v>-3317.0119763718471</v>
      </c>
      <c r="O7" s="78">
        <f>N7/'a30-2'!E4*100</f>
        <v>-7590.4164219035392</v>
      </c>
      <c r="P7" s="78">
        <f>O7*1000000/'a1'!X9</f>
        <v>-8835.9495411187163</v>
      </c>
      <c r="Q7" s="291">
        <f t="shared" ref="Q7:Q41" si="13">G61/C61*100</f>
        <v>1.877217071417715</v>
      </c>
      <c r="R7" s="78">
        <f t="shared" si="2"/>
        <v>-2564.2972917273128</v>
      </c>
      <c r="S7" s="78">
        <f>R7/'a30-2'!F4*100</f>
        <v>-5977.3829643993313</v>
      </c>
      <c r="T7" s="78">
        <f>S7*1000000/'a1'!AD9</f>
        <v>-8449.1113444341227</v>
      </c>
      <c r="U7" s="291">
        <f t="shared" ref="U7:U41" si="14">H61/C61*100</f>
        <v>22.551077976510957</v>
      </c>
      <c r="V7" s="78">
        <f t="shared" si="3"/>
        <v>-30804.998026693735</v>
      </c>
      <c r="W7" s="78">
        <f>V7/'a30-2'!G4*100</f>
        <v>-66390.081954081325</v>
      </c>
      <c r="X7" s="78">
        <f>W7*1000000/'a1'!AJ9</f>
        <v>-10088.710634904361</v>
      </c>
      <c r="Y7" s="291">
        <f t="shared" ref="Y7:Y41" si="15">I61/C61*100</f>
        <v>36.127734227074484</v>
      </c>
      <c r="Z7" s="78">
        <f t="shared" si="4"/>
        <v>-49350.846231526011</v>
      </c>
      <c r="AA7" s="78">
        <f>Z7/'a30-2'!H4*100</f>
        <v>-105001.80049260853</v>
      </c>
      <c r="AB7" s="78">
        <f>AA7*1000000/'a1'!AP9</f>
        <v>-11771.122243206555</v>
      </c>
      <c r="AC7" s="291">
        <f t="shared" ref="AC7:AC41" si="16">J61/C61*100</f>
        <v>3.6993052210180304</v>
      </c>
      <c r="AD7" s="78">
        <f t="shared" si="5"/>
        <v>-5053.2879249628395</v>
      </c>
      <c r="AE7" s="78">
        <f>AD7/'a30-2'!I4*100</f>
        <v>-10914.228779617364</v>
      </c>
      <c r="AF7" s="78">
        <f>AE7*1000000/'a1'!AV9</f>
        <v>-10441.99978149886</v>
      </c>
      <c r="AG7" s="291">
        <f t="shared" ref="AG7:AG41" si="17">K61/C61*100</f>
        <v>3.9401722392389114</v>
      </c>
      <c r="AH7" s="78">
        <f t="shared" si="6"/>
        <v>-5382.3146805227452</v>
      </c>
      <c r="AI7" s="78">
        <f>AH7/'a30-2'!J4*100</f>
        <v>-14429.798071106557</v>
      </c>
      <c r="AJ7" s="78">
        <f>AI7*1000000/'a1'!BB9</f>
        <v>-14626.050415582849</v>
      </c>
      <c r="AK7" s="291">
        <f t="shared" ref="AK7:AK41" si="18">L61/C61*100</f>
        <v>15.053286997560416</v>
      </c>
      <c r="AL7" s="78">
        <f t="shared" si="7"/>
        <v>-20562.940571537503</v>
      </c>
      <c r="AM7" s="78">
        <f>AL7/'a30-2'!K4*100</f>
        <v>-42485.41440400311</v>
      </c>
      <c r="AN7" s="78">
        <f>AM7*1000000/'a1'!BH9</f>
        <v>-17927.643833918304</v>
      </c>
      <c r="AO7" s="291">
        <f t="shared" ref="AO7:AO41" si="19">M61/C61*100</f>
        <v>12.004709143415056</v>
      </c>
      <c r="AP7" s="78">
        <f t="shared" si="8"/>
        <v>-16398.5527369964</v>
      </c>
      <c r="AQ7" s="78">
        <f>AP7/'a30-2'!L4*100</f>
        <v>-34450.74104411008</v>
      </c>
      <c r="AR7" s="78">
        <f>AQ7*1000000/'a1'!BN9</f>
        <v>-11976.563653322642</v>
      </c>
    </row>
    <row r="8" spans="1:44" s="4" customFormat="1" ht="17.25" customHeight="1">
      <c r="A8" s="10">
        <v>1983</v>
      </c>
      <c r="B8" s="339">
        <v>-144332</v>
      </c>
      <c r="C8" s="78">
        <f>B8/'a30-2'!B5*100</f>
        <v>-296369.6098562628</v>
      </c>
      <c r="D8" s="78">
        <f>C8*1000000/'a1'!F10</f>
        <v>-11683.526791203973</v>
      </c>
      <c r="E8" s="291">
        <f t="shared" si="9"/>
        <v>1.440011772636216</v>
      </c>
      <c r="F8" s="78">
        <f t="shared" si="10"/>
        <v>-2078.3977916813033</v>
      </c>
      <c r="G8" s="78">
        <f>F8/'a30-2'!C5*100</f>
        <v>-5498.4068562997445</v>
      </c>
      <c r="H8" s="78">
        <f>G8*1000000/'a1'!L10</f>
        <v>-9493.6958379660064</v>
      </c>
      <c r="I8" s="291">
        <f t="shared" si="11"/>
        <v>0.31733900445271485</v>
      </c>
      <c r="J8" s="78">
        <f t="shared" si="0"/>
        <v>-458.02173190669237</v>
      </c>
      <c r="K8" s="78">
        <f>J8/'a30-2'!D5*100</f>
        <v>-993.53954860453871</v>
      </c>
      <c r="L8" s="78">
        <f>K8*1000000/'a1'!R10</f>
        <v>-7941.8358507820712</v>
      </c>
      <c r="M8" s="291">
        <f t="shared" si="12"/>
        <v>2.5332529502796004</v>
      </c>
      <c r="N8" s="78">
        <f t="shared" si="1"/>
        <v>-3656.2946481975532</v>
      </c>
      <c r="O8" s="78">
        <f>N8/'a30-2'!E5*100</f>
        <v>-7523.240016867393</v>
      </c>
      <c r="P8" s="78">
        <f>O8*1000000/'a1'!X10</f>
        <v>-8664.4423882686442</v>
      </c>
      <c r="Q8" s="291">
        <f t="shared" si="13"/>
        <v>1.9754768392370572</v>
      </c>
      <c r="R8" s="78">
        <f t="shared" si="2"/>
        <v>-2851.2452316076296</v>
      </c>
      <c r="S8" s="78">
        <f>R8/'a30-2'!F5*100</f>
        <v>-6252.7307710693631</v>
      </c>
      <c r="T8" s="78">
        <f>S8*1000000/'a1'!AD10</f>
        <v>-8747.0109074024222</v>
      </c>
      <c r="U8" s="291">
        <f t="shared" si="14"/>
        <v>22.4204635000807</v>
      </c>
      <c r="V8" s="78">
        <f t="shared" si="3"/>
        <v>-32359.903378936477</v>
      </c>
      <c r="W8" s="78">
        <f>V8/'a30-2'!G5*100</f>
        <v>-65906.116861377741</v>
      </c>
      <c r="X8" s="78">
        <f>W8*1000000/'a1'!AJ10</f>
        <v>-9981.2746345553496</v>
      </c>
      <c r="Y8" s="291">
        <f t="shared" si="15"/>
        <v>37.214822128758463</v>
      </c>
      <c r="Z8" s="78">
        <f t="shared" si="4"/>
        <v>-53712.897074879664</v>
      </c>
      <c r="AA8" s="78">
        <f>Z8/'a30-2'!H5*100</f>
        <v>-107425.79414975933</v>
      </c>
      <c r="AB8" s="78">
        <f>AA8*1000000/'a1'!AP10</f>
        <v>-11883.957472922291</v>
      </c>
      <c r="AC8" s="291">
        <f t="shared" si="16"/>
        <v>3.6552136638532602</v>
      </c>
      <c r="AD8" s="78">
        <f t="shared" si="5"/>
        <v>-5275.6429853126874</v>
      </c>
      <c r="AE8" s="78">
        <f>AD8/'a30-2'!I5*100</f>
        <v>-10701.101390086587</v>
      </c>
      <c r="AF8" s="78">
        <f>AE8*1000000/'a1'!AV10</f>
        <v>-10097.741160277676</v>
      </c>
      <c r="AG8" s="291">
        <f t="shared" si="17"/>
        <v>3.8569624699750302</v>
      </c>
      <c r="AH8" s="78">
        <f t="shared" si="6"/>
        <v>-5566.8310721643611</v>
      </c>
      <c r="AI8" s="78">
        <f>AH8/'a30-2'!J5*100</f>
        <v>-14347.502763310209</v>
      </c>
      <c r="AJ8" s="78">
        <f>AI8*1000000/'a1'!BB10</f>
        <v>-14329.6050865571</v>
      </c>
      <c r="AK8" s="291">
        <f t="shared" si="18"/>
        <v>14.327488156158322</v>
      </c>
      <c r="AL8" s="78">
        <f t="shared" si="7"/>
        <v>-20679.15020554643</v>
      </c>
      <c r="AM8" s="78">
        <f>AL8/'a30-2'!K5*100</f>
        <v>-41193.526305869382</v>
      </c>
      <c r="AN8" s="78">
        <f>AM8*1000000/'a1'!BH10</f>
        <v>-17209.955729985744</v>
      </c>
      <c r="AO8" s="291">
        <f t="shared" si="19"/>
        <v>11.708313949624511</v>
      </c>
      <c r="AP8" s="78">
        <f t="shared" si="8"/>
        <v>-16898.843689772049</v>
      </c>
      <c r="AQ8" s="78">
        <f>AP8/'a30-2'!L5*100</f>
        <v>-33797.687379544099</v>
      </c>
      <c r="AR8" s="78">
        <f>AQ8*1000000/'a1'!BN10</f>
        <v>-11624.304086306423</v>
      </c>
    </row>
    <row r="9" spans="1:44" s="4" customFormat="1" ht="17.25" customHeight="1">
      <c r="A9" s="10">
        <v>1984</v>
      </c>
      <c r="B9" s="339">
        <v>-154406</v>
      </c>
      <c r="C9" s="78">
        <f>B9/'a30-2'!B6*100</f>
        <v>-306361.11111111112</v>
      </c>
      <c r="D9" s="78">
        <f>C9*1000000/'a1'!F11</f>
        <v>-11963.934745287212</v>
      </c>
      <c r="E9" s="291">
        <f t="shared" si="9"/>
        <v>1.4089171533336509</v>
      </c>
      <c r="F9" s="78">
        <f t="shared" si="10"/>
        <v>-2175.4526197763566</v>
      </c>
      <c r="G9" s="78">
        <f>F9/'a30-2'!C6*100</f>
        <v>-5535.5028493037071</v>
      </c>
      <c r="H9" s="78">
        <f>G9*1000000/'a1'!L11</f>
        <v>-9542.9009667945957</v>
      </c>
      <c r="I9" s="291">
        <f t="shared" si="11"/>
        <v>0.2984938937543562</v>
      </c>
      <c r="J9" s="78">
        <f t="shared" si="0"/>
        <v>-460.89248159035122</v>
      </c>
      <c r="K9" s="78">
        <f>J9/'a30-2'!D6*100</f>
        <v>-989.03966006513122</v>
      </c>
      <c r="L9" s="78">
        <f>K9*1000000/'a1'!R11</f>
        <v>-7814.6034786243308</v>
      </c>
      <c r="M9" s="291">
        <f t="shared" si="12"/>
        <v>2.584493902412627</v>
      </c>
      <c r="N9" s="78">
        <f t="shared" si="1"/>
        <v>-3990.6136549592411</v>
      </c>
      <c r="O9" s="78">
        <f>N9/'a30-2'!E6*100</f>
        <v>-7902.2052573450328</v>
      </c>
      <c r="P9" s="78">
        <f>O9*1000000/'a1'!X11</f>
        <v>-9005.6597395754761</v>
      </c>
      <c r="Q9" s="291">
        <f t="shared" si="13"/>
        <v>1.9944327317278014</v>
      </c>
      <c r="R9" s="78">
        <f t="shared" si="2"/>
        <v>-3079.5238037516292</v>
      </c>
      <c r="S9" s="78">
        <f>R9/'a30-2'!F6*100</f>
        <v>-6233.8538537482373</v>
      </c>
      <c r="T9" s="78">
        <f>S9*1000000/'a1'!AD11</f>
        <v>-8652.2660387796022</v>
      </c>
      <c r="U9" s="291">
        <f t="shared" si="14"/>
        <v>22.367560921759534</v>
      </c>
      <c r="V9" s="78">
        <f t="shared" si="3"/>
        <v>-34536.856116852025</v>
      </c>
      <c r="W9" s="78">
        <f>V9/'a30-2'!G6*100</f>
        <v>-67192.3270755876</v>
      </c>
      <c r="X9" s="78">
        <f>W9*1000000/'a1'!AJ11</f>
        <v>-10132.724758881111</v>
      </c>
      <c r="Y9" s="291">
        <f t="shared" si="15"/>
        <v>38.097907728805637</v>
      </c>
      <c r="Z9" s="78">
        <f t="shared" si="4"/>
        <v>-58825.455407739631</v>
      </c>
      <c r="AA9" s="78">
        <f>Z9/'a30-2'!H6*100</f>
        <v>-114002.82055763494</v>
      </c>
      <c r="AB9" s="78">
        <f>AA9*1000000/'a1'!AP11</f>
        <v>-12435.562533584454</v>
      </c>
      <c r="AC9" s="291">
        <f t="shared" si="16"/>
        <v>3.7481655288255493</v>
      </c>
      <c r="AD9" s="78">
        <f t="shared" si="5"/>
        <v>-5787.3924664383776</v>
      </c>
      <c r="AE9" s="78">
        <f>AD9/'a30-2'!I6*100</f>
        <v>-11237.655274637626</v>
      </c>
      <c r="AF9" s="78">
        <f>AE9*1000000/'a1'!AV11</f>
        <v>-10484.745686863926</v>
      </c>
      <c r="AG9" s="291">
        <f t="shared" si="17"/>
        <v>3.7544427753221963</v>
      </c>
      <c r="AH9" s="78">
        <f t="shared" si="6"/>
        <v>-5797.0849116639902</v>
      </c>
      <c r="AI9" s="78">
        <f>AH9/'a30-2'!J6*100</f>
        <v>-14456.570852029901</v>
      </c>
      <c r="AJ9" s="78">
        <f>AI9*1000000/'a1'!BB11</f>
        <v>-14248.331487342393</v>
      </c>
      <c r="AK9" s="291">
        <f t="shared" si="18"/>
        <v>14.009082526310321</v>
      </c>
      <c r="AL9" s="78">
        <f t="shared" si="7"/>
        <v>-21630.863965574714</v>
      </c>
      <c r="AM9" s="78">
        <f>AL9/'a30-2'!K6*100</f>
        <v>-42165.426833478981</v>
      </c>
      <c r="AN9" s="78">
        <f>AM9*1000000/'a1'!BH11</f>
        <v>-17613.64448722485</v>
      </c>
      <c r="AO9" s="291">
        <f t="shared" si="19"/>
        <v>11.209863502357214</v>
      </c>
      <c r="AP9" s="78">
        <f t="shared" si="8"/>
        <v>-17308.701839449681</v>
      </c>
      <c r="AQ9" s="78">
        <f>AP9/'a30-2'!L6*100</f>
        <v>-33285.965075864769</v>
      </c>
      <c r="AR9" s="78">
        <f>AQ9*1000000/'a1'!BN11</f>
        <v>-11294.170624696877</v>
      </c>
    </row>
    <row r="10" spans="1:44" s="4" customFormat="1" ht="17.25" customHeight="1">
      <c r="A10" s="10">
        <v>1985</v>
      </c>
      <c r="B10" s="339">
        <v>-177833</v>
      </c>
      <c r="C10" s="78">
        <f>B10/'a30-2'!B7*100</f>
        <v>-341330.13435700571</v>
      </c>
      <c r="D10" s="78">
        <f>C10*1000000/'a1'!F12</f>
        <v>-13208.288917091995</v>
      </c>
      <c r="E10" s="291">
        <f t="shared" si="9"/>
        <v>1.3659262399830407</v>
      </c>
      <c r="F10" s="78">
        <f t="shared" si="10"/>
        <v>-2429.0676103490409</v>
      </c>
      <c r="G10" s="78">
        <f>F10/'a30-2'!C7*100</f>
        <v>-6012.5435899728736</v>
      </c>
      <c r="H10" s="78">
        <f>G10*1000000/'a1'!L12</f>
        <v>-10379.428751409734</v>
      </c>
      <c r="I10" s="291">
        <f t="shared" si="11"/>
        <v>0.28798444883976265</v>
      </c>
      <c r="J10" s="78">
        <f t="shared" si="0"/>
        <v>-512.1313849052151</v>
      </c>
      <c r="K10" s="78">
        <f>J10/'a30-2'!D7*100</f>
        <v>-1051.6044864583473</v>
      </c>
      <c r="L10" s="78">
        <f>K10*1000000/'a1'!R12</f>
        <v>-8240.1874835122308</v>
      </c>
      <c r="M10" s="291">
        <f t="shared" si="12"/>
        <v>2.5884602231479499</v>
      </c>
      <c r="N10" s="78">
        <f t="shared" si="1"/>
        <v>-4603.1364686306933</v>
      </c>
      <c r="O10" s="78">
        <f>N10/'a30-2'!E7*100</f>
        <v>-8869.241750733514</v>
      </c>
      <c r="P10" s="78">
        <f>O10*1000000/'a1'!X12</f>
        <v>-10012.148529695292</v>
      </c>
      <c r="Q10" s="291">
        <f t="shared" si="13"/>
        <v>1.9590942089127188</v>
      </c>
      <c r="R10" s="78">
        <f t="shared" si="2"/>
        <v>-3483.9160045357553</v>
      </c>
      <c r="S10" s="78">
        <f>R10/'a30-2'!F7*100</f>
        <v>-6871.6292002677619</v>
      </c>
      <c r="T10" s="78">
        <f>S10*1000000/'a1'!AD12</f>
        <v>-9500.5567641444704</v>
      </c>
      <c r="U10" s="291">
        <f t="shared" si="14"/>
        <v>22.095206858829624</v>
      </c>
      <c r="V10" s="78">
        <f t="shared" si="3"/>
        <v>-39292.56921326249</v>
      </c>
      <c r="W10" s="78">
        <f>V10/'a30-2'!G7*100</f>
        <v>-73858.212806884374</v>
      </c>
      <c r="X10" s="78">
        <f>W10*1000000/'a1'!AJ12</f>
        <v>-11080.169018954413</v>
      </c>
      <c r="Y10" s="291">
        <f t="shared" si="15"/>
        <v>38.770506392654795</v>
      </c>
      <c r="Z10" s="78">
        <f t="shared" si="4"/>
        <v>-68946.754633249802</v>
      </c>
      <c r="AA10" s="78">
        <f>Z10/'a30-2'!H7*100</f>
        <v>-127443.16937754123</v>
      </c>
      <c r="AB10" s="78">
        <f>AA10*1000000/'a1'!AP12</f>
        <v>-13711.444045492075</v>
      </c>
      <c r="AC10" s="291">
        <f t="shared" si="16"/>
        <v>3.7757961070102217</v>
      </c>
      <c r="AD10" s="78">
        <f t="shared" si="5"/>
        <v>-6714.6114909794869</v>
      </c>
      <c r="AE10" s="78">
        <f>AD10/'a30-2'!I7*100</f>
        <v>-12717.067217764181</v>
      </c>
      <c r="AF10" s="78">
        <f>AE10*1000000/'a1'!AV12</f>
        <v>-11747.922362472049</v>
      </c>
      <c r="AG10" s="291">
        <f t="shared" si="17"/>
        <v>3.6434032562241638</v>
      </c>
      <c r="AH10" s="78">
        <f t="shared" si="6"/>
        <v>-6479.1733126411173</v>
      </c>
      <c r="AI10" s="78">
        <f>AH10/'a30-2'!J7*100</f>
        <v>-15802.861738149068</v>
      </c>
      <c r="AJ10" s="78">
        <f>AI10*1000000/'a1'!BB12</f>
        <v>-15418.509142251034</v>
      </c>
      <c r="AK10" s="291">
        <f t="shared" si="18"/>
        <v>13.803454613450874</v>
      </c>
      <c r="AL10" s="78">
        <f t="shared" si="7"/>
        <v>-24547.097442738093</v>
      </c>
      <c r="AM10" s="78">
        <f>AL10/'a30-2'!K7*100</f>
        <v>-48131.563613211947</v>
      </c>
      <c r="AN10" s="78">
        <f>AM10*1000000/'a1'!BH12</f>
        <v>-20017.369010980266</v>
      </c>
      <c r="AO10" s="291">
        <f t="shared" si="19"/>
        <v>11.156997522133805</v>
      </c>
      <c r="AP10" s="78">
        <f t="shared" si="8"/>
        <v>-19840.823403536207</v>
      </c>
      <c r="AQ10" s="78">
        <f>AP10/'a30-2'!L7*100</f>
        <v>-37864.166800641615</v>
      </c>
      <c r="AR10" s="78">
        <f>AQ10*1000000/'a1'!BN12</f>
        <v>-12726.890614444075</v>
      </c>
    </row>
    <row r="11" spans="1:44" s="4" customFormat="1" ht="17.25" customHeight="1">
      <c r="A11" s="10">
        <v>1986</v>
      </c>
      <c r="B11" s="339">
        <v>-196816</v>
      </c>
      <c r="C11" s="78">
        <f>B11/'a30-2'!B8*100</f>
        <v>-366510.24208566104</v>
      </c>
      <c r="D11" s="78">
        <f>C11*1000000/'a1'!F13</f>
        <v>-14042.388440677183</v>
      </c>
      <c r="E11" s="291">
        <f t="shared" si="9"/>
        <v>1.4044015722613599</v>
      </c>
      <c r="F11" s="78">
        <f t="shared" si="10"/>
        <v>-2764.086998461918</v>
      </c>
      <c r="G11" s="78">
        <f>F11/'a30-2'!C8*100</f>
        <v>-6339.6490790410962</v>
      </c>
      <c r="H11" s="78">
        <f>G11*1000000/'a1'!L13</f>
        <v>-11000.491195720844</v>
      </c>
      <c r="I11" s="291">
        <f t="shared" si="11"/>
        <v>0.31787023147181132</v>
      </c>
      <c r="J11" s="78">
        <f t="shared" si="0"/>
        <v>-625.61947477356011</v>
      </c>
      <c r="K11" s="78">
        <f>J11/'a30-2'!D8*100</f>
        <v>-1158.5545829140003</v>
      </c>
      <c r="L11" s="78">
        <f>K11*1000000/'a1'!R13</f>
        <v>-9020.4816633498413</v>
      </c>
      <c r="M11" s="291">
        <f t="shared" si="12"/>
        <v>2.6781611378007328</v>
      </c>
      <c r="N11" s="78">
        <f t="shared" si="1"/>
        <v>-5271.0496249738899</v>
      </c>
      <c r="O11" s="78">
        <f>N11/'a30-2'!E8*100</f>
        <v>-9514.5300089781413</v>
      </c>
      <c r="P11" s="78">
        <f>O11*1000000/'a1'!X13</f>
        <v>-10701.461171941713</v>
      </c>
      <c r="Q11" s="291">
        <f t="shared" si="13"/>
        <v>2.0874238079866316</v>
      </c>
      <c r="R11" s="78">
        <f t="shared" si="2"/>
        <v>-4108.3840419269682</v>
      </c>
      <c r="S11" s="78">
        <f>R11/'a30-2'!F8*100</f>
        <v>-7722.5263945995639</v>
      </c>
      <c r="T11" s="78">
        <f>S11*1000000/'a1'!AD13</f>
        <v>-10651.481402004036</v>
      </c>
      <c r="U11" s="291">
        <f t="shared" si="14"/>
        <v>22.834437840609155</v>
      </c>
      <c r="V11" s="78">
        <f t="shared" si="3"/>
        <v>-44941.827180373315</v>
      </c>
      <c r="W11" s="78">
        <f>V11/'a30-2'!G8*100</f>
        <v>-78845.310842760198</v>
      </c>
      <c r="X11" s="78">
        <f>W11*1000000/'a1'!AJ13</f>
        <v>-11753.624437478507</v>
      </c>
      <c r="Y11" s="291">
        <f t="shared" si="15"/>
        <v>40.487628885555324</v>
      </c>
      <c r="Z11" s="78">
        <f t="shared" si="4"/>
        <v>-79686.131667394569</v>
      </c>
      <c r="AA11" s="78">
        <f>Z11/'a30-2'!H8*100</f>
        <v>-138826.01335783026</v>
      </c>
      <c r="AB11" s="78">
        <f>AA11*1000000/'a1'!AP13</f>
        <v>-14710.260927641966</v>
      </c>
      <c r="AC11" s="291">
        <f t="shared" si="16"/>
        <v>3.6891175967947136</v>
      </c>
      <c r="AD11" s="78">
        <f t="shared" si="5"/>
        <v>-7260.7736893074834</v>
      </c>
      <c r="AE11" s="78">
        <f>AD11/'a30-2'!I8*100</f>
        <v>-13421.023455281855</v>
      </c>
      <c r="AF11" s="78">
        <f>AE11*1000000/'a1'!AV13</f>
        <v>-12295.358769240362</v>
      </c>
      <c r="AG11" s="291">
        <f t="shared" si="17"/>
        <v>3.4153010652640376</v>
      </c>
      <c r="AH11" s="78">
        <f t="shared" si="6"/>
        <v>-6721.8589446100686</v>
      </c>
      <c r="AI11" s="78">
        <f>AH11/'a30-2'!J8*100</f>
        <v>-17459.373882104075</v>
      </c>
      <c r="AJ11" s="78">
        <f>AI11*1000000/'a1'!BB13</f>
        <v>-16971.98926634252</v>
      </c>
      <c r="AK11" s="291">
        <f t="shared" si="18"/>
        <v>11.342118755103204</v>
      </c>
      <c r="AL11" s="78">
        <f t="shared" si="7"/>
        <v>-22323.104449043924</v>
      </c>
      <c r="AM11" s="78">
        <f>AL11/'a30-2'!K8*100</f>
        <v>-49169.833588202477</v>
      </c>
      <c r="AN11" s="78">
        <f>AM11*1000000/'a1'!BH13</f>
        <v>-20210.130825055581</v>
      </c>
      <c r="AO11" s="291">
        <f t="shared" si="19"/>
        <v>11.194576837627936</v>
      </c>
      <c r="AP11" s="78">
        <f t="shared" si="8"/>
        <v>-22032.718348745799</v>
      </c>
      <c r="AQ11" s="78">
        <f>AP11/'a30-2'!L8*100</f>
        <v>-40205.690417419348</v>
      </c>
      <c r="AR11" s="78">
        <f>AQ11*1000000/'a1'!BN13</f>
        <v>-13385.740217364091</v>
      </c>
    </row>
    <row r="12" spans="1:44" s="4" customFormat="1" ht="17.25" customHeight="1">
      <c r="A12" s="10">
        <v>1987</v>
      </c>
      <c r="B12" s="339">
        <v>-212871</v>
      </c>
      <c r="C12" s="78">
        <f>B12/'a30-2'!B9*100</f>
        <v>-378101.243339254</v>
      </c>
      <c r="D12" s="78">
        <f>C12*1000000/'a1'!F14</f>
        <v>-14296.780268256551</v>
      </c>
      <c r="E12" s="291">
        <f t="shared" si="9"/>
        <v>1.3913458324047248</v>
      </c>
      <c r="F12" s="78">
        <f t="shared" si="10"/>
        <v>-2961.7717868982618</v>
      </c>
      <c r="G12" s="78">
        <f>F12/'a30-2'!C9*100</f>
        <v>-6523.7264028596073</v>
      </c>
      <c r="H12" s="78">
        <f>G12*1000000/'a1'!L14</f>
        <v>-11340.838121798492</v>
      </c>
      <c r="I12" s="291">
        <f t="shared" si="11"/>
        <v>0.30887842656563402</v>
      </c>
      <c r="J12" s="78">
        <f t="shared" si="0"/>
        <v>-657.51259541453078</v>
      </c>
      <c r="K12" s="78">
        <f>J12/'a30-2'!D9*100</f>
        <v>-1178.3379846138544</v>
      </c>
      <c r="L12" s="78">
        <f>K12*1000000/'a1'!R14</f>
        <v>-9159.8944707663522</v>
      </c>
      <c r="M12" s="291">
        <f t="shared" si="12"/>
        <v>2.6326053042121682</v>
      </c>
      <c r="N12" s="78">
        <f t="shared" si="1"/>
        <v>-5604.0532371294848</v>
      </c>
      <c r="O12" s="78">
        <f>N12/'a30-2'!E9*100</f>
        <v>-9729.2590922386898</v>
      </c>
      <c r="P12" s="78">
        <f>O12*1000000/'a1'!X14</f>
        <v>-10887.638503141978</v>
      </c>
      <c r="Q12" s="291">
        <f t="shared" si="13"/>
        <v>2.1041689881880989</v>
      </c>
      <c r="R12" s="78">
        <f t="shared" si="2"/>
        <v>-4479.165566845888</v>
      </c>
      <c r="S12" s="78">
        <f>R12/'a30-2'!F9*100</f>
        <v>-8041.5898866173929</v>
      </c>
      <c r="T12" s="78">
        <f>S12*1000000/'a1'!AD14</f>
        <v>-11049.661274770795</v>
      </c>
      <c r="U12" s="291">
        <f t="shared" si="14"/>
        <v>22.948413472253176</v>
      </c>
      <c r="V12" s="78">
        <f t="shared" si="3"/>
        <v>-48850.517242520058</v>
      </c>
      <c r="W12" s="78">
        <f>V12/'a30-2'!G9*100</f>
        <v>-81417.52873753343</v>
      </c>
      <c r="X12" s="78">
        <f>W12*1000000/'a1'!AJ14</f>
        <v>-12004.972105144074</v>
      </c>
      <c r="Y12" s="291">
        <f t="shared" si="15"/>
        <v>41.085357700022286</v>
      </c>
      <c r="Z12" s="78">
        <f t="shared" si="4"/>
        <v>-87458.811789614439</v>
      </c>
      <c r="AA12" s="78">
        <f>Z12/'a30-2'!H9*100</f>
        <v>-144321.47160002383</v>
      </c>
      <c r="AB12" s="78">
        <f>AA12*1000000/'a1'!AP14</f>
        <v>-14974.299147797983</v>
      </c>
      <c r="AC12" s="291">
        <f t="shared" si="16"/>
        <v>3.624359260084689</v>
      </c>
      <c r="AD12" s="78">
        <f t="shared" si="5"/>
        <v>-7715.2098005348789</v>
      </c>
      <c r="AE12" s="78">
        <f>AD12/'a30-2'!I9*100</f>
        <v>-13535.45579041207</v>
      </c>
      <c r="AF12" s="78">
        <f>AE12*1000000/'a1'!AV14</f>
        <v>-12323.186923214673</v>
      </c>
      <c r="AG12" s="291">
        <f t="shared" si="17"/>
        <v>3.2268567528415422</v>
      </c>
      <c r="AH12" s="78">
        <f t="shared" si="6"/>
        <v>-6869.0422383413188</v>
      </c>
      <c r="AI12" s="78">
        <f>AH12/'a30-2'!J9*100</f>
        <v>-17478.478977967734</v>
      </c>
      <c r="AJ12" s="78">
        <f>AI12*1000000/'a1'!BB14</f>
        <v>-16923.408115197377</v>
      </c>
      <c r="AK12" s="291">
        <f t="shared" si="18"/>
        <v>10.744755683084465</v>
      </c>
      <c r="AL12" s="78">
        <f t="shared" si="7"/>
        <v>-22872.468870138731</v>
      </c>
      <c r="AM12" s="78">
        <f>AL12/'a30-2'!K9*100</f>
        <v>-49614.899935225018</v>
      </c>
      <c r="AN12" s="78">
        <f>AM12*1000000/'a1'!BH14</f>
        <v>-20326.669445131818</v>
      </c>
      <c r="AO12" s="291">
        <f t="shared" si="19"/>
        <v>11.343011756184533</v>
      </c>
      <c r="AP12" s="78">
        <f t="shared" si="8"/>
        <v>-24145.982555507577</v>
      </c>
      <c r="AQ12" s="78">
        <f>AP12/'a30-2'!L9*100</f>
        <v>-42287.184860783847</v>
      </c>
      <c r="AR12" s="78">
        <f>AQ12*1000000/'a1'!BN14</f>
        <v>-13870.785754349659</v>
      </c>
    </row>
    <row r="13" spans="1:44" s="4" customFormat="1" ht="17.25" customHeight="1">
      <c r="A13" s="10">
        <v>1988</v>
      </c>
      <c r="B13" s="339">
        <v>-216596</v>
      </c>
      <c r="C13" s="78">
        <f>B13/'a30-2'!B10*100</f>
        <v>-368360.5442176871</v>
      </c>
      <c r="D13" s="78">
        <f>C13*1000000/'a1'!F15</f>
        <v>-13749.030409166191</v>
      </c>
      <c r="E13" s="291">
        <f t="shared" si="9"/>
        <v>1.3684929190580863</v>
      </c>
      <c r="F13" s="78">
        <f t="shared" si="10"/>
        <v>-2964.1009229630527</v>
      </c>
      <c r="G13" s="78">
        <f>F13/'a30-2'!C10*100</f>
        <v>-6388.1485408686476</v>
      </c>
      <c r="H13" s="78">
        <f>G13*1000000/'a1'!L15</f>
        <v>-11110.171346005001</v>
      </c>
      <c r="I13" s="291">
        <f t="shared" si="11"/>
        <v>0.31041930533710643</v>
      </c>
      <c r="J13" s="78">
        <f t="shared" si="0"/>
        <v>-672.35579858795904</v>
      </c>
      <c r="K13" s="78">
        <f>J13/'a30-2'!D10*100</f>
        <v>-1122.4637705975945</v>
      </c>
      <c r="L13" s="78">
        <f>K13*1000000/'a1'!R15</f>
        <v>-8681.819571638689</v>
      </c>
      <c r="M13" s="291">
        <f t="shared" si="12"/>
        <v>2.5458849502467724</v>
      </c>
      <c r="N13" s="78">
        <f t="shared" si="1"/>
        <v>-5514.2849668364997</v>
      </c>
      <c r="O13" s="78">
        <f>N13/'a30-2'!E10*100</f>
        <v>-9175.1829731056569</v>
      </c>
      <c r="P13" s="78">
        <f>O13*1000000/'a1'!X15</f>
        <v>-10226.28104392438</v>
      </c>
      <c r="Q13" s="291">
        <f t="shared" si="13"/>
        <v>2.0529786534884686</v>
      </c>
      <c r="R13" s="78">
        <f t="shared" si="2"/>
        <v>-4446.6696443098836</v>
      </c>
      <c r="S13" s="78">
        <f>R13/'a30-2'!F10*100</f>
        <v>-7523.9757094921888</v>
      </c>
      <c r="T13" s="78">
        <f>S13*1000000/'a1'!AD15</f>
        <v>-10301.890889824164</v>
      </c>
      <c r="U13" s="291">
        <f t="shared" si="14"/>
        <v>22.926682979897716</v>
      </c>
      <c r="V13" s="78">
        <f t="shared" si="3"/>
        <v>-49658.278267139256</v>
      </c>
      <c r="W13" s="78">
        <f>V13/'a30-2'!G10*100</f>
        <v>-78947.978167153036</v>
      </c>
      <c r="X13" s="78">
        <f>W13*1000000/'a1'!AJ15</f>
        <v>-11547.036572376328</v>
      </c>
      <c r="Y13" s="291">
        <f t="shared" si="15"/>
        <v>41.596505948374045</v>
      </c>
      <c r="Z13" s="78">
        <f t="shared" si="4"/>
        <v>-90096.368023940246</v>
      </c>
      <c r="AA13" s="78">
        <f>Z13/'a30-2'!H10*100</f>
        <v>-140775.57503740664</v>
      </c>
      <c r="AB13" s="78">
        <f>AA13*1000000/'a1'!AP15</f>
        <v>-14308.4675531128</v>
      </c>
      <c r="AC13" s="291">
        <f t="shared" si="16"/>
        <v>3.5838594722552775</v>
      </c>
      <c r="AD13" s="78">
        <f t="shared" si="5"/>
        <v>-7762.4962625260414</v>
      </c>
      <c r="AE13" s="78">
        <f>AD13/'a30-2'!I10*100</f>
        <v>-12540.381684210084</v>
      </c>
      <c r="AF13" s="78">
        <f>AE13*1000000/'a1'!AV15</f>
        <v>-11378.087309382086</v>
      </c>
      <c r="AG13" s="291">
        <f t="shared" si="17"/>
        <v>3.055380973497912</v>
      </c>
      <c r="AH13" s="78">
        <f t="shared" si="6"/>
        <v>-6617.8329733575374</v>
      </c>
      <c r="AI13" s="78">
        <f>AH13/'a30-2'!J10*100</f>
        <v>-15682.068657245349</v>
      </c>
      <c r="AJ13" s="78">
        <f>AI13*1000000/'a1'!BB15</f>
        <v>-15251.59246006015</v>
      </c>
      <c r="AK13" s="291">
        <f t="shared" si="18"/>
        <v>10.451208657284964</v>
      </c>
      <c r="AL13" s="78">
        <f t="shared" si="7"/>
        <v>-22636.899903332938</v>
      </c>
      <c r="AM13" s="78">
        <f>AL13/'a30-2'!K10*100</f>
        <v>-49861.013002935986</v>
      </c>
      <c r="AN13" s="78">
        <f>AM13*1000000/'a1'!BH15</f>
        <v>-20296.641231766971</v>
      </c>
      <c r="AO13" s="291">
        <f t="shared" si="19"/>
        <v>11.500349341355955</v>
      </c>
      <c r="AP13" s="78">
        <f t="shared" si="8"/>
        <v>-24909.296659403342</v>
      </c>
      <c r="AQ13" s="78">
        <f>AP13/'a30-2'!L10*100</f>
        <v>-41584.802436399572</v>
      </c>
      <c r="AR13" s="78">
        <f>AQ13*1000000/'a1'!BN15</f>
        <v>-13350.880673155845</v>
      </c>
    </row>
    <row r="14" spans="1:44" s="4" customFormat="1" ht="17.25" customHeight="1">
      <c r="A14" s="10">
        <v>1989</v>
      </c>
      <c r="B14" s="339">
        <v>-233185</v>
      </c>
      <c r="C14" s="78">
        <f>B14/'a30-2'!B11*100</f>
        <v>-378547.07792207791</v>
      </c>
      <c r="D14" s="78">
        <f>C14*1000000/'a1'!F16</f>
        <v>-13877.996744633389</v>
      </c>
      <c r="E14" s="291">
        <f t="shared" si="9"/>
        <v>1.3518886087861592</v>
      </c>
      <c r="F14" s="78">
        <f t="shared" si="10"/>
        <v>-3152.4014523980054</v>
      </c>
      <c r="G14" s="78">
        <f>F14/'a30-2'!C11*100</f>
        <v>-6664.696516697687</v>
      </c>
      <c r="H14" s="78">
        <f>G14*1000000/'a1'!L16</f>
        <v>-11559.595797592385</v>
      </c>
      <c r="I14" s="291">
        <f t="shared" si="11"/>
        <v>0.31195138621070639</v>
      </c>
      <c r="J14" s="78">
        <f t="shared" si="0"/>
        <v>-727.42383993543569</v>
      </c>
      <c r="K14" s="78">
        <f>J14/'a30-2'!D11*100</f>
        <v>-1160.1656139321144</v>
      </c>
      <c r="L14" s="78">
        <f>K14*1000000/'a1'!R16</f>
        <v>-8913.8599489225326</v>
      </c>
      <c r="M14" s="291">
        <f t="shared" si="12"/>
        <v>2.5435577943920222</v>
      </c>
      <c r="N14" s="78">
        <f t="shared" si="1"/>
        <v>-5931.1952428530367</v>
      </c>
      <c r="O14" s="78">
        <f>N14/'a30-2'!E11*100</f>
        <v>-9444.5784121863635</v>
      </c>
      <c r="P14" s="78">
        <f>O14*1000000/'a1'!X16</f>
        <v>-10449.3803801624</v>
      </c>
      <c r="Q14" s="291">
        <f t="shared" si="13"/>
        <v>2.0078054852817018</v>
      </c>
      <c r="R14" s="78">
        <f t="shared" si="2"/>
        <v>-4681.9012208541362</v>
      </c>
      <c r="S14" s="78">
        <f>R14/'a30-2'!F11*100</f>
        <v>-7575.8919431296708</v>
      </c>
      <c r="T14" s="78">
        <f>S14*1000000/'a1'!AD16</f>
        <v>-10305.527251856029</v>
      </c>
      <c r="U14" s="291">
        <f t="shared" si="14"/>
        <v>22.457223945358624</v>
      </c>
      <c r="V14" s="78">
        <f t="shared" si="3"/>
        <v>-52366.877656984507</v>
      </c>
      <c r="W14" s="78">
        <f>V14/'a30-2'!G11*100</f>
        <v>-79584.920451344238</v>
      </c>
      <c r="X14" s="78">
        <f>W14*1000000/'a1'!AJ16</f>
        <v>-11492.194866483946</v>
      </c>
      <c r="Y14" s="291">
        <f t="shared" si="15"/>
        <v>42.182379139311983</v>
      </c>
      <c r="Z14" s="78">
        <f t="shared" si="4"/>
        <v>-98362.980796004646</v>
      </c>
      <c r="AA14" s="78">
        <f>Z14/'a30-2'!H11*100</f>
        <v>-146155.98929569786</v>
      </c>
      <c r="AB14" s="78">
        <f>AA14*1000000/'a1'!AP16</f>
        <v>-14466.156301893077</v>
      </c>
      <c r="AC14" s="291">
        <f t="shared" si="16"/>
        <v>3.5546078718959344</v>
      </c>
      <c r="AD14" s="78">
        <f t="shared" si="5"/>
        <v>-8288.812366080534</v>
      </c>
      <c r="AE14" s="78">
        <f>AD14/'a30-2'!I11*100</f>
        <v>-12910.922688598961</v>
      </c>
      <c r="AF14" s="78">
        <f>AE14*1000000/'a1'!AV16</f>
        <v>-11696.880108389045</v>
      </c>
      <c r="AG14" s="291">
        <f t="shared" si="17"/>
        <v>3.0015828368665489</v>
      </c>
      <c r="AH14" s="78">
        <f t="shared" si="6"/>
        <v>-6999.2409381472617</v>
      </c>
      <c r="AI14" s="78">
        <f>AH14/'a30-2'!J11*100</f>
        <v>-16016.569652510896</v>
      </c>
      <c r="AJ14" s="78">
        <f>AI14*1000000/'a1'!BB16</f>
        <v>-15711.16040539051</v>
      </c>
      <c r="AK14" s="291">
        <f t="shared" si="18"/>
        <v>10.309732734346964</v>
      </c>
      <c r="AL14" s="78">
        <f t="shared" si="7"/>
        <v>-24040.750276586969</v>
      </c>
      <c r="AM14" s="78">
        <f>AL14/'a30-2'!K11*100</f>
        <v>-50826.110521325521</v>
      </c>
      <c r="AN14" s="78">
        <f>AM14*1000000/'a1'!BH16</f>
        <v>-20344.074738605075</v>
      </c>
      <c r="AO14" s="291">
        <f t="shared" si="19"/>
        <v>11.68038309714866</v>
      </c>
      <c r="AP14" s="78">
        <f t="shared" si="8"/>
        <v>-27236.901325086103</v>
      </c>
      <c r="AQ14" s="78">
        <f>AP14/'a30-2'!L11*100</f>
        <v>-43164.661370976391</v>
      </c>
      <c r="AR14" s="78">
        <f>AQ14*1000000/'a1'!BN16</f>
        <v>-13502.775925666549</v>
      </c>
    </row>
    <row r="15" spans="1:44" s="4" customFormat="1" ht="17.25" customHeight="1">
      <c r="A15" s="10">
        <v>1990</v>
      </c>
      <c r="B15" s="339">
        <v>-256578</v>
      </c>
      <c r="C15" s="78">
        <f>B15/'a30-2'!B12*100</f>
        <v>-402791.2087912088</v>
      </c>
      <c r="D15" s="78">
        <f>C15*1000000/'a1'!F17</f>
        <v>-14545.852495885463</v>
      </c>
      <c r="E15" s="291">
        <f t="shared" si="9"/>
        <v>1.3393223014776399</v>
      </c>
      <c r="F15" s="78">
        <f t="shared" si="10"/>
        <v>-3436.4063746852985</v>
      </c>
      <c r="G15" s="78">
        <f>F15/'a30-2'!C12*100</f>
        <v>-7114.7129910668709</v>
      </c>
      <c r="H15" s="78">
        <f>G15*1000000/'a1'!L17</f>
        <v>-12322.66594453948</v>
      </c>
      <c r="I15" s="291">
        <f t="shared" si="11"/>
        <v>0.31401824008879931</v>
      </c>
      <c r="J15" s="78">
        <f t="shared" si="0"/>
        <v>-805.70172005503946</v>
      </c>
      <c r="K15" s="78">
        <f>J15/'a30-2'!D12*100</f>
        <v>-1235.7388344402445</v>
      </c>
      <c r="L15" s="78">
        <f>K15*1000000/'a1'!R17</f>
        <v>-9476.2341219613227</v>
      </c>
      <c r="M15" s="291">
        <f t="shared" si="12"/>
        <v>2.5390330136117707</v>
      </c>
      <c r="N15" s="78">
        <f t="shared" si="1"/>
        <v>-6514.6001256648087</v>
      </c>
      <c r="O15" s="78">
        <f>N15/'a30-2'!E12*100</f>
        <v>-9930.7928744890396</v>
      </c>
      <c r="P15" s="78">
        <f>O15*1000000/'a1'!X17</f>
        <v>-10907.553371339083</v>
      </c>
      <c r="Q15" s="291">
        <f t="shared" si="13"/>
        <v>1.986194124810748</v>
      </c>
      <c r="R15" s="78">
        <f t="shared" si="2"/>
        <v>-5096.1371615569215</v>
      </c>
      <c r="S15" s="78">
        <f>R15/'a30-2'!F12*100</f>
        <v>-7975.1755266931486</v>
      </c>
      <c r="T15" s="78">
        <f>S15*1000000/'a1'!AD17</f>
        <v>-10774.992740304948</v>
      </c>
      <c r="U15" s="291">
        <f t="shared" si="14"/>
        <v>22.459349447376784</v>
      </c>
      <c r="V15" s="78">
        <f t="shared" si="3"/>
        <v>-57625.749625090401</v>
      </c>
      <c r="W15" s="78">
        <f>V15/'a30-2'!G12*100</f>
        <v>-84993.731010457821</v>
      </c>
      <c r="X15" s="78">
        <f>W15*1000000/'a1'!AJ17</f>
        <v>-12147.191806651868</v>
      </c>
      <c r="Y15" s="291">
        <f t="shared" si="15"/>
        <v>41.383405631336259</v>
      </c>
      <c r="Z15" s="78">
        <f t="shared" si="4"/>
        <v>-106180.71450076996</v>
      </c>
      <c r="AA15" s="78">
        <f>Z15/'a30-2'!H12*100</f>
        <v>-152778.00647592798</v>
      </c>
      <c r="AB15" s="78">
        <f>AA15*1000000/'a1'!AP17</f>
        <v>-14838.820842835041</v>
      </c>
      <c r="AC15" s="291">
        <f t="shared" si="16"/>
        <v>3.5647684187369966</v>
      </c>
      <c r="AD15" s="78">
        <f t="shared" si="5"/>
        <v>-9146.4115134270105</v>
      </c>
      <c r="AE15" s="78">
        <f>AD15/'a30-2'!I12*100</f>
        <v>-14114.832582449091</v>
      </c>
      <c r="AF15" s="78">
        <f>AE15*1000000/'a1'!AV17</f>
        <v>-12768.739315110795</v>
      </c>
      <c r="AG15" s="291">
        <f t="shared" si="17"/>
        <v>3.1138704329684646</v>
      </c>
      <c r="AH15" s="78">
        <f t="shared" si="6"/>
        <v>-7989.5064795018261</v>
      </c>
      <c r="AI15" s="78">
        <f>AH15/'a30-2'!J12*100</f>
        <v>-18324.556145646387</v>
      </c>
      <c r="AJ15" s="78">
        <f>AI15*1000000/'a1'!BB17</f>
        <v>-18184.048006698627</v>
      </c>
      <c r="AK15" s="291">
        <f t="shared" si="18"/>
        <v>10.846282032664224</v>
      </c>
      <c r="AL15" s="78">
        <f t="shared" si="7"/>
        <v>-27829.173513769212</v>
      </c>
      <c r="AM15" s="78">
        <f>AL15/'a30-2'!K12*100</f>
        <v>-55216.61411462145</v>
      </c>
      <c r="AN15" s="78">
        <f>AM15*1000000/'a1'!BH17</f>
        <v>-21672.373884570243</v>
      </c>
      <c r="AO15" s="291">
        <f t="shared" si="19"/>
        <v>11.843836313678917</v>
      </c>
      <c r="AP15" s="78">
        <f t="shared" si="8"/>
        <v>-30388.678336911093</v>
      </c>
      <c r="AQ15" s="78">
        <f>AP15/'a30-2'!L12*100</f>
        <v>-46537.026549634138</v>
      </c>
      <c r="AR15" s="78">
        <f>AQ15*1000000/'a1'!BN17</f>
        <v>-14135.922679895708</v>
      </c>
    </row>
    <row r="16" spans="1:44" s="4" customFormat="1" ht="17.25" customHeight="1">
      <c r="A16" s="10">
        <v>1991</v>
      </c>
      <c r="B16" s="339">
        <v>-271652</v>
      </c>
      <c r="C16" s="78">
        <f>B16/'a30-2'!B13*100</f>
        <v>-414103.6585365854</v>
      </c>
      <c r="D16" s="78">
        <f>C16*1000000/'a1'!F18</f>
        <v>-14769.677756961424</v>
      </c>
      <c r="E16" s="291">
        <f t="shared" si="9"/>
        <v>1.3850632611969969</v>
      </c>
      <c r="F16" s="78">
        <f t="shared" si="10"/>
        <v>-3762.552050306866</v>
      </c>
      <c r="G16" s="78">
        <f>F16/'a30-2'!C13*100</f>
        <v>-7495.1236061889758</v>
      </c>
      <c r="H16" s="78">
        <f>G16*1000000/'a1'!L18</f>
        <v>-12930.563597982515</v>
      </c>
      <c r="I16" s="291">
        <f t="shared" si="11"/>
        <v>0.32246894651119379</v>
      </c>
      <c r="J16" s="78">
        <f t="shared" si="0"/>
        <v>-875.99334257658813</v>
      </c>
      <c r="K16" s="78">
        <f>J16/'a30-2'!D13*100</f>
        <v>-1292.0255790215165</v>
      </c>
      <c r="L16" s="78">
        <f>K16*1000000/'a1'!R18</f>
        <v>-9910.5276486090752</v>
      </c>
      <c r="M16" s="291">
        <f t="shared" si="12"/>
        <v>2.6093907859094037</v>
      </c>
      <c r="N16" s="78">
        <f t="shared" si="1"/>
        <v>-7088.4622577386126</v>
      </c>
      <c r="O16" s="78">
        <f>N16/'a30-2'!E13*100</f>
        <v>-10288.043915440656</v>
      </c>
      <c r="P16" s="78">
        <f>O16*1000000/'a1'!X18</f>
        <v>-11244.144791179435</v>
      </c>
      <c r="Q16" s="291">
        <f t="shared" si="13"/>
        <v>1.988107265454784</v>
      </c>
      <c r="R16" s="78">
        <f t="shared" si="2"/>
        <v>-5400.7331487532292</v>
      </c>
      <c r="S16" s="78">
        <f>R16/'a30-2'!F13*100</f>
        <v>-8334.4647357302911</v>
      </c>
      <c r="T16" s="78">
        <f>S16*1000000/'a1'!AD18</f>
        <v>-11178.69317677726</v>
      </c>
      <c r="U16" s="291">
        <f t="shared" si="14"/>
        <v>22.518250203413352</v>
      </c>
      <c r="V16" s="78">
        <f t="shared" si="3"/>
        <v>-61171.277042576439</v>
      </c>
      <c r="W16" s="78">
        <f>V16/'a30-2'!G13*100</f>
        <v>-86891.018526386979</v>
      </c>
      <c r="X16" s="78">
        <f>W16*1000000/'a1'!AJ18</f>
        <v>-12294.629949473183</v>
      </c>
      <c r="Y16" s="291">
        <f t="shared" si="15"/>
        <v>41.139371278176846</v>
      </c>
      <c r="Z16" s="78">
        <f t="shared" si="4"/>
        <v>-111755.92486459296</v>
      </c>
      <c r="AA16" s="78">
        <f>Z16/'a30-2'!H13*100</f>
        <v>-155001.28275255614</v>
      </c>
      <c r="AB16" s="78">
        <f>AA16*1000000/'a1'!AP18</f>
        <v>-14859.226079677401</v>
      </c>
      <c r="AC16" s="291">
        <f t="shared" si="16"/>
        <v>3.5111068678903292</v>
      </c>
      <c r="AD16" s="78">
        <f t="shared" si="5"/>
        <v>-9537.9920287614368</v>
      </c>
      <c r="AE16" s="78">
        <f>AD16/'a30-2'!I13*100</f>
        <v>-14321.309352494651</v>
      </c>
      <c r="AF16" s="78">
        <f>AE16*1000000/'a1'!AV18</f>
        <v>-12906.685044840006</v>
      </c>
      <c r="AG16" s="291">
        <f t="shared" si="17"/>
        <v>3.1077000682556899</v>
      </c>
      <c r="AH16" s="78">
        <f t="shared" si="6"/>
        <v>-8442.1293894179471</v>
      </c>
      <c r="AI16" s="78">
        <f>AH16/'a30-2'!J13*100</f>
        <v>-19362.682085820979</v>
      </c>
      <c r="AJ16" s="78">
        <f>AI16*1000000/'a1'!BB18</f>
        <v>-19310.293260206043</v>
      </c>
      <c r="AK16" s="291">
        <f t="shared" si="18"/>
        <v>10.713720818555288</v>
      </c>
      <c r="AL16" s="78">
        <f t="shared" si="7"/>
        <v>-29104.036878021809</v>
      </c>
      <c r="AM16" s="78">
        <f>AL16/'a30-2'!K13*100</f>
        <v>-58208.073756043617</v>
      </c>
      <c r="AN16" s="78">
        <f>AM16*1000000/'a1'!BH18</f>
        <v>-22454.167739473509</v>
      </c>
      <c r="AO16" s="291">
        <f t="shared" si="19"/>
        <v>12.108616318952139</v>
      </c>
      <c r="AP16" s="78">
        <f t="shared" si="8"/>
        <v>-32893.298402759865</v>
      </c>
      <c r="AQ16" s="78">
        <f>AP16/'a30-2'!L13*100</f>
        <v>-48948.360718392658</v>
      </c>
      <c r="AR16" s="78">
        <f>AQ16*1000000/'a1'!BN18</f>
        <v>-14508.432428719612</v>
      </c>
    </row>
    <row r="17" spans="1:44" s="4" customFormat="1" ht="17.25" customHeight="1">
      <c r="A17" s="10">
        <v>1992</v>
      </c>
      <c r="B17" s="339">
        <v>-302860</v>
      </c>
      <c r="C17" s="78">
        <f>B17/'a30-2'!B14*100</f>
        <v>-454744.74474474485</v>
      </c>
      <c r="D17" s="78">
        <f>C17*1000000/'a1'!F19</f>
        <v>-16028.356887615049</v>
      </c>
      <c r="E17" s="291">
        <f t="shared" si="9"/>
        <v>1.3497374853153239</v>
      </c>
      <c r="F17" s="78">
        <f t="shared" si="10"/>
        <v>-4087.8149480259899</v>
      </c>
      <c r="G17" s="78">
        <f>F17/'a30-2'!C14*100</f>
        <v>-7999.6378630645595</v>
      </c>
      <c r="H17" s="78">
        <f>G17*1000000/'a1'!L19</f>
        <v>-13789.887526421</v>
      </c>
      <c r="I17" s="291">
        <f t="shared" si="11"/>
        <v>0.32125338930677194</v>
      </c>
      <c r="J17" s="78">
        <f t="shared" si="0"/>
        <v>-972.94801485448943</v>
      </c>
      <c r="K17" s="78">
        <f>J17/'a30-2'!D14*100</f>
        <v>-1452.1612162007305</v>
      </c>
      <c r="L17" s="78">
        <f>K17*1000000/'a1'!R19</f>
        <v>-11099.858715714116</v>
      </c>
      <c r="M17" s="291">
        <f t="shared" si="12"/>
        <v>2.6194400057903557</v>
      </c>
      <c r="N17" s="78">
        <f t="shared" si="1"/>
        <v>-7933.2360015366712</v>
      </c>
      <c r="O17" s="78">
        <f>N17/'a30-2'!E14*100</f>
        <v>-11349.407727520273</v>
      </c>
      <c r="P17" s="78">
        <f>O17*1000000/'a1'!X19</f>
        <v>-12343.678703400479</v>
      </c>
      <c r="Q17" s="291">
        <f t="shared" si="13"/>
        <v>2.007416109437723</v>
      </c>
      <c r="R17" s="78">
        <f t="shared" si="2"/>
        <v>-6079.6604290430878</v>
      </c>
      <c r="S17" s="78">
        <f>R17/'a30-2'!F14*100</f>
        <v>-9211.6067106713454</v>
      </c>
      <c r="T17" s="78">
        <f>S17*1000000/'a1'!AD19</f>
        <v>-12312.990426243006</v>
      </c>
      <c r="U17" s="291">
        <f t="shared" si="14"/>
        <v>22.459759811590732</v>
      </c>
      <c r="V17" s="78">
        <f t="shared" si="3"/>
        <v>-68021.628565383697</v>
      </c>
      <c r="W17" s="78">
        <f>V17/'a30-2'!G14*100</f>
        <v>-95002.274532658805</v>
      </c>
      <c r="X17" s="78">
        <f>W17*1000000/'a1'!AJ19</f>
        <v>-13361.763841775019</v>
      </c>
      <c r="Y17" s="291">
        <f t="shared" si="15"/>
        <v>40.853047453078631</v>
      </c>
      <c r="Z17" s="78">
        <f t="shared" si="4"/>
        <v>-123727.53951639394</v>
      </c>
      <c r="AA17" s="78">
        <f>Z17/'a30-2'!H14*100</f>
        <v>-170894.39159722917</v>
      </c>
      <c r="AB17" s="78">
        <f>AA17*1000000/'a1'!AP19</f>
        <v>-16164.498474748569</v>
      </c>
      <c r="AC17" s="291">
        <f t="shared" si="16"/>
        <v>3.4977367503855596</v>
      </c>
      <c r="AD17" s="78">
        <f t="shared" si="5"/>
        <v>-10593.245522217707</v>
      </c>
      <c r="AE17" s="78">
        <f>AD17/'a30-2'!I14*100</f>
        <v>-15716.981486969891</v>
      </c>
      <c r="AF17" s="78">
        <f>AE17*1000000/'a1'!AV19</f>
        <v>-14125.224107517815</v>
      </c>
      <c r="AG17" s="291">
        <f t="shared" si="17"/>
        <v>3.0286622607998486</v>
      </c>
      <c r="AH17" s="78">
        <f t="shared" si="6"/>
        <v>-9172.6065230584209</v>
      </c>
      <c r="AI17" s="78">
        <f>AH17/'a30-2'!J14*100</f>
        <v>-20159.574775952573</v>
      </c>
      <c r="AJ17" s="78">
        <f>AI17*1000000/'a1'!BB19</f>
        <v>-20079.357741774184</v>
      </c>
      <c r="AK17" s="291">
        <f t="shared" si="18"/>
        <v>10.684598210557377</v>
      </c>
      <c r="AL17" s="78">
        <f t="shared" si="7"/>
        <v>-32359.374140494074</v>
      </c>
      <c r="AM17" s="78">
        <f>AL17/'a30-2'!K14*100</f>
        <v>-63699.555394673385</v>
      </c>
      <c r="AN17" s="78">
        <f>AM17*1000000/'a1'!BH19</f>
        <v>-24195.781090342203</v>
      </c>
      <c r="AO17" s="291">
        <f t="shared" si="19"/>
        <v>12.598895378293962</v>
      </c>
      <c r="AP17" s="78">
        <f t="shared" si="8"/>
        <v>-38157.014542701094</v>
      </c>
      <c r="AQ17" s="78">
        <f>AP17/'a30-2'!L14*100</f>
        <v>-54823.296756754447</v>
      </c>
      <c r="AR17" s="78">
        <f>AQ17*1000000/'a1'!BN19</f>
        <v>-15804.6774525483</v>
      </c>
    </row>
    <row r="18" spans="1:44" s="4" customFormat="1" ht="17.25" customHeight="1">
      <c r="A18" s="10">
        <v>1993</v>
      </c>
      <c r="B18" s="339">
        <v>-326778</v>
      </c>
      <c r="C18" s="78">
        <f>B18/'a30-2'!B15*100</f>
        <v>-484833.82789317501</v>
      </c>
      <c r="D18" s="78">
        <f>C18*1000000/'a1'!F20</f>
        <v>-16902.137590993429</v>
      </c>
      <c r="E18" s="291">
        <f t="shared" si="9"/>
        <v>1.3247001152553355</v>
      </c>
      <c r="F18" s="78">
        <f t="shared" si="10"/>
        <v>-4328.8285426290804</v>
      </c>
      <c r="G18" s="78">
        <f>F18/'a30-2'!C15*100</f>
        <v>-8421.8454136752534</v>
      </c>
      <c r="H18" s="78">
        <f>G18*1000000/'a1'!L20</f>
        <v>-14520.998959743669</v>
      </c>
      <c r="I18" s="291">
        <f t="shared" si="11"/>
        <v>0.3337184101992271</v>
      </c>
      <c r="J18" s="78">
        <f t="shared" si="0"/>
        <v>-1090.5183464808304</v>
      </c>
      <c r="K18" s="78">
        <f>J18/'a30-2'!D15*100</f>
        <v>-1529.4787468174341</v>
      </c>
      <c r="L18" s="78">
        <f>K18*1000000/'a1'!R20</f>
        <v>-11571.443948776519</v>
      </c>
      <c r="M18" s="291">
        <f t="shared" si="12"/>
        <v>2.5384284848006189</v>
      </c>
      <c r="N18" s="78">
        <f t="shared" si="1"/>
        <v>-8295.0258340617675</v>
      </c>
      <c r="O18" s="78">
        <f>N18/'a30-2'!E15*100</f>
        <v>-11850.036905802524</v>
      </c>
      <c r="P18" s="78">
        <f>O18*1000000/'a1'!X20</f>
        <v>-12825.756317669209</v>
      </c>
      <c r="Q18" s="291">
        <f t="shared" si="13"/>
        <v>2.0274765506929375</v>
      </c>
      <c r="R18" s="78">
        <f t="shared" si="2"/>
        <v>-6625.347322823367</v>
      </c>
      <c r="S18" s="78">
        <f>R18/'a30-2'!F15*100</f>
        <v>-9859.1478018204871</v>
      </c>
      <c r="T18" s="78">
        <f>S18*1000000/'a1'!AD20</f>
        <v>-13166.385957784449</v>
      </c>
      <c r="U18" s="291">
        <f t="shared" si="14"/>
        <v>22.133575713117288</v>
      </c>
      <c r="V18" s="78">
        <f t="shared" si="3"/>
        <v>-72327.656043810406</v>
      </c>
      <c r="W18" s="78">
        <f>V18/'a30-2'!G15*100</f>
        <v>-100875.39197184157</v>
      </c>
      <c r="X18" s="78">
        <f>W18*1000000/'a1'!AJ20</f>
        <v>-14095.559342715836</v>
      </c>
      <c r="Y18" s="291">
        <f t="shared" si="15"/>
        <v>40.514057536641424</v>
      </c>
      <c r="Z18" s="78">
        <f t="shared" si="4"/>
        <v>-132391.02693708611</v>
      </c>
      <c r="AA18" s="78">
        <f>Z18/'a30-2'!H15*100</f>
        <v>-179879.1126862583</v>
      </c>
      <c r="AB18" s="78">
        <f>AA18*1000000/'a1'!AP20</f>
        <v>-16826.798247701114</v>
      </c>
      <c r="AC18" s="291">
        <f t="shared" si="16"/>
        <v>3.3699803356460256</v>
      </c>
      <c r="AD18" s="78">
        <f t="shared" si="5"/>
        <v>-11012.354341217369</v>
      </c>
      <c r="AE18" s="78">
        <f>AD18/'a30-2'!I15*100</f>
        <v>-16314.599024025734</v>
      </c>
      <c r="AF18" s="78">
        <f>AE18*1000000/'a1'!AV20</f>
        <v>-14597.652349931492</v>
      </c>
      <c r="AG18" s="291">
        <f t="shared" si="17"/>
        <v>3.0944919729544855</v>
      </c>
      <c r="AH18" s="78">
        <f t="shared" si="6"/>
        <v>-10112.118979381208</v>
      </c>
      <c r="AI18" s="78">
        <f>AH18/'a30-2'!J15*100</f>
        <v>-22224.437317321339</v>
      </c>
      <c r="AJ18" s="78">
        <f>AI18*1000000/'a1'!BB20</f>
        <v>-22072.139554396006</v>
      </c>
      <c r="AK18" s="291">
        <f t="shared" si="18"/>
        <v>11.118726381691937</v>
      </c>
      <c r="AL18" s="78">
        <f t="shared" si="7"/>
        <v>-36333.551695565278</v>
      </c>
      <c r="AM18" s="78">
        <f>AL18/'a30-2'!K15*100</f>
        <v>-71242.258226598584</v>
      </c>
      <c r="AN18" s="78">
        <f>AM18*1000000/'a1'!BH20</f>
        <v>-26709.583437658341</v>
      </c>
      <c r="AO18" s="291">
        <f t="shared" si="19"/>
        <v>13.014214824700785</v>
      </c>
      <c r="AP18" s="78">
        <f t="shared" si="8"/>
        <v>-42527.590919860726</v>
      </c>
      <c r="AQ18" s="78">
        <f>AP18/'a30-2'!L15*100</f>
        <v>-59562.452268712499</v>
      </c>
      <c r="AR18" s="78">
        <f>AQ18*1000000/'a1'!BN20</f>
        <v>-16694.579213221165</v>
      </c>
    </row>
    <row r="19" spans="1:44" s="4" customFormat="1" ht="17.25" customHeight="1">
      <c r="A19" s="10">
        <v>1994</v>
      </c>
      <c r="B19" s="339">
        <v>-336366</v>
      </c>
      <c r="C19" s="78">
        <f>B19/'a30-2'!B16*100</f>
        <v>-491763.15789473685</v>
      </c>
      <c r="D19" s="78">
        <f>C19*1000000/'a1'!F21</f>
        <v>-16956.962600983876</v>
      </c>
      <c r="E19" s="291">
        <f t="shared" si="9"/>
        <v>1.3163344158631871</v>
      </c>
      <c r="F19" s="78">
        <f t="shared" si="10"/>
        <v>-4427.7014212623681</v>
      </c>
      <c r="G19" s="78">
        <f>F19/'a30-2'!C16*100</f>
        <v>-8498.4672193135666</v>
      </c>
      <c r="H19" s="78">
        <f>G19*1000000/'a1'!L21</f>
        <v>-14793.681818094659</v>
      </c>
      <c r="I19" s="291">
        <f t="shared" si="11"/>
        <v>0.32160227886844484</v>
      </c>
      <c r="J19" s="78">
        <f t="shared" si="0"/>
        <v>-1081.7607213386332</v>
      </c>
      <c r="K19" s="78">
        <f>J19/'a30-2'!D16*100</f>
        <v>-1563.2380366165219</v>
      </c>
      <c r="L19" s="78">
        <f>K19*1000000/'a1'!R21</f>
        <v>-11715.176724720444</v>
      </c>
      <c r="M19" s="291">
        <f t="shared" si="12"/>
        <v>2.4384700469208509</v>
      </c>
      <c r="N19" s="78">
        <f t="shared" si="1"/>
        <v>-8202.1841580257897</v>
      </c>
      <c r="O19" s="78">
        <f>N19/'a30-2'!E16*100</f>
        <v>-11487.65288238906</v>
      </c>
      <c r="P19" s="78">
        <f>O19*1000000/'a1'!X21</f>
        <v>-12394.014789964365</v>
      </c>
      <c r="Q19" s="291">
        <f t="shared" si="13"/>
        <v>1.9970402994045244</v>
      </c>
      <c r="R19" s="78">
        <f t="shared" si="2"/>
        <v>-6717.3645734950223</v>
      </c>
      <c r="S19" s="78">
        <f>R19/'a30-2'!F16*100</f>
        <v>-9763.6112986846256</v>
      </c>
      <c r="T19" s="78">
        <f>S19*1000000/'a1'!AD21</f>
        <v>-13014.938046861274</v>
      </c>
      <c r="U19" s="291">
        <f t="shared" si="14"/>
        <v>22.04332981469042</v>
      </c>
      <c r="V19" s="78">
        <f t="shared" si="3"/>
        <v>-74146.266764481581</v>
      </c>
      <c r="W19" s="78">
        <f>V19/'a30-2'!G16*100</f>
        <v>-102411.97066917346</v>
      </c>
      <c r="X19" s="78">
        <f>W19*1000000/'a1'!AJ21</f>
        <v>-14238.908841617114</v>
      </c>
      <c r="Y19" s="291">
        <f t="shared" si="15"/>
        <v>40.455975716313205</v>
      </c>
      <c r="Z19" s="78">
        <f t="shared" si="4"/>
        <v>-136080.14727793407</v>
      </c>
      <c r="AA19" s="78">
        <f>Z19/'a30-2'!H16*100</f>
        <v>-184140.93001073619</v>
      </c>
      <c r="AB19" s="78">
        <f>AA19*1000000/'a1'!AP21</f>
        <v>-17019.913587517556</v>
      </c>
      <c r="AC19" s="291">
        <f t="shared" si="16"/>
        <v>3.3681746324365007</v>
      </c>
      <c r="AD19" s="78">
        <f t="shared" si="5"/>
        <v>-11329.394284141359</v>
      </c>
      <c r="AE19" s="78">
        <f>AD19/'a30-2'!I16*100</f>
        <v>-16467.142854856625</v>
      </c>
      <c r="AF19" s="78">
        <f>AE19*1000000/'a1'!AV21</f>
        <v>-14660.526209998508</v>
      </c>
      <c r="AG19" s="291">
        <f t="shared" si="17"/>
        <v>3.1179132595596815</v>
      </c>
      <c r="AH19" s="78">
        <f t="shared" si="6"/>
        <v>-10487.600114650517</v>
      </c>
      <c r="AI19" s="78">
        <f>AH19/'a30-2'!J16*100</f>
        <v>-22457.3878258041</v>
      </c>
      <c r="AJ19" s="78">
        <f>AI19*1000000/'a1'!BB21</f>
        <v>-22244.397717657528</v>
      </c>
      <c r="AK19" s="291">
        <f t="shared" si="18"/>
        <v>11.367826135267409</v>
      </c>
      <c r="AL19" s="78">
        <f t="shared" si="7"/>
        <v>-38237.502058153572</v>
      </c>
      <c r="AM19" s="78">
        <f>AL19/'a30-2'!K16*100</f>
        <v>-73111.858619796505</v>
      </c>
      <c r="AN19" s="78">
        <f>AM19*1000000/'a1'!BH21</f>
        <v>-27072.38990796751</v>
      </c>
      <c r="AO19" s="291">
        <f t="shared" si="19"/>
        <v>13.081018015788437</v>
      </c>
      <c r="AP19" s="78">
        <f t="shared" si="8"/>
        <v>-44000.097058986932</v>
      </c>
      <c r="AQ19" s="78">
        <f>AP19/'a30-2'!L16*100</f>
        <v>-59379.348257742153</v>
      </c>
      <c r="AR19" s="78">
        <f>AQ19*1000000/'a1'!BN21</f>
        <v>-16152.920780381834</v>
      </c>
    </row>
    <row r="20" spans="1:44" s="4" customFormat="1" ht="17.25" customHeight="1">
      <c r="A20" s="10">
        <v>1995</v>
      </c>
      <c r="B20" s="339">
        <v>-328583</v>
      </c>
      <c r="C20" s="78">
        <f>B20/'a30-2'!B17*100</f>
        <v>-469404.28571428574</v>
      </c>
      <c r="D20" s="78">
        <f>C20*1000000/'a1'!F22</f>
        <v>-16019.360579248707</v>
      </c>
      <c r="E20" s="291">
        <f t="shared" si="9"/>
        <v>1.3080477765712988</v>
      </c>
      <c r="F20" s="78">
        <f t="shared" si="10"/>
        <v>-4298.0226256912711</v>
      </c>
      <c r="G20" s="78">
        <f>F20/'a30-2'!C17*100</f>
        <v>-8155.6406559606658</v>
      </c>
      <c r="H20" s="78">
        <f>G20*1000000/'a1'!L22</f>
        <v>-14373.781771776492</v>
      </c>
      <c r="I20" s="291">
        <f t="shared" si="11"/>
        <v>0.32178119600154398</v>
      </c>
      <c r="J20" s="78">
        <f t="shared" si="0"/>
        <v>-1057.3183072577533</v>
      </c>
      <c r="K20" s="78">
        <f>J20/'a30-2'!D17*100</f>
        <v>-1548.0502302456125</v>
      </c>
      <c r="L20" s="78">
        <f>K20*1000000/'a1'!R22</f>
        <v>-11516.945506421253</v>
      </c>
      <c r="M20" s="291">
        <f t="shared" si="12"/>
        <v>2.3885880707678138</v>
      </c>
      <c r="N20" s="78">
        <f t="shared" si="1"/>
        <v>-7848.4943405710055</v>
      </c>
      <c r="O20" s="78">
        <f>N20/'a30-2'!E17*100</f>
        <v>-10810.59826524932</v>
      </c>
      <c r="P20" s="78">
        <f>O20*1000000/'a1'!X22</f>
        <v>-11647.845392028315</v>
      </c>
      <c r="Q20" s="291">
        <f t="shared" si="13"/>
        <v>2.0498520359634975</v>
      </c>
      <c r="R20" s="78">
        <f t="shared" si="2"/>
        <v>-6735.4653153299387</v>
      </c>
      <c r="S20" s="78">
        <f>R20/'a30-2'!F17*100</f>
        <v>-9393.9544146861062</v>
      </c>
      <c r="T20" s="78">
        <f>S20*1000000/'a1'!AD22</f>
        <v>-12509.543886401638</v>
      </c>
      <c r="U20" s="291">
        <f t="shared" si="14"/>
        <v>21.885810964369586</v>
      </c>
      <c r="V20" s="78">
        <f t="shared" si="3"/>
        <v>-71913.054241054517</v>
      </c>
      <c r="W20" s="78">
        <f>V20/'a30-2'!G17*100</f>
        <v>-97311.304791684059</v>
      </c>
      <c r="X20" s="78">
        <f>W20*1000000/'a1'!AJ22</f>
        <v>-13479.478152925414</v>
      </c>
      <c r="Y20" s="291">
        <f t="shared" si="15"/>
        <v>40.626920195617956</v>
      </c>
      <c r="Z20" s="78">
        <f t="shared" si="4"/>
        <v>-133493.15318636736</v>
      </c>
      <c r="AA20" s="78">
        <f>Z20/'a30-2'!H17*100</f>
        <v>-176812.12342565213</v>
      </c>
      <c r="AB20" s="78">
        <f>AA20*1000000/'a1'!AP22</f>
        <v>-16147.050404260641</v>
      </c>
      <c r="AC20" s="291">
        <f t="shared" si="16"/>
        <v>3.3301227361983403</v>
      </c>
      <c r="AD20" s="78">
        <f t="shared" si="5"/>
        <v>-10942.217190282592</v>
      </c>
      <c r="AE20" s="78">
        <f>AD20/'a30-2'!I17*100</f>
        <v>-15325.23416005965</v>
      </c>
      <c r="AF20" s="78">
        <f>AE20*1000000/'a1'!AV22</f>
        <v>-13572.363423867202</v>
      </c>
      <c r="AG20" s="291">
        <f t="shared" si="17"/>
        <v>3.2000153916267147</v>
      </c>
      <c r="AH20" s="78">
        <f t="shared" si="6"/>
        <v>-10514.706574268808</v>
      </c>
      <c r="AI20" s="78">
        <f>AH20/'a30-2'!J17*100</f>
        <v>-21113.868623029735</v>
      </c>
      <c r="AJ20" s="78">
        <f>AI20*1000000/'a1'!BB22</f>
        <v>-20818.516331830062</v>
      </c>
      <c r="AK20" s="291">
        <f t="shared" si="18"/>
        <v>11.274246321341092</v>
      </c>
      <c r="AL20" s="78">
        <f t="shared" si="7"/>
        <v>-37045.256790052197</v>
      </c>
      <c r="AM20" s="78">
        <f>AL20/'a30-2'!K17*100</f>
        <v>-70028.840812953116</v>
      </c>
      <c r="AN20" s="78">
        <f>AM20*1000000/'a1'!BH22</f>
        <v>-25609.198843728314</v>
      </c>
      <c r="AO20" s="291">
        <f t="shared" si="19"/>
        <v>13.131342282121302</v>
      </c>
      <c r="AP20" s="78">
        <f t="shared" si="8"/>
        <v>-43147.358410862638</v>
      </c>
      <c r="AQ20" s="78">
        <f>AP20/'a30-2'!L17*100</f>
        <v>-56623.829935515263</v>
      </c>
      <c r="AR20" s="78">
        <f>AQ20*1000000/'a1'!BN22</f>
        <v>-14990.199565179997</v>
      </c>
    </row>
    <row r="21" spans="1:44" s="4" customFormat="1" ht="17.25" customHeight="1">
      <c r="A21" s="10">
        <v>1996</v>
      </c>
      <c r="B21" s="339">
        <v>-316605</v>
      </c>
      <c r="C21" s="78">
        <f>B21/'a30-2'!B18*100</f>
        <v>-444669.94382022467</v>
      </c>
      <c r="D21" s="78">
        <f>C21*1000000/'a1'!F23</f>
        <v>-15017.449173127488</v>
      </c>
      <c r="E21" s="291">
        <f t="shared" si="9"/>
        <v>1.2366340479673983</v>
      </c>
      <c r="F21" s="78">
        <f t="shared" si="10"/>
        <v>-3915.2452275671812</v>
      </c>
      <c r="G21" s="78">
        <f>F21/'a30-2'!C18*100</f>
        <v>-7250.4541251244091</v>
      </c>
      <c r="H21" s="78">
        <f>G21*1000000/'a1'!L23</f>
        <v>-12954.225537922966</v>
      </c>
      <c r="I21" s="291">
        <f t="shared" si="11"/>
        <v>0.32948220237859865</v>
      </c>
      <c r="J21" s="78">
        <f t="shared" si="0"/>
        <v>-1043.1571268407622</v>
      </c>
      <c r="K21" s="78">
        <f>J21/'a30-2'!D18*100</f>
        <v>-1488.0986117557236</v>
      </c>
      <c r="L21" s="78">
        <f>K21*1000000/'a1'!R23</f>
        <v>-10963.102262137249</v>
      </c>
      <c r="M21" s="291">
        <f t="shared" si="12"/>
        <v>2.3369627160591464</v>
      </c>
      <c r="N21" s="78">
        <f t="shared" si="1"/>
        <v>-7398.9408071790604</v>
      </c>
      <c r="O21" s="78">
        <f>N21/'a30-2'!E18*100</f>
        <v>-10080.300827219427</v>
      </c>
      <c r="P21" s="78">
        <f>O21*1000000/'a1'!X23</f>
        <v>-10823.589166017335</v>
      </c>
      <c r="Q21" s="291">
        <f t="shared" si="13"/>
        <v>2.0138770972071356</v>
      </c>
      <c r="R21" s="78">
        <f t="shared" si="2"/>
        <v>-6376.035583612651</v>
      </c>
      <c r="S21" s="78">
        <f>R21/'a30-2'!F18*100</f>
        <v>-8843.3225847609592</v>
      </c>
      <c r="T21" s="78">
        <f>S21*1000000/'a1'!AD23</f>
        <v>-11755.548002521655</v>
      </c>
      <c r="U21" s="291">
        <f t="shared" si="14"/>
        <v>21.516246159142348</v>
      </c>
      <c r="V21" s="78">
        <f t="shared" si="3"/>
        <v>-68121.511152152641</v>
      </c>
      <c r="W21" s="78">
        <f>V21/'a30-2'!G18*100</f>
        <v>-91807.966512335086</v>
      </c>
      <c r="X21" s="78">
        <f>W21*1000000/'a1'!AJ23</f>
        <v>-12668.589951303997</v>
      </c>
      <c r="Y21" s="291">
        <f t="shared" si="15"/>
        <v>40.507935252618523</v>
      </c>
      <c r="Z21" s="78">
        <f t="shared" si="4"/>
        <v>-128250.14840655286</v>
      </c>
      <c r="AA21" s="78">
        <f>Z21/'a30-2'!H18*100</f>
        <v>-167647.25281902336</v>
      </c>
      <c r="AB21" s="78">
        <f>AA21*1000000/'a1'!AP23</f>
        <v>-15126.655247187795</v>
      </c>
      <c r="AC21" s="291">
        <f t="shared" si="16"/>
        <v>3.3848393992328751</v>
      </c>
      <c r="AD21" s="78">
        <f t="shared" si="5"/>
        <v>-10716.570779941245</v>
      </c>
      <c r="AE21" s="78">
        <f>AD21/'a30-2'!I18*100</f>
        <v>-14660.151545747258</v>
      </c>
      <c r="AF21" s="78">
        <f>AE21*1000000/'a1'!AV23</f>
        <v>-12925.58918013047</v>
      </c>
      <c r="AG21" s="291">
        <f t="shared" si="17"/>
        <v>3.3883284447928319</v>
      </c>
      <c r="AH21" s="78">
        <f t="shared" si="6"/>
        <v>-10727.617272636346</v>
      </c>
      <c r="AI21" s="78">
        <f>AH21/'a30-2'!J18*100</f>
        <v>-20279.04966471899</v>
      </c>
      <c r="AJ21" s="78">
        <f>AI21*1000000/'a1'!BB23</f>
        <v>-19902.006158054646</v>
      </c>
      <c r="AK21" s="291">
        <f t="shared" si="18"/>
        <v>11.709120597696765</v>
      </c>
      <c r="AL21" s="78">
        <f t="shared" si="7"/>
        <v>-37071.661268337841</v>
      </c>
      <c r="AM21" s="78">
        <f>AL21/'a30-2'!K18*100</f>
        <v>-66795.786069077192</v>
      </c>
      <c r="AN21" s="78">
        <f>AM21*1000000/'a1'!BH23</f>
        <v>-24069.399941940512</v>
      </c>
      <c r="AO21" s="291">
        <f t="shared" si="19"/>
        <v>13.088572910585066</v>
      </c>
      <c r="AP21" s="78">
        <f t="shared" si="8"/>
        <v>-41439.07626355785</v>
      </c>
      <c r="AQ21" s="78">
        <f>AP21/'a30-2'!L18*100</f>
        <v>-54168.727141905685</v>
      </c>
      <c r="AR21" s="78">
        <f>AQ21*1000000/'a1'!BN23</f>
        <v>-13981.490709693007</v>
      </c>
    </row>
    <row r="22" spans="1:44" s="4" customFormat="1" ht="17.25" customHeight="1">
      <c r="A22" s="10">
        <v>1997</v>
      </c>
      <c r="B22" s="339">
        <v>-311519</v>
      </c>
      <c r="C22" s="78">
        <f>B22/'a30-2'!B19*100</f>
        <v>-432665.27777777775</v>
      </c>
      <c r="D22" s="78">
        <f>C22*1000000/'a1'!F24</f>
        <v>-14467.53260514523</v>
      </c>
      <c r="E22" s="291">
        <f t="shared" si="9"/>
        <v>1.1839995765916953</v>
      </c>
      <c r="F22" s="78">
        <f t="shared" si="10"/>
        <v>-3688.3836410026834</v>
      </c>
      <c r="G22" s="78">
        <f>F22/'a30-2'!C19*100</f>
        <v>-6843.0123209697285</v>
      </c>
      <c r="H22" s="78">
        <f>G22*1000000/'a1'!L24</f>
        <v>-12421.266449516761</v>
      </c>
      <c r="I22" s="291">
        <f t="shared" si="11"/>
        <v>0.31347651296798196</v>
      </c>
      <c r="J22" s="78">
        <f t="shared" si="0"/>
        <v>-976.53889843272771</v>
      </c>
      <c r="K22" s="78">
        <f>J22/'a30-2'!D19*100</f>
        <v>-1407.1165683468698</v>
      </c>
      <c r="L22" s="78">
        <f>K22*1000000/'a1'!R24</f>
        <v>-10339.223104058707</v>
      </c>
      <c r="M22" s="291">
        <f t="shared" si="12"/>
        <v>2.3182707299162226</v>
      </c>
      <c r="N22" s="78">
        <f t="shared" si="1"/>
        <v>-7221.8537951277176</v>
      </c>
      <c r="O22" s="78">
        <f>N22/'a30-2'!E19*100</f>
        <v>-9785.7097494955524</v>
      </c>
      <c r="P22" s="78">
        <f>O22*1000000/'a1'!X24</f>
        <v>-10495.161689373845</v>
      </c>
      <c r="Q22" s="291">
        <f t="shared" si="13"/>
        <v>1.9255154224269675</v>
      </c>
      <c r="R22" s="78">
        <f t="shared" si="2"/>
        <v>-5998.3463887902653</v>
      </c>
      <c r="S22" s="78">
        <f>R22/'a30-2'!F19*100</f>
        <v>-8319.4818152430871</v>
      </c>
      <c r="T22" s="78">
        <f>S22*1000000/'a1'!AD24</f>
        <v>-11055.628177186894</v>
      </c>
      <c r="U22" s="291">
        <f t="shared" si="14"/>
        <v>21.343748001490752</v>
      </c>
      <c r="V22" s="78">
        <f t="shared" si="3"/>
        <v>-66489.830336763975</v>
      </c>
      <c r="W22" s="78">
        <f>V22/'a30-2'!G19*100</f>
        <v>-88066.000446045</v>
      </c>
      <c r="X22" s="78">
        <f>W22*1000000/'a1'!AJ24</f>
        <v>-12105.939471683778</v>
      </c>
      <c r="Y22" s="291">
        <f t="shared" si="15"/>
        <v>40.74367699238968</v>
      </c>
      <c r="Z22" s="78">
        <f t="shared" si="4"/>
        <v>-126924.29512992241</v>
      </c>
      <c r="AA22" s="78">
        <f>Z22/'a30-2'!H19*100</f>
        <v>-163773.28403860956</v>
      </c>
      <c r="AB22" s="78">
        <f>AA22*1000000/'a1'!AP24</f>
        <v>-14586.602668591102</v>
      </c>
      <c r="AC22" s="291">
        <f t="shared" si="16"/>
        <v>3.333899347907106</v>
      </c>
      <c r="AD22" s="78">
        <f t="shared" si="5"/>
        <v>-10385.729909606736</v>
      </c>
      <c r="AE22" s="78">
        <f>AD22/'a30-2'!I19*100</f>
        <v>-14266.112513196065</v>
      </c>
      <c r="AF22" s="78">
        <f>AE22*1000000/'a1'!AV24</f>
        <v>-12556.782786091062</v>
      </c>
      <c r="AG22" s="291">
        <f t="shared" si="17"/>
        <v>3.2204391538008617</v>
      </c>
      <c r="AH22" s="78">
        <f t="shared" si="6"/>
        <v>-10032.279847528906</v>
      </c>
      <c r="AI22" s="78">
        <f>AH22/'a30-2'!J19*100</f>
        <v>-19709.78359043007</v>
      </c>
      <c r="AJ22" s="78">
        <f>AI22*1000000/'a1'!BB24</f>
        <v>-19363.144576226463</v>
      </c>
      <c r="AK22" s="291">
        <f t="shared" si="18"/>
        <v>12.053794907191987</v>
      </c>
      <c r="AL22" s="78">
        <f t="shared" si="7"/>
        <v>-37549.861356935406</v>
      </c>
      <c r="AM22" s="78">
        <f>AL22/'a30-2'!K19*100</f>
        <v>-66577.76836336065</v>
      </c>
      <c r="AN22" s="78">
        <f>AM22*1000000/'a1'!BH24</f>
        <v>-23526.976842346532</v>
      </c>
      <c r="AO22" s="291">
        <f t="shared" si="19"/>
        <v>13.075487967044722</v>
      </c>
      <c r="AP22" s="78">
        <f t="shared" si="8"/>
        <v>-40732.629360058047</v>
      </c>
      <c r="AQ22" s="78">
        <f>AP22/'a30-2'!L19*100</f>
        <v>-52221.319692382109</v>
      </c>
      <c r="AR22" s="78">
        <f>AQ22*1000000/'a1'!BN24</f>
        <v>-13225.331642359324</v>
      </c>
    </row>
    <row r="23" spans="1:44" s="4" customFormat="1" ht="17.25" customHeight="1">
      <c r="A23" s="10">
        <v>1998</v>
      </c>
      <c r="B23" s="339">
        <v>-323219</v>
      </c>
      <c r="C23" s="78">
        <f>B23/'a30-2'!B20*100</f>
        <v>-449539.63838664815</v>
      </c>
      <c r="D23" s="78">
        <f>C23*1000000/'a1'!F25</f>
        <v>-14907.546323367076</v>
      </c>
      <c r="E23" s="291">
        <f t="shared" si="9"/>
        <v>1.201108290060688</v>
      </c>
      <c r="F23" s="78">
        <f t="shared" si="10"/>
        <v>-3882.210204051255</v>
      </c>
      <c r="G23" s="78">
        <f>F23/'a30-2'!C20*100</f>
        <v>-7175.9892866012106</v>
      </c>
      <c r="H23" s="78">
        <f>G23*1000000/'a1'!L25</f>
        <v>-13292.733788529647</v>
      </c>
      <c r="I23" s="291">
        <f t="shared" si="11"/>
        <v>0.3171555306055619</v>
      </c>
      <c r="J23" s="78">
        <f t="shared" si="0"/>
        <v>-1025.1069344679911</v>
      </c>
      <c r="K23" s="78">
        <f>J23/'a30-2'!D20*100</f>
        <v>-1460.2662884159417</v>
      </c>
      <c r="L23" s="78">
        <f>K23*1000000/'a1'!R25</f>
        <v>-10752.748729168079</v>
      </c>
      <c r="M23" s="291">
        <f t="shared" si="12"/>
        <v>2.3441653163900193</v>
      </c>
      <c r="N23" s="78">
        <f t="shared" si="1"/>
        <v>-7576.7876939826565</v>
      </c>
      <c r="O23" s="78">
        <f>N23/'a30-2'!E20*100</f>
        <v>-10156.551868609458</v>
      </c>
      <c r="P23" s="78">
        <f>O23*1000000/'a1'!X25</f>
        <v>-10899.505780641077</v>
      </c>
      <c r="Q23" s="291">
        <f t="shared" si="13"/>
        <v>1.9383380752497479</v>
      </c>
      <c r="R23" s="78">
        <f t="shared" si="2"/>
        <v>-6265.0769434414833</v>
      </c>
      <c r="S23" s="78">
        <f>R23/'a30-2'!F20*100</f>
        <v>-8617.7124393968134</v>
      </c>
      <c r="T23" s="78">
        <f>S23*1000000/'a1'!AD25</f>
        <v>-11482.169186304094</v>
      </c>
      <c r="U23" s="291">
        <f t="shared" si="14"/>
        <v>21.366692608989656</v>
      </c>
      <c r="V23" s="78">
        <f t="shared" si="3"/>
        <v>-69061.210183850286</v>
      </c>
      <c r="W23" s="78">
        <f>V23/'a30-2'!G20*100</f>
        <v>-90989.736737615662</v>
      </c>
      <c r="X23" s="78">
        <f>W23*1000000/'a1'!AJ25</f>
        <v>-12471.292128783447</v>
      </c>
      <c r="Y23" s="291">
        <f t="shared" si="15"/>
        <v>41.450303440122141</v>
      </c>
      <c r="Z23" s="78">
        <f t="shared" si="4"/>
        <v>-133975.25627612841</v>
      </c>
      <c r="AA23" s="78">
        <f>Z23/'a30-2'!H20*100</f>
        <v>-171323.85713059898</v>
      </c>
      <c r="AB23" s="78">
        <f>AA23*1000000/'a1'!AP25</f>
        <v>-15073.495460729331</v>
      </c>
      <c r="AC23" s="291">
        <f t="shared" si="16"/>
        <v>3.374522087123677</v>
      </c>
      <c r="AD23" s="78">
        <f t="shared" si="5"/>
        <v>-10907.096544780277</v>
      </c>
      <c r="AE23" s="78">
        <f>AD23/'a30-2'!I20*100</f>
        <v>-14900.405115820049</v>
      </c>
      <c r="AF23" s="78">
        <f>AE23*1000000/'a1'!AV25</f>
        <v>-13099.383920037952</v>
      </c>
      <c r="AG23" s="291">
        <f t="shared" si="17"/>
        <v>3.1776156028187819</v>
      </c>
      <c r="AH23" s="78">
        <f t="shared" si="6"/>
        <v>-10270.657375274839</v>
      </c>
      <c r="AI23" s="78">
        <f>AH23/'a30-2'!J20*100</f>
        <v>-20582.479709969619</v>
      </c>
      <c r="AJ23" s="78">
        <f>AI23*1000000/'a1'!BB25</f>
        <v>-20231.821774965909</v>
      </c>
      <c r="AK23" s="291">
        <f t="shared" si="18"/>
        <v>11.638321489174395</v>
      </c>
      <c r="AL23" s="78">
        <f t="shared" si="7"/>
        <v>-37617.266334094587</v>
      </c>
      <c r="AM23" s="78">
        <f>AL23/'a30-2'!K20*100</f>
        <v>-69920.569394227859</v>
      </c>
      <c r="AN23" s="78">
        <f>AM23*1000000/'a1'!BH25</f>
        <v>-24118.308929230261</v>
      </c>
      <c r="AO23" s="291">
        <f t="shared" si="19"/>
        <v>12.734597277331938</v>
      </c>
      <c r="AP23" s="78">
        <f t="shared" si="8"/>
        <v>-41160.637973819517</v>
      </c>
      <c r="AQ23" s="78">
        <f>AP23/'a30-2'!L20*100</f>
        <v>-52837.789440076405</v>
      </c>
      <c r="AR23" s="78">
        <f>AQ23*1000000/'a1'!BN25</f>
        <v>-13265.450776836211</v>
      </c>
    </row>
    <row r="24" spans="1:44" s="4" customFormat="1" ht="17.25" customHeight="1">
      <c r="A24" s="10">
        <v>1999</v>
      </c>
      <c r="B24" s="339">
        <v>-268474</v>
      </c>
      <c r="C24" s="78">
        <f>B24/'a30-2'!B21*100</f>
        <v>-366767.7595628415</v>
      </c>
      <c r="D24" s="78">
        <f>C24*1000000/'a1'!F26</f>
        <v>-12064.218584794127</v>
      </c>
      <c r="E24" s="291">
        <f t="shared" si="9"/>
        <v>1.2273706329922702</v>
      </c>
      <c r="F24" s="78">
        <f t="shared" si="10"/>
        <v>-3295.1710332196676</v>
      </c>
      <c r="G24" s="78">
        <f>F24/'a30-2'!C21*100</f>
        <v>-5894.7603456523575</v>
      </c>
      <c r="H24" s="78">
        <f>G24*1000000/'a1'!L26</f>
        <v>-11052.765451817466</v>
      </c>
      <c r="I24" s="291">
        <f t="shared" si="11"/>
        <v>0.31450690377378521</v>
      </c>
      <c r="J24" s="78">
        <f t="shared" si="0"/>
        <v>-844.36926483763216</v>
      </c>
      <c r="K24" s="78">
        <f>J24/'a30-2'!D21*100</f>
        <v>-1180.936034737947</v>
      </c>
      <c r="L24" s="78">
        <f>K24*1000000/'a1'!R26</f>
        <v>-8665.4488500814277</v>
      </c>
      <c r="M24" s="291">
        <f t="shared" si="12"/>
        <v>2.3660443663082744</v>
      </c>
      <c r="N24" s="78">
        <f t="shared" si="1"/>
        <v>-6352.2139520024766</v>
      </c>
      <c r="O24" s="78">
        <f>N24/'a30-2'!E21*100</f>
        <v>-8292.7075091416154</v>
      </c>
      <c r="P24" s="78">
        <f>O24*1000000/'a1'!X26</f>
        <v>-8880.7556235078082</v>
      </c>
      <c r="Q24" s="291">
        <f t="shared" si="13"/>
        <v>1.9604594380346989</v>
      </c>
      <c r="R24" s="78">
        <f t="shared" si="2"/>
        <v>-5263.3238716692777</v>
      </c>
      <c r="S24" s="78">
        <f>R24/'a30-2'!F21*100</f>
        <v>-7093.428398476115</v>
      </c>
      <c r="T24" s="78">
        <f>S24*1000000/'a1'!AD26</f>
        <v>-9450.3316655268445</v>
      </c>
      <c r="U24" s="291">
        <f t="shared" si="14"/>
        <v>21.444013306519221</v>
      </c>
      <c r="V24" s="78">
        <f t="shared" si="3"/>
        <v>-57571.600284544416</v>
      </c>
      <c r="W24" s="78">
        <f>V24/'a30-2'!G21*100</f>
        <v>-74671.336296425972</v>
      </c>
      <c r="X24" s="78">
        <f>W24*1000000/'a1'!AJ26</f>
        <v>-10196.475102778955</v>
      </c>
      <c r="Y24" s="291">
        <f t="shared" si="15"/>
        <v>41.558664466771901</v>
      </c>
      <c r="Z24" s="78">
        <f t="shared" si="4"/>
        <v>-111574.20884052118</v>
      </c>
      <c r="AA24" s="78">
        <f>Z24/'a30-2'!H21*100</f>
        <v>-141951.919644429</v>
      </c>
      <c r="AB24" s="78">
        <f>AA24*1000000/'a1'!AP26</f>
        <v>-12338.539177085673</v>
      </c>
      <c r="AC24" s="291">
        <f t="shared" si="16"/>
        <v>3.2574779721150442</v>
      </c>
      <c r="AD24" s="78">
        <f t="shared" si="5"/>
        <v>-8745.4814108561441</v>
      </c>
      <c r="AE24" s="78">
        <f>AD24/'a30-2'!I21*100</f>
        <v>-11723.165430102072</v>
      </c>
      <c r="AF24" s="78">
        <f>AE24*1000000/'a1'!AV26</f>
        <v>-10261.443348057917</v>
      </c>
      <c r="AG24" s="291">
        <f t="shared" si="17"/>
        <v>3.0909976615369961</v>
      </c>
      <c r="AH24" s="78">
        <f t="shared" si="6"/>
        <v>-8298.5250618348346</v>
      </c>
      <c r="AI24" s="78">
        <f>AH24/'a30-2'!J21*100</f>
        <v>-15958.702041990065</v>
      </c>
      <c r="AJ24" s="78">
        <f>AI24*1000000/'a1'!BB26</f>
        <v>-15730.236092975685</v>
      </c>
      <c r="AK24" s="291">
        <f t="shared" si="18"/>
        <v>11.829527336801176</v>
      </c>
      <c r="AL24" s="78">
        <f t="shared" si="7"/>
        <v>-31759.205222203593</v>
      </c>
      <c r="AM24" s="78">
        <f>AL24/'a30-2'!K21*100</f>
        <v>-54851.822490852501</v>
      </c>
      <c r="AN24" s="78">
        <f>AM24*1000000/'a1'!BH26</f>
        <v>-18576.885936918752</v>
      </c>
      <c r="AO24" s="291">
        <f t="shared" si="19"/>
        <v>12.466974294765395</v>
      </c>
      <c r="AP24" s="78">
        <f t="shared" si="8"/>
        <v>-33470.584568128441</v>
      </c>
      <c r="AQ24" s="78">
        <f>AP24/'a30-2'!L21*100</f>
        <v>-42421.526702317416</v>
      </c>
      <c r="AR24" s="78">
        <f>AQ24*1000000/'a1'!BN26</f>
        <v>-10575.308143047561</v>
      </c>
    </row>
    <row r="25" spans="1:44" s="4" customFormat="1" ht="17.25" customHeight="1">
      <c r="A25" s="10">
        <v>2000</v>
      </c>
      <c r="B25" s="339">
        <v>-242652</v>
      </c>
      <c r="C25" s="78">
        <f>B25/'a30-2'!B22*100</f>
        <v>-317607.32984293188</v>
      </c>
      <c r="D25" s="78">
        <f>C25*1000000/'a1'!F27</f>
        <v>-10350.326677674993</v>
      </c>
      <c r="E25" s="291">
        <f t="shared" si="9"/>
        <v>1.2815632992818726</v>
      </c>
      <c r="F25" s="78">
        <f t="shared" si="10"/>
        <v>-3109.7389769734496</v>
      </c>
      <c r="G25" s="78">
        <f>F25/'a30-2'!C22*100</f>
        <v>-5123.1284628887142</v>
      </c>
      <c r="H25" s="78">
        <f>G25*1000000/'a1'!L27</f>
        <v>-9703.5196639342576</v>
      </c>
      <c r="I25" s="291">
        <f t="shared" si="11"/>
        <v>0.30685191095327513</v>
      </c>
      <c r="J25" s="78">
        <f t="shared" si="0"/>
        <v>-744.58229896634123</v>
      </c>
      <c r="K25" s="78">
        <f>J25/'a30-2'!D22*100</f>
        <v>-999.43932747159897</v>
      </c>
      <c r="L25" s="78">
        <f>K25*1000000/'a1'!R27</f>
        <v>-7323.5093974617057</v>
      </c>
      <c r="M25" s="291">
        <f t="shared" si="12"/>
        <v>2.3105207531885386</v>
      </c>
      <c r="N25" s="78">
        <f t="shared" si="1"/>
        <v>-5606.5248180270528</v>
      </c>
      <c r="O25" s="78">
        <f>N25/'a30-2'!E22*100</f>
        <v>-7025.7203233421724</v>
      </c>
      <c r="P25" s="78">
        <f>O25*1000000/'a1'!X27</f>
        <v>-7523.6263945040564</v>
      </c>
      <c r="Q25" s="291">
        <f t="shared" si="13"/>
        <v>1.8889384135376484</v>
      </c>
      <c r="R25" s="78">
        <f t="shared" si="2"/>
        <v>-4583.5468392173743</v>
      </c>
      <c r="S25" s="78">
        <f>R25/'a30-2'!F22*100</f>
        <v>-5960.3990106857918</v>
      </c>
      <c r="T25" s="78">
        <f>S25*1000000/'a1'!AD27</f>
        <v>-7941.7241857090403</v>
      </c>
      <c r="U25" s="291">
        <f t="shared" si="14"/>
        <v>20.886272219414487</v>
      </c>
      <c r="V25" s="78">
        <f t="shared" si="3"/>
        <v>-50680.957265853642</v>
      </c>
      <c r="W25" s="78">
        <f>V25/'a30-2'!G22*100</f>
        <v>-64234.419855327804</v>
      </c>
      <c r="X25" s="78">
        <f>W25*1000000/'a1'!AJ27</f>
        <v>-8731.1197064283569</v>
      </c>
      <c r="Y25" s="291">
        <f t="shared" si="15"/>
        <v>40.94773301171444</v>
      </c>
      <c r="Z25" s="78">
        <f t="shared" si="4"/>
        <v>-99360.493107585324</v>
      </c>
      <c r="AA25" s="78">
        <f>Z25/'a30-2'!H22*100</f>
        <v>-124356.06146130829</v>
      </c>
      <c r="AB25" s="78">
        <f>AA25*1000000/'a1'!AP27</f>
        <v>-10643.924909961859</v>
      </c>
      <c r="AC25" s="291">
        <f t="shared" si="16"/>
        <v>3.1604661906875782</v>
      </c>
      <c r="AD25" s="78">
        <f t="shared" si="5"/>
        <v>-7668.934421027222</v>
      </c>
      <c r="AE25" s="78">
        <f>AD25/'a30-2'!I22*100</f>
        <v>-10064.21840029819</v>
      </c>
      <c r="AF25" s="78">
        <f>AE25*1000000/'a1'!AV27</f>
        <v>-8771.9902069428226</v>
      </c>
      <c r="AG25" s="291">
        <f t="shared" si="17"/>
        <v>3.1027845409562316</v>
      </c>
      <c r="AH25" s="78">
        <f t="shared" si="6"/>
        <v>-7528.9687443211151</v>
      </c>
      <c r="AI25" s="78">
        <f>AH25/'a30-2'!J22*100</f>
        <v>-13492.775527457195</v>
      </c>
      <c r="AJ25" s="78">
        <f>AI25*1000000/'a1'!BB27</f>
        <v>-13391.469063988125</v>
      </c>
      <c r="AK25" s="291">
        <f t="shared" si="18"/>
        <v>13.300411998868064</v>
      </c>
      <c r="AL25" s="78">
        <f t="shared" si="7"/>
        <v>-32273.715723493337</v>
      </c>
      <c r="AM25" s="78">
        <f>AL25/'a30-2'!K22*100</f>
        <v>-47955.001075027249</v>
      </c>
      <c r="AN25" s="78">
        <f>AM25*1000000/'a1'!BH27</f>
        <v>-15962.663271537778</v>
      </c>
      <c r="AO25" s="291">
        <f t="shared" si="19"/>
        <v>12.332933419283211</v>
      </c>
      <c r="AP25" s="78">
        <f t="shared" si="8"/>
        <v>-29926.109600559099</v>
      </c>
      <c r="AQ25" s="78">
        <f>AP25/'a30-2'!L22*100</f>
        <v>-36495.255610437925</v>
      </c>
      <c r="AR25" s="78">
        <f>AQ25*1000000/'a1'!BN27</f>
        <v>-9035.2011671625351</v>
      </c>
    </row>
    <row r="26" spans="1:44" s="4" customFormat="1" ht="17.25" customHeight="1">
      <c r="A26" s="10">
        <v>2001</v>
      </c>
      <c r="B26" s="339">
        <v>-229041</v>
      </c>
      <c r="C26" s="78">
        <f>B26/'a30-2'!B23*100</f>
        <v>-294776.06177606178</v>
      </c>
      <c r="D26" s="78">
        <f>C26*1000000/'a1'!F28</f>
        <v>-9502.4980826173833</v>
      </c>
      <c r="E26" s="291">
        <f t="shared" si="9"/>
        <v>1.263735831681291</v>
      </c>
      <c r="F26" s="78">
        <f t="shared" si="10"/>
        <v>-2894.4731862411459</v>
      </c>
      <c r="G26" s="78">
        <f>F26/'a30-2'!C23*100</f>
        <v>-4784.253200398588</v>
      </c>
      <c r="H26" s="78">
        <f>G26*1000000/'a1'!L28</f>
        <v>-9164.4284227799617</v>
      </c>
      <c r="I26" s="291">
        <f t="shared" si="11"/>
        <v>0.30212932148464494</v>
      </c>
      <c r="J26" s="78">
        <f t="shared" si="0"/>
        <v>-692.00001922164552</v>
      </c>
      <c r="K26" s="78">
        <f>J26/'a30-2'!D23*100</f>
        <v>-898.70132366447478</v>
      </c>
      <c r="L26" s="78">
        <f>K26*1000000/'a1'!R28</f>
        <v>-6575.9435383197942</v>
      </c>
      <c r="M26" s="291">
        <f t="shared" si="12"/>
        <v>2.3421575248811095</v>
      </c>
      <c r="N26" s="78">
        <f t="shared" si="1"/>
        <v>-5364.5010165629428</v>
      </c>
      <c r="O26" s="78">
        <f>N26/'a30-2'!E23*100</f>
        <v>-6606.5283455208655</v>
      </c>
      <c r="P26" s="78">
        <f>O26*1000000/'a1'!X28</f>
        <v>-7084.7944818099268</v>
      </c>
      <c r="Q26" s="291">
        <f t="shared" si="13"/>
        <v>1.8790032353524506</v>
      </c>
      <c r="R26" s="78">
        <f t="shared" si="2"/>
        <v>-4303.6878002836065</v>
      </c>
      <c r="S26" s="78">
        <f>R26/'a30-2'!F23*100</f>
        <v>-5538.8517378167389</v>
      </c>
      <c r="T26" s="78">
        <f>S26*1000000/'a1'!AD28</f>
        <v>-7386.9085084643502</v>
      </c>
      <c r="U26" s="291">
        <f t="shared" si="14"/>
        <v>20.916033735735574</v>
      </c>
      <c r="V26" s="78">
        <f t="shared" si="3"/>
        <v>-47906.292828666112</v>
      </c>
      <c r="W26" s="78">
        <f>V26/'a30-2'!G23*100</f>
        <v>-59659.14424491422</v>
      </c>
      <c r="X26" s="78">
        <f>W26*1000000/'a1'!AJ28</f>
        <v>-8065.9094362102906</v>
      </c>
      <c r="Y26" s="291">
        <f t="shared" si="15"/>
        <v>41.050270719405034</v>
      </c>
      <c r="Z26" s="78">
        <f t="shared" si="4"/>
        <v>-94021.950558432494</v>
      </c>
      <c r="AA26" s="78">
        <f>Z26/'a30-2'!H23*100</f>
        <v>-115506.08176711608</v>
      </c>
      <c r="AB26" s="78">
        <f>AA26*1000000/'a1'!AP28</f>
        <v>-9708.4052684460548</v>
      </c>
      <c r="AC26" s="291">
        <f t="shared" si="16"/>
        <v>3.1574174146362348</v>
      </c>
      <c r="AD26" s="78">
        <f t="shared" si="5"/>
        <v>-7231.780420656979</v>
      </c>
      <c r="AE26" s="78">
        <f>AD26/'a30-2'!I23*100</f>
        <v>-9271.5133598166394</v>
      </c>
      <c r="AF26" s="78">
        <f>AE26*1000000/'a1'!AV28</f>
        <v>-8052.0049952639347</v>
      </c>
      <c r="AG26" s="291">
        <f t="shared" si="17"/>
        <v>2.9478141057173035</v>
      </c>
      <c r="AH26" s="78">
        <f t="shared" si="6"/>
        <v>-6751.702905875969</v>
      </c>
      <c r="AI26" s="78">
        <f>AH26/'a30-2'!J23*100</f>
        <v>-12209.227677895062</v>
      </c>
      <c r="AJ26" s="78">
        <f>AI26*1000000/'a1'!BB28</f>
        <v>-12206.310369716699</v>
      </c>
      <c r="AK26" s="291">
        <f t="shared" si="18"/>
        <v>13.490624642324493</v>
      </c>
      <c r="AL26" s="78">
        <f t="shared" si="7"/>
        <v>-30899.061587026441</v>
      </c>
      <c r="AM26" s="78">
        <f>AL26/'a30-2'!K23*100</f>
        <v>-44459.08142018193</v>
      </c>
      <c r="AN26" s="78">
        <f>AM26*1000000/'a1'!BH28</f>
        <v>-14538.100492259244</v>
      </c>
      <c r="AO26" s="291">
        <f t="shared" si="19"/>
        <v>12.128421562143144</v>
      </c>
      <c r="AP26" s="78">
        <f t="shared" si="8"/>
        <v>-27779.058030148277</v>
      </c>
      <c r="AQ26" s="78">
        <f>AP26/'a30-2'!L23*100</f>
        <v>-33509.117044810948</v>
      </c>
      <c r="AR26" s="78">
        <f>AQ26*1000000/'a1'!BN28</f>
        <v>-8219.163110857613</v>
      </c>
    </row>
    <row r="27" spans="1:44" s="4" customFormat="1" ht="17.25" customHeight="1">
      <c r="A27" s="10">
        <v>2002</v>
      </c>
      <c r="B27" s="339">
        <v>-235953</v>
      </c>
      <c r="C27" s="78">
        <f>B27/'a30-2'!B24*100</f>
        <v>-300194.65648854966</v>
      </c>
      <c r="D27" s="78">
        <f>C27*1000000/'a1'!F29</f>
        <v>-9572.5095746266998</v>
      </c>
      <c r="E27" s="291">
        <f t="shared" si="9"/>
        <v>1.4034585077917792</v>
      </c>
      <c r="F27" s="78">
        <f t="shared" ref="F27:F32" si="20">E27/100*B27</f>
        <v>-3311.5024528899371</v>
      </c>
      <c r="G27" s="78">
        <f>F27/'a30-2'!C24*100</f>
        <v>-5482.6199551157897</v>
      </c>
      <c r="H27" s="78">
        <f>G27*1000000/'a1'!L29</f>
        <v>-10554.033651116768</v>
      </c>
      <c r="I27" s="291">
        <f t="shared" si="11"/>
        <v>0.31121878806461289</v>
      </c>
      <c r="J27" s="78">
        <f t="shared" ref="J27:J32" si="21">I27/100*B27</f>
        <v>-734.33006700209614</v>
      </c>
      <c r="K27" s="78">
        <f>J27/'a30-2'!D24*100</f>
        <v>-929.53173038240016</v>
      </c>
      <c r="L27" s="78">
        <f>K27*1000000/'a1'!R29</f>
        <v>-6790.8513324254836</v>
      </c>
      <c r="M27" s="291">
        <f t="shared" si="12"/>
        <v>2.3531993961601549</v>
      </c>
      <c r="N27" s="78">
        <f t="shared" ref="N27:N32" si="22">M27/100*B27</f>
        <v>-5552.4445712217703</v>
      </c>
      <c r="O27" s="78">
        <f>N27/'a30-2'!E24*100</f>
        <v>-6804.4663863011892</v>
      </c>
      <c r="P27" s="78">
        <f>O27*1000000/'a1'!X29</f>
        <v>-7276.1111897307246</v>
      </c>
      <c r="Q27" s="291">
        <f t="shared" si="13"/>
        <v>1.8509768835229128</v>
      </c>
      <c r="R27" s="78">
        <f t="shared" ref="R27:R32" si="23">Q27/100*B27</f>
        <v>-4367.4354859788182</v>
      </c>
      <c r="S27" s="78">
        <f>R27/'a30-2'!F24*100</f>
        <v>-5731.5426325181343</v>
      </c>
      <c r="T27" s="78">
        <f>S27*1000000/'a1'!AD29</f>
        <v>-7648.4611548311577</v>
      </c>
      <c r="U27" s="291">
        <f t="shared" si="14"/>
        <v>20.990471594897855</v>
      </c>
      <c r="V27" s="78">
        <f t="shared" ref="V27:V32" si="24">U27/100*B27</f>
        <v>-49527.647442309339</v>
      </c>
      <c r="W27" s="78">
        <f>V27/'a30-2'!G24*100</f>
        <v>-60547.246261991859</v>
      </c>
      <c r="X27" s="78">
        <f>W27*1000000/'a1'!AJ29</f>
        <v>-8136.259760192067</v>
      </c>
      <c r="Y27" s="291">
        <f t="shared" si="15"/>
        <v>41.521528968060487</v>
      </c>
      <c r="Z27" s="78">
        <f t="shared" ref="Z27:Z36" si="25">Y27/100*B27</f>
        <v>-97971.293246007772</v>
      </c>
      <c r="AA27" s="78">
        <f>Z27/'a30-2'!H24*100</f>
        <v>-118037.70270603345</v>
      </c>
      <c r="AB27" s="78">
        <f>AA27*1000000/'a1'!AP29</f>
        <v>-9759.8813036784031</v>
      </c>
      <c r="AC27" s="291">
        <f t="shared" si="16"/>
        <v>3.1537395680970164</v>
      </c>
      <c r="AD27" s="78">
        <f t="shared" ref="AD27:AD36" si="26">AC27/100*B27</f>
        <v>-7441.343123111953</v>
      </c>
      <c r="AE27" s="78">
        <f>AD27/'a30-2'!I24*100</f>
        <v>-9313.3205545831697</v>
      </c>
      <c r="AF27" s="78">
        <f>AE27*1000000/'a1'!AV29</f>
        <v>-8051.7693351516145</v>
      </c>
      <c r="AG27" s="291">
        <f t="shared" si="17"/>
        <v>2.9400332078405351</v>
      </c>
      <c r="AH27" s="78">
        <f t="shared" ref="AH27:AH36" si="27">AG27/100*B27</f>
        <v>-6937.0965548959784</v>
      </c>
      <c r="AI27" s="78">
        <f>AH27/'a30-2'!J24*100</f>
        <v>-12022.697668797189</v>
      </c>
      <c r="AJ27" s="78">
        <f>AI27*1000000/'a1'!BB29</f>
        <v>-12061.209109483771</v>
      </c>
      <c r="AK27" s="291">
        <f t="shared" si="18"/>
        <v>12.899201973034966</v>
      </c>
      <c r="AL27" s="78">
        <f t="shared" ref="AL27:AL36" si="28">AK27/100*B27</f>
        <v>-30436.054031435193</v>
      </c>
      <c r="AM27" s="78">
        <f>AL27/'a30-2'!K24*100</f>
        <v>-44957.243768737353</v>
      </c>
      <c r="AN27" s="78">
        <f>AM27*1000000/'a1'!BH29</f>
        <v>-14370.549489452165</v>
      </c>
      <c r="AO27" s="291">
        <f t="shared" si="19"/>
        <v>12.062806715959033</v>
      </c>
      <c r="AP27" s="78">
        <f t="shared" ref="AP27:AP36" si="29">AO27/100*B27</f>
        <v>-28462.554330506817</v>
      </c>
      <c r="AQ27" s="78">
        <f>AP27/'a30-2'!L24*100</f>
        <v>-34416.631596743428</v>
      </c>
      <c r="AR27" s="78">
        <f>AQ27*1000000/'a1'!BN29</f>
        <v>-8393.1458201221667</v>
      </c>
    </row>
    <row r="28" spans="1:44" s="4" customFormat="1" ht="17.25" customHeight="1">
      <c r="A28" s="10">
        <v>2003</v>
      </c>
      <c r="B28" s="339">
        <v>-255227</v>
      </c>
      <c r="C28" s="78">
        <f>B28/'a30-2'!B25*100</f>
        <v>-314318.96551724133</v>
      </c>
      <c r="D28" s="78">
        <f>C28*1000000/'a1'!F30</f>
        <v>-9932.9631966335419</v>
      </c>
      <c r="E28" s="291">
        <f t="shared" si="9"/>
        <v>1.4694595802978609</v>
      </c>
      <c r="F28" s="78">
        <f t="shared" si="20"/>
        <v>-3750.457603006822</v>
      </c>
      <c r="G28" s="78">
        <f>F28/'a30-2'!C25*100</f>
        <v>-6010.3487227673431</v>
      </c>
      <c r="H28" s="78">
        <f>G28*1000000/'a1'!L30</f>
        <v>-11592.717500838724</v>
      </c>
      <c r="I28" s="291">
        <f t="shared" si="11"/>
        <v>0.30364687064404217</v>
      </c>
      <c r="J28" s="78">
        <f t="shared" si="21"/>
        <v>-774.98879853866958</v>
      </c>
      <c r="K28" s="78">
        <f>J28/'a30-2'!D25*100</f>
        <v>-974.82867740713152</v>
      </c>
      <c r="L28" s="78">
        <f>K28*1000000/'a1'!R30</f>
        <v>-7103.7673155219563</v>
      </c>
      <c r="M28" s="291">
        <f t="shared" si="12"/>
        <v>2.3808783762782459</v>
      </c>
      <c r="N28" s="78">
        <f t="shared" si="22"/>
        <v>-6076.6444534236789</v>
      </c>
      <c r="O28" s="78">
        <f>N28/'a30-2'!E25*100</f>
        <v>-7082.3361928014901</v>
      </c>
      <c r="P28" s="78">
        <f>O28*1000000/'a1'!X30</f>
        <v>-7552.7437305727526</v>
      </c>
      <c r="Q28" s="291">
        <f t="shared" si="13"/>
        <v>1.8473046757633214</v>
      </c>
      <c r="R28" s="78">
        <f t="shared" si="23"/>
        <v>-4714.8203048104524</v>
      </c>
      <c r="S28" s="78">
        <f>R28/'a30-2'!F25*100</f>
        <v>-6044.6414164236576</v>
      </c>
      <c r="T28" s="78">
        <f>S28*1000000/'a1'!AD30</f>
        <v>-8065.5333994586063</v>
      </c>
      <c r="U28" s="291">
        <f t="shared" si="14"/>
        <v>20.725931203660977</v>
      </c>
      <c r="V28" s="78">
        <f t="shared" si="24"/>
        <v>-52898.172433167805</v>
      </c>
      <c r="W28" s="78">
        <f>V28/'a30-2'!G25*100</f>
        <v>-63049.07322189249</v>
      </c>
      <c r="X28" s="78">
        <f>W28*1000000/'a1'!AJ30</f>
        <v>-8422.5425580956908</v>
      </c>
      <c r="Y28" s="291">
        <f t="shared" si="15"/>
        <v>40.667560870836908</v>
      </c>
      <c r="Z28" s="78">
        <f t="shared" si="25"/>
        <v>-103794.59558381092</v>
      </c>
      <c r="AA28" s="78">
        <f>Z28/'a30-2'!H25*100</f>
        <v>-122833.84092758688</v>
      </c>
      <c r="AB28" s="78">
        <f>AA28*1000000/'a1'!AP30</f>
        <v>-10031.314798391975</v>
      </c>
      <c r="AC28" s="291">
        <f t="shared" si="16"/>
        <v>3.0747234303010886</v>
      </c>
      <c r="AD28" s="78">
        <f t="shared" si="26"/>
        <v>-7847.5243694545588</v>
      </c>
      <c r="AE28" s="78">
        <f>AD28/'a30-2'!I25*100</f>
        <v>-9712.2826354635636</v>
      </c>
      <c r="AF28" s="78">
        <f>AE28*1000000/'a1'!AV30</f>
        <v>-8346.7824188666546</v>
      </c>
      <c r="AG28" s="291">
        <f t="shared" si="17"/>
        <v>2.9933524447557955</v>
      </c>
      <c r="AH28" s="78">
        <f t="shared" si="27"/>
        <v>-7639.8436441768745</v>
      </c>
      <c r="AI28" s="78">
        <f>AH28/'a30-2'!J25*100</f>
        <v>-12926.977401314509</v>
      </c>
      <c r="AJ28" s="78">
        <f>AI28*1000000/'a1'!BB30</f>
        <v>-12973.864949241066</v>
      </c>
      <c r="AK28" s="291">
        <f t="shared" si="18"/>
        <v>13.87793714589475</v>
      </c>
      <c r="AL28" s="78">
        <f t="shared" si="28"/>
        <v>-35420.242639352793</v>
      </c>
      <c r="AM28" s="78">
        <f>AL28/'a30-2'!K25*100</f>
        <v>-47865.192755882148</v>
      </c>
      <c r="AN28" s="78">
        <f>AM28*1000000/'a1'!BH30</f>
        <v>-15037.453761039171</v>
      </c>
      <c r="AO28" s="291">
        <f t="shared" si="19"/>
        <v>12.110648600873324</v>
      </c>
      <c r="AP28" s="78">
        <f t="shared" si="29"/>
        <v>-30909.645104550957</v>
      </c>
      <c r="AQ28" s="78">
        <f>AP28/'a30-2'!L25*100</f>
        <v>-36236.395198770173</v>
      </c>
      <c r="AR28" s="78">
        <f>AQ28*1000000/'a1'!BN30</f>
        <v>-8785.6839231617869</v>
      </c>
    </row>
    <row r="29" spans="1:44" s="4" customFormat="1" ht="17.25" customHeight="1">
      <c r="A29" s="10">
        <v>2004</v>
      </c>
      <c r="B29" s="339">
        <v>-202462</v>
      </c>
      <c r="C29" s="78">
        <f>B29/'a30-2'!B26*100</f>
        <v>-241313.46841477949</v>
      </c>
      <c r="D29" s="78">
        <f>C29*1000000/'a1'!F31</f>
        <v>-7555.0569772216468</v>
      </c>
      <c r="E29" s="291">
        <f t="shared" si="9"/>
        <v>1.4741740664849434</v>
      </c>
      <c r="F29" s="78">
        <f t="shared" si="20"/>
        <v>-2984.6422984867459</v>
      </c>
      <c r="G29" s="78">
        <f>F29/'a30-2'!C26*100</f>
        <v>-4448.0511154795022</v>
      </c>
      <c r="H29" s="78">
        <f>G29*1000000/'a1'!L31</f>
        <v>-8596.5469557393117</v>
      </c>
      <c r="I29" s="291">
        <f t="shared" si="11"/>
        <v>0.30238124292990126</v>
      </c>
      <c r="J29" s="78">
        <f t="shared" si="21"/>
        <v>-612.20711206073668</v>
      </c>
      <c r="K29" s="78">
        <f>J29/'a30-2'!D26*100</f>
        <v>-750.25381379992245</v>
      </c>
      <c r="L29" s="78">
        <f>K29*1000000/'a1'!R31</f>
        <v>-5449.257799244062</v>
      </c>
      <c r="M29" s="291">
        <f t="shared" si="12"/>
        <v>2.3174576318135913</v>
      </c>
      <c r="N29" s="78">
        <f t="shared" si="22"/>
        <v>-4691.9710705224334</v>
      </c>
      <c r="O29" s="78">
        <f>N29/'a30-2'!E26*100</f>
        <v>-5313.6705215429602</v>
      </c>
      <c r="P29" s="78">
        <f>O29*1000000/'a1'!X31</f>
        <v>-5654.8622928439954</v>
      </c>
      <c r="Q29" s="291">
        <f t="shared" si="13"/>
        <v>1.8343513776351676</v>
      </c>
      <c r="R29" s="78">
        <f t="shared" si="23"/>
        <v>-3713.8644861877133</v>
      </c>
      <c r="S29" s="78">
        <f>R29/'a30-2'!F26*100</f>
        <v>-4619.2344355568575</v>
      </c>
      <c r="T29" s="78">
        <f>S29*1000000/'a1'!AD31</f>
        <v>-6163.7541022536889</v>
      </c>
      <c r="U29" s="291">
        <f t="shared" si="14"/>
        <v>20.424920886016722</v>
      </c>
      <c r="V29" s="78">
        <f t="shared" si="24"/>
        <v>-41352.703324247173</v>
      </c>
      <c r="W29" s="78">
        <f>V29/'a30-2'!G26*100</f>
        <v>-48140.51609341929</v>
      </c>
      <c r="X29" s="78">
        <f>W29*1000000/'a1'!AJ31</f>
        <v>-6388.4202953477152</v>
      </c>
      <c r="Y29" s="291">
        <f t="shared" si="15"/>
        <v>39.986344555902349</v>
      </c>
      <c r="Z29" s="78">
        <f t="shared" si="25"/>
        <v>-80957.15291477101</v>
      </c>
      <c r="AA29" s="78">
        <f>Z29/'a30-2'!H26*100</f>
        <v>-94026.890725634163</v>
      </c>
      <c r="AB29" s="78">
        <f>AA29*1000000/'a1'!AP31</f>
        <v>-7588.063606719048</v>
      </c>
      <c r="AC29" s="291">
        <f t="shared" si="16"/>
        <v>3.0753198061585754</v>
      </c>
      <c r="AD29" s="78">
        <f t="shared" si="26"/>
        <v>-6226.3539859447746</v>
      </c>
      <c r="AE29" s="78">
        <f>AD29/'a30-2'!I26*100</f>
        <v>-7421.1608890879306</v>
      </c>
      <c r="AF29" s="78">
        <f>AE29*1000000/'a1'!AV31</f>
        <v>-6325.3669665386997</v>
      </c>
      <c r="AG29" s="291">
        <f t="shared" si="17"/>
        <v>3.1117043776029756</v>
      </c>
      <c r="AH29" s="78">
        <f t="shared" si="27"/>
        <v>-6300.0189169825362</v>
      </c>
      <c r="AI29" s="78">
        <f>AH29/'a30-2'!J26*100</f>
        <v>-10096.184161830988</v>
      </c>
      <c r="AJ29" s="78">
        <f>AI29*1000000/'a1'!BB31</f>
        <v>-10123.690228180956</v>
      </c>
      <c r="AK29" s="291">
        <f t="shared" si="18"/>
        <v>14.573892497815802</v>
      </c>
      <c r="AL29" s="78">
        <f t="shared" si="28"/>
        <v>-29506.594228927828</v>
      </c>
      <c r="AM29" s="78">
        <f>AL29/'a30-2'!K26*100</f>
        <v>-37635.962026693654</v>
      </c>
      <c r="AN29" s="78">
        <f>AM29*1000000/'a1'!BH31</f>
        <v>-11620.815108771154</v>
      </c>
      <c r="AO29" s="291">
        <f t="shared" si="19"/>
        <v>12.322840452156909</v>
      </c>
      <c r="AP29" s="78">
        <f t="shared" si="29"/>
        <v>-24949.069236245919</v>
      </c>
      <c r="AQ29" s="78">
        <f>AP29/'a30-2'!L26*100</f>
        <v>-28064.194866418355</v>
      </c>
      <c r="AR29" s="78">
        <f>AQ29*1000000/'a1'!BN31</f>
        <v>-6753.260768630078</v>
      </c>
    </row>
    <row r="30" spans="1:44" s="4" customFormat="1" ht="17.25" customHeight="1">
      <c r="A30" s="10">
        <v>2005</v>
      </c>
      <c r="B30" s="339">
        <v>-206538</v>
      </c>
      <c r="C30" s="78">
        <f>B30/'a30-2'!B27*100</f>
        <v>-238772.25433526011</v>
      </c>
      <c r="D30" s="78">
        <f>C30*1000000/'a1'!F32</f>
        <v>-7405.225264418199</v>
      </c>
      <c r="E30" s="291">
        <f t="shared" si="9"/>
        <v>1.568103320929382</v>
      </c>
      <c r="F30" s="78">
        <f t="shared" si="20"/>
        <v>-3238.7292369811266</v>
      </c>
      <c r="G30" s="78">
        <f>F30/'a30-2'!C27*100</f>
        <v>-4388.5220013294402</v>
      </c>
      <c r="H30" s="78">
        <f>G30*1000000/'a1'!L32</f>
        <v>-8532.4693025700126</v>
      </c>
      <c r="I30" s="291">
        <f t="shared" si="11"/>
        <v>0.30036789791712099</v>
      </c>
      <c r="J30" s="78">
        <f t="shared" si="21"/>
        <v>-620.37384900006339</v>
      </c>
      <c r="K30" s="78">
        <f>J30/'a30-2'!D27*100</f>
        <v>-743.85353597129904</v>
      </c>
      <c r="L30" s="78">
        <f>K30*1000000/'a1'!R32</f>
        <v>-5387.7443502382885</v>
      </c>
      <c r="M30" s="291">
        <f t="shared" si="12"/>
        <v>2.2659838631391609</v>
      </c>
      <c r="N30" s="78">
        <f t="shared" si="22"/>
        <v>-4680.11775125036</v>
      </c>
      <c r="O30" s="78">
        <f>N30/'a30-2'!E27*100</f>
        <v>-5154.3147040202211</v>
      </c>
      <c r="P30" s="78">
        <f>O30*1000000/'a1'!X32</f>
        <v>-5495.4385570079312</v>
      </c>
      <c r="Q30" s="291">
        <f t="shared" si="13"/>
        <v>1.8038252942128179</v>
      </c>
      <c r="R30" s="78">
        <f t="shared" si="23"/>
        <v>-3725.5846861612699</v>
      </c>
      <c r="S30" s="78">
        <f>R30/'a30-2'!F27*100</f>
        <v>-4461.7780672590061</v>
      </c>
      <c r="T30" s="78">
        <f>S30*1000000/'a1'!AD32</f>
        <v>-5964.4894269541046</v>
      </c>
      <c r="U30" s="291">
        <f t="shared" si="14"/>
        <v>19.774759248447161</v>
      </c>
      <c r="V30" s="78">
        <f t="shared" si="24"/>
        <v>-40842.392256557796</v>
      </c>
      <c r="W30" s="78">
        <f>V30/'a30-2'!G27*100</f>
        <v>-46837.605798804812</v>
      </c>
      <c r="X30" s="78">
        <f>W30*1000000/'a1'!AJ32</f>
        <v>-6177.9006883098764</v>
      </c>
      <c r="Y30" s="291">
        <f t="shared" si="15"/>
        <v>39.206522274354768</v>
      </c>
      <c r="Z30" s="78">
        <f t="shared" si="25"/>
        <v>-80976.366975006851</v>
      </c>
      <c r="AA30" s="78">
        <f>Z30/'a30-2'!H27*100</f>
        <v>-93076.283879318216</v>
      </c>
      <c r="AB30" s="78">
        <f>AA30*1000000/'a1'!AP32</f>
        <v>-7429.0675612647756</v>
      </c>
      <c r="AC30" s="291">
        <f t="shared" si="16"/>
        <v>3.0346302379729737</v>
      </c>
      <c r="AD30" s="78">
        <f t="shared" si="26"/>
        <v>-6267.6646009046199</v>
      </c>
      <c r="AE30" s="78">
        <f>AD30/'a30-2'!I27*100</f>
        <v>-7313.4942834359617</v>
      </c>
      <c r="AF30" s="78">
        <f>AE30*1000000/'a1'!AV32</f>
        <v>-6207.0081776545512</v>
      </c>
      <c r="AG30" s="291">
        <f t="shared" si="17"/>
        <v>3.1603345549701394</v>
      </c>
      <c r="AH30" s="78">
        <f t="shared" si="27"/>
        <v>-6527.2917831442264</v>
      </c>
      <c r="AI30" s="78">
        <f>AH30/'a30-2'!J27*100</f>
        <v>-9934.9951037202827</v>
      </c>
      <c r="AJ30" s="78">
        <f>AI30*1000000/'a1'!BB32</f>
        <v>-9999.995071686244</v>
      </c>
      <c r="AK30" s="291">
        <f t="shared" si="18"/>
        <v>15.872579295014738</v>
      </c>
      <c r="AL30" s="78">
        <f t="shared" si="28"/>
        <v>-32782.907824337541</v>
      </c>
      <c r="AM30" s="78">
        <f>AL30/'a30-2'!K27*100</f>
        <v>-37681.503246364991</v>
      </c>
      <c r="AN30" s="78">
        <f>AM30*1000000/'a1'!BH32</f>
        <v>-11343.809455195242</v>
      </c>
      <c r="AO30" s="291">
        <f t="shared" si="19"/>
        <v>12.464705013400488</v>
      </c>
      <c r="AP30" s="78">
        <f t="shared" si="29"/>
        <v>-25744.352440577102</v>
      </c>
      <c r="AQ30" s="78">
        <f>AP30/'a30-2'!L27*100</f>
        <v>-28259.44285464007</v>
      </c>
      <c r="AR30" s="78">
        <f>AQ30*1000000/'a1'!BN32</f>
        <v>-6734.7534079906518</v>
      </c>
    </row>
    <row r="31" spans="1:44" s="4" customFormat="1" ht="17.25" customHeight="1">
      <c r="A31" s="10">
        <v>2006</v>
      </c>
      <c r="B31" s="339">
        <v>-135326</v>
      </c>
      <c r="C31" s="78">
        <f>B31/'a30-2'!B28*100</f>
        <v>-152565.95264937993</v>
      </c>
      <c r="D31" s="78">
        <f>C31*1000000/'a1'!F33</f>
        <v>-4684.0790156774801</v>
      </c>
      <c r="E31" s="291">
        <f t="shared" si="9"/>
        <v>1.6438550211011063</v>
      </c>
      <c r="F31" s="78">
        <f>E31/100*B31</f>
        <v>-2224.5632458552832</v>
      </c>
      <c r="G31" s="78">
        <f>F31/'a30-2'!C28*100</f>
        <v>-2837.4531197133715</v>
      </c>
      <c r="H31" s="78">
        <f>G31*1000000/'a1'!L33</f>
        <v>-5557.1828773528987</v>
      </c>
      <c r="I31" s="291">
        <f t="shared" si="11"/>
        <v>0.29640439287881098</v>
      </c>
      <c r="J31" s="78">
        <f>I31/100*B31</f>
        <v>-401.11220870717972</v>
      </c>
      <c r="K31" s="78">
        <f>J31/'a30-2'!D28*100</f>
        <v>-475.81519419594275</v>
      </c>
      <c r="L31" s="78">
        <f>K31*1000000/'a1'!R33</f>
        <v>-3451.2624064927991</v>
      </c>
      <c r="M31" s="291">
        <f t="shared" si="12"/>
        <v>2.192229875103902</v>
      </c>
      <c r="N31" s="78">
        <f>M31/100*B31</f>
        <v>-2966.6570007831065</v>
      </c>
      <c r="O31" s="78">
        <f>N31/'a30-2'!E28*100</f>
        <v>-3231.6525062996802</v>
      </c>
      <c r="P31" s="78">
        <f>O31*1000000/'a1'!X33</f>
        <v>-3445.6920020852094</v>
      </c>
      <c r="Q31" s="291">
        <f t="shared" si="13"/>
        <v>1.7901863151508348</v>
      </c>
      <c r="R31" s="78">
        <f>Q31/100*B31</f>
        <v>-2422.5875328410189</v>
      </c>
      <c r="S31" s="78">
        <f>R31/'a30-2'!F28*100</f>
        <v>-2833.4357109251682</v>
      </c>
      <c r="T31" s="78">
        <f>S31*1000000/'a1'!AD33</f>
        <v>-3800.1018089956801</v>
      </c>
      <c r="U31" s="291">
        <f t="shared" si="14"/>
        <v>19.478232050696111</v>
      </c>
      <c r="V31" s="78">
        <f>U31/100*B31</f>
        <v>-26359.112304925016</v>
      </c>
      <c r="W31" s="78">
        <f>V31/'a30-2'!G28*100</f>
        <v>-29517.482984238541</v>
      </c>
      <c r="X31" s="78">
        <f>W31*1000000/'a1'!AJ33</f>
        <v>-3867.6119605667191</v>
      </c>
      <c r="Y31" s="291">
        <f t="shared" si="15"/>
        <v>38.684715529291651</v>
      </c>
      <c r="Z31" s="78">
        <f t="shared" si="25"/>
        <v>-52350.478137169222</v>
      </c>
      <c r="AA31" s="78">
        <f>Z31/'a30-2'!H28*100</f>
        <v>-59019.704776966435</v>
      </c>
      <c r="AB31" s="78">
        <f>AA31*1000000/'a1'!AP33</f>
        <v>-4661.2125608038905</v>
      </c>
      <c r="AC31" s="291">
        <f t="shared" si="16"/>
        <v>3.1192620091888035</v>
      </c>
      <c r="AD31" s="78">
        <f t="shared" si="26"/>
        <v>-4221.1725065548408</v>
      </c>
      <c r="AE31" s="78">
        <f>AD31/'a30-2'!I28*100</f>
        <v>-4716.3938620724475</v>
      </c>
      <c r="AF31" s="78">
        <f>AE31*1000000/'a1'!AV33</f>
        <v>-3984.9149111516317</v>
      </c>
      <c r="AG31" s="291">
        <f t="shared" si="17"/>
        <v>3.0879912121042041</v>
      </c>
      <c r="AH31" s="78">
        <f t="shared" si="27"/>
        <v>-4178.8549876921352</v>
      </c>
      <c r="AI31" s="78">
        <f>AH31/'a30-2'!J28*100</f>
        <v>-6091.6253464899937</v>
      </c>
      <c r="AJ31" s="78">
        <f>AI31*1000000/'a1'!BB33</f>
        <v>-6138.8082265190196</v>
      </c>
      <c r="AK31" s="291">
        <f t="shared" si="18"/>
        <v>16.443828828467652</v>
      </c>
      <c r="AL31" s="78">
        <f t="shared" si="28"/>
        <v>-22252.775800412135</v>
      </c>
      <c r="AM31" s="78">
        <f>AL31/'a30-2'!K28*100</f>
        <v>-24947.058072210912</v>
      </c>
      <c r="AN31" s="78">
        <f>AM31*1000000/'a1'!BH33</f>
        <v>-7291.404151654222</v>
      </c>
      <c r="AO31" s="291">
        <f t="shared" si="19"/>
        <v>12.727414867259476</v>
      </c>
      <c r="AP31" s="78">
        <f t="shared" si="29"/>
        <v>-17223.50144326756</v>
      </c>
      <c r="AQ31" s="78">
        <f>AP31/'a30-2'!L28*100</f>
        <v>-18361.941837172239</v>
      </c>
      <c r="AR31" s="78">
        <f>AQ31*1000000/'a1'!BN33</f>
        <v>-4328.815080876685</v>
      </c>
    </row>
    <row r="32" spans="1:44" s="4" customFormat="1" ht="17.25" customHeight="1">
      <c r="A32" s="10">
        <v>2007</v>
      </c>
      <c r="B32" s="339">
        <v>-177153</v>
      </c>
      <c r="C32" s="78">
        <f>B32/'a30-2'!B29*100</f>
        <v>-193398.47161572054</v>
      </c>
      <c r="D32" s="78">
        <f>C32*1000000/'a1'!F34</f>
        <v>-5880.3345984175739</v>
      </c>
      <c r="E32" s="291">
        <f t="shared" si="9"/>
        <v>1.8436787117130993</v>
      </c>
      <c r="F32" s="78">
        <f t="shared" si="20"/>
        <v>-3266.1321481611067</v>
      </c>
      <c r="G32" s="78">
        <f>F32/'a30-2'!C29*100</f>
        <v>-3920.9269485727573</v>
      </c>
      <c r="H32" s="78">
        <f>G32*1000000/'a1'!L34</f>
        <v>-7702.3640835916694</v>
      </c>
      <c r="I32" s="291">
        <f t="shared" si="11"/>
        <v>0.29397950510280724</v>
      </c>
      <c r="J32" s="78">
        <f t="shared" si="21"/>
        <v>-520.79351267477603</v>
      </c>
      <c r="K32" s="78">
        <f>J32/'a30-2'!D29*100</f>
        <v>-587.14037505611725</v>
      </c>
      <c r="L32" s="78">
        <f>K32*1000000/'a1'!R34</f>
        <v>-4263.5691778878763</v>
      </c>
      <c r="M32" s="291">
        <f t="shared" si="12"/>
        <v>2.1561666289526076</v>
      </c>
      <c r="N32" s="78">
        <f t="shared" si="22"/>
        <v>-3819.713868188413</v>
      </c>
      <c r="O32" s="78">
        <f>N32/'a30-2'!E29*100</f>
        <v>-4063.5253916898009</v>
      </c>
      <c r="P32" s="78">
        <f>O32*1000000/'a1'!X34</f>
        <v>-4345.481990653343</v>
      </c>
      <c r="Q32" s="291">
        <f t="shared" si="13"/>
        <v>1.7970907565059919</v>
      </c>
      <c r="R32" s="78">
        <f t="shared" si="23"/>
        <v>-3183.6001878730599</v>
      </c>
      <c r="S32" s="78">
        <f>R32/'a30-2'!F29*100</f>
        <v>-3553.1252096797543</v>
      </c>
      <c r="T32" s="78">
        <f>S32*1000000/'a1'!AD34</f>
        <v>-4766.5252406047948</v>
      </c>
      <c r="U32" s="291">
        <f t="shared" si="14"/>
        <v>19.455763944218688</v>
      </c>
      <c r="V32" s="78">
        <f t="shared" si="24"/>
        <v>-34466.469500101732</v>
      </c>
      <c r="W32" s="78">
        <f>V32/'a30-2'!G29*100</f>
        <v>-37545.173747387511</v>
      </c>
      <c r="X32" s="78">
        <f>W32*1000000/'a1'!AJ34</f>
        <v>-4880.4866382770215</v>
      </c>
      <c r="Y32" s="291">
        <f t="shared" si="15"/>
        <v>38.1836782426643</v>
      </c>
      <c r="Z32" s="78">
        <f t="shared" si="25"/>
        <v>-67643.531517227078</v>
      </c>
      <c r="AA32" s="78">
        <f>Z32/'a30-2'!H29*100</f>
        <v>-73846.650127977162</v>
      </c>
      <c r="AB32" s="78">
        <f>AA32*1000000/'a1'!AP34</f>
        <v>-5785.176063621896</v>
      </c>
      <c r="AC32" s="291">
        <f t="shared" si="16"/>
        <v>3.1552405744960419</v>
      </c>
      <c r="AD32" s="78">
        <f t="shared" si="26"/>
        <v>-5589.6033349369727</v>
      </c>
      <c r="AE32" s="78">
        <f>AD32/'a30-2'!I29*100</f>
        <v>-6010.3261665988957</v>
      </c>
      <c r="AF32" s="78">
        <f>AE32*1000000/'a1'!AV34</f>
        <v>-5053.0254433338541</v>
      </c>
      <c r="AG32" s="291">
        <f t="shared" si="17"/>
        <v>3.3225769034032022</v>
      </c>
      <c r="AH32" s="78">
        <f t="shared" si="27"/>
        <v>-5886.0446616858753</v>
      </c>
      <c r="AI32" s="78">
        <f>AH32/'a30-2'!J29*100</f>
        <v>-7848.0595489144998</v>
      </c>
      <c r="AJ32" s="78">
        <f>AI32*1000000/'a1'!BB34</f>
        <v>-7831.7225756217531</v>
      </c>
      <c r="AK32" s="291">
        <f t="shared" si="18"/>
        <v>16.551210938218034</v>
      </c>
      <c r="AL32" s="78">
        <f t="shared" si="28"/>
        <v>-29320.966713381393</v>
      </c>
      <c r="AM32" s="78">
        <f>AL32/'a30-2'!K29*100</f>
        <v>-31494.05662017336</v>
      </c>
      <c r="AN32" s="78">
        <f>AM32*1000000/'a1'!BH34</f>
        <v>-8962.0771755345922</v>
      </c>
      <c r="AO32" s="291">
        <f t="shared" si="19"/>
        <v>12.704884002330029</v>
      </c>
      <c r="AP32" s="78">
        <f t="shared" si="29"/>
        <v>-22507.083156647717</v>
      </c>
      <c r="AQ32" s="78">
        <f>AP32/'a30-2'!L29*100</f>
        <v>-23518.373204438576</v>
      </c>
      <c r="AR32" s="78">
        <f>AQ32*1000000/'a1'!BN34</f>
        <v>-5480.8811229402336</v>
      </c>
    </row>
    <row r="33" spans="1:44" s="4" customFormat="1" ht="17.25" customHeight="1">
      <c r="A33" s="10">
        <v>2008</v>
      </c>
      <c r="B33" s="339">
        <v>-104496</v>
      </c>
      <c r="C33" s="78">
        <f>B33/'a30-2'!B30*100</f>
        <v>-109649.5278069255</v>
      </c>
      <c r="D33" s="78">
        <f>C33*1000000/'a1'!F35</f>
        <v>-3298.0160207247291</v>
      </c>
      <c r="E33" s="291">
        <f t="shared" si="9"/>
        <v>1.906712024627031</v>
      </c>
      <c r="F33" s="78">
        <f t="shared" ref="F33:F37" si="30">E33/100*B33</f>
        <v>-1992.4377972542623</v>
      </c>
      <c r="G33" s="78">
        <f>F33/'a30-2'!C30*100</f>
        <v>-2170.4115438499589</v>
      </c>
      <c r="H33" s="78">
        <f>G33*1000000/'a1'!L35</f>
        <v>-4242.5569828628486</v>
      </c>
      <c r="I33" s="291">
        <f t="shared" si="11"/>
        <v>0.28731938437250493</v>
      </c>
      <c r="J33" s="78">
        <f t="shared" ref="J33:J38" si="31">I33/100*B33</f>
        <v>-300.23726389389276</v>
      </c>
      <c r="K33" s="78">
        <f>J33/'a30-2'!D30*100</f>
        <v>-333.22670798434268</v>
      </c>
      <c r="L33" s="78">
        <f>K33*1000000/'a1'!R35</f>
        <v>-2401.6512406168167</v>
      </c>
      <c r="M33" s="291">
        <f t="shared" si="12"/>
        <v>2.1417695760092839</v>
      </c>
      <c r="N33" s="78">
        <f t="shared" ref="N33:N38" si="32">M33/100*B33</f>
        <v>-2238.0635361466616</v>
      </c>
      <c r="O33" s="78">
        <f>N33/'a30-2'!E30*100</f>
        <v>-2328.8902561359641</v>
      </c>
      <c r="P33" s="78">
        <f>O33*1000000/'a1'!X35</f>
        <v>-2488.4044463610462</v>
      </c>
      <c r="Q33" s="291">
        <f t="shared" si="13"/>
        <v>1.7405725024305374</v>
      </c>
      <c r="R33" s="78">
        <f t="shared" ref="R33:R38" si="33">Q33/100*B33</f>
        <v>-1818.8286421398143</v>
      </c>
      <c r="S33" s="78">
        <f>R33/'a30-2'!F30*100</f>
        <v>-2009.7554056793526</v>
      </c>
      <c r="T33" s="78">
        <f>S33*1000000/'a1'!AD35</f>
        <v>-2690.8786931172772</v>
      </c>
      <c r="U33" s="291">
        <f t="shared" si="14"/>
        <v>19.03284227728825</v>
      </c>
      <c r="V33" s="78">
        <f t="shared" ref="V33:V38" si="34">U33/100*B33</f>
        <v>-19888.558866075131</v>
      </c>
      <c r="W33" s="78">
        <f>V33/'a30-2'!G30*100</f>
        <v>-21501.144720081222</v>
      </c>
      <c r="X33" s="78">
        <f>W33*1000000/'a1'!AJ35</f>
        <v>-2770.1502849020317</v>
      </c>
      <c r="Y33" s="291">
        <f t="shared" si="15"/>
        <v>36.759862912263486</v>
      </c>
      <c r="Z33" s="78">
        <f t="shared" si="25"/>
        <v>-38412.586348798854</v>
      </c>
      <c r="AA33" s="78">
        <f>Z33/'a30-2'!H30*100</f>
        <v>-41482.274674728782</v>
      </c>
      <c r="AB33" s="78">
        <f>AA33*1000000/'a1'!AP35</f>
        <v>-3219.7778113998866</v>
      </c>
      <c r="AC33" s="291">
        <f t="shared" si="16"/>
        <v>3.1506160680393545</v>
      </c>
      <c r="AD33" s="78">
        <f t="shared" si="26"/>
        <v>-3292.2677664584039</v>
      </c>
      <c r="AE33" s="78">
        <f>AD33/'a30-2'!I30*100</f>
        <v>-3498.6905063319919</v>
      </c>
      <c r="AF33" s="78">
        <f>AE33*1000000/'a1'!AV35</f>
        <v>-2920.9914268806674</v>
      </c>
      <c r="AG33" s="291">
        <f t="shared" si="17"/>
        <v>4.0829406152291945</v>
      </c>
      <c r="AH33" s="78">
        <f t="shared" si="27"/>
        <v>-4266.5096252898984</v>
      </c>
      <c r="AI33" s="78">
        <f>AH33/'a30-2'!J30*100</f>
        <v>-4637.510462271629</v>
      </c>
      <c r="AJ33" s="78">
        <f>AI33*1000000/'a1'!BB35</f>
        <v>-4558.1798993041402</v>
      </c>
      <c r="AK33" s="291">
        <f t="shared" si="18"/>
        <v>17.876986749271744</v>
      </c>
      <c r="AL33" s="78">
        <f t="shared" si="28"/>
        <v>-18680.736073519001</v>
      </c>
      <c r="AM33" s="78">
        <f>AL33/'a30-2'!K30*100</f>
        <v>-17979.534238228105</v>
      </c>
      <c r="AN33" s="78">
        <f>AM33*1000000/'a1'!BH35</f>
        <v>-5000.0707031171723</v>
      </c>
      <c r="AO33" s="291">
        <f t="shared" si="19"/>
        <v>12.45756743496389</v>
      </c>
      <c r="AP33" s="78">
        <f t="shared" si="29"/>
        <v>-13017.659666839867</v>
      </c>
      <c r="AQ33" s="78">
        <f>AP33/'a30-2'!L30*100</f>
        <v>-13296.894450296086</v>
      </c>
      <c r="AR33" s="78">
        <f>AQ33*1000000/'a1'!BN35</f>
        <v>-3057.2240108136243</v>
      </c>
    </row>
    <row r="34" spans="1:44" s="4" customFormat="1" ht="17.25" customHeight="1">
      <c r="A34" s="10">
        <v>2009</v>
      </c>
      <c r="B34" s="339">
        <v>-195062</v>
      </c>
      <c r="C34" s="78">
        <f>B34/'a30-2'!B31*100</f>
        <v>-209518.79699248119</v>
      </c>
      <c r="D34" s="78">
        <f>C34*1000000/'a1'!F36</f>
        <v>-6230.3205916364841</v>
      </c>
      <c r="E34" s="291">
        <f t="shared" si="9"/>
        <v>1.5924049247327428</v>
      </c>
      <c r="F34" s="78">
        <f t="shared" si="30"/>
        <v>-3106.1768942821827</v>
      </c>
      <c r="G34" s="78">
        <f>F34/'a30-2'!C31*100</f>
        <v>-3844.2783345076523</v>
      </c>
      <c r="H34" s="78">
        <f>G34*1000000/'a1'!L36</f>
        <v>-7439.3244222220228</v>
      </c>
      <c r="I34" s="291">
        <f t="shared" si="11"/>
        <v>0.31419163589663301</v>
      </c>
      <c r="J34" s="78">
        <f t="shared" si="31"/>
        <v>-612.86848881269032</v>
      </c>
      <c r="K34" s="78">
        <f>J34/'a30-2'!D31*100</f>
        <v>-658.29053578162234</v>
      </c>
      <c r="L34" s="78">
        <f>K34*1000000/'a1'!R36</f>
        <v>-4705.7390095261471</v>
      </c>
      <c r="M34" s="291">
        <f t="shared" si="12"/>
        <v>2.2277249776304719</v>
      </c>
      <c r="N34" s="78">
        <f t="shared" si="32"/>
        <v>-4345.4448958655512</v>
      </c>
      <c r="O34" s="78">
        <f>N34/'a30-2'!E31*100</f>
        <v>-4598.3543871593138</v>
      </c>
      <c r="P34" s="78">
        <f>O34*1000000/'a1'!X36</f>
        <v>-4901.2099525471049</v>
      </c>
      <c r="Q34" s="291">
        <f t="shared" si="13"/>
        <v>1.8400925582975993</v>
      </c>
      <c r="R34" s="78">
        <f t="shared" si="33"/>
        <v>-3589.3213460664629</v>
      </c>
      <c r="S34" s="78">
        <f>R34/'a30-2'!F31*100</f>
        <v>-3901.436245724416</v>
      </c>
      <c r="T34" s="78">
        <f>S34*1000000/'a1'!AD36</f>
        <v>-5202.2201912171067</v>
      </c>
      <c r="U34" s="291">
        <f t="shared" si="14"/>
        <v>20.081026694515618</v>
      </c>
      <c r="V34" s="78">
        <f t="shared" si="34"/>
        <v>-39170.452290856054</v>
      </c>
      <c r="W34" s="78">
        <f>V34/'a30-2'!G31*100</f>
        <v>-41983.335788698882</v>
      </c>
      <c r="X34" s="78">
        <f>W34*1000000/'a1'!AJ36</f>
        <v>-5352.7075993482513</v>
      </c>
      <c r="Y34" s="291">
        <f t="shared" si="15"/>
        <v>38.08999232499265</v>
      </c>
      <c r="Z34" s="78">
        <f t="shared" si="25"/>
        <v>-74299.100828977156</v>
      </c>
      <c r="AA34" s="78">
        <f>Z34/'a30-2'!H31*100</f>
        <v>-79125.77298080633</v>
      </c>
      <c r="AB34" s="78">
        <f>AA34*1000000/'a1'!AP36</f>
        <v>-6087.3728909954561</v>
      </c>
      <c r="AC34" s="291">
        <f t="shared" si="16"/>
        <v>3.236294766103196</v>
      </c>
      <c r="AD34" s="78">
        <f t="shared" si="26"/>
        <v>-6312.781296656216</v>
      </c>
      <c r="AE34" s="78">
        <f>AD34/'a30-2'!I31*100</f>
        <v>-6876.6680791462049</v>
      </c>
      <c r="AF34" s="78">
        <f>AE34*1000000/'a1'!AV36</f>
        <v>-5689.9871244246897</v>
      </c>
      <c r="AG34" s="291">
        <f t="shared" si="17"/>
        <v>3.8258575197889182</v>
      </c>
      <c r="AH34" s="78">
        <f t="shared" si="27"/>
        <v>-7462.794195250659</v>
      </c>
      <c r="AI34" s="78">
        <f>AH34/'a30-2'!J31*100</f>
        <v>-8637.4932815401135</v>
      </c>
      <c r="AJ34" s="78">
        <f>AI34*1000000/'a1'!BB36</f>
        <v>-8346.8638298486148</v>
      </c>
      <c r="AK34" s="291">
        <f t="shared" si="18"/>
        <v>15.645496119857395</v>
      </c>
      <c r="AL34" s="78">
        <f t="shared" si="28"/>
        <v>-30518.417641316231</v>
      </c>
      <c r="AM34" s="78">
        <f>AL34/'a30-2'!K31*100</f>
        <v>-33426.525346458082</v>
      </c>
      <c r="AN34" s="78">
        <f>AM34*1000000/'a1'!BH36</f>
        <v>-9085.7737672066178</v>
      </c>
      <c r="AO34" s="291">
        <f t="shared" si="19"/>
        <v>12.61214993120495</v>
      </c>
      <c r="AP34" s="78">
        <f t="shared" si="29"/>
        <v>-24601.511898806999</v>
      </c>
      <c r="AQ34" s="78">
        <f>AP34/'a30-2'!L31*100</f>
        <v>-25546.74132794081</v>
      </c>
      <c r="AR34" s="78">
        <f>AQ34*1000000/'a1'!BN36</f>
        <v>-5792.247267760391</v>
      </c>
    </row>
    <row r="35" spans="1:44" s="4" customFormat="1" ht="17.25" customHeight="1">
      <c r="A35" s="10">
        <v>2010</v>
      </c>
      <c r="B35" s="339">
        <v>-243143</v>
      </c>
      <c r="C35" s="78">
        <f>B35/'a30-2'!B32*100</f>
        <v>-254067.92058516195</v>
      </c>
      <c r="D35" s="78">
        <f>C35*1000000/'a1'!F37</f>
        <v>-7471.5115401541807</v>
      </c>
      <c r="E35" s="291">
        <f t="shared" si="9"/>
        <v>1.7470685118315918</v>
      </c>
      <c r="F35" s="78">
        <f t="shared" si="30"/>
        <v>-4247.8747917226874</v>
      </c>
      <c r="G35" s="78">
        <f>F35/'a30-2'!C32*100</f>
        <v>-4762.1914705411291</v>
      </c>
      <c r="H35" s="78">
        <f>G35*1000000/'a1'!L37</f>
        <v>-9122.8148758759507</v>
      </c>
      <c r="I35" s="291">
        <f t="shared" si="11"/>
        <v>0.31397654809465275</v>
      </c>
      <c r="J35" s="78">
        <f t="shared" si="31"/>
        <v>-763.41199833378153</v>
      </c>
      <c r="K35" s="78">
        <f>J35/'a30-2'!D32*100</f>
        <v>-789.4643209242829</v>
      </c>
      <c r="L35" s="78">
        <f>K35*1000000/'a1'!R37</f>
        <v>-5573.1876327126865</v>
      </c>
      <c r="M35" s="291">
        <f t="shared" si="12"/>
        <v>2.2160826098647819</v>
      </c>
      <c r="N35" s="78">
        <f t="shared" si="32"/>
        <v>-5388.2497401035271</v>
      </c>
      <c r="O35" s="78">
        <f>N35/'a30-2'!E32*100</f>
        <v>-5554.8966392819866</v>
      </c>
      <c r="P35" s="78">
        <f>O35*1000000/'a1'!X37</f>
        <v>-5896.2481324116961</v>
      </c>
      <c r="Q35" s="291">
        <f t="shared" si="13"/>
        <v>1.8168144015058389</v>
      </c>
      <c r="R35" s="78">
        <f t="shared" si="33"/>
        <v>-4417.4570402533418</v>
      </c>
      <c r="S35" s="78">
        <f>R35/'a30-2'!F32*100</f>
        <v>-4679.5095765395563</v>
      </c>
      <c r="T35" s="78">
        <f>S35*1000000/'a1'!AD37</f>
        <v>-6214.1993088495974</v>
      </c>
      <c r="U35" s="291">
        <f t="shared" si="14"/>
        <v>19.755073083128458</v>
      </c>
      <c r="V35" s="78">
        <f t="shared" si="34"/>
        <v>-48033.077346511025</v>
      </c>
      <c r="W35" s="78">
        <f>V35/'a30-2'!G32*100</f>
        <v>-50349.137679780943</v>
      </c>
      <c r="X35" s="78">
        <f>W35*1000000/'a1'!AJ37</f>
        <v>-6349.8206608140044</v>
      </c>
      <c r="Y35" s="291">
        <f t="shared" si="15"/>
        <v>37.912233020897354</v>
      </c>
      <c r="Z35" s="78">
        <f t="shared" si="25"/>
        <v>-92180.94073400044</v>
      </c>
      <c r="AA35" s="78">
        <f>Z35/'a30-2'!H32*100</f>
        <v>-95722.679889927764</v>
      </c>
      <c r="AB35" s="78">
        <f>AA35*1000000/'a1'!AP37</f>
        <v>-7287.1724758082673</v>
      </c>
      <c r="AC35" s="291">
        <f t="shared" si="16"/>
        <v>3.2027288529502149</v>
      </c>
      <c r="AD35" s="78">
        <f t="shared" si="26"/>
        <v>-7787.2110149287419</v>
      </c>
      <c r="AE35" s="78">
        <f>AD35/'a30-2'!I32*100</f>
        <v>-8275.4633527404276</v>
      </c>
      <c r="AF35" s="78">
        <f>AE35*1000000/'a1'!AV37</f>
        <v>-6778.8326747984302</v>
      </c>
      <c r="AG35" s="291">
        <f t="shared" si="17"/>
        <v>3.8055326137062075</v>
      </c>
      <c r="AH35" s="78">
        <f t="shared" si="27"/>
        <v>-9252.8861629436851</v>
      </c>
      <c r="AI35" s="78">
        <f>AH35/'a30-2'!J32*100</f>
        <v>-10635.501336716879</v>
      </c>
      <c r="AJ35" s="78">
        <f>AI35*1000000/'a1'!BB37</f>
        <v>-10115.147789006993</v>
      </c>
      <c r="AK35" s="291">
        <f t="shared" si="18"/>
        <v>16.218200195912722</v>
      </c>
      <c r="AL35" s="78">
        <f t="shared" si="28"/>
        <v>-39433.418502348068</v>
      </c>
      <c r="AM35" s="78">
        <f>AL35/'a30-2'!K32*100</f>
        <v>-41248.34571375321</v>
      </c>
      <c r="AN35" s="78">
        <f>AM35*1000000/'a1'!BH37</f>
        <v>-11052.368547570288</v>
      </c>
      <c r="AO35" s="291">
        <f t="shared" si="19"/>
        <v>12.424011793177629</v>
      </c>
      <c r="AP35" s="78">
        <f t="shared" si="29"/>
        <v>-30208.114994285883</v>
      </c>
      <c r="AQ35" s="78">
        <f>AP35/'a30-2'!L32*100</f>
        <v>-30887.643143441597</v>
      </c>
      <c r="AR35" s="78">
        <f>AQ35*1000000/'a1'!BN37</f>
        <v>-6916.8794014083824</v>
      </c>
    </row>
    <row r="36" spans="1:44" s="4" customFormat="1" ht="17.25" customHeight="1">
      <c r="A36" s="10">
        <v>2011</v>
      </c>
      <c r="B36" s="339">
        <v>-238380</v>
      </c>
      <c r="C36" s="78">
        <f>B36/'a30-2'!B33*100</f>
        <v>-241275.30364372471</v>
      </c>
      <c r="D36" s="78">
        <f>C36*1000000/'a1'!F38</f>
        <v>-7026.2092386818022</v>
      </c>
      <c r="E36" s="291">
        <f t="shared" si="9"/>
        <v>1.8918155668654384</v>
      </c>
      <c r="F36" s="78">
        <f t="shared" si="30"/>
        <v>-4509.709948293832</v>
      </c>
      <c r="G36" s="78">
        <f>F36/'a30-2'!C33*100</f>
        <v>-4505.2047435502818</v>
      </c>
      <c r="H36" s="78">
        <f>G36*1000000/'a1'!L38</f>
        <v>-8581.3587141123735</v>
      </c>
      <c r="I36" s="291">
        <f t="shared" si="11"/>
        <v>0.30618980272966634</v>
      </c>
      <c r="J36" s="78">
        <f t="shared" si="31"/>
        <v>-729.89525174697872</v>
      </c>
      <c r="K36" s="78">
        <f>J36/'a30-2'!D33*100</f>
        <v>-742.5180587456548</v>
      </c>
      <c r="L36" s="78">
        <f>K36*1000000/'a1'!R38</f>
        <v>-5157.7006504841856</v>
      </c>
      <c r="M36" s="291">
        <f t="shared" si="12"/>
        <v>2.1268128583934165</v>
      </c>
      <c r="N36" s="78">
        <f t="shared" si="32"/>
        <v>-5069.8964918382262</v>
      </c>
      <c r="O36" s="78">
        <f>N36/'a30-2'!E33*100</f>
        <v>-5147.1030373992144</v>
      </c>
      <c r="P36" s="78">
        <f>O36*1000000/'a1'!X38</f>
        <v>-5450.8575237687519</v>
      </c>
      <c r="Q36" s="291">
        <f t="shared" si="13"/>
        <v>1.7790236310660894</v>
      </c>
      <c r="R36" s="78">
        <f t="shared" si="33"/>
        <v>-4240.8365317353437</v>
      </c>
      <c r="S36" s="78">
        <f>R36/'a30-2'!F33*100</f>
        <v>-4318.5708062478043</v>
      </c>
      <c r="T36" s="78">
        <f>S36*1000000/'a1'!AD38</f>
        <v>-5714.6251596162583</v>
      </c>
      <c r="U36" s="291">
        <f t="shared" si="14"/>
        <v>19.489894101844186</v>
      </c>
      <c r="V36" s="78">
        <f t="shared" si="34"/>
        <v>-46460.00955997617</v>
      </c>
      <c r="W36" s="78">
        <f>V36/'a30-2'!G33*100</f>
        <v>-47215.456869894479</v>
      </c>
      <c r="X36" s="78">
        <f>W36*1000000/'a1'!AJ38</f>
        <v>-5898.1793920985874</v>
      </c>
      <c r="Y36" s="291">
        <f t="shared" si="15"/>
        <v>37.227313798889895</v>
      </c>
      <c r="Z36" s="78">
        <f t="shared" si="25"/>
        <v>-88742.470633793724</v>
      </c>
      <c r="AA36" s="78">
        <f>Z36/'a30-2'!H33*100</f>
        <v>-90277.182740380187</v>
      </c>
      <c r="AB36" s="78">
        <f>AA36*1000000/'a1'!AP38</f>
        <v>-6807.5250036463158</v>
      </c>
      <c r="AC36" s="291">
        <f t="shared" si="16"/>
        <v>3.1708005859994821</v>
      </c>
      <c r="AD36" s="78">
        <f t="shared" si="26"/>
        <v>-7558.554436905566</v>
      </c>
      <c r="AE36" s="78">
        <f>AD36/'a30-2'!I33*100</f>
        <v>-7808.4240050677336</v>
      </c>
      <c r="AF36" s="78">
        <f>AE36*1000000/'a1'!AV38</f>
        <v>-6329.5345799880952</v>
      </c>
      <c r="AG36" s="291">
        <f t="shared" si="17"/>
        <v>4.2194668396781845</v>
      </c>
      <c r="AH36" s="78">
        <f t="shared" si="27"/>
        <v>-10058.365052424857</v>
      </c>
      <c r="AI36" s="78">
        <f>AH36/'a30-2'!J33*100</f>
        <v>-10305.701897976289</v>
      </c>
      <c r="AJ36" s="78">
        <f>AI36*1000000/'a1'!BB38</f>
        <v>-9667.4020126866417</v>
      </c>
      <c r="AK36" s="291">
        <f t="shared" si="18"/>
        <v>16.892804821474773</v>
      </c>
      <c r="AL36" s="78">
        <f t="shared" si="28"/>
        <v>-40269.06813343156</v>
      </c>
      <c r="AM36" s="78">
        <f>AL36/'a30-2'!K33*100</f>
        <v>-40430.791298626064</v>
      </c>
      <c r="AN36" s="78">
        <f>AM36*1000000/'a1'!BH38</f>
        <v>-10670.485928753813</v>
      </c>
      <c r="AO36" s="291">
        <f t="shared" si="19"/>
        <v>12.331636475142089</v>
      </c>
      <c r="AP36" s="78">
        <f t="shared" si="29"/>
        <v>-29396.155029443711</v>
      </c>
      <c r="AQ36" s="78">
        <f>AP36/'a30-2'!L33*100</f>
        <v>-29308.230338428428</v>
      </c>
      <c r="AR36" s="78">
        <f>AQ36*1000000/'a1'!BN38</f>
        <v>-6509.8963370078591</v>
      </c>
    </row>
    <row r="37" spans="1:44" s="4" customFormat="1" ht="17.25" customHeight="1">
      <c r="A37" s="10">
        <v>2012</v>
      </c>
      <c r="B37" s="339">
        <v>-341046</v>
      </c>
      <c r="C37" s="78">
        <f>B37/'a30-2'!B34*100</f>
        <v>-341046</v>
      </c>
      <c r="D37" s="78">
        <f>C37*1000000/'a1'!F39</f>
        <v>-9824.388401963899</v>
      </c>
      <c r="E37" s="291">
        <f t="shared" si="9"/>
        <v>1.7547604231827805</v>
      </c>
      <c r="F37" s="78">
        <f t="shared" si="30"/>
        <v>-5984.5402328479458</v>
      </c>
      <c r="G37" s="78">
        <f>F37/'a30-2'!C34*100</f>
        <v>-5984.5402328479458</v>
      </c>
      <c r="H37" s="78">
        <f>G37*1000000/'a1'!L39</f>
        <v>-11369.995407665972</v>
      </c>
      <c r="I37" s="291">
        <f t="shared" si="11"/>
        <v>0.305713492932633</v>
      </c>
      <c r="J37" s="78">
        <f t="shared" si="31"/>
        <v>-1042.6236391070274</v>
      </c>
      <c r="K37" s="78">
        <f>J37/'a30-2'!D34*100</f>
        <v>-1042.6236391070274</v>
      </c>
      <c r="L37" s="78">
        <f>K37*1000000/'a1'!R39</f>
        <v>-7213.8908123367291</v>
      </c>
      <c r="M37" s="291">
        <f t="shared" si="12"/>
        <v>2.0760168147893965</v>
      </c>
      <c r="N37" s="78">
        <f t="shared" si="32"/>
        <v>-7080.1723061666444</v>
      </c>
      <c r="O37" s="78">
        <f>N37/'a30-2'!E34*100</f>
        <v>-7080.1723061666453</v>
      </c>
      <c r="P37" s="78">
        <f>O37*1000000/'a1'!X39</f>
        <v>-7503.083614073922</v>
      </c>
      <c r="Q37" s="291">
        <f t="shared" si="13"/>
        <v>1.7402026378050364</v>
      </c>
      <c r="R37" s="78">
        <f t="shared" si="33"/>
        <v>-5934.8914881285637</v>
      </c>
      <c r="S37" s="78">
        <f>R37/'a30-2'!F34*100</f>
        <v>-5934.8914881285637</v>
      </c>
      <c r="T37" s="78">
        <f>S37*1000000/'a1'!AD39</f>
        <v>-7825.7695873674656</v>
      </c>
      <c r="U37" s="291">
        <f t="shared" si="14"/>
        <v>19.442469657142265</v>
      </c>
      <c r="V37" s="78">
        <f t="shared" si="34"/>
        <v>-66307.765066897409</v>
      </c>
      <c r="W37" s="78">
        <f>V37/'a30-2'!G34*100</f>
        <v>-66307.765066897409</v>
      </c>
      <c r="X37" s="78">
        <f>W37*1000000/'a1'!AJ39</f>
        <v>-8225.6462320590454</v>
      </c>
      <c r="Y37" s="291">
        <f t="shared" si="15"/>
        <v>37.258681447744394</v>
      </c>
      <c r="Z37" s="78">
        <f t="shared" ref="Z37" si="35">Y37/100*B37</f>
        <v>-127069.24273027436</v>
      </c>
      <c r="AA37" s="78">
        <f>Z37/'a30-2'!H34*100</f>
        <v>-127069.24273027437</v>
      </c>
      <c r="AB37" s="78">
        <f>AA37*1000000/'a1'!AP39</f>
        <v>-9489.4133996270211</v>
      </c>
      <c r="AC37" s="291">
        <f t="shared" si="16"/>
        <v>3.2753922529595818</v>
      </c>
      <c r="AD37" s="78">
        <f t="shared" ref="AD37" si="36">AC37/100*B37</f>
        <v>-11170.594263028535</v>
      </c>
      <c r="AE37" s="78">
        <f>AD37/'a30-2'!I34*100</f>
        <v>-11170.594263028535</v>
      </c>
      <c r="AF37" s="78">
        <f>AE37*1000000/'a1'!AV39</f>
        <v>-8936.6541435056988</v>
      </c>
      <c r="AG37" s="291">
        <f t="shared" si="17"/>
        <v>4.2691526547982406</v>
      </c>
      <c r="AH37" s="78">
        <f t="shared" ref="AH37" si="37">AG37/100*B37</f>
        <v>-14559.774363083206</v>
      </c>
      <c r="AI37" s="78">
        <f>AH37/'a30-2'!J34*100</f>
        <v>-14559.774363083206</v>
      </c>
      <c r="AJ37" s="78">
        <f>AI37*1000000/'a1'!BB39</f>
        <v>-13434.562574643905</v>
      </c>
      <c r="AK37" s="291">
        <f t="shared" si="18"/>
        <v>17.113990195933564</v>
      </c>
      <c r="AL37" s="78">
        <f t="shared" ref="AL37" si="38">AK37/100*B37</f>
        <v>-58366.579003623585</v>
      </c>
      <c r="AM37" s="78">
        <f>AL37/'a30-2'!K34*100</f>
        <v>-58366.579003623585</v>
      </c>
      <c r="AN37" s="78">
        <f>AM37*1000000/'a1'!BH39</f>
        <v>-15064.100123065604</v>
      </c>
      <c r="AO37" s="291">
        <f t="shared" si="19"/>
        <v>12.22241012346206</v>
      </c>
      <c r="AP37" s="78">
        <f t="shared" ref="AP37" si="39">AO37/100*B37</f>
        <v>-41684.040829662415</v>
      </c>
      <c r="AQ37" s="78">
        <f>AP37/'a30-2'!L34*100</f>
        <v>-41684.040829662415</v>
      </c>
      <c r="AR37" s="78">
        <f>AQ37*1000000/'a1'!BN39</f>
        <v>-9127.6876123277561</v>
      </c>
    </row>
    <row r="38" spans="1:44" s="4" customFormat="1" ht="17.25" customHeight="1">
      <c r="A38" s="10">
        <v>2013</v>
      </c>
      <c r="B38" s="339">
        <v>-332575</v>
      </c>
      <c r="C38" s="78">
        <f>B38/'a30-2'!B35*100</f>
        <v>-327015.73254670599</v>
      </c>
      <c r="D38" s="78">
        <f>C38*1000000/'a1'!F40</f>
        <v>-9321.2143010165564</v>
      </c>
      <c r="E38" s="291">
        <f t="shared" si="9"/>
        <v>1.8131714756285593</v>
      </c>
      <c r="F38" s="78">
        <f t="shared" ref="F38:F43" si="40">E38/100*B38</f>
        <v>-6030.1550350716816</v>
      </c>
      <c r="G38" s="78">
        <f>F38/'a30-2'!C35*100</f>
        <v>-5900.3473924380442</v>
      </c>
      <c r="H38" s="78">
        <f>G38*1000000/'a1'!L40</f>
        <v>-11193.683704925395</v>
      </c>
      <c r="I38" s="291">
        <f t="shared" si="11"/>
        <v>0.30311521059042279</v>
      </c>
      <c r="J38" s="78">
        <f t="shared" si="31"/>
        <v>-1008.0854116210985</v>
      </c>
      <c r="K38" s="78">
        <f>J38/'a30-2'!D35*100</f>
        <v>-994.16707260463363</v>
      </c>
      <c r="L38" s="78">
        <f>K38*1000000/'a1'!R40</f>
        <v>-6899.4342068693613</v>
      </c>
      <c r="M38" s="291">
        <f t="shared" si="12"/>
        <v>2.0357503520836149</v>
      </c>
      <c r="N38" s="78">
        <f t="shared" si="32"/>
        <v>-6770.3967334420813</v>
      </c>
      <c r="O38" s="78">
        <f>N38/'a30-2'!E35*100</f>
        <v>-6611.7155600020324</v>
      </c>
      <c r="P38" s="78">
        <f>O38*1000000/'a1'!X40</f>
        <v>-7030.4939634275579</v>
      </c>
      <c r="Q38" s="291">
        <f t="shared" si="13"/>
        <v>1.676491012996735</v>
      </c>
      <c r="R38" s="78">
        <f t="shared" si="33"/>
        <v>-5575.5899864738913</v>
      </c>
      <c r="S38" s="78">
        <f>R38/'a30-2'!F35*100</f>
        <v>-5542.3359706499914</v>
      </c>
      <c r="T38" s="78">
        <f>S38*1000000/'a1'!AD40</f>
        <v>-7306.5451320556103</v>
      </c>
      <c r="U38" s="291">
        <f t="shared" si="14"/>
        <v>19.229994842941007</v>
      </c>
      <c r="V38" s="78">
        <f t="shared" si="34"/>
        <v>-63954.155348911052</v>
      </c>
      <c r="W38" s="78">
        <f>V38/'a30-2'!G35*100</f>
        <v>-62947.003296172297</v>
      </c>
      <c r="X38" s="78">
        <f>W38*1000000/'a1'!AJ40</f>
        <v>-7760.810577418516</v>
      </c>
      <c r="Y38" s="291">
        <f t="shared" si="15"/>
        <v>36.598401784836568</v>
      </c>
      <c r="Z38" s="78">
        <f t="shared" ref="Z38" si="41">Y38/100*B38</f>
        <v>-121717.13473592022</v>
      </c>
      <c r="AA38" s="78">
        <f>Z38/'a30-2'!H35*100</f>
        <v>-120631.45167088228</v>
      </c>
      <c r="AB38" s="78">
        <f>AA38*1000000/'a1'!AP40</f>
        <v>-8928.5328265540156</v>
      </c>
      <c r="AC38" s="291">
        <f t="shared" si="16"/>
        <v>3.2795951314419209</v>
      </c>
      <c r="AD38" s="78">
        <f t="shared" ref="AD38" si="42">AC38/100*B38</f>
        <v>-10907.113508392969</v>
      </c>
      <c r="AE38" s="78">
        <f>AD38/'a30-2'!I35*100</f>
        <v>-10767.140679558706</v>
      </c>
      <c r="AF38" s="78">
        <f>AE38*1000000/'a1'!AV40</f>
        <v>-8514.1312643787915</v>
      </c>
      <c r="AG38" s="291">
        <f t="shared" si="17"/>
        <v>4.3742479288967209</v>
      </c>
      <c r="AH38" s="78">
        <f t="shared" ref="AH38" si="43">AG38/100*B38</f>
        <v>-14547.65504952827</v>
      </c>
      <c r="AI38" s="78">
        <f>AH38/'a30-2'!J35*100</f>
        <v>-14533.121927600669</v>
      </c>
      <c r="AJ38" s="78">
        <f>AI38*1000000/'a1'!BB40</f>
        <v>-13215.100649247335</v>
      </c>
      <c r="AK38" s="291">
        <f t="shared" si="18"/>
        <v>18.012697614978496</v>
      </c>
      <c r="AL38" s="78">
        <f t="shared" ref="AL38" si="44">AK38/100*B38</f>
        <v>-59905.729093014728</v>
      </c>
      <c r="AM38" s="78">
        <f>AL38/'a30-2'!K35*100</f>
        <v>-57768.301921904262</v>
      </c>
      <c r="AN38" s="78">
        <f>AM38*1000000/'a1'!BH40</f>
        <v>-14510.962647906337</v>
      </c>
      <c r="AO38" s="291">
        <f t="shared" si="19"/>
        <v>12.142534591985163</v>
      </c>
      <c r="AP38" s="78">
        <f t="shared" ref="AP38" si="45">AO38/100*B38</f>
        <v>-40383.034419294658</v>
      </c>
      <c r="AQ38" s="78">
        <f>AP38/'a30-2'!L35*100</f>
        <v>-39904.184208789186</v>
      </c>
      <c r="AR38" s="78">
        <f>AQ38*1000000/'a1'!BN40</f>
        <v>-8618.470969011787</v>
      </c>
    </row>
    <row r="39" spans="1:44" s="4" customFormat="1" ht="17.25" customHeight="1">
      <c r="A39" s="10">
        <v>2014</v>
      </c>
      <c r="B39" s="339">
        <v>-369302</v>
      </c>
      <c r="C39" s="78">
        <f>B39/'a30-2'!B36*100</f>
        <v>-356125.36162005784</v>
      </c>
      <c r="D39" s="78">
        <f>C39*1000000/'a1'!F41</f>
        <v>-10049.411353278188</v>
      </c>
      <c r="E39" s="291">
        <f t="shared" si="9"/>
        <v>1.719436281955268</v>
      </c>
      <c r="F39" s="78">
        <f t="shared" si="40"/>
        <v>-6349.9125779864444</v>
      </c>
      <c r="G39" s="78">
        <f>F39/'a30-2'!C36*100</f>
        <v>-6176.9577606872026</v>
      </c>
      <c r="H39" s="78">
        <f>G39*1000000/'a1'!L41</f>
        <v>-11695.261769064246</v>
      </c>
      <c r="I39" s="291">
        <f t="shared" si="11"/>
        <v>0.29364909885116935</v>
      </c>
      <c r="J39" s="78">
        <f t="shared" ref="J39" si="46">I39/100*B39</f>
        <v>-1084.4519950393453</v>
      </c>
      <c r="K39" s="78">
        <f>J39/'a30-2'!D36*100</f>
        <v>-1052.8660146013062</v>
      </c>
      <c r="L39" s="78">
        <f>K39*1000000/'a1'!R41</f>
        <v>-7297.2284649009671</v>
      </c>
      <c r="M39" s="291">
        <f t="shared" si="12"/>
        <v>1.9969943325423154</v>
      </c>
      <c r="N39" s="78">
        <f t="shared" ref="N39" si="47">M39/100*B39</f>
        <v>-7374.9400099654213</v>
      </c>
      <c r="O39" s="78">
        <f>N39/'a30-2'!E36*100</f>
        <v>-7064.1187834917828</v>
      </c>
      <c r="P39" s="78">
        <f>O39*1000000/'a1'!X41</f>
        <v>-7526.670307222118</v>
      </c>
      <c r="Q39" s="291">
        <f t="shared" si="13"/>
        <v>1.6272511176010003</v>
      </c>
      <c r="R39" s="78">
        <f t="shared" ref="R39" si="48">Q39/100*B39</f>
        <v>-6009.4709223228456</v>
      </c>
      <c r="S39" s="78">
        <f>R39/'a30-2'!F36*100</f>
        <v>-5874.3606278815696</v>
      </c>
      <c r="T39" s="78">
        <f>S39*1000000/'a1'!AD41</f>
        <v>-7739.8503086811306</v>
      </c>
      <c r="U39" s="291">
        <f t="shared" si="14"/>
        <v>18.892093731108055</v>
      </c>
      <c r="V39" s="78">
        <f t="shared" ref="V39" si="49">U39/100*B39</f>
        <v>-69768.879990856673</v>
      </c>
      <c r="W39" s="78">
        <f>V39/'a30-2'!G36*100</f>
        <v>-67671.076615767874</v>
      </c>
      <c r="X39" s="78">
        <f>W39*1000000/'a1'!AJ41</f>
        <v>-8303.0131490014246</v>
      </c>
      <c r="Y39" s="291">
        <f t="shared" si="15"/>
        <v>36.44507137708294</v>
      </c>
      <c r="Z39" s="78">
        <f t="shared" ref="Z39" si="50">Y39/100*B39</f>
        <v>-134592.37749699483</v>
      </c>
      <c r="AA39" s="78">
        <f>Z39/'a30-2'!H36*100</f>
        <v>-131053.92161343216</v>
      </c>
      <c r="AB39" s="78">
        <f>AA39*1000000/'a1'!AP41</f>
        <v>-9623.8965703626891</v>
      </c>
      <c r="AC39" s="291">
        <f t="shared" si="16"/>
        <v>3.223473079826638</v>
      </c>
      <c r="AD39" s="78">
        <f t="shared" ref="AD39" si="51">AC39/100*B39</f>
        <v>-11904.350553261371</v>
      </c>
      <c r="AE39" s="78">
        <f>AD39/'a30-2'!I36*100</f>
        <v>-11636.706308173383</v>
      </c>
      <c r="AF39" s="78">
        <f>AE39*1000000/'a1'!AV41</f>
        <v>-9098.1852490851415</v>
      </c>
      <c r="AG39" s="291">
        <f t="shared" si="17"/>
        <v>4.1558515773738804</v>
      </c>
      <c r="AH39" s="78">
        <f t="shared" ref="AH39" si="52">AG39/100*B39</f>
        <v>-15347.64299227329</v>
      </c>
      <c r="AI39" s="78">
        <f>AH39/'a30-2'!J36*100</f>
        <v>-15692.886495166962</v>
      </c>
      <c r="AJ39" s="78">
        <f>AI39*1000000/'a1'!BB41</f>
        <v>-14099.894512984487</v>
      </c>
      <c r="AK39" s="291">
        <f t="shared" si="18"/>
        <v>18.88853465189699</v>
      </c>
      <c r="AL39" s="78">
        <f t="shared" ref="AL39" si="53">AK39/100*B39</f>
        <v>-69755.736240148617</v>
      </c>
      <c r="AM39" s="78">
        <f>AL39/'a30-2'!K36*100</f>
        <v>-64828.751152554483</v>
      </c>
      <c r="AN39" s="78">
        <f>AM39*1000000/'a1'!BH41</f>
        <v>-15875.205490912655</v>
      </c>
      <c r="AO39" s="291">
        <f t="shared" si="19"/>
        <v>12.224785427625875</v>
      </c>
      <c r="AP39" s="78">
        <f t="shared" ref="AP39" si="54">AO39/100*B39</f>
        <v>-45146.377079930913</v>
      </c>
      <c r="AQ39" s="78">
        <f>AP39/'a30-2'!L36*100</f>
        <v>-43831.434058185354</v>
      </c>
      <c r="AR39" s="78">
        <f>AQ39*1000000/'a1'!BN41</f>
        <v>-9311.7643820807316</v>
      </c>
    </row>
    <row r="40" spans="1:44" s="4" customFormat="1" ht="17.25" customHeight="1">
      <c r="A40" s="10">
        <v>2015</v>
      </c>
      <c r="B40" s="339">
        <v>-219149</v>
      </c>
      <c r="C40" s="78">
        <f>B40/'a30-2'!B37*100</f>
        <v>-213179.9610894942</v>
      </c>
      <c r="D40" s="78">
        <f>C40*1000000/'a1'!F42</f>
        <v>-5970.9411090405911</v>
      </c>
      <c r="E40" s="291">
        <f>D94/C94*100</f>
        <v>1.5655324624040603</v>
      </c>
      <c r="F40" s="78">
        <f t="shared" si="40"/>
        <v>-3430.848736033874</v>
      </c>
      <c r="G40" s="78">
        <f>F40/'a30-2'!C37*100</f>
        <v>-3630.5277629988082</v>
      </c>
      <c r="H40" s="78">
        <f>G40*1000000/'a1'!L42</f>
        <v>-6874.4762296968447</v>
      </c>
      <c r="I40" s="291">
        <f t="shared" si="11"/>
        <v>0.30586186679233396</v>
      </c>
      <c r="J40" s="78">
        <f t="shared" ref="J40:J41" si="55">I40/100*B40</f>
        <v>-670.29322245673188</v>
      </c>
      <c r="K40" s="78">
        <f>J40/'a30-2'!D37*100</f>
        <v>-635.34902602533828</v>
      </c>
      <c r="L40" s="78">
        <f>K40*1000000/'a1'!R42</f>
        <v>-4395.4798197483033</v>
      </c>
      <c r="M40" s="291">
        <f t="shared" si="12"/>
        <v>2.0448232326404048</v>
      </c>
      <c r="N40" s="78">
        <f t="shared" ref="N40:N41" si="56">M40/100*B40</f>
        <v>-4481.2096660991201</v>
      </c>
      <c r="O40" s="78">
        <f>N40/'a30-2'!E37*100</f>
        <v>-4231.5483154854765</v>
      </c>
      <c r="P40" s="78">
        <f>O40*1000000/'a1'!X42</f>
        <v>-4518.3506211638523</v>
      </c>
      <c r="Q40" s="291">
        <f t="shared" si="13"/>
        <v>1.6806828235551821</v>
      </c>
      <c r="R40" s="78">
        <f t="shared" ref="R40:R41" si="57">Q40/100*B40</f>
        <v>-3683.1996009929458</v>
      </c>
      <c r="S40" s="78">
        <f>R40/'a30-2'!F37*100</f>
        <v>-3517.8601728681429</v>
      </c>
      <c r="T40" s="78">
        <f>S40*1000000/'a1'!AD42</f>
        <v>-4635.8269216360495</v>
      </c>
      <c r="U40" s="291">
        <f t="shared" si="14"/>
        <v>19.476437633670127</v>
      </c>
      <c r="V40" s="78">
        <f t="shared" ref="V40:V41" si="58">U40/100*B40</f>
        <v>-42682.418309811743</v>
      </c>
      <c r="W40" s="78">
        <f>V40/'a30-2'!G37*100</f>
        <v>-40611.244823798042</v>
      </c>
      <c r="X40" s="78">
        <f>W40*1000000/'a1'!AJ42</f>
        <v>-4967.5710880075967</v>
      </c>
      <c r="Y40" s="291">
        <f t="shared" si="15"/>
        <v>38.204347679735292</v>
      </c>
      <c r="Z40" s="78">
        <f t="shared" ref="Z40:Z41" si="59">Y40/100*B40</f>
        <v>-83724.445896663092</v>
      </c>
      <c r="AA40" s="78">
        <f>Z40/'a30-2'!H37*100</f>
        <v>-79813.580454397612</v>
      </c>
      <c r="AB40" s="78">
        <f>AA40*1000000/'a1'!AP42</f>
        <v>-5822.7834949985554</v>
      </c>
      <c r="AC40" s="291">
        <f t="shared" si="16"/>
        <v>3.3129844089827332</v>
      </c>
      <c r="AD40" s="78">
        <f t="shared" ref="AD40:AD41" si="60">AC40/100*B40</f>
        <v>-7260.3722024415702</v>
      </c>
      <c r="AE40" s="78">
        <f>AD40/'a30-2'!I37*100</f>
        <v>-7008.081276488002</v>
      </c>
      <c r="AF40" s="78">
        <f>AE40*1000000/'a1'!AV42</f>
        <v>-5423.2586662312442</v>
      </c>
      <c r="AG40" s="291">
        <f t="shared" si="17"/>
        <v>4.0031329740494694</v>
      </c>
      <c r="AH40" s="78">
        <f t="shared" ref="AH40:AH41" si="61">AG40/100*B40</f>
        <v>-8772.8258812996719</v>
      </c>
      <c r="AI40" s="78">
        <f>AH40/'a30-2'!J37*100</f>
        <v>-9254.0357397675871</v>
      </c>
      <c r="AJ40" s="78">
        <f>AI40*1000000/'a1'!BB42</f>
        <v>-8255.4042534415257</v>
      </c>
      <c r="AK40" s="291">
        <f t="shared" si="18"/>
        <v>16.280512710499835</v>
      </c>
      <c r="AL40" s="78">
        <f t="shared" ref="AL40:AL41" si="62">AK40/100*B40</f>
        <v>-35678.580799933283</v>
      </c>
      <c r="AM40" s="78">
        <f>AL40/'a30-2'!K37*100</f>
        <v>-37126.514880263559</v>
      </c>
      <c r="AN40" s="78">
        <f>AM40*1000000/'a1'!BH42</f>
        <v>-8958.0396917893067</v>
      </c>
      <c r="AO40" s="291">
        <f t="shared" si="19"/>
        <v>12.599418922741243</v>
      </c>
      <c r="AP40" s="78">
        <f t="shared" ref="AP40:AP41" si="63">AO40/100*B40</f>
        <v>-27611.500574998205</v>
      </c>
      <c r="AQ40" s="78">
        <f>AP40/'a30-2'!L37*100</f>
        <v>-26600.674927743938</v>
      </c>
      <c r="AR40" s="78">
        <f>AQ40*1000000/'a1'!BN42</f>
        <v>-5569.203114936211</v>
      </c>
    </row>
    <row r="41" spans="1:44" s="4" customFormat="1" ht="17.25" customHeight="1">
      <c r="A41" s="10">
        <v>2016</v>
      </c>
      <c r="B41" s="339">
        <v>-256424</v>
      </c>
      <c r="C41" s="78">
        <f>B41/'a30-2'!B38*100</f>
        <v>-247513.51351351355</v>
      </c>
      <c r="D41" s="78">
        <f>C41*1000000/'a1'!F43</f>
        <v>-6854.5286592831835</v>
      </c>
      <c r="E41" s="291">
        <f>D95/C95*100</f>
        <v>1.5560827139496478</v>
      </c>
      <c r="F41" s="78">
        <f t="shared" si="40"/>
        <v>-3990.1695384182449</v>
      </c>
      <c r="G41" s="78">
        <f>F41/'a30-2'!C38*100</f>
        <v>-4235.8487668983489</v>
      </c>
      <c r="H41" s="78">
        <f>G41*1000000/'a1'!L43</f>
        <v>-8000.8325373108783</v>
      </c>
      <c r="I41" s="291">
        <f t="shared" si="11"/>
        <v>0.31478103315914069</v>
      </c>
      <c r="J41" s="78">
        <f t="shared" si="55"/>
        <v>-807.17411646799485</v>
      </c>
      <c r="K41" s="78">
        <f>J41/'a30-2'!D38*100</f>
        <v>-746.00195607023545</v>
      </c>
      <c r="L41" s="78">
        <f>K41*1000000/'a1'!R43</f>
        <v>-5075.9136693468381</v>
      </c>
      <c r="M41" s="291">
        <f t="shared" si="12"/>
        <v>2.0537290148034963</v>
      </c>
      <c r="N41" s="78">
        <f t="shared" si="56"/>
        <v>-5266.2540889197171</v>
      </c>
      <c r="O41" s="78">
        <f>N41/'a30-2'!E38*100</f>
        <v>-4940.2008338834121</v>
      </c>
      <c r="P41" s="78">
        <f>O41*1000000/'a1'!X43</f>
        <v>-5239.9800951255447</v>
      </c>
      <c r="Q41" s="291">
        <f t="shared" si="13"/>
        <v>1.6948608639199028</v>
      </c>
      <c r="R41" s="78">
        <f t="shared" si="57"/>
        <v>-4346.0300216979713</v>
      </c>
      <c r="S41" s="78">
        <f>R41/'a30-2'!F38*100</f>
        <v>-4076.9512398667653</v>
      </c>
      <c r="T41" s="78">
        <f>S41*1000000/'a1'!AD43</f>
        <v>-5340.8675442022213</v>
      </c>
      <c r="U41" s="291">
        <f t="shared" si="14"/>
        <v>19.709607585156512</v>
      </c>
      <c r="V41" s="78">
        <f t="shared" si="58"/>
        <v>-50540.164154161728</v>
      </c>
      <c r="W41" s="78">
        <f>V41/'a30-2'!G38*100</f>
        <v>-47455.553196395987</v>
      </c>
      <c r="X41" s="78">
        <f>W41*1000000/'a1'!AJ43</f>
        <v>-5769.0057922058841</v>
      </c>
      <c r="Y41" s="291">
        <f t="shared" si="15"/>
        <v>39.03901932082141</v>
      </c>
      <c r="Z41" s="78">
        <f t="shared" si="59"/>
        <v>-100105.41490322309</v>
      </c>
      <c r="AA41" s="78">
        <f>Z41/'a30-2'!H38*100</f>
        <v>-93731.661894403645</v>
      </c>
      <c r="AB41" s="78">
        <f>AA41*1000000/'a1'!AP43</f>
        <v>-6755.2432669229893</v>
      </c>
      <c r="AC41" s="291">
        <f t="shared" si="16"/>
        <v>3.3224802336172914</v>
      </c>
      <c r="AD41" s="78">
        <f t="shared" si="60"/>
        <v>-8519.6367142508025</v>
      </c>
      <c r="AE41" s="78">
        <f>AD41/'a30-2'!I38*100</f>
        <v>-8168.3956991858122</v>
      </c>
      <c r="AF41" s="78">
        <f>AE41*1000000/'a1'!AV43</f>
        <v>-6215.7775541139954</v>
      </c>
      <c r="AG41" s="291">
        <f t="shared" si="17"/>
        <v>3.7369880056380165</v>
      </c>
      <c r="AH41" s="78">
        <f t="shared" si="61"/>
        <v>-9582.5341235772285</v>
      </c>
      <c r="AI41" s="78">
        <f>AH41/'a30-2'!J38*100</f>
        <v>-10635.442978443094</v>
      </c>
      <c r="AJ41" s="78">
        <f>AI41*1000000/'a1'!BB43</f>
        <v>-9362.2928593752349</v>
      </c>
      <c r="AK41" s="291">
        <f t="shared" si="18"/>
        <v>15.022895185716367</v>
      </c>
      <c r="AL41" s="78">
        <f t="shared" si="62"/>
        <v>-38522.308751021337</v>
      </c>
      <c r="AM41" s="78">
        <f>AL41/'a30-2'!K38*100</f>
        <v>-41200.33021499608</v>
      </c>
      <c r="AN41" s="78">
        <f>AM41*1000000/'a1'!BH43</f>
        <v>-9818.8110742422668</v>
      </c>
      <c r="AO41" s="291">
        <f t="shared" si="19"/>
        <v>13.02924906259334</v>
      </c>
      <c r="AP41" s="78">
        <f t="shared" si="63"/>
        <v>-33410.121616264347</v>
      </c>
      <c r="AQ41" s="78">
        <f>AP41/'a30-2'!L38*100</f>
        <v>-31430.029742487626</v>
      </c>
      <c r="AR41" s="78">
        <f>AQ41*1000000/'a1'!BN43</f>
        <v>-6468.0824700288367</v>
      </c>
    </row>
    <row r="42" spans="1:44" s="4" customFormat="1" ht="17.25" customHeight="1">
      <c r="A42" s="10">
        <v>2017</v>
      </c>
      <c r="B42" s="339">
        <v>-254858</v>
      </c>
      <c r="C42" s="78">
        <f>B42/'a30-2'!B39*100</f>
        <v>-240205.46654099907</v>
      </c>
      <c r="D42" s="78">
        <f>C42*1000000/'a1'!F44</f>
        <v>-6573.1701434852921</v>
      </c>
      <c r="E42" s="291">
        <f>D96/C96*100</f>
        <v>1.5261731431451113</v>
      </c>
      <c r="F42" s="78">
        <f t="shared" si="40"/>
        <v>-3889.5743491567678</v>
      </c>
      <c r="G42" s="78">
        <f>F42/'a30-2'!C39*100</f>
        <v>-3997.5070392155885</v>
      </c>
      <c r="H42" s="78">
        <f>G42*1000000/'a1'!L44</f>
        <v>-7565.9347849093956</v>
      </c>
      <c r="I42" s="291">
        <f t="shared" ref="I42:I43" si="64">E96/C96*100</f>
        <v>0.31362281287203297</v>
      </c>
      <c r="J42" s="78">
        <f t="shared" ref="J42:J43" si="65">I42/100*B42</f>
        <v>-799.29282842940574</v>
      </c>
      <c r="K42" s="78">
        <f>J42/'a30-2'!D39*100</f>
        <v>-732.62404072356173</v>
      </c>
      <c r="L42" s="78">
        <f>K42*1000000/'a1'!R44</f>
        <v>-4868.4837538031652</v>
      </c>
      <c r="M42" s="291">
        <f t="shared" ref="M42:M43" si="66">F96/C96*100</f>
        <v>2.0050375810270107</v>
      </c>
      <c r="N42" s="78">
        <f t="shared" ref="N42:N43" si="67">M42/100*B42</f>
        <v>-5109.998678253819</v>
      </c>
      <c r="O42" s="78">
        <f>N42/'a30-2'!E39*100</f>
        <v>-4718.3736641309497</v>
      </c>
      <c r="P42" s="78">
        <f>O42*1000000/'a1'!X44</f>
        <v>-4964.6135306370152</v>
      </c>
      <c r="Q42" s="291">
        <f t="shared" ref="Q42:Q43" si="68">G96/C96*100</f>
        <v>1.6731998914580166</v>
      </c>
      <c r="R42" s="78">
        <f t="shared" ref="R42:R43" si="69">Q42/100*B42</f>
        <v>-4264.2837793720719</v>
      </c>
      <c r="S42" s="78">
        <f>R42/'a30-2'!F39*100</f>
        <v>-3919.3784736875664</v>
      </c>
      <c r="T42" s="78">
        <f>S42*1000000/'a1'!AD44</f>
        <v>-5111.5971757697516</v>
      </c>
      <c r="U42" s="291">
        <f t="shared" ref="U42:U43" si="70">H96/C96*100</f>
        <v>19.579778124119905</v>
      </c>
      <c r="V42" s="78">
        <f t="shared" ref="V42:V43" si="71">U42/100*B42</f>
        <v>-49900.630931569503</v>
      </c>
      <c r="W42" s="78">
        <f>V42/'a30-2'!G39*100</f>
        <v>-45864.550488574911</v>
      </c>
      <c r="X42" s="78">
        <f>W42*1000000/'a1'!AJ44</f>
        <v>-5526.630509176166</v>
      </c>
      <c r="Y42" s="291">
        <f t="shared" ref="Y42:Y43" si="72">I96/C96*100</f>
        <v>38.622310795303548</v>
      </c>
      <c r="Z42" s="78">
        <f t="shared" ref="Z42:Z43" si="73">Y42/100*B42</f>
        <v>-98432.048846694714</v>
      </c>
      <c r="AA42" s="78">
        <f>Z42/'a30-2'!H39*100</f>
        <v>-90720.782347184067</v>
      </c>
      <c r="AB42" s="78">
        <f>AA42*1000000/'a1'!AP44</f>
        <v>-6446.6186524099512</v>
      </c>
      <c r="AC42" s="291">
        <f t="shared" ref="AC42:AC43" si="74">J96/C96*100</f>
        <v>3.3217396421570711</v>
      </c>
      <c r="AD42" s="78">
        <f t="shared" ref="AD42:AD43" si="75">AC42/100*B42</f>
        <v>-8465.7192172086689</v>
      </c>
      <c r="AE42" s="78">
        <f>AD42/'a30-2'!I39*100</f>
        <v>-7926.7033868995031</v>
      </c>
      <c r="AF42" s="78">
        <f>AE42*1000000/'a1'!AV44</f>
        <v>-5937.5254767347724</v>
      </c>
      <c r="AG42" s="291">
        <f t="shared" ref="AG42:AG43" si="76">K96/C96*100</f>
        <v>3.7163485991125151</v>
      </c>
      <c r="AH42" s="78">
        <f t="shared" ref="AH42:AH43" si="77">AG42/100*B42</f>
        <v>-9471.4117127261743</v>
      </c>
      <c r="AI42" s="78">
        <f>AH42/'a30-2'!J39*100</f>
        <v>-10173.374557170971</v>
      </c>
      <c r="AJ42" s="78">
        <f>AI42*1000000/'a1'!BB44</f>
        <v>-8839.2951042647146</v>
      </c>
      <c r="AK42" s="291">
        <f t="shared" ref="AK42:AK43" si="78">L96/C96*100</f>
        <v>15.51491821753887</v>
      </c>
      <c r="AL42" s="78">
        <f t="shared" ref="AL42:AL43" si="79">AK42/100*B42</f>
        <v>-39541.010270855215</v>
      </c>
      <c r="AM42" s="78">
        <f>AL42/'a30-2'!K39*100</f>
        <v>-40596.519785272292</v>
      </c>
      <c r="AN42" s="78">
        <f>AM42*1000000/'a1'!BH44</f>
        <v>-9566.6568679219927</v>
      </c>
      <c r="AO42" s="291">
        <f t="shared" ref="AO42:AO43" si="80">M96/C96*100</f>
        <v>13.200741485596001</v>
      </c>
      <c r="AP42" s="78">
        <f t="shared" ref="AP42:AP43" si="81">AO42/100*B42</f>
        <v>-33643.14573536026</v>
      </c>
      <c r="AQ42" s="78">
        <f>AP42/'a30-2'!L39*100</f>
        <v>-30640.387737122281</v>
      </c>
      <c r="AR42" s="78">
        <f>AQ42*1000000/'a1'!BN44</f>
        <v>-6222.3675721929239</v>
      </c>
    </row>
    <row r="43" spans="1:44" s="90" customFormat="1" ht="17.25" customHeight="1">
      <c r="A43" s="10">
        <v>2018</v>
      </c>
      <c r="B43" s="339">
        <v>-144710</v>
      </c>
      <c r="C43" s="78">
        <f>B43/'a30-2'!B40*100</f>
        <v>-133866.79000925069</v>
      </c>
      <c r="D43" s="78">
        <f>C43*1000000/'a1'!F45</f>
        <v>-3612.3816428014666</v>
      </c>
      <c r="E43" s="291">
        <f>D97/C97*100</f>
        <v>1.4947460626947069</v>
      </c>
      <c r="F43" s="78">
        <f t="shared" si="40"/>
        <v>-2163.04702732551</v>
      </c>
      <c r="G43" s="78">
        <f>F43/'a30-2'!C40*100</f>
        <v>-2108.2329701028366</v>
      </c>
      <c r="H43" s="78">
        <f>G43*1000000/'a1'!L45</f>
        <v>-4011.0672104908572</v>
      </c>
      <c r="I43" s="291">
        <f t="shared" si="64"/>
        <v>0.31449878049657892</v>
      </c>
      <c r="J43" s="78">
        <f t="shared" si="65"/>
        <v>-455.11118525659936</v>
      </c>
      <c r="K43" s="78">
        <f>J43/'a30-2'!D40*100</f>
        <v>-410.75016719909689</v>
      </c>
      <c r="L43" s="78">
        <f>K43*1000000/'a1'!R45</f>
        <v>-2674.4333211734092</v>
      </c>
      <c r="M43" s="291">
        <f t="shared" si="66"/>
        <v>1.9944636703095886</v>
      </c>
      <c r="N43" s="78">
        <f t="shared" si="67"/>
        <v>-2886.1883773050054</v>
      </c>
      <c r="O43" s="78">
        <f>N43/'a30-2'!E40*100</f>
        <v>-2619.0457144328539</v>
      </c>
      <c r="P43" s="78">
        <f>O43*1000000/'a1'!X45</f>
        <v>-2729.5942828898942</v>
      </c>
      <c r="Q43" s="291">
        <f t="shared" si="68"/>
        <v>1.6622479153326475</v>
      </c>
      <c r="R43" s="78">
        <f t="shared" si="69"/>
        <v>-2405.4389582778745</v>
      </c>
      <c r="S43" s="78">
        <f>R43/'a30-2'!F40*100</f>
        <v>-2159.280932026817</v>
      </c>
      <c r="T43" s="78">
        <f>S43*1000000/'a1'!AD45</f>
        <v>-2800.9107703990639</v>
      </c>
      <c r="U43" s="291">
        <f t="shared" si="70"/>
        <v>19.757349396723527</v>
      </c>
      <c r="V43" s="78">
        <f t="shared" si="71"/>
        <v>-28590.860311998615</v>
      </c>
      <c r="W43" s="78">
        <f>V43/'a30-2'!G40*100</f>
        <v>-25688.104503143411</v>
      </c>
      <c r="X43" s="78">
        <f>W43*1000000/'a1'!AJ45</f>
        <v>-3062.6170179072483</v>
      </c>
      <c r="Y43" s="291">
        <f t="shared" si="72"/>
        <v>38.553935146880015</v>
      </c>
      <c r="Z43" s="78">
        <f t="shared" si="73"/>
        <v>-55791.399551050068</v>
      </c>
      <c r="AA43" s="78">
        <f>Z43/'a30-2'!H40*100</f>
        <v>-50673.38742148054</v>
      </c>
      <c r="AB43" s="78">
        <f>AA43*1000000/'a1'!AP45</f>
        <v>-3539.0039575585743</v>
      </c>
      <c r="AC43" s="291">
        <f t="shared" si="74"/>
        <v>3.2685569569252686</v>
      </c>
      <c r="AD43" s="78">
        <f t="shared" si="75"/>
        <v>-4729.9287723665557</v>
      </c>
      <c r="AE43" s="78">
        <f>AD43/'a30-2'!I40*100</f>
        <v>-4387.6890281693468</v>
      </c>
      <c r="AF43" s="78">
        <f>AE43*1000000/'a1'!AV45</f>
        <v>-3241.9678604002997</v>
      </c>
      <c r="AG43" s="291">
        <f t="shared" si="76"/>
        <v>3.6278877769064182</v>
      </c>
      <c r="AH43" s="78">
        <f t="shared" si="77"/>
        <v>-5249.9164019612781</v>
      </c>
      <c r="AI43" s="78">
        <f>AH43/'a30-2'!J40*100</f>
        <v>-5632.9575128339893</v>
      </c>
      <c r="AJ43" s="78">
        <f>AI43*1000000/'a1'!BB45</f>
        <v>-4843.563259867331</v>
      </c>
      <c r="AK43" s="291">
        <f t="shared" si="78"/>
        <v>15.505140620615723</v>
      </c>
      <c r="AL43" s="78">
        <f t="shared" si="79"/>
        <v>-22437.488992093015</v>
      </c>
      <c r="AM43" s="78">
        <f>AL43/'a30-2'!K40*100</f>
        <v>-22550.240193058307</v>
      </c>
      <c r="AN43" s="78">
        <f>AM43*1000000/'a1'!BH45</f>
        <v>-5243.362727565519</v>
      </c>
      <c r="AO43" s="291">
        <f t="shared" si="80"/>
        <v>13.283279133181287</v>
      </c>
      <c r="AP43" s="78">
        <f t="shared" si="81"/>
        <v>-19222.233233626641</v>
      </c>
      <c r="AQ43" s="78">
        <f>AP43/'a30-2'!L40*100</f>
        <v>-17178.045785189133</v>
      </c>
      <c r="AR43" s="78">
        <f>AQ43*1000000/'a1'!BN45</f>
        <v>-3434.8054125712847</v>
      </c>
    </row>
    <row r="44" spans="1:44" ht="17.25" customHeight="1">
      <c r="B44" s="18"/>
      <c r="C44" s="18"/>
      <c r="D44" s="18"/>
      <c r="E44" s="291"/>
      <c r="F44" s="18"/>
      <c r="G44" s="18"/>
      <c r="H44" s="18"/>
      <c r="I44" s="291"/>
      <c r="J44" s="18"/>
      <c r="K44" s="18"/>
      <c r="L44" s="18"/>
      <c r="M44" s="291"/>
      <c r="N44" s="18"/>
      <c r="O44" s="18"/>
      <c r="P44" s="18"/>
      <c r="Q44" s="291"/>
      <c r="R44" s="18"/>
      <c r="S44" s="18"/>
      <c r="T44" s="18"/>
      <c r="U44" s="291"/>
      <c r="V44" s="18"/>
      <c r="W44" s="18"/>
      <c r="X44" s="18"/>
      <c r="Y44" s="291"/>
      <c r="Z44" s="18"/>
      <c r="AA44" s="18"/>
      <c r="AB44" s="18"/>
      <c r="AC44" s="291"/>
      <c r="AD44" s="18"/>
      <c r="AE44" s="18"/>
      <c r="AF44" s="18"/>
      <c r="AG44" s="291"/>
      <c r="AH44" s="18"/>
      <c r="AI44" s="18"/>
      <c r="AJ44" s="18"/>
      <c r="AK44" s="291"/>
      <c r="AL44" s="18"/>
      <c r="AM44" s="18"/>
      <c r="AN44" s="18"/>
      <c r="AO44" s="291"/>
      <c r="AP44" s="18"/>
      <c r="AQ44" s="18"/>
      <c r="AR44" s="18"/>
    </row>
    <row r="45" spans="1:44" ht="17.25" customHeight="1">
      <c r="B45" s="18" t="s">
        <v>340</v>
      </c>
      <c r="C45" s="18"/>
      <c r="D45" s="18"/>
      <c r="E45" s="291"/>
      <c r="F45" s="18"/>
      <c r="G45" s="18"/>
      <c r="H45" s="18"/>
      <c r="I45" s="291"/>
      <c r="J45" s="18"/>
      <c r="K45" s="18"/>
      <c r="L45" s="18"/>
      <c r="M45" s="291"/>
      <c r="N45" s="18"/>
      <c r="O45" s="18"/>
      <c r="P45" s="18"/>
      <c r="Q45" s="291" t="s">
        <v>340</v>
      </c>
      <c r="R45" s="18"/>
      <c r="S45" s="18"/>
      <c r="T45" s="18"/>
      <c r="U45" s="291"/>
      <c r="V45" s="18"/>
      <c r="W45" s="18"/>
      <c r="X45" s="18"/>
      <c r="Y45" s="291"/>
      <c r="Z45" s="18"/>
      <c r="AA45" s="18"/>
      <c r="AB45" s="18"/>
      <c r="AC45" s="291"/>
      <c r="AD45" s="18"/>
      <c r="AE45" s="18"/>
      <c r="AF45" s="18"/>
      <c r="AG45" s="291" t="s">
        <v>340</v>
      </c>
      <c r="AH45" s="18"/>
      <c r="AI45" s="18"/>
      <c r="AJ45" s="18"/>
      <c r="AK45" s="291"/>
      <c r="AL45" s="18"/>
      <c r="AM45" s="18"/>
      <c r="AN45" s="18"/>
      <c r="AO45" s="291"/>
      <c r="AP45" s="18"/>
      <c r="AQ45" s="18"/>
      <c r="AR45" s="18"/>
    </row>
    <row r="46" spans="1:44" s="5" customFormat="1" ht="17.25" customHeight="1">
      <c r="A46" s="5" t="s">
        <v>989</v>
      </c>
      <c r="B46" s="70">
        <f>(POWER(B43/B6, 1/37)-1)*100</f>
        <v>0.17313668887932732</v>
      </c>
      <c r="C46" s="70">
        <f t="shared" ref="C46:AR46" si="82">(POWER(C43/C6, 1/37)-1)*100</f>
        <v>-2.3351795519404916</v>
      </c>
      <c r="D46" s="70">
        <f t="shared" si="82"/>
        <v>-3.3875000802594535</v>
      </c>
      <c r="E46" s="70">
        <f t="shared" si="82"/>
        <v>0.12825218748633294</v>
      </c>
      <c r="F46" s="70">
        <f t="shared" si="82"/>
        <v>0.30161092795648603</v>
      </c>
      <c r="G46" s="70">
        <f t="shared" si="82"/>
        <v>-2.648220098928189</v>
      </c>
      <c r="H46" s="70">
        <f t="shared" si="82"/>
        <v>-2.4102148939311285</v>
      </c>
      <c r="I46" s="70">
        <f t="shared" si="82"/>
        <v>0.20485827504710397</v>
      </c>
      <c r="J46" s="70">
        <f t="shared" si="82"/>
        <v>0.37834964876075627</v>
      </c>
      <c r="K46" s="70">
        <f t="shared" si="82"/>
        <v>-2.3022029084965534</v>
      </c>
      <c r="L46" s="70">
        <f t="shared" si="82"/>
        <v>-2.8750685980567292</v>
      </c>
      <c r="M46" s="70">
        <f t="shared" si="82"/>
        <v>-0.26444454084703084</v>
      </c>
      <c r="N46" s="70">
        <f t="shared" si="82"/>
        <v>-9.1765702489643441E-2</v>
      </c>
      <c r="O46" s="70">
        <f t="shared" si="82"/>
        <v>-2.8374560748557598</v>
      </c>
      <c r="P46" s="70">
        <f t="shared" si="82"/>
        <v>-3.1401876926507755</v>
      </c>
      <c r="Q46" s="70">
        <f t="shared" si="82"/>
        <v>-0.2236996989285478</v>
      </c>
      <c r="R46" s="70">
        <f t="shared" si="82"/>
        <v>-5.0950316300968357E-2</v>
      </c>
      <c r="S46" s="70">
        <f t="shared" si="82"/>
        <v>-2.8195362216561493</v>
      </c>
      <c r="T46" s="70">
        <f t="shared" si="82"/>
        <v>-3.0486915212349475</v>
      </c>
      <c r="U46" s="70">
        <f t="shared" si="82"/>
        <v>-0.34388903610486077</v>
      </c>
      <c r="V46" s="70">
        <f t="shared" si="82"/>
        <v>-0.17134774531606389</v>
      </c>
      <c r="W46" s="70">
        <f t="shared" si="82"/>
        <v>-2.7539675931951835</v>
      </c>
      <c r="X46" s="70">
        <f t="shared" si="82"/>
        <v>-3.4028674582981755</v>
      </c>
      <c r="Y46" s="70">
        <f t="shared" si="82"/>
        <v>0.18671752970336186</v>
      </c>
      <c r="Z46" s="70">
        <f t="shared" si="82"/>
        <v>0.36017749513117536</v>
      </c>
      <c r="AA46" s="70">
        <f t="shared" si="82"/>
        <v>-2.1578976762589575</v>
      </c>
      <c r="AB46" s="70">
        <f t="shared" si="82"/>
        <v>-3.4331199914178989</v>
      </c>
      <c r="AC46" s="70">
        <f t="shared" si="82"/>
        <v>-0.37896835637597492</v>
      </c>
      <c r="AD46" s="70">
        <f t="shared" si="82"/>
        <v>-0.20648780076076845</v>
      </c>
      <c r="AE46" s="70">
        <f t="shared" si="82"/>
        <v>-2.6123241180094126</v>
      </c>
      <c r="AF46" s="70">
        <f t="shared" si="82"/>
        <v>-3.3143793784581987</v>
      </c>
      <c r="AG46" s="70">
        <f t="shared" si="82"/>
        <v>-0.33264613437348212</v>
      </c>
      <c r="AH46" s="70">
        <f t="shared" si="82"/>
        <v>-0.16008537799688805</v>
      </c>
      <c r="AI46" s="70">
        <f t="shared" si="82"/>
        <v>-2.6941448695855241</v>
      </c>
      <c r="AJ46" s="70">
        <f t="shared" si="82"/>
        <v>-3.1546591146562331</v>
      </c>
      <c r="AK46" s="70">
        <f t="shared" si="82"/>
        <v>0.12170786793501698</v>
      </c>
      <c r="AL46" s="70">
        <f t="shared" si="82"/>
        <v>0.29505527778699303</v>
      </c>
      <c r="AM46" s="70">
        <f t="shared" si="82"/>
        <v>-1.886540369185874</v>
      </c>
      <c r="AN46" s="70">
        <f t="shared" si="82"/>
        <v>-3.5423241239923575</v>
      </c>
      <c r="AO46" s="70">
        <f t="shared" si="82"/>
        <v>0.13218577791522801</v>
      </c>
      <c r="AP46" s="70">
        <f t="shared" si="82"/>
        <v>0.30555132887362113</v>
      </c>
      <c r="AQ46" s="70">
        <f t="shared" si="82"/>
        <v>-2.1633770132956309</v>
      </c>
      <c r="AR46" s="70">
        <f t="shared" si="82"/>
        <v>-3.6606335854797889</v>
      </c>
    </row>
    <row r="47" spans="1:44" s="5" customFormat="1" ht="17.25" customHeight="1"/>
    <row r="48" spans="1:44" s="5" customFormat="1" ht="17.25" customHeight="1">
      <c r="B48" s="89" t="s">
        <v>1047</v>
      </c>
    </row>
    <row r="49" spans="2:33" ht="26.25" customHeight="1">
      <c r="B49" s="384" t="s">
        <v>1051</v>
      </c>
      <c r="C49" s="384"/>
      <c r="D49" s="384"/>
      <c r="E49" s="384"/>
      <c r="F49" s="384"/>
      <c r="G49" s="384"/>
      <c r="H49" s="384"/>
      <c r="I49" s="384"/>
      <c r="J49" s="384"/>
      <c r="K49" s="384"/>
      <c r="L49" s="384"/>
      <c r="M49" s="384"/>
      <c r="N49" s="384"/>
      <c r="O49" s="384"/>
      <c r="Q49" s="8" t="s">
        <v>290</v>
      </c>
      <c r="AG49" s="8" t="s">
        <v>290</v>
      </c>
    </row>
    <row r="50" spans="2:33" hidden="1">
      <c r="B50" s="1" t="s">
        <v>911</v>
      </c>
    </row>
    <row r="51" spans="2:33">
      <c r="B51" s="89" t="s">
        <v>1050</v>
      </c>
    </row>
    <row r="52" spans="2:33">
      <c r="B52" s="89" t="s">
        <v>1240</v>
      </c>
    </row>
    <row r="53" spans="2:33" hidden="1"/>
    <row r="59" spans="2:33">
      <c r="C59" s="1" t="s">
        <v>264</v>
      </c>
      <c r="D59" s="8" t="s">
        <v>785</v>
      </c>
      <c r="E59" s="1" t="s">
        <v>281</v>
      </c>
      <c r="F59" s="1" t="s">
        <v>282</v>
      </c>
      <c r="G59" s="1" t="s">
        <v>283</v>
      </c>
      <c r="H59" s="8" t="s">
        <v>284</v>
      </c>
      <c r="I59" s="1" t="s">
        <v>285</v>
      </c>
      <c r="J59" s="1" t="s">
        <v>286</v>
      </c>
      <c r="K59" s="1" t="s">
        <v>287</v>
      </c>
      <c r="L59" s="8" t="s">
        <v>288</v>
      </c>
      <c r="M59" s="1" t="s">
        <v>289</v>
      </c>
    </row>
    <row r="60" spans="2:33">
      <c r="B60" s="1">
        <v>1981</v>
      </c>
      <c r="C60" s="92">
        <v>368358</v>
      </c>
      <c r="D60" s="92">
        <v>5251</v>
      </c>
      <c r="E60" s="92">
        <v>1074</v>
      </c>
      <c r="F60" s="92">
        <v>8103</v>
      </c>
      <c r="G60" s="92">
        <v>6652</v>
      </c>
      <c r="H60" s="92">
        <v>82671</v>
      </c>
      <c r="I60" s="92">
        <v>132545</v>
      </c>
      <c r="J60" s="92">
        <v>13856</v>
      </c>
      <c r="K60" s="92">
        <v>15117</v>
      </c>
      <c r="L60" s="92">
        <v>54601</v>
      </c>
      <c r="M60" s="92">
        <v>46596</v>
      </c>
    </row>
    <row r="61" spans="2:33">
      <c r="B61" s="1">
        <v>1982</v>
      </c>
      <c r="C61" s="92">
        <v>388181</v>
      </c>
      <c r="D61" s="92">
        <v>5652</v>
      </c>
      <c r="E61" s="92">
        <v>1155</v>
      </c>
      <c r="F61" s="92">
        <v>9426</v>
      </c>
      <c r="G61" s="92">
        <v>7287</v>
      </c>
      <c r="H61" s="92">
        <v>87539</v>
      </c>
      <c r="I61" s="92">
        <v>140241</v>
      </c>
      <c r="J61" s="92">
        <v>14360</v>
      </c>
      <c r="K61" s="92">
        <v>15295</v>
      </c>
      <c r="L61" s="92">
        <v>58434</v>
      </c>
      <c r="M61" s="92">
        <v>46600</v>
      </c>
    </row>
    <row r="62" spans="2:33">
      <c r="B62" s="1">
        <v>1983</v>
      </c>
      <c r="C62" s="92">
        <v>421316</v>
      </c>
      <c r="D62" s="92">
        <v>6067</v>
      </c>
      <c r="E62" s="92">
        <v>1337</v>
      </c>
      <c r="F62" s="92">
        <v>10673</v>
      </c>
      <c r="G62" s="92">
        <v>8323</v>
      </c>
      <c r="H62" s="92">
        <v>94461</v>
      </c>
      <c r="I62" s="92">
        <v>156792</v>
      </c>
      <c r="J62" s="92">
        <v>15400</v>
      </c>
      <c r="K62" s="92">
        <v>16250</v>
      </c>
      <c r="L62" s="92">
        <v>60364</v>
      </c>
      <c r="M62" s="92">
        <v>49329</v>
      </c>
    </row>
    <row r="63" spans="2:33">
      <c r="B63" s="1">
        <v>1984</v>
      </c>
      <c r="C63" s="92">
        <v>461986</v>
      </c>
      <c r="D63" s="92">
        <v>6509</v>
      </c>
      <c r="E63" s="92">
        <v>1379</v>
      </c>
      <c r="F63" s="92">
        <v>11940</v>
      </c>
      <c r="G63" s="92">
        <v>9214</v>
      </c>
      <c r="H63" s="92">
        <v>103335</v>
      </c>
      <c r="I63" s="92">
        <v>176007</v>
      </c>
      <c r="J63" s="92">
        <v>17316</v>
      </c>
      <c r="K63" s="92">
        <v>17345</v>
      </c>
      <c r="L63" s="92">
        <v>64720</v>
      </c>
      <c r="M63" s="92">
        <v>51788</v>
      </c>
    </row>
    <row r="64" spans="2:33">
      <c r="B64" s="1">
        <v>1985</v>
      </c>
      <c r="C64" s="92">
        <v>500027</v>
      </c>
      <c r="D64" s="92">
        <v>6830</v>
      </c>
      <c r="E64" s="92">
        <v>1440</v>
      </c>
      <c r="F64" s="92">
        <v>12943</v>
      </c>
      <c r="G64" s="92">
        <v>9796</v>
      </c>
      <c r="H64" s="92">
        <v>110482</v>
      </c>
      <c r="I64" s="92">
        <v>193863</v>
      </c>
      <c r="J64" s="92">
        <v>18880</v>
      </c>
      <c r="K64" s="92">
        <v>18218</v>
      </c>
      <c r="L64" s="92">
        <v>69021</v>
      </c>
      <c r="M64" s="92">
        <v>55788</v>
      </c>
    </row>
    <row r="65" spans="2:13">
      <c r="B65" s="1">
        <v>1986</v>
      </c>
      <c r="C65" s="92">
        <v>526630</v>
      </c>
      <c r="D65" s="92">
        <v>7396</v>
      </c>
      <c r="E65" s="92">
        <v>1674</v>
      </c>
      <c r="F65" s="92">
        <v>14104</v>
      </c>
      <c r="G65" s="92">
        <v>10993</v>
      </c>
      <c r="H65" s="92">
        <v>120253</v>
      </c>
      <c r="I65" s="92">
        <v>213220</v>
      </c>
      <c r="J65" s="92">
        <v>19428</v>
      </c>
      <c r="K65" s="92">
        <v>17986</v>
      </c>
      <c r="L65" s="92">
        <v>59731</v>
      </c>
      <c r="M65" s="92">
        <v>58954</v>
      </c>
    </row>
    <row r="66" spans="2:13">
      <c r="B66" s="1">
        <v>1987</v>
      </c>
      <c r="C66" s="92">
        <v>574336</v>
      </c>
      <c r="D66" s="92">
        <v>7991</v>
      </c>
      <c r="E66" s="92">
        <v>1774</v>
      </c>
      <c r="F66" s="92">
        <v>15120</v>
      </c>
      <c r="G66" s="92">
        <v>12085</v>
      </c>
      <c r="H66" s="92">
        <v>131801</v>
      </c>
      <c r="I66" s="92">
        <v>235968</v>
      </c>
      <c r="J66" s="92">
        <v>20816</v>
      </c>
      <c r="K66" s="92">
        <v>18533</v>
      </c>
      <c r="L66" s="92">
        <v>61711</v>
      </c>
      <c r="M66" s="92">
        <v>65147</v>
      </c>
    </row>
    <row r="67" spans="2:13">
      <c r="B67" s="1">
        <v>1988</v>
      </c>
      <c r="C67" s="92">
        <v>626894</v>
      </c>
      <c r="D67" s="92">
        <v>8579</v>
      </c>
      <c r="E67" s="92">
        <v>1946</v>
      </c>
      <c r="F67" s="92">
        <v>15960</v>
      </c>
      <c r="G67" s="92">
        <v>12870</v>
      </c>
      <c r="H67" s="92">
        <v>143726</v>
      </c>
      <c r="I67" s="92">
        <v>260766</v>
      </c>
      <c r="J67" s="92">
        <v>22467</v>
      </c>
      <c r="K67" s="92">
        <v>19154</v>
      </c>
      <c r="L67" s="92">
        <v>65518</v>
      </c>
      <c r="M67" s="92">
        <v>72095</v>
      </c>
    </row>
    <row r="68" spans="2:13">
      <c r="B68" s="1">
        <v>1989</v>
      </c>
      <c r="C68" s="92">
        <v>671579</v>
      </c>
      <c r="D68" s="92">
        <v>9079</v>
      </c>
      <c r="E68" s="92">
        <v>2095</v>
      </c>
      <c r="F68" s="92">
        <v>17082</v>
      </c>
      <c r="G68" s="92">
        <v>13484</v>
      </c>
      <c r="H68" s="92">
        <v>150818</v>
      </c>
      <c r="I68" s="92">
        <v>283288</v>
      </c>
      <c r="J68" s="92">
        <v>23872</v>
      </c>
      <c r="K68" s="92">
        <v>20158</v>
      </c>
      <c r="L68" s="92">
        <v>69238</v>
      </c>
      <c r="M68" s="92">
        <v>78443</v>
      </c>
    </row>
    <row r="69" spans="2:13">
      <c r="B69" s="1">
        <v>1990</v>
      </c>
      <c r="C69" s="92">
        <v>695501</v>
      </c>
      <c r="D69" s="92">
        <v>9315</v>
      </c>
      <c r="E69" s="92">
        <v>2184</v>
      </c>
      <c r="F69" s="92">
        <v>17659</v>
      </c>
      <c r="G69" s="92">
        <v>13814</v>
      </c>
      <c r="H69" s="92">
        <v>156205</v>
      </c>
      <c r="I69" s="92">
        <v>287822</v>
      </c>
      <c r="J69" s="92">
        <v>24793</v>
      </c>
      <c r="K69" s="92">
        <v>21657</v>
      </c>
      <c r="L69" s="92">
        <v>75436</v>
      </c>
      <c r="M69" s="92">
        <v>82374</v>
      </c>
    </row>
    <row r="70" spans="2:13">
      <c r="B70" s="1">
        <v>1991</v>
      </c>
      <c r="C70" s="92">
        <v>701773</v>
      </c>
      <c r="D70" s="92">
        <v>9720</v>
      </c>
      <c r="E70" s="92">
        <v>2263</v>
      </c>
      <c r="F70" s="92">
        <v>18312</v>
      </c>
      <c r="G70" s="92">
        <v>13952</v>
      </c>
      <c r="H70" s="92">
        <v>158027</v>
      </c>
      <c r="I70" s="92">
        <v>288705</v>
      </c>
      <c r="J70" s="92">
        <v>24640</v>
      </c>
      <c r="K70" s="92">
        <v>21809</v>
      </c>
      <c r="L70" s="92">
        <v>75186</v>
      </c>
      <c r="M70" s="92">
        <v>84975</v>
      </c>
    </row>
    <row r="71" spans="2:13">
      <c r="B71" s="1">
        <v>1992</v>
      </c>
      <c r="C71" s="92">
        <v>718436</v>
      </c>
      <c r="D71" s="92">
        <v>9697</v>
      </c>
      <c r="E71" s="92">
        <v>2308</v>
      </c>
      <c r="F71" s="92">
        <v>18819</v>
      </c>
      <c r="G71" s="92">
        <v>14422</v>
      </c>
      <c r="H71" s="92">
        <v>161359</v>
      </c>
      <c r="I71" s="92">
        <v>293503</v>
      </c>
      <c r="J71" s="92">
        <v>25129</v>
      </c>
      <c r="K71" s="92">
        <v>21759</v>
      </c>
      <c r="L71" s="92">
        <v>76762</v>
      </c>
      <c r="M71" s="92">
        <v>90515</v>
      </c>
    </row>
    <row r="72" spans="2:13">
      <c r="B72" s="1">
        <v>1993</v>
      </c>
      <c r="C72" s="92">
        <v>747037</v>
      </c>
      <c r="D72" s="92">
        <v>9896</v>
      </c>
      <c r="E72" s="92">
        <v>2493</v>
      </c>
      <c r="F72" s="92">
        <v>18963</v>
      </c>
      <c r="G72" s="92">
        <v>15146</v>
      </c>
      <c r="H72" s="92">
        <v>165346</v>
      </c>
      <c r="I72" s="92">
        <v>302655</v>
      </c>
      <c r="J72" s="92">
        <v>25175</v>
      </c>
      <c r="K72" s="92">
        <v>23117</v>
      </c>
      <c r="L72" s="92">
        <v>83061</v>
      </c>
      <c r="M72" s="92">
        <v>97221</v>
      </c>
    </row>
    <row r="73" spans="2:13">
      <c r="B73" s="1">
        <v>1994</v>
      </c>
      <c r="C73" s="92">
        <v>791972</v>
      </c>
      <c r="D73" s="92">
        <v>10425</v>
      </c>
      <c r="E73" s="92">
        <v>2547</v>
      </c>
      <c r="F73" s="92">
        <v>19312</v>
      </c>
      <c r="G73" s="92">
        <v>15816</v>
      </c>
      <c r="H73" s="92">
        <v>174577</v>
      </c>
      <c r="I73" s="92">
        <v>320400</v>
      </c>
      <c r="J73" s="92">
        <v>26675</v>
      </c>
      <c r="K73" s="92">
        <v>24693</v>
      </c>
      <c r="L73" s="92">
        <v>90030</v>
      </c>
      <c r="M73" s="92">
        <v>103598</v>
      </c>
    </row>
    <row r="74" spans="2:13">
      <c r="B74" s="1">
        <v>1995</v>
      </c>
      <c r="C74" s="92">
        <v>831621</v>
      </c>
      <c r="D74" s="92">
        <v>10878</v>
      </c>
      <c r="E74" s="92">
        <v>2676</v>
      </c>
      <c r="F74" s="92">
        <v>19864</v>
      </c>
      <c r="G74" s="92">
        <v>17047</v>
      </c>
      <c r="H74" s="92">
        <v>182007</v>
      </c>
      <c r="I74" s="92">
        <v>337862</v>
      </c>
      <c r="J74" s="92">
        <v>27694</v>
      </c>
      <c r="K74" s="92">
        <v>26612</v>
      </c>
      <c r="L74" s="92">
        <v>93759</v>
      </c>
      <c r="M74" s="92">
        <v>109203</v>
      </c>
    </row>
    <row r="75" spans="2:13">
      <c r="B75" s="1">
        <v>1996</v>
      </c>
      <c r="C75" s="92">
        <v>859834</v>
      </c>
      <c r="D75" s="92">
        <v>10633</v>
      </c>
      <c r="E75" s="92">
        <v>2833</v>
      </c>
      <c r="F75" s="92">
        <v>20094</v>
      </c>
      <c r="G75" s="92">
        <v>17316</v>
      </c>
      <c r="H75" s="92">
        <v>185004</v>
      </c>
      <c r="I75" s="92">
        <v>348301</v>
      </c>
      <c r="J75" s="92">
        <v>29104</v>
      </c>
      <c r="K75" s="92">
        <v>29134</v>
      </c>
      <c r="L75" s="92">
        <v>100679</v>
      </c>
      <c r="M75" s="92">
        <v>112540</v>
      </c>
    </row>
    <row r="76" spans="2:13">
      <c r="B76" s="1">
        <v>1997</v>
      </c>
      <c r="C76" s="92">
        <v>906926</v>
      </c>
      <c r="D76" s="92">
        <v>10738</v>
      </c>
      <c r="E76" s="92">
        <v>2843</v>
      </c>
      <c r="F76" s="92">
        <v>21025</v>
      </c>
      <c r="G76" s="92">
        <v>17463</v>
      </c>
      <c r="H76" s="92">
        <v>193572</v>
      </c>
      <c r="I76" s="92">
        <v>369515</v>
      </c>
      <c r="J76" s="92">
        <v>30236</v>
      </c>
      <c r="K76" s="92">
        <v>29207</v>
      </c>
      <c r="L76" s="92">
        <v>109319</v>
      </c>
      <c r="M76" s="92">
        <v>118585</v>
      </c>
    </row>
    <row r="77" spans="2:13">
      <c r="B77" s="1">
        <v>1998</v>
      </c>
      <c r="C77" s="92">
        <v>940548</v>
      </c>
      <c r="D77" s="92">
        <v>11297</v>
      </c>
      <c r="E77" s="92">
        <v>2983</v>
      </c>
      <c r="F77" s="92">
        <v>22048</v>
      </c>
      <c r="G77" s="92">
        <v>18231</v>
      </c>
      <c r="H77" s="92">
        <v>200964</v>
      </c>
      <c r="I77" s="92">
        <v>389860</v>
      </c>
      <c r="J77" s="92">
        <v>31739</v>
      </c>
      <c r="K77" s="92">
        <v>29887</v>
      </c>
      <c r="L77" s="92">
        <v>109464</v>
      </c>
      <c r="M77" s="92">
        <v>119775</v>
      </c>
    </row>
    <row r="78" spans="2:13">
      <c r="B78" s="1">
        <v>1999</v>
      </c>
      <c r="C78" s="92">
        <v>1007927</v>
      </c>
      <c r="D78" s="92">
        <v>12371</v>
      </c>
      <c r="E78" s="92">
        <v>3170</v>
      </c>
      <c r="F78" s="92">
        <v>23848</v>
      </c>
      <c r="G78" s="92">
        <v>19760</v>
      </c>
      <c r="H78" s="92">
        <v>216140</v>
      </c>
      <c r="I78" s="92">
        <v>418881</v>
      </c>
      <c r="J78" s="92">
        <v>32833</v>
      </c>
      <c r="K78" s="92">
        <v>31155</v>
      </c>
      <c r="L78" s="92">
        <v>119233</v>
      </c>
      <c r="M78" s="92">
        <v>125658</v>
      </c>
    </row>
    <row r="79" spans="2:13">
      <c r="B79" s="1">
        <v>2000</v>
      </c>
      <c r="C79" s="92">
        <v>1106071</v>
      </c>
      <c r="D79" s="92">
        <v>14175</v>
      </c>
      <c r="E79" s="92">
        <v>3394</v>
      </c>
      <c r="F79" s="92">
        <v>25556</v>
      </c>
      <c r="G79" s="92">
        <v>20893</v>
      </c>
      <c r="H79" s="92">
        <v>231017</v>
      </c>
      <c r="I79" s="92">
        <v>452911</v>
      </c>
      <c r="J79" s="92">
        <v>34957</v>
      </c>
      <c r="K79" s="92">
        <v>34319</v>
      </c>
      <c r="L79" s="92">
        <v>147112</v>
      </c>
      <c r="M79" s="92">
        <v>136411</v>
      </c>
    </row>
    <row r="80" spans="2:13">
      <c r="B80" s="1">
        <v>2001</v>
      </c>
      <c r="C80" s="92">
        <v>1144543</v>
      </c>
      <c r="D80" s="92">
        <v>14464</v>
      </c>
      <c r="E80" s="92">
        <v>3458</v>
      </c>
      <c r="F80" s="92">
        <v>26807</v>
      </c>
      <c r="G80" s="92">
        <v>21506</v>
      </c>
      <c r="H80" s="92">
        <v>239393</v>
      </c>
      <c r="I80" s="92">
        <v>469838</v>
      </c>
      <c r="J80" s="92">
        <v>36138</v>
      </c>
      <c r="K80" s="92">
        <v>33739</v>
      </c>
      <c r="L80" s="92">
        <v>154406</v>
      </c>
      <c r="M80" s="92">
        <v>138815</v>
      </c>
    </row>
    <row r="81" spans="2:13">
      <c r="B81" s="1">
        <v>2002</v>
      </c>
      <c r="C81" s="92">
        <v>1193694</v>
      </c>
      <c r="D81" s="92">
        <v>16753</v>
      </c>
      <c r="E81" s="92">
        <v>3715</v>
      </c>
      <c r="F81" s="92">
        <v>28090</v>
      </c>
      <c r="G81" s="92">
        <v>22095</v>
      </c>
      <c r="H81" s="92">
        <v>250562</v>
      </c>
      <c r="I81" s="92">
        <v>495640</v>
      </c>
      <c r="J81" s="92">
        <v>37646</v>
      </c>
      <c r="K81" s="92">
        <v>35095</v>
      </c>
      <c r="L81" s="92">
        <v>153977</v>
      </c>
      <c r="M81" s="92">
        <v>143993</v>
      </c>
    </row>
    <row r="82" spans="2:13">
      <c r="B82" s="1">
        <v>2003</v>
      </c>
      <c r="C82" s="92">
        <v>1254747</v>
      </c>
      <c r="D82" s="92">
        <v>18438</v>
      </c>
      <c r="E82" s="92">
        <v>3810</v>
      </c>
      <c r="F82" s="92">
        <v>29874</v>
      </c>
      <c r="G82" s="92">
        <v>23179</v>
      </c>
      <c r="H82" s="92">
        <v>260058</v>
      </c>
      <c r="I82" s="92">
        <v>510275</v>
      </c>
      <c r="J82" s="92">
        <v>38580</v>
      </c>
      <c r="K82" s="92">
        <v>37559</v>
      </c>
      <c r="L82" s="92">
        <v>174133</v>
      </c>
      <c r="M82" s="92">
        <v>151958</v>
      </c>
    </row>
    <row r="83" spans="2:13">
      <c r="B83" s="1">
        <v>2004</v>
      </c>
      <c r="C83" s="92">
        <v>1335731</v>
      </c>
      <c r="D83" s="92">
        <v>19691</v>
      </c>
      <c r="E83" s="92">
        <v>4039</v>
      </c>
      <c r="F83" s="92">
        <v>30955</v>
      </c>
      <c r="G83" s="92">
        <v>24502</v>
      </c>
      <c r="H83" s="92">
        <v>272822</v>
      </c>
      <c r="I83" s="92">
        <v>534110</v>
      </c>
      <c r="J83" s="92">
        <v>41078</v>
      </c>
      <c r="K83" s="92">
        <v>41564</v>
      </c>
      <c r="L83" s="92">
        <v>194668</v>
      </c>
      <c r="M83" s="92">
        <v>164600</v>
      </c>
    </row>
    <row r="84" spans="2:13">
      <c r="B84" s="1">
        <v>2005</v>
      </c>
      <c r="C84" s="92">
        <v>1421590</v>
      </c>
      <c r="D84" s="92">
        <v>22292</v>
      </c>
      <c r="E84" s="92">
        <v>4270</v>
      </c>
      <c r="F84" s="92">
        <v>32213</v>
      </c>
      <c r="G84" s="92">
        <v>25643</v>
      </c>
      <c r="H84" s="92">
        <v>281116</v>
      </c>
      <c r="I84" s="92">
        <v>557356</v>
      </c>
      <c r="J84" s="92">
        <v>43140</v>
      </c>
      <c r="K84" s="92">
        <v>44927</v>
      </c>
      <c r="L84" s="92">
        <v>225643</v>
      </c>
      <c r="M84" s="92">
        <v>177197</v>
      </c>
    </row>
    <row r="85" spans="2:13">
      <c r="B85" s="1">
        <v>2006</v>
      </c>
      <c r="C85" s="92">
        <v>1496604</v>
      </c>
      <c r="D85" s="92">
        <v>24602</v>
      </c>
      <c r="E85" s="92">
        <v>4436</v>
      </c>
      <c r="F85" s="92">
        <v>32809</v>
      </c>
      <c r="G85" s="92">
        <v>26792</v>
      </c>
      <c r="H85" s="92">
        <v>291512</v>
      </c>
      <c r="I85" s="92">
        <v>578957</v>
      </c>
      <c r="J85" s="92">
        <v>46683</v>
      </c>
      <c r="K85" s="92">
        <v>46215</v>
      </c>
      <c r="L85" s="92">
        <v>246099</v>
      </c>
      <c r="M85" s="92">
        <v>190479</v>
      </c>
    </row>
    <row r="86" spans="2:13">
      <c r="B86" s="1">
        <v>2007</v>
      </c>
      <c r="C86" s="92">
        <v>1577661</v>
      </c>
      <c r="D86" s="92">
        <v>29087</v>
      </c>
      <c r="E86" s="92">
        <v>4638</v>
      </c>
      <c r="F86" s="92">
        <v>34017</v>
      </c>
      <c r="G86" s="92">
        <v>28352</v>
      </c>
      <c r="H86" s="92">
        <v>306946</v>
      </c>
      <c r="I86" s="92">
        <v>602409</v>
      </c>
      <c r="J86" s="92">
        <v>49779</v>
      </c>
      <c r="K86" s="92">
        <v>52419</v>
      </c>
      <c r="L86" s="92">
        <v>261122</v>
      </c>
      <c r="M86" s="92">
        <v>200440</v>
      </c>
    </row>
    <row r="87" spans="2:13">
      <c r="B87" s="1">
        <v>2008</v>
      </c>
      <c r="C87" s="92">
        <v>1657041</v>
      </c>
      <c r="D87" s="92">
        <v>31595</v>
      </c>
      <c r="E87" s="92">
        <v>4761</v>
      </c>
      <c r="F87" s="92">
        <v>35490</v>
      </c>
      <c r="G87" s="92">
        <v>28842</v>
      </c>
      <c r="H87" s="92">
        <v>315382</v>
      </c>
      <c r="I87" s="92">
        <v>609126</v>
      </c>
      <c r="J87" s="92">
        <v>52207</v>
      </c>
      <c r="K87" s="92">
        <v>67656</v>
      </c>
      <c r="L87" s="92">
        <v>296229</v>
      </c>
      <c r="M87" s="92">
        <v>206427</v>
      </c>
    </row>
    <row r="88" spans="2:13">
      <c r="B88" s="1">
        <v>2009</v>
      </c>
      <c r="C88" s="92">
        <v>1571334</v>
      </c>
      <c r="D88" s="92">
        <v>25022</v>
      </c>
      <c r="E88" s="92">
        <v>4937</v>
      </c>
      <c r="F88" s="92">
        <v>35005</v>
      </c>
      <c r="G88" s="92">
        <v>28914</v>
      </c>
      <c r="H88" s="92">
        <v>315540</v>
      </c>
      <c r="I88" s="92">
        <v>598521</v>
      </c>
      <c r="J88" s="92">
        <v>50853</v>
      </c>
      <c r="K88" s="92">
        <v>60117</v>
      </c>
      <c r="L88" s="92">
        <v>245843</v>
      </c>
      <c r="M88" s="92">
        <v>198179</v>
      </c>
    </row>
    <row r="89" spans="2:13">
      <c r="B89" s="1">
        <v>2010</v>
      </c>
      <c r="C89" s="92">
        <v>1666048</v>
      </c>
      <c r="D89" s="92">
        <v>29107</v>
      </c>
      <c r="E89" s="92">
        <v>5231</v>
      </c>
      <c r="F89" s="92">
        <v>36921</v>
      </c>
      <c r="G89" s="92">
        <v>30269</v>
      </c>
      <c r="H89" s="92">
        <v>329129</v>
      </c>
      <c r="I89" s="92">
        <v>631636</v>
      </c>
      <c r="J89" s="92">
        <v>53359</v>
      </c>
      <c r="K89" s="92">
        <v>63402</v>
      </c>
      <c r="L89" s="92">
        <v>270203</v>
      </c>
      <c r="M89" s="92">
        <v>206990</v>
      </c>
    </row>
    <row r="90" spans="2:13">
      <c r="B90" s="1">
        <v>2011</v>
      </c>
      <c r="C90" s="92">
        <v>1774063</v>
      </c>
      <c r="D90" s="92">
        <v>33562</v>
      </c>
      <c r="E90" s="92">
        <v>5432</v>
      </c>
      <c r="F90" s="92">
        <v>37731</v>
      </c>
      <c r="G90" s="92">
        <v>31561</v>
      </c>
      <c r="H90" s="92">
        <v>345763</v>
      </c>
      <c r="I90" s="92">
        <v>660436</v>
      </c>
      <c r="J90" s="92">
        <v>56252</v>
      </c>
      <c r="K90" s="92">
        <v>74856</v>
      </c>
      <c r="L90" s="92">
        <v>299689</v>
      </c>
      <c r="M90" s="92">
        <v>218771</v>
      </c>
    </row>
    <row r="91" spans="2:13">
      <c r="B91" s="1">
        <v>2012</v>
      </c>
      <c r="C91" s="92">
        <v>1827201</v>
      </c>
      <c r="D91" s="92">
        <v>32063</v>
      </c>
      <c r="E91" s="92">
        <v>5586</v>
      </c>
      <c r="F91" s="92">
        <v>37933</v>
      </c>
      <c r="G91" s="92">
        <v>31797</v>
      </c>
      <c r="H91" s="92">
        <v>355253</v>
      </c>
      <c r="I91" s="92">
        <v>680791</v>
      </c>
      <c r="J91" s="92">
        <v>59848</v>
      </c>
      <c r="K91" s="92">
        <v>78006</v>
      </c>
      <c r="L91" s="92">
        <v>312707</v>
      </c>
      <c r="M91" s="92">
        <v>223328</v>
      </c>
    </row>
    <row r="92" spans="2:13">
      <c r="B92" s="1">
        <v>2013</v>
      </c>
      <c r="C92" s="92">
        <v>1902247</v>
      </c>
      <c r="D92" s="92">
        <v>34491</v>
      </c>
      <c r="E92" s="92">
        <v>5766</v>
      </c>
      <c r="F92" s="92">
        <v>38725</v>
      </c>
      <c r="G92" s="92">
        <v>31891</v>
      </c>
      <c r="H92" s="92">
        <v>365802</v>
      </c>
      <c r="I92" s="92">
        <v>696192</v>
      </c>
      <c r="J92" s="92">
        <v>62386</v>
      </c>
      <c r="K92" s="92">
        <v>83209</v>
      </c>
      <c r="L92" s="92">
        <v>342646</v>
      </c>
      <c r="M92" s="92">
        <v>230981</v>
      </c>
    </row>
    <row r="93" spans="2:13">
      <c r="B93" s="1">
        <v>2014</v>
      </c>
      <c r="C93" s="92">
        <v>1994898</v>
      </c>
      <c r="D93" s="92">
        <v>34301</v>
      </c>
      <c r="E93" s="92">
        <v>5858</v>
      </c>
      <c r="F93" s="92">
        <v>39838</v>
      </c>
      <c r="G93" s="92">
        <v>32462</v>
      </c>
      <c r="H93" s="92">
        <v>376878</v>
      </c>
      <c r="I93" s="92">
        <v>727042</v>
      </c>
      <c r="J93" s="92">
        <v>64305</v>
      </c>
      <c r="K93" s="92">
        <v>82905</v>
      </c>
      <c r="L93" s="92">
        <v>376807</v>
      </c>
      <c r="M93" s="92">
        <v>243872</v>
      </c>
    </row>
    <row r="94" spans="2:13">
      <c r="B94" s="1">
        <v>2015</v>
      </c>
      <c r="C94" s="92">
        <v>1990441</v>
      </c>
      <c r="D94" s="92">
        <v>31161</v>
      </c>
      <c r="E94" s="92">
        <v>6088</v>
      </c>
      <c r="F94" s="92">
        <v>40701</v>
      </c>
      <c r="G94" s="92">
        <v>33453</v>
      </c>
      <c r="H94" s="92">
        <v>387667</v>
      </c>
      <c r="I94" s="92">
        <v>760435</v>
      </c>
      <c r="J94" s="92">
        <v>65943</v>
      </c>
      <c r="K94" s="92">
        <v>79680</v>
      </c>
      <c r="L94" s="92">
        <v>324054</v>
      </c>
      <c r="M94" s="92">
        <v>250784</v>
      </c>
    </row>
    <row r="95" spans="2:13">
      <c r="B95" s="1">
        <v>2016</v>
      </c>
      <c r="C95" s="92">
        <v>2025535</v>
      </c>
      <c r="D95" s="92">
        <v>31519</v>
      </c>
      <c r="E95" s="92">
        <v>6376</v>
      </c>
      <c r="F95" s="92">
        <v>41599</v>
      </c>
      <c r="G95" s="92">
        <v>34330</v>
      </c>
      <c r="H95" s="92">
        <v>399225</v>
      </c>
      <c r="I95" s="92">
        <v>790749</v>
      </c>
      <c r="J95" s="92">
        <v>67298</v>
      </c>
      <c r="K95" s="92">
        <v>75694</v>
      </c>
      <c r="L95" s="92">
        <v>304294</v>
      </c>
      <c r="M95" s="92">
        <v>263912</v>
      </c>
    </row>
    <row r="96" spans="2:13">
      <c r="B96" s="1">
        <v>2017</v>
      </c>
      <c r="C96" s="92">
        <v>2141107</v>
      </c>
      <c r="D96" s="92">
        <v>32677</v>
      </c>
      <c r="E96" s="92">
        <v>6715</v>
      </c>
      <c r="F96" s="92">
        <v>42930</v>
      </c>
      <c r="G96" s="92">
        <v>35825</v>
      </c>
      <c r="H96" s="92">
        <v>419224</v>
      </c>
      <c r="I96" s="92">
        <v>826945</v>
      </c>
      <c r="J96" s="92">
        <v>71122</v>
      </c>
      <c r="K96" s="92">
        <v>79571</v>
      </c>
      <c r="L96" s="92">
        <v>332191</v>
      </c>
      <c r="M96" s="92">
        <v>282642</v>
      </c>
    </row>
    <row r="97" spans="2:13">
      <c r="B97" s="1">
        <v>2018</v>
      </c>
      <c r="C97" s="92">
        <v>2223856</v>
      </c>
      <c r="D97" s="92">
        <v>33241</v>
      </c>
      <c r="E97" s="92">
        <v>6994</v>
      </c>
      <c r="F97" s="92">
        <v>44354</v>
      </c>
      <c r="G97" s="92">
        <v>36966</v>
      </c>
      <c r="H97" s="92">
        <v>439375</v>
      </c>
      <c r="I97" s="92">
        <v>857384</v>
      </c>
      <c r="J97" s="92">
        <v>72688</v>
      </c>
      <c r="K97" s="92">
        <v>80679</v>
      </c>
      <c r="L97" s="92">
        <v>344812</v>
      </c>
      <c r="M97" s="92">
        <v>295401</v>
      </c>
    </row>
    <row r="99" spans="2:13">
      <c r="B99" s="89" t="s">
        <v>1048</v>
      </c>
    </row>
    <row r="100" spans="2:13">
      <c r="B100" s="89" t="s">
        <v>1049</v>
      </c>
    </row>
    <row r="101" spans="2:13">
      <c r="C101" s="4"/>
      <c r="D101" s="4"/>
      <c r="E101" s="4"/>
      <c r="F101" s="4"/>
      <c r="G101" s="4"/>
      <c r="H101" s="4"/>
      <c r="I101" s="4"/>
      <c r="J101" s="4"/>
      <c r="K101" s="4"/>
      <c r="L101" s="4"/>
      <c r="M101" s="4"/>
    </row>
    <row r="102" spans="2:13">
      <c r="C102" s="4"/>
      <c r="D102" s="4"/>
      <c r="E102" s="4"/>
      <c r="F102" s="4"/>
      <c r="G102" s="4"/>
      <c r="H102" s="4"/>
      <c r="I102" s="4"/>
      <c r="J102" s="4"/>
      <c r="K102" s="4"/>
      <c r="L102" s="4"/>
      <c r="M102" s="4"/>
    </row>
    <row r="103" spans="2:13">
      <c r="C103" s="4"/>
      <c r="D103" s="4"/>
      <c r="E103" s="4"/>
      <c r="F103" s="4"/>
      <c r="G103" s="4"/>
      <c r="H103" s="4"/>
      <c r="I103" s="4"/>
      <c r="J103" s="4"/>
      <c r="K103" s="4"/>
      <c r="L103" s="4"/>
      <c r="M103" s="4"/>
    </row>
    <row r="104" spans="2:13">
      <c r="C104" s="4"/>
      <c r="D104" s="4"/>
      <c r="E104" s="4"/>
      <c r="F104" s="4"/>
      <c r="G104" s="4"/>
      <c r="H104" s="4"/>
      <c r="I104" s="4"/>
      <c r="J104" s="4"/>
      <c r="K104" s="4"/>
      <c r="L104" s="4"/>
      <c r="M104" s="4"/>
    </row>
    <row r="105" spans="2:13">
      <c r="C105" s="4"/>
      <c r="D105" s="4"/>
      <c r="E105" s="4"/>
      <c r="F105" s="4"/>
      <c r="G105" s="4"/>
      <c r="H105" s="4"/>
      <c r="I105" s="4"/>
      <c r="J105" s="4"/>
      <c r="K105" s="4"/>
      <c r="L105" s="4"/>
      <c r="M105" s="4"/>
    </row>
    <row r="106" spans="2:13">
      <c r="C106" s="4"/>
      <c r="D106" s="4"/>
      <c r="E106" s="4"/>
      <c r="F106" s="4"/>
      <c r="G106" s="4"/>
      <c r="H106" s="4"/>
      <c r="I106" s="4"/>
      <c r="J106" s="4"/>
      <c r="K106" s="4"/>
      <c r="L106" s="4"/>
      <c r="M106" s="4"/>
    </row>
    <row r="107" spans="2:13">
      <c r="C107" s="4"/>
      <c r="D107" s="4"/>
      <c r="E107" s="4"/>
      <c r="F107" s="4"/>
      <c r="G107" s="4"/>
      <c r="H107" s="4"/>
      <c r="I107" s="4"/>
      <c r="J107" s="4"/>
      <c r="K107" s="4"/>
      <c r="L107" s="4"/>
      <c r="M107" s="4"/>
    </row>
    <row r="108" spans="2:13">
      <c r="C108" s="4"/>
      <c r="D108" s="4"/>
      <c r="E108" s="4"/>
      <c r="F108" s="4"/>
      <c r="G108" s="4"/>
      <c r="H108" s="4"/>
      <c r="I108" s="4"/>
      <c r="J108" s="4"/>
      <c r="K108" s="4"/>
      <c r="L108" s="4"/>
      <c r="M108" s="4"/>
    </row>
    <row r="109" spans="2:13">
      <c r="C109" s="4"/>
      <c r="D109" s="4"/>
      <c r="E109" s="4"/>
      <c r="F109" s="4"/>
      <c r="G109" s="4"/>
      <c r="H109" s="4"/>
      <c r="I109" s="4"/>
      <c r="J109" s="4"/>
      <c r="K109" s="4"/>
      <c r="L109" s="4"/>
      <c r="M109" s="4"/>
    </row>
    <row r="110" spans="2:13">
      <c r="C110" s="4"/>
      <c r="D110" s="4"/>
      <c r="E110" s="4"/>
      <c r="F110" s="4"/>
      <c r="G110" s="4"/>
      <c r="H110" s="4"/>
      <c r="I110" s="4"/>
      <c r="J110" s="4"/>
      <c r="K110" s="4"/>
      <c r="L110" s="4"/>
      <c r="M110" s="4"/>
    </row>
    <row r="111" spans="2:13">
      <c r="C111" s="4"/>
      <c r="D111" s="4"/>
      <c r="E111" s="4"/>
      <c r="F111" s="4"/>
      <c r="G111" s="4"/>
      <c r="H111" s="4"/>
      <c r="I111" s="4"/>
      <c r="J111" s="4"/>
      <c r="K111" s="4"/>
      <c r="L111" s="4"/>
      <c r="M111" s="4"/>
    </row>
    <row r="112" spans="2:13">
      <c r="C112" s="4"/>
      <c r="D112" s="4"/>
      <c r="E112" s="4"/>
      <c r="F112" s="4"/>
      <c r="G112" s="4"/>
      <c r="H112" s="4"/>
      <c r="I112" s="4"/>
      <c r="J112" s="4"/>
      <c r="K112" s="4"/>
      <c r="L112" s="4"/>
      <c r="M112" s="4"/>
    </row>
    <row r="113" spans="3:13">
      <c r="C113" s="4"/>
      <c r="D113" s="4"/>
      <c r="E113" s="4"/>
      <c r="F113" s="4"/>
      <c r="G113" s="4"/>
      <c r="H113" s="4"/>
      <c r="I113" s="4"/>
      <c r="J113" s="4"/>
      <c r="K113" s="4"/>
      <c r="L113" s="4"/>
      <c r="M113" s="4"/>
    </row>
    <row r="114" spans="3:13">
      <c r="C114" s="4"/>
      <c r="D114" s="4"/>
      <c r="E114" s="4"/>
      <c r="F114" s="4"/>
      <c r="G114" s="4"/>
      <c r="H114" s="4"/>
      <c r="I114" s="4"/>
      <c r="J114" s="4"/>
      <c r="K114" s="4"/>
      <c r="L114" s="4"/>
      <c r="M114" s="4"/>
    </row>
    <row r="115" spans="3:13">
      <c r="C115" s="4"/>
      <c r="D115" s="4"/>
      <c r="E115" s="4"/>
      <c r="F115" s="4"/>
      <c r="G115" s="4"/>
      <c r="H115" s="4"/>
      <c r="I115" s="4"/>
      <c r="J115" s="4"/>
      <c r="K115" s="4"/>
      <c r="L115" s="4"/>
      <c r="M115" s="4"/>
    </row>
    <row r="116" spans="3:13">
      <c r="C116" s="4"/>
      <c r="D116" s="4"/>
      <c r="E116" s="4"/>
      <c r="F116" s="4"/>
      <c r="G116" s="4"/>
      <c r="H116" s="4"/>
      <c r="I116" s="4"/>
      <c r="J116" s="4"/>
      <c r="K116" s="4"/>
      <c r="L116" s="4"/>
      <c r="M116" s="4"/>
    </row>
    <row r="117" spans="3:13">
      <c r="C117" s="4"/>
      <c r="D117" s="4"/>
      <c r="E117" s="4"/>
      <c r="F117" s="4"/>
      <c r="G117" s="4"/>
      <c r="H117" s="4"/>
      <c r="I117" s="4"/>
      <c r="J117" s="4"/>
      <c r="K117" s="4"/>
      <c r="L117" s="4"/>
      <c r="M117" s="4"/>
    </row>
    <row r="118" spans="3:13">
      <c r="C118" s="4"/>
      <c r="D118" s="4"/>
      <c r="E118" s="4"/>
      <c r="F118" s="4"/>
      <c r="G118" s="4"/>
      <c r="H118" s="4"/>
      <c r="I118" s="4"/>
      <c r="J118" s="4"/>
      <c r="K118" s="4"/>
      <c r="L118" s="4"/>
      <c r="M118" s="4"/>
    </row>
    <row r="119" spans="3:13">
      <c r="C119" s="4"/>
      <c r="D119" s="4"/>
      <c r="E119" s="4"/>
      <c r="F119" s="4"/>
      <c r="G119" s="4"/>
      <c r="H119" s="4"/>
      <c r="I119" s="4"/>
      <c r="J119" s="4"/>
      <c r="K119" s="4"/>
      <c r="L119" s="4"/>
      <c r="M119" s="4"/>
    </row>
    <row r="120" spans="3:13">
      <c r="C120" s="4"/>
      <c r="D120" s="4"/>
      <c r="E120" s="4"/>
      <c r="F120" s="4"/>
      <c r="G120" s="4"/>
      <c r="H120" s="4"/>
      <c r="I120" s="4"/>
      <c r="J120" s="4"/>
      <c r="K120" s="4"/>
      <c r="L120" s="4"/>
      <c r="M120" s="4"/>
    </row>
    <row r="121" spans="3:13">
      <c r="C121" s="4"/>
      <c r="D121" s="4"/>
      <c r="E121" s="4"/>
      <c r="F121" s="4"/>
      <c r="G121" s="4"/>
      <c r="H121" s="4"/>
      <c r="I121" s="4"/>
      <c r="J121" s="4"/>
      <c r="K121" s="4"/>
      <c r="L121" s="4"/>
      <c r="M121" s="4"/>
    </row>
    <row r="122" spans="3:13">
      <c r="C122" s="4"/>
      <c r="D122" s="4"/>
      <c r="E122" s="4"/>
      <c r="F122" s="4"/>
      <c r="G122" s="4"/>
      <c r="H122" s="4"/>
      <c r="I122" s="4"/>
      <c r="J122" s="4"/>
      <c r="K122" s="4"/>
      <c r="L122" s="4"/>
      <c r="M122" s="4"/>
    </row>
    <row r="123" spans="3:13">
      <c r="C123" s="4"/>
      <c r="D123" s="4"/>
      <c r="E123" s="4"/>
      <c r="F123" s="4"/>
      <c r="G123" s="4"/>
      <c r="H123" s="4"/>
      <c r="I123" s="4"/>
      <c r="J123" s="4"/>
      <c r="K123" s="4"/>
      <c r="L123" s="4"/>
      <c r="M123" s="4"/>
    </row>
    <row r="124" spans="3:13">
      <c r="C124" s="4"/>
      <c r="D124" s="4"/>
      <c r="E124" s="4"/>
      <c r="F124" s="4"/>
      <c r="G124" s="4"/>
      <c r="H124" s="4"/>
      <c r="I124" s="4"/>
      <c r="J124" s="4"/>
      <c r="K124" s="4"/>
      <c r="L124" s="4"/>
      <c r="M124" s="4"/>
    </row>
    <row r="125" spans="3:13">
      <c r="C125" s="4"/>
      <c r="D125" s="4"/>
      <c r="E125" s="4"/>
      <c r="F125" s="4"/>
      <c r="G125" s="4"/>
      <c r="H125" s="4"/>
      <c r="I125" s="4"/>
      <c r="J125" s="4"/>
      <c r="K125" s="4"/>
      <c r="L125" s="4"/>
      <c r="M125" s="4"/>
    </row>
    <row r="126" spans="3:13">
      <c r="C126" s="4"/>
      <c r="D126" s="4"/>
      <c r="E126" s="4"/>
      <c r="F126" s="4"/>
      <c r="G126" s="4"/>
      <c r="H126" s="4"/>
      <c r="I126" s="4"/>
      <c r="J126" s="4"/>
      <c r="K126" s="4"/>
      <c r="L126" s="4"/>
      <c r="M126" s="4"/>
    </row>
    <row r="127" spans="3:13">
      <c r="C127" s="4"/>
      <c r="D127" s="4"/>
      <c r="E127" s="4"/>
      <c r="F127" s="4"/>
      <c r="G127" s="4"/>
      <c r="H127" s="4"/>
      <c r="I127" s="4"/>
      <c r="J127" s="4"/>
      <c r="K127" s="4"/>
      <c r="L127" s="4"/>
      <c r="M127" s="4"/>
    </row>
    <row r="128" spans="3:13">
      <c r="C128" s="4"/>
      <c r="D128" s="4"/>
      <c r="E128" s="4"/>
      <c r="F128" s="4"/>
      <c r="G128" s="4"/>
      <c r="H128" s="4"/>
      <c r="I128" s="4"/>
      <c r="J128" s="4"/>
      <c r="K128" s="4"/>
      <c r="L128" s="4"/>
      <c r="M128" s="4"/>
    </row>
    <row r="129" spans="3:13">
      <c r="C129" s="4"/>
      <c r="D129" s="4"/>
      <c r="E129" s="4"/>
      <c r="F129" s="4"/>
      <c r="G129" s="4"/>
      <c r="H129" s="4"/>
      <c r="I129" s="4"/>
      <c r="J129" s="4"/>
      <c r="K129" s="4"/>
      <c r="L129" s="4"/>
      <c r="M129" s="4"/>
    </row>
    <row r="130" spans="3:13">
      <c r="C130" s="4"/>
      <c r="D130" s="4"/>
      <c r="E130" s="4"/>
      <c r="F130" s="4"/>
      <c r="G130" s="4"/>
      <c r="H130" s="4"/>
      <c r="I130" s="4"/>
      <c r="J130" s="4"/>
      <c r="K130" s="4"/>
      <c r="L130" s="4"/>
      <c r="M130" s="4"/>
    </row>
    <row r="131" spans="3:13">
      <c r="C131" s="4"/>
      <c r="D131" s="4"/>
      <c r="E131" s="4"/>
      <c r="F131" s="4"/>
      <c r="G131" s="4"/>
      <c r="H131" s="4"/>
      <c r="I131" s="4"/>
      <c r="J131" s="4"/>
      <c r="K131" s="4"/>
      <c r="L131" s="4"/>
      <c r="M131" s="4"/>
    </row>
    <row r="132" spans="3:13">
      <c r="C132" s="4"/>
      <c r="D132" s="4"/>
      <c r="E132" s="4"/>
      <c r="F132" s="4"/>
      <c r="G132" s="4"/>
      <c r="H132" s="4"/>
      <c r="I132" s="4"/>
      <c r="J132" s="4"/>
      <c r="K132" s="4"/>
      <c r="L132" s="4"/>
      <c r="M132" s="4"/>
    </row>
    <row r="133" spans="3:13">
      <c r="C133" s="4"/>
      <c r="D133" s="4"/>
      <c r="E133" s="4"/>
      <c r="F133" s="4"/>
      <c r="G133" s="4"/>
      <c r="H133" s="4"/>
      <c r="I133" s="4"/>
      <c r="J133" s="4"/>
      <c r="K133" s="4"/>
      <c r="L133" s="4"/>
      <c r="M133" s="4"/>
    </row>
    <row r="134" spans="3:13">
      <c r="C134" s="4"/>
      <c r="D134" s="4"/>
      <c r="E134" s="4"/>
      <c r="F134" s="4"/>
      <c r="G134" s="4"/>
      <c r="H134" s="4"/>
      <c r="I134" s="4"/>
      <c r="J134" s="4"/>
      <c r="K134" s="4"/>
      <c r="L134" s="4"/>
      <c r="M134" s="4"/>
    </row>
    <row r="135" spans="3:13">
      <c r="C135" s="4"/>
      <c r="D135" s="4"/>
      <c r="E135" s="4"/>
      <c r="F135" s="4"/>
      <c r="G135" s="4"/>
      <c r="H135" s="4"/>
      <c r="I135" s="4"/>
      <c r="J135" s="4"/>
      <c r="K135" s="4"/>
      <c r="L135" s="4"/>
      <c r="M135" s="4"/>
    </row>
    <row r="136" spans="3:13">
      <c r="C136" s="4"/>
      <c r="D136" s="4"/>
      <c r="E136" s="4"/>
      <c r="F136" s="4"/>
      <c r="G136" s="4"/>
      <c r="H136" s="4"/>
      <c r="I136" s="4"/>
      <c r="J136" s="4"/>
      <c r="K136" s="4"/>
      <c r="L136" s="4"/>
      <c r="M136" s="4"/>
    </row>
    <row r="137" spans="3:13">
      <c r="C137" s="4"/>
      <c r="D137" s="4"/>
      <c r="E137" s="4"/>
      <c r="F137" s="4"/>
      <c r="G137" s="4"/>
      <c r="H137" s="4"/>
      <c r="I137" s="4"/>
      <c r="J137" s="4"/>
      <c r="K137" s="4"/>
      <c r="L137" s="4"/>
      <c r="M137" s="4"/>
    </row>
    <row r="138" spans="3:13">
      <c r="C138" s="4"/>
      <c r="D138" s="4"/>
      <c r="E138" s="4"/>
      <c r="F138" s="4"/>
      <c r="G138" s="4"/>
      <c r="H138" s="4"/>
      <c r="I138" s="4"/>
      <c r="J138" s="4"/>
      <c r="K138" s="4"/>
      <c r="L138" s="4"/>
      <c r="M138" s="4"/>
    </row>
    <row r="139" spans="3:13">
      <c r="C139" s="4"/>
      <c r="D139" s="4"/>
      <c r="E139" s="4"/>
      <c r="F139" s="4"/>
      <c r="G139" s="4"/>
      <c r="H139" s="4"/>
      <c r="I139" s="4"/>
      <c r="J139" s="4"/>
      <c r="K139" s="4"/>
      <c r="L139" s="4"/>
      <c r="M139" s="4"/>
    </row>
    <row r="140" spans="3:13">
      <c r="C140" s="4"/>
      <c r="D140" s="4"/>
      <c r="E140" s="4"/>
      <c r="F140" s="4"/>
      <c r="G140" s="4"/>
      <c r="H140" s="4"/>
      <c r="I140" s="4"/>
      <c r="J140" s="4"/>
      <c r="K140" s="4"/>
      <c r="L140" s="4"/>
      <c r="M140" s="4"/>
    </row>
    <row r="141" spans="3:13">
      <c r="C141" s="4"/>
      <c r="D141" s="4"/>
      <c r="E141" s="4"/>
      <c r="F141" s="4"/>
      <c r="G141" s="4"/>
      <c r="H141" s="4"/>
      <c r="I141" s="4"/>
      <c r="J141" s="4"/>
      <c r="K141" s="4"/>
      <c r="L141" s="4"/>
      <c r="M141" s="4"/>
    </row>
  </sheetData>
  <mergeCells count="12">
    <mergeCell ref="B49:O49"/>
    <mergeCell ref="B3:D3"/>
    <mergeCell ref="E3:H3"/>
    <mergeCell ref="I3:L3"/>
    <mergeCell ref="M3:P3"/>
    <mergeCell ref="Q3:T3"/>
    <mergeCell ref="U3:X3"/>
    <mergeCell ref="Y3:AB3"/>
    <mergeCell ref="AC3:AF3"/>
    <mergeCell ref="AO3:AR3"/>
    <mergeCell ref="AK3:AN3"/>
    <mergeCell ref="AG3:AJ3"/>
  </mergeCells>
  <phoneticPr fontId="16" type="noConversion"/>
  <pageMargins left="0.35433070866141736" right="0.35433070866141736" top="0.59055118110236227" bottom="0.59055118110236227" header="0.51181102362204722" footer="0.51181102362204722"/>
  <pageSetup scale="55" orientation="landscape" r:id="rId1"/>
  <headerFooter alignWithMargins="0"/>
  <rowBreaks count="1" manualBreakCount="1">
    <brk id="56" max="16383" man="1"/>
  </rowBreaks>
  <colBreaks count="2" manualBreakCount="2">
    <brk id="16" max="1048575" man="1"/>
    <brk id="32" max="1048575" man="1"/>
  </colBreaks>
</worksheet>
</file>

<file path=xl/worksheets/sheet55.xml><?xml version="1.0" encoding="utf-8"?>
<worksheet xmlns="http://schemas.openxmlformats.org/spreadsheetml/2006/main" xmlns:r="http://schemas.openxmlformats.org/officeDocument/2006/relationships">
  <dimension ref="A1:W55"/>
  <sheetViews>
    <sheetView view="pageBreakPreview" zoomScale="90" zoomScaleSheetLayoutView="90" workbookViewId="0">
      <pane xSplit="1" ySplit="4" topLeftCell="B5" activePane="bottomRight" state="frozen"/>
      <selection activeCell="B23" sqref="B23"/>
      <selection pane="topRight" activeCell="B23" sqref="B23"/>
      <selection pane="bottomLeft" activeCell="B23" sqref="B23"/>
      <selection pane="bottomRight" activeCell="H49" sqref="H49"/>
    </sheetView>
  </sheetViews>
  <sheetFormatPr defaultRowHeight="12.75"/>
  <cols>
    <col min="1" max="1" width="9.125" style="1" customWidth="1"/>
    <col min="2" max="3" width="10" style="1" customWidth="1"/>
    <col min="4" max="4" width="10.25" style="1" customWidth="1"/>
    <col min="5" max="5" width="10" style="1" customWidth="1"/>
    <col min="6" max="6" width="10.125" style="1" customWidth="1"/>
    <col min="7" max="7" width="11.5" style="1" customWidth="1"/>
    <col min="8" max="8" width="10.5" style="1" customWidth="1"/>
    <col min="9" max="9" width="10.125" style="1" customWidth="1"/>
    <col min="10" max="10" width="10.75" style="1" customWidth="1"/>
    <col min="11" max="11" width="10.625" style="1" customWidth="1"/>
    <col min="12" max="12" width="10.75" style="1" customWidth="1"/>
    <col min="13" max="13" width="10.875" style="1" customWidth="1"/>
    <col min="14" max="14" width="10.5" style="1" customWidth="1"/>
    <col min="15" max="15" width="11.25" style="1" customWidth="1"/>
    <col min="16" max="17" width="10.375" style="1" customWidth="1"/>
    <col min="18" max="19" width="11.375" style="1" customWidth="1"/>
    <col min="20" max="20" width="10.625" style="1" customWidth="1"/>
    <col min="21" max="21" width="11.125" style="1" customWidth="1"/>
    <col min="22" max="23" width="10.375" style="1" customWidth="1"/>
    <col min="24" max="16384" width="9" style="1"/>
  </cols>
  <sheetData>
    <row r="1" spans="1:23">
      <c r="B1" s="1" t="s">
        <v>589</v>
      </c>
      <c r="N1" s="1" t="s">
        <v>627</v>
      </c>
    </row>
    <row r="3" spans="1:23">
      <c r="B3" s="375" t="s">
        <v>264</v>
      </c>
      <c r="C3" s="375"/>
      <c r="D3" s="375" t="s">
        <v>280</v>
      </c>
      <c r="E3" s="375"/>
      <c r="F3" s="375" t="s">
        <v>281</v>
      </c>
      <c r="G3" s="375"/>
      <c r="H3" s="375" t="s">
        <v>282</v>
      </c>
      <c r="I3" s="375"/>
      <c r="J3" s="375" t="s">
        <v>283</v>
      </c>
      <c r="K3" s="375"/>
      <c r="L3" s="375" t="s">
        <v>284</v>
      </c>
      <c r="M3" s="375"/>
      <c r="N3" s="375" t="s">
        <v>285</v>
      </c>
      <c r="O3" s="375"/>
      <c r="P3" s="375" t="s">
        <v>286</v>
      </c>
      <c r="Q3" s="375"/>
      <c r="R3" s="375" t="s">
        <v>287</v>
      </c>
      <c r="S3" s="375"/>
      <c r="T3" s="375" t="s">
        <v>288</v>
      </c>
      <c r="U3" s="375"/>
      <c r="V3" s="375" t="s">
        <v>289</v>
      </c>
      <c r="W3" s="375"/>
    </row>
    <row r="4" spans="1:23" s="277" customFormat="1" ht="51">
      <c r="B4" s="277" t="s">
        <v>155</v>
      </c>
      <c r="C4" s="277" t="s">
        <v>156</v>
      </c>
      <c r="D4" s="277" t="s">
        <v>155</v>
      </c>
      <c r="E4" s="277" t="s">
        <v>156</v>
      </c>
      <c r="F4" s="277" t="s">
        <v>155</v>
      </c>
      <c r="G4" s="277" t="s">
        <v>156</v>
      </c>
      <c r="H4" s="277" t="s">
        <v>155</v>
      </c>
      <c r="I4" s="277" t="s">
        <v>156</v>
      </c>
      <c r="J4" s="277" t="s">
        <v>155</v>
      </c>
      <c r="K4" s="277" t="s">
        <v>156</v>
      </c>
      <c r="L4" s="277" t="s">
        <v>155</v>
      </c>
      <c r="M4" s="277" t="s">
        <v>156</v>
      </c>
      <c r="N4" s="277" t="s">
        <v>155</v>
      </c>
      <c r="O4" s="277" t="s">
        <v>156</v>
      </c>
      <c r="P4" s="277" t="s">
        <v>155</v>
      </c>
      <c r="Q4" s="277" t="s">
        <v>156</v>
      </c>
      <c r="R4" s="277" t="s">
        <v>155</v>
      </c>
      <c r="S4" s="277" t="s">
        <v>156</v>
      </c>
      <c r="T4" s="277" t="s">
        <v>155</v>
      </c>
      <c r="U4" s="277" t="s">
        <v>156</v>
      </c>
      <c r="V4" s="277" t="s">
        <v>155</v>
      </c>
      <c r="W4" s="277" t="s">
        <v>156</v>
      </c>
    </row>
    <row r="5" spans="1:23" ht="16.5" customHeight="1">
      <c r="A5" s="1">
        <v>1981</v>
      </c>
      <c r="B5" s="341">
        <v>0.28499999999999998</v>
      </c>
      <c r="C5" s="96">
        <f t="shared" ref="C5:C41" si="0">(D$53-B5)/D$55</f>
        <v>0.53640776699029158</v>
      </c>
      <c r="D5" s="341">
        <v>0.28399999999999997</v>
      </c>
      <c r="E5" s="96">
        <f t="shared" ref="E5:E42" si="1">(D$53-D5)/D$55</f>
        <v>0.54449838187702304</v>
      </c>
      <c r="F5" s="341">
        <v>0.27700000000000002</v>
      </c>
      <c r="G5" s="96">
        <f t="shared" ref="G5:G42" si="2">(D$53-F5)/D$55</f>
        <v>0.60113268608414228</v>
      </c>
      <c r="H5" s="341">
        <v>0.27200000000000002</v>
      </c>
      <c r="I5" s="96">
        <f t="shared" ref="I5:I42" si="3">(D$53-H5)/D$55</f>
        <v>0.64158576051779925</v>
      </c>
      <c r="J5" s="341">
        <v>0.28999999999999998</v>
      </c>
      <c r="K5" s="96">
        <f t="shared" ref="K5:K42" si="4">(D$53-J5)/D$55</f>
        <v>0.49595469255663466</v>
      </c>
      <c r="L5" s="341">
        <v>0.28000000000000003</v>
      </c>
      <c r="M5" s="96">
        <f t="shared" ref="M5:M42" si="5">(D$53-L5)/D$55</f>
        <v>0.57686084142394811</v>
      </c>
      <c r="N5" s="341">
        <v>0.27200000000000002</v>
      </c>
      <c r="O5" s="96">
        <f t="shared" ref="O5:O42" si="6">(D$53-N5)/D$55</f>
        <v>0.64158576051779925</v>
      </c>
      <c r="P5" s="341">
        <v>0.28899999999999998</v>
      </c>
      <c r="Q5" s="96">
        <f t="shared" ref="Q5:Q42" si="7">(D$53-P5)/D$55</f>
        <v>0.50404530744336606</v>
      </c>
      <c r="R5" s="341">
        <v>0.31900000000000001</v>
      </c>
      <c r="S5" s="96">
        <f t="shared" ref="S5:S42" si="8">(D$53-R5)/D$55</f>
        <v>0.2613268608414242</v>
      </c>
      <c r="T5" s="341">
        <v>0.28399999999999997</v>
      </c>
      <c r="U5" s="96">
        <f t="shared" ref="U5:U42" si="9">(D$53-T5)/D$55</f>
        <v>0.54449838187702304</v>
      </c>
      <c r="V5" s="341">
        <v>0.28000000000000003</v>
      </c>
      <c r="W5" s="96">
        <f t="shared" ref="W5:W42" si="10">(D$53-V5)/D$55</f>
        <v>0.57686084142394811</v>
      </c>
    </row>
    <row r="6" spans="1:23" ht="16.5" customHeight="1">
      <c r="A6" s="1">
        <v>1982</v>
      </c>
      <c r="B6" s="341">
        <v>0.28799999999999998</v>
      </c>
      <c r="C6" s="96">
        <f t="shared" si="0"/>
        <v>0.51213592233009742</v>
      </c>
      <c r="D6" s="341">
        <v>0.28599999999999998</v>
      </c>
      <c r="E6" s="96">
        <f t="shared" si="1"/>
        <v>0.52831715210356023</v>
      </c>
      <c r="F6" s="341">
        <v>0.27</v>
      </c>
      <c r="G6" s="96">
        <f t="shared" si="2"/>
        <v>0.65776699029126207</v>
      </c>
      <c r="H6" s="341">
        <v>0.28299999999999997</v>
      </c>
      <c r="I6" s="96">
        <f t="shared" si="3"/>
        <v>0.55258899676375439</v>
      </c>
      <c r="J6" s="341">
        <v>0.29099999999999998</v>
      </c>
      <c r="K6" s="96">
        <f t="shared" si="4"/>
        <v>0.48786407766990325</v>
      </c>
      <c r="L6" s="341">
        <v>0.27300000000000002</v>
      </c>
      <c r="M6" s="96">
        <f t="shared" si="5"/>
        <v>0.6334951456310679</v>
      </c>
      <c r="N6" s="341">
        <v>0.27900000000000003</v>
      </c>
      <c r="O6" s="96">
        <f t="shared" si="6"/>
        <v>0.58495145631067957</v>
      </c>
      <c r="P6" s="341">
        <v>0.29899999999999999</v>
      </c>
      <c r="Q6" s="96">
        <f t="shared" si="7"/>
        <v>0.42313915857605211</v>
      </c>
      <c r="R6" s="341">
        <v>0.29799999999999999</v>
      </c>
      <c r="S6" s="96">
        <f t="shared" si="8"/>
        <v>0.43122977346278346</v>
      </c>
      <c r="T6" s="341">
        <v>0.29299999999999998</v>
      </c>
      <c r="U6" s="96">
        <f t="shared" si="9"/>
        <v>0.47168284789644044</v>
      </c>
      <c r="V6" s="341">
        <v>0.29299999999999998</v>
      </c>
      <c r="W6" s="96">
        <f t="shared" si="10"/>
        <v>0.47168284789644044</v>
      </c>
    </row>
    <row r="7" spans="1:23" ht="16.5" customHeight="1">
      <c r="A7" s="1">
        <v>1983</v>
      </c>
      <c r="B7" s="341">
        <v>0.29599999999999999</v>
      </c>
      <c r="C7" s="96">
        <f t="shared" si="0"/>
        <v>0.44741100323624627</v>
      </c>
      <c r="D7" s="341">
        <v>0.3</v>
      </c>
      <c r="E7" s="96">
        <f t="shared" si="1"/>
        <v>0.4150485436893207</v>
      </c>
      <c r="F7" s="341">
        <v>0.27600000000000002</v>
      </c>
      <c r="G7" s="96">
        <f t="shared" si="2"/>
        <v>0.60922330097087374</v>
      </c>
      <c r="H7" s="341">
        <v>0.28899999999999998</v>
      </c>
      <c r="I7" s="96">
        <f t="shared" si="3"/>
        <v>0.50404530744336606</v>
      </c>
      <c r="J7" s="341">
        <v>0.29899999999999999</v>
      </c>
      <c r="K7" s="96">
        <f t="shared" si="4"/>
        <v>0.42313915857605211</v>
      </c>
      <c r="L7" s="341">
        <v>0.27500000000000002</v>
      </c>
      <c r="M7" s="96">
        <f t="shared" si="5"/>
        <v>0.61731391585760509</v>
      </c>
      <c r="N7" s="341">
        <v>0.29599999999999999</v>
      </c>
      <c r="O7" s="96">
        <f t="shared" si="6"/>
        <v>0.44741100323624627</v>
      </c>
      <c r="P7" s="341">
        <v>0.29199999999999998</v>
      </c>
      <c r="Q7" s="96">
        <f t="shared" si="7"/>
        <v>0.47977346278317184</v>
      </c>
      <c r="R7" s="341">
        <v>0.31</v>
      </c>
      <c r="S7" s="96">
        <f t="shared" si="8"/>
        <v>0.33414239482200675</v>
      </c>
      <c r="T7" s="341">
        <v>0.30299999999999999</v>
      </c>
      <c r="U7" s="96">
        <f t="shared" si="9"/>
        <v>0.39077669902912654</v>
      </c>
      <c r="V7" s="341">
        <v>0.29299999999999998</v>
      </c>
      <c r="W7" s="96">
        <f t="shared" si="10"/>
        <v>0.47168284789644044</v>
      </c>
    </row>
    <row r="8" spans="1:23" ht="16.5" customHeight="1">
      <c r="A8" s="1">
        <v>1984</v>
      </c>
      <c r="B8" s="341">
        <v>0.29299999999999998</v>
      </c>
      <c r="C8" s="96">
        <f t="shared" si="0"/>
        <v>0.47168284789644044</v>
      </c>
      <c r="D8" s="341">
        <v>0.28899999999999998</v>
      </c>
      <c r="E8" s="96">
        <f t="shared" si="1"/>
        <v>0.50404530744336606</v>
      </c>
      <c r="F8" s="341">
        <v>0.25700000000000001</v>
      </c>
      <c r="G8" s="96">
        <f t="shared" si="2"/>
        <v>0.76294498381877018</v>
      </c>
      <c r="H8" s="341">
        <v>0.28499999999999998</v>
      </c>
      <c r="I8" s="96">
        <f t="shared" si="3"/>
        <v>0.53640776699029158</v>
      </c>
      <c r="J8" s="341">
        <v>0.29199999999999998</v>
      </c>
      <c r="K8" s="96">
        <f t="shared" si="4"/>
        <v>0.47977346278317184</v>
      </c>
      <c r="L8" s="341">
        <v>0.28699999999999998</v>
      </c>
      <c r="M8" s="96">
        <f t="shared" si="5"/>
        <v>0.52022653721682888</v>
      </c>
      <c r="N8" s="341">
        <v>0.28599999999999998</v>
      </c>
      <c r="O8" s="96">
        <f t="shared" si="6"/>
        <v>0.52831715210356023</v>
      </c>
      <c r="P8" s="341">
        <v>0.28799999999999998</v>
      </c>
      <c r="Q8" s="96">
        <f t="shared" si="7"/>
        <v>0.51213592233009742</v>
      </c>
      <c r="R8" s="341">
        <v>0.31</v>
      </c>
      <c r="S8" s="96">
        <f t="shared" si="8"/>
        <v>0.33414239482200675</v>
      </c>
      <c r="T8" s="341">
        <v>0.29699999999999999</v>
      </c>
      <c r="U8" s="96">
        <f t="shared" si="9"/>
        <v>0.43932038834951487</v>
      </c>
      <c r="V8" s="341">
        <v>0.29799999999999999</v>
      </c>
      <c r="W8" s="96">
        <f t="shared" si="10"/>
        <v>0.43122977346278346</v>
      </c>
    </row>
    <row r="9" spans="1:23" ht="16.5" customHeight="1">
      <c r="A9" s="1">
        <v>1985</v>
      </c>
      <c r="B9" s="341">
        <v>0.28999999999999998</v>
      </c>
      <c r="C9" s="96">
        <f t="shared" si="0"/>
        <v>0.49595469255663466</v>
      </c>
      <c r="D9" s="341">
        <v>0.30299999999999999</v>
      </c>
      <c r="E9" s="96">
        <f t="shared" si="1"/>
        <v>0.39077669902912654</v>
      </c>
      <c r="F9" s="341">
        <v>0.25700000000000001</v>
      </c>
      <c r="G9" s="96">
        <f t="shared" si="2"/>
        <v>0.76294498381877018</v>
      </c>
      <c r="H9" s="341">
        <v>0.29899999999999999</v>
      </c>
      <c r="I9" s="96">
        <f t="shared" si="3"/>
        <v>0.42313915857605211</v>
      </c>
      <c r="J9" s="341">
        <v>0.27800000000000002</v>
      </c>
      <c r="K9" s="96">
        <f t="shared" si="4"/>
        <v>0.59304207119741092</v>
      </c>
      <c r="L9" s="341">
        <v>0.27600000000000002</v>
      </c>
      <c r="M9" s="96">
        <f t="shared" si="5"/>
        <v>0.60922330097087374</v>
      </c>
      <c r="N9" s="341">
        <v>0.28100000000000003</v>
      </c>
      <c r="O9" s="96">
        <f t="shared" si="6"/>
        <v>0.56877022653721676</v>
      </c>
      <c r="P9" s="341">
        <v>0.28799999999999998</v>
      </c>
      <c r="Q9" s="96">
        <f t="shared" si="7"/>
        <v>0.51213592233009742</v>
      </c>
      <c r="R9" s="341">
        <v>0.311</v>
      </c>
      <c r="S9" s="96">
        <f t="shared" si="8"/>
        <v>0.32605177993527534</v>
      </c>
      <c r="T9" s="341">
        <v>0.28999999999999998</v>
      </c>
      <c r="U9" s="96">
        <f t="shared" si="9"/>
        <v>0.49595469255663466</v>
      </c>
      <c r="V9" s="341">
        <v>0.30199999999999999</v>
      </c>
      <c r="W9" s="96">
        <f t="shared" si="10"/>
        <v>0.39886731391585789</v>
      </c>
    </row>
    <row r="10" spans="1:23" ht="16.5" customHeight="1">
      <c r="A10" s="1">
        <v>1986</v>
      </c>
      <c r="B10" s="341">
        <v>0.28999999999999998</v>
      </c>
      <c r="C10" s="96">
        <f t="shared" si="0"/>
        <v>0.49595469255663466</v>
      </c>
      <c r="D10" s="341">
        <v>0.27100000000000002</v>
      </c>
      <c r="E10" s="96">
        <f t="shared" si="1"/>
        <v>0.64967637540453071</v>
      </c>
      <c r="F10" s="341">
        <v>0.25800000000000001</v>
      </c>
      <c r="G10" s="96">
        <f t="shared" si="2"/>
        <v>0.75485436893203883</v>
      </c>
      <c r="H10" s="341">
        <v>0.28899999999999998</v>
      </c>
      <c r="I10" s="96">
        <f t="shared" si="3"/>
        <v>0.50404530744336606</v>
      </c>
      <c r="J10" s="341">
        <v>0.26900000000000002</v>
      </c>
      <c r="K10" s="96">
        <f t="shared" si="4"/>
        <v>0.66585760517799342</v>
      </c>
      <c r="L10" s="341">
        <v>0.28199999999999997</v>
      </c>
      <c r="M10" s="96">
        <f t="shared" si="5"/>
        <v>0.56067961165048574</v>
      </c>
      <c r="N10" s="341">
        <v>0.28000000000000003</v>
      </c>
      <c r="O10" s="96">
        <f t="shared" si="6"/>
        <v>0.57686084142394811</v>
      </c>
      <c r="P10" s="341">
        <v>0.28599999999999998</v>
      </c>
      <c r="Q10" s="96">
        <f t="shared" si="7"/>
        <v>0.52831715210356023</v>
      </c>
      <c r="R10" s="341">
        <v>0.317</v>
      </c>
      <c r="S10" s="96">
        <f t="shared" si="8"/>
        <v>0.27750809061488702</v>
      </c>
      <c r="T10" s="341">
        <v>0.29099999999999998</v>
      </c>
      <c r="U10" s="96">
        <f t="shared" si="9"/>
        <v>0.48786407766990325</v>
      </c>
      <c r="V10" s="341">
        <v>0.29599999999999999</v>
      </c>
      <c r="W10" s="96">
        <f t="shared" si="10"/>
        <v>0.44741100323624627</v>
      </c>
    </row>
    <row r="11" spans="1:23" ht="16.5" customHeight="1">
      <c r="A11" s="1">
        <v>1987</v>
      </c>
      <c r="B11" s="341">
        <v>0.28699999999999998</v>
      </c>
      <c r="C11" s="96">
        <f t="shared" si="0"/>
        <v>0.52022653721682888</v>
      </c>
      <c r="D11" s="341">
        <v>0.27900000000000003</v>
      </c>
      <c r="E11" s="96">
        <f t="shared" si="1"/>
        <v>0.58495145631067957</v>
      </c>
      <c r="F11" s="341">
        <v>0.26200000000000001</v>
      </c>
      <c r="G11" s="96">
        <f t="shared" si="2"/>
        <v>0.72249190938511321</v>
      </c>
      <c r="H11" s="341">
        <v>0.27200000000000002</v>
      </c>
      <c r="I11" s="96">
        <f t="shared" si="3"/>
        <v>0.64158576051779925</v>
      </c>
      <c r="J11" s="341">
        <v>0.26800000000000002</v>
      </c>
      <c r="K11" s="96">
        <f t="shared" si="4"/>
        <v>0.67394822006472488</v>
      </c>
      <c r="L11" s="341">
        <v>0.28299999999999997</v>
      </c>
      <c r="M11" s="96">
        <f t="shared" si="5"/>
        <v>0.55258899676375439</v>
      </c>
      <c r="N11" s="341">
        <v>0.27600000000000002</v>
      </c>
      <c r="O11" s="96">
        <f t="shared" si="6"/>
        <v>0.60922330097087374</v>
      </c>
      <c r="P11" s="341">
        <v>0.27700000000000002</v>
      </c>
      <c r="Q11" s="96">
        <f t="shared" si="7"/>
        <v>0.60113268608414228</v>
      </c>
      <c r="R11" s="341">
        <v>0.29099999999999998</v>
      </c>
      <c r="S11" s="96">
        <f t="shared" si="8"/>
        <v>0.48786407766990325</v>
      </c>
      <c r="T11" s="341">
        <v>0.29299999999999998</v>
      </c>
      <c r="U11" s="96">
        <f t="shared" si="9"/>
        <v>0.47168284789644044</v>
      </c>
      <c r="V11" s="341">
        <v>0.28999999999999998</v>
      </c>
      <c r="W11" s="96">
        <f t="shared" si="10"/>
        <v>0.49595469255663466</v>
      </c>
    </row>
    <row r="12" spans="1:23" ht="16.5" customHeight="1">
      <c r="A12" s="1">
        <v>1988</v>
      </c>
      <c r="B12" s="341">
        <v>0.28199999999999997</v>
      </c>
      <c r="C12" s="96">
        <f t="shared" si="0"/>
        <v>0.56067961165048574</v>
      </c>
      <c r="D12" s="341">
        <v>0.27</v>
      </c>
      <c r="E12" s="96">
        <f t="shared" si="1"/>
        <v>0.65776699029126207</v>
      </c>
      <c r="F12" s="341">
        <v>0.25600000000000001</v>
      </c>
      <c r="G12" s="96">
        <f t="shared" si="2"/>
        <v>0.77103559870550165</v>
      </c>
      <c r="H12" s="341">
        <v>0.26600000000000001</v>
      </c>
      <c r="I12" s="96">
        <f t="shared" si="3"/>
        <v>0.69012944983818769</v>
      </c>
      <c r="J12" s="341">
        <v>0.26500000000000001</v>
      </c>
      <c r="K12" s="96">
        <f t="shared" si="4"/>
        <v>0.69822006472491904</v>
      </c>
      <c r="L12" s="341">
        <v>0.26900000000000002</v>
      </c>
      <c r="M12" s="96">
        <f t="shared" si="5"/>
        <v>0.66585760517799342</v>
      </c>
      <c r="N12" s="341">
        <v>0.27500000000000002</v>
      </c>
      <c r="O12" s="96">
        <f t="shared" si="6"/>
        <v>0.61731391585760509</v>
      </c>
      <c r="P12" s="341">
        <v>0.28100000000000003</v>
      </c>
      <c r="Q12" s="96">
        <f t="shared" si="7"/>
        <v>0.56877022653721676</v>
      </c>
      <c r="R12" s="341">
        <v>0.29699999999999999</v>
      </c>
      <c r="S12" s="96">
        <f t="shared" si="8"/>
        <v>0.43932038834951487</v>
      </c>
      <c r="T12" s="341">
        <v>0.28399999999999997</v>
      </c>
      <c r="U12" s="96">
        <f t="shared" si="9"/>
        <v>0.54449838187702304</v>
      </c>
      <c r="V12" s="341">
        <v>0.27600000000000002</v>
      </c>
      <c r="W12" s="96">
        <f t="shared" si="10"/>
        <v>0.60922330097087374</v>
      </c>
    </row>
    <row r="13" spans="1:23" ht="16.5" customHeight="1">
      <c r="A13" s="1">
        <v>1989</v>
      </c>
      <c r="B13" s="341">
        <v>0.28100000000000003</v>
      </c>
      <c r="C13" s="96">
        <f t="shared" si="0"/>
        <v>0.56877022653721676</v>
      </c>
      <c r="D13" s="341">
        <v>0.26400000000000001</v>
      </c>
      <c r="E13" s="96">
        <f t="shared" si="1"/>
        <v>0.70631067961165039</v>
      </c>
      <c r="F13" s="341">
        <v>0.26</v>
      </c>
      <c r="G13" s="96">
        <f t="shared" si="2"/>
        <v>0.73867313915857602</v>
      </c>
      <c r="H13" s="341">
        <v>0.27400000000000002</v>
      </c>
      <c r="I13" s="96">
        <f t="shared" si="3"/>
        <v>0.62540453074433655</v>
      </c>
      <c r="J13" s="341">
        <v>0.26500000000000001</v>
      </c>
      <c r="K13" s="96">
        <f t="shared" si="4"/>
        <v>0.69822006472491904</v>
      </c>
      <c r="L13" s="341">
        <v>0.26600000000000001</v>
      </c>
      <c r="M13" s="96">
        <f t="shared" si="5"/>
        <v>0.69012944983818769</v>
      </c>
      <c r="N13" s="341">
        <v>0.27800000000000002</v>
      </c>
      <c r="O13" s="96">
        <f t="shared" si="6"/>
        <v>0.59304207119741092</v>
      </c>
      <c r="P13" s="341">
        <v>0.27500000000000002</v>
      </c>
      <c r="Q13" s="96">
        <f t="shared" si="7"/>
        <v>0.61731391585760509</v>
      </c>
      <c r="R13" s="341">
        <v>0.28799999999999998</v>
      </c>
      <c r="S13" s="96">
        <f t="shared" si="8"/>
        <v>0.51213592233009742</v>
      </c>
      <c r="T13" s="341">
        <v>0.28399999999999997</v>
      </c>
      <c r="U13" s="96">
        <f t="shared" si="9"/>
        <v>0.54449838187702304</v>
      </c>
      <c r="V13" s="341">
        <v>0.27</v>
      </c>
      <c r="W13" s="96">
        <f t="shared" si="10"/>
        <v>0.65776699029126207</v>
      </c>
    </row>
    <row r="14" spans="1:23" ht="16.5" customHeight="1">
      <c r="A14" s="1">
        <v>1990</v>
      </c>
      <c r="B14" s="341">
        <v>0.28599999999999998</v>
      </c>
      <c r="C14" s="96">
        <f t="shared" si="0"/>
        <v>0.52831715210356023</v>
      </c>
      <c r="D14" s="341">
        <v>0.27800000000000002</v>
      </c>
      <c r="E14" s="96">
        <f t="shared" si="1"/>
        <v>0.59304207119741092</v>
      </c>
      <c r="F14" s="341">
        <v>0.25700000000000001</v>
      </c>
      <c r="G14" s="96">
        <f t="shared" si="2"/>
        <v>0.76294498381877018</v>
      </c>
      <c r="H14" s="341">
        <v>0.27</v>
      </c>
      <c r="I14" s="96">
        <f t="shared" si="3"/>
        <v>0.65776699029126207</v>
      </c>
      <c r="J14" s="341">
        <v>0.26900000000000002</v>
      </c>
      <c r="K14" s="96">
        <f t="shared" si="4"/>
        <v>0.66585760517799342</v>
      </c>
      <c r="L14" s="341">
        <v>0.26900000000000002</v>
      </c>
      <c r="M14" s="96">
        <f t="shared" si="5"/>
        <v>0.66585760517799342</v>
      </c>
      <c r="N14" s="341">
        <v>0.28000000000000003</v>
      </c>
      <c r="O14" s="96">
        <f t="shared" si="6"/>
        <v>0.57686084142394811</v>
      </c>
      <c r="P14" s="341">
        <v>0.27900000000000003</v>
      </c>
      <c r="Q14" s="96">
        <f t="shared" si="7"/>
        <v>0.58495145631067957</v>
      </c>
      <c r="R14" s="341">
        <v>0.30599999999999999</v>
      </c>
      <c r="S14" s="96">
        <f t="shared" si="8"/>
        <v>0.36650485436893232</v>
      </c>
      <c r="T14" s="341">
        <v>0.28899999999999998</v>
      </c>
      <c r="U14" s="96">
        <f t="shared" si="9"/>
        <v>0.50404530744336606</v>
      </c>
      <c r="V14" s="341">
        <v>0.28999999999999998</v>
      </c>
      <c r="W14" s="96">
        <f t="shared" si="10"/>
        <v>0.49595469255663466</v>
      </c>
    </row>
    <row r="15" spans="1:23" ht="16.5" customHeight="1">
      <c r="A15" s="1">
        <v>1991</v>
      </c>
      <c r="B15" s="341">
        <v>0.29199999999999998</v>
      </c>
      <c r="C15" s="96">
        <f t="shared" si="0"/>
        <v>0.47977346278317184</v>
      </c>
      <c r="D15" s="341">
        <v>0.28199999999999997</v>
      </c>
      <c r="E15" s="96">
        <f t="shared" si="1"/>
        <v>0.56067961165048574</v>
      </c>
      <c r="F15" s="341">
        <v>0.25900000000000001</v>
      </c>
      <c r="G15" s="96">
        <f t="shared" si="2"/>
        <v>0.74676375404530737</v>
      </c>
      <c r="H15" s="341">
        <v>0.27100000000000002</v>
      </c>
      <c r="I15" s="96">
        <f t="shared" si="3"/>
        <v>0.64967637540453071</v>
      </c>
      <c r="J15" s="341">
        <v>0.27400000000000002</v>
      </c>
      <c r="K15" s="96">
        <f t="shared" si="4"/>
        <v>0.62540453074433655</v>
      </c>
      <c r="L15" s="341">
        <v>0.27800000000000002</v>
      </c>
      <c r="M15" s="96">
        <f t="shared" si="5"/>
        <v>0.59304207119741092</v>
      </c>
      <c r="N15" s="341">
        <v>0.29099999999999998</v>
      </c>
      <c r="O15" s="96">
        <f t="shared" si="6"/>
        <v>0.48786407766990325</v>
      </c>
      <c r="P15" s="341">
        <v>0.28699999999999998</v>
      </c>
      <c r="Q15" s="96">
        <f t="shared" si="7"/>
        <v>0.52022653721682888</v>
      </c>
      <c r="R15" s="341">
        <v>0.29599999999999999</v>
      </c>
      <c r="S15" s="96">
        <f t="shared" si="8"/>
        <v>0.44741100323624627</v>
      </c>
      <c r="T15" s="341">
        <v>0.30099999999999999</v>
      </c>
      <c r="U15" s="96">
        <f t="shared" si="9"/>
        <v>0.4069579288025893</v>
      </c>
      <c r="V15" s="341">
        <v>0.28299999999999997</v>
      </c>
      <c r="W15" s="96">
        <f t="shared" si="10"/>
        <v>0.55258899676375439</v>
      </c>
    </row>
    <row r="16" spans="1:23" ht="16.5" customHeight="1">
      <c r="A16" s="1">
        <v>1992</v>
      </c>
      <c r="B16" s="341">
        <v>0.29099999999999998</v>
      </c>
      <c r="C16" s="96">
        <f t="shared" si="0"/>
        <v>0.48786407766990325</v>
      </c>
      <c r="D16" s="341">
        <v>0.29399999999999998</v>
      </c>
      <c r="E16" s="96">
        <f t="shared" si="1"/>
        <v>0.46359223300970909</v>
      </c>
      <c r="F16" s="341">
        <v>0.253</v>
      </c>
      <c r="G16" s="96">
        <f t="shared" si="2"/>
        <v>0.79530744336569581</v>
      </c>
      <c r="H16" s="341">
        <v>0.27800000000000002</v>
      </c>
      <c r="I16" s="96">
        <f t="shared" si="3"/>
        <v>0.59304207119741092</v>
      </c>
      <c r="J16" s="341">
        <v>0.27400000000000002</v>
      </c>
      <c r="K16" s="96">
        <f t="shared" si="4"/>
        <v>0.62540453074433655</v>
      </c>
      <c r="L16" s="341">
        <v>0.27</v>
      </c>
      <c r="M16" s="96">
        <f t="shared" si="5"/>
        <v>0.65776699029126207</v>
      </c>
      <c r="N16" s="341">
        <v>0.28699999999999998</v>
      </c>
      <c r="O16" s="96">
        <f t="shared" si="6"/>
        <v>0.52022653721682888</v>
      </c>
      <c r="P16" s="341">
        <v>0.28799999999999998</v>
      </c>
      <c r="Q16" s="96">
        <f t="shared" si="7"/>
        <v>0.51213592233009742</v>
      </c>
      <c r="R16" s="341">
        <v>0.308</v>
      </c>
      <c r="S16" s="96">
        <f t="shared" si="8"/>
        <v>0.35032362459546956</v>
      </c>
      <c r="T16" s="341">
        <v>0.312</v>
      </c>
      <c r="U16" s="96">
        <f t="shared" si="9"/>
        <v>0.31796116504854399</v>
      </c>
      <c r="V16" s="341">
        <v>0.29499999999999998</v>
      </c>
      <c r="W16" s="96">
        <f t="shared" si="10"/>
        <v>0.45550161812297768</v>
      </c>
    </row>
    <row r="17" spans="1:23" ht="16.5" customHeight="1">
      <c r="A17" s="1">
        <v>1993</v>
      </c>
      <c r="B17" s="341">
        <v>0.28899999999999998</v>
      </c>
      <c r="C17" s="96">
        <f t="shared" si="0"/>
        <v>0.50404530744336606</v>
      </c>
      <c r="D17" s="341">
        <v>0.27100000000000002</v>
      </c>
      <c r="E17" s="96">
        <f t="shared" si="1"/>
        <v>0.64967637540453071</v>
      </c>
      <c r="F17" s="341">
        <v>0.24</v>
      </c>
      <c r="G17" s="96">
        <f t="shared" si="2"/>
        <v>0.90048543689320393</v>
      </c>
      <c r="H17" s="341">
        <v>0.27500000000000002</v>
      </c>
      <c r="I17" s="96">
        <f t="shared" si="3"/>
        <v>0.61731391585760509</v>
      </c>
      <c r="J17" s="341">
        <v>0.26600000000000001</v>
      </c>
      <c r="K17" s="96">
        <f t="shared" si="4"/>
        <v>0.69012944983818769</v>
      </c>
      <c r="L17" s="341">
        <v>0.27400000000000002</v>
      </c>
      <c r="M17" s="96">
        <f t="shared" si="5"/>
        <v>0.62540453074433655</v>
      </c>
      <c r="N17" s="341">
        <v>0.29099999999999998</v>
      </c>
      <c r="O17" s="96">
        <f t="shared" si="6"/>
        <v>0.48786407766990325</v>
      </c>
      <c r="P17" s="341">
        <v>0.27400000000000002</v>
      </c>
      <c r="Q17" s="96">
        <f t="shared" si="7"/>
        <v>0.62540453074433655</v>
      </c>
      <c r="R17" s="341">
        <v>0.29299999999999998</v>
      </c>
      <c r="S17" s="96">
        <f t="shared" si="8"/>
        <v>0.47168284789644044</v>
      </c>
      <c r="T17" s="341">
        <v>0.28999999999999998</v>
      </c>
      <c r="U17" s="96">
        <f t="shared" si="9"/>
        <v>0.49595469255663466</v>
      </c>
      <c r="V17" s="341">
        <v>0.28499999999999998</v>
      </c>
      <c r="W17" s="96">
        <f t="shared" si="10"/>
        <v>0.53640776699029158</v>
      </c>
    </row>
    <row r="18" spans="1:23" ht="16.5" customHeight="1">
      <c r="A18" s="1">
        <v>1994</v>
      </c>
      <c r="B18" s="341">
        <v>0.28999999999999998</v>
      </c>
      <c r="C18" s="96">
        <f t="shared" si="0"/>
        <v>0.49595469255663466</v>
      </c>
      <c r="D18" s="341">
        <v>0.27500000000000002</v>
      </c>
      <c r="E18" s="96">
        <f t="shared" si="1"/>
        <v>0.61731391585760509</v>
      </c>
      <c r="F18" s="341">
        <v>0.23799999999999999</v>
      </c>
      <c r="G18" s="96">
        <f t="shared" si="2"/>
        <v>0.91666666666666674</v>
      </c>
      <c r="H18" s="341">
        <v>0.28000000000000003</v>
      </c>
      <c r="I18" s="96">
        <f t="shared" si="3"/>
        <v>0.57686084142394811</v>
      </c>
      <c r="J18" s="341">
        <v>0.27200000000000002</v>
      </c>
      <c r="K18" s="96">
        <f t="shared" si="4"/>
        <v>0.64158576051779925</v>
      </c>
      <c r="L18" s="341">
        <v>0.27800000000000002</v>
      </c>
      <c r="M18" s="96">
        <f t="shared" si="5"/>
        <v>0.59304207119741092</v>
      </c>
      <c r="N18" s="341">
        <v>0.29199999999999998</v>
      </c>
      <c r="O18" s="96">
        <f t="shared" si="6"/>
        <v>0.47977346278317184</v>
      </c>
      <c r="P18" s="341">
        <v>0.28199999999999997</v>
      </c>
      <c r="Q18" s="96">
        <f t="shared" si="7"/>
        <v>0.56067961165048574</v>
      </c>
      <c r="R18" s="341">
        <v>0.28499999999999998</v>
      </c>
      <c r="S18" s="96">
        <f t="shared" si="8"/>
        <v>0.53640776699029158</v>
      </c>
      <c r="T18" s="341">
        <v>0.29099999999999998</v>
      </c>
      <c r="U18" s="96">
        <f t="shared" si="9"/>
        <v>0.48786407766990325</v>
      </c>
      <c r="V18" s="341">
        <v>0.28199999999999997</v>
      </c>
      <c r="W18" s="96">
        <f t="shared" si="10"/>
        <v>0.56067961165048574</v>
      </c>
    </row>
    <row r="19" spans="1:23" ht="16.5" customHeight="1">
      <c r="A19" s="1">
        <v>1995</v>
      </c>
      <c r="B19" s="341">
        <v>0.29299999999999998</v>
      </c>
      <c r="C19" s="96">
        <f t="shared" si="0"/>
        <v>0.47168284789644044</v>
      </c>
      <c r="D19" s="341">
        <v>0.28499999999999998</v>
      </c>
      <c r="E19" s="96">
        <f t="shared" si="1"/>
        <v>0.53640776699029158</v>
      </c>
      <c r="F19" s="341">
        <v>0.24399999999999999</v>
      </c>
      <c r="G19" s="96">
        <f t="shared" si="2"/>
        <v>0.8681229773462783</v>
      </c>
      <c r="H19" s="341">
        <v>0.27200000000000002</v>
      </c>
      <c r="I19" s="96">
        <f t="shared" si="3"/>
        <v>0.64158576051779925</v>
      </c>
      <c r="J19" s="341">
        <v>0.27400000000000002</v>
      </c>
      <c r="K19" s="96">
        <f t="shared" si="4"/>
        <v>0.62540453074433655</v>
      </c>
      <c r="L19" s="341">
        <v>0.28000000000000003</v>
      </c>
      <c r="M19" s="96">
        <f t="shared" si="5"/>
        <v>0.57686084142394811</v>
      </c>
      <c r="N19" s="341">
        <v>0.29399999999999998</v>
      </c>
      <c r="O19" s="96">
        <f t="shared" si="6"/>
        <v>0.46359223300970909</v>
      </c>
      <c r="P19" s="341">
        <v>0.27600000000000002</v>
      </c>
      <c r="Q19" s="96">
        <f t="shared" si="7"/>
        <v>0.60922330097087374</v>
      </c>
      <c r="R19" s="341">
        <v>0.29299999999999998</v>
      </c>
      <c r="S19" s="96">
        <f t="shared" si="8"/>
        <v>0.47168284789644044</v>
      </c>
      <c r="T19" s="341">
        <v>0.29399999999999998</v>
      </c>
      <c r="U19" s="96">
        <f t="shared" si="9"/>
        <v>0.46359223300970909</v>
      </c>
      <c r="V19" s="341">
        <v>0.28899999999999998</v>
      </c>
      <c r="W19" s="96">
        <f t="shared" si="10"/>
        <v>0.50404530744336606</v>
      </c>
    </row>
    <row r="20" spans="1:23" ht="16.5" customHeight="1">
      <c r="A20" s="1">
        <v>1996</v>
      </c>
      <c r="B20" s="341">
        <v>0.30099999999999999</v>
      </c>
      <c r="C20" s="96">
        <f t="shared" si="0"/>
        <v>0.4069579288025893</v>
      </c>
      <c r="D20" s="341">
        <v>0.27700000000000002</v>
      </c>
      <c r="E20" s="96">
        <f t="shared" si="1"/>
        <v>0.60113268608414228</v>
      </c>
      <c r="F20" s="341">
        <v>0.248</v>
      </c>
      <c r="G20" s="96">
        <f t="shared" si="2"/>
        <v>0.83576051779935279</v>
      </c>
      <c r="H20" s="341">
        <v>0.27800000000000002</v>
      </c>
      <c r="I20" s="96">
        <f t="shared" si="3"/>
        <v>0.59304207119741092</v>
      </c>
      <c r="J20" s="341">
        <v>0.27400000000000002</v>
      </c>
      <c r="K20" s="96">
        <f t="shared" si="4"/>
        <v>0.62540453074433655</v>
      </c>
      <c r="L20" s="341">
        <v>0.28999999999999998</v>
      </c>
      <c r="M20" s="96">
        <f t="shared" si="5"/>
        <v>0.49595469255663466</v>
      </c>
      <c r="N20" s="341">
        <v>0.30499999999999999</v>
      </c>
      <c r="O20" s="96">
        <f t="shared" si="6"/>
        <v>0.37459546925566373</v>
      </c>
      <c r="P20" s="341">
        <v>0.28100000000000003</v>
      </c>
      <c r="Q20" s="96">
        <f t="shared" si="7"/>
        <v>0.56877022653721676</v>
      </c>
      <c r="R20" s="341">
        <v>0.28499999999999998</v>
      </c>
      <c r="S20" s="96">
        <f t="shared" si="8"/>
        <v>0.53640776699029158</v>
      </c>
      <c r="T20" s="341">
        <v>0.3</v>
      </c>
      <c r="U20" s="96">
        <f t="shared" si="9"/>
        <v>0.4150485436893207</v>
      </c>
      <c r="V20" s="341">
        <v>0.29799999999999999</v>
      </c>
      <c r="W20" s="96">
        <f t="shared" si="10"/>
        <v>0.43122977346278346</v>
      </c>
    </row>
    <row r="21" spans="1:23" ht="16.5" customHeight="1">
      <c r="A21" s="1">
        <v>1997</v>
      </c>
      <c r="B21" s="341">
        <v>0.30399999999999999</v>
      </c>
      <c r="C21" s="96">
        <f t="shared" si="0"/>
        <v>0.38268608414239513</v>
      </c>
      <c r="D21" s="341">
        <v>0.27100000000000002</v>
      </c>
      <c r="E21" s="96">
        <f t="shared" si="1"/>
        <v>0.64967637540453071</v>
      </c>
      <c r="F21" s="341">
        <v>0.25</v>
      </c>
      <c r="G21" s="96">
        <f t="shared" si="2"/>
        <v>0.81957928802588997</v>
      </c>
      <c r="H21" s="341">
        <v>0.28799999999999998</v>
      </c>
      <c r="I21" s="96">
        <f t="shared" si="3"/>
        <v>0.51213592233009742</v>
      </c>
      <c r="J21" s="341">
        <v>0.27800000000000002</v>
      </c>
      <c r="K21" s="96">
        <f t="shared" si="4"/>
        <v>0.59304207119741092</v>
      </c>
      <c r="L21" s="341">
        <v>0.28999999999999998</v>
      </c>
      <c r="M21" s="96">
        <f t="shared" si="5"/>
        <v>0.49595469255663466</v>
      </c>
      <c r="N21" s="341">
        <v>0.30499999999999999</v>
      </c>
      <c r="O21" s="96">
        <f t="shared" si="6"/>
        <v>0.37459546925566373</v>
      </c>
      <c r="P21" s="341">
        <v>0.27900000000000003</v>
      </c>
      <c r="Q21" s="96">
        <f t="shared" si="7"/>
        <v>0.58495145631067957</v>
      </c>
      <c r="R21" s="341">
        <v>0.28000000000000003</v>
      </c>
      <c r="S21" s="96">
        <f t="shared" si="8"/>
        <v>0.57686084142394811</v>
      </c>
      <c r="T21" s="341">
        <v>0.308</v>
      </c>
      <c r="U21" s="96">
        <f t="shared" si="9"/>
        <v>0.35032362459546956</v>
      </c>
      <c r="V21" s="341">
        <v>0.30199999999999999</v>
      </c>
      <c r="W21" s="96">
        <f t="shared" si="10"/>
        <v>0.39886731391585789</v>
      </c>
    </row>
    <row r="22" spans="1:23" ht="16.5" customHeight="1">
      <c r="A22" s="1">
        <v>1998</v>
      </c>
      <c r="B22" s="341">
        <v>0.311</v>
      </c>
      <c r="C22" s="96">
        <f t="shared" si="0"/>
        <v>0.32605177993527534</v>
      </c>
      <c r="D22" s="341">
        <v>0.29199999999999998</v>
      </c>
      <c r="E22" s="96">
        <f t="shared" si="1"/>
        <v>0.47977346278317184</v>
      </c>
      <c r="F22" s="341">
        <v>0.26</v>
      </c>
      <c r="G22" s="96">
        <f t="shared" si="2"/>
        <v>0.73867313915857602</v>
      </c>
      <c r="H22" s="341">
        <v>0.29699999999999999</v>
      </c>
      <c r="I22" s="96">
        <f t="shared" si="3"/>
        <v>0.43932038834951487</v>
      </c>
      <c r="J22" s="341">
        <v>0.28499999999999998</v>
      </c>
      <c r="K22" s="96">
        <f t="shared" si="4"/>
        <v>0.53640776699029158</v>
      </c>
      <c r="L22" s="341">
        <v>0.29499999999999998</v>
      </c>
      <c r="M22" s="96">
        <f t="shared" si="5"/>
        <v>0.45550161812297768</v>
      </c>
      <c r="N22" s="341">
        <v>0.311</v>
      </c>
      <c r="O22" s="96">
        <f t="shared" si="6"/>
        <v>0.32605177993527534</v>
      </c>
      <c r="P22" s="341">
        <v>0.29599999999999999</v>
      </c>
      <c r="Q22" s="96">
        <f t="shared" si="7"/>
        <v>0.44741100323624627</v>
      </c>
      <c r="R22" s="341">
        <v>0.29499999999999998</v>
      </c>
      <c r="S22" s="96">
        <f t="shared" si="8"/>
        <v>0.45550161812297768</v>
      </c>
      <c r="T22" s="341">
        <v>0.32500000000000001</v>
      </c>
      <c r="U22" s="96">
        <f t="shared" si="9"/>
        <v>0.21278317152103585</v>
      </c>
      <c r="V22" s="341">
        <v>0.30399999999999999</v>
      </c>
      <c r="W22" s="96">
        <f t="shared" si="10"/>
        <v>0.38268608414239513</v>
      </c>
    </row>
    <row r="23" spans="1:23" ht="16.5" customHeight="1">
      <c r="A23" s="1">
        <v>1999</v>
      </c>
      <c r="B23" s="341">
        <v>0.31</v>
      </c>
      <c r="C23" s="96">
        <f t="shared" si="0"/>
        <v>0.33414239482200675</v>
      </c>
      <c r="D23" s="341">
        <v>0.30099999999999999</v>
      </c>
      <c r="E23" s="96">
        <f t="shared" si="1"/>
        <v>0.4069579288025893</v>
      </c>
      <c r="F23" s="341">
        <v>0.28299999999999997</v>
      </c>
      <c r="G23" s="96">
        <f t="shared" si="2"/>
        <v>0.55258899676375439</v>
      </c>
      <c r="H23" s="341">
        <v>0.28899999999999998</v>
      </c>
      <c r="I23" s="96">
        <f t="shared" si="3"/>
        <v>0.50404530744336606</v>
      </c>
      <c r="J23" s="341">
        <v>0.28299999999999997</v>
      </c>
      <c r="K23" s="96">
        <f t="shared" si="4"/>
        <v>0.55258899676375439</v>
      </c>
      <c r="L23" s="341">
        <v>0.28399999999999997</v>
      </c>
      <c r="M23" s="96">
        <f t="shared" si="5"/>
        <v>0.54449838187702304</v>
      </c>
      <c r="N23" s="341">
        <v>0.318</v>
      </c>
      <c r="O23" s="96">
        <f t="shared" si="6"/>
        <v>0.26941747572815561</v>
      </c>
      <c r="P23" s="341">
        <v>0.28699999999999998</v>
      </c>
      <c r="Q23" s="96">
        <f t="shared" si="7"/>
        <v>0.52022653721682888</v>
      </c>
      <c r="R23" s="341">
        <v>0.28299999999999997</v>
      </c>
      <c r="S23" s="96">
        <f t="shared" si="8"/>
        <v>0.55258899676375439</v>
      </c>
      <c r="T23" s="341">
        <v>0.30299999999999999</v>
      </c>
      <c r="U23" s="96">
        <f t="shared" si="9"/>
        <v>0.39077669902912654</v>
      </c>
      <c r="V23" s="341">
        <v>0.312</v>
      </c>
      <c r="W23" s="96">
        <f t="shared" si="10"/>
        <v>0.31796116504854399</v>
      </c>
    </row>
    <row r="24" spans="1:23" ht="16.5" customHeight="1">
      <c r="A24" s="1">
        <v>2000</v>
      </c>
      <c r="B24" s="341">
        <v>0.317</v>
      </c>
      <c r="C24" s="96">
        <f t="shared" si="0"/>
        <v>0.27750809061488702</v>
      </c>
      <c r="D24" s="341">
        <v>0.30199999999999999</v>
      </c>
      <c r="E24" s="96">
        <f t="shared" si="1"/>
        <v>0.39886731391585789</v>
      </c>
      <c r="F24" s="341">
        <v>0.28499999999999998</v>
      </c>
      <c r="G24" s="96">
        <f t="shared" si="2"/>
        <v>0.53640776699029158</v>
      </c>
      <c r="H24" s="341">
        <v>0.29499999999999998</v>
      </c>
      <c r="I24" s="96">
        <f t="shared" si="3"/>
        <v>0.45550161812297768</v>
      </c>
      <c r="J24" s="341">
        <v>0.29099999999999998</v>
      </c>
      <c r="K24" s="96">
        <f t="shared" si="4"/>
        <v>0.48786407766990325</v>
      </c>
      <c r="L24" s="341">
        <v>0.29399999999999998</v>
      </c>
      <c r="M24" s="96">
        <f t="shared" si="5"/>
        <v>0.46359223300970909</v>
      </c>
      <c r="N24" s="341">
        <v>0.32500000000000001</v>
      </c>
      <c r="O24" s="96">
        <f t="shared" si="6"/>
        <v>0.21278317152103585</v>
      </c>
      <c r="P24" s="341">
        <v>0.28999999999999998</v>
      </c>
      <c r="Q24" s="96">
        <f t="shared" si="7"/>
        <v>0.49595469255663466</v>
      </c>
      <c r="R24" s="341">
        <v>0.29499999999999998</v>
      </c>
      <c r="S24" s="96">
        <f t="shared" si="8"/>
        <v>0.45550161812297768</v>
      </c>
      <c r="T24" s="341">
        <v>0.312</v>
      </c>
      <c r="U24" s="96">
        <f t="shared" si="9"/>
        <v>0.31796116504854399</v>
      </c>
      <c r="V24" s="341">
        <v>0.312</v>
      </c>
      <c r="W24" s="96">
        <f t="shared" si="10"/>
        <v>0.31796116504854399</v>
      </c>
    </row>
    <row r="25" spans="1:23" ht="16.5" customHeight="1">
      <c r="A25" s="1">
        <v>2001</v>
      </c>
      <c r="B25" s="341">
        <v>0.318</v>
      </c>
      <c r="C25" s="96">
        <f t="shared" si="0"/>
        <v>0.26941747572815561</v>
      </c>
      <c r="D25" s="341">
        <v>0.28999999999999998</v>
      </c>
      <c r="E25" s="96">
        <f t="shared" si="1"/>
        <v>0.49595469255663466</v>
      </c>
      <c r="F25" s="341">
        <v>0.27700000000000002</v>
      </c>
      <c r="G25" s="96">
        <f t="shared" si="2"/>
        <v>0.60113268608414228</v>
      </c>
      <c r="H25" s="341">
        <v>0.29799999999999999</v>
      </c>
      <c r="I25" s="96">
        <f t="shared" si="3"/>
        <v>0.43122977346278346</v>
      </c>
      <c r="J25" s="341">
        <v>0.28999999999999998</v>
      </c>
      <c r="K25" s="96">
        <f t="shared" si="4"/>
        <v>0.49595469255663466</v>
      </c>
      <c r="L25" s="341">
        <v>0.29799999999999999</v>
      </c>
      <c r="M25" s="96">
        <f t="shared" si="5"/>
        <v>0.43122977346278346</v>
      </c>
      <c r="N25" s="341">
        <v>0.32100000000000001</v>
      </c>
      <c r="O25" s="96">
        <f t="shared" si="6"/>
        <v>0.24514563106796142</v>
      </c>
      <c r="P25" s="341">
        <v>0.29099999999999998</v>
      </c>
      <c r="Q25" s="96">
        <f t="shared" si="7"/>
        <v>0.48786407766990325</v>
      </c>
      <c r="R25" s="341">
        <v>0.29599999999999999</v>
      </c>
      <c r="S25" s="96">
        <f t="shared" si="8"/>
        <v>0.44741100323624627</v>
      </c>
      <c r="T25" s="341">
        <v>0.311</v>
      </c>
      <c r="U25" s="96">
        <f t="shared" si="9"/>
        <v>0.32605177993527534</v>
      </c>
      <c r="V25" s="341">
        <v>0.32800000000000001</v>
      </c>
      <c r="W25" s="96">
        <f t="shared" si="10"/>
        <v>0.18851132686084165</v>
      </c>
    </row>
    <row r="26" spans="1:23" ht="16.5" customHeight="1">
      <c r="A26" s="1">
        <v>2002</v>
      </c>
      <c r="B26" s="341">
        <v>0.318</v>
      </c>
      <c r="C26" s="96">
        <f t="shared" si="0"/>
        <v>0.26941747572815561</v>
      </c>
      <c r="D26" s="341">
        <v>0.30499999999999999</v>
      </c>
      <c r="E26" s="96">
        <f t="shared" si="1"/>
        <v>0.37459546925566373</v>
      </c>
      <c r="F26" s="341">
        <v>0.28499999999999998</v>
      </c>
      <c r="G26" s="96">
        <f t="shared" si="2"/>
        <v>0.53640776699029158</v>
      </c>
      <c r="H26" s="341">
        <v>0.30199999999999999</v>
      </c>
      <c r="I26" s="96">
        <f t="shared" si="3"/>
        <v>0.39886731391585789</v>
      </c>
      <c r="J26" s="341">
        <v>0.29099999999999998</v>
      </c>
      <c r="K26" s="96">
        <f t="shared" si="4"/>
        <v>0.48786407766990325</v>
      </c>
      <c r="L26" s="341">
        <v>0.30099999999999999</v>
      </c>
      <c r="M26" s="96">
        <f t="shared" si="5"/>
        <v>0.4069579288025893</v>
      </c>
      <c r="N26" s="341">
        <v>0.32</v>
      </c>
      <c r="O26" s="96">
        <f t="shared" si="6"/>
        <v>0.2532362459546928</v>
      </c>
      <c r="P26" s="341">
        <v>0.30499999999999999</v>
      </c>
      <c r="Q26" s="96">
        <f t="shared" si="7"/>
        <v>0.37459546925566373</v>
      </c>
      <c r="R26" s="341">
        <v>0.29599999999999999</v>
      </c>
      <c r="S26" s="96">
        <f t="shared" si="8"/>
        <v>0.44741100323624627</v>
      </c>
      <c r="T26" s="341">
        <v>0.29799999999999999</v>
      </c>
      <c r="U26" s="96">
        <f t="shared" si="9"/>
        <v>0.43122977346278346</v>
      </c>
      <c r="V26" s="341">
        <v>0.34100000000000003</v>
      </c>
      <c r="W26" s="96">
        <f t="shared" si="10"/>
        <v>8.3333333333333537E-2</v>
      </c>
    </row>
    <row r="27" spans="1:23" ht="16.5" customHeight="1">
      <c r="A27" s="1">
        <v>2003</v>
      </c>
      <c r="B27" s="341">
        <v>0.316</v>
      </c>
      <c r="C27" s="96">
        <f t="shared" si="0"/>
        <v>0.28559870550161837</v>
      </c>
      <c r="D27" s="341">
        <v>0.29599999999999999</v>
      </c>
      <c r="E27" s="96">
        <f t="shared" si="1"/>
        <v>0.44741100323624627</v>
      </c>
      <c r="F27" s="341">
        <v>0.26700000000000002</v>
      </c>
      <c r="G27" s="96">
        <f t="shared" si="2"/>
        <v>0.68203883495145623</v>
      </c>
      <c r="H27" s="341">
        <v>0.29499999999999998</v>
      </c>
      <c r="I27" s="96">
        <f t="shared" si="3"/>
        <v>0.45550161812297768</v>
      </c>
      <c r="J27" s="341">
        <v>0.29699999999999999</v>
      </c>
      <c r="K27" s="96">
        <f t="shared" si="4"/>
        <v>0.43932038834951487</v>
      </c>
      <c r="L27" s="341">
        <v>0.29499999999999998</v>
      </c>
      <c r="M27" s="96">
        <f t="shared" si="5"/>
        <v>0.45550161812297768</v>
      </c>
      <c r="N27" s="341">
        <v>0.32100000000000001</v>
      </c>
      <c r="O27" s="96">
        <f t="shared" si="6"/>
        <v>0.24514563106796142</v>
      </c>
      <c r="P27" s="341">
        <v>0.29499999999999998</v>
      </c>
      <c r="Q27" s="96">
        <f t="shared" si="7"/>
        <v>0.45550161812297768</v>
      </c>
      <c r="R27" s="341">
        <v>0.30399999999999999</v>
      </c>
      <c r="S27" s="96">
        <f t="shared" si="8"/>
        <v>0.38268608414239513</v>
      </c>
      <c r="T27" s="341">
        <v>0.311</v>
      </c>
      <c r="U27" s="96">
        <f t="shared" si="9"/>
        <v>0.32605177993527534</v>
      </c>
      <c r="V27" s="341">
        <v>0.32400000000000001</v>
      </c>
      <c r="W27" s="96">
        <f t="shared" si="10"/>
        <v>0.22087378640776725</v>
      </c>
    </row>
    <row r="28" spans="1:23" ht="16.5" customHeight="1">
      <c r="A28" s="1">
        <v>2004</v>
      </c>
      <c r="B28" s="341">
        <v>0.32200000000000001</v>
      </c>
      <c r="C28" s="96">
        <f t="shared" si="0"/>
        <v>0.23705501618123004</v>
      </c>
      <c r="D28" s="341">
        <v>0.29899999999999999</v>
      </c>
      <c r="E28" s="96">
        <f t="shared" si="1"/>
        <v>0.42313915857605211</v>
      </c>
      <c r="F28" s="341">
        <v>0.26700000000000002</v>
      </c>
      <c r="G28" s="96">
        <f t="shared" si="2"/>
        <v>0.68203883495145623</v>
      </c>
      <c r="H28" s="341">
        <v>0.29199999999999998</v>
      </c>
      <c r="I28" s="96">
        <f t="shared" si="3"/>
        <v>0.47977346278317184</v>
      </c>
      <c r="J28" s="341">
        <v>0.29799999999999999</v>
      </c>
      <c r="K28" s="96">
        <f t="shared" si="4"/>
        <v>0.43122977346278346</v>
      </c>
      <c r="L28" s="341">
        <v>0.29899999999999999</v>
      </c>
      <c r="M28" s="96">
        <f t="shared" si="5"/>
        <v>0.42313915857605211</v>
      </c>
      <c r="N28" s="341">
        <v>0.33200000000000002</v>
      </c>
      <c r="O28" s="96">
        <f t="shared" si="6"/>
        <v>0.15614886731391608</v>
      </c>
      <c r="P28" s="341">
        <v>0.29699999999999999</v>
      </c>
      <c r="Q28" s="96">
        <f t="shared" si="7"/>
        <v>0.43932038834951487</v>
      </c>
      <c r="R28" s="341">
        <v>0.307</v>
      </c>
      <c r="S28" s="96">
        <f t="shared" si="8"/>
        <v>0.35841423948220091</v>
      </c>
      <c r="T28" s="341">
        <v>0.31</v>
      </c>
      <c r="U28" s="96">
        <f t="shared" si="9"/>
        <v>0.33414239482200675</v>
      </c>
      <c r="V28" s="341">
        <v>0.32800000000000001</v>
      </c>
      <c r="W28" s="96">
        <f t="shared" si="10"/>
        <v>0.18851132686084165</v>
      </c>
    </row>
    <row r="29" spans="1:23" ht="16.5" customHeight="1">
      <c r="A29" s="1">
        <v>2005</v>
      </c>
      <c r="B29" s="341">
        <v>0.317</v>
      </c>
      <c r="C29" s="96">
        <f t="shared" si="0"/>
        <v>0.27750809061488702</v>
      </c>
      <c r="D29" s="341">
        <v>0.30199999999999999</v>
      </c>
      <c r="E29" s="96">
        <f t="shared" si="1"/>
        <v>0.39886731391585789</v>
      </c>
      <c r="F29" s="341">
        <v>0.25700000000000001</v>
      </c>
      <c r="G29" s="96">
        <f t="shared" si="2"/>
        <v>0.76294498381877018</v>
      </c>
      <c r="H29" s="341">
        <v>0.29299999999999998</v>
      </c>
      <c r="I29" s="96">
        <f t="shared" si="3"/>
        <v>0.47168284789644044</v>
      </c>
      <c r="J29" s="341">
        <v>0.29299999999999998</v>
      </c>
      <c r="K29" s="96">
        <f t="shared" si="4"/>
        <v>0.47168284789644044</v>
      </c>
      <c r="L29" s="341">
        <v>0.29599999999999999</v>
      </c>
      <c r="M29" s="96">
        <f t="shared" si="5"/>
        <v>0.44741100323624627</v>
      </c>
      <c r="N29" s="341">
        <v>0.32100000000000001</v>
      </c>
      <c r="O29" s="96">
        <f t="shared" si="6"/>
        <v>0.24514563106796142</v>
      </c>
      <c r="P29" s="341">
        <v>0.29799999999999999</v>
      </c>
      <c r="Q29" s="96">
        <f t="shared" si="7"/>
        <v>0.43122977346278346</v>
      </c>
      <c r="R29" s="341">
        <v>0.32500000000000001</v>
      </c>
      <c r="S29" s="96">
        <f t="shared" si="8"/>
        <v>0.21278317152103585</v>
      </c>
      <c r="T29" s="341">
        <v>0.30299999999999999</v>
      </c>
      <c r="U29" s="96">
        <f t="shared" si="9"/>
        <v>0.39077669902912654</v>
      </c>
      <c r="V29" s="341">
        <v>0.32500000000000001</v>
      </c>
      <c r="W29" s="96">
        <f t="shared" si="10"/>
        <v>0.21278317152103585</v>
      </c>
    </row>
    <row r="30" spans="1:23" ht="16.5" customHeight="1">
      <c r="A30" s="1">
        <v>2006</v>
      </c>
      <c r="B30" s="341">
        <v>0.316</v>
      </c>
      <c r="C30" s="96">
        <f t="shared" si="0"/>
        <v>0.28559870550161837</v>
      </c>
      <c r="D30" s="341">
        <v>0.29799999999999999</v>
      </c>
      <c r="E30" s="96">
        <f t="shared" si="1"/>
        <v>0.43122977346278346</v>
      </c>
      <c r="F30" s="341">
        <v>0.26800000000000002</v>
      </c>
      <c r="G30" s="96">
        <f t="shared" si="2"/>
        <v>0.67394822006472488</v>
      </c>
      <c r="H30" s="341">
        <v>0.29399999999999998</v>
      </c>
      <c r="I30" s="96">
        <f t="shared" si="3"/>
        <v>0.46359223300970909</v>
      </c>
      <c r="J30" s="341">
        <v>0.28499999999999998</v>
      </c>
      <c r="K30" s="96">
        <f t="shared" si="4"/>
        <v>0.53640776699029158</v>
      </c>
      <c r="L30" s="341">
        <v>0.29299999999999998</v>
      </c>
      <c r="M30" s="96">
        <f t="shared" si="5"/>
        <v>0.47168284789644044</v>
      </c>
      <c r="N30" s="341">
        <v>0.31900000000000001</v>
      </c>
      <c r="O30" s="96">
        <f t="shared" si="6"/>
        <v>0.2613268608414242</v>
      </c>
      <c r="P30" s="341">
        <v>0.309</v>
      </c>
      <c r="Q30" s="96">
        <f t="shared" si="7"/>
        <v>0.34223300970873816</v>
      </c>
      <c r="R30" s="341">
        <v>0.32400000000000001</v>
      </c>
      <c r="S30" s="96">
        <f t="shared" si="8"/>
        <v>0.22087378640776725</v>
      </c>
      <c r="T30" s="341">
        <v>0.314</v>
      </c>
      <c r="U30" s="96">
        <f t="shared" si="9"/>
        <v>0.30177993527508118</v>
      </c>
      <c r="V30" s="341">
        <v>0.32</v>
      </c>
      <c r="W30" s="96">
        <f t="shared" si="10"/>
        <v>0.2532362459546928</v>
      </c>
    </row>
    <row r="31" spans="1:23" ht="16.5" customHeight="1">
      <c r="A31" s="1">
        <v>2007</v>
      </c>
      <c r="B31" s="341">
        <v>0.316</v>
      </c>
      <c r="C31" s="96">
        <f t="shared" si="0"/>
        <v>0.28559870550161837</v>
      </c>
      <c r="D31" s="341">
        <v>0.29599999999999999</v>
      </c>
      <c r="E31" s="96">
        <f t="shared" si="1"/>
        <v>0.44741100323624627</v>
      </c>
      <c r="F31" s="341">
        <v>0.252</v>
      </c>
      <c r="G31" s="96">
        <f t="shared" si="2"/>
        <v>0.80339805825242716</v>
      </c>
      <c r="H31" s="341">
        <v>0.28999999999999998</v>
      </c>
      <c r="I31" s="96">
        <f t="shared" si="3"/>
        <v>0.49595469255663466</v>
      </c>
      <c r="J31" s="341">
        <v>0.28299999999999997</v>
      </c>
      <c r="K31" s="96">
        <f t="shared" si="4"/>
        <v>0.55258899676375439</v>
      </c>
      <c r="L31" s="341">
        <v>0.29399999999999998</v>
      </c>
      <c r="M31" s="96">
        <f t="shared" si="5"/>
        <v>0.46359223300970909</v>
      </c>
      <c r="N31" s="341">
        <v>0.31900000000000001</v>
      </c>
      <c r="O31" s="96">
        <f t="shared" si="6"/>
        <v>0.2613268608414242</v>
      </c>
      <c r="P31" s="341">
        <v>0.313</v>
      </c>
      <c r="Q31" s="96">
        <f t="shared" si="7"/>
        <v>0.30987055016181259</v>
      </c>
      <c r="R31" s="341">
        <v>0.32800000000000001</v>
      </c>
      <c r="S31" s="96">
        <f t="shared" si="8"/>
        <v>0.18851132686084165</v>
      </c>
      <c r="T31" s="341">
        <v>0.318</v>
      </c>
      <c r="U31" s="96">
        <f t="shared" si="9"/>
        <v>0.26941747572815561</v>
      </c>
      <c r="V31" s="341">
        <v>0.314</v>
      </c>
      <c r="W31" s="96">
        <f t="shared" si="10"/>
        <v>0.30177993527508118</v>
      </c>
    </row>
    <row r="32" spans="1:23" ht="16.5" customHeight="1">
      <c r="A32" s="1">
        <v>2008</v>
      </c>
      <c r="B32" s="341">
        <v>0.314</v>
      </c>
      <c r="C32" s="96">
        <f t="shared" si="0"/>
        <v>0.30177993527508118</v>
      </c>
      <c r="D32" s="341">
        <v>0.30099999999999999</v>
      </c>
      <c r="E32" s="96">
        <f t="shared" si="1"/>
        <v>0.4069579288025893</v>
      </c>
      <c r="F32" s="341">
        <v>0.26300000000000001</v>
      </c>
      <c r="G32" s="96">
        <f t="shared" si="2"/>
        <v>0.71440129449838186</v>
      </c>
      <c r="H32" s="341">
        <v>0.29399999999999998</v>
      </c>
      <c r="I32" s="96">
        <f t="shared" si="3"/>
        <v>0.46359223300970909</v>
      </c>
      <c r="J32" s="341">
        <v>0.27900000000000003</v>
      </c>
      <c r="K32" s="96">
        <f t="shared" si="4"/>
        <v>0.58495145631067957</v>
      </c>
      <c r="L32" s="341">
        <v>0.29299999999999998</v>
      </c>
      <c r="M32" s="96">
        <f t="shared" si="5"/>
        <v>0.47168284789644044</v>
      </c>
      <c r="N32" s="341">
        <v>0.31900000000000001</v>
      </c>
      <c r="O32" s="96">
        <f t="shared" si="6"/>
        <v>0.2613268608414242</v>
      </c>
      <c r="P32" s="341">
        <v>0.30499999999999999</v>
      </c>
      <c r="Q32" s="96">
        <f t="shared" si="7"/>
        <v>0.37459546925566373</v>
      </c>
      <c r="R32" s="341">
        <v>0.308</v>
      </c>
      <c r="S32" s="96">
        <f t="shared" si="8"/>
        <v>0.35032362459546956</v>
      </c>
      <c r="T32" s="341">
        <v>0.309</v>
      </c>
      <c r="U32" s="96">
        <f t="shared" si="9"/>
        <v>0.34223300970873816</v>
      </c>
      <c r="V32" s="341">
        <v>0.311</v>
      </c>
      <c r="W32" s="96">
        <f t="shared" si="10"/>
        <v>0.32605177993527534</v>
      </c>
    </row>
    <row r="33" spans="1:23" ht="16.5" customHeight="1">
      <c r="A33" s="1">
        <v>2009</v>
      </c>
      <c r="B33" s="341">
        <v>0.315</v>
      </c>
      <c r="C33" s="96">
        <f t="shared" si="0"/>
        <v>0.29368932038834977</v>
      </c>
      <c r="D33" s="341">
        <v>0.3</v>
      </c>
      <c r="E33" s="96">
        <f t="shared" si="1"/>
        <v>0.4150485436893207</v>
      </c>
      <c r="F33" s="341">
        <v>0.254</v>
      </c>
      <c r="G33" s="96">
        <f t="shared" si="2"/>
        <v>0.78721682847896435</v>
      </c>
      <c r="H33" s="341">
        <v>0.30599999999999999</v>
      </c>
      <c r="I33" s="96">
        <f t="shared" si="3"/>
        <v>0.36650485436893232</v>
      </c>
      <c r="J33" s="341">
        <v>0.28699999999999998</v>
      </c>
      <c r="K33" s="96">
        <f t="shared" si="4"/>
        <v>0.52022653721682888</v>
      </c>
      <c r="L33" s="341">
        <v>0.28599999999999998</v>
      </c>
      <c r="M33" s="96">
        <f t="shared" si="5"/>
        <v>0.52831715210356023</v>
      </c>
      <c r="N33" s="341">
        <v>0.31900000000000001</v>
      </c>
      <c r="O33" s="96">
        <f t="shared" si="6"/>
        <v>0.2613268608414242</v>
      </c>
      <c r="P33" s="341">
        <v>0.29299999999999998</v>
      </c>
      <c r="Q33" s="96">
        <f t="shared" si="7"/>
        <v>0.47168284789644044</v>
      </c>
      <c r="R33" s="341">
        <v>0.316</v>
      </c>
      <c r="S33" s="96">
        <f t="shared" si="8"/>
        <v>0.28559870550161837</v>
      </c>
      <c r="T33" s="341">
        <v>0.32</v>
      </c>
      <c r="U33" s="96">
        <f t="shared" si="9"/>
        <v>0.2532362459546928</v>
      </c>
      <c r="V33" s="341">
        <v>0.32100000000000001</v>
      </c>
      <c r="W33" s="96">
        <f t="shared" si="10"/>
        <v>0.24514563106796142</v>
      </c>
    </row>
    <row r="34" spans="1:23" ht="16.5" customHeight="1">
      <c r="A34" s="1">
        <v>2010</v>
      </c>
      <c r="B34" s="341">
        <v>0.315</v>
      </c>
      <c r="C34" s="96">
        <f t="shared" si="0"/>
        <v>0.29368932038834977</v>
      </c>
      <c r="D34" s="341">
        <v>0.308</v>
      </c>
      <c r="E34" s="96">
        <f t="shared" si="1"/>
        <v>0.35032362459546956</v>
      </c>
      <c r="F34" s="341">
        <v>0.25800000000000001</v>
      </c>
      <c r="G34" s="96">
        <f t="shared" si="2"/>
        <v>0.75485436893203883</v>
      </c>
      <c r="H34" s="341">
        <v>0.29199999999999998</v>
      </c>
      <c r="I34" s="96">
        <f t="shared" si="3"/>
        <v>0.47977346278317184</v>
      </c>
      <c r="J34" s="341">
        <v>0.27900000000000003</v>
      </c>
      <c r="K34" s="96">
        <f t="shared" si="4"/>
        <v>0.58495145631067957</v>
      </c>
      <c r="L34" s="341">
        <v>0.28599999999999998</v>
      </c>
      <c r="M34" s="96">
        <f t="shared" si="5"/>
        <v>0.52831715210356023</v>
      </c>
      <c r="N34" s="341">
        <v>0.32</v>
      </c>
      <c r="O34" s="96">
        <f t="shared" si="6"/>
        <v>0.2532362459546928</v>
      </c>
      <c r="P34" s="341">
        <v>0.29599999999999999</v>
      </c>
      <c r="Q34" s="96">
        <f t="shared" si="7"/>
        <v>0.44741100323624627</v>
      </c>
      <c r="R34" s="341">
        <v>0.311</v>
      </c>
      <c r="S34" s="96">
        <f t="shared" si="8"/>
        <v>0.32605177993527534</v>
      </c>
      <c r="T34" s="341">
        <v>0.32</v>
      </c>
      <c r="U34" s="96">
        <f t="shared" si="9"/>
        <v>0.2532362459546928</v>
      </c>
      <c r="V34" s="341">
        <v>0.32200000000000001</v>
      </c>
      <c r="W34" s="96">
        <f t="shared" si="10"/>
        <v>0.23705501618123004</v>
      </c>
    </row>
    <row r="35" spans="1:23" ht="16.5" customHeight="1">
      <c r="A35" s="1">
        <v>2011</v>
      </c>
      <c r="B35" s="341">
        <v>0.311</v>
      </c>
      <c r="C35" s="96">
        <f t="shared" si="0"/>
        <v>0.32605177993527534</v>
      </c>
      <c r="D35" s="341">
        <v>0.30299999999999999</v>
      </c>
      <c r="E35" s="96">
        <f t="shared" si="1"/>
        <v>0.39077669902912654</v>
      </c>
      <c r="F35" s="341">
        <v>0.26500000000000001</v>
      </c>
      <c r="G35" s="96">
        <f t="shared" si="2"/>
        <v>0.69822006472491904</v>
      </c>
      <c r="H35" s="341">
        <v>0.28000000000000003</v>
      </c>
      <c r="I35" s="96">
        <f t="shared" si="3"/>
        <v>0.57686084142394811</v>
      </c>
      <c r="J35" s="341">
        <v>0.28899999999999998</v>
      </c>
      <c r="K35" s="96">
        <f t="shared" si="4"/>
        <v>0.50404530744336606</v>
      </c>
      <c r="L35" s="341">
        <v>0.29099999999999998</v>
      </c>
      <c r="M35" s="96">
        <f t="shared" si="5"/>
        <v>0.48786407766990325</v>
      </c>
      <c r="N35" s="341">
        <v>0.311</v>
      </c>
      <c r="O35" s="96">
        <f t="shared" si="6"/>
        <v>0.32605177993527534</v>
      </c>
      <c r="P35" s="341">
        <v>0.29199999999999998</v>
      </c>
      <c r="Q35" s="96">
        <f t="shared" si="7"/>
        <v>0.47977346278317184</v>
      </c>
      <c r="R35" s="341">
        <v>0.30599999999999999</v>
      </c>
      <c r="S35" s="96">
        <f t="shared" si="8"/>
        <v>0.36650485436893232</v>
      </c>
      <c r="T35" s="341">
        <v>0.32600000000000001</v>
      </c>
      <c r="U35" s="96">
        <f t="shared" si="9"/>
        <v>0.20469255663430444</v>
      </c>
      <c r="V35" s="341">
        <v>0.312</v>
      </c>
      <c r="W35" s="96">
        <f t="shared" si="10"/>
        <v>0.31796116504854399</v>
      </c>
    </row>
    <row r="36" spans="1:23" ht="16.5" customHeight="1">
      <c r="A36" s="1">
        <v>2012</v>
      </c>
      <c r="B36" s="341">
        <v>0.316</v>
      </c>
      <c r="C36" s="96">
        <f t="shared" si="0"/>
        <v>0.28559870550161837</v>
      </c>
      <c r="D36" s="341">
        <v>0.29899999999999999</v>
      </c>
      <c r="E36" s="96">
        <f t="shared" si="1"/>
        <v>0.42313915857605211</v>
      </c>
      <c r="F36" s="341">
        <v>0.25700000000000001</v>
      </c>
      <c r="G36" s="96">
        <f t="shared" si="2"/>
        <v>0.76294498381877018</v>
      </c>
      <c r="H36" s="341">
        <v>0.29199999999999998</v>
      </c>
      <c r="I36" s="96">
        <f t="shared" si="3"/>
        <v>0.47977346278317184</v>
      </c>
      <c r="J36" s="341">
        <v>0.28799999999999998</v>
      </c>
      <c r="K36" s="96">
        <f t="shared" si="4"/>
        <v>0.51213592233009742</v>
      </c>
      <c r="L36" s="341">
        <v>0.29699999999999999</v>
      </c>
      <c r="M36" s="96">
        <f t="shared" si="5"/>
        <v>0.43932038834951487</v>
      </c>
      <c r="N36" s="341">
        <v>0.32200000000000001</v>
      </c>
      <c r="O36" s="96">
        <f t="shared" si="6"/>
        <v>0.23705501618123004</v>
      </c>
      <c r="P36" s="341">
        <v>0.29799999999999999</v>
      </c>
      <c r="Q36" s="96">
        <f t="shared" si="7"/>
        <v>0.43122977346278346</v>
      </c>
      <c r="R36" s="341">
        <v>0.29699999999999999</v>
      </c>
      <c r="S36" s="96">
        <f t="shared" si="8"/>
        <v>0.43932038834951487</v>
      </c>
      <c r="T36" s="341">
        <v>0.307</v>
      </c>
      <c r="U36" s="96">
        <f t="shared" si="9"/>
        <v>0.35841423948220091</v>
      </c>
      <c r="V36" s="341">
        <v>0.313</v>
      </c>
      <c r="W36" s="96">
        <f t="shared" si="10"/>
        <v>0.30987055016181259</v>
      </c>
    </row>
    <row r="37" spans="1:23" ht="16.5" customHeight="1">
      <c r="A37" s="1">
        <v>2013</v>
      </c>
      <c r="B37" s="341">
        <v>0.318</v>
      </c>
      <c r="C37" s="96">
        <f t="shared" si="0"/>
        <v>0.26941747572815561</v>
      </c>
      <c r="D37" s="341">
        <v>0.30599999999999999</v>
      </c>
      <c r="E37" s="96">
        <f t="shared" si="1"/>
        <v>0.36650485436893232</v>
      </c>
      <c r="F37" s="341">
        <v>0.28499999999999998</v>
      </c>
      <c r="G37" s="96">
        <f t="shared" si="2"/>
        <v>0.53640776699029158</v>
      </c>
      <c r="H37" s="341">
        <v>0.30199999999999999</v>
      </c>
      <c r="I37" s="96">
        <f t="shared" si="3"/>
        <v>0.39886731391585789</v>
      </c>
      <c r="J37" s="341">
        <v>0.28299999999999997</v>
      </c>
      <c r="K37" s="96">
        <f t="shared" si="4"/>
        <v>0.55258899676375439</v>
      </c>
      <c r="L37" s="341">
        <v>0.29199999999999998</v>
      </c>
      <c r="M37" s="96">
        <f t="shared" si="5"/>
        <v>0.47977346278317184</v>
      </c>
      <c r="N37" s="341">
        <v>0.32700000000000001</v>
      </c>
      <c r="O37" s="96">
        <f t="shared" si="6"/>
        <v>0.19660194174757306</v>
      </c>
      <c r="P37" s="341">
        <v>0.29399999999999998</v>
      </c>
      <c r="Q37" s="96">
        <f t="shared" si="7"/>
        <v>0.46359223300970909</v>
      </c>
      <c r="R37" s="341">
        <v>0.307</v>
      </c>
      <c r="S37" s="96">
        <f t="shared" si="8"/>
        <v>0.35841423948220091</v>
      </c>
      <c r="T37" s="341">
        <v>0.313</v>
      </c>
      <c r="U37" s="96">
        <f t="shared" si="9"/>
        <v>0.30987055016181259</v>
      </c>
      <c r="V37" s="341">
        <v>0.318</v>
      </c>
      <c r="W37" s="96">
        <f t="shared" si="10"/>
        <v>0.26941747572815561</v>
      </c>
    </row>
    <row r="38" spans="1:23" ht="16.5" customHeight="1">
      <c r="A38" s="1">
        <v>2014</v>
      </c>
      <c r="B38" s="341">
        <v>0.311</v>
      </c>
      <c r="C38" s="96">
        <f t="shared" si="0"/>
        <v>0.32605177993527534</v>
      </c>
      <c r="D38" s="341">
        <v>0.29299999999999998</v>
      </c>
      <c r="E38" s="96">
        <f t="shared" si="1"/>
        <v>0.47168284789644044</v>
      </c>
      <c r="F38" s="341">
        <v>0.27500000000000002</v>
      </c>
      <c r="G38" s="96">
        <f t="shared" si="2"/>
        <v>0.61731391585760509</v>
      </c>
      <c r="H38" s="341">
        <v>0.29099999999999998</v>
      </c>
      <c r="I38" s="96">
        <f t="shared" si="3"/>
        <v>0.48786407766990325</v>
      </c>
      <c r="J38" s="341">
        <v>0.27700000000000002</v>
      </c>
      <c r="K38" s="96">
        <f t="shared" si="4"/>
        <v>0.60113268608414228</v>
      </c>
      <c r="L38" s="341">
        <v>0.28100000000000003</v>
      </c>
      <c r="M38" s="96">
        <f t="shared" si="5"/>
        <v>0.56877022653721676</v>
      </c>
      <c r="N38" s="341">
        <v>0.316</v>
      </c>
      <c r="O38" s="96">
        <f t="shared" si="6"/>
        <v>0.28559870550161837</v>
      </c>
      <c r="P38" s="341">
        <v>0.29699999999999999</v>
      </c>
      <c r="Q38" s="96">
        <f t="shared" si="7"/>
        <v>0.43932038834951487</v>
      </c>
      <c r="R38" s="341">
        <v>0.307</v>
      </c>
      <c r="S38" s="96">
        <f t="shared" si="8"/>
        <v>0.35841423948220091</v>
      </c>
      <c r="T38" s="341">
        <v>0.31900000000000001</v>
      </c>
      <c r="U38" s="96">
        <f t="shared" si="9"/>
        <v>0.2613268608414242</v>
      </c>
      <c r="V38" s="341">
        <v>0.308</v>
      </c>
      <c r="W38" s="96">
        <f t="shared" si="10"/>
        <v>0.35032362459546956</v>
      </c>
    </row>
    <row r="39" spans="1:23" ht="16.5" customHeight="1">
      <c r="A39" s="1">
        <v>2015</v>
      </c>
      <c r="B39" s="341">
        <v>0.314</v>
      </c>
      <c r="C39" s="96">
        <f t="shared" si="0"/>
        <v>0.30177993527508118</v>
      </c>
      <c r="D39" s="341">
        <v>0.314</v>
      </c>
      <c r="E39" s="96">
        <f t="shared" si="1"/>
        <v>0.30177993527508118</v>
      </c>
      <c r="F39" s="341">
        <v>0.27900000000000003</v>
      </c>
      <c r="G39" s="96">
        <f t="shared" si="2"/>
        <v>0.58495145631067957</v>
      </c>
      <c r="H39" s="341">
        <v>0.29799999999999999</v>
      </c>
      <c r="I39" s="96">
        <f t="shared" si="3"/>
        <v>0.43122977346278346</v>
      </c>
      <c r="J39" s="341">
        <v>0.27300000000000002</v>
      </c>
      <c r="K39" s="96">
        <f t="shared" si="4"/>
        <v>0.6334951456310679</v>
      </c>
      <c r="L39" s="341">
        <v>0.28499999999999998</v>
      </c>
      <c r="M39" s="96">
        <f t="shared" si="5"/>
        <v>0.53640776699029158</v>
      </c>
      <c r="N39" s="341">
        <v>0.318</v>
      </c>
      <c r="O39" s="96">
        <f t="shared" si="6"/>
        <v>0.26941747572815561</v>
      </c>
      <c r="P39" s="341">
        <v>0.3</v>
      </c>
      <c r="Q39" s="96">
        <f t="shared" si="7"/>
        <v>0.4150485436893207</v>
      </c>
      <c r="R39" s="341">
        <v>0.30299999999999999</v>
      </c>
      <c r="S39" s="96">
        <f t="shared" si="8"/>
        <v>0.39077669902912654</v>
      </c>
      <c r="T39" s="341">
        <v>0.32400000000000001</v>
      </c>
      <c r="U39" s="96">
        <f t="shared" si="9"/>
        <v>0.22087378640776725</v>
      </c>
      <c r="V39" s="341">
        <v>0.312</v>
      </c>
      <c r="W39" s="96">
        <f t="shared" si="10"/>
        <v>0.31796116504854399</v>
      </c>
    </row>
    <row r="40" spans="1:23" ht="16.5" customHeight="1">
      <c r="A40" s="1">
        <v>2016</v>
      </c>
      <c r="B40" s="341">
        <v>0.30599999999999999</v>
      </c>
      <c r="C40" s="96">
        <f t="shared" si="0"/>
        <v>0.36650485436893232</v>
      </c>
      <c r="D40" s="341">
        <v>0.30099999999999999</v>
      </c>
      <c r="E40" s="96">
        <f t="shared" si="1"/>
        <v>0.4069579288025893</v>
      </c>
      <c r="F40" s="341">
        <v>0.26900000000000002</v>
      </c>
      <c r="G40" s="96">
        <f t="shared" si="2"/>
        <v>0.66585760517799342</v>
      </c>
      <c r="H40" s="341">
        <v>0.29699999999999999</v>
      </c>
      <c r="I40" s="96">
        <f t="shared" si="3"/>
        <v>0.43932038834951487</v>
      </c>
      <c r="J40" s="341">
        <v>0.27800000000000002</v>
      </c>
      <c r="K40" s="96">
        <f t="shared" si="4"/>
        <v>0.59304207119741092</v>
      </c>
      <c r="L40" s="341">
        <v>0.28399999999999997</v>
      </c>
      <c r="M40" s="96">
        <f t="shared" si="5"/>
        <v>0.54449838187702304</v>
      </c>
      <c r="N40" s="341">
        <v>0.32</v>
      </c>
      <c r="O40" s="96">
        <f t="shared" si="6"/>
        <v>0.2532362459546928</v>
      </c>
      <c r="P40" s="341">
        <v>0.28999999999999998</v>
      </c>
      <c r="Q40" s="96">
        <f t="shared" si="7"/>
        <v>0.49595469255663466</v>
      </c>
      <c r="R40" s="341">
        <v>0.28999999999999998</v>
      </c>
      <c r="S40" s="96">
        <f t="shared" si="8"/>
        <v>0.49595469255663466</v>
      </c>
      <c r="T40" s="341">
        <v>0.29699999999999999</v>
      </c>
      <c r="U40" s="96">
        <f t="shared" si="9"/>
        <v>0.43932038834951487</v>
      </c>
      <c r="V40" s="341">
        <v>0.29599999999999999</v>
      </c>
      <c r="W40" s="96">
        <f t="shared" si="10"/>
        <v>0.44741100323624627</v>
      </c>
    </row>
    <row r="41" spans="1:23" ht="16.5" customHeight="1">
      <c r="A41" s="1">
        <v>2017</v>
      </c>
      <c r="B41" s="341">
        <v>0.31</v>
      </c>
      <c r="C41" s="96">
        <f t="shared" si="0"/>
        <v>0.33414239482200675</v>
      </c>
      <c r="D41" s="341">
        <v>0.307</v>
      </c>
      <c r="E41" s="96">
        <f t="shared" si="1"/>
        <v>0.35841423948220091</v>
      </c>
      <c r="F41" s="341">
        <v>0.27900000000000003</v>
      </c>
      <c r="G41" s="96">
        <f t="shared" si="2"/>
        <v>0.58495145631067957</v>
      </c>
      <c r="H41" s="341">
        <v>0.29399999999999998</v>
      </c>
      <c r="I41" s="96">
        <f t="shared" si="3"/>
        <v>0.46359223300970909</v>
      </c>
      <c r="J41" s="341">
        <v>0.27600000000000002</v>
      </c>
      <c r="K41" s="96">
        <f t="shared" si="4"/>
        <v>0.60922330097087374</v>
      </c>
      <c r="L41" s="341">
        <v>0.28799999999999998</v>
      </c>
      <c r="M41" s="96">
        <f t="shared" si="5"/>
        <v>0.51213592233009742</v>
      </c>
      <c r="N41" s="341">
        <v>0.32200000000000001</v>
      </c>
      <c r="O41" s="96">
        <f t="shared" si="6"/>
        <v>0.23705501618123004</v>
      </c>
      <c r="P41" s="341">
        <v>0.30299999999999999</v>
      </c>
      <c r="Q41" s="96">
        <f t="shared" si="7"/>
        <v>0.39077669902912654</v>
      </c>
      <c r="R41" s="341">
        <v>0.30399999999999999</v>
      </c>
      <c r="S41" s="96">
        <f t="shared" si="8"/>
        <v>0.38268608414239513</v>
      </c>
      <c r="T41" s="341">
        <v>0.29599999999999999</v>
      </c>
      <c r="U41" s="96">
        <f t="shared" si="9"/>
        <v>0.44741100323624627</v>
      </c>
      <c r="V41" s="341">
        <v>0.30199999999999999</v>
      </c>
      <c r="W41" s="96">
        <f t="shared" si="10"/>
        <v>0.39886731391585789</v>
      </c>
    </row>
    <row r="42" spans="1:23" s="82" customFormat="1" ht="16.5" customHeight="1">
      <c r="A42" s="82">
        <v>2018</v>
      </c>
      <c r="B42" s="341">
        <v>0.30299999999999999</v>
      </c>
      <c r="C42" s="96">
        <f>(D$53-B42)/D$55</f>
        <v>0.39077669902912654</v>
      </c>
      <c r="D42" s="341">
        <v>0.29699999999999999</v>
      </c>
      <c r="E42" s="96">
        <f t="shared" si="1"/>
        <v>0.43932038834951487</v>
      </c>
      <c r="F42" s="341">
        <v>0.27900000000000003</v>
      </c>
      <c r="G42" s="96">
        <f t="shared" si="2"/>
        <v>0.58495145631067957</v>
      </c>
      <c r="H42" s="341">
        <v>0.28599999999999998</v>
      </c>
      <c r="I42" s="96">
        <f t="shared" si="3"/>
        <v>0.52831715210356023</v>
      </c>
      <c r="J42" s="341">
        <v>0.28100000000000003</v>
      </c>
      <c r="K42" s="96">
        <f t="shared" si="4"/>
        <v>0.56877022653721676</v>
      </c>
      <c r="L42" s="341">
        <v>0.28299999999999997</v>
      </c>
      <c r="M42" s="96">
        <f t="shared" si="5"/>
        <v>0.55258899676375439</v>
      </c>
      <c r="N42" s="341">
        <v>0.311</v>
      </c>
      <c r="O42" s="96">
        <f t="shared" si="6"/>
        <v>0.32605177993527534</v>
      </c>
      <c r="P42" s="341">
        <v>0.29099999999999998</v>
      </c>
      <c r="Q42" s="96">
        <f t="shared" si="7"/>
        <v>0.48786407766990325</v>
      </c>
      <c r="R42" s="341">
        <v>0.28999999999999998</v>
      </c>
      <c r="S42" s="96">
        <f t="shared" si="8"/>
        <v>0.49595469255663466</v>
      </c>
      <c r="T42" s="341">
        <v>0.29899999999999999</v>
      </c>
      <c r="U42" s="96">
        <f t="shared" si="9"/>
        <v>0.42313915857605211</v>
      </c>
      <c r="V42" s="341">
        <v>0.3</v>
      </c>
      <c r="W42" s="96">
        <f t="shared" si="10"/>
        <v>0.4150485436893207</v>
      </c>
    </row>
    <row r="43" spans="1:23" ht="16.5" customHeight="1">
      <c r="B43" s="18"/>
      <c r="C43" s="18"/>
      <c r="D43" s="18"/>
      <c r="E43" s="18"/>
      <c r="F43" s="332"/>
      <c r="G43" s="18"/>
      <c r="H43" s="18"/>
      <c r="I43" s="18"/>
      <c r="J43" s="18"/>
      <c r="K43" s="18"/>
      <c r="L43" s="18"/>
      <c r="M43" s="18"/>
      <c r="N43" s="18"/>
      <c r="O43" s="18"/>
      <c r="P43" s="18"/>
      <c r="Q43" s="96"/>
      <c r="R43" s="18"/>
      <c r="S43" s="18"/>
      <c r="T43" s="18"/>
      <c r="U43" s="18"/>
      <c r="V43" s="18"/>
      <c r="W43" s="18"/>
    </row>
    <row r="44" spans="1:23" ht="16.5" customHeight="1">
      <c r="B44" s="18" t="s">
        <v>340</v>
      </c>
      <c r="C44" s="18"/>
      <c r="D44" s="18"/>
      <c r="E44" s="18"/>
      <c r="F44" s="18"/>
      <c r="G44" s="18"/>
      <c r="H44" s="18"/>
      <c r="I44" s="18"/>
      <c r="J44" s="18"/>
      <c r="K44" s="18"/>
      <c r="L44" s="18"/>
      <c r="M44" s="18"/>
      <c r="N44" s="18" t="s">
        <v>340</v>
      </c>
      <c r="O44" s="18"/>
      <c r="P44" s="18"/>
      <c r="Q44" s="18"/>
      <c r="R44" s="18"/>
      <c r="S44" s="18"/>
      <c r="T44" s="18"/>
      <c r="U44" s="18"/>
      <c r="V44" s="18"/>
      <c r="W44" s="18"/>
    </row>
    <row r="45" spans="1:23" ht="16.5" customHeight="1">
      <c r="A45" s="82" t="s">
        <v>989</v>
      </c>
      <c r="B45" s="96">
        <f t="shared" ref="B45" si="11">(POWER(B41/B5, 1/36)-1)*100</f>
        <v>0.23383718816671895</v>
      </c>
      <c r="C45" s="96">
        <f>(POWER(C42/C5, 1/37)-1)*100</f>
        <v>-0.85244948043083912</v>
      </c>
      <c r="D45" s="96">
        <f t="shared" ref="D45:W45" si="12">(POWER(D42/D5, 1/37)-1)*100</f>
        <v>0.12104049397925198</v>
      </c>
      <c r="E45" s="96">
        <f t="shared" si="12"/>
        <v>-0.57841800780980002</v>
      </c>
      <c r="F45" s="96">
        <f t="shared" si="12"/>
        <v>1.9445878665980132E-2</v>
      </c>
      <c r="G45" s="96">
        <f t="shared" si="12"/>
        <v>-7.3720981799940688E-2</v>
      </c>
      <c r="H45" s="96">
        <f t="shared" si="12"/>
        <v>0.13574000162901445</v>
      </c>
      <c r="I45" s="96">
        <f t="shared" si="12"/>
        <v>-0.52361377766363404</v>
      </c>
      <c r="J45" s="96">
        <f t="shared" si="12"/>
        <v>-8.5169800855411371E-2</v>
      </c>
      <c r="K45" s="96">
        <f t="shared" si="12"/>
        <v>0.37093479596057577</v>
      </c>
      <c r="L45" s="96">
        <f t="shared" si="12"/>
        <v>2.8807647184292406E-2</v>
      </c>
      <c r="M45" s="96">
        <f t="shared" si="12"/>
        <v>-0.11611243146114614</v>
      </c>
      <c r="N45" s="96">
        <f t="shared" si="12"/>
        <v>0.36279393111560143</v>
      </c>
      <c r="O45" s="96">
        <f t="shared" si="12"/>
        <v>-1.8127910345231424</v>
      </c>
      <c r="P45" s="96">
        <f t="shared" si="12"/>
        <v>1.8641140106967491E-2</v>
      </c>
      <c r="Q45" s="96">
        <f t="shared" si="12"/>
        <v>-8.8148483298089442E-2</v>
      </c>
      <c r="R45" s="96">
        <f t="shared" si="12"/>
        <v>-0.25726358912090408</v>
      </c>
      <c r="S45" s="96">
        <f t="shared" si="12"/>
        <v>1.7467357867756661</v>
      </c>
      <c r="T45" s="96">
        <f t="shared" si="12"/>
        <v>0.13920310913912992</v>
      </c>
      <c r="U45" s="96">
        <f t="shared" si="12"/>
        <v>-0.67920685334876829</v>
      </c>
      <c r="V45" s="96">
        <f t="shared" si="12"/>
        <v>0.18664117846434181</v>
      </c>
      <c r="W45" s="96">
        <f t="shared" si="12"/>
        <v>-0.8857982822407573</v>
      </c>
    </row>
    <row r="46" spans="1:23" ht="17.25" customHeight="1">
      <c r="B46" s="379" t="s">
        <v>996</v>
      </c>
      <c r="C46" s="379"/>
      <c r="D46" s="379"/>
      <c r="E46" s="379"/>
      <c r="F46" s="379"/>
      <c r="G46" s="379"/>
      <c r="H46" s="379"/>
      <c r="I46" s="379"/>
      <c r="J46" s="379"/>
      <c r="K46" s="379"/>
    </row>
    <row r="47" spans="1:23">
      <c r="B47" s="82" t="s">
        <v>1235</v>
      </c>
    </row>
    <row r="49" spans="3:4">
      <c r="C49" s="1" t="s">
        <v>461</v>
      </c>
      <c r="D49" s="6">
        <f>MAX(B5:B42,D5:D42,F5:F42,H5:H42,J5:J42,L5:L42,N5:N42,P5:P42,R5:R42,T5:T42,V5:V42)</f>
        <v>0.34100000000000003</v>
      </c>
    </row>
    <row r="50" spans="3:4">
      <c r="C50" s="1" t="s">
        <v>462</v>
      </c>
      <c r="D50" s="6">
        <f>MIN(B5:B42,D5:D42,F5:F42,H5:H42,J5:J42,L5:L42,N5:N42,P5:P42,R5:R42,T5:T42,V5:V42)</f>
        <v>0.23799999999999999</v>
      </c>
    </row>
    <row r="51" spans="3:4">
      <c r="C51" s="1" t="s">
        <v>335</v>
      </c>
      <c r="D51" s="6">
        <f>D49-D50</f>
        <v>0.10300000000000004</v>
      </c>
    </row>
    <row r="52" spans="3:4">
      <c r="C52" s="1" t="s">
        <v>336</v>
      </c>
      <c r="D52" s="1">
        <f>D51/10</f>
        <v>1.0300000000000004E-2</v>
      </c>
    </row>
    <row r="53" spans="3:4">
      <c r="C53" s="1" t="s">
        <v>465</v>
      </c>
      <c r="D53" s="6">
        <f>D49+D52</f>
        <v>0.35130000000000006</v>
      </c>
    </row>
    <row r="54" spans="3:4">
      <c r="C54" s="1" t="s">
        <v>466</v>
      </c>
      <c r="D54" s="6">
        <f>D50-D52</f>
        <v>0.22769999999999999</v>
      </c>
    </row>
    <row r="55" spans="3:4">
      <c r="C55" s="1" t="s">
        <v>337</v>
      </c>
      <c r="D55" s="6">
        <f>D53-D54</f>
        <v>0.12360000000000007</v>
      </c>
    </row>
  </sheetData>
  <mergeCells count="12">
    <mergeCell ref="B46:K46"/>
    <mergeCell ref="B3:C3"/>
    <mergeCell ref="D3:E3"/>
    <mergeCell ref="F3:G3"/>
    <mergeCell ref="H3:I3"/>
    <mergeCell ref="J3:K3"/>
    <mergeCell ref="V3:W3"/>
    <mergeCell ref="L3:M3"/>
    <mergeCell ref="N3:O3"/>
    <mergeCell ref="P3:Q3"/>
    <mergeCell ref="R3:S3"/>
    <mergeCell ref="T3:U3"/>
  </mergeCells>
  <phoneticPr fontId="16" type="noConversion"/>
  <pageMargins left="0.15748031496062992" right="0.15748031496062992" top="0.59055118110236227" bottom="0.59055118110236227" header="0.51181102362204722" footer="0.51181102362204722"/>
  <pageSetup scale="71" orientation="landscape" r:id="rId1"/>
  <headerFooter alignWithMargins="0"/>
  <rowBreaks count="1" manualBreakCount="1">
    <brk id="50" max="16383" man="1"/>
  </rowBreaks>
  <colBreaks count="1" manualBreakCount="1">
    <brk id="13" max="1048575" man="1"/>
  </colBreaks>
</worksheet>
</file>

<file path=xl/worksheets/sheet56.xml><?xml version="1.0" encoding="utf-8"?>
<worksheet xmlns="http://schemas.openxmlformats.org/spreadsheetml/2006/main" xmlns:r="http://schemas.openxmlformats.org/officeDocument/2006/relationships">
  <dimension ref="A1:AS63"/>
  <sheetViews>
    <sheetView zoomScale="70" zoomScaleNormal="70" zoomScaleSheetLayoutView="105" workbookViewId="0">
      <pane xSplit="1" ySplit="4" topLeftCell="B20" activePane="bottomRight" state="frozen"/>
      <selection activeCell="B23" sqref="B23"/>
      <selection pane="topRight" activeCell="B23" sqref="B23"/>
      <selection pane="bottomLeft" activeCell="B23" sqref="B23"/>
      <selection pane="bottomRight" activeCell="H53" sqref="H53"/>
    </sheetView>
  </sheetViews>
  <sheetFormatPr defaultColWidth="8.875" defaultRowHeight="12.75"/>
  <cols>
    <col min="1" max="1" width="8" style="1" customWidth="1"/>
    <col min="2" max="2" width="14.5" style="8" customWidth="1"/>
    <col min="3" max="3" width="15.625" style="8" customWidth="1"/>
    <col min="4" max="4" width="13.75" style="6" bestFit="1" customWidth="1"/>
    <col min="5" max="5" width="19.25" style="6" bestFit="1" customWidth="1"/>
    <col min="6" max="6" width="13.875" style="8" bestFit="1" customWidth="1"/>
    <col min="7" max="7" width="15.125" style="8" bestFit="1" customWidth="1"/>
    <col min="8" max="8" width="13.75" style="6" bestFit="1" customWidth="1"/>
    <col min="9" max="9" width="19.25" style="6" bestFit="1" customWidth="1"/>
    <col min="10" max="10" width="13.875" style="8" bestFit="1" customWidth="1"/>
    <col min="11" max="11" width="15.125" style="8" bestFit="1" customWidth="1"/>
    <col min="12" max="12" width="13.75" style="6" bestFit="1" customWidth="1"/>
    <col min="13" max="13" width="19.25" style="6" bestFit="1" customWidth="1"/>
    <col min="14" max="14" width="13.875" style="8" bestFit="1" customWidth="1"/>
    <col min="15" max="15" width="15.125" style="8" bestFit="1" customWidth="1"/>
    <col min="16" max="16" width="13.75" style="6" bestFit="1" customWidth="1"/>
    <col min="17" max="17" width="19.25" style="6" bestFit="1" customWidth="1"/>
    <col min="18" max="18" width="14" style="8" customWidth="1"/>
    <col min="19" max="19" width="15.125" style="8" bestFit="1" customWidth="1"/>
    <col min="20" max="20" width="13.75" style="6" bestFit="1" customWidth="1"/>
    <col min="21" max="21" width="19.25" style="6" bestFit="1" customWidth="1"/>
    <col min="22" max="22" width="13.875" style="8" bestFit="1" customWidth="1"/>
    <col min="23" max="23" width="15.125" style="8" bestFit="1" customWidth="1"/>
    <col min="24" max="24" width="13.75" style="6" bestFit="1" customWidth="1"/>
    <col min="25" max="25" width="19.25" style="6" bestFit="1" customWidth="1"/>
    <col min="26" max="26" width="13.875" style="8" bestFit="1" customWidth="1"/>
    <col min="27" max="27" width="15.125" style="8" bestFit="1" customWidth="1"/>
    <col min="28" max="28" width="13.75" style="6" bestFit="1" customWidth="1"/>
    <col min="29" max="29" width="19.25" style="6" bestFit="1" customWidth="1"/>
    <col min="30" max="30" width="13.875" style="8" bestFit="1" customWidth="1"/>
    <col min="31" max="31" width="15.125" style="8" bestFit="1" customWidth="1"/>
    <col min="32" max="32" width="13.75" style="6" bestFit="1" customWidth="1"/>
    <col min="33" max="33" width="19.25" style="6" bestFit="1" customWidth="1"/>
    <col min="34" max="34" width="16" style="8" customWidth="1"/>
    <col min="35" max="35" width="15.125" style="8" bestFit="1" customWidth="1"/>
    <col min="36" max="36" width="13.75" style="6" bestFit="1" customWidth="1"/>
    <col min="37" max="37" width="19.25" style="6" bestFit="1" customWidth="1"/>
    <col min="38" max="38" width="13.875" style="8" bestFit="1" customWidth="1"/>
    <col min="39" max="39" width="15.125" style="8" bestFit="1" customWidth="1"/>
    <col min="40" max="40" width="13.75" style="6" bestFit="1" customWidth="1"/>
    <col min="41" max="41" width="19.25" style="6" bestFit="1" customWidth="1"/>
    <col min="42" max="42" width="13.875" style="8" bestFit="1" customWidth="1"/>
    <col min="43" max="43" width="15.125" style="8" bestFit="1" customWidth="1"/>
    <col min="44" max="44" width="13.75" style="6" bestFit="1" customWidth="1"/>
    <col min="45" max="45" width="19.25" style="6" bestFit="1" customWidth="1"/>
    <col min="46" max="16384" width="8.875" style="1"/>
  </cols>
  <sheetData>
    <row r="1" spans="1:45">
      <c r="B1" s="8" t="s">
        <v>649</v>
      </c>
      <c r="R1" s="8" t="s">
        <v>650</v>
      </c>
      <c r="AH1" s="8" t="s">
        <v>651</v>
      </c>
    </row>
    <row r="2" spans="1:45">
      <c r="B2" s="370" t="s">
        <v>264</v>
      </c>
      <c r="C2" s="370"/>
      <c r="D2" s="370"/>
      <c r="E2" s="370"/>
      <c r="F2" s="370" t="s">
        <v>280</v>
      </c>
      <c r="G2" s="370"/>
      <c r="H2" s="370"/>
      <c r="I2" s="370"/>
      <c r="J2" s="370" t="s">
        <v>281</v>
      </c>
      <c r="K2" s="370"/>
      <c r="L2" s="370"/>
      <c r="M2" s="370"/>
      <c r="N2" s="370" t="s">
        <v>282</v>
      </c>
      <c r="O2" s="370"/>
      <c r="P2" s="370"/>
      <c r="Q2" s="370"/>
      <c r="R2" s="370" t="s">
        <v>283</v>
      </c>
      <c r="S2" s="370"/>
      <c r="T2" s="370"/>
      <c r="U2" s="370"/>
      <c r="V2" s="370" t="s">
        <v>284</v>
      </c>
      <c r="W2" s="370"/>
      <c r="X2" s="370"/>
      <c r="Y2" s="370"/>
      <c r="Z2" s="370" t="s">
        <v>285</v>
      </c>
      <c r="AA2" s="370"/>
      <c r="AB2" s="370"/>
      <c r="AC2" s="370"/>
      <c r="AD2" s="370" t="s">
        <v>286</v>
      </c>
      <c r="AE2" s="370"/>
      <c r="AF2" s="370"/>
      <c r="AG2" s="370"/>
      <c r="AH2" s="370" t="s">
        <v>287</v>
      </c>
      <c r="AI2" s="370"/>
      <c r="AJ2" s="370"/>
      <c r="AK2" s="370"/>
      <c r="AL2" s="370" t="s">
        <v>288</v>
      </c>
      <c r="AM2" s="370"/>
      <c r="AN2" s="370"/>
      <c r="AO2" s="370"/>
      <c r="AP2" s="370" t="s">
        <v>289</v>
      </c>
      <c r="AQ2" s="370"/>
      <c r="AR2" s="370"/>
      <c r="AS2" s="370"/>
    </row>
    <row r="3" spans="1:45" s="18" customFormat="1">
      <c r="B3" s="291" t="s">
        <v>1243</v>
      </c>
      <c r="C3" s="291" t="s">
        <v>1244</v>
      </c>
      <c r="D3" s="96" t="s">
        <v>668</v>
      </c>
      <c r="E3" s="96" t="s">
        <v>1245</v>
      </c>
      <c r="F3" s="291" t="s">
        <v>1243</v>
      </c>
      <c r="G3" s="291" t="s">
        <v>1244</v>
      </c>
      <c r="H3" s="96" t="s">
        <v>668</v>
      </c>
      <c r="I3" s="96" t="s">
        <v>1245</v>
      </c>
      <c r="J3" s="291" t="s">
        <v>1243</v>
      </c>
      <c r="K3" s="291" t="s">
        <v>1244</v>
      </c>
      <c r="L3" s="96" t="s">
        <v>668</v>
      </c>
      <c r="M3" s="96" t="s">
        <v>1245</v>
      </c>
      <c r="N3" s="291" t="s">
        <v>1243</v>
      </c>
      <c r="O3" s="291" t="s">
        <v>1244</v>
      </c>
      <c r="P3" s="96" t="s">
        <v>668</v>
      </c>
      <c r="Q3" s="96" t="s">
        <v>1245</v>
      </c>
      <c r="R3" s="291" t="s">
        <v>1243</v>
      </c>
      <c r="S3" s="291" t="s">
        <v>1244</v>
      </c>
      <c r="T3" s="96" t="s">
        <v>668</v>
      </c>
      <c r="U3" s="96" t="s">
        <v>1245</v>
      </c>
      <c r="V3" s="291" t="s">
        <v>1243</v>
      </c>
      <c r="W3" s="291" t="s">
        <v>1244</v>
      </c>
      <c r="X3" s="96" t="s">
        <v>668</v>
      </c>
      <c r="Y3" s="96" t="s">
        <v>1245</v>
      </c>
      <c r="Z3" s="291" t="s">
        <v>1243</v>
      </c>
      <c r="AA3" s="291" t="s">
        <v>1244</v>
      </c>
      <c r="AB3" s="96" t="s">
        <v>668</v>
      </c>
      <c r="AC3" s="96" t="s">
        <v>1245</v>
      </c>
      <c r="AD3" s="291" t="s">
        <v>1243</v>
      </c>
      <c r="AE3" s="291" t="s">
        <v>1244</v>
      </c>
      <c r="AF3" s="96" t="s">
        <v>668</v>
      </c>
      <c r="AG3" s="96" t="s">
        <v>1245</v>
      </c>
      <c r="AH3" s="291" t="s">
        <v>1243</v>
      </c>
      <c r="AI3" s="291" t="s">
        <v>1244</v>
      </c>
      <c r="AJ3" s="96" t="s">
        <v>668</v>
      </c>
      <c r="AK3" s="96" t="s">
        <v>1245</v>
      </c>
      <c r="AL3" s="291" t="s">
        <v>1243</v>
      </c>
      <c r="AM3" s="291" t="s">
        <v>1244</v>
      </c>
      <c r="AN3" s="96" t="s">
        <v>668</v>
      </c>
      <c r="AO3" s="96" t="s">
        <v>1245</v>
      </c>
      <c r="AP3" s="291" t="s">
        <v>1243</v>
      </c>
      <c r="AQ3" s="291" t="s">
        <v>1244</v>
      </c>
      <c r="AR3" s="96" t="s">
        <v>668</v>
      </c>
      <c r="AS3" s="96" t="s">
        <v>1245</v>
      </c>
    </row>
    <row r="4" spans="1:45">
      <c r="B4" s="291" t="s">
        <v>77</v>
      </c>
      <c r="C4" s="291" t="s">
        <v>78</v>
      </c>
      <c r="D4" s="96" t="s">
        <v>157</v>
      </c>
      <c r="E4" s="96"/>
      <c r="F4" s="291" t="s">
        <v>80</v>
      </c>
      <c r="G4" s="291" t="s">
        <v>81</v>
      </c>
      <c r="H4" s="96" t="s">
        <v>158</v>
      </c>
      <c r="I4" s="96"/>
      <c r="J4" s="291" t="s">
        <v>83</v>
      </c>
      <c r="K4" s="291" t="s">
        <v>84</v>
      </c>
      <c r="L4" s="96" t="s">
        <v>159</v>
      </c>
      <c r="M4" s="96"/>
      <c r="N4" s="291" t="s">
        <v>85</v>
      </c>
      <c r="O4" s="291" t="s">
        <v>86</v>
      </c>
      <c r="P4" s="96" t="s">
        <v>160</v>
      </c>
      <c r="Q4" s="96"/>
      <c r="R4" s="291" t="s">
        <v>77</v>
      </c>
      <c r="S4" s="291" t="s">
        <v>78</v>
      </c>
      <c r="T4" s="96" t="s">
        <v>157</v>
      </c>
      <c r="U4" s="96"/>
      <c r="V4" s="291" t="s">
        <v>80</v>
      </c>
      <c r="W4" s="291" t="s">
        <v>81</v>
      </c>
      <c r="X4" s="96" t="s">
        <v>158</v>
      </c>
      <c r="Y4" s="96"/>
      <c r="Z4" s="291" t="s">
        <v>83</v>
      </c>
      <c r="AA4" s="291" t="s">
        <v>84</v>
      </c>
      <c r="AB4" s="96" t="s">
        <v>159</v>
      </c>
      <c r="AC4" s="96"/>
      <c r="AD4" s="291" t="s">
        <v>85</v>
      </c>
      <c r="AE4" s="291" t="s">
        <v>86</v>
      </c>
      <c r="AF4" s="96" t="s">
        <v>160</v>
      </c>
      <c r="AG4" s="96"/>
      <c r="AH4" s="291" t="s">
        <v>77</v>
      </c>
      <c r="AI4" s="291" t="s">
        <v>78</v>
      </c>
      <c r="AJ4" s="96" t="s">
        <v>157</v>
      </c>
      <c r="AK4" s="96"/>
      <c r="AL4" s="291" t="s">
        <v>80</v>
      </c>
      <c r="AM4" s="291" t="s">
        <v>81</v>
      </c>
      <c r="AN4" s="96" t="s">
        <v>158</v>
      </c>
      <c r="AO4" s="96"/>
      <c r="AP4" s="291" t="s">
        <v>83</v>
      </c>
      <c r="AQ4" s="291" t="s">
        <v>84</v>
      </c>
      <c r="AR4" s="96" t="s">
        <v>159</v>
      </c>
      <c r="AS4" s="96"/>
    </row>
    <row r="5" spans="1:45" ht="18" customHeight="1">
      <c r="A5" s="1">
        <v>1981</v>
      </c>
      <c r="B5" s="341">
        <v>12</v>
      </c>
      <c r="C5" s="341">
        <v>30.6</v>
      </c>
      <c r="D5" s="96">
        <f t="shared" ref="D5:D41" si="0">C5*B5*$D$63/100/100</f>
        <v>6.9400799999999999E-2</v>
      </c>
      <c r="E5" s="96">
        <f t="shared" ref="E5:E27" si="1">(D$58-D5)/D$60</f>
        <v>0.64983556800128572</v>
      </c>
      <c r="F5" s="341">
        <v>19.899999999999999</v>
      </c>
      <c r="G5" s="341">
        <v>29.1</v>
      </c>
      <c r="H5" s="96">
        <f t="shared" ref="H5:H41" si="2">G5*F5*$D$63/100/100</f>
        <v>0.10944801</v>
      </c>
      <c r="I5" s="96">
        <f t="shared" ref="I5:I27" si="3">(D$58-H5)/D$60</f>
        <v>0.32237789687764645</v>
      </c>
      <c r="J5" s="341">
        <v>21</v>
      </c>
      <c r="K5" s="341">
        <v>26.5</v>
      </c>
      <c r="L5" s="96">
        <f t="shared" ref="L5:L38" si="4">K5*J5*$D$63/100/100</f>
        <v>0.10517849999999999</v>
      </c>
      <c r="M5" s="96">
        <f t="shared" ref="M5:M27" si="5">(D$58-L5)/D$60</f>
        <v>0.35728878833398242</v>
      </c>
      <c r="N5" s="341">
        <v>16.2</v>
      </c>
      <c r="O5" s="341">
        <v>29.6</v>
      </c>
      <c r="P5" s="96">
        <f t="shared" ref="P5:P40" si="6">O5*N5*$D$63/100/100</f>
        <v>9.0629279999999993E-2</v>
      </c>
      <c r="Q5" s="96">
        <f t="shared" ref="Q5:Q27" si="7">(D$58-P5)/D$60</f>
        <v>0.47625472123830898</v>
      </c>
      <c r="R5" s="341">
        <v>20.5</v>
      </c>
      <c r="S5" s="341">
        <v>29.8</v>
      </c>
      <c r="T5" s="96">
        <f t="shared" ref="T5:T40" si="8">S5*R5*$D$63/100/100</f>
        <v>0.1154601</v>
      </c>
      <c r="U5" s="96">
        <f>($D$58-T5)/$D$60</f>
        <v>0.27321829275077425</v>
      </c>
      <c r="V5" s="341">
        <v>14.2</v>
      </c>
      <c r="W5" s="341">
        <v>29</v>
      </c>
      <c r="X5" s="96">
        <f t="shared" ref="X5:X40" si="9">W5*V5*$D$63/100/100</f>
        <v>7.7830199999999988E-2</v>
      </c>
      <c r="Y5" s="96">
        <f>($D$58-X5)/$D$60</f>
        <v>0.58091012493122918</v>
      </c>
      <c r="Z5" s="341">
        <v>9.4</v>
      </c>
      <c r="AA5" s="341">
        <v>30.1</v>
      </c>
      <c r="AB5" s="96">
        <f t="shared" ref="AB5:AB38" si="10">AA5*Z5*$D$63/100/100</f>
        <v>5.3475659999999994E-2</v>
      </c>
      <c r="AC5" s="96">
        <f>($D$58-AB5)/$D$60</f>
        <v>0.78005211134395347</v>
      </c>
      <c r="AD5" s="341">
        <v>14.5</v>
      </c>
      <c r="AE5" s="341">
        <v>33.4</v>
      </c>
      <c r="AF5" s="96">
        <f t="shared" ref="AF5:AF40" si="11">AE5*AD5*$D$63/100/100</f>
        <v>9.1532699999999995E-2</v>
      </c>
      <c r="AG5" s="96">
        <f>($D$58-AF5)/$D$60</f>
        <v>0.46886764460434321</v>
      </c>
      <c r="AH5" s="341">
        <v>16.3</v>
      </c>
      <c r="AI5" s="341">
        <v>33.299999999999997</v>
      </c>
      <c r="AJ5" s="96">
        <f t="shared" ref="AJ5:AJ40" si="12">AI5*AH5*$D$63/100/100</f>
        <v>0.10258730999999997</v>
      </c>
      <c r="AK5" s="96">
        <f t="shared" ref="AK5:AK40" si="13">($D$58-AJ5)/$D$60</f>
        <v>0.37847640771717711</v>
      </c>
      <c r="AL5" s="341">
        <v>8.6999999999999993</v>
      </c>
      <c r="AM5" s="341">
        <v>35.5</v>
      </c>
      <c r="AN5" s="96">
        <f t="shared" ref="AN5:AN40" si="14">AM5*AL5*$D$63/100/100</f>
        <v>5.8372649999999984E-2</v>
      </c>
      <c r="AO5" s="96">
        <f t="shared" ref="AO5:AO40" si="15">($D$58-AN5)/$D$60</f>
        <v>0.74001044699540708</v>
      </c>
      <c r="AP5" s="341">
        <v>10.199999999999999</v>
      </c>
      <c r="AQ5" s="341">
        <v>33.299999999999997</v>
      </c>
      <c r="AR5" s="96">
        <f t="shared" ref="AR5:AR40" si="16">AQ5*AP5*$D$63/100/100</f>
        <v>6.4195739999999987E-2</v>
      </c>
      <c r="AS5" s="96">
        <f t="shared" ref="AS5:AS40" si="17">($D$58-AR5)/$D$60</f>
        <v>0.69239625639028501</v>
      </c>
    </row>
    <row r="6" spans="1:45" ht="18" customHeight="1">
      <c r="A6" s="1">
        <v>1982</v>
      </c>
      <c r="B6" s="341">
        <v>12.2</v>
      </c>
      <c r="C6" s="341">
        <v>30.2</v>
      </c>
      <c r="D6" s="96">
        <f t="shared" si="0"/>
        <v>6.9635159999999988E-2</v>
      </c>
      <c r="E6" s="96">
        <f t="shared" si="1"/>
        <v>0.64791925523431571</v>
      </c>
      <c r="F6" s="341">
        <v>21.2</v>
      </c>
      <c r="G6" s="341">
        <v>28.9</v>
      </c>
      <c r="H6" s="96">
        <f t="shared" si="2"/>
        <v>0.11579652</v>
      </c>
      <c r="I6" s="96">
        <f t="shared" si="3"/>
        <v>0.2704674566820589</v>
      </c>
      <c r="J6" s="341">
        <v>18.3</v>
      </c>
      <c r="K6" s="341">
        <v>24.6</v>
      </c>
      <c r="L6" s="96">
        <f t="shared" si="4"/>
        <v>8.5084019999999996E-2</v>
      </c>
      <c r="M6" s="96">
        <f t="shared" si="5"/>
        <v>0.52159715396645834</v>
      </c>
      <c r="N6" s="341">
        <v>16.7</v>
      </c>
      <c r="O6" s="341">
        <v>28.5</v>
      </c>
      <c r="P6" s="96">
        <f t="shared" si="6"/>
        <v>8.9954549999999994E-2</v>
      </c>
      <c r="Q6" s="96">
        <f t="shared" si="7"/>
        <v>0.48177184751095697</v>
      </c>
      <c r="R6" s="341">
        <v>20.399999999999999</v>
      </c>
      <c r="S6" s="341">
        <v>29.6</v>
      </c>
      <c r="T6" s="96">
        <f t="shared" si="8"/>
        <v>0.11412575999999999</v>
      </c>
      <c r="U6" s="96">
        <f t="shared" ref="U6:U38" si="18">($D$58-T6)/$D$60</f>
        <v>0.28412891221433029</v>
      </c>
      <c r="V6" s="341">
        <v>14</v>
      </c>
      <c r="W6" s="341">
        <v>28.4</v>
      </c>
      <c r="X6" s="96">
        <f t="shared" si="9"/>
        <v>7.5146399999999988E-2</v>
      </c>
      <c r="Y6" s="96">
        <f t="shared" ref="Y6:Y40" si="19">($D$58-X6)/$D$60</f>
        <v>0.60285499694008127</v>
      </c>
      <c r="Z6" s="341">
        <v>9.9</v>
      </c>
      <c r="AA6" s="341">
        <v>29.7</v>
      </c>
      <c r="AB6" s="96">
        <f t="shared" si="10"/>
        <v>5.5571670000000004E-2</v>
      </c>
      <c r="AC6" s="96">
        <f t="shared" ref="AC6:AC40" si="20">($D$58-AB6)/$D$60</f>
        <v>0.76291347538774423</v>
      </c>
      <c r="AD6" s="341">
        <v>14.5</v>
      </c>
      <c r="AE6" s="341">
        <v>31.4</v>
      </c>
      <c r="AF6" s="96">
        <f t="shared" si="11"/>
        <v>8.6051699999999981E-2</v>
      </c>
      <c r="AG6" s="96">
        <f t="shared" ref="AG6:AG40" si="21">($D$58-AF6)/$D$60</f>
        <v>0.51368463673509768</v>
      </c>
      <c r="AH6" s="341">
        <v>13.3</v>
      </c>
      <c r="AI6" s="341">
        <v>33.5</v>
      </c>
      <c r="AJ6" s="96">
        <f t="shared" si="12"/>
        <v>8.4208950000000005E-2</v>
      </c>
      <c r="AK6" s="96">
        <f t="shared" si="13"/>
        <v>0.52875241857216149</v>
      </c>
      <c r="AL6" s="341">
        <v>8.6999999999999993</v>
      </c>
      <c r="AM6" s="341">
        <v>33</v>
      </c>
      <c r="AN6" s="96">
        <f t="shared" si="14"/>
        <v>5.4261899999999995E-2</v>
      </c>
      <c r="AO6" s="96">
        <f t="shared" si="15"/>
        <v>0.77362319109347277</v>
      </c>
      <c r="AP6" s="341">
        <v>11.6</v>
      </c>
      <c r="AQ6" s="341">
        <v>35.299999999999997</v>
      </c>
      <c r="AR6" s="96">
        <f t="shared" si="16"/>
        <v>7.7391719999999997E-2</v>
      </c>
      <c r="AS6" s="96">
        <f t="shared" si="17"/>
        <v>0.58449548430168941</v>
      </c>
    </row>
    <row r="7" spans="1:45" ht="18" customHeight="1">
      <c r="A7" s="1">
        <v>1983</v>
      </c>
      <c r="B7" s="341">
        <v>12.9</v>
      </c>
      <c r="C7" s="341">
        <v>29.3</v>
      </c>
      <c r="D7" s="96">
        <f t="shared" si="0"/>
        <v>7.1436329999999992E-2</v>
      </c>
      <c r="E7" s="96">
        <f t="shared" si="1"/>
        <v>0.63319146437203666</v>
      </c>
      <c r="F7" s="341">
        <v>26.3</v>
      </c>
      <c r="G7" s="341">
        <v>27.9</v>
      </c>
      <c r="H7" s="96">
        <f t="shared" si="2"/>
        <v>0.13868253</v>
      </c>
      <c r="I7" s="96">
        <f t="shared" si="3"/>
        <v>8.3333333333333273E-2</v>
      </c>
      <c r="J7" s="341">
        <v>14.3</v>
      </c>
      <c r="K7" s="341">
        <v>24.5</v>
      </c>
      <c r="L7" s="96">
        <f t="shared" si="4"/>
        <v>6.6216150000000001E-2</v>
      </c>
      <c r="M7" s="96">
        <f t="shared" si="5"/>
        <v>0.67587578584277574</v>
      </c>
      <c r="N7" s="341">
        <v>16</v>
      </c>
      <c r="O7" s="341">
        <v>27.3</v>
      </c>
      <c r="P7" s="96">
        <f t="shared" si="6"/>
        <v>8.2555200000000009E-2</v>
      </c>
      <c r="Q7" s="96">
        <f t="shared" si="7"/>
        <v>0.54227478688747521</v>
      </c>
      <c r="R7" s="341">
        <v>20.9</v>
      </c>
      <c r="S7" s="341">
        <v>31.1</v>
      </c>
      <c r="T7" s="96">
        <f t="shared" si="8"/>
        <v>0.12284811</v>
      </c>
      <c r="U7" s="96">
        <f t="shared" si="18"/>
        <v>0.21280807818556086</v>
      </c>
      <c r="V7" s="341">
        <v>14.1</v>
      </c>
      <c r="W7" s="341">
        <v>27.9</v>
      </c>
      <c r="X7" s="96">
        <f t="shared" si="9"/>
        <v>7.4350709999999987E-2</v>
      </c>
      <c r="Y7" s="96">
        <f t="shared" si="19"/>
        <v>0.60936118786664939</v>
      </c>
      <c r="Z7" s="341">
        <v>10.4</v>
      </c>
      <c r="AA7" s="341">
        <v>30</v>
      </c>
      <c r="AB7" s="96">
        <f t="shared" si="10"/>
        <v>5.8968E-2</v>
      </c>
      <c r="AC7" s="96">
        <f t="shared" si="20"/>
        <v>0.73514239440189411</v>
      </c>
      <c r="AD7" s="341">
        <v>13.6</v>
      </c>
      <c r="AE7" s="341">
        <v>30.6</v>
      </c>
      <c r="AF7" s="96">
        <f t="shared" si="11"/>
        <v>7.8654240000000014E-2</v>
      </c>
      <c r="AG7" s="96">
        <f t="shared" si="21"/>
        <v>0.57417212197639833</v>
      </c>
      <c r="AH7" s="341">
        <v>16.8</v>
      </c>
      <c r="AI7" s="341">
        <v>25.7</v>
      </c>
      <c r="AJ7" s="96">
        <f t="shared" si="12"/>
        <v>8.1602640000000004E-2</v>
      </c>
      <c r="AK7" s="96">
        <f t="shared" si="13"/>
        <v>0.55006367103709608</v>
      </c>
      <c r="AL7" s="341">
        <v>11.4</v>
      </c>
      <c r="AM7" s="341">
        <v>34.4</v>
      </c>
      <c r="AN7" s="96">
        <f t="shared" si="14"/>
        <v>7.4118239999999988E-2</v>
      </c>
      <c r="AO7" s="96">
        <f t="shared" si="15"/>
        <v>0.6112620464984021</v>
      </c>
      <c r="AP7" s="341">
        <v>12.4</v>
      </c>
      <c r="AQ7" s="341">
        <v>29.2</v>
      </c>
      <c r="AR7" s="96">
        <f t="shared" si="16"/>
        <v>6.843312E-2</v>
      </c>
      <c r="AS7" s="96">
        <f t="shared" si="17"/>
        <v>0.6577480852326465</v>
      </c>
    </row>
    <row r="8" spans="1:45" ht="18" customHeight="1">
      <c r="A8" s="1">
        <v>1984</v>
      </c>
      <c r="B8" s="341">
        <v>13</v>
      </c>
      <c r="C8" s="341">
        <v>31.1</v>
      </c>
      <c r="D8" s="96">
        <f t="shared" si="0"/>
        <v>7.64127E-2</v>
      </c>
      <c r="E8" s="96">
        <f t="shared" si="1"/>
        <v>0.59250072634435513</v>
      </c>
      <c r="F8" s="341">
        <v>23.2</v>
      </c>
      <c r="G8" s="341">
        <v>29.1</v>
      </c>
      <c r="H8" s="96">
        <f t="shared" si="2"/>
        <v>0.12759767999999999</v>
      </c>
      <c r="I8" s="96">
        <f t="shared" si="3"/>
        <v>0.17397183638397964</v>
      </c>
      <c r="J8" s="341">
        <v>15.3</v>
      </c>
      <c r="K8" s="341">
        <v>27.9</v>
      </c>
      <c r="L8" s="96">
        <f t="shared" si="4"/>
        <v>8.0678429999999995E-2</v>
      </c>
      <c r="M8" s="96">
        <f t="shared" si="5"/>
        <v>0.55762074315845434</v>
      </c>
      <c r="N8" s="341">
        <v>15</v>
      </c>
      <c r="O8" s="341">
        <v>29.8</v>
      </c>
      <c r="P8" s="96">
        <f t="shared" si="6"/>
        <v>8.4483000000000003E-2</v>
      </c>
      <c r="Q8" s="96">
        <f t="shared" si="7"/>
        <v>0.52651156896562379</v>
      </c>
      <c r="R8" s="341">
        <v>20</v>
      </c>
      <c r="S8" s="341">
        <v>29</v>
      </c>
      <c r="T8" s="96">
        <f t="shared" si="8"/>
        <v>0.10962</v>
      </c>
      <c r="U8" s="96">
        <f t="shared" si="18"/>
        <v>0.32097157057285386</v>
      </c>
      <c r="V8" s="341">
        <v>15.2</v>
      </c>
      <c r="W8" s="341">
        <v>28.6</v>
      </c>
      <c r="X8" s="96">
        <f t="shared" si="9"/>
        <v>8.2162079999999998E-2</v>
      </c>
      <c r="Y8" s="96">
        <f t="shared" si="19"/>
        <v>0.54548924701271562</v>
      </c>
      <c r="Z8" s="341">
        <v>9.6</v>
      </c>
      <c r="AA8" s="341">
        <v>32.5</v>
      </c>
      <c r="AB8" s="96">
        <f t="shared" si="10"/>
        <v>5.8968E-2</v>
      </c>
      <c r="AC8" s="96">
        <f t="shared" si="20"/>
        <v>0.73514239440189411</v>
      </c>
      <c r="AD8" s="341">
        <v>13.3</v>
      </c>
      <c r="AE8" s="341">
        <v>34.299999999999997</v>
      </c>
      <c r="AF8" s="96">
        <f t="shared" si="11"/>
        <v>8.6219909999999997E-2</v>
      </c>
      <c r="AG8" s="96">
        <f t="shared" si="21"/>
        <v>0.51230921870073998</v>
      </c>
      <c r="AH8" s="341">
        <v>17.600000000000001</v>
      </c>
      <c r="AI8" s="341">
        <v>31.7</v>
      </c>
      <c r="AJ8" s="96">
        <f t="shared" si="12"/>
        <v>0.10544688000000001</v>
      </c>
      <c r="AK8" s="96">
        <f t="shared" si="13"/>
        <v>0.35509430113309709</v>
      </c>
      <c r="AL8" s="341">
        <v>12.6</v>
      </c>
      <c r="AM8" s="341">
        <v>35.799999999999997</v>
      </c>
      <c r="AN8" s="96">
        <f t="shared" si="14"/>
        <v>8.5254119999999975E-2</v>
      </c>
      <c r="AO8" s="96">
        <f t="shared" si="15"/>
        <v>0.52020628179688333</v>
      </c>
      <c r="AP8" s="341">
        <v>13.2</v>
      </c>
      <c r="AQ8" s="341">
        <v>31.3</v>
      </c>
      <c r="AR8" s="96">
        <f t="shared" si="16"/>
        <v>7.8087239999999988E-2</v>
      </c>
      <c r="AS8" s="96">
        <f t="shared" si="17"/>
        <v>0.57880836254164891</v>
      </c>
    </row>
    <row r="9" spans="1:45" ht="18" customHeight="1">
      <c r="A9" s="1">
        <v>1985</v>
      </c>
      <c r="B9" s="341">
        <v>12.1</v>
      </c>
      <c r="C9" s="341">
        <v>30.3</v>
      </c>
      <c r="D9" s="96">
        <f t="shared" si="0"/>
        <v>6.9293069999999998E-2</v>
      </c>
      <c r="E9" s="96">
        <f t="shared" si="1"/>
        <v>0.65071645370868336</v>
      </c>
      <c r="F9" s="341">
        <v>23.8</v>
      </c>
      <c r="G9" s="341">
        <v>28.8</v>
      </c>
      <c r="H9" s="96">
        <f t="shared" si="2"/>
        <v>0.12954816000000002</v>
      </c>
      <c r="I9" s="96">
        <f t="shared" si="3"/>
        <v>0.15802316883951784</v>
      </c>
      <c r="J9" s="341">
        <v>16.2</v>
      </c>
      <c r="K9" s="341">
        <v>23</v>
      </c>
      <c r="L9" s="96">
        <f t="shared" si="4"/>
        <v>7.0421399999999995E-2</v>
      </c>
      <c r="M9" s="96">
        <f t="shared" si="5"/>
        <v>0.64149033498383501</v>
      </c>
      <c r="N9" s="341">
        <v>15</v>
      </c>
      <c r="O9" s="341">
        <v>27.9</v>
      </c>
      <c r="P9" s="96">
        <f t="shared" si="6"/>
        <v>7.9096499999999986E-2</v>
      </c>
      <c r="Q9" s="96">
        <f t="shared" si="7"/>
        <v>0.57055585433550315</v>
      </c>
      <c r="R9" s="341">
        <v>16.100000000000001</v>
      </c>
      <c r="S9" s="341">
        <v>29.6</v>
      </c>
      <c r="T9" s="96">
        <f t="shared" si="8"/>
        <v>9.0069840000000012E-2</v>
      </c>
      <c r="U9" s="96">
        <f t="shared" si="18"/>
        <v>0.48082914526268927</v>
      </c>
      <c r="V9" s="341">
        <v>14.1</v>
      </c>
      <c r="W9" s="341">
        <v>28.2</v>
      </c>
      <c r="X9" s="96">
        <f t="shared" si="9"/>
        <v>7.5150180000000011E-2</v>
      </c>
      <c r="Y9" s="96">
        <f t="shared" si="19"/>
        <v>0.6028240886696461</v>
      </c>
      <c r="Z9" s="341">
        <v>8.8000000000000007</v>
      </c>
      <c r="AA9" s="341">
        <v>31.1</v>
      </c>
      <c r="AB9" s="96">
        <f t="shared" si="10"/>
        <v>5.1725519999999997E-2</v>
      </c>
      <c r="AC9" s="96">
        <f t="shared" si="20"/>
        <v>0.79436264055535977</v>
      </c>
      <c r="AD9" s="341">
        <v>13.1</v>
      </c>
      <c r="AE9" s="341">
        <v>30.9</v>
      </c>
      <c r="AF9" s="96">
        <f t="shared" si="11"/>
        <v>7.6505309999999979E-2</v>
      </c>
      <c r="AG9" s="96">
        <f t="shared" si="21"/>
        <v>0.59174347371869773</v>
      </c>
      <c r="AH9" s="341">
        <v>16.600000000000001</v>
      </c>
      <c r="AI9" s="341">
        <v>36.9</v>
      </c>
      <c r="AJ9" s="96">
        <f t="shared" si="12"/>
        <v>0.11577006000000001</v>
      </c>
      <c r="AK9" s="96">
        <f t="shared" si="13"/>
        <v>0.27068381457510388</v>
      </c>
      <c r="AL9" s="341">
        <v>10</v>
      </c>
      <c r="AM9" s="341">
        <v>33</v>
      </c>
      <c r="AN9" s="96">
        <f t="shared" si="14"/>
        <v>6.2369999999999995E-2</v>
      </c>
      <c r="AO9" s="96">
        <f t="shared" si="15"/>
        <v>0.70732495101039139</v>
      </c>
      <c r="AP9" s="341">
        <v>13.8</v>
      </c>
      <c r="AQ9" s="341">
        <v>30.7</v>
      </c>
      <c r="AR9" s="96">
        <f t="shared" si="16"/>
        <v>8.0071739999999988E-2</v>
      </c>
      <c r="AS9" s="96">
        <f t="shared" si="17"/>
        <v>0.56258152056327237</v>
      </c>
    </row>
    <row r="10" spans="1:45" ht="18" customHeight="1">
      <c r="A10" s="1">
        <v>1986</v>
      </c>
      <c r="B10" s="341">
        <v>11.6</v>
      </c>
      <c r="C10" s="341">
        <v>29.7</v>
      </c>
      <c r="D10" s="96">
        <f t="shared" si="0"/>
        <v>6.5114279999999997E-2</v>
      </c>
      <c r="E10" s="96">
        <f t="shared" si="1"/>
        <v>0.68488554667457913</v>
      </c>
      <c r="F10" s="341">
        <v>23.3</v>
      </c>
      <c r="G10" s="341">
        <v>27.6</v>
      </c>
      <c r="H10" s="96">
        <f t="shared" si="2"/>
        <v>0.12154211999999999</v>
      </c>
      <c r="I10" s="96">
        <f t="shared" si="3"/>
        <v>0.22348688562085445</v>
      </c>
      <c r="J10" s="341">
        <v>14.4</v>
      </c>
      <c r="K10" s="341">
        <v>23.1</v>
      </c>
      <c r="L10" s="96">
        <f t="shared" si="4"/>
        <v>6.2868960000000002E-2</v>
      </c>
      <c r="M10" s="96">
        <f t="shared" si="5"/>
        <v>0.70324505931297088</v>
      </c>
      <c r="N10" s="341">
        <v>15.8</v>
      </c>
      <c r="O10" s="341">
        <v>27.7</v>
      </c>
      <c r="P10" s="96">
        <f t="shared" si="6"/>
        <v>8.2717740000000012E-2</v>
      </c>
      <c r="Q10" s="96">
        <f t="shared" si="7"/>
        <v>0.5409457312587701</v>
      </c>
      <c r="R10" s="341">
        <v>15.8</v>
      </c>
      <c r="S10" s="341">
        <v>28.6</v>
      </c>
      <c r="T10" s="96">
        <f t="shared" si="8"/>
        <v>8.5405320000000007E-2</v>
      </c>
      <c r="U10" s="96">
        <f t="shared" si="18"/>
        <v>0.51896995097948295</v>
      </c>
      <c r="V10" s="341">
        <v>13.6</v>
      </c>
      <c r="W10" s="341">
        <v>28.8</v>
      </c>
      <c r="X10" s="96">
        <f t="shared" si="9"/>
        <v>7.4027519999999999E-2</v>
      </c>
      <c r="Y10" s="96">
        <f t="shared" si="19"/>
        <v>0.61200384498884208</v>
      </c>
      <c r="Z10" s="341">
        <v>8.1999999999999993</v>
      </c>
      <c r="AA10" s="341">
        <v>30</v>
      </c>
      <c r="AB10" s="96">
        <f t="shared" si="10"/>
        <v>4.6493999999999994E-2</v>
      </c>
      <c r="AC10" s="96">
        <f t="shared" si="20"/>
        <v>0.83713968683740403</v>
      </c>
      <c r="AD10" s="341">
        <v>13.9</v>
      </c>
      <c r="AE10" s="341">
        <v>29.6</v>
      </c>
      <c r="AF10" s="96">
        <f t="shared" si="11"/>
        <v>7.7762160000000011E-2</v>
      </c>
      <c r="AG10" s="96">
        <f t="shared" si="21"/>
        <v>0.58146647379905902</v>
      </c>
      <c r="AH10" s="341">
        <v>18.100000000000001</v>
      </c>
      <c r="AI10" s="341">
        <v>35.4</v>
      </c>
      <c r="AJ10" s="96">
        <f t="shared" si="12"/>
        <v>0.12109985999999999</v>
      </c>
      <c r="AK10" s="96">
        <f t="shared" si="13"/>
        <v>0.22710315326174979</v>
      </c>
      <c r="AL10" s="341">
        <v>10</v>
      </c>
      <c r="AM10" s="341">
        <v>32.4</v>
      </c>
      <c r="AN10" s="96">
        <f t="shared" si="14"/>
        <v>6.1235999999999999E-2</v>
      </c>
      <c r="AO10" s="96">
        <f t="shared" si="15"/>
        <v>0.71659743214089222</v>
      </c>
      <c r="AP10" s="341">
        <v>12</v>
      </c>
      <c r="AQ10" s="341">
        <v>29.2</v>
      </c>
      <c r="AR10" s="96">
        <f t="shared" si="16"/>
        <v>6.6225599999999996E-2</v>
      </c>
      <c r="AS10" s="96">
        <f t="shared" si="17"/>
        <v>0.67579851516668832</v>
      </c>
    </row>
    <row r="11" spans="1:45" ht="18" customHeight="1">
      <c r="A11" s="1">
        <v>1987</v>
      </c>
      <c r="B11" s="341">
        <v>11.5</v>
      </c>
      <c r="C11" s="341">
        <v>28.9</v>
      </c>
      <c r="D11" s="96">
        <f t="shared" si="0"/>
        <v>6.2814149999999985E-2</v>
      </c>
      <c r="E11" s="96">
        <f t="shared" si="1"/>
        <v>0.70369322923427857</v>
      </c>
      <c r="F11" s="341">
        <v>22</v>
      </c>
      <c r="G11" s="341">
        <v>28.6</v>
      </c>
      <c r="H11" s="96">
        <f t="shared" si="2"/>
        <v>0.11891880000000001</v>
      </c>
      <c r="I11" s="96">
        <f t="shared" si="3"/>
        <v>0.24493722530274642</v>
      </c>
      <c r="J11" s="341">
        <v>14</v>
      </c>
      <c r="K11" s="341">
        <v>25.5</v>
      </c>
      <c r="L11" s="96">
        <f t="shared" si="4"/>
        <v>6.7473000000000005E-2</v>
      </c>
      <c r="M11" s="96">
        <f t="shared" si="5"/>
        <v>0.66559878592313726</v>
      </c>
      <c r="N11" s="341">
        <v>13.8</v>
      </c>
      <c r="O11" s="341">
        <v>29.8</v>
      </c>
      <c r="P11" s="96">
        <f t="shared" si="6"/>
        <v>7.7724359999999992E-2</v>
      </c>
      <c r="Q11" s="96">
        <f t="shared" si="7"/>
        <v>0.58177555650340917</v>
      </c>
      <c r="R11" s="341">
        <v>16.8</v>
      </c>
      <c r="S11" s="341">
        <v>28.8</v>
      </c>
      <c r="T11" s="96">
        <f t="shared" si="8"/>
        <v>9.1445759999999987E-2</v>
      </c>
      <c r="U11" s="96">
        <f t="shared" si="18"/>
        <v>0.46957853482434836</v>
      </c>
      <c r="V11" s="341">
        <v>14.1</v>
      </c>
      <c r="W11" s="341">
        <v>28.1</v>
      </c>
      <c r="X11" s="96">
        <f t="shared" si="9"/>
        <v>7.4883690000000003E-2</v>
      </c>
      <c r="Y11" s="96">
        <f t="shared" si="19"/>
        <v>0.6050031217353139</v>
      </c>
      <c r="Z11" s="341">
        <v>7.4</v>
      </c>
      <c r="AA11" s="341">
        <v>28.4</v>
      </c>
      <c r="AB11" s="96">
        <f t="shared" si="10"/>
        <v>3.972023999999999E-2</v>
      </c>
      <c r="AC11" s="96">
        <f t="shared" si="20"/>
        <v>0.89252730745692943</v>
      </c>
      <c r="AD11" s="341">
        <v>13.3</v>
      </c>
      <c r="AE11" s="341">
        <v>28.5</v>
      </c>
      <c r="AF11" s="96">
        <f t="shared" si="11"/>
        <v>7.1640449999999994E-2</v>
      </c>
      <c r="AG11" s="96">
        <f t="shared" si="21"/>
        <v>0.63152241776854656</v>
      </c>
      <c r="AH11" s="341">
        <v>15.8</v>
      </c>
      <c r="AI11" s="341">
        <v>30.1</v>
      </c>
      <c r="AJ11" s="96">
        <f t="shared" si="12"/>
        <v>8.9884619999999998E-2</v>
      </c>
      <c r="AK11" s="96">
        <f t="shared" si="13"/>
        <v>0.48234365051400452</v>
      </c>
      <c r="AL11" s="341">
        <v>12.5</v>
      </c>
      <c r="AM11" s="341">
        <v>30.9</v>
      </c>
      <c r="AN11" s="96">
        <f t="shared" si="14"/>
        <v>7.300124999999999E-2</v>
      </c>
      <c r="AO11" s="96">
        <f t="shared" si="15"/>
        <v>0.6203954404119455</v>
      </c>
      <c r="AP11" s="341">
        <v>11.8</v>
      </c>
      <c r="AQ11" s="341">
        <v>29.8</v>
      </c>
      <c r="AR11" s="96">
        <f t="shared" si="16"/>
        <v>6.6459959999999998E-2</v>
      </c>
      <c r="AS11" s="96">
        <f t="shared" si="17"/>
        <v>0.67388220239971808</v>
      </c>
    </row>
    <row r="12" spans="1:45" ht="18" customHeight="1">
      <c r="A12" s="1">
        <v>1988</v>
      </c>
      <c r="B12" s="341">
        <v>11.1</v>
      </c>
      <c r="C12" s="341">
        <v>28.2</v>
      </c>
      <c r="D12" s="96">
        <f t="shared" si="0"/>
        <v>5.9160779999999989E-2</v>
      </c>
      <c r="E12" s="96">
        <f t="shared" si="1"/>
        <v>0.73356607260970896</v>
      </c>
      <c r="F12" s="341">
        <v>18.899999999999999</v>
      </c>
      <c r="G12" s="341">
        <v>28.4</v>
      </c>
      <c r="H12" s="96">
        <f t="shared" si="2"/>
        <v>0.10144763999999996</v>
      </c>
      <c r="I12" s="96">
        <f t="shared" si="3"/>
        <v>0.38779525125333059</v>
      </c>
      <c r="J12" s="341">
        <v>15.4</v>
      </c>
      <c r="K12" s="341">
        <v>22.2</v>
      </c>
      <c r="L12" s="96">
        <f t="shared" si="4"/>
        <v>6.4615320000000004E-2</v>
      </c>
      <c r="M12" s="96">
        <f t="shared" si="5"/>
        <v>0.68896543837199953</v>
      </c>
      <c r="N12" s="341">
        <v>14.5</v>
      </c>
      <c r="O12" s="341">
        <v>25.5</v>
      </c>
      <c r="P12" s="96">
        <f t="shared" si="6"/>
        <v>6.9882749999999993E-2</v>
      </c>
      <c r="Q12" s="96">
        <f t="shared" si="7"/>
        <v>0.64589476352082287</v>
      </c>
      <c r="R12" s="341">
        <v>15.7</v>
      </c>
      <c r="S12" s="341">
        <v>27.7</v>
      </c>
      <c r="T12" s="96">
        <f t="shared" si="8"/>
        <v>8.2194210000000004E-2</v>
      </c>
      <c r="U12" s="96">
        <f t="shared" si="18"/>
        <v>0.54522652671401806</v>
      </c>
      <c r="V12" s="341">
        <v>13.7</v>
      </c>
      <c r="W12" s="341">
        <v>26.8</v>
      </c>
      <c r="X12" s="96">
        <f t="shared" si="9"/>
        <v>6.9393239999999995E-2</v>
      </c>
      <c r="Y12" s="96">
        <f t="shared" si="19"/>
        <v>0.64989738454215584</v>
      </c>
      <c r="Z12" s="341">
        <v>7.5</v>
      </c>
      <c r="AA12" s="341">
        <v>29.1</v>
      </c>
      <c r="AB12" s="96">
        <f t="shared" si="10"/>
        <v>4.1249250000000001E-2</v>
      </c>
      <c r="AC12" s="96">
        <f t="shared" si="20"/>
        <v>0.88002491206597055</v>
      </c>
      <c r="AD12" s="341">
        <v>13.3</v>
      </c>
      <c r="AE12" s="341">
        <v>28.3</v>
      </c>
      <c r="AF12" s="96">
        <f t="shared" si="11"/>
        <v>7.1137710000000007E-2</v>
      </c>
      <c r="AG12" s="96">
        <f t="shared" si="21"/>
        <v>0.6356332177364018</v>
      </c>
      <c r="AH12" s="341">
        <v>17.600000000000001</v>
      </c>
      <c r="AI12" s="341">
        <v>30.8</v>
      </c>
      <c r="AJ12" s="96">
        <f t="shared" si="12"/>
        <v>0.10245312000000002</v>
      </c>
      <c r="AK12" s="96">
        <f t="shared" si="13"/>
        <v>0.37957365131761933</v>
      </c>
      <c r="AL12" s="341">
        <v>11.1</v>
      </c>
      <c r="AM12" s="341">
        <v>29.1</v>
      </c>
      <c r="AN12" s="96">
        <f t="shared" si="14"/>
        <v>6.1048889999999995E-2</v>
      </c>
      <c r="AO12" s="96">
        <f t="shared" si="15"/>
        <v>0.71812739152742489</v>
      </c>
      <c r="AP12" s="341">
        <v>9.6999999999999993</v>
      </c>
      <c r="AQ12" s="341">
        <v>29.7</v>
      </c>
      <c r="AR12" s="96">
        <f t="shared" si="16"/>
        <v>5.4449009999999992E-2</v>
      </c>
      <c r="AS12" s="96">
        <f t="shared" si="17"/>
        <v>0.77209323170694022</v>
      </c>
    </row>
    <row r="13" spans="1:45" ht="18" customHeight="1">
      <c r="A13" s="1">
        <v>1989</v>
      </c>
      <c r="B13" s="341">
        <v>10.5</v>
      </c>
      <c r="C13" s="341">
        <v>28.8</v>
      </c>
      <c r="D13" s="96">
        <f t="shared" si="0"/>
        <v>5.7153600000000006E-2</v>
      </c>
      <c r="E13" s="96">
        <f t="shared" si="1"/>
        <v>0.74997836421069553</v>
      </c>
      <c r="F13" s="341">
        <v>16.7</v>
      </c>
      <c r="G13" s="341">
        <v>28.5</v>
      </c>
      <c r="H13" s="96">
        <f t="shared" si="2"/>
        <v>8.9954549999999994E-2</v>
      </c>
      <c r="I13" s="96">
        <f t="shared" si="3"/>
        <v>0.48177184751095697</v>
      </c>
      <c r="J13" s="341">
        <v>15</v>
      </c>
      <c r="K13" s="341">
        <v>22.5</v>
      </c>
      <c r="L13" s="96">
        <f t="shared" si="4"/>
        <v>6.3787499999999997E-2</v>
      </c>
      <c r="M13" s="96">
        <f t="shared" si="5"/>
        <v>0.69573434959726521</v>
      </c>
      <c r="N13" s="341">
        <v>14.7</v>
      </c>
      <c r="O13" s="341">
        <v>25.3</v>
      </c>
      <c r="P13" s="96">
        <f t="shared" si="6"/>
        <v>7.0290989999999984E-2</v>
      </c>
      <c r="Q13" s="96">
        <f t="shared" si="7"/>
        <v>0.64255667031384267</v>
      </c>
      <c r="R13" s="341">
        <v>14.4</v>
      </c>
      <c r="S13" s="341">
        <v>29.3</v>
      </c>
      <c r="T13" s="96">
        <f t="shared" si="8"/>
        <v>7.9742880000000002E-2</v>
      </c>
      <c r="U13" s="96">
        <f t="shared" si="18"/>
        <v>0.56527054009111755</v>
      </c>
      <c r="V13" s="341">
        <v>12.1</v>
      </c>
      <c r="W13" s="341">
        <v>28.7</v>
      </c>
      <c r="X13" s="96">
        <f t="shared" si="9"/>
        <v>6.5634029999999996E-2</v>
      </c>
      <c r="Y13" s="96">
        <f t="shared" si="19"/>
        <v>0.68063565948976623</v>
      </c>
      <c r="Z13" s="341">
        <v>7.1</v>
      </c>
      <c r="AA13" s="341">
        <v>27.4</v>
      </c>
      <c r="AB13" s="96">
        <f t="shared" si="10"/>
        <v>3.6768059999999998E-2</v>
      </c>
      <c r="AC13" s="96">
        <f t="shared" si="20"/>
        <v>0.91666666666666674</v>
      </c>
      <c r="AD13" s="341">
        <v>14</v>
      </c>
      <c r="AE13" s="341">
        <v>26.4</v>
      </c>
      <c r="AF13" s="96">
        <f t="shared" si="11"/>
        <v>6.9854399999999983E-2</v>
      </c>
      <c r="AG13" s="96">
        <f t="shared" si="21"/>
        <v>0.64612657554908548</v>
      </c>
      <c r="AH13" s="341">
        <v>17.5</v>
      </c>
      <c r="AI13" s="341">
        <v>30.9</v>
      </c>
      <c r="AJ13" s="96">
        <f t="shared" si="12"/>
        <v>0.10220174999999999</v>
      </c>
      <c r="AK13" s="96">
        <f t="shared" si="13"/>
        <v>0.38162905130154728</v>
      </c>
      <c r="AL13" s="341">
        <v>12</v>
      </c>
      <c r="AM13" s="341">
        <v>32.9</v>
      </c>
      <c r="AN13" s="96">
        <f t="shared" si="14"/>
        <v>7.4617199999999995E-2</v>
      </c>
      <c r="AO13" s="96">
        <f t="shared" si="15"/>
        <v>0.6071821548009817</v>
      </c>
      <c r="AP13" s="341">
        <v>10.199999999999999</v>
      </c>
      <c r="AQ13" s="341">
        <v>29.8</v>
      </c>
      <c r="AR13" s="96">
        <f t="shared" si="16"/>
        <v>5.7448439999999996E-2</v>
      </c>
      <c r="AS13" s="96">
        <f t="shared" si="17"/>
        <v>0.74756751911676533</v>
      </c>
    </row>
    <row r="14" spans="1:45" ht="18" customHeight="1">
      <c r="A14" s="1">
        <v>1990</v>
      </c>
      <c r="B14" s="341">
        <v>11.7</v>
      </c>
      <c r="C14" s="341">
        <v>29.7</v>
      </c>
      <c r="D14" s="96">
        <f t="shared" si="0"/>
        <v>6.5675609999999982E-2</v>
      </c>
      <c r="E14" s="96">
        <f t="shared" si="1"/>
        <v>0.68029566851498136</v>
      </c>
      <c r="F14" s="341">
        <v>18.600000000000001</v>
      </c>
      <c r="G14" s="341">
        <v>30</v>
      </c>
      <c r="H14" s="96">
        <f t="shared" si="2"/>
        <v>0.10546199999999999</v>
      </c>
      <c r="I14" s="96">
        <f t="shared" si="3"/>
        <v>0.35497066805135724</v>
      </c>
      <c r="J14" s="341">
        <v>13.7</v>
      </c>
      <c r="K14" s="341">
        <v>22.5</v>
      </c>
      <c r="L14" s="96">
        <f t="shared" si="4"/>
        <v>5.8259249999999999E-2</v>
      </c>
      <c r="M14" s="96">
        <f t="shared" si="5"/>
        <v>0.74093769510845708</v>
      </c>
      <c r="N14" s="341">
        <v>13.6</v>
      </c>
      <c r="O14" s="341">
        <v>26.7</v>
      </c>
      <c r="P14" s="96">
        <f t="shared" si="6"/>
        <v>6.8629679999999998E-2</v>
      </c>
      <c r="Q14" s="96">
        <f t="shared" si="7"/>
        <v>0.6561408551700264</v>
      </c>
      <c r="R14" s="341">
        <v>15.7</v>
      </c>
      <c r="S14" s="341">
        <v>27.3</v>
      </c>
      <c r="T14" s="96">
        <f t="shared" si="8"/>
        <v>8.1007289999999996E-2</v>
      </c>
      <c r="U14" s="96">
        <f t="shared" si="18"/>
        <v>0.55493172363060905</v>
      </c>
      <c r="V14" s="341">
        <v>13.9</v>
      </c>
      <c r="W14" s="341">
        <v>27</v>
      </c>
      <c r="X14" s="96">
        <f t="shared" si="9"/>
        <v>7.09317E-2</v>
      </c>
      <c r="Y14" s="96">
        <f t="shared" si="19"/>
        <v>0.63731771847510954</v>
      </c>
      <c r="Z14" s="341">
        <v>8.3000000000000007</v>
      </c>
      <c r="AA14" s="341">
        <v>30.3</v>
      </c>
      <c r="AB14" s="96">
        <f t="shared" si="10"/>
        <v>4.7531610000000002E-2</v>
      </c>
      <c r="AC14" s="96">
        <f t="shared" si="20"/>
        <v>0.82865536660299555</v>
      </c>
      <c r="AD14" s="341">
        <v>14</v>
      </c>
      <c r="AE14" s="341">
        <v>31.3</v>
      </c>
      <c r="AF14" s="96">
        <f t="shared" si="11"/>
        <v>8.2819799999999985E-2</v>
      </c>
      <c r="AG14" s="96">
        <f t="shared" si="21"/>
        <v>0.54011120795702527</v>
      </c>
      <c r="AH14" s="341">
        <v>18.100000000000001</v>
      </c>
      <c r="AI14" s="341">
        <v>35.4</v>
      </c>
      <c r="AJ14" s="96">
        <f t="shared" si="12"/>
        <v>0.12109985999999999</v>
      </c>
      <c r="AK14" s="96">
        <f t="shared" si="13"/>
        <v>0.22710315326174979</v>
      </c>
      <c r="AL14" s="341">
        <v>11.8</v>
      </c>
      <c r="AM14" s="341">
        <v>29.2</v>
      </c>
      <c r="AN14" s="96">
        <f t="shared" si="14"/>
        <v>6.512184E-2</v>
      </c>
      <c r="AO14" s="96">
        <f t="shared" si="15"/>
        <v>0.68482373013370912</v>
      </c>
      <c r="AP14" s="341">
        <v>12</v>
      </c>
      <c r="AQ14" s="341">
        <v>33.799999999999997</v>
      </c>
      <c r="AR14" s="96">
        <f t="shared" si="16"/>
        <v>7.6658399999999988E-2</v>
      </c>
      <c r="AS14" s="96">
        <f t="shared" si="17"/>
        <v>0.59049168876608005</v>
      </c>
    </row>
    <row r="15" spans="1:45" ht="18" customHeight="1">
      <c r="A15" s="1">
        <v>1991</v>
      </c>
      <c r="B15" s="341">
        <v>11.5</v>
      </c>
      <c r="C15" s="341">
        <v>29.6</v>
      </c>
      <c r="D15" s="96">
        <f t="shared" si="0"/>
        <v>6.4335599999999993E-2</v>
      </c>
      <c r="E15" s="96">
        <f t="shared" si="1"/>
        <v>0.69125265038418982</v>
      </c>
      <c r="F15" s="341">
        <v>17.399999999999999</v>
      </c>
      <c r="G15" s="341">
        <v>31.6</v>
      </c>
      <c r="H15" s="96">
        <f t="shared" si="2"/>
        <v>0.10391976</v>
      </c>
      <c r="I15" s="96">
        <f t="shared" si="3"/>
        <v>0.36758124238883838</v>
      </c>
      <c r="J15" s="341">
        <v>14.1</v>
      </c>
      <c r="K15" s="341">
        <v>24.6</v>
      </c>
      <c r="L15" s="96">
        <f t="shared" si="4"/>
        <v>6.5556539999999996E-2</v>
      </c>
      <c r="M15" s="96">
        <f t="shared" si="5"/>
        <v>0.68126927903368384</v>
      </c>
      <c r="N15" s="341">
        <v>13.8</v>
      </c>
      <c r="O15" s="341">
        <v>27.9</v>
      </c>
      <c r="P15" s="96">
        <f t="shared" si="6"/>
        <v>7.2768779999999991E-2</v>
      </c>
      <c r="Q15" s="96">
        <f t="shared" si="7"/>
        <v>0.6222962990436981</v>
      </c>
      <c r="R15" s="341">
        <v>15.2</v>
      </c>
      <c r="S15" s="341">
        <v>28.1</v>
      </c>
      <c r="T15" s="96">
        <f t="shared" si="8"/>
        <v>8.0725680000000008E-2</v>
      </c>
      <c r="U15" s="96">
        <f t="shared" si="18"/>
        <v>0.55723438977801665</v>
      </c>
      <c r="V15" s="341">
        <v>13.9</v>
      </c>
      <c r="W15" s="341">
        <v>28.4</v>
      </c>
      <c r="X15" s="96">
        <f t="shared" si="9"/>
        <v>7.4609639999999991E-2</v>
      </c>
      <c r="Y15" s="96">
        <f t="shared" si="19"/>
        <v>0.60724397134185171</v>
      </c>
      <c r="Z15" s="341">
        <v>8.6999999999999993</v>
      </c>
      <c r="AA15" s="341">
        <v>29.9</v>
      </c>
      <c r="AB15" s="96">
        <f t="shared" si="10"/>
        <v>4.9164569999999984E-2</v>
      </c>
      <c r="AC15" s="96">
        <f t="shared" si="20"/>
        <v>0.81530299377507442</v>
      </c>
      <c r="AD15" s="341">
        <v>14.6</v>
      </c>
      <c r="AE15" s="341">
        <v>28.9</v>
      </c>
      <c r="AF15" s="96">
        <f t="shared" si="11"/>
        <v>7.9746659999999983E-2</v>
      </c>
      <c r="AG15" s="96">
        <f t="shared" si="21"/>
        <v>0.56523963182068271</v>
      </c>
      <c r="AH15" s="341">
        <v>17.100000000000001</v>
      </c>
      <c r="AI15" s="341">
        <v>34.5</v>
      </c>
      <c r="AJ15" s="96">
        <f t="shared" si="12"/>
        <v>0.11150055</v>
      </c>
      <c r="AK15" s="96">
        <f t="shared" si="13"/>
        <v>0.30559470603143979</v>
      </c>
      <c r="AL15" s="341">
        <v>11</v>
      </c>
      <c r="AM15" s="341">
        <v>30.6</v>
      </c>
      <c r="AN15" s="96">
        <f t="shared" si="14"/>
        <v>6.3617400000000005E-2</v>
      </c>
      <c r="AO15" s="96">
        <f t="shared" si="15"/>
        <v>0.69712522176684033</v>
      </c>
      <c r="AP15" s="341">
        <v>10.1</v>
      </c>
      <c r="AQ15" s="341">
        <v>30.3</v>
      </c>
      <c r="AR15" s="96">
        <f t="shared" si="16"/>
        <v>5.7839669999999989E-2</v>
      </c>
      <c r="AS15" s="96">
        <f t="shared" si="17"/>
        <v>0.74436851312674257</v>
      </c>
    </row>
    <row r="16" spans="1:45" ht="18" customHeight="1">
      <c r="A16" s="1">
        <v>1992</v>
      </c>
      <c r="B16" s="341">
        <v>11.8</v>
      </c>
      <c r="C16" s="341">
        <v>29.6</v>
      </c>
      <c r="D16" s="96">
        <f t="shared" si="0"/>
        <v>6.6013920000000004E-2</v>
      </c>
      <c r="E16" s="96">
        <f t="shared" si="1"/>
        <v>0.67752937831104842</v>
      </c>
      <c r="F16" s="341">
        <v>20.6</v>
      </c>
      <c r="G16" s="341">
        <v>30.7</v>
      </c>
      <c r="H16" s="96">
        <f t="shared" si="2"/>
        <v>0.11952738000000002</v>
      </c>
      <c r="I16" s="96">
        <f t="shared" si="3"/>
        <v>0.23996099376271082</v>
      </c>
      <c r="J16" s="341">
        <v>11.7</v>
      </c>
      <c r="K16" s="341">
        <v>27.2</v>
      </c>
      <c r="L16" s="96">
        <f t="shared" si="4"/>
        <v>6.014735999999999E-2</v>
      </c>
      <c r="M16" s="96">
        <f t="shared" si="5"/>
        <v>0.72549901402617323</v>
      </c>
      <c r="N16" s="341">
        <v>13.6</v>
      </c>
      <c r="O16" s="341">
        <v>26.7</v>
      </c>
      <c r="P16" s="96">
        <f t="shared" si="6"/>
        <v>6.8629679999999998E-2</v>
      </c>
      <c r="Q16" s="96">
        <f t="shared" si="7"/>
        <v>0.6561408551700264</v>
      </c>
      <c r="R16" s="341">
        <v>14.5</v>
      </c>
      <c r="S16" s="341">
        <v>28.3</v>
      </c>
      <c r="T16" s="96">
        <f t="shared" si="8"/>
        <v>7.7556150000000004E-2</v>
      </c>
      <c r="U16" s="96">
        <f t="shared" si="18"/>
        <v>0.58315097453776676</v>
      </c>
      <c r="V16" s="341">
        <v>13.4</v>
      </c>
      <c r="W16" s="341">
        <v>27.1</v>
      </c>
      <c r="X16" s="96">
        <f t="shared" si="9"/>
        <v>6.8633459999999993E-2</v>
      </c>
      <c r="Y16" s="96">
        <f t="shared" si="19"/>
        <v>0.65610994689959146</v>
      </c>
      <c r="Z16" s="341">
        <v>9</v>
      </c>
      <c r="AA16" s="341">
        <v>31.1</v>
      </c>
      <c r="AB16" s="96">
        <f t="shared" si="10"/>
        <v>5.2901100000000013E-2</v>
      </c>
      <c r="AC16" s="96">
        <f t="shared" si="20"/>
        <v>0.78475016845007384</v>
      </c>
      <c r="AD16" s="341">
        <v>14.7</v>
      </c>
      <c r="AE16" s="341">
        <v>29.3</v>
      </c>
      <c r="AF16" s="96">
        <f t="shared" si="11"/>
        <v>8.1404190000000001E-2</v>
      </c>
      <c r="AG16" s="96">
        <f t="shared" si="21"/>
        <v>0.5516863552349337</v>
      </c>
      <c r="AH16" s="341">
        <v>17.2</v>
      </c>
      <c r="AI16" s="341">
        <v>32.5</v>
      </c>
      <c r="AJ16" s="96">
        <f t="shared" si="12"/>
        <v>0.10565099999999999</v>
      </c>
      <c r="AK16" s="96">
        <f t="shared" si="13"/>
        <v>0.35342525452960705</v>
      </c>
      <c r="AL16" s="341">
        <v>13.7</v>
      </c>
      <c r="AM16" s="341">
        <v>31.2</v>
      </c>
      <c r="AN16" s="96">
        <f t="shared" si="14"/>
        <v>8.0786159999999982E-2</v>
      </c>
      <c r="AO16" s="96">
        <f t="shared" si="15"/>
        <v>0.55673985745105692</v>
      </c>
      <c r="AP16" s="341">
        <v>11.1</v>
      </c>
      <c r="AQ16" s="341">
        <v>30.5</v>
      </c>
      <c r="AR16" s="96">
        <f t="shared" si="16"/>
        <v>6.398595E-2</v>
      </c>
      <c r="AS16" s="96">
        <f t="shared" si="17"/>
        <v>0.69411166539942759</v>
      </c>
    </row>
    <row r="17" spans="1:45" ht="18" customHeight="1">
      <c r="A17" s="1">
        <v>1993</v>
      </c>
      <c r="B17" s="341">
        <v>11.9</v>
      </c>
      <c r="C17" s="341">
        <v>28.3</v>
      </c>
      <c r="D17" s="96">
        <f t="shared" si="0"/>
        <v>6.364953000000001E-2</v>
      </c>
      <c r="E17" s="96">
        <f t="shared" si="1"/>
        <v>0.69686250146814277</v>
      </c>
      <c r="F17" s="341">
        <v>17.8</v>
      </c>
      <c r="G17" s="341">
        <v>29.9</v>
      </c>
      <c r="H17" s="96">
        <f t="shared" si="2"/>
        <v>0.10058958000000001</v>
      </c>
      <c r="I17" s="96">
        <f t="shared" si="3"/>
        <v>0.39481142864207591</v>
      </c>
      <c r="J17" s="341">
        <v>10.3</v>
      </c>
      <c r="K17" s="341">
        <v>23.5</v>
      </c>
      <c r="L17" s="96">
        <f t="shared" si="4"/>
        <v>4.5747450000000002E-2</v>
      </c>
      <c r="M17" s="96">
        <f t="shared" si="5"/>
        <v>0.84324407024831705</v>
      </c>
      <c r="N17" s="341">
        <v>14.9</v>
      </c>
      <c r="O17" s="341">
        <v>26.4</v>
      </c>
      <c r="P17" s="96">
        <f t="shared" si="6"/>
        <v>7.4345040000000001E-2</v>
      </c>
      <c r="Q17" s="96">
        <f t="shared" si="7"/>
        <v>0.60940755027230187</v>
      </c>
      <c r="R17" s="341">
        <v>14.6</v>
      </c>
      <c r="S17" s="341">
        <v>29.3</v>
      </c>
      <c r="T17" s="96">
        <f t="shared" si="8"/>
        <v>8.0850419999999978E-2</v>
      </c>
      <c r="U17" s="96">
        <f t="shared" si="18"/>
        <v>0.5562144168536618</v>
      </c>
      <c r="V17" s="341">
        <v>15.1</v>
      </c>
      <c r="W17" s="341">
        <v>27.2</v>
      </c>
      <c r="X17" s="96">
        <f t="shared" si="9"/>
        <v>7.7626079999999986E-2</v>
      </c>
      <c r="Y17" s="96">
        <f t="shared" si="19"/>
        <v>0.58257917153471939</v>
      </c>
      <c r="Z17" s="341">
        <v>9.1</v>
      </c>
      <c r="AA17" s="341">
        <v>27.4</v>
      </c>
      <c r="AB17" s="96">
        <f t="shared" si="10"/>
        <v>4.7125259999999995E-2</v>
      </c>
      <c r="AC17" s="96">
        <f t="shared" si="20"/>
        <v>0.83197800567475844</v>
      </c>
      <c r="AD17" s="341">
        <v>14.1</v>
      </c>
      <c r="AE17" s="341">
        <v>30.1</v>
      </c>
      <c r="AF17" s="96">
        <f t="shared" si="11"/>
        <v>8.0213490000000012E-2</v>
      </c>
      <c r="AG17" s="96">
        <f t="shared" si="21"/>
        <v>0.56142246042195953</v>
      </c>
      <c r="AH17" s="341">
        <v>15.9</v>
      </c>
      <c r="AI17" s="341">
        <v>31.5</v>
      </c>
      <c r="AJ17" s="96">
        <f t="shared" si="12"/>
        <v>9.4660649999999999E-2</v>
      </c>
      <c r="AK17" s="96">
        <f t="shared" si="13"/>
        <v>0.4432910508193782</v>
      </c>
      <c r="AL17" s="341">
        <v>11.2</v>
      </c>
      <c r="AM17" s="341">
        <v>29.4</v>
      </c>
      <c r="AN17" s="96">
        <f t="shared" si="14"/>
        <v>6.2233919999999984E-2</v>
      </c>
      <c r="AO17" s="96">
        <f t="shared" si="15"/>
        <v>0.70843764874605153</v>
      </c>
      <c r="AP17" s="341">
        <v>10.7</v>
      </c>
      <c r="AQ17" s="341">
        <v>30.7</v>
      </c>
      <c r="AR17" s="96">
        <f t="shared" si="16"/>
        <v>6.2084609999999991E-2</v>
      </c>
      <c r="AS17" s="96">
        <f t="shared" si="17"/>
        <v>0.70965852542823415</v>
      </c>
    </row>
    <row r="18" spans="1:45" ht="18" customHeight="1">
      <c r="A18" s="1">
        <v>1994</v>
      </c>
      <c r="B18" s="341">
        <v>11.8</v>
      </c>
      <c r="C18" s="341">
        <v>29.5</v>
      </c>
      <c r="D18" s="96">
        <f t="shared" si="0"/>
        <v>6.5790899999999999E-2</v>
      </c>
      <c r="E18" s="96">
        <f t="shared" si="1"/>
        <v>0.6793529662667136</v>
      </c>
      <c r="F18" s="341">
        <v>18</v>
      </c>
      <c r="G18" s="341">
        <v>29.9</v>
      </c>
      <c r="H18" s="96">
        <f t="shared" si="2"/>
        <v>0.10171979999999997</v>
      </c>
      <c r="I18" s="96">
        <f t="shared" si="3"/>
        <v>0.38556985578201031</v>
      </c>
      <c r="J18" s="341">
        <v>9.3000000000000007</v>
      </c>
      <c r="K18" s="341">
        <v>23.3</v>
      </c>
      <c r="L18" s="96">
        <f t="shared" si="4"/>
        <v>4.0954410000000004E-2</v>
      </c>
      <c r="M18" s="96">
        <f t="shared" si="5"/>
        <v>0.88243575715990086</v>
      </c>
      <c r="N18" s="341">
        <v>15.2</v>
      </c>
      <c r="O18" s="341">
        <v>28.1</v>
      </c>
      <c r="P18" s="96">
        <f t="shared" si="6"/>
        <v>8.0725680000000008E-2</v>
      </c>
      <c r="Q18" s="96">
        <f t="shared" si="7"/>
        <v>0.55723438977801665</v>
      </c>
      <c r="R18" s="341">
        <v>14.8</v>
      </c>
      <c r="S18" s="341">
        <v>32.6</v>
      </c>
      <c r="T18" s="96">
        <f t="shared" si="8"/>
        <v>9.1188720000000001E-2</v>
      </c>
      <c r="U18" s="96">
        <f t="shared" si="18"/>
        <v>0.47168029721392846</v>
      </c>
      <c r="V18" s="341">
        <v>15</v>
      </c>
      <c r="W18" s="341">
        <v>27.1</v>
      </c>
      <c r="X18" s="96">
        <f t="shared" si="9"/>
        <v>7.6828499999999994E-2</v>
      </c>
      <c r="Y18" s="96">
        <f t="shared" si="19"/>
        <v>0.58910081659650493</v>
      </c>
      <c r="Z18" s="341">
        <v>8.9</v>
      </c>
      <c r="AA18" s="341">
        <v>30.7</v>
      </c>
      <c r="AB18" s="96">
        <f t="shared" si="10"/>
        <v>5.1640470000000001E-2</v>
      </c>
      <c r="AC18" s="96">
        <f t="shared" si="20"/>
        <v>0.79505807664014738</v>
      </c>
      <c r="AD18" s="341">
        <v>13.5</v>
      </c>
      <c r="AE18" s="341">
        <v>30.9</v>
      </c>
      <c r="AF18" s="96">
        <f t="shared" si="11"/>
        <v>7.8841349999999991E-2</v>
      </c>
      <c r="AG18" s="96">
        <f t="shared" si="21"/>
        <v>0.57264216258986589</v>
      </c>
      <c r="AH18" s="341">
        <v>15.6</v>
      </c>
      <c r="AI18" s="341">
        <v>31.9</v>
      </c>
      <c r="AJ18" s="96">
        <f t="shared" si="12"/>
        <v>9.4053959999999992E-2</v>
      </c>
      <c r="AK18" s="96">
        <f t="shared" si="13"/>
        <v>0.44825182822419624</v>
      </c>
      <c r="AL18" s="341">
        <v>11.8</v>
      </c>
      <c r="AM18" s="341">
        <v>29</v>
      </c>
      <c r="AN18" s="96">
        <f t="shared" si="14"/>
        <v>6.4675800000000006E-2</v>
      </c>
      <c r="AO18" s="96">
        <f t="shared" si="15"/>
        <v>0.68847090604503947</v>
      </c>
      <c r="AP18" s="341">
        <v>10.7</v>
      </c>
      <c r="AQ18" s="341">
        <v>32.1</v>
      </c>
      <c r="AR18" s="96">
        <f t="shared" si="16"/>
        <v>6.4915829999999994E-2</v>
      </c>
      <c r="AS18" s="96">
        <f t="shared" si="17"/>
        <v>0.68650823087241686</v>
      </c>
    </row>
    <row r="19" spans="1:45" ht="18" customHeight="1">
      <c r="A19" s="1">
        <v>1995</v>
      </c>
      <c r="B19" s="341">
        <v>12.1</v>
      </c>
      <c r="C19" s="341">
        <v>29.6</v>
      </c>
      <c r="D19" s="96">
        <f t="shared" si="0"/>
        <v>6.7692240000000001E-2</v>
      </c>
      <c r="E19" s="96">
        <f t="shared" si="1"/>
        <v>0.66380610623790715</v>
      </c>
      <c r="F19" s="341">
        <v>18.899999999999999</v>
      </c>
      <c r="G19" s="341">
        <v>31.2</v>
      </c>
      <c r="H19" s="96">
        <f t="shared" si="2"/>
        <v>0.11144951999999998</v>
      </c>
      <c r="I19" s="96">
        <f t="shared" si="3"/>
        <v>0.30601196768231254</v>
      </c>
      <c r="J19" s="341">
        <v>10.8</v>
      </c>
      <c r="K19" s="341">
        <v>27.3</v>
      </c>
      <c r="L19" s="96">
        <f t="shared" si="4"/>
        <v>5.5724759999999998E-2</v>
      </c>
      <c r="M19" s="96">
        <f t="shared" si="5"/>
        <v>0.76166169043512666</v>
      </c>
      <c r="N19" s="341">
        <v>14.8</v>
      </c>
      <c r="O19" s="341">
        <v>28.4</v>
      </c>
      <c r="P19" s="96">
        <f t="shared" si="6"/>
        <v>7.944047999999998E-2</v>
      </c>
      <c r="Q19" s="96">
        <f t="shared" si="7"/>
        <v>0.56774320172591797</v>
      </c>
      <c r="R19" s="341">
        <v>15</v>
      </c>
      <c r="S19" s="341">
        <v>30</v>
      </c>
      <c r="T19" s="96">
        <f t="shared" si="8"/>
        <v>8.5050000000000014E-2</v>
      </c>
      <c r="U19" s="96">
        <f t="shared" si="18"/>
        <v>0.52187532840037321</v>
      </c>
      <c r="V19" s="341">
        <v>15.2</v>
      </c>
      <c r="W19" s="341">
        <v>29.4</v>
      </c>
      <c r="X19" s="96">
        <f t="shared" si="9"/>
        <v>8.4460319999999978E-2</v>
      </c>
      <c r="Y19" s="96">
        <f t="shared" si="19"/>
        <v>0.52669701858823403</v>
      </c>
      <c r="Z19" s="341">
        <v>9.5</v>
      </c>
      <c r="AA19" s="341">
        <v>28.2</v>
      </c>
      <c r="AB19" s="96">
        <f t="shared" si="10"/>
        <v>5.0633099999999986E-2</v>
      </c>
      <c r="AC19" s="96">
        <f t="shared" si="20"/>
        <v>0.80329513071107572</v>
      </c>
      <c r="AD19" s="341">
        <v>12.5</v>
      </c>
      <c r="AE19" s="341">
        <v>26.6</v>
      </c>
      <c r="AF19" s="96">
        <f t="shared" si="11"/>
        <v>6.2842499999999996E-2</v>
      </c>
      <c r="AG19" s="96">
        <f t="shared" si="21"/>
        <v>0.70346141720601596</v>
      </c>
      <c r="AH19" s="341">
        <v>15.2</v>
      </c>
      <c r="AI19" s="341">
        <v>34.700000000000003</v>
      </c>
      <c r="AJ19" s="96">
        <f t="shared" si="12"/>
        <v>9.968616000000001E-2</v>
      </c>
      <c r="AK19" s="96">
        <f t="shared" si="13"/>
        <v>0.40219850527604162</v>
      </c>
      <c r="AL19" s="341">
        <v>11</v>
      </c>
      <c r="AM19" s="341">
        <v>31.5</v>
      </c>
      <c r="AN19" s="96">
        <f t="shared" si="14"/>
        <v>6.5488500000000005E-2</v>
      </c>
      <c r="AO19" s="96">
        <f t="shared" si="15"/>
        <v>0.6818256279015138</v>
      </c>
      <c r="AP19" s="341">
        <v>11.2</v>
      </c>
      <c r="AQ19" s="341">
        <v>31.4</v>
      </c>
      <c r="AR19" s="96">
        <f t="shared" si="16"/>
        <v>6.6467519999999988E-2</v>
      </c>
      <c r="AS19" s="96">
        <f t="shared" si="17"/>
        <v>0.67382038585884818</v>
      </c>
    </row>
    <row r="20" spans="1:45" ht="18" customHeight="1">
      <c r="A20" s="1">
        <v>1996</v>
      </c>
      <c r="B20" s="341">
        <v>12.7</v>
      </c>
      <c r="C20" s="341">
        <v>30.5</v>
      </c>
      <c r="D20" s="96">
        <f t="shared" si="0"/>
        <v>7.3209149999999987E-2</v>
      </c>
      <c r="E20" s="96">
        <f t="shared" si="1"/>
        <v>0.61869548553802034</v>
      </c>
      <c r="F20" s="341">
        <v>18.899999999999999</v>
      </c>
      <c r="G20" s="341">
        <v>31.9</v>
      </c>
      <c r="H20" s="96">
        <f t="shared" si="2"/>
        <v>0.11394998999999999</v>
      </c>
      <c r="I20" s="96">
        <f t="shared" si="3"/>
        <v>0.285566146789558</v>
      </c>
      <c r="J20" s="341">
        <v>11.8</v>
      </c>
      <c r="K20" s="341">
        <v>25.5</v>
      </c>
      <c r="L20" s="96">
        <f t="shared" si="4"/>
        <v>5.68701E-2</v>
      </c>
      <c r="M20" s="96">
        <f t="shared" si="5"/>
        <v>0.75229648449332065</v>
      </c>
      <c r="N20" s="341">
        <v>15.7</v>
      </c>
      <c r="O20" s="341">
        <v>29.4</v>
      </c>
      <c r="P20" s="96">
        <f t="shared" si="6"/>
        <v>8.7238619999999989E-2</v>
      </c>
      <c r="Q20" s="96">
        <f t="shared" si="7"/>
        <v>0.50397943981850668</v>
      </c>
      <c r="R20" s="341">
        <v>14.8</v>
      </c>
      <c r="S20" s="341">
        <v>28.5</v>
      </c>
      <c r="T20" s="96">
        <f t="shared" si="8"/>
        <v>7.9720199999999991E-2</v>
      </c>
      <c r="U20" s="96">
        <f t="shared" si="18"/>
        <v>0.56545598971372768</v>
      </c>
      <c r="V20" s="341">
        <v>15</v>
      </c>
      <c r="W20" s="341">
        <v>28</v>
      </c>
      <c r="X20" s="96">
        <f t="shared" si="9"/>
        <v>7.9379999999999992E-2</v>
      </c>
      <c r="Y20" s="96">
        <f t="shared" si="19"/>
        <v>0.56823773405287792</v>
      </c>
      <c r="Z20" s="341">
        <v>10.9</v>
      </c>
      <c r="AA20" s="341">
        <v>31.1</v>
      </c>
      <c r="AB20" s="96">
        <f t="shared" si="10"/>
        <v>6.4069109999999999E-2</v>
      </c>
      <c r="AC20" s="96">
        <f t="shared" si="20"/>
        <v>0.69343168344985751</v>
      </c>
      <c r="AD20" s="341">
        <v>13.6</v>
      </c>
      <c r="AE20" s="341">
        <v>28.3</v>
      </c>
      <c r="AF20" s="96">
        <f t="shared" si="11"/>
        <v>7.2742319999999999E-2</v>
      </c>
      <c r="AG20" s="96">
        <f t="shared" si="21"/>
        <v>0.62251265693674307</v>
      </c>
      <c r="AH20" s="341">
        <v>15.1</v>
      </c>
      <c r="AI20" s="341">
        <v>32.299999999999997</v>
      </c>
      <c r="AJ20" s="96">
        <f t="shared" si="12"/>
        <v>9.2180969999999987E-2</v>
      </c>
      <c r="AK20" s="96">
        <f t="shared" si="13"/>
        <v>0.4635668762247403</v>
      </c>
      <c r="AL20" s="341">
        <v>11.4</v>
      </c>
      <c r="AM20" s="341">
        <v>31.2</v>
      </c>
      <c r="AN20" s="96">
        <f t="shared" si="14"/>
        <v>6.7223519999999995E-2</v>
      </c>
      <c r="AO20" s="96">
        <f t="shared" si="15"/>
        <v>0.66763873177184752</v>
      </c>
      <c r="AP20" s="341">
        <v>11.5</v>
      </c>
      <c r="AQ20" s="341">
        <v>35.1</v>
      </c>
      <c r="AR20" s="96">
        <f t="shared" si="16"/>
        <v>7.6289850000000006E-2</v>
      </c>
      <c r="AS20" s="96">
        <f t="shared" si="17"/>
        <v>0.59350524513349279</v>
      </c>
    </row>
    <row r="21" spans="1:45" ht="18" customHeight="1">
      <c r="A21" s="1">
        <v>1997</v>
      </c>
      <c r="B21" s="341">
        <v>12.7</v>
      </c>
      <c r="C21" s="341">
        <v>31.4</v>
      </c>
      <c r="D21" s="96">
        <f t="shared" si="0"/>
        <v>7.5369419999999993E-2</v>
      </c>
      <c r="E21" s="96">
        <f t="shared" si="1"/>
        <v>0.60103140898441609</v>
      </c>
      <c r="F21" s="341">
        <v>18.8</v>
      </c>
      <c r="G21" s="341">
        <v>29.7</v>
      </c>
      <c r="H21" s="96">
        <f t="shared" si="2"/>
        <v>0.10553004000000002</v>
      </c>
      <c r="I21" s="96">
        <f t="shared" si="3"/>
        <v>0.35441431918352689</v>
      </c>
      <c r="J21" s="341">
        <v>11.6</v>
      </c>
      <c r="K21" s="341">
        <v>26.1</v>
      </c>
      <c r="L21" s="96">
        <f t="shared" si="4"/>
        <v>5.722163999999999E-2</v>
      </c>
      <c r="M21" s="96">
        <f t="shared" si="5"/>
        <v>0.74942201534286546</v>
      </c>
      <c r="N21" s="341">
        <v>15.9</v>
      </c>
      <c r="O21" s="341">
        <v>30.9</v>
      </c>
      <c r="P21" s="96">
        <f t="shared" si="6"/>
        <v>9.285758999999999E-2</v>
      </c>
      <c r="Q21" s="96">
        <f t="shared" si="7"/>
        <v>0.45803429581687471</v>
      </c>
      <c r="R21" s="341">
        <v>15.8</v>
      </c>
      <c r="S21" s="341">
        <v>29</v>
      </c>
      <c r="T21" s="96">
        <f t="shared" si="8"/>
        <v>8.6599800000000005E-2</v>
      </c>
      <c r="U21" s="96">
        <f t="shared" si="18"/>
        <v>0.50920293752202206</v>
      </c>
      <c r="V21" s="341">
        <v>15.8</v>
      </c>
      <c r="W21" s="341">
        <v>29.1</v>
      </c>
      <c r="X21" s="96">
        <f t="shared" si="9"/>
        <v>8.6898420000000004E-2</v>
      </c>
      <c r="Y21" s="96">
        <f t="shared" si="19"/>
        <v>0.50676118415765681</v>
      </c>
      <c r="Z21" s="341">
        <v>10.5</v>
      </c>
      <c r="AA21" s="341">
        <v>32.9</v>
      </c>
      <c r="AB21" s="96">
        <f t="shared" si="10"/>
        <v>6.5290050000000002E-2</v>
      </c>
      <c r="AC21" s="96">
        <f t="shared" si="20"/>
        <v>0.68344831209935153</v>
      </c>
      <c r="AD21" s="341">
        <v>13.8</v>
      </c>
      <c r="AE21" s="341">
        <v>29.2</v>
      </c>
      <c r="AF21" s="96">
        <f t="shared" si="11"/>
        <v>7.6159440000000009E-2</v>
      </c>
      <c r="AG21" s="96">
        <f t="shared" si="21"/>
        <v>0.59457158046350034</v>
      </c>
      <c r="AH21" s="341">
        <v>13.5</v>
      </c>
      <c r="AI21" s="341">
        <v>28.8</v>
      </c>
      <c r="AJ21" s="96">
        <f t="shared" si="12"/>
        <v>7.3483199999999999E-2</v>
      </c>
      <c r="AK21" s="96">
        <f t="shared" si="13"/>
        <v>0.61645463593148253</v>
      </c>
      <c r="AL21" s="341">
        <v>10.199999999999999</v>
      </c>
      <c r="AM21" s="341">
        <v>34.5</v>
      </c>
      <c r="AN21" s="96">
        <f t="shared" si="14"/>
        <v>6.6509099999999988E-2</v>
      </c>
      <c r="AO21" s="96">
        <f t="shared" si="15"/>
        <v>0.67348039488406319</v>
      </c>
      <c r="AP21" s="341">
        <v>12.4</v>
      </c>
      <c r="AQ21" s="341">
        <v>34.5</v>
      </c>
      <c r="AR21" s="96">
        <f t="shared" si="16"/>
        <v>8.0854200000000015E-2</v>
      </c>
      <c r="AS21" s="96">
        <f t="shared" si="17"/>
        <v>0.55618350858322652</v>
      </c>
    </row>
    <row r="22" spans="1:45" ht="18" customHeight="1">
      <c r="A22" s="1">
        <v>1998</v>
      </c>
      <c r="B22" s="341">
        <v>12.9</v>
      </c>
      <c r="C22" s="341">
        <v>31.3</v>
      </c>
      <c r="D22" s="96">
        <f t="shared" si="0"/>
        <v>7.6312530000000003E-2</v>
      </c>
      <c r="E22" s="96">
        <f t="shared" si="1"/>
        <v>0.59331979551088276</v>
      </c>
      <c r="F22" s="341">
        <v>19</v>
      </c>
      <c r="G22" s="341">
        <v>31.2</v>
      </c>
      <c r="H22" s="96">
        <f t="shared" si="2"/>
        <v>0.11203919999999998</v>
      </c>
      <c r="I22" s="96">
        <f t="shared" si="3"/>
        <v>0.3011902774944521</v>
      </c>
      <c r="J22" s="341">
        <v>12.3</v>
      </c>
      <c r="K22" s="341">
        <v>22.4</v>
      </c>
      <c r="L22" s="96">
        <f t="shared" si="4"/>
        <v>5.2073279999999986E-2</v>
      </c>
      <c r="M22" s="96">
        <f t="shared" si="5"/>
        <v>0.79151907967533963</v>
      </c>
      <c r="N22" s="341">
        <v>15.9</v>
      </c>
      <c r="O22" s="341">
        <v>32.6</v>
      </c>
      <c r="P22" s="96">
        <f t="shared" si="6"/>
        <v>9.7966259999999999E-2</v>
      </c>
      <c r="Q22" s="96">
        <f t="shared" si="7"/>
        <v>0.41626176832396811</v>
      </c>
      <c r="R22" s="341">
        <v>14.6</v>
      </c>
      <c r="S22" s="341">
        <v>30.6</v>
      </c>
      <c r="T22" s="96">
        <f t="shared" si="8"/>
        <v>8.4437639999999994E-2</v>
      </c>
      <c r="U22" s="96">
        <f t="shared" si="18"/>
        <v>0.52688246821084384</v>
      </c>
      <c r="V22" s="341">
        <v>15.3</v>
      </c>
      <c r="W22" s="341">
        <v>28.2</v>
      </c>
      <c r="X22" s="96">
        <f t="shared" si="9"/>
        <v>8.1545940000000011E-2</v>
      </c>
      <c r="Y22" s="96">
        <f t="shared" si="19"/>
        <v>0.55052729509362097</v>
      </c>
      <c r="Z22" s="341">
        <v>10.6</v>
      </c>
      <c r="AA22" s="341">
        <v>31.8</v>
      </c>
      <c r="AB22" s="96">
        <f t="shared" si="10"/>
        <v>6.3708119999999993E-2</v>
      </c>
      <c r="AC22" s="96">
        <f t="shared" si="20"/>
        <v>0.69638342327640035</v>
      </c>
      <c r="AD22" s="341">
        <v>13.2</v>
      </c>
      <c r="AE22" s="341">
        <v>33</v>
      </c>
      <c r="AF22" s="96">
        <f t="shared" si="11"/>
        <v>8.2328399999999996E-2</v>
      </c>
      <c r="AG22" s="96">
        <f t="shared" si="21"/>
        <v>0.54412928311357556</v>
      </c>
      <c r="AH22" s="341">
        <v>15.1</v>
      </c>
      <c r="AI22" s="341">
        <v>30.6</v>
      </c>
      <c r="AJ22" s="96">
        <f t="shared" si="12"/>
        <v>8.7329339999999978E-2</v>
      </c>
      <c r="AK22" s="96">
        <f t="shared" si="13"/>
        <v>0.5032376413280667</v>
      </c>
      <c r="AL22" s="341">
        <v>11.3</v>
      </c>
      <c r="AM22" s="341">
        <v>33.700000000000003</v>
      </c>
      <c r="AN22" s="96">
        <f t="shared" si="14"/>
        <v>7.1973090000000003E-2</v>
      </c>
      <c r="AO22" s="96">
        <f t="shared" si="15"/>
        <v>0.62880248997026622</v>
      </c>
      <c r="AP22" s="341">
        <v>13.7</v>
      </c>
      <c r="AQ22" s="341">
        <v>35.4</v>
      </c>
      <c r="AR22" s="96">
        <f t="shared" si="16"/>
        <v>9.1661220000000002E-2</v>
      </c>
      <c r="AS22" s="96">
        <f t="shared" si="17"/>
        <v>0.46781676340955308</v>
      </c>
    </row>
    <row r="23" spans="1:45" ht="18" customHeight="1">
      <c r="A23" s="1">
        <v>1999</v>
      </c>
      <c r="B23" s="341">
        <v>12.4</v>
      </c>
      <c r="C23" s="341">
        <v>33</v>
      </c>
      <c r="D23" s="96">
        <f t="shared" si="0"/>
        <v>7.7338799999999985E-2</v>
      </c>
      <c r="E23" s="96">
        <f t="shared" si="1"/>
        <v>0.58492820008777957</v>
      </c>
      <c r="F23" s="341">
        <v>21.4</v>
      </c>
      <c r="G23" s="341">
        <v>30</v>
      </c>
      <c r="H23" s="96">
        <f t="shared" si="2"/>
        <v>0.12133799999999999</v>
      </c>
      <c r="I23" s="96">
        <f t="shared" si="3"/>
        <v>0.22515593222434463</v>
      </c>
      <c r="J23" s="341">
        <v>16.3</v>
      </c>
      <c r="K23" s="341">
        <v>25</v>
      </c>
      <c r="L23" s="96">
        <f t="shared" si="4"/>
        <v>7.7017500000000003E-2</v>
      </c>
      <c r="M23" s="96">
        <f t="shared" si="5"/>
        <v>0.58755540307475473</v>
      </c>
      <c r="N23" s="341">
        <v>15.7</v>
      </c>
      <c r="O23" s="341">
        <v>30.1</v>
      </c>
      <c r="P23" s="96">
        <f t="shared" si="6"/>
        <v>8.9315729999999996E-2</v>
      </c>
      <c r="Q23" s="96">
        <f t="shared" si="7"/>
        <v>0.48699534521447246</v>
      </c>
      <c r="R23" s="341">
        <v>16.5</v>
      </c>
      <c r="S23" s="341">
        <v>28.5</v>
      </c>
      <c r="T23" s="96">
        <f t="shared" si="8"/>
        <v>8.8877249999999991E-2</v>
      </c>
      <c r="U23" s="96">
        <f t="shared" si="18"/>
        <v>0.49058070458493286</v>
      </c>
      <c r="V23" s="341">
        <v>13.6</v>
      </c>
      <c r="W23" s="341">
        <v>30.7</v>
      </c>
      <c r="X23" s="96">
        <f t="shared" si="9"/>
        <v>7.8911279999999986E-2</v>
      </c>
      <c r="Y23" s="96">
        <f t="shared" si="19"/>
        <v>0.57207035958681829</v>
      </c>
      <c r="Z23" s="341">
        <v>10</v>
      </c>
      <c r="AA23" s="341">
        <v>35.4</v>
      </c>
      <c r="AB23" s="96">
        <f t="shared" si="10"/>
        <v>6.6905999999999993E-2</v>
      </c>
      <c r="AC23" s="96">
        <f t="shared" si="20"/>
        <v>0.67023502648838784</v>
      </c>
      <c r="AD23" s="341">
        <v>15.2</v>
      </c>
      <c r="AE23" s="341">
        <v>32.200000000000003</v>
      </c>
      <c r="AF23" s="96">
        <f t="shared" si="11"/>
        <v>9.2504160000000002E-2</v>
      </c>
      <c r="AG23" s="96">
        <f t="shared" si="21"/>
        <v>0.46092421910254738</v>
      </c>
      <c r="AH23" s="341">
        <v>14.7</v>
      </c>
      <c r="AI23" s="341">
        <v>29</v>
      </c>
      <c r="AJ23" s="96">
        <f t="shared" si="12"/>
        <v>8.0570699999999995E-2</v>
      </c>
      <c r="AK23" s="96">
        <f t="shared" si="13"/>
        <v>0.55850162886585197</v>
      </c>
      <c r="AL23" s="341">
        <v>10.9</v>
      </c>
      <c r="AM23" s="341">
        <v>34.4</v>
      </c>
      <c r="AN23" s="96">
        <f t="shared" si="14"/>
        <v>7.086743999999999E-2</v>
      </c>
      <c r="AO23" s="96">
        <f t="shared" si="15"/>
        <v>0.63784315907250466</v>
      </c>
      <c r="AP23" s="341">
        <v>14.6</v>
      </c>
      <c r="AQ23" s="341">
        <v>35</v>
      </c>
      <c r="AR23" s="96">
        <f t="shared" si="16"/>
        <v>9.6578999999999998E-2</v>
      </c>
      <c r="AS23" s="96">
        <f t="shared" si="17"/>
        <v>0.4276051035736142</v>
      </c>
    </row>
    <row r="24" spans="1:45" ht="18" customHeight="1">
      <c r="A24" s="1">
        <v>2000</v>
      </c>
      <c r="B24" s="341">
        <v>12.8</v>
      </c>
      <c r="C24" s="341">
        <v>31.5</v>
      </c>
      <c r="D24" s="96">
        <f t="shared" si="0"/>
        <v>7.6204800000000003E-2</v>
      </c>
      <c r="E24" s="96">
        <f t="shared" si="1"/>
        <v>0.59420068121828029</v>
      </c>
      <c r="F24" s="341">
        <v>21.4</v>
      </c>
      <c r="G24" s="341">
        <v>28.4</v>
      </c>
      <c r="H24" s="96">
        <f t="shared" si="2"/>
        <v>0.11486663999999996</v>
      </c>
      <c r="I24" s="96">
        <f t="shared" si="3"/>
        <v>0.27807089120906997</v>
      </c>
      <c r="J24" s="341">
        <v>15.7</v>
      </c>
      <c r="K24" s="341">
        <v>27.3</v>
      </c>
      <c r="L24" s="96">
        <f t="shared" si="4"/>
        <v>8.1007289999999996E-2</v>
      </c>
      <c r="M24" s="96">
        <f t="shared" si="5"/>
        <v>0.55493172363060905</v>
      </c>
      <c r="N24" s="341">
        <v>15.9</v>
      </c>
      <c r="O24" s="341">
        <v>28.8</v>
      </c>
      <c r="P24" s="96">
        <f t="shared" si="6"/>
        <v>8.6546880000000007E-2</v>
      </c>
      <c r="Q24" s="96">
        <f t="shared" si="7"/>
        <v>0.50963565330811211</v>
      </c>
      <c r="R24" s="341">
        <v>14.8</v>
      </c>
      <c r="S24" s="341">
        <v>29</v>
      </c>
      <c r="T24" s="96">
        <f t="shared" si="8"/>
        <v>8.1118799999999991E-2</v>
      </c>
      <c r="U24" s="96">
        <f t="shared" si="18"/>
        <v>0.55401992965277658</v>
      </c>
      <c r="V24" s="341">
        <v>15</v>
      </c>
      <c r="W24" s="341">
        <v>29.4</v>
      </c>
      <c r="X24" s="96">
        <f t="shared" si="9"/>
        <v>8.3348999999999993E-2</v>
      </c>
      <c r="Y24" s="96">
        <f t="shared" si="19"/>
        <v>0.53578405009612473</v>
      </c>
      <c r="Z24" s="341">
        <v>10.1</v>
      </c>
      <c r="AA24" s="341">
        <v>32</v>
      </c>
      <c r="AB24" s="96">
        <f t="shared" si="10"/>
        <v>6.1084799999999995E-2</v>
      </c>
      <c r="AC24" s="96">
        <f t="shared" si="20"/>
        <v>0.71783376295829238</v>
      </c>
      <c r="AD24" s="341">
        <v>14.4</v>
      </c>
      <c r="AE24" s="341">
        <v>32.6</v>
      </c>
      <c r="AF24" s="96">
        <f t="shared" si="11"/>
        <v>8.872416000000001E-2</v>
      </c>
      <c r="AG24" s="96">
        <f t="shared" si="21"/>
        <v>0.49183248953755032</v>
      </c>
      <c r="AH24" s="341">
        <v>16.8</v>
      </c>
      <c r="AI24" s="341">
        <v>30.8</v>
      </c>
      <c r="AJ24" s="96">
        <f t="shared" si="12"/>
        <v>9.7796160000000007E-2</v>
      </c>
      <c r="AK24" s="96">
        <f t="shared" si="13"/>
        <v>0.41765264049354317</v>
      </c>
      <c r="AL24" s="341">
        <v>10.3</v>
      </c>
      <c r="AM24" s="341">
        <v>33.799999999999997</v>
      </c>
      <c r="AN24" s="96">
        <f t="shared" si="14"/>
        <v>6.5798459999999989E-2</v>
      </c>
      <c r="AO24" s="96">
        <f t="shared" si="15"/>
        <v>0.6792911497258437</v>
      </c>
      <c r="AP24" s="341">
        <v>14.9</v>
      </c>
      <c r="AQ24" s="341">
        <v>34.6</v>
      </c>
      <c r="AR24" s="96">
        <f t="shared" si="16"/>
        <v>9.743706000000002E-2</v>
      </c>
      <c r="AS24" s="96">
        <f t="shared" si="17"/>
        <v>0.42058892618486832</v>
      </c>
    </row>
    <row r="25" spans="1:45" ht="18" customHeight="1">
      <c r="A25" s="1">
        <v>2001</v>
      </c>
      <c r="B25" s="341">
        <v>12.5</v>
      </c>
      <c r="C25" s="341">
        <v>31.6</v>
      </c>
      <c r="D25" s="96">
        <f t="shared" si="0"/>
        <v>7.4654999999999999E-2</v>
      </c>
      <c r="E25" s="96">
        <f t="shared" si="1"/>
        <v>0.60687307209663155</v>
      </c>
      <c r="F25" s="341">
        <v>19.899999999999999</v>
      </c>
      <c r="G25" s="341">
        <v>27.3</v>
      </c>
      <c r="H25" s="96">
        <f t="shared" si="2"/>
        <v>0.10267802999999999</v>
      </c>
      <c r="I25" s="96">
        <f t="shared" si="3"/>
        <v>0.37773460922673691</v>
      </c>
      <c r="J25" s="341">
        <v>16.3</v>
      </c>
      <c r="K25" s="341">
        <v>24.8</v>
      </c>
      <c r="L25" s="96">
        <f t="shared" si="4"/>
        <v>7.6401360000000001E-2</v>
      </c>
      <c r="M25" s="96">
        <f t="shared" si="5"/>
        <v>0.5925934511556602</v>
      </c>
      <c r="N25" s="341">
        <v>16.8</v>
      </c>
      <c r="O25" s="341">
        <v>27.6</v>
      </c>
      <c r="P25" s="96">
        <f t="shared" si="6"/>
        <v>8.7635520000000008E-2</v>
      </c>
      <c r="Q25" s="96">
        <f t="shared" si="7"/>
        <v>0.50073407142283122</v>
      </c>
      <c r="R25" s="341">
        <v>15</v>
      </c>
      <c r="S25" s="341">
        <v>28.4</v>
      </c>
      <c r="T25" s="96">
        <f t="shared" si="8"/>
        <v>8.0513999999999988E-2</v>
      </c>
      <c r="U25" s="96">
        <f t="shared" si="18"/>
        <v>0.55896525292237698</v>
      </c>
      <c r="V25" s="341">
        <v>14.4</v>
      </c>
      <c r="W25" s="341">
        <v>29.1</v>
      </c>
      <c r="X25" s="96">
        <f t="shared" si="9"/>
        <v>7.9198559999999987E-2</v>
      </c>
      <c r="Y25" s="96">
        <f t="shared" si="19"/>
        <v>0.5697213310337581</v>
      </c>
      <c r="Z25" s="341">
        <v>9.9</v>
      </c>
      <c r="AA25" s="341">
        <v>32.5</v>
      </c>
      <c r="AB25" s="96">
        <f t="shared" si="10"/>
        <v>6.0810749999999997E-2</v>
      </c>
      <c r="AC25" s="96">
        <f t="shared" si="20"/>
        <v>0.72007461256483007</v>
      </c>
      <c r="AD25" s="341">
        <v>13.9</v>
      </c>
      <c r="AE25" s="341">
        <v>30.4</v>
      </c>
      <c r="AF25" s="96">
        <f t="shared" si="11"/>
        <v>7.9863839999999992E-2</v>
      </c>
      <c r="AG25" s="96">
        <f t="shared" si="21"/>
        <v>0.56428147543719753</v>
      </c>
      <c r="AH25" s="341">
        <v>15.4</v>
      </c>
      <c r="AI25" s="341">
        <v>29</v>
      </c>
      <c r="AJ25" s="96">
        <f t="shared" si="12"/>
        <v>8.4407399999999994E-2</v>
      </c>
      <c r="AK25" s="96">
        <f t="shared" si="13"/>
        <v>0.52712973437432387</v>
      </c>
      <c r="AL25" s="341">
        <v>9.6</v>
      </c>
      <c r="AM25" s="341">
        <v>34.9</v>
      </c>
      <c r="AN25" s="96">
        <f t="shared" si="14"/>
        <v>6.3322559999999986E-2</v>
      </c>
      <c r="AO25" s="96">
        <f t="shared" si="15"/>
        <v>0.69953606686077074</v>
      </c>
      <c r="AP25" s="341">
        <v>15.2</v>
      </c>
      <c r="AQ25" s="341">
        <v>36.1</v>
      </c>
      <c r="AR25" s="96">
        <f t="shared" si="16"/>
        <v>0.10370808000000001</v>
      </c>
      <c r="AS25" s="96">
        <f t="shared" si="17"/>
        <v>0.36931210553319843</v>
      </c>
    </row>
    <row r="26" spans="1:45" ht="18" customHeight="1">
      <c r="A26" s="1">
        <v>2002</v>
      </c>
      <c r="B26" s="341">
        <v>12.9</v>
      </c>
      <c r="C26" s="341">
        <v>31.6</v>
      </c>
      <c r="D26" s="96">
        <f t="shared" si="0"/>
        <v>7.7043959999999995E-2</v>
      </c>
      <c r="E26" s="96">
        <f t="shared" si="1"/>
        <v>0.58733904518170976</v>
      </c>
      <c r="F26" s="341">
        <v>22</v>
      </c>
      <c r="G26" s="341">
        <v>27.8</v>
      </c>
      <c r="H26" s="96">
        <f t="shared" si="2"/>
        <v>0.11559239999999998</v>
      </c>
      <c r="I26" s="96">
        <f t="shared" si="3"/>
        <v>0.27213650328554922</v>
      </c>
      <c r="J26" s="341">
        <v>14.8</v>
      </c>
      <c r="K26" s="341">
        <v>24</v>
      </c>
      <c r="L26" s="96">
        <f t="shared" si="4"/>
        <v>6.7132800000000006E-2</v>
      </c>
      <c r="M26" s="96">
        <f t="shared" si="5"/>
        <v>0.6683805302622875</v>
      </c>
      <c r="N26" s="341">
        <v>16.7</v>
      </c>
      <c r="O26" s="341">
        <v>28.2</v>
      </c>
      <c r="P26" s="96">
        <f t="shared" si="6"/>
        <v>8.9007659999999988E-2</v>
      </c>
      <c r="Q26" s="96">
        <f t="shared" si="7"/>
        <v>0.48951436925492531</v>
      </c>
      <c r="R26" s="341">
        <v>16.7</v>
      </c>
      <c r="S26" s="341">
        <v>29.1</v>
      </c>
      <c r="T26" s="96">
        <f t="shared" si="8"/>
        <v>9.1848329999999992E-2</v>
      </c>
      <c r="U26" s="96">
        <f t="shared" si="18"/>
        <v>0.46628680402302047</v>
      </c>
      <c r="V26" s="341">
        <v>13.7</v>
      </c>
      <c r="W26" s="341">
        <v>30.7</v>
      </c>
      <c r="X26" s="96">
        <f t="shared" si="9"/>
        <v>7.9491510000000001E-2</v>
      </c>
      <c r="Y26" s="96">
        <f t="shared" si="19"/>
        <v>0.56732594007504522</v>
      </c>
      <c r="Z26" s="341">
        <v>10.9</v>
      </c>
      <c r="AA26" s="341">
        <v>32.200000000000003</v>
      </c>
      <c r="AB26" s="96">
        <f t="shared" si="10"/>
        <v>6.633522E-2</v>
      </c>
      <c r="AC26" s="96">
        <f t="shared" si="20"/>
        <v>0.67490217532407315</v>
      </c>
      <c r="AD26" s="341">
        <v>14.3</v>
      </c>
      <c r="AE26" s="341">
        <v>31.7</v>
      </c>
      <c r="AF26" s="96">
        <f t="shared" si="11"/>
        <v>8.5675589999999996E-2</v>
      </c>
      <c r="AG26" s="96">
        <f t="shared" si="21"/>
        <v>0.51676000964338031</v>
      </c>
      <c r="AH26" s="341">
        <v>16.7</v>
      </c>
      <c r="AI26" s="341">
        <v>27.1</v>
      </c>
      <c r="AJ26" s="96">
        <f t="shared" si="12"/>
        <v>8.5535729999999977E-2</v>
      </c>
      <c r="AK26" s="96">
        <f t="shared" si="13"/>
        <v>0.51790361564947562</v>
      </c>
      <c r="AL26" s="341">
        <v>8.3000000000000007</v>
      </c>
      <c r="AM26" s="341">
        <v>35.5</v>
      </c>
      <c r="AN26" s="96">
        <f t="shared" si="14"/>
        <v>5.5688849999999998E-2</v>
      </c>
      <c r="AO26" s="96">
        <f t="shared" si="15"/>
        <v>0.76195531900425917</v>
      </c>
      <c r="AP26" s="341">
        <v>17</v>
      </c>
      <c r="AQ26" s="341">
        <v>33.200000000000003</v>
      </c>
      <c r="AR26" s="96">
        <f t="shared" si="16"/>
        <v>0.10667160000000001</v>
      </c>
      <c r="AS26" s="96">
        <f t="shared" si="17"/>
        <v>0.34508002151215611</v>
      </c>
    </row>
    <row r="27" spans="1:45" ht="18" customHeight="1">
      <c r="A27" s="1">
        <v>2003</v>
      </c>
      <c r="B27" s="341">
        <v>13.2</v>
      </c>
      <c r="C27" s="341">
        <v>30.9</v>
      </c>
      <c r="D27" s="96">
        <f t="shared" si="0"/>
        <v>7.7089319999999989E-2</v>
      </c>
      <c r="E27" s="96">
        <f t="shared" si="1"/>
        <v>0.58696814593648972</v>
      </c>
      <c r="F27" s="341">
        <v>19.7</v>
      </c>
      <c r="G27" s="341">
        <v>30.4</v>
      </c>
      <c r="H27" s="96">
        <f t="shared" si="2"/>
        <v>0.11318832000000001</v>
      </c>
      <c r="I27" s="96">
        <f t="shared" si="3"/>
        <v>0.29179416328221092</v>
      </c>
      <c r="J27" s="341">
        <v>12.7</v>
      </c>
      <c r="K27" s="341">
        <v>25.9</v>
      </c>
      <c r="L27" s="96">
        <f t="shared" si="4"/>
        <v>6.2167769999999983E-2</v>
      </c>
      <c r="M27" s="96">
        <f t="shared" si="5"/>
        <v>0.70897854347866418</v>
      </c>
      <c r="N27" s="341">
        <v>17.399999999999999</v>
      </c>
      <c r="O27" s="341">
        <v>29.5</v>
      </c>
      <c r="P27" s="96">
        <f t="shared" si="6"/>
        <v>9.7013699999999994E-2</v>
      </c>
      <c r="Q27" s="96">
        <f t="shared" si="7"/>
        <v>0.42405065247358886</v>
      </c>
      <c r="R27" s="341">
        <v>17.2</v>
      </c>
      <c r="S27" s="341">
        <v>30.3</v>
      </c>
      <c r="T27" s="96">
        <f t="shared" si="8"/>
        <v>9.8499239999999974E-2</v>
      </c>
      <c r="U27" s="96">
        <f t="shared" si="18"/>
        <v>0.41190370219263289</v>
      </c>
      <c r="V27" s="341">
        <v>14.3</v>
      </c>
      <c r="W27" s="341">
        <v>28.5</v>
      </c>
      <c r="X27" s="96">
        <f t="shared" si="9"/>
        <v>7.7026949999999997E-2</v>
      </c>
      <c r="Y27" s="96">
        <f t="shared" si="19"/>
        <v>0.5874781323986672</v>
      </c>
      <c r="Z27" s="341">
        <v>10.9</v>
      </c>
      <c r="AA27" s="341">
        <v>30.9</v>
      </c>
      <c r="AB27" s="96">
        <f t="shared" si="10"/>
        <v>6.3657089999999986E-2</v>
      </c>
      <c r="AC27" s="96">
        <f t="shared" si="20"/>
        <v>0.69680068492727287</v>
      </c>
      <c r="AD27" s="341">
        <v>14.9</v>
      </c>
      <c r="AE27" s="341">
        <v>30.1</v>
      </c>
      <c r="AF27" s="96">
        <f t="shared" si="11"/>
        <v>8.476460999999999E-2</v>
      </c>
      <c r="AG27" s="96">
        <f t="shared" si="21"/>
        <v>0.52420890281821608</v>
      </c>
      <c r="AH27" s="341">
        <v>16.2</v>
      </c>
      <c r="AI27" s="341">
        <v>27.5</v>
      </c>
      <c r="AJ27" s="96">
        <f t="shared" si="12"/>
        <v>8.4199499999999997E-2</v>
      </c>
      <c r="AK27" s="96">
        <f t="shared" si="13"/>
        <v>0.52882968924824902</v>
      </c>
      <c r="AL27" s="341">
        <v>10.9</v>
      </c>
      <c r="AM27" s="341">
        <v>33.700000000000003</v>
      </c>
      <c r="AN27" s="96">
        <f t="shared" si="14"/>
        <v>6.942537E-2</v>
      </c>
      <c r="AO27" s="96">
        <f t="shared" si="15"/>
        <v>0.64963466424345828</v>
      </c>
      <c r="AP27" s="341">
        <v>16.3</v>
      </c>
      <c r="AQ27" s="341">
        <v>34.700000000000003</v>
      </c>
      <c r="AR27" s="96">
        <f t="shared" si="16"/>
        <v>0.10690029000000002</v>
      </c>
      <c r="AS27" s="96">
        <f t="shared" si="17"/>
        <v>0.34321007115083829</v>
      </c>
    </row>
    <row r="28" spans="1:45" ht="18" customHeight="1">
      <c r="A28" s="1">
        <v>2004</v>
      </c>
      <c r="B28" s="341">
        <v>13.4</v>
      </c>
      <c r="C28" s="341">
        <v>31.3</v>
      </c>
      <c r="D28" s="96">
        <f t="shared" si="0"/>
        <v>7.9270380000000001E-2</v>
      </c>
      <c r="E28" s="96">
        <f t="shared" ref="E28:E33" si="22">($D$58-D28)/$D$60</f>
        <v>0.56913407389549286</v>
      </c>
      <c r="F28" s="341">
        <v>21.5</v>
      </c>
      <c r="G28" s="341">
        <v>28.8</v>
      </c>
      <c r="H28" s="96">
        <f t="shared" si="2"/>
        <v>0.1170288</v>
      </c>
      <c r="I28" s="96">
        <f t="shared" ref="I28:I36" si="23">($D$58-H28)/$D$60</f>
        <v>0.26039136052024792</v>
      </c>
      <c r="J28" s="341">
        <v>12.9</v>
      </c>
      <c r="K28" s="341">
        <v>24.4</v>
      </c>
      <c r="L28" s="96">
        <f t="shared" si="4"/>
        <v>5.9489640000000003E-2</v>
      </c>
      <c r="M28" s="96">
        <f t="shared" ref="M28:M33" si="24">($D$58-L28)/$D$60</f>
        <v>0.73087705308186357</v>
      </c>
      <c r="N28" s="341">
        <v>15.7</v>
      </c>
      <c r="O28" s="341">
        <v>31</v>
      </c>
      <c r="P28" s="96">
        <f t="shared" si="6"/>
        <v>9.1986299999999993E-2</v>
      </c>
      <c r="Q28" s="96">
        <f t="shared" ref="Q28:Q33" si="25">($D$58-P28)/$D$60</f>
        <v>0.46515865215214286</v>
      </c>
      <c r="R28" s="341">
        <v>18.100000000000001</v>
      </c>
      <c r="S28" s="341">
        <v>27.5</v>
      </c>
      <c r="T28" s="96">
        <f t="shared" si="8"/>
        <v>9.4074749999999999E-2</v>
      </c>
      <c r="U28" s="96">
        <f t="shared" si="18"/>
        <v>0.44808183273680369</v>
      </c>
      <c r="V28" s="341">
        <v>13</v>
      </c>
      <c r="W28" s="341">
        <v>28.4</v>
      </c>
      <c r="X28" s="96">
        <f t="shared" si="9"/>
        <v>6.9778799999999988E-2</v>
      </c>
      <c r="Y28" s="96">
        <f t="shared" si="19"/>
        <v>0.64674474095778556</v>
      </c>
      <c r="Z28" s="341">
        <v>12.3</v>
      </c>
      <c r="AA28" s="341">
        <v>32.1</v>
      </c>
      <c r="AB28" s="96">
        <f t="shared" si="10"/>
        <v>7.4622869999999994E-2</v>
      </c>
      <c r="AC28" s="96">
        <f t="shared" si="20"/>
        <v>0.60713579239532911</v>
      </c>
      <c r="AD28" s="341">
        <v>14.3</v>
      </c>
      <c r="AE28" s="341">
        <v>29.8</v>
      </c>
      <c r="AF28" s="96">
        <f t="shared" si="11"/>
        <v>8.0540460000000008E-2</v>
      </c>
      <c r="AG28" s="96">
        <f t="shared" si="21"/>
        <v>0.55874889502933189</v>
      </c>
      <c r="AH28" s="341">
        <v>17.3</v>
      </c>
      <c r="AI28" s="341">
        <v>30</v>
      </c>
      <c r="AJ28" s="96">
        <f t="shared" si="12"/>
        <v>9.8090999999999984E-2</v>
      </c>
      <c r="AK28" s="96">
        <f t="shared" si="13"/>
        <v>0.41524179539961309</v>
      </c>
      <c r="AL28" s="341">
        <v>11.1</v>
      </c>
      <c r="AM28" s="341">
        <v>33.799999999999997</v>
      </c>
      <c r="AN28" s="96">
        <f t="shared" si="14"/>
        <v>7.0909019999999989E-2</v>
      </c>
      <c r="AO28" s="96">
        <f t="shared" si="15"/>
        <v>0.63750316809771967</v>
      </c>
      <c r="AP28" s="341">
        <v>15.8</v>
      </c>
      <c r="AQ28" s="341">
        <v>34.700000000000003</v>
      </c>
      <c r="AR28" s="96">
        <f t="shared" si="16"/>
        <v>0.10362114000000001</v>
      </c>
      <c r="AS28" s="96">
        <f t="shared" si="17"/>
        <v>0.37002299575320347</v>
      </c>
    </row>
    <row r="29" spans="1:45" ht="18" customHeight="1">
      <c r="A29" s="1">
        <v>2005</v>
      </c>
      <c r="B29" s="341">
        <v>13</v>
      </c>
      <c r="C29" s="341">
        <v>31.8</v>
      </c>
      <c r="D29" s="96">
        <f t="shared" si="0"/>
        <v>7.813260000000001E-2</v>
      </c>
      <c r="E29" s="96">
        <f t="shared" si="22"/>
        <v>0.57843746329642876</v>
      </c>
      <c r="F29" s="341">
        <v>19.100000000000001</v>
      </c>
      <c r="G29" s="341">
        <v>27.6</v>
      </c>
      <c r="H29" s="96">
        <f t="shared" si="2"/>
        <v>9.9633240000000012E-2</v>
      </c>
      <c r="I29" s="96">
        <f t="shared" si="23"/>
        <v>0.40263122106213167</v>
      </c>
      <c r="J29" s="341">
        <v>11.2</v>
      </c>
      <c r="K29" s="341">
        <v>22.7</v>
      </c>
      <c r="L29" s="96">
        <f t="shared" si="4"/>
        <v>4.8051359999999994E-2</v>
      </c>
      <c r="M29" s="96">
        <f t="shared" si="24"/>
        <v>0.82440547941818276</v>
      </c>
      <c r="N29" s="341">
        <v>14.8</v>
      </c>
      <c r="O29" s="341">
        <v>28.6</v>
      </c>
      <c r="P29" s="96">
        <f t="shared" si="6"/>
        <v>7.9999920000000002E-2</v>
      </c>
      <c r="Q29" s="96">
        <f t="shared" si="25"/>
        <v>0.56316877770153728</v>
      </c>
      <c r="R29" s="341">
        <v>17.5</v>
      </c>
      <c r="S29" s="341">
        <v>29.6</v>
      </c>
      <c r="T29" s="96">
        <f t="shared" si="8"/>
        <v>9.7902000000000003E-2</v>
      </c>
      <c r="U29" s="96">
        <f t="shared" si="18"/>
        <v>0.41678720892136312</v>
      </c>
      <c r="V29" s="341">
        <v>14.1</v>
      </c>
      <c r="W29" s="341">
        <v>29.6</v>
      </c>
      <c r="X29" s="96">
        <f t="shared" si="9"/>
        <v>7.8881039999999999E-2</v>
      </c>
      <c r="Y29" s="96">
        <f t="shared" si="19"/>
        <v>0.57231762575029821</v>
      </c>
      <c r="Z29" s="341">
        <v>11.7</v>
      </c>
      <c r="AA29" s="341">
        <v>32.299999999999997</v>
      </c>
      <c r="AB29" s="96">
        <f t="shared" si="10"/>
        <v>7.1424989999999994E-2</v>
      </c>
      <c r="AC29" s="96">
        <f t="shared" si="20"/>
        <v>0.63328418918334173</v>
      </c>
      <c r="AD29" s="341">
        <v>14.7</v>
      </c>
      <c r="AE29" s="341">
        <v>31.1</v>
      </c>
      <c r="AF29" s="96">
        <f t="shared" si="11"/>
        <v>8.6405129999999997E-2</v>
      </c>
      <c r="AG29" s="96">
        <f t="shared" si="21"/>
        <v>0.51079471344942473</v>
      </c>
      <c r="AH29" s="341">
        <v>17.8</v>
      </c>
      <c r="AI29" s="341">
        <v>34.799999999999997</v>
      </c>
      <c r="AJ29" s="96">
        <f t="shared" si="12"/>
        <v>0.11707415999999998</v>
      </c>
      <c r="AK29" s="96">
        <f t="shared" si="13"/>
        <v>0.26002046127502804</v>
      </c>
      <c r="AL29" s="341">
        <v>8.6999999999999993</v>
      </c>
      <c r="AM29" s="341">
        <v>33.9</v>
      </c>
      <c r="AN29" s="96">
        <f t="shared" si="14"/>
        <v>5.5741769999999989E-2</v>
      </c>
      <c r="AO29" s="96">
        <f t="shared" si="15"/>
        <v>0.76152260321816911</v>
      </c>
      <c r="AP29" s="341">
        <v>14.8</v>
      </c>
      <c r="AQ29" s="341">
        <v>34.6</v>
      </c>
      <c r="AR29" s="96">
        <f t="shared" si="16"/>
        <v>9.678312E-2</v>
      </c>
      <c r="AS29" s="96">
        <f t="shared" si="17"/>
        <v>0.42593605697012399</v>
      </c>
    </row>
    <row r="30" spans="1:45" ht="18" customHeight="1">
      <c r="A30" s="1">
        <v>2006</v>
      </c>
      <c r="B30" s="341">
        <v>13.4</v>
      </c>
      <c r="C30" s="341">
        <v>30.6</v>
      </c>
      <c r="D30" s="96">
        <f t="shared" si="0"/>
        <v>7.7497559999999993E-2</v>
      </c>
      <c r="E30" s="96">
        <f t="shared" si="22"/>
        <v>0.58363005272950941</v>
      </c>
      <c r="F30" s="341">
        <v>17.3</v>
      </c>
      <c r="G30" s="341">
        <v>26.2</v>
      </c>
      <c r="H30" s="96">
        <f t="shared" si="2"/>
        <v>8.5666140000000002E-2</v>
      </c>
      <c r="I30" s="96">
        <f t="shared" si="23"/>
        <v>0.51683728031946785</v>
      </c>
      <c r="J30" s="341">
        <v>12</v>
      </c>
      <c r="K30" s="341">
        <v>23.5</v>
      </c>
      <c r="L30" s="96">
        <f t="shared" si="4"/>
        <v>5.3298000000000005E-2</v>
      </c>
      <c r="M30" s="96">
        <f t="shared" si="24"/>
        <v>0.78150480005439849</v>
      </c>
      <c r="N30" s="341">
        <v>14.7</v>
      </c>
      <c r="O30" s="341">
        <v>29.5</v>
      </c>
      <c r="P30" s="96">
        <f t="shared" si="6"/>
        <v>8.1959850000000001E-2</v>
      </c>
      <c r="Q30" s="96">
        <f t="shared" si="25"/>
        <v>0.5471428394809883</v>
      </c>
      <c r="R30" s="341">
        <v>16.5</v>
      </c>
      <c r="S30" s="341">
        <v>26.7</v>
      </c>
      <c r="T30" s="96">
        <f t="shared" si="8"/>
        <v>8.3263950000000003E-2</v>
      </c>
      <c r="U30" s="96">
        <f t="shared" si="18"/>
        <v>0.53647948618091224</v>
      </c>
      <c r="V30" s="341">
        <v>13.8</v>
      </c>
      <c r="W30" s="341">
        <v>26.6</v>
      </c>
      <c r="X30" s="96">
        <f t="shared" si="9"/>
        <v>6.9378120000000001E-2</v>
      </c>
      <c r="Y30" s="96">
        <f t="shared" si="19"/>
        <v>0.65002101762389575</v>
      </c>
      <c r="Z30" s="341">
        <v>13.1</v>
      </c>
      <c r="AA30" s="341">
        <v>32.1</v>
      </c>
      <c r="AB30" s="96">
        <f t="shared" si="10"/>
        <v>7.9476389999999994E-2</v>
      </c>
      <c r="AC30" s="96">
        <f t="shared" si="20"/>
        <v>0.56744957315678535</v>
      </c>
      <c r="AD30" s="341">
        <v>15.3</v>
      </c>
      <c r="AE30" s="341">
        <v>29.7</v>
      </c>
      <c r="AF30" s="96">
        <f t="shared" si="11"/>
        <v>8.5883489999999993E-2</v>
      </c>
      <c r="AG30" s="96">
        <f t="shared" si="21"/>
        <v>0.51506005476945527</v>
      </c>
      <c r="AH30" s="341">
        <v>15.9</v>
      </c>
      <c r="AI30" s="341">
        <v>34.6</v>
      </c>
      <c r="AJ30" s="96">
        <f t="shared" si="12"/>
        <v>0.10397645999999999</v>
      </c>
      <c r="AK30" s="96">
        <f t="shared" si="13"/>
        <v>0.36711761833231338</v>
      </c>
      <c r="AL30" s="341">
        <v>8.1999999999999993</v>
      </c>
      <c r="AM30" s="341">
        <v>32.6</v>
      </c>
      <c r="AN30" s="96">
        <f t="shared" si="14"/>
        <v>5.0523479999999996E-2</v>
      </c>
      <c r="AO30" s="96">
        <f t="shared" si="15"/>
        <v>0.80419147055369078</v>
      </c>
      <c r="AP30" s="341">
        <v>15.7</v>
      </c>
      <c r="AQ30" s="341">
        <v>33.1</v>
      </c>
      <c r="AR30" s="96">
        <f t="shared" si="16"/>
        <v>9.8217629999999986E-2</v>
      </c>
      <c r="AS30" s="96">
        <f t="shared" si="17"/>
        <v>0.41420636834004049</v>
      </c>
    </row>
    <row r="31" spans="1:45" ht="18" customHeight="1">
      <c r="A31" s="1">
        <v>2007</v>
      </c>
      <c r="B31" s="341">
        <v>13.3</v>
      </c>
      <c r="C31" s="341">
        <v>29.8</v>
      </c>
      <c r="D31" s="96">
        <f t="shared" si="0"/>
        <v>7.4908260000000004E-2</v>
      </c>
      <c r="E31" s="96">
        <f t="shared" si="22"/>
        <v>0.60480221797748634</v>
      </c>
      <c r="F31" s="341">
        <v>15.3</v>
      </c>
      <c r="G31" s="341">
        <v>25.8</v>
      </c>
      <c r="H31" s="96">
        <f t="shared" si="2"/>
        <v>7.4605859999999996E-2</v>
      </c>
      <c r="I31" s="96">
        <f t="shared" si="23"/>
        <v>0.60727487961228666</v>
      </c>
      <c r="J31" s="341">
        <v>12.1</v>
      </c>
      <c r="K31" s="341">
        <v>22.7</v>
      </c>
      <c r="L31" s="96">
        <f t="shared" si="4"/>
        <v>5.1912629999999994E-2</v>
      </c>
      <c r="M31" s="96">
        <f t="shared" si="24"/>
        <v>0.79283268116882721</v>
      </c>
      <c r="N31" s="341">
        <v>14.8</v>
      </c>
      <c r="O31" s="341">
        <v>29.3</v>
      </c>
      <c r="P31" s="96">
        <f t="shared" si="6"/>
        <v>8.1957959999999996E-2</v>
      </c>
      <c r="Q31" s="96">
        <f t="shared" si="25"/>
        <v>0.54715829361620583</v>
      </c>
      <c r="R31" s="341">
        <v>16.2</v>
      </c>
      <c r="S31" s="341">
        <v>27.2</v>
      </c>
      <c r="T31" s="96">
        <f t="shared" si="8"/>
        <v>8.3280959999999987E-2</v>
      </c>
      <c r="U31" s="96">
        <f t="shared" si="18"/>
        <v>0.5363403989639548</v>
      </c>
      <c r="V31" s="341">
        <v>14.6</v>
      </c>
      <c r="W31" s="341">
        <v>27.1</v>
      </c>
      <c r="X31" s="96">
        <f t="shared" si="9"/>
        <v>7.4779740000000011E-2</v>
      </c>
      <c r="Y31" s="96">
        <f t="shared" si="19"/>
        <v>0.60585309917227637</v>
      </c>
      <c r="Z31" s="341">
        <v>13</v>
      </c>
      <c r="AA31" s="341">
        <v>31</v>
      </c>
      <c r="AB31" s="96">
        <f t="shared" si="10"/>
        <v>7.6166999999999999E-2</v>
      </c>
      <c r="AC31" s="96">
        <f t="shared" si="20"/>
        <v>0.59450976392263044</v>
      </c>
      <c r="AD31" s="341">
        <v>14.8</v>
      </c>
      <c r="AE31" s="341">
        <v>29.5</v>
      </c>
      <c r="AF31" s="96">
        <f t="shared" si="11"/>
        <v>8.2517400000000005E-2</v>
      </c>
      <c r="AG31" s="96">
        <f t="shared" si="21"/>
        <v>0.54258386959182525</v>
      </c>
      <c r="AH31" s="341">
        <v>15</v>
      </c>
      <c r="AI31" s="341">
        <v>32.299999999999997</v>
      </c>
      <c r="AJ31" s="96">
        <f t="shared" si="12"/>
        <v>9.1570499999999985E-2</v>
      </c>
      <c r="AK31" s="96">
        <f t="shared" si="13"/>
        <v>0.46855856189999329</v>
      </c>
      <c r="AL31" s="341">
        <v>8.4</v>
      </c>
      <c r="AM31" s="341">
        <v>31.6</v>
      </c>
      <c r="AN31" s="96">
        <f t="shared" si="14"/>
        <v>5.0168159999999996E-2</v>
      </c>
      <c r="AO31" s="96">
        <f t="shared" si="15"/>
        <v>0.80709684797458114</v>
      </c>
      <c r="AP31" s="341">
        <v>13.8</v>
      </c>
      <c r="AQ31" s="341">
        <v>31.6</v>
      </c>
      <c r="AR31" s="96">
        <f t="shared" si="16"/>
        <v>8.2419119999999998E-2</v>
      </c>
      <c r="AS31" s="96">
        <f t="shared" si="17"/>
        <v>0.54338748462313546</v>
      </c>
    </row>
    <row r="32" spans="1:45" ht="18" customHeight="1">
      <c r="A32" s="1">
        <v>2008</v>
      </c>
      <c r="B32" s="341">
        <v>13.4</v>
      </c>
      <c r="C32" s="341">
        <v>30.3</v>
      </c>
      <c r="D32" s="96">
        <f t="shared" si="0"/>
        <v>7.6737779999999992E-2</v>
      </c>
      <c r="E32" s="96">
        <f t="shared" si="22"/>
        <v>0.58984261508694502</v>
      </c>
      <c r="F32" s="341">
        <v>16.600000000000001</v>
      </c>
      <c r="G32" s="341">
        <v>27.6</v>
      </c>
      <c r="H32" s="96">
        <f t="shared" si="2"/>
        <v>8.6592240000000015E-2</v>
      </c>
      <c r="I32" s="96">
        <f t="shared" si="23"/>
        <v>0.50926475406289196</v>
      </c>
      <c r="J32" s="341">
        <v>12.3</v>
      </c>
      <c r="K32" s="341">
        <v>27.3</v>
      </c>
      <c r="L32" s="96">
        <f t="shared" si="4"/>
        <v>6.3464309999999996E-2</v>
      </c>
      <c r="M32" s="96">
        <f t="shared" si="24"/>
        <v>0.69837700671945802</v>
      </c>
      <c r="N32" s="341">
        <v>16.8</v>
      </c>
      <c r="O32" s="341">
        <v>27.9</v>
      </c>
      <c r="P32" s="96">
        <f t="shared" si="6"/>
        <v>8.858808E-2</v>
      </c>
      <c r="Q32" s="96">
        <f t="shared" si="25"/>
        <v>0.49294518727321052</v>
      </c>
      <c r="R32" s="341">
        <v>16.7</v>
      </c>
      <c r="S32" s="341">
        <v>27</v>
      </c>
      <c r="T32" s="96">
        <f t="shared" si="8"/>
        <v>8.5220099999999993E-2</v>
      </c>
      <c r="U32" s="96">
        <f t="shared" si="18"/>
        <v>0.5204844562307982</v>
      </c>
      <c r="V32" s="341">
        <v>15.4</v>
      </c>
      <c r="W32" s="341">
        <v>27.8</v>
      </c>
      <c r="X32" s="96">
        <f t="shared" si="9"/>
        <v>8.0914679999999989E-2</v>
      </c>
      <c r="Y32" s="96">
        <f t="shared" si="19"/>
        <v>0.55568897625626668</v>
      </c>
      <c r="Z32" s="341">
        <v>12.9</v>
      </c>
      <c r="AA32" s="341">
        <v>30.9</v>
      </c>
      <c r="AB32" s="96">
        <f t="shared" si="10"/>
        <v>7.5337289999999987E-2</v>
      </c>
      <c r="AC32" s="96">
        <f t="shared" si="20"/>
        <v>0.60129412928311365</v>
      </c>
      <c r="AD32" s="341">
        <v>14.6</v>
      </c>
      <c r="AE32" s="341">
        <v>28.3</v>
      </c>
      <c r="AF32" s="96">
        <f t="shared" si="11"/>
        <v>7.8091019999999997E-2</v>
      </c>
      <c r="AG32" s="96">
        <f t="shared" si="21"/>
        <v>0.57877745427121385</v>
      </c>
      <c r="AH32" s="341">
        <v>15.1</v>
      </c>
      <c r="AI32" s="341">
        <v>28</v>
      </c>
      <c r="AJ32" s="96">
        <f t="shared" si="12"/>
        <v>7.99092E-2</v>
      </c>
      <c r="AK32" s="96">
        <f t="shared" si="13"/>
        <v>0.56391057619197738</v>
      </c>
      <c r="AL32" s="341">
        <v>8.3000000000000007</v>
      </c>
      <c r="AM32" s="341">
        <v>32.5</v>
      </c>
      <c r="AN32" s="96">
        <f t="shared" si="14"/>
        <v>5.098275E-2</v>
      </c>
      <c r="AO32" s="96">
        <f t="shared" si="15"/>
        <v>0.80043611569583795</v>
      </c>
      <c r="AP32" s="341">
        <v>13.5</v>
      </c>
      <c r="AQ32" s="341">
        <v>35.200000000000003</v>
      </c>
      <c r="AR32" s="96">
        <f t="shared" si="16"/>
        <v>8.9812799999999998E-2</v>
      </c>
      <c r="AS32" s="96">
        <f t="shared" si="17"/>
        <v>0.48293090765226959</v>
      </c>
    </row>
    <row r="33" spans="1:45" ht="18" customHeight="1">
      <c r="A33" s="1">
        <v>2009</v>
      </c>
      <c r="B33" s="341">
        <v>13.7</v>
      </c>
      <c r="C33" s="341">
        <v>30.8</v>
      </c>
      <c r="D33" s="96">
        <f t="shared" si="0"/>
        <v>7.9750439999999992E-2</v>
      </c>
      <c r="E33" s="96">
        <f t="shared" si="22"/>
        <v>0.56520872355024765</v>
      </c>
      <c r="F33" s="341">
        <v>15.4</v>
      </c>
      <c r="G33" s="341">
        <v>30.1</v>
      </c>
      <c r="H33" s="96">
        <f t="shared" si="2"/>
        <v>8.7609060000000002E-2</v>
      </c>
      <c r="I33" s="96">
        <f t="shared" si="23"/>
        <v>0.5009504293158763</v>
      </c>
      <c r="J33" s="341">
        <v>12.8</v>
      </c>
      <c r="K33" s="341">
        <v>22.3</v>
      </c>
      <c r="L33" s="96">
        <f t="shared" si="4"/>
        <v>5.3948159999999995E-2</v>
      </c>
      <c r="M33" s="96">
        <f t="shared" si="24"/>
        <v>0.77618857753957804</v>
      </c>
      <c r="N33" s="341">
        <v>16.899999999999999</v>
      </c>
      <c r="O33" s="341">
        <v>27.5</v>
      </c>
      <c r="P33" s="96">
        <f t="shared" si="6"/>
        <v>8.7837749999999992E-2</v>
      </c>
      <c r="Q33" s="96">
        <f t="shared" si="25"/>
        <v>0.4990804789545587</v>
      </c>
      <c r="R33" s="341">
        <v>14.8</v>
      </c>
      <c r="S33" s="341">
        <v>29.6</v>
      </c>
      <c r="T33" s="96">
        <f t="shared" si="8"/>
        <v>8.2797120000000002E-2</v>
      </c>
      <c r="U33" s="96">
        <f t="shared" si="18"/>
        <v>0.54029665757963508</v>
      </c>
      <c r="V33" s="341">
        <v>14.2</v>
      </c>
      <c r="W33" s="341">
        <v>28.1</v>
      </c>
      <c r="X33" s="96">
        <f t="shared" si="9"/>
        <v>7.5414780000000001E-2</v>
      </c>
      <c r="Y33" s="96">
        <f t="shared" si="19"/>
        <v>0.60066050973919594</v>
      </c>
      <c r="Z33" s="341">
        <v>13.7</v>
      </c>
      <c r="AA33" s="341">
        <v>30</v>
      </c>
      <c r="AB33" s="96">
        <f t="shared" si="10"/>
        <v>7.7678999999999998E-2</v>
      </c>
      <c r="AC33" s="96">
        <f t="shared" si="20"/>
        <v>0.58214645574862922</v>
      </c>
      <c r="AD33" s="341">
        <v>15.8</v>
      </c>
      <c r="AE33" s="341">
        <v>26.1</v>
      </c>
      <c r="AF33" s="96">
        <f t="shared" si="11"/>
        <v>7.7939820000000007E-2</v>
      </c>
      <c r="AG33" s="96">
        <f t="shared" si="21"/>
        <v>0.5800137850886139</v>
      </c>
      <c r="AH33" s="341">
        <v>13</v>
      </c>
      <c r="AI33" s="341">
        <v>34.200000000000003</v>
      </c>
      <c r="AJ33" s="96">
        <f t="shared" si="12"/>
        <v>8.402939999999999E-2</v>
      </c>
      <c r="AK33" s="96">
        <f t="shared" si="13"/>
        <v>0.53022056141782425</v>
      </c>
      <c r="AL33" s="341">
        <v>9</v>
      </c>
      <c r="AM33" s="341">
        <v>39.700000000000003</v>
      </c>
      <c r="AN33" s="96">
        <f t="shared" si="14"/>
        <v>6.7529699999999998E-2</v>
      </c>
      <c r="AO33" s="96">
        <f t="shared" si="15"/>
        <v>0.66513516186661226</v>
      </c>
      <c r="AP33" s="341">
        <v>15.4</v>
      </c>
      <c r="AQ33" s="341">
        <v>34.6</v>
      </c>
      <c r="AR33" s="96">
        <f t="shared" si="16"/>
        <v>0.10070675999999999</v>
      </c>
      <c r="AS33" s="96">
        <f t="shared" si="17"/>
        <v>0.39385327225859096</v>
      </c>
    </row>
    <row r="34" spans="1:45" ht="18" customHeight="1">
      <c r="A34" s="1">
        <v>2010</v>
      </c>
      <c r="B34" s="341">
        <v>13.5</v>
      </c>
      <c r="C34" s="341">
        <v>29.2</v>
      </c>
      <c r="D34" s="96">
        <f t="shared" si="0"/>
        <v>7.4503799999999995E-2</v>
      </c>
      <c r="E34" s="96">
        <f t="shared" ref="E34:E38" si="26">($D$58-D34)/$D$60</f>
        <v>0.6081094029140317</v>
      </c>
      <c r="F34" s="341">
        <v>15.2</v>
      </c>
      <c r="G34" s="341">
        <v>27.8</v>
      </c>
      <c r="H34" s="96">
        <f t="shared" si="2"/>
        <v>7.9863839999999992E-2</v>
      </c>
      <c r="I34" s="96">
        <f t="shared" si="23"/>
        <v>0.56428147543719753</v>
      </c>
      <c r="J34" s="341">
        <v>14.2</v>
      </c>
      <c r="K34" s="341">
        <v>20.5</v>
      </c>
      <c r="L34" s="96">
        <f t="shared" si="4"/>
        <v>5.5017899999999988E-2</v>
      </c>
      <c r="M34" s="96">
        <f t="shared" ref="M34:M40" si="27">($D$58-L34)/$D$60</f>
        <v>0.76744153700647233</v>
      </c>
      <c r="N34" s="341">
        <v>14.9</v>
      </c>
      <c r="O34" s="341">
        <v>29</v>
      </c>
      <c r="P34" s="96">
        <f t="shared" si="6"/>
        <v>8.1666899999999987E-2</v>
      </c>
      <c r="Q34" s="96">
        <f t="shared" ref="Q34:Q39" si="28">($D$58-P34)/$D$60</f>
        <v>0.54953823043970107</v>
      </c>
      <c r="R34" s="341">
        <v>15.4</v>
      </c>
      <c r="S34" s="341">
        <v>26.2</v>
      </c>
      <c r="T34" s="96">
        <f t="shared" si="8"/>
        <v>7.6257720000000001E-2</v>
      </c>
      <c r="U34" s="96">
        <f t="shared" si="18"/>
        <v>0.59376796543219035</v>
      </c>
      <c r="V34" s="341">
        <v>14.3</v>
      </c>
      <c r="W34" s="341">
        <v>27.7</v>
      </c>
      <c r="X34" s="96">
        <f t="shared" si="9"/>
        <v>7.4864789999999987E-2</v>
      </c>
      <c r="Y34" s="96">
        <f t="shared" si="19"/>
        <v>0.60515766308748897</v>
      </c>
      <c r="Z34" s="341">
        <v>13.3</v>
      </c>
      <c r="AA34" s="341">
        <v>29.2</v>
      </c>
      <c r="AB34" s="96">
        <f t="shared" si="10"/>
        <v>7.340004E-2</v>
      </c>
      <c r="AC34" s="96">
        <f t="shared" si="20"/>
        <v>0.61713461788105262</v>
      </c>
      <c r="AD34" s="341">
        <v>15.4</v>
      </c>
      <c r="AE34" s="341">
        <v>26.9</v>
      </c>
      <c r="AF34" s="96">
        <f t="shared" si="11"/>
        <v>7.8295139999999999E-2</v>
      </c>
      <c r="AG34" s="96">
        <f t="shared" si="21"/>
        <v>0.57710840766772364</v>
      </c>
      <c r="AH34" s="341">
        <v>13</v>
      </c>
      <c r="AI34" s="341">
        <v>32.200000000000003</v>
      </c>
      <c r="AJ34" s="96">
        <f t="shared" si="12"/>
        <v>7.9115400000000002E-2</v>
      </c>
      <c r="AK34" s="96">
        <f t="shared" si="13"/>
        <v>0.57040131298332797</v>
      </c>
      <c r="AL34" s="341">
        <v>9.1999999999999993</v>
      </c>
      <c r="AM34" s="341">
        <v>29.9</v>
      </c>
      <c r="AN34" s="96">
        <f t="shared" si="14"/>
        <v>5.1990119999999987E-2</v>
      </c>
      <c r="AO34" s="96">
        <f t="shared" si="15"/>
        <v>0.79219906162490972</v>
      </c>
      <c r="AP34" s="341">
        <v>15.1</v>
      </c>
      <c r="AQ34" s="341">
        <v>32.4</v>
      </c>
      <c r="AR34" s="96">
        <f t="shared" si="16"/>
        <v>9.2466359999999984E-2</v>
      </c>
      <c r="AS34" s="96">
        <f t="shared" si="17"/>
        <v>0.46123330180689759</v>
      </c>
    </row>
    <row r="35" spans="1:45" ht="18" customHeight="1">
      <c r="A35" s="1">
        <v>2011</v>
      </c>
      <c r="B35" s="341">
        <v>13.3</v>
      </c>
      <c r="C35" s="341">
        <v>30.3</v>
      </c>
      <c r="D35" s="96">
        <f t="shared" si="0"/>
        <v>7.6165109999999994E-2</v>
      </c>
      <c r="E35" s="96">
        <f t="shared" si="26"/>
        <v>0.59452521805784797</v>
      </c>
      <c r="F35" s="341">
        <v>13.8</v>
      </c>
      <c r="G35" s="341">
        <v>24.7</v>
      </c>
      <c r="H35" s="96">
        <f t="shared" si="2"/>
        <v>6.442254E-2</v>
      </c>
      <c r="I35" s="96">
        <f t="shared" si="23"/>
        <v>0.69054176016418467</v>
      </c>
      <c r="J35" s="341">
        <v>13.2</v>
      </c>
      <c r="K35" s="341">
        <v>23</v>
      </c>
      <c r="L35" s="96">
        <f t="shared" si="4"/>
        <v>5.7380399999999991E-2</v>
      </c>
      <c r="M35" s="96">
        <f t="shared" si="27"/>
        <v>0.74812386798459529</v>
      </c>
      <c r="N35" s="341">
        <v>13.3</v>
      </c>
      <c r="O35" s="341">
        <v>29.4</v>
      </c>
      <c r="P35" s="96">
        <f t="shared" si="6"/>
        <v>7.3902780000000001E-2</v>
      </c>
      <c r="Q35" s="96">
        <f t="shared" si="28"/>
        <v>0.61302381791319716</v>
      </c>
      <c r="R35" s="341">
        <v>13.4</v>
      </c>
      <c r="S35" s="341">
        <v>29.9</v>
      </c>
      <c r="T35" s="96">
        <f t="shared" si="8"/>
        <v>7.5724739999999985E-2</v>
      </c>
      <c r="U35" s="96">
        <f t="shared" si="18"/>
        <v>0.59812603156352584</v>
      </c>
      <c r="V35" s="341">
        <v>14.1</v>
      </c>
      <c r="W35" s="341">
        <v>28.7</v>
      </c>
      <c r="X35" s="96">
        <f t="shared" si="9"/>
        <v>7.6482629999999982E-2</v>
      </c>
      <c r="Y35" s="96">
        <f t="shared" si="19"/>
        <v>0.59192892334130776</v>
      </c>
      <c r="Z35" s="341">
        <v>13.2</v>
      </c>
      <c r="AA35" s="341">
        <v>32</v>
      </c>
      <c r="AB35" s="96">
        <f t="shared" si="10"/>
        <v>7.9833599999999991E-2</v>
      </c>
      <c r="AC35" s="96">
        <f t="shared" si="20"/>
        <v>0.56452874160067756</v>
      </c>
      <c r="AD35" s="341">
        <v>14.9</v>
      </c>
      <c r="AE35" s="341">
        <v>28.5</v>
      </c>
      <c r="AF35" s="96">
        <f t="shared" si="11"/>
        <v>8.0258850000000007E-2</v>
      </c>
      <c r="AG35" s="96">
        <f t="shared" si="21"/>
        <v>0.5610515611767396</v>
      </c>
      <c r="AH35" s="341">
        <v>12</v>
      </c>
      <c r="AI35" s="341">
        <v>27.3</v>
      </c>
      <c r="AJ35" s="96">
        <f t="shared" si="12"/>
        <v>6.1916399999999996E-2</v>
      </c>
      <c r="AK35" s="96">
        <f t="shared" si="13"/>
        <v>0.71103394346259174</v>
      </c>
      <c r="AL35" s="341">
        <v>9.1</v>
      </c>
      <c r="AM35" s="341">
        <v>29.1</v>
      </c>
      <c r="AN35" s="96">
        <f t="shared" si="14"/>
        <v>5.0049089999999997E-2</v>
      </c>
      <c r="AO35" s="96">
        <f t="shared" si="15"/>
        <v>0.80807045849328374</v>
      </c>
      <c r="AP35" s="341">
        <v>15.5</v>
      </c>
      <c r="AQ35" s="341">
        <v>31</v>
      </c>
      <c r="AR35" s="96">
        <f t="shared" si="16"/>
        <v>9.0814500000000006E-2</v>
      </c>
      <c r="AS35" s="96">
        <f t="shared" si="17"/>
        <v>0.47474021598699373</v>
      </c>
    </row>
    <row r="36" spans="1:45" ht="18" customHeight="1">
      <c r="A36" s="1">
        <v>2012</v>
      </c>
      <c r="B36" s="341">
        <v>13.7</v>
      </c>
      <c r="C36" s="341">
        <v>31.8</v>
      </c>
      <c r="D36" s="96">
        <f t="shared" si="0"/>
        <v>8.2339739999999995E-2</v>
      </c>
      <c r="E36" s="96">
        <f t="shared" si="26"/>
        <v>0.54403655830227049</v>
      </c>
      <c r="F36" s="341">
        <v>13.4</v>
      </c>
      <c r="G36" s="341">
        <v>25.6</v>
      </c>
      <c r="H36" s="96">
        <f t="shared" si="2"/>
        <v>6.4834559999999999E-2</v>
      </c>
      <c r="I36" s="96">
        <f t="shared" si="23"/>
        <v>0.68717275868676941</v>
      </c>
      <c r="J36" s="341">
        <v>13.1</v>
      </c>
      <c r="K36" s="341">
        <v>22.6</v>
      </c>
      <c r="L36" s="96">
        <f t="shared" si="4"/>
        <v>5.5955339999999999E-2</v>
      </c>
      <c r="M36" s="96">
        <f t="shared" si="27"/>
        <v>0.75977628593859148</v>
      </c>
      <c r="N36" s="341">
        <v>15.4</v>
      </c>
      <c r="O36" s="341">
        <v>31.1</v>
      </c>
      <c r="P36" s="96">
        <f t="shared" si="6"/>
        <v>9.0519660000000002E-2</v>
      </c>
      <c r="Q36" s="96">
        <f t="shared" si="28"/>
        <v>0.47715106108092398</v>
      </c>
      <c r="R36" s="341">
        <v>16.100000000000001</v>
      </c>
      <c r="S36" s="341">
        <v>29.4</v>
      </c>
      <c r="T36" s="96">
        <f t="shared" si="8"/>
        <v>8.9461260000000001E-2</v>
      </c>
      <c r="U36" s="96">
        <f t="shared" si="18"/>
        <v>0.48580537680272484</v>
      </c>
      <c r="V36" s="341">
        <v>15.1</v>
      </c>
      <c r="W36" s="341">
        <v>30.9</v>
      </c>
      <c r="X36" s="96">
        <f t="shared" si="9"/>
        <v>8.8185509999999995E-2</v>
      </c>
      <c r="Y36" s="96">
        <f t="shared" si="19"/>
        <v>0.4962369180745384</v>
      </c>
      <c r="Z36" s="341">
        <v>14.5</v>
      </c>
      <c r="AA36" s="341">
        <v>32.4</v>
      </c>
      <c r="AB36" s="96">
        <f t="shared" si="10"/>
        <v>8.8792199999999988E-2</v>
      </c>
      <c r="AC36" s="96">
        <f t="shared" si="20"/>
        <v>0.49127614066972047</v>
      </c>
      <c r="AD36" s="341">
        <v>15.1</v>
      </c>
      <c r="AE36" s="341">
        <v>32.799999999999997</v>
      </c>
      <c r="AF36" s="96">
        <f t="shared" si="11"/>
        <v>9.3607919999999983E-2</v>
      </c>
      <c r="AG36" s="96">
        <f t="shared" si="21"/>
        <v>0.45189900413552669</v>
      </c>
      <c r="AH36" s="341">
        <v>12.4</v>
      </c>
      <c r="AI36" s="341">
        <v>29.7</v>
      </c>
      <c r="AJ36" s="96">
        <f t="shared" si="12"/>
        <v>6.9604920000000001E-2</v>
      </c>
      <c r="AK36" s="96">
        <f t="shared" si="13"/>
        <v>0.64816652139779563</v>
      </c>
      <c r="AL36" s="341">
        <v>6.8</v>
      </c>
      <c r="AM36" s="341">
        <v>36.299999999999997</v>
      </c>
      <c r="AN36" s="96">
        <f t="shared" si="14"/>
        <v>4.6652759999999995E-2</v>
      </c>
      <c r="AO36" s="96">
        <f t="shared" si="15"/>
        <v>0.83584153947913387</v>
      </c>
      <c r="AP36" s="341">
        <v>13.9</v>
      </c>
      <c r="AQ36" s="341">
        <v>31.9</v>
      </c>
      <c r="AR36" s="96">
        <f t="shared" si="16"/>
        <v>8.3804489999999981E-2</v>
      </c>
      <c r="AS36" s="96">
        <f t="shared" si="17"/>
        <v>0.53205960350870696</v>
      </c>
    </row>
    <row r="37" spans="1:45" ht="18" customHeight="1">
      <c r="A37" s="1">
        <v>2013</v>
      </c>
      <c r="B37" s="341">
        <v>13.4</v>
      </c>
      <c r="C37" s="341">
        <v>32.6</v>
      </c>
      <c r="D37" s="96">
        <f t="shared" si="0"/>
        <v>8.2562759999999999E-2</v>
      </c>
      <c r="E37" s="96">
        <f t="shared" si="26"/>
        <v>0.54221297034660532</v>
      </c>
      <c r="F37" s="341">
        <v>12.8</v>
      </c>
      <c r="G37" s="341">
        <v>28</v>
      </c>
      <c r="H37" s="96">
        <f t="shared" si="2"/>
        <v>6.7737599999999995E-2</v>
      </c>
      <c r="I37" s="96">
        <f t="shared" ref="I37:I41" si="29">($D$58-H37)/$D$60</f>
        <v>0.6634352069926871</v>
      </c>
      <c r="J37" s="341">
        <v>15.7</v>
      </c>
      <c r="K37" s="341">
        <v>28</v>
      </c>
      <c r="L37" s="96">
        <f t="shared" si="4"/>
        <v>8.3084399999999989E-2</v>
      </c>
      <c r="M37" s="96">
        <f t="shared" si="27"/>
        <v>0.537947629026575</v>
      </c>
      <c r="N37" s="341">
        <v>14.8</v>
      </c>
      <c r="O37" s="341">
        <v>31.9</v>
      </c>
      <c r="P37" s="96">
        <f t="shared" si="6"/>
        <v>8.9230679999999993E-2</v>
      </c>
      <c r="Q37" s="96">
        <f t="shared" si="28"/>
        <v>0.48769078129926008</v>
      </c>
      <c r="R37" s="341">
        <v>14.7</v>
      </c>
      <c r="S37" s="341">
        <v>29.9</v>
      </c>
      <c r="T37" s="96">
        <f t="shared" si="8"/>
        <v>8.307117E-2</v>
      </c>
      <c r="U37" s="96">
        <f t="shared" si="18"/>
        <v>0.53805580797309738</v>
      </c>
      <c r="V37" s="341">
        <v>14.1</v>
      </c>
      <c r="W37" s="341">
        <v>32.5</v>
      </c>
      <c r="X37" s="96">
        <f t="shared" si="9"/>
        <v>8.6609249999999985E-2</v>
      </c>
      <c r="Y37" s="96">
        <f t="shared" si="19"/>
        <v>0.50912566684593474</v>
      </c>
      <c r="Z37" s="341">
        <v>14.2</v>
      </c>
      <c r="AA37" s="341">
        <v>31.6</v>
      </c>
      <c r="AB37" s="96">
        <f t="shared" si="10"/>
        <v>8.4808079999999994E-2</v>
      </c>
      <c r="AC37" s="96">
        <f t="shared" si="20"/>
        <v>0.52385345770821357</v>
      </c>
      <c r="AD37" s="341">
        <v>14.3</v>
      </c>
      <c r="AE37" s="341">
        <v>30.9</v>
      </c>
      <c r="AF37" s="96">
        <f t="shared" si="11"/>
        <v>8.351343E-2</v>
      </c>
      <c r="AG37" s="96">
        <f t="shared" si="21"/>
        <v>0.53443954033220209</v>
      </c>
      <c r="AH37" s="341">
        <v>12.6</v>
      </c>
      <c r="AI37" s="341">
        <v>32.299999999999997</v>
      </c>
      <c r="AJ37" s="96">
        <f t="shared" si="12"/>
        <v>7.6919219999999983E-2</v>
      </c>
      <c r="AK37" s="96">
        <f t="shared" si="13"/>
        <v>0.58835901810606495</v>
      </c>
      <c r="AL37" s="341">
        <v>7.8</v>
      </c>
      <c r="AM37" s="341">
        <v>34.4</v>
      </c>
      <c r="AN37" s="96">
        <f t="shared" si="14"/>
        <v>5.0712479999999997E-2</v>
      </c>
      <c r="AO37" s="96">
        <f t="shared" si="15"/>
        <v>0.80264605703194059</v>
      </c>
      <c r="AP37" s="341">
        <v>14.2</v>
      </c>
      <c r="AQ37" s="341">
        <v>36.299999999999997</v>
      </c>
      <c r="AR37" s="96">
        <f t="shared" si="16"/>
        <v>9.7421939999999985E-2</v>
      </c>
      <c r="AS37" s="96">
        <f t="shared" si="17"/>
        <v>0.42071255926660861</v>
      </c>
    </row>
    <row r="38" spans="1:45" ht="18" customHeight="1">
      <c r="A38" s="1">
        <v>2014</v>
      </c>
      <c r="B38" s="341">
        <v>13</v>
      </c>
      <c r="C38" s="341">
        <v>30.9</v>
      </c>
      <c r="D38" s="96">
        <f t="shared" si="0"/>
        <v>7.5921299999999997E-2</v>
      </c>
      <c r="E38" s="96">
        <f t="shared" si="26"/>
        <v>0.59651880150090564</v>
      </c>
      <c r="F38" s="341">
        <v>14.4</v>
      </c>
      <c r="G38" s="341">
        <v>26</v>
      </c>
      <c r="H38" s="96">
        <f t="shared" si="2"/>
        <v>7.0761599999999994E-2</v>
      </c>
      <c r="I38" s="96">
        <f t="shared" si="29"/>
        <v>0.63870859064468477</v>
      </c>
      <c r="J38" s="341">
        <v>12.5</v>
      </c>
      <c r="K38" s="341">
        <v>26.5</v>
      </c>
      <c r="L38" s="96">
        <f t="shared" si="4"/>
        <v>6.2606250000000002E-2</v>
      </c>
      <c r="M38" s="96">
        <f t="shared" si="27"/>
        <v>0.70539318410820362</v>
      </c>
      <c r="N38" s="341">
        <v>15.8</v>
      </c>
      <c r="O38" s="341">
        <v>29</v>
      </c>
      <c r="P38" s="96">
        <f t="shared" si="6"/>
        <v>8.6599800000000005E-2</v>
      </c>
      <c r="Q38" s="96">
        <f t="shared" si="28"/>
        <v>0.50920293752202206</v>
      </c>
      <c r="R38" s="341">
        <v>15.9</v>
      </c>
      <c r="S38" s="341">
        <v>27.8</v>
      </c>
      <c r="T38" s="96">
        <f t="shared" si="8"/>
        <v>8.354178000000001E-2</v>
      </c>
      <c r="U38" s="96">
        <f t="shared" si="18"/>
        <v>0.53420772830393948</v>
      </c>
      <c r="V38" s="341">
        <v>13.7</v>
      </c>
      <c r="W38" s="341">
        <v>28.3</v>
      </c>
      <c r="X38" s="96">
        <f t="shared" si="9"/>
        <v>7.3277189999999992E-2</v>
      </c>
      <c r="Y38" s="96">
        <f t="shared" si="19"/>
        <v>0.61813913667019027</v>
      </c>
      <c r="Z38" s="341">
        <v>13.8</v>
      </c>
      <c r="AA38" s="341">
        <v>30.3</v>
      </c>
      <c r="AB38" s="96">
        <f t="shared" si="10"/>
        <v>7.9028460000000009E-2</v>
      </c>
      <c r="AC38" s="96">
        <f t="shared" si="20"/>
        <v>0.571112203203333</v>
      </c>
      <c r="AD38" s="341">
        <v>15</v>
      </c>
      <c r="AE38" s="341">
        <v>30.7</v>
      </c>
      <c r="AF38" s="96">
        <f t="shared" si="11"/>
        <v>8.7034499999999987E-2</v>
      </c>
      <c r="AG38" s="96">
        <f t="shared" si="21"/>
        <v>0.50564848642199689</v>
      </c>
      <c r="AH38" s="341">
        <v>12.2</v>
      </c>
      <c r="AI38" s="341">
        <v>31.1</v>
      </c>
      <c r="AJ38" s="96">
        <f t="shared" si="12"/>
        <v>7.171037999999999E-2</v>
      </c>
      <c r="AK38" s="96">
        <f t="shared" si="13"/>
        <v>0.63095061476549896</v>
      </c>
      <c r="AL38" s="341">
        <v>6.9</v>
      </c>
      <c r="AM38" s="341">
        <v>39.700000000000003</v>
      </c>
      <c r="AN38" s="96">
        <f t="shared" si="14"/>
        <v>5.1772770000000003E-2</v>
      </c>
      <c r="AO38" s="96">
        <f t="shared" si="15"/>
        <v>0.7939762871749223</v>
      </c>
      <c r="AP38" s="341">
        <v>13.4</v>
      </c>
      <c r="AQ38" s="341">
        <v>35.1</v>
      </c>
      <c r="AR38" s="96">
        <f t="shared" si="16"/>
        <v>8.8894260000000003E-2</v>
      </c>
      <c r="AS38" s="96">
        <f t="shared" si="17"/>
        <v>0.49044161736797526</v>
      </c>
    </row>
    <row r="39" spans="1:45" ht="18" customHeight="1">
      <c r="A39" s="1">
        <v>2015</v>
      </c>
      <c r="B39" s="341">
        <v>14.2</v>
      </c>
      <c r="C39" s="341">
        <v>30.5</v>
      </c>
      <c r="D39" s="96">
        <f t="shared" si="0"/>
        <v>8.1855899999999981E-2</v>
      </c>
      <c r="E39" s="96">
        <f>($D$58-D39)/$D$60</f>
        <v>0.54799281691795099</v>
      </c>
      <c r="F39" s="341">
        <v>15.4</v>
      </c>
      <c r="G39" s="341">
        <v>25.6</v>
      </c>
      <c r="H39" s="96">
        <f t="shared" si="2"/>
        <v>7.4511359999999999E-2</v>
      </c>
      <c r="I39" s="96">
        <f t="shared" si="29"/>
        <v>0.6080475863731617</v>
      </c>
      <c r="J39" s="341">
        <v>15.9</v>
      </c>
      <c r="K39" s="341">
        <v>33.5</v>
      </c>
      <c r="L39" s="96">
        <f>L38</f>
        <v>6.2606250000000002E-2</v>
      </c>
      <c r="M39" s="96">
        <f t="shared" si="27"/>
        <v>0.70539318410820362</v>
      </c>
      <c r="N39" s="341">
        <v>17.5</v>
      </c>
      <c r="O39" s="341">
        <v>28.5</v>
      </c>
      <c r="P39" s="96">
        <f t="shared" si="6"/>
        <v>9.4263750000000007E-2</v>
      </c>
      <c r="Q39" s="96">
        <f t="shared" si="28"/>
        <v>0.44653641921505344</v>
      </c>
      <c r="R39" s="341">
        <v>16.899999999999999</v>
      </c>
      <c r="S39" s="341">
        <v>30.3</v>
      </c>
      <c r="T39" s="96">
        <f t="shared" si="8"/>
        <v>9.6781229999999982E-2</v>
      </c>
      <c r="U39" s="96">
        <f>($D$58-T39)/$D$60</f>
        <v>0.42595151110534168</v>
      </c>
      <c r="V39" s="341">
        <v>16.2</v>
      </c>
      <c r="W39" s="341">
        <v>28.3</v>
      </c>
      <c r="X39" s="96">
        <f t="shared" si="9"/>
        <v>8.664893999999998E-2</v>
      </c>
      <c r="Y39" s="96">
        <f t="shared" si="19"/>
        <v>0.50880113000636717</v>
      </c>
      <c r="Z39" s="341">
        <v>14.3</v>
      </c>
      <c r="AA39" s="341">
        <v>30.8</v>
      </c>
      <c r="AB39" s="96">
        <f>AA39*Z39*$D$63/100/100</f>
        <v>8.324316000000001E-2</v>
      </c>
      <c r="AC39" s="96">
        <f t="shared" si="20"/>
        <v>0.53664948166830473</v>
      </c>
      <c r="AD39" s="341">
        <v>15.6</v>
      </c>
      <c r="AE39" s="341">
        <v>30.8</v>
      </c>
      <c r="AF39" s="96">
        <f t="shared" si="11"/>
        <v>9.0810720000000011E-2</v>
      </c>
      <c r="AG39" s="96">
        <f t="shared" si="21"/>
        <v>0.47477112425742868</v>
      </c>
      <c r="AH39" s="341">
        <v>12.6</v>
      </c>
      <c r="AI39" s="341">
        <v>30.8</v>
      </c>
      <c r="AJ39" s="96">
        <f t="shared" si="12"/>
        <v>7.3347120000000002E-2</v>
      </c>
      <c r="AK39" s="96">
        <f t="shared" si="13"/>
        <v>0.61756733366714256</v>
      </c>
      <c r="AL39" s="341">
        <v>6.9</v>
      </c>
      <c r="AM39" s="341">
        <v>31.7</v>
      </c>
      <c r="AN39" s="96">
        <f t="shared" si="14"/>
        <v>4.1339969999999997E-2</v>
      </c>
      <c r="AO39" s="96">
        <f t="shared" si="15"/>
        <v>0.87928311357553046</v>
      </c>
      <c r="AP39" s="341">
        <v>15.8</v>
      </c>
      <c r="AQ39" s="341">
        <v>33.799999999999997</v>
      </c>
      <c r="AR39" s="96">
        <f t="shared" si="16"/>
        <v>0.10093355999999998</v>
      </c>
      <c r="AS39" s="96">
        <f t="shared" si="17"/>
        <v>0.39199877603249089</v>
      </c>
    </row>
    <row r="40" spans="1:45" ht="18" customHeight="1">
      <c r="A40" s="1">
        <v>2016</v>
      </c>
      <c r="B40" s="341">
        <v>13</v>
      </c>
      <c r="C40" s="341">
        <v>30.7</v>
      </c>
      <c r="D40" s="96">
        <f t="shared" si="0"/>
        <v>7.5429899999999994E-2</v>
      </c>
      <c r="E40" s="96">
        <f>($D$58-D40)/$D$60</f>
        <v>0.60053687665745603</v>
      </c>
      <c r="F40" s="341">
        <v>15.6</v>
      </c>
      <c r="G40" s="341">
        <v>26.4</v>
      </c>
      <c r="H40" s="96">
        <f t="shared" si="2"/>
        <v>7.7837759999999992E-2</v>
      </c>
      <c r="I40" s="96">
        <f t="shared" si="29"/>
        <v>0.58084830839035917</v>
      </c>
      <c r="J40" s="341">
        <v>14.4</v>
      </c>
      <c r="K40" s="341">
        <v>25.2</v>
      </c>
      <c r="L40" s="96">
        <f>L39</f>
        <v>6.2606250000000002E-2</v>
      </c>
      <c r="M40" s="96">
        <f t="shared" si="27"/>
        <v>0.70539318410820362</v>
      </c>
      <c r="N40" s="341">
        <v>16.100000000000001</v>
      </c>
      <c r="O40" s="341">
        <v>31.2</v>
      </c>
      <c r="P40" s="96">
        <f t="shared" si="6"/>
        <v>9.4938479999999992E-2</v>
      </c>
      <c r="Q40" s="96">
        <f>($D$58-P40)/$D$60</f>
        <v>0.44101929294240555</v>
      </c>
      <c r="R40" s="341">
        <v>14.7</v>
      </c>
      <c r="S40" s="341">
        <v>25.6</v>
      </c>
      <c r="T40" s="96">
        <f t="shared" si="8"/>
        <v>7.112447999999999E-2</v>
      </c>
      <c r="U40" s="96">
        <f>($D$58-T40)/$D$60</f>
        <v>0.63574139668292451</v>
      </c>
      <c r="V40" s="341">
        <v>14</v>
      </c>
      <c r="W40" s="341">
        <v>29</v>
      </c>
      <c r="X40" s="96">
        <f t="shared" si="9"/>
        <v>7.6733999999999997E-2</v>
      </c>
      <c r="Y40" s="96">
        <f t="shared" si="19"/>
        <v>0.58987352335737997</v>
      </c>
      <c r="Z40" s="341">
        <v>13.7</v>
      </c>
      <c r="AA40" s="341">
        <v>29.8</v>
      </c>
      <c r="AB40" s="96">
        <f>AA40*Z40*$D$63/100/100</f>
        <v>7.7161139999999989E-2</v>
      </c>
      <c r="AC40" s="96">
        <f t="shared" si="20"/>
        <v>0.5863808887982247</v>
      </c>
      <c r="AD40" s="341">
        <v>13.3</v>
      </c>
      <c r="AE40" s="341">
        <v>31</v>
      </c>
      <c r="AF40" s="96">
        <f t="shared" si="11"/>
        <v>7.79247E-2</v>
      </c>
      <c r="AG40" s="96">
        <f t="shared" si="21"/>
        <v>0.58013741817035402</v>
      </c>
      <c r="AH40" s="341">
        <v>11.6</v>
      </c>
      <c r="AI40" s="341">
        <v>28</v>
      </c>
      <c r="AJ40" s="96">
        <f t="shared" si="12"/>
        <v>6.1387199999999996E-2</v>
      </c>
      <c r="AK40" s="96">
        <f t="shared" si="13"/>
        <v>0.71536110132349207</v>
      </c>
      <c r="AL40" s="341">
        <v>8.1</v>
      </c>
      <c r="AM40" s="341">
        <v>32.9</v>
      </c>
      <c r="AN40" s="96">
        <f t="shared" si="14"/>
        <v>5.0366609999999985E-2</v>
      </c>
      <c r="AO40" s="96">
        <f t="shared" si="15"/>
        <v>0.80547416377674352</v>
      </c>
      <c r="AP40" s="341">
        <v>12.9</v>
      </c>
      <c r="AQ40" s="341">
        <v>37.4</v>
      </c>
      <c r="AR40" s="96">
        <f t="shared" si="16"/>
        <v>9.1184940000000006E-2</v>
      </c>
      <c r="AS40" s="96">
        <f t="shared" si="17"/>
        <v>0.47171120548436341</v>
      </c>
    </row>
    <row r="41" spans="1:45" ht="18" customHeight="1">
      <c r="A41" s="1">
        <v>2017</v>
      </c>
      <c r="B41" s="341">
        <v>12.6</v>
      </c>
      <c r="C41" s="341">
        <v>30.7</v>
      </c>
      <c r="D41" s="96">
        <f t="shared" si="0"/>
        <v>7.3108980000000004E-2</v>
      </c>
      <c r="E41" s="96">
        <f>($D$58-D41)/$D$60</f>
        <v>0.61951455470454775</v>
      </c>
      <c r="F41" s="341">
        <v>15</v>
      </c>
      <c r="G41" s="341">
        <v>26.7</v>
      </c>
      <c r="H41" s="96">
        <f t="shared" si="2"/>
        <v>7.5694499999999998E-2</v>
      </c>
      <c r="I41" s="96">
        <f t="shared" si="29"/>
        <v>0.59837329772700576</v>
      </c>
      <c r="J41" s="341">
        <v>14.4</v>
      </c>
      <c r="K41" s="341">
        <v>28.3</v>
      </c>
      <c r="L41" s="96">
        <f>L40</f>
        <v>6.2606250000000002E-2</v>
      </c>
      <c r="M41" s="96">
        <f t="shared" ref="M41:M42" si="30">($D$58-L41)/$D$60</f>
        <v>0.70539318410820362</v>
      </c>
      <c r="N41" s="341">
        <v>17.5</v>
      </c>
      <c r="O41" s="341">
        <v>31.2</v>
      </c>
      <c r="P41" s="96">
        <f t="shared" ref="P41:P42" si="31">O41*N41*$D$63/100/100</f>
        <v>0.10319399999999999</v>
      </c>
      <c r="Q41" s="96">
        <f>($D$58-P41)/$D$60</f>
        <v>0.37351563031235896</v>
      </c>
      <c r="R41" s="341">
        <v>15</v>
      </c>
      <c r="S41" s="341">
        <v>27.9</v>
      </c>
      <c r="T41" s="96">
        <f t="shared" ref="T41:T42" si="32">S41*R41*$D$63/100/100</f>
        <v>7.9096499999999986E-2</v>
      </c>
      <c r="U41" s="96">
        <f>($D$58-T41)/$D$60</f>
        <v>0.57055585433550315</v>
      </c>
      <c r="V41" s="341">
        <v>14.4</v>
      </c>
      <c r="W41" s="341">
        <v>30.3</v>
      </c>
      <c r="X41" s="96">
        <f t="shared" ref="X41:X42" si="33">W41*V41*$D$63/100/100</f>
        <v>8.2464479999999993E-2</v>
      </c>
      <c r="Y41" s="96">
        <f t="shared" ref="Y41:Y42" si="34">($D$58-X41)/$D$60</f>
        <v>0.54301658537791542</v>
      </c>
      <c r="Z41" s="341">
        <v>12.7</v>
      </c>
      <c r="AA41" s="341">
        <v>31.2</v>
      </c>
      <c r="AB41" s="96">
        <f>AA41*Z41*$D$63/100/100</f>
        <v>7.4889359999999988E-2</v>
      </c>
      <c r="AC41" s="96">
        <f t="shared" ref="AC41:AC42" si="35">($D$58-AB41)/$D$60</f>
        <v>0.60495675932966153</v>
      </c>
      <c r="AD41" s="341">
        <v>14.5</v>
      </c>
      <c r="AE41" s="341">
        <v>29.4</v>
      </c>
      <c r="AF41" s="96">
        <f t="shared" ref="AF41:AF42" si="36">AE41*AD41*$D$63/100/100</f>
        <v>8.0570699999999995E-2</v>
      </c>
      <c r="AG41" s="96">
        <f t="shared" ref="AG41:AG42" si="37">($D$58-AF41)/$D$60</f>
        <v>0.55850162886585197</v>
      </c>
      <c r="AH41" s="341">
        <v>13</v>
      </c>
      <c r="AI41" s="341">
        <v>29.7</v>
      </c>
      <c r="AJ41" s="96">
        <f t="shared" ref="AJ41:AJ42" si="38">AI41*AH41*$D$63/100/100</f>
        <v>7.2972899999999993E-2</v>
      </c>
      <c r="AK41" s="96">
        <f t="shared" ref="AK41:AK42" si="39">($D$58-AJ41)/$D$60</f>
        <v>0.620627252440208</v>
      </c>
      <c r="AL41" s="341">
        <v>7.2</v>
      </c>
      <c r="AM41" s="341">
        <v>30.9</v>
      </c>
      <c r="AN41" s="96">
        <f t="shared" ref="AN41:AN42" si="40">AM41*AL41*$D$63/100/100</f>
        <v>4.2048719999999998E-2</v>
      </c>
      <c r="AO41" s="96">
        <f t="shared" ref="AO41:AO42" si="41">($D$58-AN41)/$D$60</f>
        <v>0.87348781286896748</v>
      </c>
      <c r="AP41" s="341">
        <v>11.7</v>
      </c>
      <c r="AQ41" s="341">
        <v>31.6</v>
      </c>
      <c r="AR41" s="96">
        <f t="shared" ref="AR41:AR42" si="42">AQ41*AP41*$D$63/100/100</f>
        <v>6.987707999999998E-2</v>
      </c>
      <c r="AS41" s="96">
        <f t="shared" ref="AS41:AS42" si="43">($D$58-AR41)/$D$60</f>
        <v>0.64594112592647557</v>
      </c>
    </row>
    <row r="42" spans="1:45" s="82" customFormat="1">
      <c r="A42" s="82">
        <v>2018</v>
      </c>
      <c r="B42" s="341">
        <v>12.3</v>
      </c>
      <c r="C42" s="341">
        <v>30.3</v>
      </c>
      <c r="D42" s="96">
        <f t="shared" ref="D42" si="44">C42*B42*$D$63/100/100</f>
        <v>7.0438410000000007E-2</v>
      </c>
      <c r="E42" s="96">
        <f t="shared" ref="E42" si="45">($D$58-D42)/$D$60</f>
        <v>0.64135124776687735</v>
      </c>
      <c r="F42" s="341">
        <v>16</v>
      </c>
      <c r="G42" s="341">
        <v>26.1</v>
      </c>
      <c r="H42" s="96">
        <f t="shared" ref="H42" si="46">G42*F42*$D$63/100/100</f>
        <v>7.8926400000000008E-2</v>
      </c>
      <c r="I42" s="96">
        <f t="shared" ref="I42" si="47">($D$58-H42)/$D$60</f>
        <v>0.57194672650507816</v>
      </c>
      <c r="J42" s="341">
        <v>14.6</v>
      </c>
      <c r="K42" s="341">
        <v>25.7</v>
      </c>
      <c r="L42" s="96">
        <f t="shared" ref="L42" si="48">K42*J42*$D$63/100/100</f>
        <v>7.0916579999999993E-2</v>
      </c>
      <c r="M42" s="96">
        <f t="shared" si="30"/>
        <v>0.63744135155684956</v>
      </c>
      <c r="N42" s="341">
        <v>15.9</v>
      </c>
      <c r="O42" s="341">
        <v>29.3</v>
      </c>
      <c r="P42" s="96">
        <f t="shared" si="31"/>
        <v>8.8049429999999998E-2</v>
      </c>
      <c r="Q42" s="96">
        <f t="shared" ref="Q42" si="49">($D$58-P42)/$D$60</f>
        <v>0.49734961581019849</v>
      </c>
      <c r="R42" s="341">
        <v>13.8</v>
      </c>
      <c r="S42" s="341">
        <v>26.1</v>
      </c>
      <c r="T42" s="96">
        <f t="shared" si="32"/>
        <v>6.8074020000000013E-2</v>
      </c>
      <c r="U42" s="96">
        <f t="shared" ref="U42" si="50">($D$58-T42)/$D$60</f>
        <v>0.6606843709239717</v>
      </c>
      <c r="V42" s="341">
        <v>14</v>
      </c>
      <c r="W42" s="341">
        <v>28.5</v>
      </c>
      <c r="X42" s="96">
        <f t="shared" si="33"/>
        <v>7.5411000000000006E-2</v>
      </c>
      <c r="Y42" s="96">
        <f t="shared" si="34"/>
        <v>0.60069141800963088</v>
      </c>
      <c r="Z42" s="341">
        <v>12.4</v>
      </c>
      <c r="AA42" s="341">
        <v>31.5</v>
      </c>
      <c r="AB42" s="96">
        <f t="shared" ref="AB42" si="51">AA42*Z42*$D$63/100/100</f>
        <v>7.3823399999999997E-2</v>
      </c>
      <c r="AC42" s="96">
        <f t="shared" si="35"/>
        <v>0.61367289159233229</v>
      </c>
      <c r="AD42" s="341">
        <v>14.1</v>
      </c>
      <c r="AE42" s="341">
        <v>30.8</v>
      </c>
      <c r="AF42" s="96">
        <f t="shared" si="36"/>
        <v>8.207892E-2</v>
      </c>
      <c r="AG42" s="96">
        <f t="shared" si="37"/>
        <v>0.5461692289622857</v>
      </c>
      <c r="AH42" s="341">
        <v>13</v>
      </c>
      <c r="AI42" s="341">
        <v>33.6</v>
      </c>
      <c r="AJ42" s="96">
        <f t="shared" si="38"/>
        <v>8.2555200000000009E-2</v>
      </c>
      <c r="AK42" s="96">
        <f t="shared" si="39"/>
        <v>0.54227478688747521</v>
      </c>
      <c r="AL42" s="341">
        <v>7.5</v>
      </c>
      <c r="AM42" s="341">
        <v>33.9</v>
      </c>
      <c r="AN42" s="96">
        <f t="shared" si="40"/>
        <v>4.8053249999999999E-2</v>
      </c>
      <c r="AO42" s="96">
        <f t="shared" si="41"/>
        <v>0.82439002528296523</v>
      </c>
      <c r="AP42" s="341">
        <v>11.2</v>
      </c>
      <c r="AQ42" s="341">
        <v>29.2</v>
      </c>
      <c r="AR42" s="96">
        <f t="shared" si="42"/>
        <v>6.1810559999999987E-2</v>
      </c>
      <c r="AS42" s="96">
        <f t="shared" si="43"/>
        <v>0.71189937503477185</v>
      </c>
    </row>
    <row r="43" spans="1:45" s="82" customFormat="1">
      <c r="B43" s="291"/>
      <c r="C43" s="291"/>
      <c r="D43" s="96"/>
      <c r="E43" s="96"/>
      <c r="F43" s="291"/>
      <c r="G43" s="291"/>
      <c r="H43" s="96"/>
      <c r="I43" s="96"/>
      <c r="J43" s="291"/>
      <c r="K43" s="291"/>
      <c r="L43" s="96"/>
      <c r="M43" s="96"/>
      <c r="N43" s="291"/>
      <c r="O43" s="291"/>
      <c r="P43" s="96"/>
      <c r="Q43" s="96"/>
      <c r="R43" s="291"/>
      <c r="S43" s="291"/>
      <c r="T43" s="96"/>
      <c r="U43" s="96"/>
      <c r="V43" s="291"/>
      <c r="W43" s="291"/>
      <c r="X43" s="96"/>
      <c r="Y43" s="96"/>
      <c r="Z43" s="291"/>
      <c r="AA43" s="291"/>
      <c r="AB43" s="96"/>
      <c r="AC43" s="96"/>
      <c r="AD43" s="291"/>
      <c r="AE43" s="291"/>
      <c r="AF43" s="96"/>
      <c r="AG43" s="96"/>
      <c r="AH43" s="291"/>
      <c r="AI43" s="291"/>
      <c r="AJ43" s="96"/>
      <c r="AK43" s="96"/>
      <c r="AL43" s="291"/>
      <c r="AM43" s="291"/>
      <c r="AN43" s="96"/>
      <c r="AO43" s="96"/>
      <c r="AP43" s="291"/>
      <c r="AQ43" s="291"/>
      <c r="AR43" s="96"/>
      <c r="AS43" s="96"/>
    </row>
    <row r="44" spans="1:45" s="23" customFormat="1" ht="18" customHeight="1">
      <c r="B44" s="288" t="s">
        <v>340</v>
      </c>
      <c r="C44" s="288"/>
      <c r="D44" s="342"/>
      <c r="E44" s="342"/>
      <c r="F44" s="288"/>
      <c r="G44" s="288"/>
      <c r="H44" s="342"/>
      <c r="I44" s="342"/>
      <c r="J44" s="288"/>
      <c r="K44" s="288"/>
      <c r="L44" s="342"/>
      <c r="M44" s="342"/>
      <c r="N44" s="288"/>
      <c r="O44" s="288"/>
      <c r="P44" s="342"/>
      <c r="Q44" s="342"/>
      <c r="R44" s="288" t="s">
        <v>340</v>
      </c>
      <c r="S44" s="288"/>
      <c r="T44" s="342"/>
      <c r="U44" s="342"/>
      <c r="V44" s="288"/>
      <c r="W44" s="288"/>
      <c r="X44" s="342"/>
      <c r="Y44" s="342"/>
      <c r="Z44" s="288"/>
      <c r="AA44" s="288"/>
      <c r="AB44" s="342"/>
      <c r="AC44" s="342"/>
      <c r="AD44" s="288"/>
      <c r="AE44" s="288"/>
      <c r="AF44" s="342"/>
      <c r="AG44" s="342"/>
      <c r="AH44" s="288" t="s">
        <v>340</v>
      </c>
      <c r="AI44" s="288"/>
      <c r="AJ44" s="342"/>
      <c r="AK44" s="342"/>
      <c r="AL44" s="288"/>
      <c r="AM44" s="288"/>
      <c r="AN44" s="342"/>
      <c r="AO44" s="342"/>
      <c r="AP44" s="288"/>
      <c r="AQ44" s="288"/>
      <c r="AR44" s="342"/>
      <c r="AS44" s="342"/>
    </row>
    <row r="45" spans="1:45" s="8" customFormat="1" ht="18" customHeight="1">
      <c r="A45" s="8" t="s">
        <v>989</v>
      </c>
      <c r="B45" s="291">
        <f>(POWER(B42/B5, 1/37)-1)*100</f>
        <v>6.6759064735699702E-2</v>
      </c>
      <c r="C45" s="291">
        <f t="shared" ref="C45:AS45" si="52">(POWER(C42/C5, 1/37)-1)*100</f>
        <v>-2.6624283332821186E-2</v>
      </c>
      <c r="D45" s="291">
        <f t="shared" si="52"/>
        <v>4.0117007280326966E-2</v>
      </c>
      <c r="E45" s="291">
        <f t="shared" si="52"/>
        <v>-3.5512836766971034E-2</v>
      </c>
      <c r="F45" s="291">
        <f t="shared" si="52"/>
        <v>-0.5878088725769226</v>
      </c>
      <c r="G45" s="291">
        <f t="shared" si="52"/>
        <v>-0.29362984520501234</v>
      </c>
      <c r="H45" s="291">
        <f t="shared" si="52"/>
        <v>-0.87971273549929396</v>
      </c>
      <c r="I45" s="291">
        <f t="shared" si="52"/>
        <v>1.561584567843588</v>
      </c>
      <c r="J45" s="291">
        <f t="shared" si="52"/>
        <v>-0.97762476266436416</v>
      </c>
      <c r="K45" s="291">
        <f t="shared" si="52"/>
        <v>-8.2813639456968957E-2</v>
      </c>
      <c r="L45" s="291">
        <f t="shared" si="52"/>
        <v>-1.0596287954751316</v>
      </c>
      <c r="M45" s="291">
        <f t="shared" si="52"/>
        <v>1.5769475732280602</v>
      </c>
      <c r="N45" s="291">
        <f t="shared" si="52"/>
        <v>-5.0506519572413033E-2</v>
      </c>
      <c r="O45" s="291">
        <f t="shared" si="52"/>
        <v>-2.7528224631956366E-2</v>
      </c>
      <c r="P45" s="291">
        <f t="shared" si="52"/>
        <v>-7.8020840656212176E-2</v>
      </c>
      <c r="Q45" s="291">
        <f t="shared" si="52"/>
        <v>0.1172048241287138</v>
      </c>
      <c r="R45" s="291">
        <f t="shared" si="52"/>
        <v>-1.063911601160028</v>
      </c>
      <c r="S45" s="291">
        <f t="shared" si="52"/>
        <v>-0.35766447081396757</v>
      </c>
      <c r="T45" s="291">
        <f t="shared" si="52"/>
        <v>-1.4177708381757692</v>
      </c>
      <c r="U45" s="291">
        <f t="shared" si="52"/>
        <v>2.4152051923231665</v>
      </c>
      <c r="V45" s="291">
        <f t="shared" si="52"/>
        <v>-3.8329503697742684E-2</v>
      </c>
      <c r="W45" s="291">
        <f t="shared" si="52"/>
        <v>-4.6993664548955483E-2</v>
      </c>
      <c r="X45" s="291">
        <f t="shared" si="52"/>
        <v>-8.530515580830178E-2</v>
      </c>
      <c r="Y45" s="291">
        <f t="shared" si="52"/>
        <v>9.0541776574526445E-2</v>
      </c>
      <c r="Z45" s="291">
        <f t="shared" si="52"/>
        <v>0.75142203992850654</v>
      </c>
      <c r="AA45" s="291">
        <f t="shared" si="52"/>
        <v>0.12294679897404404</v>
      </c>
      <c r="AB45" s="291">
        <f t="shared" si="52"/>
        <v>0.87529268824744211</v>
      </c>
      <c r="AC45" s="291">
        <f t="shared" si="52"/>
        <v>-0.64627742509654196</v>
      </c>
      <c r="AD45" s="291">
        <f t="shared" si="52"/>
        <v>-7.5576432137136607E-2</v>
      </c>
      <c r="AE45" s="291">
        <f t="shared" si="52"/>
        <v>-0.21879060098451975</v>
      </c>
      <c r="AF45" s="291">
        <f t="shared" si="52"/>
        <v>-0.29420167899157912</v>
      </c>
      <c r="AG45" s="291">
        <f t="shared" si="52"/>
        <v>0.41330676608055672</v>
      </c>
      <c r="AH45" s="291">
        <f t="shared" si="52"/>
        <v>-0.60952871043674639</v>
      </c>
      <c r="AI45" s="291">
        <f t="shared" si="52"/>
        <v>2.4242586642264641E-2</v>
      </c>
      <c r="AJ45" s="291">
        <f t="shared" si="52"/>
        <v>-0.58543388932021934</v>
      </c>
      <c r="AK45" s="291">
        <f t="shared" si="52"/>
        <v>0.97668227889455839</v>
      </c>
      <c r="AL45" s="291">
        <f t="shared" si="52"/>
        <v>-0.40033167662530955</v>
      </c>
      <c r="AM45" s="291">
        <f t="shared" si="52"/>
        <v>-0.12456473768439613</v>
      </c>
      <c r="AN45" s="291">
        <f t="shared" si="52"/>
        <v>-0.5243977422068391</v>
      </c>
      <c r="AO45" s="291">
        <f t="shared" si="52"/>
        <v>0.29226259712187286</v>
      </c>
      <c r="AP45" s="291">
        <f t="shared" si="52"/>
        <v>0.25309287038399741</v>
      </c>
      <c r="AQ45" s="291">
        <f t="shared" si="52"/>
        <v>-0.35447481078154652</v>
      </c>
      <c r="AR45" s="291">
        <f t="shared" si="52"/>
        <v>-0.10227909087094922</v>
      </c>
      <c r="AS45" s="291">
        <f t="shared" si="52"/>
        <v>7.5104290926608641E-2</v>
      </c>
    </row>
    <row r="46" spans="1:45" s="23" customFormat="1" ht="18" customHeight="1">
      <c r="B46" s="288" t="s">
        <v>614</v>
      </c>
      <c r="C46" s="288"/>
      <c r="D46" s="342"/>
      <c r="E46" s="342"/>
      <c r="F46" s="288"/>
      <c r="G46" s="288"/>
      <c r="H46" s="342"/>
      <c r="I46" s="342"/>
      <c r="J46" s="288"/>
      <c r="K46" s="288"/>
      <c r="L46" s="342"/>
      <c r="M46" s="342"/>
      <c r="N46" s="288"/>
      <c r="O46" s="288"/>
      <c r="P46" s="342"/>
      <c r="Q46" s="342"/>
      <c r="R46" s="288" t="s">
        <v>614</v>
      </c>
      <c r="S46" s="288"/>
      <c r="T46" s="342"/>
      <c r="U46" s="342"/>
      <c r="V46" s="288"/>
      <c r="W46" s="288"/>
      <c r="X46" s="342"/>
      <c r="Y46" s="342"/>
      <c r="Z46" s="288"/>
      <c r="AA46" s="288"/>
      <c r="AB46" s="342"/>
      <c r="AC46" s="342"/>
      <c r="AD46" s="288"/>
      <c r="AE46" s="288"/>
      <c r="AF46" s="342"/>
      <c r="AG46" s="342"/>
      <c r="AH46" s="288" t="s">
        <v>614</v>
      </c>
      <c r="AI46" s="288"/>
      <c r="AJ46" s="342"/>
      <c r="AK46" s="342"/>
      <c r="AL46" s="288"/>
      <c r="AM46" s="288"/>
      <c r="AN46" s="342"/>
      <c r="AO46" s="342"/>
      <c r="AP46" s="288"/>
      <c r="AQ46" s="288"/>
      <c r="AR46" s="342"/>
      <c r="AS46" s="342"/>
    </row>
    <row r="47" spans="1:45" ht="18" customHeight="1">
      <c r="A47" s="82" t="s">
        <v>989</v>
      </c>
      <c r="B47" s="291"/>
      <c r="C47" s="291"/>
      <c r="D47" s="96"/>
      <c r="E47" s="96">
        <f>E42-E5</f>
        <v>-8.4843202344083712E-3</v>
      </c>
      <c r="F47" s="96"/>
      <c r="G47" s="96"/>
      <c r="H47" s="96"/>
      <c r="I47" s="96">
        <f>I42-I5</f>
        <v>0.24956882962743171</v>
      </c>
      <c r="J47" s="96"/>
      <c r="K47" s="96"/>
      <c r="L47" s="96"/>
      <c r="M47" s="96">
        <f>M42-M5</f>
        <v>0.28015256322286713</v>
      </c>
      <c r="N47" s="96"/>
      <c r="O47" s="96"/>
      <c r="P47" s="96"/>
      <c r="Q47" s="96">
        <f>Q42-Q5</f>
        <v>2.1094894571889511E-2</v>
      </c>
      <c r="R47" s="96"/>
      <c r="S47" s="96"/>
      <c r="T47" s="96"/>
      <c r="U47" s="96">
        <f>U42-U5</f>
        <v>0.38746607817319745</v>
      </c>
      <c r="V47" s="96"/>
      <c r="W47" s="96"/>
      <c r="X47" s="96"/>
      <c r="Y47" s="96">
        <f>Y42-Y5</f>
        <v>1.9781293078401707E-2</v>
      </c>
      <c r="Z47" s="96"/>
      <c r="AA47" s="96"/>
      <c r="AB47" s="96"/>
      <c r="AC47" s="96">
        <f>AC42-AC5</f>
        <v>-0.16637921975162118</v>
      </c>
      <c r="AD47" s="96"/>
      <c r="AE47" s="96"/>
      <c r="AF47" s="96"/>
      <c r="AG47" s="96">
        <f>AG42-AG5</f>
        <v>7.7301584357942488E-2</v>
      </c>
      <c r="AH47" s="96"/>
      <c r="AI47" s="96"/>
      <c r="AJ47" s="96"/>
      <c r="AK47" s="96">
        <f>AK42-AK5</f>
        <v>0.1637983791702981</v>
      </c>
      <c r="AL47" s="96"/>
      <c r="AM47" s="96"/>
      <c r="AN47" s="96"/>
      <c r="AO47" s="96">
        <f>AO42-AO5</f>
        <v>8.4379578287558155E-2</v>
      </c>
      <c r="AP47" s="96"/>
      <c r="AQ47" s="96"/>
      <c r="AR47" s="96"/>
      <c r="AS47" s="96">
        <f>AS42-AS5</f>
        <v>1.9503118644486839E-2</v>
      </c>
    </row>
    <row r="48" spans="1:45" s="273" customFormat="1" ht="18" customHeight="1">
      <c r="B48" s="291"/>
      <c r="C48" s="291"/>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row>
    <row r="49" spans="2:45">
      <c r="B49" s="8" t="s">
        <v>997</v>
      </c>
    </row>
    <row r="50" spans="2:45">
      <c r="B50" s="8" t="s">
        <v>1061</v>
      </c>
    </row>
    <row r="51" spans="2:45" s="89" customFormat="1">
      <c r="B51" s="8" t="s">
        <v>1230</v>
      </c>
      <c r="C51" s="8"/>
      <c r="D51" s="6"/>
      <c r="E51" s="6"/>
      <c r="F51" s="8"/>
      <c r="G51" s="8"/>
      <c r="H51" s="6"/>
      <c r="I51" s="6"/>
      <c r="J51" s="8"/>
      <c r="K51" s="8"/>
      <c r="L51" s="6"/>
      <c r="M51" s="6"/>
      <c r="N51" s="8"/>
      <c r="O51" s="8"/>
      <c r="P51" s="6"/>
      <c r="Q51" s="6"/>
      <c r="R51" s="8"/>
      <c r="S51" s="8"/>
      <c r="T51" s="6"/>
      <c r="U51" s="6"/>
      <c r="V51" s="8"/>
      <c r="W51" s="8"/>
      <c r="X51" s="6"/>
      <c r="Y51" s="6"/>
      <c r="Z51" s="8"/>
      <c r="AA51" s="8"/>
      <c r="AB51" s="6"/>
      <c r="AC51" s="6"/>
      <c r="AD51" s="8"/>
      <c r="AE51" s="8"/>
      <c r="AF51" s="6"/>
      <c r="AG51" s="6"/>
      <c r="AH51" s="8"/>
      <c r="AI51" s="8"/>
      <c r="AJ51" s="6"/>
      <c r="AK51" s="6"/>
      <c r="AL51" s="8"/>
      <c r="AM51" s="8"/>
      <c r="AN51" s="6"/>
      <c r="AO51" s="6"/>
      <c r="AP51" s="8"/>
      <c r="AQ51" s="8"/>
      <c r="AR51" s="6"/>
      <c r="AS51" s="6"/>
    </row>
    <row r="52" spans="2:45" s="273" customFormat="1">
      <c r="B52" s="8"/>
      <c r="C52" s="8"/>
      <c r="D52" s="6"/>
      <c r="E52" s="6"/>
      <c r="F52" s="8"/>
      <c r="G52" s="8"/>
      <c r="H52" s="6"/>
      <c r="I52" s="6"/>
      <c r="J52" s="8"/>
      <c r="K52" s="8"/>
      <c r="L52" s="6"/>
      <c r="M52" s="6"/>
      <c r="N52" s="8"/>
      <c r="O52" s="8"/>
      <c r="P52" s="6"/>
      <c r="Q52" s="6"/>
      <c r="R52" s="8"/>
      <c r="S52" s="8"/>
      <c r="T52" s="6"/>
      <c r="U52" s="6"/>
      <c r="V52" s="8"/>
      <c r="W52" s="8"/>
      <c r="X52" s="6"/>
      <c r="Y52" s="6"/>
      <c r="Z52" s="8"/>
      <c r="AA52" s="8"/>
      <c r="AB52" s="6"/>
      <c r="AC52" s="6"/>
      <c r="AD52" s="8"/>
      <c r="AE52" s="8"/>
      <c r="AF52" s="6"/>
      <c r="AG52" s="6"/>
      <c r="AH52" s="8"/>
      <c r="AI52" s="8"/>
      <c r="AJ52" s="6"/>
      <c r="AK52" s="6"/>
      <c r="AL52" s="8"/>
      <c r="AM52" s="8"/>
      <c r="AN52" s="6"/>
      <c r="AO52" s="6"/>
      <c r="AP52" s="8"/>
      <c r="AQ52" s="8"/>
      <c r="AR52" s="6"/>
      <c r="AS52" s="6"/>
    </row>
    <row r="53" spans="2:45" s="273" customFormat="1">
      <c r="B53" s="8"/>
      <c r="C53" s="8"/>
      <c r="D53" s="6"/>
      <c r="E53" s="6"/>
      <c r="F53" s="8"/>
      <c r="G53" s="8"/>
      <c r="H53" s="6"/>
      <c r="I53" s="6"/>
      <c r="J53" s="8"/>
      <c r="K53" s="8"/>
      <c r="L53" s="6"/>
      <c r="M53" s="6"/>
      <c r="N53" s="8"/>
      <c r="O53" s="8"/>
      <c r="P53" s="6"/>
      <c r="Q53" s="6"/>
      <c r="R53" s="8"/>
      <c r="S53" s="8"/>
      <c r="T53" s="6"/>
      <c r="U53" s="6"/>
      <c r="V53" s="8"/>
      <c r="W53" s="8"/>
      <c r="X53" s="6"/>
      <c r="Y53" s="6"/>
      <c r="Z53" s="8"/>
      <c r="AA53" s="8"/>
      <c r="AB53" s="6"/>
      <c r="AC53" s="6"/>
      <c r="AD53" s="8"/>
      <c r="AE53" s="8"/>
      <c r="AF53" s="6"/>
      <c r="AG53" s="6"/>
      <c r="AH53" s="8"/>
      <c r="AI53" s="8"/>
      <c r="AJ53" s="6"/>
      <c r="AK53" s="6"/>
      <c r="AL53" s="8"/>
      <c r="AM53" s="8"/>
      <c r="AN53" s="6"/>
      <c r="AO53" s="6"/>
      <c r="AP53" s="8"/>
      <c r="AQ53" s="8"/>
      <c r="AR53" s="6"/>
      <c r="AS53" s="6"/>
    </row>
    <row r="54" spans="2:45">
      <c r="C54" s="8" t="s">
        <v>461</v>
      </c>
      <c r="D54" s="6">
        <f>MAX(D5:D42,H5:H42,L5:L42,P5:P42,T5:T42,X5:X42,AB5:AB42,AF5:AF42,AJ5:AJ42,AN5:AN42,AR5:AR42)</f>
        <v>0.13868253</v>
      </c>
    </row>
    <row r="55" spans="2:45">
      <c r="C55" s="8" t="s">
        <v>462</v>
      </c>
      <c r="D55" s="6">
        <f>MIN(D5:D42,H5:H42,L5:L42,P5:P42,T5:T42,X5:X42,AB5:AB42,AF5:AF42,AJ5:AJ42,AN5:AN42,AR5:AR42)</f>
        <v>3.6768059999999998E-2</v>
      </c>
    </row>
    <row r="56" spans="2:45">
      <c r="C56" s="8" t="s">
        <v>338</v>
      </c>
      <c r="D56" s="6">
        <f>D54-D55</f>
        <v>0.10191447000000001</v>
      </c>
    </row>
    <row r="57" spans="2:45">
      <c r="C57" s="8" t="s">
        <v>339</v>
      </c>
      <c r="D57" s="6">
        <f>D56/10</f>
        <v>1.0191447000000001E-2</v>
      </c>
    </row>
    <row r="58" spans="2:45">
      <c r="C58" s="8" t="s">
        <v>465</v>
      </c>
      <c r="D58" s="6">
        <f>D54+D57</f>
        <v>0.14887397699999999</v>
      </c>
    </row>
    <row r="59" spans="2:45">
      <c r="C59" s="8" t="s">
        <v>466</v>
      </c>
      <c r="D59" s="6">
        <f>D55-D57</f>
        <v>2.6576612999999999E-2</v>
      </c>
    </row>
    <row r="60" spans="2:45">
      <c r="C60" s="8" t="s">
        <v>337</v>
      </c>
      <c r="D60" s="6">
        <f>D58-D59</f>
        <v>0.12229736399999999</v>
      </c>
      <c r="R60" s="9"/>
    </row>
    <row r="63" spans="2:45">
      <c r="C63" s="8" t="s">
        <v>955</v>
      </c>
      <c r="D63" s="6">
        <v>1.89</v>
      </c>
    </row>
  </sheetData>
  <mergeCells count="11">
    <mergeCell ref="V2:Y2"/>
    <mergeCell ref="B2:E2"/>
    <mergeCell ref="F2:I2"/>
    <mergeCell ref="J2:M2"/>
    <mergeCell ref="N2:Q2"/>
    <mergeCell ref="R2:U2"/>
    <mergeCell ref="AP2:AS2"/>
    <mergeCell ref="AL2:AO2"/>
    <mergeCell ref="AH2:AK2"/>
    <mergeCell ref="AD2:AG2"/>
    <mergeCell ref="Z2:AC2"/>
  </mergeCells>
  <phoneticPr fontId="16" type="noConversion"/>
  <pageMargins left="0.74803149606299213" right="0.74803149606299213" top="0.98425196850393704" bottom="0.98425196850393704" header="0.51181102362204722" footer="0.51181102362204722"/>
  <pageSetup scale="56" orientation="landscape" r:id="rId1"/>
  <headerFooter alignWithMargins="0"/>
  <rowBreaks count="1" manualBreakCount="1">
    <brk id="57" max="16383" man="1"/>
  </rowBreaks>
  <colBreaks count="2" manualBreakCount="2">
    <brk id="17" max="1048575" man="1"/>
    <brk id="33" max="1048575" man="1"/>
  </colBreaks>
</worksheet>
</file>

<file path=xl/worksheets/sheet57.xml><?xml version="1.0" encoding="utf-8"?>
<worksheet xmlns="http://schemas.openxmlformats.org/spreadsheetml/2006/main" xmlns:r="http://schemas.openxmlformats.org/officeDocument/2006/relationships">
  <dimension ref="A1:AH128"/>
  <sheetViews>
    <sheetView view="pageBreakPreview" zoomScale="77" zoomScaleSheetLayoutView="77" workbookViewId="0">
      <pane xSplit="1" ySplit="4" topLeftCell="B5" activePane="bottomRight" state="frozen"/>
      <selection activeCell="B23" sqref="B23"/>
      <selection pane="topRight" activeCell="B23" sqref="B23"/>
      <selection pane="bottomLeft" activeCell="B23" sqref="B23"/>
      <selection pane="bottomRight" activeCell="D40" sqref="D40"/>
    </sheetView>
  </sheetViews>
  <sheetFormatPr defaultColWidth="8.875" defaultRowHeight="12.75"/>
  <cols>
    <col min="1" max="1" width="8.875" style="1" customWidth="1"/>
    <col min="2" max="2" width="18.125" style="1" customWidth="1"/>
    <col min="3" max="3" width="13" style="1" customWidth="1"/>
    <col min="4" max="4" width="9.5" style="8" customWidth="1"/>
    <col min="5" max="5" width="17.625" style="1" bestFit="1" customWidth="1"/>
    <col min="6" max="6" width="11.5" style="1" customWidth="1"/>
    <col min="7" max="7" width="12.375" style="8" bestFit="1" customWidth="1"/>
    <col min="8" max="8" width="17.625" style="1" bestFit="1" customWidth="1"/>
    <col min="9" max="9" width="11.5" style="1" customWidth="1"/>
    <col min="10" max="10" width="8.125" style="8" bestFit="1" customWidth="1"/>
    <col min="11" max="11" width="17.625" style="1" bestFit="1" customWidth="1"/>
    <col min="12" max="12" width="11.75" style="1" customWidth="1"/>
    <col min="13" max="13" width="13.5" style="8" bestFit="1" customWidth="1"/>
    <col min="14" max="14" width="17.625" style="1" customWidth="1"/>
    <col min="15" max="15" width="12.125" style="1" customWidth="1"/>
    <col min="16" max="16" width="8.125" style="8" bestFit="1" customWidth="1"/>
    <col min="17" max="17" width="17.625" style="1" bestFit="1" customWidth="1"/>
    <col min="18" max="18" width="11.875" style="1" customWidth="1"/>
    <col min="19" max="19" width="7.625" style="8" bestFit="1" customWidth="1"/>
    <col min="20" max="20" width="17.625" style="1" bestFit="1" customWidth="1"/>
    <col min="21" max="21" width="12.125" style="1" customWidth="1"/>
    <col min="22" max="22" width="7.375" style="8" bestFit="1" customWidth="1"/>
    <col min="23" max="23" width="17.625" style="1" bestFit="1" customWidth="1"/>
    <col min="24" max="24" width="12.625" style="1" customWidth="1"/>
    <col min="25" max="25" width="7.625" style="8" bestFit="1" customWidth="1"/>
    <col min="26" max="26" width="18.5" style="1" customWidth="1"/>
    <col min="27" max="27" width="10.25" style="1" customWidth="1"/>
    <col min="28" max="28" width="8.125" style="8" bestFit="1" customWidth="1"/>
    <col min="29" max="29" width="17.625" style="1" bestFit="1" customWidth="1"/>
    <col min="30" max="30" width="12.125" style="1" customWidth="1"/>
    <col min="31" max="31" width="7.625" style="8" bestFit="1" customWidth="1"/>
    <col min="32" max="32" width="17.625" style="1" bestFit="1" customWidth="1"/>
    <col min="33" max="33" width="12.625" style="1" customWidth="1"/>
    <col min="34" max="34" width="7.375" style="8" bestFit="1" customWidth="1"/>
    <col min="35" max="89" width="11.25" style="1" customWidth="1"/>
    <col min="90" max="16384" width="8.875" style="1"/>
  </cols>
  <sheetData>
    <row r="1" spans="1:34">
      <c r="B1" s="1" t="s">
        <v>919</v>
      </c>
      <c r="N1" s="1" t="s">
        <v>516</v>
      </c>
      <c r="Z1" s="1" t="s">
        <v>656</v>
      </c>
    </row>
    <row r="3" spans="1:34">
      <c r="B3" s="367" t="s">
        <v>264</v>
      </c>
      <c r="C3" s="367"/>
      <c r="D3" s="367"/>
      <c r="E3" s="367" t="s">
        <v>280</v>
      </c>
      <c r="F3" s="367"/>
      <c r="G3" s="367"/>
      <c r="H3" s="367" t="s">
        <v>281</v>
      </c>
      <c r="I3" s="367"/>
      <c r="J3" s="367"/>
      <c r="K3" s="367" t="s">
        <v>282</v>
      </c>
      <c r="L3" s="367"/>
      <c r="M3" s="367"/>
      <c r="N3" s="367" t="s">
        <v>283</v>
      </c>
      <c r="O3" s="367"/>
      <c r="P3" s="367"/>
      <c r="Q3" s="367" t="s">
        <v>284</v>
      </c>
      <c r="R3" s="367"/>
      <c r="S3" s="367"/>
      <c r="T3" s="367" t="s">
        <v>285</v>
      </c>
      <c r="U3" s="367"/>
      <c r="V3" s="367"/>
      <c r="W3" s="367" t="s">
        <v>286</v>
      </c>
      <c r="X3" s="367"/>
      <c r="Y3" s="367"/>
      <c r="Z3" s="367" t="s">
        <v>287</v>
      </c>
      <c r="AA3" s="367"/>
      <c r="AB3" s="367"/>
      <c r="AC3" s="367" t="s">
        <v>288</v>
      </c>
      <c r="AD3" s="367"/>
      <c r="AE3" s="367"/>
      <c r="AF3" s="367" t="s">
        <v>289</v>
      </c>
      <c r="AG3" s="367"/>
      <c r="AH3" s="367"/>
    </row>
    <row r="4" spans="1:34" s="277" customFormat="1" ht="36" customHeight="1">
      <c r="B4" s="277" t="s">
        <v>1246</v>
      </c>
      <c r="C4" s="277" t="s">
        <v>1247</v>
      </c>
      <c r="D4" s="297" t="s">
        <v>483</v>
      </c>
      <c r="E4" s="277" t="s">
        <v>1246</v>
      </c>
      <c r="F4" s="277" t="s">
        <v>1247</v>
      </c>
      <c r="G4" s="297" t="s">
        <v>483</v>
      </c>
      <c r="H4" s="277" t="s">
        <v>1246</v>
      </c>
      <c r="I4" s="277" t="s">
        <v>1247</v>
      </c>
      <c r="J4" s="297" t="s">
        <v>483</v>
      </c>
      <c r="K4" s="277" t="s">
        <v>1246</v>
      </c>
      <c r="L4" s="277" t="s">
        <v>1247</v>
      </c>
      <c r="M4" s="297" t="s">
        <v>483</v>
      </c>
      <c r="N4" s="277" t="s">
        <v>1246</v>
      </c>
      <c r="O4" s="277" t="s">
        <v>1247</v>
      </c>
      <c r="P4" s="297" t="s">
        <v>483</v>
      </c>
      <c r="Q4" s="277" t="s">
        <v>1246</v>
      </c>
      <c r="R4" s="277" t="s">
        <v>1247</v>
      </c>
      <c r="S4" s="297" t="s">
        <v>483</v>
      </c>
      <c r="T4" s="277" t="s">
        <v>1246</v>
      </c>
      <c r="U4" s="277" t="s">
        <v>1247</v>
      </c>
      <c r="V4" s="297" t="s">
        <v>483</v>
      </c>
      <c r="W4" s="277" t="s">
        <v>1246</v>
      </c>
      <c r="X4" s="277" t="s">
        <v>1247</v>
      </c>
      <c r="Y4" s="297" t="s">
        <v>483</v>
      </c>
      <c r="Z4" s="277" t="s">
        <v>1246</v>
      </c>
      <c r="AA4" s="277" t="s">
        <v>1247</v>
      </c>
      <c r="AB4" s="297" t="s">
        <v>483</v>
      </c>
      <c r="AC4" s="277" t="s">
        <v>1246</v>
      </c>
      <c r="AD4" s="277" t="s">
        <v>1247</v>
      </c>
      <c r="AE4" s="297" t="s">
        <v>483</v>
      </c>
      <c r="AF4" s="277" t="s">
        <v>1246</v>
      </c>
      <c r="AG4" s="277" t="s">
        <v>1247</v>
      </c>
      <c r="AH4" s="297" t="s">
        <v>483</v>
      </c>
    </row>
    <row r="5" spans="1:34" ht="15" customHeight="1">
      <c r="B5" s="18" t="s">
        <v>77</v>
      </c>
      <c r="C5" s="18" t="s">
        <v>78</v>
      </c>
      <c r="D5" s="291" t="s">
        <v>233</v>
      </c>
      <c r="E5" s="18" t="s">
        <v>80</v>
      </c>
      <c r="F5" s="18" t="s">
        <v>81</v>
      </c>
      <c r="G5" s="291" t="s">
        <v>234</v>
      </c>
      <c r="H5" s="18" t="s">
        <v>83</v>
      </c>
      <c r="I5" s="18" t="s">
        <v>84</v>
      </c>
      <c r="J5" s="291" t="s">
        <v>235</v>
      </c>
      <c r="K5" s="18" t="s">
        <v>85</v>
      </c>
      <c r="L5" s="18" t="s">
        <v>86</v>
      </c>
      <c r="M5" s="291" t="s">
        <v>236</v>
      </c>
      <c r="N5" s="18" t="s">
        <v>77</v>
      </c>
      <c r="O5" s="18" t="s">
        <v>78</v>
      </c>
      <c r="P5" s="291" t="s">
        <v>233</v>
      </c>
      <c r="Q5" s="18" t="s">
        <v>80</v>
      </c>
      <c r="R5" s="18" t="s">
        <v>81</v>
      </c>
      <c r="S5" s="291" t="s">
        <v>234</v>
      </c>
      <c r="T5" s="18" t="s">
        <v>83</v>
      </c>
      <c r="U5" s="18" t="s">
        <v>84</v>
      </c>
      <c r="V5" s="291" t="s">
        <v>235</v>
      </c>
      <c r="W5" s="18" t="s">
        <v>85</v>
      </c>
      <c r="X5" s="18" t="s">
        <v>86</v>
      </c>
      <c r="Y5" s="291" t="s">
        <v>236</v>
      </c>
      <c r="Z5" s="18" t="s">
        <v>77</v>
      </c>
      <c r="AA5" s="18" t="s">
        <v>78</v>
      </c>
      <c r="AB5" s="291" t="s">
        <v>233</v>
      </c>
      <c r="AC5" s="18" t="s">
        <v>80</v>
      </c>
      <c r="AD5" s="18" t="s">
        <v>81</v>
      </c>
      <c r="AE5" s="291" t="s">
        <v>234</v>
      </c>
      <c r="AF5" s="18" t="s">
        <v>83</v>
      </c>
      <c r="AG5" s="18" t="s">
        <v>84</v>
      </c>
      <c r="AH5" s="291" t="s">
        <v>235</v>
      </c>
    </row>
    <row r="6" spans="1:34" ht="18" customHeight="1">
      <c r="A6" s="1">
        <v>1981</v>
      </c>
      <c r="B6" s="78">
        <f>C93</f>
        <v>662660.95440182951</v>
      </c>
      <c r="C6" s="343">
        <v>930.8</v>
      </c>
      <c r="D6" s="291">
        <f t="shared" ref="D6:D27" si="0">B6/10/C6</f>
        <v>71.192625096887568</v>
      </c>
      <c r="E6" s="78">
        <f>D93</f>
        <v>39833.31822765289</v>
      </c>
      <c r="F6" s="343">
        <v>29</v>
      </c>
      <c r="G6" s="291">
        <f t="shared" ref="G6:G27" si="1">E6/10/F6</f>
        <v>137.35626975052722</v>
      </c>
      <c r="H6" s="78">
        <f>E93</f>
        <v>7518.4551858675613</v>
      </c>
      <c r="I6" s="343">
        <v>6</v>
      </c>
      <c r="J6" s="291">
        <f t="shared" ref="J6:J27" si="2">H6/10/I6</f>
        <v>125.30758643112603</v>
      </c>
      <c r="K6" s="78">
        <f>F93</f>
        <v>34234.251690623714</v>
      </c>
      <c r="L6" s="343">
        <v>36.4</v>
      </c>
      <c r="M6" s="291">
        <f t="shared" ref="M6:M27" si="3">K6/10/L6</f>
        <v>94.050142007208009</v>
      </c>
      <c r="N6" s="78">
        <f>G93</f>
        <v>41845.279115159407</v>
      </c>
      <c r="O6" s="343">
        <v>33.700000000000003</v>
      </c>
      <c r="P6" s="291">
        <f t="shared" ref="P6:P27" si="4">N6/10/O6</f>
        <v>124.16996770076975</v>
      </c>
      <c r="Q6" s="78">
        <f>H93</f>
        <v>260749.65180729071</v>
      </c>
      <c r="R6" s="343">
        <v>328.8</v>
      </c>
      <c r="S6" s="291">
        <f t="shared" ref="S6:S27" si="5">Q6/10/R6</f>
        <v>79.303422082509343</v>
      </c>
      <c r="T6" s="78">
        <f>I93</f>
        <v>165479.73322007348</v>
      </c>
      <c r="U6" s="343">
        <v>302.39999999999998</v>
      </c>
      <c r="V6" s="291">
        <f t="shared" ref="V6:V27" si="6">T6/10/U6</f>
        <v>54.722134001347051</v>
      </c>
      <c r="W6" s="78">
        <f>J93</f>
        <v>18339.192170818511</v>
      </c>
      <c r="X6" s="343">
        <v>29.7</v>
      </c>
      <c r="Y6" s="291">
        <f t="shared" ref="Y6:Y27" si="7">W6/10/X6</f>
        <v>61.748121787267714</v>
      </c>
      <c r="Z6" s="78">
        <f>K93</f>
        <v>11904.109819712634</v>
      </c>
      <c r="AA6" s="343">
        <v>20.399999999999999</v>
      </c>
      <c r="AB6" s="291">
        <f t="shared" ref="AB6:AB27" si="8">Z6/10/AA6</f>
        <v>58.353479508395274</v>
      </c>
      <c r="AC6" s="78">
        <f>L93</f>
        <v>18133.968612352764</v>
      </c>
      <c r="AD6" s="343">
        <v>48.1</v>
      </c>
      <c r="AE6" s="291">
        <f t="shared" ref="AE6:AE27" si="9">AC6/10/AD6</f>
        <v>37.700558445639842</v>
      </c>
      <c r="AF6" s="78">
        <f>M93</f>
        <v>57127.765062064791</v>
      </c>
      <c r="AG6" s="343">
        <v>96.4</v>
      </c>
      <c r="AH6" s="291">
        <f t="shared" ref="AH6:AH27" si="10">AF6/10/AG6</f>
        <v>59.261167076830695</v>
      </c>
    </row>
    <row r="7" spans="1:34" ht="18" customHeight="1">
      <c r="A7" s="1">
        <v>1982</v>
      </c>
      <c r="B7" s="78">
        <f t="shared" ref="B7:B21" si="11">C94</f>
        <v>1102093.1179269289</v>
      </c>
      <c r="C7" s="344">
        <v>1358.2</v>
      </c>
      <c r="D7" s="291">
        <f t="shared" si="0"/>
        <v>81.143654684650926</v>
      </c>
      <c r="E7" s="78">
        <f t="shared" ref="E7:E21" si="12">D94</f>
        <v>48611.370425292131</v>
      </c>
      <c r="F7" s="343">
        <v>34.9</v>
      </c>
      <c r="G7" s="291">
        <f t="shared" si="1"/>
        <v>139.28759434181129</v>
      </c>
      <c r="H7" s="78">
        <f t="shared" ref="H7:H21" si="13">E94</f>
        <v>8911.8656117914798</v>
      </c>
      <c r="I7" s="343">
        <v>6.7</v>
      </c>
      <c r="J7" s="291">
        <f t="shared" si="2"/>
        <v>133.01291957897729</v>
      </c>
      <c r="K7" s="78">
        <f t="shared" ref="K7:K21" si="14">F94</f>
        <v>47177.437863680672</v>
      </c>
      <c r="L7" s="343">
        <v>47.1</v>
      </c>
      <c r="M7" s="291">
        <f t="shared" si="3"/>
        <v>100.16441160017128</v>
      </c>
      <c r="N7" s="78">
        <f t="shared" ref="N7:N21" si="15">G94</f>
        <v>51739.708739969639</v>
      </c>
      <c r="O7" s="343">
        <v>40.6</v>
      </c>
      <c r="P7" s="291">
        <f t="shared" si="4"/>
        <v>127.43770625608285</v>
      </c>
      <c r="Q7" s="78">
        <f t="shared" ref="Q7:Q21" si="16">H94</f>
        <v>386142.84451201069</v>
      </c>
      <c r="R7" s="343">
        <v>429.4</v>
      </c>
      <c r="S7" s="291">
        <f t="shared" si="5"/>
        <v>89.926139849094255</v>
      </c>
      <c r="T7" s="78">
        <f t="shared" ref="T7:T21" si="17">I94</f>
        <v>301536.79675616836</v>
      </c>
      <c r="U7" s="343">
        <v>457.3</v>
      </c>
      <c r="V7" s="291">
        <f t="shared" si="6"/>
        <v>65.938507928311466</v>
      </c>
      <c r="W7" s="78">
        <f t="shared" ref="W7:W21" si="18">J94</f>
        <v>32852.791814946628</v>
      </c>
      <c r="X7" s="343">
        <v>42.9</v>
      </c>
      <c r="Y7" s="291">
        <f t="shared" si="7"/>
        <v>76.579934300574891</v>
      </c>
      <c r="Z7" s="78">
        <f t="shared" ref="Z7:Z21" si="19">K94</f>
        <v>21312.178640065882</v>
      </c>
      <c r="AA7" s="343">
        <v>28.7</v>
      </c>
      <c r="AB7" s="291">
        <f t="shared" si="8"/>
        <v>74.258462160508302</v>
      </c>
      <c r="AC7" s="78">
        <f t="shared" ref="AC7:AC21" si="20">L94</f>
        <v>61838.051616692217</v>
      </c>
      <c r="AD7" s="343">
        <v>97.2</v>
      </c>
      <c r="AE7" s="291">
        <f t="shared" si="9"/>
        <v>63.619394667378828</v>
      </c>
      <c r="AF7" s="78">
        <f>M94</f>
        <v>133710.07932182864</v>
      </c>
      <c r="AG7" s="343">
        <v>173.3</v>
      </c>
      <c r="AH7" s="291">
        <f t="shared" si="10"/>
        <v>77.155267929502955</v>
      </c>
    </row>
    <row r="8" spans="1:34" ht="18" customHeight="1">
      <c r="A8" s="1">
        <v>1983</v>
      </c>
      <c r="B8" s="78">
        <f t="shared" si="11"/>
        <v>1195666.3462053302</v>
      </c>
      <c r="C8" s="344">
        <v>1505.6</v>
      </c>
      <c r="D8" s="291">
        <f t="shared" si="0"/>
        <v>79.414608541799296</v>
      </c>
      <c r="E8" s="78">
        <f t="shared" si="12"/>
        <v>53116.651758704553</v>
      </c>
      <c r="F8" s="343">
        <v>39.9</v>
      </c>
      <c r="G8" s="291">
        <f t="shared" si="1"/>
        <v>133.12444049800641</v>
      </c>
      <c r="H8" s="78">
        <f t="shared" si="13"/>
        <v>9653.8114229977218</v>
      </c>
      <c r="I8" s="343">
        <v>6.8</v>
      </c>
      <c r="J8" s="291">
        <f t="shared" si="2"/>
        <v>141.96781504408415</v>
      </c>
      <c r="K8" s="78">
        <f t="shared" si="14"/>
        <v>48515.775233541965</v>
      </c>
      <c r="L8" s="343">
        <v>50.4</v>
      </c>
      <c r="M8" s="291">
        <f t="shared" si="3"/>
        <v>96.261458796710244</v>
      </c>
      <c r="N8" s="78">
        <f t="shared" si="15"/>
        <v>54580.43504662763</v>
      </c>
      <c r="O8" s="343">
        <v>43.9</v>
      </c>
      <c r="P8" s="291">
        <f t="shared" si="4"/>
        <v>124.32900921783059</v>
      </c>
      <c r="Q8" s="78">
        <f t="shared" si="16"/>
        <v>373329.63757339295</v>
      </c>
      <c r="R8" s="343">
        <v>443.4</v>
      </c>
      <c r="S8" s="291">
        <f t="shared" si="5"/>
        <v>84.197031477986698</v>
      </c>
      <c r="T8" s="78">
        <f t="shared" si="17"/>
        <v>332851.85810227884</v>
      </c>
      <c r="U8" s="343">
        <v>494.5</v>
      </c>
      <c r="V8" s="291">
        <f t="shared" si="6"/>
        <v>67.310790313908768</v>
      </c>
      <c r="W8" s="78">
        <f t="shared" si="18"/>
        <v>38228.03380782919</v>
      </c>
      <c r="X8" s="343">
        <v>49.1</v>
      </c>
      <c r="Y8" s="291">
        <f t="shared" si="7"/>
        <v>77.857502663603228</v>
      </c>
      <c r="Z8" s="78">
        <f t="shared" si="19"/>
        <v>25685.82190903266</v>
      </c>
      <c r="AA8" s="343">
        <v>36.299999999999997</v>
      </c>
      <c r="AB8" s="291">
        <f t="shared" si="8"/>
        <v>70.759839969786952</v>
      </c>
      <c r="AC8" s="78">
        <f t="shared" si="20"/>
        <v>107875.48820516164</v>
      </c>
      <c r="AD8" s="343">
        <v>140.30000000000001</v>
      </c>
      <c r="AE8" s="291">
        <f t="shared" si="9"/>
        <v>76.889157665831519</v>
      </c>
      <c r="AF8" s="78">
        <f t="shared" ref="AF8:AF21" si="21">M95</f>
        <v>147792.93490765971</v>
      </c>
      <c r="AG8" s="343">
        <v>200.9</v>
      </c>
      <c r="AH8" s="291">
        <f t="shared" si="10"/>
        <v>73.565423050104386</v>
      </c>
    </row>
    <row r="9" spans="1:34" ht="18" customHeight="1">
      <c r="A9" s="1">
        <v>1984</v>
      </c>
      <c r="B9" s="78">
        <f t="shared" si="11"/>
        <v>1139262.1214998211</v>
      </c>
      <c r="C9" s="344">
        <v>1446.2</v>
      </c>
      <c r="D9" s="291">
        <f t="shared" si="0"/>
        <v>78.776249585107252</v>
      </c>
      <c r="E9" s="78">
        <f t="shared" si="12"/>
        <v>56271.704134290296</v>
      </c>
      <c r="F9" s="343">
        <v>45.1</v>
      </c>
      <c r="G9" s="291">
        <f t="shared" si="1"/>
        <v>124.77096260374788</v>
      </c>
      <c r="H9" s="78">
        <f t="shared" si="13"/>
        <v>11071.704996206781</v>
      </c>
      <c r="I9" s="343">
        <v>7.1</v>
      </c>
      <c r="J9" s="291">
        <f t="shared" si="2"/>
        <v>155.9395069888279</v>
      </c>
      <c r="K9" s="78">
        <f t="shared" si="14"/>
        <v>48522.048689963187</v>
      </c>
      <c r="L9" s="343">
        <v>50.9</v>
      </c>
      <c r="M9" s="291">
        <f t="shared" si="3"/>
        <v>95.328189960634944</v>
      </c>
      <c r="N9" s="78">
        <f t="shared" si="15"/>
        <v>57601.060073736713</v>
      </c>
      <c r="O9" s="343">
        <v>43.6</v>
      </c>
      <c r="P9" s="291">
        <f t="shared" si="4"/>
        <v>132.11252310490073</v>
      </c>
      <c r="Q9" s="78">
        <f t="shared" si="16"/>
        <v>358190.37622282561</v>
      </c>
      <c r="R9" s="343">
        <v>415.9</v>
      </c>
      <c r="S9" s="291">
        <f t="shared" si="5"/>
        <v>86.124158745569986</v>
      </c>
      <c r="T9" s="78">
        <f t="shared" si="17"/>
        <v>283963.82262453041</v>
      </c>
      <c r="U9" s="343">
        <v>434.5</v>
      </c>
      <c r="V9" s="291">
        <f t="shared" si="6"/>
        <v>65.354159407256716</v>
      </c>
      <c r="W9" s="78">
        <f t="shared" si="18"/>
        <v>35259.266903914599</v>
      </c>
      <c r="X9" s="343">
        <v>44.8</v>
      </c>
      <c r="Y9" s="291">
        <f t="shared" si="7"/>
        <v>78.703720767666525</v>
      </c>
      <c r="Z9" s="78">
        <f t="shared" si="19"/>
        <v>27502.137457673642</v>
      </c>
      <c r="AA9" s="343">
        <v>38.9</v>
      </c>
      <c r="AB9" s="291">
        <f t="shared" si="8"/>
        <v>70.699582153402687</v>
      </c>
      <c r="AC9" s="78">
        <f t="shared" si="20"/>
        <v>105832.45972136119</v>
      </c>
      <c r="AD9" s="343">
        <v>145.4</v>
      </c>
      <c r="AE9" s="291">
        <f t="shared" si="9"/>
        <v>72.787111225145253</v>
      </c>
      <c r="AF9" s="78">
        <f t="shared" si="21"/>
        <v>150793.18195579777</v>
      </c>
      <c r="AG9" s="343">
        <v>219.8</v>
      </c>
      <c r="AH9" s="291">
        <f t="shared" si="10"/>
        <v>68.604723364785158</v>
      </c>
    </row>
    <row r="10" spans="1:34" ht="18" customHeight="1">
      <c r="A10" s="1">
        <v>1985</v>
      </c>
      <c r="B10" s="78">
        <f t="shared" si="11"/>
        <v>1088808.399321117</v>
      </c>
      <c r="C10" s="344">
        <v>1368.1</v>
      </c>
      <c r="D10" s="291">
        <f t="shared" si="0"/>
        <v>79.58543961122119</v>
      </c>
      <c r="E10" s="78">
        <f t="shared" si="12"/>
        <v>59368.368230618667</v>
      </c>
      <c r="F10" s="343">
        <v>46.1</v>
      </c>
      <c r="G10" s="291">
        <f t="shared" si="1"/>
        <v>128.78170982780622</v>
      </c>
      <c r="H10" s="78">
        <f t="shared" si="13"/>
        <v>11693.364040316459</v>
      </c>
      <c r="I10" s="343">
        <v>7.9</v>
      </c>
      <c r="J10" s="291">
        <f t="shared" si="2"/>
        <v>148.01726633311975</v>
      </c>
      <c r="K10" s="78">
        <f t="shared" si="14"/>
        <v>49583.308401220384</v>
      </c>
      <c r="L10" s="343">
        <v>53.2</v>
      </c>
      <c r="M10" s="291">
        <f t="shared" si="3"/>
        <v>93.201707521090938</v>
      </c>
      <c r="N10" s="78">
        <f t="shared" si="15"/>
        <v>57001.746313164171</v>
      </c>
      <c r="O10" s="343">
        <v>46.9</v>
      </c>
      <c r="P10" s="291">
        <f t="shared" si="4"/>
        <v>121.53890471890014</v>
      </c>
      <c r="Q10" s="78">
        <f t="shared" si="16"/>
        <v>345484.04205448658</v>
      </c>
      <c r="R10" s="343">
        <v>395.1</v>
      </c>
      <c r="S10" s="291">
        <f t="shared" si="5"/>
        <v>87.442177184127189</v>
      </c>
      <c r="T10" s="78">
        <f t="shared" si="17"/>
        <v>265020.60682478792</v>
      </c>
      <c r="U10" s="343">
        <v>394.3</v>
      </c>
      <c r="V10" s="291">
        <f t="shared" si="6"/>
        <v>67.212936044835885</v>
      </c>
      <c r="W10" s="78">
        <f t="shared" si="18"/>
        <v>34792.921708185058</v>
      </c>
      <c r="X10" s="343">
        <v>44</v>
      </c>
      <c r="Y10" s="291">
        <f t="shared" si="7"/>
        <v>79.074822064056946</v>
      </c>
      <c r="Z10" s="78">
        <f t="shared" si="19"/>
        <v>27843.114487050414</v>
      </c>
      <c r="AA10" s="343">
        <v>40.1</v>
      </c>
      <c r="AB10" s="291">
        <f t="shared" si="8"/>
        <v>69.43420071583644</v>
      </c>
      <c r="AC10" s="78">
        <f t="shared" si="20"/>
        <v>91527.676074260133</v>
      </c>
      <c r="AD10" s="343">
        <v>127.2</v>
      </c>
      <c r="AE10" s="291">
        <f t="shared" si="9"/>
        <v>71.955720184166765</v>
      </c>
      <c r="AF10" s="78">
        <f t="shared" si="21"/>
        <v>140884.40326975478</v>
      </c>
      <c r="AG10" s="343">
        <v>213.4</v>
      </c>
      <c r="AH10" s="291">
        <f t="shared" si="10"/>
        <v>66.018933116098779</v>
      </c>
    </row>
    <row r="11" spans="1:34" ht="18" customHeight="1">
      <c r="A11" s="1">
        <v>1986</v>
      </c>
      <c r="B11" s="78">
        <f t="shared" si="11"/>
        <v>1038735.0648061843</v>
      </c>
      <c r="C11" s="344">
        <v>1274.2</v>
      </c>
      <c r="D11" s="291">
        <f t="shared" si="0"/>
        <v>81.520567007234675</v>
      </c>
      <c r="E11" s="78">
        <f t="shared" si="12"/>
        <v>61218.025505664635</v>
      </c>
      <c r="F11" s="343">
        <v>43.2</v>
      </c>
      <c r="G11" s="291">
        <f t="shared" si="1"/>
        <v>141.70839237422368</v>
      </c>
      <c r="H11" s="78">
        <f t="shared" si="13"/>
        <v>11776.393844153024</v>
      </c>
      <c r="I11" s="343">
        <v>7.8</v>
      </c>
      <c r="J11" s="291">
        <f t="shared" si="2"/>
        <v>150.9794082583721</v>
      </c>
      <c r="K11" s="78">
        <f t="shared" si="14"/>
        <v>48684.112980844831</v>
      </c>
      <c r="L11" s="343">
        <v>53.6</v>
      </c>
      <c r="M11" s="291">
        <f t="shared" si="3"/>
        <v>90.828568994113482</v>
      </c>
      <c r="N11" s="78">
        <f t="shared" si="15"/>
        <v>55467.377575363258</v>
      </c>
      <c r="O11" s="343">
        <v>45.5</v>
      </c>
      <c r="P11" s="291">
        <f t="shared" si="4"/>
        <v>121.90632434145772</v>
      </c>
      <c r="Q11" s="78">
        <f t="shared" si="16"/>
        <v>325234.79540343356</v>
      </c>
      <c r="R11" s="343">
        <v>363.3</v>
      </c>
      <c r="S11" s="291">
        <f t="shared" si="5"/>
        <v>89.522376934608744</v>
      </c>
      <c r="T11" s="78">
        <f t="shared" si="17"/>
        <v>236697.99031097777</v>
      </c>
      <c r="U11" s="343">
        <v>355.8</v>
      </c>
      <c r="V11" s="291">
        <f t="shared" si="6"/>
        <v>66.525573443220281</v>
      </c>
      <c r="W11" s="78">
        <f t="shared" si="18"/>
        <v>32399.834519572963</v>
      </c>
      <c r="X11" s="343">
        <v>41.4</v>
      </c>
      <c r="Y11" s="291">
        <f t="shared" si="7"/>
        <v>78.260469854040977</v>
      </c>
      <c r="Z11" s="78">
        <f t="shared" si="19"/>
        <v>28506.12537750525</v>
      </c>
      <c r="AA11" s="343">
        <v>38.5</v>
      </c>
      <c r="AB11" s="291">
        <f t="shared" si="8"/>
        <v>74.041884097416229</v>
      </c>
      <c r="AC11" s="78">
        <f t="shared" si="20"/>
        <v>99887.366308851793</v>
      </c>
      <c r="AD11" s="343">
        <v>130.5</v>
      </c>
      <c r="AE11" s="291">
        <f t="shared" si="9"/>
        <v>76.542043148545432</v>
      </c>
      <c r="AF11" s="78">
        <f t="shared" si="21"/>
        <v>134744.29064486831</v>
      </c>
      <c r="AG11" s="343">
        <v>194.5</v>
      </c>
      <c r="AH11" s="291">
        <f t="shared" si="10"/>
        <v>69.277270254431002</v>
      </c>
    </row>
    <row r="12" spans="1:34" ht="18" customHeight="1">
      <c r="A12" s="1">
        <v>1987</v>
      </c>
      <c r="B12" s="78">
        <f t="shared" si="11"/>
        <v>971319.89944010333</v>
      </c>
      <c r="C12" s="344">
        <v>1193</v>
      </c>
      <c r="D12" s="291">
        <f t="shared" si="0"/>
        <v>81.418264831525846</v>
      </c>
      <c r="E12" s="78">
        <f t="shared" si="12"/>
        <v>62119.915890622222</v>
      </c>
      <c r="F12" s="343">
        <v>41.3</v>
      </c>
      <c r="G12" s="291">
        <f t="shared" si="1"/>
        <v>150.41141862136132</v>
      </c>
      <c r="H12" s="78">
        <f t="shared" si="13"/>
        <v>11542.207217947325</v>
      </c>
      <c r="I12" s="343">
        <v>7.5</v>
      </c>
      <c r="J12" s="291">
        <f t="shared" si="2"/>
        <v>153.89609623929766</v>
      </c>
      <c r="K12" s="78">
        <f t="shared" si="14"/>
        <v>47186.848048312509</v>
      </c>
      <c r="L12" s="343">
        <v>49.1</v>
      </c>
      <c r="M12" s="291">
        <f t="shared" si="3"/>
        <v>96.103560179862555</v>
      </c>
      <c r="N12" s="78">
        <f t="shared" si="15"/>
        <v>54637.960800260247</v>
      </c>
      <c r="O12" s="343">
        <v>42.7</v>
      </c>
      <c r="P12" s="291">
        <f t="shared" si="4"/>
        <v>127.95775363058604</v>
      </c>
      <c r="Q12" s="78">
        <f t="shared" si="16"/>
        <v>302110.46167743026</v>
      </c>
      <c r="R12" s="343">
        <v>341.8</v>
      </c>
      <c r="S12" s="291">
        <f t="shared" si="5"/>
        <v>88.388081239739677</v>
      </c>
      <c r="T12" s="78">
        <f t="shared" si="17"/>
        <v>203676.02385092177</v>
      </c>
      <c r="U12" s="343">
        <v>318</v>
      </c>
      <c r="V12" s="291">
        <f t="shared" si="6"/>
        <v>64.049064104063447</v>
      </c>
      <c r="W12" s="78">
        <f t="shared" si="18"/>
        <v>31582.056939501785</v>
      </c>
      <c r="X12" s="343">
        <v>40.700000000000003</v>
      </c>
      <c r="Y12" s="291">
        <f t="shared" si="7"/>
        <v>77.597191497547385</v>
      </c>
      <c r="Z12" s="78">
        <f t="shared" si="19"/>
        <v>28227.549373112466</v>
      </c>
      <c r="AA12" s="343">
        <v>36.6</v>
      </c>
      <c r="AB12" s="291">
        <f t="shared" si="8"/>
        <v>77.124451839105092</v>
      </c>
      <c r="AC12" s="78">
        <f t="shared" si="20"/>
        <v>94267.245848151608</v>
      </c>
      <c r="AD12" s="343">
        <v>126.2</v>
      </c>
      <c r="AE12" s="291">
        <f t="shared" si="9"/>
        <v>74.696708279042483</v>
      </c>
      <c r="AF12" s="78">
        <f t="shared" si="21"/>
        <v>131539.26975476841</v>
      </c>
      <c r="AG12" s="343">
        <v>189.2</v>
      </c>
      <c r="AH12" s="291">
        <f t="shared" si="10"/>
        <v>69.523926931695783</v>
      </c>
    </row>
    <row r="13" spans="1:34" ht="18" customHeight="1">
      <c r="A13" s="1">
        <v>1988</v>
      </c>
      <c r="B13" s="78">
        <f t="shared" si="11"/>
        <v>944471.5825086924</v>
      </c>
      <c r="C13" s="344">
        <v>1069.5</v>
      </c>
      <c r="D13" s="291">
        <f t="shared" si="0"/>
        <v>88.309638383234443</v>
      </c>
      <c r="E13" s="78">
        <f t="shared" si="12"/>
        <v>65194.684382229083</v>
      </c>
      <c r="F13" s="343">
        <v>38.5</v>
      </c>
      <c r="G13" s="291">
        <f t="shared" si="1"/>
        <v>169.33684255124436</v>
      </c>
      <c r="H13" s="78">
        <f t="shared" si="13"/>
        <v>11640.139807087891</v>
      </c>
      <c r="I13" s="343">
        <v>7.6</v>
      </c>
      <c r="J13" s="291">
        <f t="shared" si="2"/>
        <v>153.15973430378807</v>
      </c>
      <c r="K13" s="78">
        <f t="shared" si="14"/>
        <v>45832.827037398158</v>
      </c>
      <c r="L13" s="343">
        <v>42.3</v>
      </c>
      <c r="M13" s="291">
        <f t="shared" si="3"/>
        <v>108.35183696784435</v>
      </c>
      <c r="N13" s="78">
        <f t="shared" si="15"/>
        <v>55147.325200607243</v>
      </c>
      <c r="O13" s="343">
        <v>38.799999999999997</v>
      </c>
      <c r="P13" s="291">
        <f t="shared" si="4"/>
        <v>142.13228144486405</v>
      </c>
      <c r="Q13" s="78">
        <f t="shared" si="16"/>
        <v>307104.1442573184</v>
      </c>
      <c r="R13" s="343">
        <v>323.10000000000002</v>
      </c>
      <c r="S13" s="291">
        <f t="shared" si="5"/>
        <v>95.049255418544845</v>
      </c>
      <c r="T13" s="78">
        <f t="shared" si="17"/>
        <v>184916.15024620734</v>
      </c>
      <c r="U13" s="343">
        <v>269.3</v>
      </c>
      <c r="V13" s="291">
        <f t="shared" si="6"/>
        <v>68.665484681101859</v>
      </c>
      <c r="W13" s="78">
        <f t="shared" si="18"/>
        <v>32753.498220640573</v>
      </c>
      <c r="X13" s="343">
        <v>42.4</v>
      </c>
      <c r="Y13" s="291">
        <f t="shared" si="7"/>
        <v>77.248816558114555</v>
      </c>
      <c r="Z13" s="78">
        <f t="shared" si="19"/>
        <v>28219.749244989467</v>
      </c>
      <c r="AA13" s="343">
        <v>36.700000000000003</v>
      </c>
      <c r="AB13" s="291">
        <f t="shared" si="8"/>
        <v>76.893049713867754</v>
      </c>
      <c r="AC13" s="78">
        <f t="shared" si="20"/>
        <v>81306.559887761381</v>
      </c>
      <c r="AD13" s="343">
        <v>106.6</v>
      </c>
      <c r="AE13" s="291">
        <f t="shared" si="9"/>
        <v>76.272570251183282</v>
      </c>
      <c r="AF13" s="78">
        <f t="shared" si="21"/>
        <v>126831.53981229187</v>
      </c>
      <c r="AG13" s="343">
        <v>164.2</v>
      </c>
      <c r="AH13" s="291">
        <f t="shared" si="10"/>
        <v>77.242107072041335</v>
      </c>
    </row>
    <row r="14" spans="1:34" ht="18" customHeight="1">
      <c r="A14" s="1">
        <v>1989</v>
      </c>
      <c r="B14" s="78">
        <f t="shared" si="11"/>
        <v>949498.89699758042</v>
      </c>
      <c r="C14" s="344">
        <v>1060.8</v>
      </c>
      <c r="D14" s="291">
        <f t="shared" si="0"/>
        <v>89.507814573678402</v>
      </c>
      <c r="E14" s="78">
        <f t="shared" si="12"/>
        <v>68994.09312533366</v>
      </c>
      <c r="F14" s="344">
        <v>37.799999999999997</v>
      </c>
      <c r="G14" s="291">
        <f t="shared" si="1"/>
        <v>182.52405588712608</v>
      </c>
      <c r="H14" s="78">
        <f t="shared" si="13"/>
        <v>12329.925869730137</v>
      </c>
      <c r="I14" s="344">
        <v>8.6999999999999993</v>
      </c>
      <c r="J14" s="291">
        <f t="shared" si="2"/>
        <v>141.7232858589671</v>
      </c>
      <c r="K14" s="78">
        <f t="shared" si="14"/>
        <v>47109.475419117407</v>
      </c>
      <c r="L14" s="344">
        <v>41.7</v>
      </c>
      <c r="M14" s="291">
        <f t="shared" si="3"/>
        <v>112.97236311538946</v>
      </c>
      <c r="N14" s="78">
        <f t="shared" si="15"/>
        <v>54849.237204510951</v>
      </c>
      <c r="O14" s="344">
        <v>40.799999999999997</v>
      </c>
      <c r="P14" s="291">
        <f t="shared" si="4"/>
        <v>134.43440491301706</v>
      </c>
      <c r="Q14" s="78">
        <f t="shared" si="16"/>
        <v>320204.44079452811</v>
      </c>
      <c r="R14" s="343">
        <v>332.4</v>
      </c>
      <c r="S14" s="291">
        <f t="shared" si="5"/>
        <v>96.331059204130014</v>
      </c>
      <c r="T14" s="78">
        <f t="shared" si="17"/>
        <v>179085.65400899883</v>
      </c>
      <c r="U14" s="343">
        <v>274</v>
      </c>
      <c r="V14" s="291">
        <f t="shared" si="6"/>
        <v>65.359727740510522</v>
      </c>
      <c r="W14" s="78">
        <f t="shared" si="18"/>
        <v>33181.911032028474</v>
      </c>
      <c r="X14" s="343">
        <v>41.4</v>
      </c>
      <c r="Y14" s="291">
        <f t="shared" si="7"/>
        <v>80.149543555624334</v>
      </c>
      <c r="Z14" s="78">
        <f t="shared" si="19"/>
        <v>27947.859064702108</v>
      </c>
      <c r="AA14" s="343">
        <v>36.200000000000003</v>
      </c>
      <c r="AB14" s="291">
        <f t="shared" si="8"/>
        <v>77.204030565475421</v>
      </c>
      <c r="AC14" s="78">
        <f t="shared" si="20"/>
        <v>79688.863649711202</v>
      </c>
      <c r="AD14" s="343">
        <v>96.7</v>
      </c>
      <c r="AE14" s="291">
        <f t="shared" si="9"/>
        <v>82.408338831138778</v>
      </c>
      <c r="AF14" s="78">
        <f t="shared" si="21"/>
        <v>120234.30578262187</v>
      </c>
      <c r="AG14" s="343">
        <v>151</v>
      </c>
      <c r="AH14" s="291">
        <f t="shared" si="10"/>
        <v>79.625368067961503</v>
      </c>
    </row>
    <row r="15" spans="1:34" ht="18" customHeight="1">
      <c r="A15" s="1">
        <v>1990</v>
      </c>
      <c r="B15" s="78">
        <f t="shared" si="11"/>
        <v>1028685.778351776</v>
      </c>
      <c r="C15" s="344">
        <v>1158.3</v>
      </c>
      <c r="D15" s="291">
        <f t="shared" si="0"/>
        <v>88.809961007664342</v>
      </c>
      <c r="E15" s="78">
        <f t="shared" si="12"/>
        <v>67021.403404709665</v>
      </c>
      <c r="F15" s="344">
        <v>42.3</v>
      </c>
      <c r="G15" s="291">
        <f t="shared" si="1"/>
        <v>158.44303405368717</v>
      </c>
      <c r="H15" s="78">
        <f t="shared" si="13"/>
        <v>12001.000108377586</v>
      </c>
      <c r="I15" s="344">
        <v>9.3000000000000007</v>
      </c>
      <c r="J15" s="291">
        <f t="shared" si="2"/>
        <v>129.04301191803856</v>
      </c>
      <c r="K15" s="78">
        <f t="shared" si="14"/>
        <v>49839.4745384204</v>
      </c>
      <c r="L15" s="344">
        <v>46.1</v>
      </c>
      <c r="M15" s="291">
        <f t="shared" si="3"/>
        <v>108.1116584347514</v>
      </c>
      <c r="N15" s="78">
        <f t="shared" si="15"/>
        <v>55121.177130774238</v>
      </c>
      <c r="O15" s="344">
        <v>41.3</v>
      </c>
      <c r="P15" s="291">
        <f t="shared" si="4"/>
        <v>133.46531992923545</v>
      </c>
      <c r="Q15" s="78">
        <f t="shared" si="16"/>
        <v>346188.14501161716</v>
      </c>
      <c r="R15" s="343">
        <v>365.1</v>
      </c>
      <c r="S15" s="291">
        <f t="shared" si="5"/>
        <v>94.820089019889664</v>
      </c>
      <c r="T15" s="78">
        <f t="shared" si="17"/>
        <v>241012.42886532258</v>
      </c>
      <c r="U15" s="343">
        <v>341.5</v>
      </c>
      <c r="V15" s="291">
        <f t="shared" si="6"/>
        <v>70.574649740943656</v>
      </c>
      <c r="W15" s="78">
        <f t="shared" si="18"/>
        <v>32360.786476868336</v>
      </c>
      <c r="X15" s="343">
        <v>40.9</v>
      </c>
      <c r="Y15" s="291">
        <f t="shared" si="7"/>
        <v>79.121727327306445</v>
      </c>
      <c r="Z15" s="78">
        <f t="shared" si="19"/>
        <v>25849.624599615625</v>
      </c>
      <c r="AA15" s="343">
        <v>34.4</v>
      </c>
      <c r="AB15" s="291">
        <f t="shared" si="8"/>
        <v>75.144257557022172</v>
      </c>
      <c r="AC15" s="78">
        <f t="shared" si="20"/>
        <v>75534.705732650284</v>
      </c>
      <c r="AD15" s="343">
        <v>94.1</v>
      </c>
      <c r="AE15" s="291">
        <f t="shared" si="9"/>
        <v>80.270675592614538</v>
      </c>
      <c r="AF15" s="78">
        <f t="shared" si="21"/>
        <v>117006.53224341509</v>
      </c>
      <c r="AG15" s="343">
        <v>143.4</v>
      </c>
      <c r="AH15" s="291">
        <f t="shared" si="10"/>
        <v>81.594513419396861</v>
      </c>
    </row>
    <row r="16" spans="1:34" ht="18" customHeight="1">
      <c r="A16" s="1">
        <v>1991</v>
      </c>
      <c r="B16" s="78">
        <f t="shared" si="11"/>
        <v>1235198.8821160377</v>
      </c>
      <c r="C16" s="344">
        <v>1479</v>
      </c>
      <c r="D16" s="291">
        <f t="shared" si="0"/>
        <v>83.515813530496132</v>
      </c>
      <c r="E16" s="78">
        <f t="shared" si="12"/>
        <v>72467.153093303292</v>
      </c>
      <c r="F16" s="344">
        <v>45</v>
      </c>
      <c r="G16" s="291">
        <f t="shared" si="1"/>
        <v>161.03811798511845</v>
      </c>
      <c r="H16" s="78">
        <f t="shared" si="13"/>
        <v>13549.825295328925</v>
      </c>
      <c r="I16" s="344">
        <v>10.6</v>
      </c>
      <c r="J16" s="291">
        <f t="shared" si="2"/>
        <v>127.82854052197098</v>
      </c>
      <c r="K16" s="78">
        <f t="shared" si="14"/>
        <v>55777.301041109677</v>
      </c>
      <c r="L16" s="344">
        <v>52.3</v>
      </c>
      <c r="M16" s="291">
        <f t="shared" si="3"/>
        <v>106.64875916082157</v>
      </c>
      <c r="N16" s="78">
        <f t="shared" si="15"/>
        <v>60848.650346996321</v>
      </c>
      <c r="O16" s="344">
        <v>43</v>
      </c>
      <c r="P16" s="291">
        <f t="shared" si="4"/>
        <v>141.5084891790612</v>
      </c>
      <c r="Q16" s="78">
        <f t="shared" si="16"/>
        <v>391267.49862410314</v>
      </c>
      <c r="R16" s="343">
        <v>426.5</v>
      </c>
      <c r="S16" s="291">
        <f t="shared" si="5"/>
        <v>91.739155597679527</v>
      </c>
      <c r="T16" s="78">
        <f t="shared" si="17"/>
        <v>342166.9282215999</v>
      </c>
      <c r="U16" s="343">
        <v>529.5</v>
      </c>
      <c r="V16" s="291">
        <f t="shared" si="6"/>
        <v>64.620760759508954</v>
      </c>
      <c r="W16" s="78">
        <f t="shared" si="18"/>
        <v>36234.35231316727</v>
      </c>
      <c r="X16" s="343">
        <v>47.7</v>
      </c>
      <c r="Y16" s="291">
        <f t="shared" si="7"/>
        <v>75.963002752971207</v>
      </c>
      <c r="Z16" s="78">
        <f t="shared" si="19"/>
        <v>28023.631737896947</v>
      </c>
      <c r="AA16" s="343">
        <v>36</v>
      </c>
      <c r="AB16" s="291">
        <f t="shared" si="8"/>
        <v>77.843421494158193</v>
      </c>
      <c r="AC16" s="78">
        <f t="shared" si="20"/>
        <v>90502.577571861999</v>
      </c>
      <c r="AD16" s="343">
        <v>114.9</v>
      </c>
      <c r="AE16" s="291">
        <f t="shared" si="9"/>
        <v>78.766386050358577</v>
      </c>
      <c r="AF16" s="78">
        <f t="shared" si="21"/>
        <v>137374.29003935817</v>
      </c>
      <c r="AG16" s="343">
        <v>173.3</v>
      </c>
      <c r="AH16" s="291">
        <f t="shared" si="10"/>
        <v>79.269642261603096</v>
      </c>
    </row>
    <row r="17" spans="1:34" ht="18" customHeight="1">
      <c r="A17" s="1">
        <v>1992</v>
      </c>
      <c r="B17" s="78">
        <f t="shared" si="11"/>
        <v>1226758.7636999427</v>
      </c>
      <c r="C17" s="344">
        <v>1605.2</v>
      </c>
      <c r="D17" s="291">
        <f t="shared" si="0"/>
        <v>76.424044586340813</v>
      </c>
      <c r="E17" s="78">
        <f t="shared" si="12"/>
        <v>72700.706210332763</v>
      </c>
      <c r="F17" s="344">
        <v>48.7</v>
      </c>
      <c r="G17" s="291">
        <f t="shared" si="1"/>
        <v>149.2827642922644</v>
      </c>
      <c r="H17" s="78">
        <f t="shared" si="13"/>
        <v>14116.131136880893</v>
      </c>
      <c r="I17" s="344">
        <v>11.5</v>
      </c>
      <c r="J17" s="291">
        <f t="shared" si="2"/>
        <v>122.74896640765994</v>
      </c>
      <c r="K17" s="78">
        <f t="shared" si="14"/>
        <v>55936.228603780706</v>
      </c>
      <c r="L17" s="344">
        <v>55.7</v>
      </c>
      <c r="M17" s="291">
        <f t="shared" si="3"/>
        <v>100.42410880391509</v>
      </c>
      <c r="N17" s="78">
        <f t="shared" si="15"/>
        <v>60599.720722186088</v>
      </c>
      <c r="O17" s="344">
        <v>44.4</v>
      </c>
      <c r="P17" s="291">
        <f t="shared" si="4"/>
        <v>136.48585748240109</v>
      </c>
      <c r="Q17" s="78">
        <f t="shared" si="16"/>
        <v>385989.86976239592</v>
      </c>
      <c r="R17" s="343">
        <v>442.5</v>
      </c>
      <c r="S17" s="291">
        <f t="shared" si="5"/>
        <v>87.229349098846527</v>
      </c>
      <c r="T17" s="78">
        <f t="shared" si="17"/>
        <v>345751.21452556975</v>
      </c>
      <c r="U17" s="343">
        <v>596</v>
      </c>
      <c r="V17" s="291">
        <f t="shared" si="6"/>
        <v>58.011948745900966</v>
      </c>
      <c r="W17" s="78">
        <f t="shared" si="18"/>
        <v>33889.238434163708</v>
      </c>
      <c r="X17" s="343">
        <v>51.1</v>
      </c>
      <c r="Y17" s="291">
        <f t="shared" si="7"/>
        <v>66.319448990535633</v>
      </c>
      <c r="Z17" s="78">
        <f t="shared" si="19"/>
        <v>28020.288825844236</v>
      </c>
      <c r="AA17" s="343">
        <v>38.799999999999997</v>
      </c>
      <c r="AB17" s="291">
        <f t="shared" si="8"/>
        <v>72.217239241866594</v>
      </c>
      <c r="AC17" s="78">
        <f t="shared" si="20"/>
        <v>94160.912786714034</v>
      </c>
      <c r="AD17" s="343">
        <v>133.9</v>
      </c>
      <c r="AE17" s="291">
        <f t="shared" si="9"/>
        <v>70.321816868345053</v>
      </c>
      <c r="AF17" s="78">
        <f t="shared" si="21"/>
        <v>129103.70208901</v>
      </c>
      <c r="AG17" s="343">
        <v>182.6</v>
      </c>
      <c r="AH17" s="291">
        <f t="shared" si="10"/>
        <v>70.703013192228923</v>
      </c>
    </row>
    <row r="18" spans="1:34" ht="18" customHeight="1">
      <c r="A18" s="1">
        <v>1993</v>
      </c>
      <c r="B18" s="78">
        <f t="shared" si="11"/>
        <v>1146699.982532159</v>
      </c>
      <c r="C18" s="344">
        <v>1642.3</v>
      </c>
      <c r="D18" s="291">
        <f t="shared" si="0"/>
        <v>69.822808410896855</v>
      </c>
      <c r="E18" s="78">
        <f t="shared" si="12"/>
        <v>64070.710006524707</v>
      </c>
      <c r="F18" s="344">
        <v>48.8</v>
      </c>
      <c r="G18" s="291">
        <f t="shared" si="1"/>
        <v>131.29243853796046</v>
      </c>
      <c r="H18" s="78">
        <f t="shared" si="13"/>
        <v>14255.578627939742</v>
      </c>
      <c r="I18" s="344">
        <v>11.1</v>
      </c>
      <c r="J18" s="291">
        <f t="shared" si="2"/>
        <v>128.42863628774543</v>
      </c>
      <c r="K18" s="78">
        <f t="shared" si="14"/>
        <v>54452.556160161039</v>
      </c>
      <c r="L18" s="344">
        <v>61.4</v>
      </c>
      <c r="M18" s="291">
        <f t="shared" si="3"/>
        <v>88.684944886255764</v>
      </c>
      <c r="N18" s="78">
        <f t="shared" si="15"/>
        <v>58554.941661244862</v>
      </c>
      <c r="O18" s="344">
        <v>43.3</v>
      </c>
      <c r="P18" s="291">
        <f t="shared" si="4"/>
        <v>135.230812150681</v>
      </c>
      <c r="Q18" s="78">
        <f t="shared" si="16"/>
        <v>366460.44265233813</v>
      </c>
      <c r="R18" s="343">
        <v>462.8</v>
      </c>
      <c r="S18" s="291">
        <f t="shared" si="5"/>
        <v>79.18332814441186</v>
      </c>
      <c r="T18" s="78">
        <f t="shared" si="17"/>
        <v>315723.83725097222</v>
      </c>
      <c r="U18" s="343">
        <v>605.4</v>
      </c>
      <c r="V18" s="291">
        <f t="shared" si="6"/>
        <v>52.151278039473439</v>
      </c>
      <c r="W18" s="78">
        <f t="shared" si="18"/>
        <v>31604.370106761573</v>
      </c>
      <c r="X18" s="343">
        <v>51.8</v>
      </c>
      <c r="Y18" s="291">
        <f t="shared" si="7"/>
        <v>61.012297503400717</v>
      </c>
      <c r="Z18" s="78">
        <f t="shared" si="19"/>
        <v>26137.115036148985</v>
      </c>
      <c r="AA18" s="343">
        <v>40.6</v>
      </c>
      <c r="AB18" s="291">
        <f t="shared" si="8"/>
        <v>64.377130630908823</v>
      </c>
      <c r="AC18" s="78">
        <f t="shared" si="20"/>
        <v>87552.731182093994</v>
      </c>
      <c r="AD18" s="343">
        <v>137.19999999999999</v>
      </c>
      <c r="AE18" s="291">
        <f t="shared" si="9"/>
        <v>63.813944010272593</v>
      </c>
      <c r="AF18" s="78">
        <f t="shared" si="21"/>
        <v>120969.63003330307</v>
      </c>
      <c r="AG18" s="343">
        <v>179.8</v>
      </c>
      <c r="AH18" s="291">
        <f t="shared" si="10"/>
        <v>67.280105691492253</v>
      </c>
    </row>
    <row r="19" spans="1:34" ht="18" customHeight="1">
      <c r="A19" s="1">
        <v>1994</v>
      </c>
      <c r="B19" s="78">
        <f t="shared" si="11"/>
        <v>957345.99531987449</v>
      </c>
      <c r="C19" s="344">
        <v>1515</v>
      </c>
      <c r="D19" s="291">
        <f t="shared" si="0"/>
        <v>63.191154806592372</v>
      </c>
      <c r="E19" s="78">
        <f t="shared" si="12"/>
        <v>52863.288332641321</v>
      </c>
      <c r="F19" s="344">
        <v>48.3</v>
      </c>
      <c r="G19" s="291">
        <f t="shared" si="1"/>
        <v>109.44780193093442</v>
      </c>
      <c r="H19" s="78">
        <f t="shared" si="13"/>
        <v>12705.688956323833</v>
      </c>
      <c r="I19" s="344">
        <v>11</v>
      </c>
      <c r="J19" s="291">
        <f t="shared" si="2"/>
        <v>115.50626323930759</v>
      </c>
      <c r="K19" s="78">
        <f t="shared" si="14"/>
        <v>50508.64322335105</v>
      </c>
      <c r="L19" s="344">
        <v>58.1</v>
      </c>
      <c r="M19" s="291">
        <f t="shared" si="3"/>
        <v>86.933981451550849</v>
      </c>
      <c r="N19" s="78">
        <f t="shared" si="15"/>
        <v>53962.294675775331</v>
      </c>
      <c r="O19" s="344">
        <v>42.8</v>
      </c>
      <c r="P19" s="291">
        <f t="shared" si="4"/>
        <v>126.08012774713863</v>
      </c>
      <c r="Q19" s="78">
        <f t="shared" si="16"/>
        <v>314731.92629290075</v>
      </c>
      <c r="R19" s="344">
        <v>435.1</v>
      </c>
      <c r="S19" s="291">
        <f t="shared" si="5"/>
        <v>72.335538104550849</v>
      </c>
      <c r="T19" s="78">
        <f t="shared" si="17"/>
        <v>244844.38795906721</v>
      </c>
      <c r="U19" s="344">
        <v>534.6</v>
      </c>
      <c r="V19" s="291">
        <f t="shared" si="6"/>
        <v>45.799548813892109</v>
      </c>
      <c r="W19" s="78">
        <f t="shared" si="18"/>
        <v>25936.825622775807</v>
      </c>
      <c r="X19" s="344">
        <v>48.7</v>
      </c>
      <c r="Y19" s="291">
        <f t="shared" si="7"/>
        <v>53.258368835268591</v>
      </c>
      <c r="Z19" s="78">
        <f t="shared" si="19"/>
        <v>20864.228425002286</v>
      </c>
      <c r="AA19" s="344">
        <v>33.5</v>
      </c>
      <c r="AB19" s="291">
        <f t="shared" si="8"/>
        <v>62.281278880603836</v>
      </c>
      <c r="AC19" s="78">
        <f t="shared" si="20"/>
        <v>74302.914874873546</v>
      </c>
      <c r="AD19" s="344">
        <v>127.7</v>
      </c>
      <c r="AE19" s="291">
        <f t="shared" si="9"/>
        <v>58.185524569204034</v>
      </c>
      <c r="AF19" s="78">
        <f t="shared" si="21"/>
        <v>100633.93278837422</v>
      </c>
      <c r="AG19" s="344">
        <v>175.2</v>
      </c>
      <c r="AH19" s="291">
        <f t="shared" si="10"/>
        <v>57.439459354094879</v>
      </c>
    </row>
    <row r="20" spans="1:34" ht="18" customHeight="1">
      <c r="A20" s="1">
        <v>1995</v>
      </c>
      <c r="B20" s="78">
        <f t="shared" si="11"/>
        <v>787043.44643636211</v>
      </c>
      <c r="C20" s="344">
        <v>1393.8</v>
      </c>
      <c r="D20" s="291">
        <f t="shared" si="0"/>
        <v>56.467459207659793</v>
      </c>
      <c r="E20" s="78">
        <f t="shared" si="12"/>
        <v>40826.961622872055</v>
      </c>
      <c r="F20" s="344">
        <v>42.7</v>
      </c>
      <c r="G20" s="291">
        <f t="shared" si="1"/>
        <v>95.61349326199543</v>
      </c>
      <c r="H20" s="78">
        <f t="shared" si="13"/>
        <v>10868.388425273653</v>
      </c>
      <c r="I20" s="344">
        <v>9.9</v>
      </c>
      <c r="J20" s="291">
        <f t="shared" si="2"/>
        <v>109.78170126539044</v>
      </c>
      <c r="K20" s="78">
        <f t="shared" si="14"/>
        <v>39918.003208253387</v>
      </c>
      <c r="L20" s="344">
        <v>52</v>
      </c>
      <c r="M20" s="291">
        <f t="shared" si="3"/>
        <v>76.765390785102667</v>
      </c>
      <c r="N20" s="78">
        <f t="shared" si="15"/>
        <v>45226.747505964006</v>
      </c>
      <c r="O20" s="344">
        <v>39.700000000000003</v>
      </c>
      <c r="P20" s="291">
        <f t="shared" si="4"/>
        <v>113.92127835255415</v>
      </c>
      <c r="Q20" s="78">
        <f t="shared" si="16"/>
        <v>266605.65095521236</v>
      </c>
      <c r="R20" s="344">
        <v>405.6</v>
      </c>
      <c r="S20" s="291">
        <f t="shared" si="5"/>
        <v>65.731176271008962</v>
      </c>
      <c r="T20" s="78">
        <f t="shared" si="17"/>
        <v>193908.49521521575</v>
      </c>
      <c r="U20" s="344">
        <v>489</v>
      </c>
      <c r="V20" s="291">
        <f t="shared" si="6"/>
        <v>39.654089001066609</v>
      </c>
      <c r="W20" s="78">
        <f t="shared" si="18"/>
        <v>21679.473309608544</v>
      </c>
      <c r="X20" s="344">
        <v>40.4</v>
      </c>
      <c r="Y20" s="291">
        <f t="shared" si="7"/>
        <v>53.662062647545902</v>
      </c>
      <c r="Z20" s="78">
        <f t="shared" si="19"/>
        <v>16823.762057289281</v>
      </c>
      <c r="AA20" s="344">
        <v>33.1</v>
      </c>
      <c r="AB20" s="291">
        <f t="shared" si="8"/>
        <v>50.827075701780309</v>
      </c>
      <c r="AC20" s="78">
        <f t="shared" si="20"/>
        <v>61341.034160984032</v>
      </c>
      <c r="AD20" s="344">
        <v>116</v>
      </c>
      <c r="AE20" s="291">
        <f t="shared" si="9"/>
        <v>52.880201862917275</v>
      </c>
      <c r="AF20" s="78">
        <f t="shared" si="21"/>
        <v>84757.754768392377</v>
      </c>
      <c r="AG20" s="344">
        <v>165.4</v>
      </c>
      <c r="AH20" s="291">
        <f t="shared" si="10"/>
        <v>51.244108082462134</v>
      </c>
    </row>
    <row r="21" spans="1:34" ht="18" customHeight="1">
      <c r="A21" s="1">
        <v>1996</v>
      </c>
      <c r="B21" s="78">
        <f t="shared" si="11"/>
        <v>755485.16090409702</v>
      </c>
      <c r="C21" s="344">
        <v>1428.4</v>
      </c>
      <c r="D21" s="291">
        <f t="shared" si="0"/>
        <v>52.890308100258814</v>
      </c>
      <c r="E21" s="78">
        <f t="shared" si="12"/>
        <v>38524.795183581475</v>
      </c>
      <c r="F21" s="344">
        <v>44.1</v>
      </c>
      <c r="G21" s="291">
        <f t="shared" si="1"/>
        <v>87.357812207667735</v>
      </c>
      <c r="H21" s="78">
        <f t="shared" si="13"/>
        <v>9927.3839817925655</v>
      </c>
      <c r="I21" s="344">
        <v>10.1</v>
      </c>
      <c r="J21" s="291">
        <f t="shared" si="2"/>
        <v>98.290930512797686</v>
      </c>
      <c r="K21" s="78">
        <f t="shared" si="14"/>
        <v>37355.296260183059</v>
      </c>
      <c r="L21" s="344">
        <v>53.3</v>
      </c>
      <c r="M21" s="291">
        <f t="shared" si="3"/>
        <v>70.08498360259486</v>
      </c>
      <c r="N21" s="78">
        <f t="shared" si="15"/>
        <v>42333.725059639997</v>
      </c>
      <c r="O21" s="344">
        <v>40.200000000000003</v>
      </c>
      <c r="P21" s="291">
        <f t="shared" si="4"/>
        <v>105.307773780199</v>
      </c>
      <c r="Q21" s="78">
        <f t="shared" si="16"/>
        <v>258380.638732778</v>
      </c>
      <c r="R21" s="344">
        <v>419.6</v>
      </c>
      <c r="S21" s="291">
        <f t="shared" si="5"/>
        <v>61.577845265199706</v>
      </c>
      <c r="T21" s="78">
        <f t="shared" si="17"/>
        <v>192523.24307500364</v>
      </c>
      <c r="U21" s="344">
        <v>512.29999999999995</v>
      </c>
      <c r="V21" s="291">
        <f t="shared" si="6"/>
        <v>37.580176278548436</v>
      </c>
      <c r="W21" s="78">
        <f t="shared" si="18"/>
        <v>19560.838078291818</v>
      </c>
      <c r="X21" s="344">
        <v>40.4</v>
      </c>
      <c r="Y21" s="291">
        <f t="shared" si="7"/>
        <v>48.417916035375789</v>
      </c>
      <c r="Z21" s="78">
        <f t="shared" si="19"/>
        <v>15738.429944174979</v>
      </c>
      <c r="AA21" s="344">
        <v>32.1</v>
      </c>
      <c r="AB21" s="291">
        <f t="shared" si="8"/>
        <v>49.029376773130778</v>
      </c>
      <c r="AC21" s="78">
        <f t="shared" si="20"/>
        <v>53337.380469183328</v>
      </c>
      <c r="AD21" s="344">
        <v>103.8</v>
      </c>
      <c r="AE21" s="291">
        <f t="shared" si="9"/>
        <v>51.384759604222857</v>
      </c>
      <c r="AF21" s="78">
        <f t="shared" si="21"/>
        <v>82139.131698455953</v>
      </c>
      <c r="AG21" s="344">
        <v>172.4</v>
      </c>
      <c r="AH21" s="291">
        <f t="shared" si="10"/>
        <v>47.644507945740109</v>
      </c>
    </row>
    <row r="22" spans="1:34" ht="18" customHeight="1">
      <c r="A22" s="1">
        <v>1997</v>
      </c>
      <c r="B22" s="344">
        <v>646565</v>
      </c>
      <c r="C22" s="344">
        <v>1372.4</v>
      </c>
      <c r="D22" s="291">
        <f t="shared" si="0"/>
        <v>47.111993587875254</v>
      </c>
      <c r="E22" s="78">
        <v>35155.833333333336</v>
      </c>
      <c r="F22" s="344">
        <v>42</v>
      </c>
      <c r="G22" s="291">
        <f t="shared" si="1"/>
        <v>83.70436507936509</v>
      </c>
      <c r="H22" s="78">
        <v>9822.5</v>
      </c>
      <c r="I22" s="344">
        <v>10.6</v>
      </c>
      <c r="J22" s="291">
        <f t="shared" si="2"/>
        <v>92.665094339622641</v>
      </c>
      <c r="K22" s="78">
        <v>33241.666666666664</v>
      </c>
      <c r="L22" s="344">
        <v>52.6</v>
      </c>
      <c r="M22" s="291">
        <f t="shared" si="3"/>
        <v>63.197084917617232</v>
      </c>
      <c r="N22" s="78">
        <v>38582.5</v>
      </c>
      <c r="O22" s="344">
        <v>44.8</v>
      </c>
      <c r="P22" s="291">
        <f t="shared" si="4"/>
        <v>86.121651785714292</v>
      </c>
      <c r="Q22" s="78">
        <v>225029.16666666666</v>
      </c>
      <c r="R22" s="344">
        <v>409</v>
      </c>
      <c r="S22" s="291">
        <f t="shared" si="5"/>
        <v>55.019356153219228</v>
      </c>
      <c r="T22" s="78">
        <v>161561.66666666666</v>
      </c>
      <c r="U22" s="344">
        <v>485.4</v>
      </c>
      <c r="V22" s="291">
        <f t="shared" si="6"/>
        <v>33.2842329350364</v>
      </c>
      <c r="W22" s="78">
        <v>16302.5</v>
      </c>
      <c r="X22" s="344">
        <v>36.4</v>
      </c>
      <c r="Y22" s="291">
        <f t="shared" si="7"/>
        <v>44.787087912087912</v>
      </c>
      <c r="Z22" s="78">
        <v>12175.833333333334</v>
      </c>
      <c r="AA22" s="344">
        <v>29.2</v>
      </c>
      <c r="AB22" s="291">
        <f t="shared" si="8"/>
        <v>41.698059360730596</v>
      </c>
      <c r="AC22" s="78">
        <v>36618.333333333336</v>
      </c>
      <c r="AD22" s="344">
        <v>90.5</v>
      </c>
      <c r="AE22" s="291">
        <f t="shared" si="9"/>
        <v>40.462246777163905</v>
      </c>
      <c r="AF22" s="78">
        <v>71735.833333333328</v>
      </c>
      <c r="AG22" s="344">
        <v>171.7</v>
      </c>
      <c r="AH22" s="291">
        <f t="shared" si="10"/>
        <v>41.779751504562221</v>
      </c>
    </row>
    <row r="23" spans="1:34" ht="18" customHeight="1">
      <c r="A23" s="1">
        <v>1998</v>
      </c>
      <c r="B23" s="344">
        <v>613868.33333333337</v>
      </c>
      <c r="C23" s="344">
        <v>1267.8</v>
      </c>
      <c r="D23" s="291">
        <f t="shared" si="0"/>
        <v>48.419966345901038</v>
      </c>
      <c r="E23" s="78">
        <v>35893.333333333336</v>
      </c>
      <c r="F23" s="344">
        <v>41.5</v>
      </c>
      <c r="G23" s="291">
        <f t="shared" si="1"/>
        <v>86.489959839357439</v>
      </c>
      <c r="H23" s="78">
        <v>9859.1666666666661</v>
      </c>
      <c r="I23" s="344">
        <v>9.6</v>
      </c>
      <c r="J23" s="291">
        <f t="shared" si="2"/>
        <v>102.69965277777777</v>
      </c>
      <c r="K23" s="78">
        <v>32385</v>
      </c>
      <c r="L23" s="344">
        <v>46.4</v>
      </c>
      <c r="M23" s="291">
        <f t="shared" si="3"/>
        <v>69.795258620689651</v>
      </c>
      <c r="N23" s="78">
        <v>39453.333333333336</v>
      </c>
      <c r="O23" s="344">
        <v>43.8</v>
      </c>
      <c r="P23" s="291">
        <f t="shared" si="4"/>
        <v>90.07610350076105</v>
      </c>
      <c r="Q23" s="78">
        <v>213724.16666666666</v>
      </c>
      <c r="R23" s="344">
        <v>374.6</v>
      </c>
      <c r="S23" s="291">
        <f t="shared" si="5"/>
        <v>57.053968677700645</v>
      </c>
      <c r="T23" s="78">
        <v>139211.66666666666</v>
      </c>
      <c r="U23" s="344">
        <v>422.5</v>
      </c>
      <c r="V23" s="291">
        <f t="shared" si="6"/>
        <v>32.949506903353054</v>
      </c>
      <c r="W23" s="78">
        <v>15334.166666666666</v>
      </c>
      <c r="X23" s="344">
        <v>31.3</v>
      </c>
      <c r="Y23" s="291">
        <f t="shared" si="7"/>
        <v>48.990947816826406</v>
      </c>
      <c r="Z23" s="78">
        <v>13050.833333333334</v>
      </c>
      <c r="AA23" s="344">
        <v>28.9</v>
      </c>
      <c r="AB23" s="291">
        <f t="shared" si="8"/>
        <v>45.158592848904277</v>
      </c>
      <c r="AC23" s="78">
        <v>36986.666666666664</v>
      </c>
      <c r="AD23" s="344">
        <v>89.3</v>
      </c>
      <c r="AE23" s="291">
        <f t="shared" si="9"/>
        <v>41.418439716312058</v>
      </c>
      <c r="AF23" s="78">
        <v>74002.5</v>
      </c>
      <c r="AG23" s="344">
        <v>179.9</v>
      </c>
      <c r="AH23" s="291">
        <f t="shared" si="10"/>
        <v>41.135352973874376</v>
      </c>
    </row>
    <row r="24" spans="1:34" ht="18" customHeight="1">
      <c r="A24" s="1">
        <v>1999</v>
      </c>
      <c r="B24" s="344">
        <v>564655.83333333337</v>
      </c>
      <c r="C24" s="344">
        <v>1181.7</v>
      </c>
      <c r="D24" s="291">
        <f t="shared" si="0"/>
        <v>47.783348847705284</v>
      </c>
      <c r="E24" s="78">
        <v>38116.666666666664</v>
      </c>
      <c r="F24" s="344">
        <v>40.5</v>
      </c>
      <c r="G24" s="291">
        <f t="shared" si="1"/>
        <v>94.115226337448561</v>
      </c>
      <c r="H24" s="78">
        <v>9337.5</v>
      </c>
      <c r="I24" s="344">
        <v>10.1</v>
      </c>
      <c r="J24" s="291">
        <f t="shared" si="2"/>
        <v>92.450495049504951</v>
      </c>
      <c r="K24" s="78">
        <v>30691.666666666668</v>
      </c>
      <c r="L24" s="344">
        <v>42.9</v>
      </c>
      <c r="M24" s="291">
        <f t="shared" si="3"/>
        <v>71.54234654234655</v>
      </c>
      <c r="N24" s="78">
        <v>37165</v>
      </c>
      <c r="O24" s="344">
        <v>36.799999999999997</v>
      </c>
      <c r="P24" s="291">
        <f t="shared" si="4"/>
        <v>100.99184782608697</v>
      </c>
      <c r="Q24" s="78">
        <v>191552.5</v>
      </c>
      <c r="R24" s="344">
        <v>343</v>
      </c>
      <c r="S24" s="291">
        <f t="shared" si="5"/>
        <v>55.846209912536445</v>
      </c>
      <c r="T24" s="78">
        <v>117650.83333333333</v>
      </c>
      <c r="U24" s="344">
        <v>382.1</v>
      </c>
      <c r="V24" s="291">
        <f t="shared" si="6"/>
        <v>30.790587106342141</v>
      </c>
      <c r="W24" s="78">
        <v>15044.166666666666</v>
      </c>
      <c r="X24" s="344">
        <v>32.200000000000003</v>
      </c>
      <c r="Y24" s="291">
        <f t="shared" si="7"/>
        <v>46.721014492753618</v>
      </c>
      <c r="Z24" s="78">
        <v>13900.833333333334</v>
      </c>
      <c r="AA24" s="344">
        <v>30.2</v>
      </c>
      <c r="AB24" s="291">
        <f t="shared" si="8"/>
        <v>46.029249448123629</v>
      </c>
      <c r="AC24" s="78">
        <v>39999.166666666664</v>
      </c>
      <c r="AD24" s="344">
        <v>93.7</v>
      </c>
      <c r="AE24" s="291">
        <f t="shared" si="9"/>
        <v>42.688545001778721</v>
      </c>
      <c r="AF24" s="78">
        <v>67645</v>
      </c>
      <c r="AG24" s="344">
        <v>170.3</v>
      </c>
      <c r="AH24" s="291">
        <f t="shared" si="10"/>
        <v>39.72108044627128</v>
      </c>
    </row>
    <row r="25" spans="1:34" ht="18" customHeight="1">
      <c r="A25" s="1">
        <v>2000</v>
      </c>
      <c r="B25" s="344">
        <v>514520.83333333331</v>
      </c>
      <c r="C25" s="344">
        <v>1081.8</v>
      </c>
      <c r="D25" s="291">
        <f t="shared" si="0"/>
        <v>47.561548653478766</v>
      </c>
      <c r="E25" s="78">
        <v>36064.166666666664</v>
      </c>
      <c r="F25" s="344">
        <v>39.5</v>
      </c>
      <c r="G25" s="291">
        <f t="shared" si="1"/>
        <v>91.301687763713076</v>
      </c>
      <c r="H25" s="78">
        <v>9043.3333333333339</v>
      </c>
      <c r="I25" s="344">
        <v>8.6</v>
      </c>
      <c r="J25" s="291">
        <f t="shared" si="2"/>
        <v>105.15503875968993</v>
      </c>
      <c r="K25" s="78">
        <v>30712.5</v>
      </c>
      <c r="L25" s="344">
        <v>41</v>
      </c>
      <c r="M25" s="291">
        <f t="shared" si="3"/>
        <v>74.908536585365852</v>
      </c>
      <c r="N25" s="78">
        <v>35255</v>
      </c>
      <c r="O25" s="344">
        <v>36.799999999999997</v>
      </c>
      <c r="P25" s="291">
        <f t="shared" si="4"/>
        <v>95.801630434782609</v>
      </c>
      <c r="Q25" s="78">
        <v>177195.83333333334</v>
      </c>
      <c r="R25" s="344">
        <v>315.2</v>
      </c>
      <c r="S25" s="291">
        <f t="shared" si="5"/>
        <v>56.216952199661598</v>
      </c>
      <c r="T25" s="78">
        <v>106885</v>
      </c>
      <c r="U25" s="344">
        <v>354.4</v>
      </c>
      <c r="V25" s="291">
        <f t="shared" si="6"/>
        <v>30.159424379232508</v>
      </c>
      <c r="W25" s="78">
        <v>14691.666666666666</v>
      </c>
      <c r="X25" s="344">
        <v>28.8</v>
      </c>
      <c r="Y25" s="291">
        <f t="shared" si="7"/>
        <v>51.012731481481474</v>
      </c>
      <c r="Z25" s="78">
        <v>12605.833333333334</v>
      </c>
      <c r="AA25" s="344">
        <v>25.5</v>
      </c>
      <c r="AB25" s="291">
        <f t="shared" si="8"/>
        <v>49.434640522875824</v>
      </c>
      <c r="AC25" s="78">
        <v>30954.166666666668</v>
      </c>
      <c r="AD25" s="344">
        <v>82.9</v>
      </c>
      <c r="AE25" s="291">
        <f t="shared" si="9"/>
        <v>37.339163650985121</v>
      </c>
      <c r="AF25" s="78">
        <v>58055.833333333336</v>
      </c>
      <c r="AG25" s="344">
        <v>149.19999999999999</v>
      </c>
      <c r="AH25" s="291">
        <f t="shared" si="10"/>
        <v>38.911416443252911</v>
      </c>
    </row>
    <row r="26" spans="1:34" ht="18" customHeight="1">
      <c r="A26" s="1">
        <v>2001</v>
      </c>
      <c r="B26" s="344">
        <v>550697.5</v>
      </c>
      <c r="C26" s="344">
        <v>1161.8</v>
      </c>
      <c r="D26" s="291">
        <f t="shared" si="0"/>
        <v>47.400370115338269</v>
      </c>
      <c r="E26" s="78">
        <v>36660</v>
      </c>
      <c r="F26" s="344">
        <v>38.700000000000003</v>
      </c>
      <c r="G26" s="291">
        <f t="shared" si="1"/>
        <v>94.728682170542626</v>
      </c>
      <c r="H26" s="78">
        <v>8704.1666666666661</v>
      </c>
      <c r="I26" s="344">
        <v>8.6</v>
      </c>
      <c r="J26" s="291">
        <f t="shared" si="2"/>
        <v>101.21124031007751</v>
      </c>
      <c r="K26" s="78">
        <v>30827.5</v>
      </c>
      <c r="L26" s="344">
        <v>44.8</v>
      </c>
      <c r="M26" s="291">
        <f t="shared" si="3"/>
        <v>68.811383928571431</v>
      </c>
      <c r="N26" s="78">
        <v>37877.5</v>
      </c>
      <c r="O26" s="344">
        <v>41.1</v>
      </c>
      <c r="P26" s="291">
        <f t="shared" si="4"/>
        <v>92.159367396593666</v>
      </c>
      <c r="Q26" s="78">
        <v>187616.66666666666</v>
      </c>
      <c r="R26" s="344">
        <v>331.3</v>
      </c>
      <c r="S26" s="291">
        <f t="shared" si="5"/>
        <v>56.630445718885191</v>
      </c>
      <c r="T26" s="78">
        <v>128414.16666666667</v>
      </c>
      <c r="U26" s="344">
        <v>399.3</v>
      </c>
      <c r="V26" s="291">
        <f t="shared" si="6"/>
        <v>32.159821354036232</v>
      </c>
      <c r="W26" s="78">
        <v>14688.333333333334</v>
      </c>
      <c r="X26" s="344">
        <v>29.1</v>
      </c>
      <c r="Y26" s="291">
        <f t="shared" si="7"/>
        <v>50.475372279495993</v>
      </c>
      <c r="Z26" s="78">
        <v>12367.5</v>
      </c>
      <c r="AA26" s="344">
        <v>28.1</v>
      </c>
      <c r="AB26" s="291">
        <f t="shared" si="8"/>
        <v>44.012455516014235</v>
      </c>
      <c r="AC26" s="78">
        <v>28447.5</v>
      </c>
      <c r="AD26" s="344">
        <v>80</v>
      </c>
      <c r="AE26" s="291">
        <f t="shared" si="9"/>
        <v>35.559375000000003</v>
      </c>
      <c r="AF26" s="78">
        <v>62084.166666666664</v>
      </c>
      <c r="AG26" s="344">
        <v>160.69999999999999</v>
      </c>
      <c r="AH26" s="291">
        <f t="shared" si="10"/>
        <v>38.633582244347643</v>
      </c>
    </row>
    <row r="27" spans="1:34" ht="18" customHeight="1">
      <c r="A27" s="1">
        <v>2002</v>
      </c>
      <c r="B27" s="344">
        <v>584396.66666666663</v>
      </c>
      <c r="C27" s="344">
        <v>1269.3</v>
      </c>
      <c r="D27" s="291">
        <f t="shared" si="0"/>
        <v>46.040862417605503</v>
      </c>
      <c r="E27" s="78">
        <v>38281.666666666664</v>
      </c>
      <c r="F27" s="344">
        <v>41.3</v>
      </c>
      <c r="G27" s="291">
        <f t="shared" si="1"/>
        <v>92.691686844229224</v>
      </c>
      <c r="H27" s="78">
        <v>8955.8333333333339</v>
      </c>
      <c r="I27" s="344">
        <v>8.6999999999999993</v>
      </c>
      <c r="J27" s="291">
        <f t="shared" si="2"/>
        <v>102.94061302681993</v>
      </c>
      <c r="K27" s="78">
        <v>31830.833333333332</v>
      </c>
      <c r="L27" s="344">
        <v>45</v>
      </c>
      <c r="M27" s="291">
        <f t="shared" si="3"/>
        <v>70.735185185185173</v>
      </c>
      <c r="N27" s="78">
        <v>37367.5</v>
      </c>
      <c r="O27" s="344">
        <v>38.6</v>
      </c>
      <c r="P27" s="291">
        <f t="shared" si="4"/>
        <v>96.806994818652839</v>
      </c>
      <c r="Q27" s="78">
        <v>189686.66666666666</v>
      </c>
      <c r="R27" s="344">
        <v>340.2</v>
      </c>
      <c r="S27" s="291">
        <f t="shared" si="5"/>
        <v>55.757397609249459</v>
      </c>
      <c r="T27" s="78">
        <v>142922.5</v>
      </c>
      <c r="U27" s="344">
        <v>461.4</v>
      </c>
      <c r="V27" s="291">
        <f t="shared" si="6"/>
        <v>30.975834416991766</v>
      </c>
      <c r="W27" s="78">
        <v>15676.666666666666</v>
      </c>
      <c r="X27" s="344">
        <v>30</v>
      </c>
      <c r="Y27" s="291">
        <f t="shared" si="7"/>
        <v>52.255555555555553</v>
      </c>
      <c r="Z27" s="78">
        <v>13219.166666666666</v>
      </c>
      <c r="AA27" s="344">
        <v>28.1</v>
      </c>
      <c r="AB27" s="291">
        <f t="shared" si="8"/>
        <v>47.043297746144717</v>
      </c>
      <c r="AC27" s="78">
        <v>35483.333333333336</v>
      </c>
      <c r="AD27" s="344">
        <v>93.9</v>
      </c>
      <c r="AE27" s="291">
        <f t="shared" si="9"/>
        <v>37.788427405040821</v>
      </c>
      <c r="AF27" s="78">
        <v>68049.166666666672</v>
      </c>
      <c r="AG27" s="344">
        <v>182</v>
      </c>
      <c r="AH27" s="291">
        <f t="shared" si="10"/>
        <v>37.389652014652015</v>
      </c>
    </row>
    <row r="28" spans="1:34" ht="18" customHeight="1">
      <c r="A28" s="1">
        <v>2003</v>
      </c>
      <c r="B28" s="344">
        <v>589607.5</v>
      </c>
      <c r="C28" s="344">
        <v>1283.3</v>
      </c>
      <c r="D28" s="291">
        <f t="shared" ref="D28:D33" si="22">B28/10/C28</f>
        <v>45.944634925582484</v>
      </c>
      <c r="E28" s="78">
        <v>38324.166666666664</v>
      </c>
      <c r="F28" s="344">
        <v>41.6</v>
      </c>
      <c r="G28" s="291">
        <f t="shared" ref="G28:G33" si="23">E28/10/F28</f>
        <v>92.125400641025635</v>
      </c>
      <c r="H28" s="78">
        <v>8821.6666666666661</v>
      </c>
      <c r="I28" s="344">
        <v>8.1</v>
      </c>
      <c r="J28" s="291">
        <f t="shared" ref="J28:J33" si="24">H28/10/I28</f>
        <v>108.90946502057614</v>
      </c>
      <c r="K28" s="78">
        <v>31442.5</v>
      </c>
      <c r="L28" s="344">
        <v>43.3</v>
      </c>
      <c r="M28" s="291">
        <f t="shared" ref="M28:M33" si="25">K28/10/L28</f>
        <v>72.615473441108549</v>
      </c>
      <c r="N28" s="78">
        <v>36320.833333333336</v>
      </c>
      <c r="O28" s="344">
        <v>38.9</v>
      </c>
      <c r="P28" s="291">
        <f t="shared" ref="P28:P33" si="26">N28/10/O28</f>
        <v>93.369751499571564</v>
      </c>
      <c r="Q28" s="78">
        <v>191159.16666666666</v>
      </c>
      <c r="R28" s="344">
        <v>364</v>
      </c>
      <c r="S28" s="291">
        <f t="shared" ref="S28:S33" si="27">Q28/10/R28</f>
        <v>52.51625457875457</v>
      </c>
      <c r="T28" s="78">
        <v>146964.16666666666</v>
      </c>
      <c r="U28" s="344">
        <v>463.6</v>
      </c>
      <c r="V28" s="291">
        <f t="shared" ref="V28:V33" si="28">T28/10/U28</f>
        <v>31.700639919470806</v>
      </c>
      <c r="W28" s="78">
        <v>15519.166666666666</v>
      </c>
      <c r="X28" s="344">
        <v>29.5</v>
      </c>
      <c r="Y28" s="291">
        <f t="shared" ref="Y28:Y33" si="29">W28/10/X28</f>
        <v>52.60734463276836</v>
      </c>
      <c r="Z28" s="78">
        <v>13511.666666666666</v>
      </c>
      <c r="AA28" s="344">
        <v>28.3</v>
      </c>
      <c r="AB28" s="291">
        <f t="shared" ref="AB28:AB33" si="30">Z28/10/AA28</f>
        <v>47.744405182567718</v>
      </c>
      <c r="AC28" s="78">
        <v>37005.833333333336</v>
      </c>
      <c r="AD28" s="344">
        <v>92.5</v>
      </c>
      <c r="AE28" s="291">
        <f t="shared" ref="AE28:AE33" si="31">AC28/10/AD28</f>
        <v>40.006306306306307</v>
      </c>
      <c r="AF28" s="78">
        <v>67710</v>
      </c>
      <c r="AG28" s="344">
        <v>173.5</v>
      </c>
      <c r="AH28" s="291">
        <f t="shared" ref="AH28:AH33" si="32">AF28/10/AG28</f>
        <v>39.02593659942363</v>
      </c>
    </row>
    <row r="29" spans="1:34" ht="18" customHeight="1">
      <c r="A29" s="1">
        <v>2004</v>
      </c>
      <c r="B29" s="344">
        <v>567283.33333333337</v>
      </c>
      <c r="C29" s="344">
        <v>1232.0999999999999</v>
      </c>
      <c r="D29" s="291">
        <f t="shared" si="22"/>
        <v>46.041987933879831</v>
      </c>
      <c r="E29" s="344">
        <v>38890.833333333336</v>
      </c>
      <c r="F29" s="344">
        <v>39.4</v>
      </c>
      <c r="G29" s="291">
        <f t="shared" si="23"/>
        <v>98.707698815566843</v>
      </c>
      <c r="H29" s="344">
        <v>8584.1666666666661</v>
      </c>
      <c r="I29" s="344">
        <v>8.4</v>
      </c>
      <c r="J29" s="291">
        <f t="shared" si="24"/>
        <v>102.1924603174603</v>
      </c>
      <c r="K29" s="344">
        <v>31163.333333333332</v>
      </c>
      <c r="L29" s="344">
        <v>42.7</v>
      </c>
      <c r="M29" s="291">
        <f t="shared" si="25"/>
        <v>72.982045277127227</v>
      </c>
      <c r="N29" s="344">
        <v>36127.5</v>
      </c>
      <c r="O29" s="344">
        <v>37.799999999999997</v>
      </c>
      <c r="P29" s="291">
        <f t="shared" si="26"/>
        <v>95.575396825396837</v>
      </c>
      <c r="Q29" s="78">
        <v>185575.83333333334</v>
      </c>
      <c r="R29" s="344">
        <v>342.5</v>
      </c>
      <c r="S29" s="291">
        <f t="shared" si="27"/>
        <v>54.182725060827259</v>
      </c>
      <c r="T29" s="78">
        <v>142647.5</v>
      </c>
      <c r="U29" s="344">
        <v>457.9</v>
      </c>
      <c r="V29" s="291">
        <f t="shared" si="28"/>
        <v>31.152544223629615</v>
      </c>
      <c r="W29" s="78">
        <v>14838.333333333334</v>
      </c>
      <c r="X29" s="344">
        <v>32.1</v>
      </c>
      <c r="Y29" s="291">
        <f t="shared" si="29"/>
        <v>46.225337487019736</v>
      </c>
      <c r="Z29" s="78">
        <v>13292.5</v>
      </c>
      <c r="AA29" s="344">
        <v>27</v>
      </c>
      <c r="AB29" s="291">
        <f t="shared" si="30"/>
        <v>49.231481481481481</v>
      </c>
      <c r="AC29" s="78">
        <v>32085.833333333332</v>
      </c>
      <c r="AD29" s="344">
        <v>86.6</v>
      </c>
      <c r="AE29" s="291">
        <f t="shared" si="31"/>
        <v>37.050615858352579</v>
      </c>
      <c r="AF29" s="78">
        <v>61250.833333333336</v>
      </c>
      <c r="AG29" s="344">
        <v>157.6</v>
      </c>
      <c r="AH29" s="291">
        <f t="shared" si="32"/>
        <v>38.864741962774964</v>
      </c>
    </row>
    <row r="30" spans="1:34" ht="18" customHeight="1">
      <c r="A30" s="1">
        <v>2005</v>
      </c>
      <c r="B30" s="344">
        <v>540594.16666666663</v>
      </c>
      <c r="C30" s="344">
        <v>1168.5999999999999</v>
      </c>
      <c r="D30" s="291">
        <f t="shared" si="22"/>
        <v>46.259983455987225</v>
      </c>
      <c r="E30" s="344">
        <v>39220.833333333336</v>
      </c>
      <c r="F30" s="344">
        <v>38</v>
      </c>
      <c r="G30" s="291">
        <f t="shared" si="23"/>
        <v>103.21271929824562</v>
      </c>
      <c r="H30" s="344">
        <v>8614.1666666666661</v>
      </c>
      <c r="I30" s="344">
        <v>8.3000000000000007</v>
      </c>
      <c r="J30" s="291">
        <f t="shared" si="24"/>
        <v>103.78514056224898</v>
      </c>
      <c r="K30" s="344">
        <v>30699.166666666668</v>
      </c>
      <c r="L30" s="344">
        <v>40.4</v>
      </c>
      <c r="M30" s="291">
        <f t="shared" si="25"/>
        <v>75.988036303630366</v>
      </c>
      <c r="N30" s="344">
        <v>35803.333333333336</v>
      </c>
      <c r="O30" s="344">
        <v>37.1</v>
      </c>
      <c r="P30" s="291">
        <f t="shared" si="26"/>
        <v>96.504941599281224</v>
      </c>
      <c r="Q30" s="78">
        <v>182156.66666666666</v>
      </c>
      <c r="R30" s="344">
        <v>332.5</v>
      </c>
      <c r="S30" s="291">
        <f t="shared" si="27"/>
        <v>54.78395989974937</v>
      </c>
      <c r="T30" s="78">
        <v>136679.16666666666</v>
      </c>
      <c r="U30" s="344">
        <v>453.1</v>
      </c>
      <c r="V30" s="291">
        <f t="shared" si="28"/>
        <v>30.165342455675713</v>
      </c>
      <c r="W30" s="78">
        <v>13666.666666666666</v>
      </c>
      <c r="X30" s="344">
        <v>28.6</v>
      </c>
      <c r="Y30" s="291">
        <f t="shared" si="29"/>
        <v>47.785547785547777</v>
      </c>
      <c r="Z30" s="78">
        <v>12125.833333333334</v>
      </c>
      <c r="AA30" s="344">
        <v>25.7</v>
      </c>
      <c r="AB30" s="291">
        <f t="shared" si="30"/>
        <v>47.182230869001302</v>
      </c>
      <c r="AC30" s="78">
        <v>25697.5</v>
      </c>
      <c r="AD30" s="344">
        <v>74.900000000000006</v>
      </c>
      <c r="AE30" s="291">
        <f t="shared" si="31"/>
        <v>34.309078771695589</v>
      </c>
      <c r="AF30" s="78">
        <v>53196.666666666664</v>
      </c>
      <c r="AG30" s="344">
        <v>130</v>
      </c>
      <c r="AH30" s="291">
        <f t="shared" si="32"/>
        <v>40.920512820512819</v>
      </c>
    </row>
    <row r="31" spans="1:34" ht="18" customHeight="1">
      <c r="A31" s="1">
        <v>2006</v>
      </c>
      <c r="B31" s="344">
        <v>519063.33333333331</v>
      </c>
      <c r="C31" s="344">
        <v>1106.2</v>
      </c>
      <c r="D31" s="291">
        <f t="shared" si="22"/>
        <v>46.923100102452835</v>
      </c>
      <c r="E31" s="344">
        <v>39297.5</v>
      </c>
      <c r="F31" s="344">
        <v>37.1</v>
      </c>
      <c r="G31" s="291">
        <f t="shared" si="23"/>
        <v>105.92318059299191</v>
      </c>
      <c r="H31" s="344">
        <v>8600</v>
      </c>
      <c r="I31" s="344">
        <v>8.5</v>
      </c>
      <c r="J31" s="291">
        <f t="shared" si="24"/>
        <v>101.17647058823529</v>
      </c>
      <c r="K31" s="344">
        <v>30200</v>
      </c>
      <c r="L31" s="344">
        <v>37.9</v>
      </c>
      <c r="M31" s="291">
        <f t="shared" si="25"/>
        <v>79.683377308707122</v>
      </c>
      <c r="N31" s="344">
        <v>34658.333333333336</v>
      </c>
      <c r="O31" s="344">
        <v>33.5</v>
      </c>
      <c r="P31" s="291">
        <f t="shared" si="26"/>
        <v>103.45771144278608</v>
      </c>
      <c r="Q31" s="78">
        <v>179470</v>
      </c>
      <c r="R31" s="344">
        <v>328.4</v>
      </c>
      <c r="S31" s="291">
        <f t="shared" si="27"/>
        <v>54.649817295980519</v>
      </c>
      <c r="T31" s="78">
        <v>134071.66666666666</v>
      </c>
      <c r="U31" s="344">
        <v>434.7</v>
      </c>
      <c r="V31" s="291">
        <f t="shared" si="28"/>
        <v>30.842343378575261</v>
      </c>
      <c r="W31" s="78">
        <v>12329.166666666666</v>
      </c>
      <c r="X31" s="344">
        <v>26.4</v>
      </c>
      <c r="Y31" s="291">
        <f t="shared" si="29"/>
        <v>46.701388888888886</v>
      </c>
      <c r="Z31" s="78">
        <v>10928.333333333334</v>
      </c>
      <c r="AA31" s="344">
        <v>24.1</v>
      </c>
      <c r="AB31" s="291">
        <f t="shared" si="30"/>
        <v>45.345781466113422</v>
      </c>
      <c r="AC31" s="78">
        <v>22550.833333333332</v>
      </c>
      <c r="AD31" s="344">
        <v>68.5</v>
      </c>
      <c r="AE31" s="291">
        <f t="shared" si="31"/>
        <v>32.920924574209238</v>
      </c>
      <c r="AF31" s="78">
        <v>44332.5</v>
      </c>
      <c r="AG31" s="344">
        <v>107.2</v>
      </c>
      <c r="AH31" s="291">
        <f t="shared" si="32"/>
        <v>41.354944029850742</v>
      </c>
    </row>
    <row r="32" spans="1:34" ht="18" customHeight="1">
      <c r="A32" s="1">
        <v>2007</v>
      </c>
      <c r="B32" s="344">
        <v>504131.66666666669</v>
      </c>
      <c r="C32" s="344">
        <v>1077.2</v>
      </c>
      <c r="D32" s="291">
        <f t="shared" si="22"/>
        <v>46.800191855427656</v>
      </c>
      <c r="E32" s="344">
        <v>37671.666666666664</v>
      </c>
      <c r="F32" s="344">
        <v>34</v>
      </c>
      <c r="G32" s="291">
        <f t="shared" si="23"/>
        <v>110.79901960784314</v>
      </c>
      <c r="H32" s="344">
        <v>8395</v>
      </c>
      <c r="I32" s="344">
        <v>7.8</v>
      </c>
      <c r="J32" s="291">
        <f t="shared" si="24"/>
        <v>107.62820512820512</v>
      </c>
      <c r="K32" s="344">
        <v>28857.5</v>
      </c>
      <c r="L32" s="344">
        <v>38.799999999999997</v>
      </c>
      <c r="M32" s="291">
        <f t="shared" si="25"/>
        <v>74.375</v>
      </c>
      <c r="N32" s="344">
        <v>32258.333333333332</v>
      </c>
      <c r="O32" s="344">
        <v>28.9</v>
      </c>
      <c r="P32" s="291">
        <f t="shared" si="26"/>
        <v>111.62053056516724</v>
      </c>
      <c r="Q32" s="78">
        <v>174920.83333333334</v>
      </c>
      <c r="R32" s="344">
        <v>300.7</v>
      </c>
      <c r="S32" s="291">
        <f t="shared" si="27"/>
        <v>58.171211617337335</v>
      </c>
      <c r="T32" s="78">
        <v>135784.16666666666</v>
      </c>
      <c r="U32" s="344">
        <v>446.3</v>
      </c>
      <c r="V32" s="291">
        <f t="shared" si="28"/>
        <v>30.424415565016055</v>
      </c>
      <c r="W32" s="78">
        <v>11789.166666666666</v>
      </c>
      <c r="X32" s="344">
        <v>27.5</v>
      </c>
      <c r="Y32" s="291">
        <f t="shared" si="29"/>
        <v>42.869696969696967</v>
      </c>
      <c r="Z32" s="78">
        <v>10560</v>
      </c>
      <c r="AA32" s="344">
        <v>22.3</v>
      </c>
      <c r="AB32" s="291">
        <f t="shared" si="30"/>
        <v>47.3542600896861</v>
      </c>
      <c r="AC32" s="78">
        <v>20870.833333333332</v>
      </c>
      <c r="AD32" s="344">
        <v>72.7</v>
      </c>
      <c r="AE32" s="291">
        <f t="shared" si="31"/>
        <v>28.708161393856024</v>
      </c>
      <c r="AF32" s="78">
        <v>40650</v>
      </c>
      <c r="AG32" s="344">
        <v>98.2</v>
      </c>
      <c r="AH32" s="291">
        <f t="shared" si="32"/>
        <v>41.395112016293275</v>
      </c>
    </row>
    <row r="33" spans="1:34" ht="18" customHeight="1">
      <c r="A33" s="1">
        <v>2008</v>
      </c>
      <c r="B33" s="344">
        <v>511220.83333333331</v>
      </c>
      <c r="C33" s="344">
        <v>1112.2</v>
      </c>
      <c r="D33" s="291">
        <f t="shared" si="22"/>
        <v>45.964829467122215</v>
      </c>
      <c r="E33" s="344">
        <v>37265</v>
      </c>
      <c r="F33" s="344">
        <v>34</v>
      </c>
      <c r="G33" s="291">
        <f t="shared" si="23"/>
        <v>109.60294117647059</v>
      </c>
      <c r="H33" s="344">
        <v>8300</v>
      </c>
      <c r="I33" s="344">
        <v>8.4</v>
      </c>
      <c r="J33" s="291">
        <f t="shared" si="24"/>
        <v>98.80952380952381</v>
      </c>
      <c r="K33" s="344">
        <v>28485</v>
      </c>
      <c r="L33" s="344">
        <v>37.4</v>
      </c>
      <c r="M33" s="291">
        <f t="shared" si="25"/>
        <v>76.163101604278083</v>
      </c>
      <c r="N33" s="344">
        <v>31823.333333333332</v>
      </c>
      <c r="O33" s="344">
        <v>33.6</v>
      </c>
      <c r="P33" s="291">
        <f t="shared" si="26"/>
        <v>94.712301587301567</v>
      </c>
      <c r="Q33" s="78">
        <v>166423.33333333334</v>
      </c>
      <c r="R33" s="344">
        <v>303.10000000000002</v>
      </c>
      <c r="S33" s="291">
        <f t="shared" si="27"/>
        <v>54.907071373584081</v>
      </c>
      <c r="T33" s="78">
        <v>147098.33333333334</v>
      </c>
      <c r="U33" s="344">
        <v>464.1</v>
      </c>
      <c r="V33" s="291">
        <f t="shared" si="28"/>
        <v>31.695396107160814</v>
      </c>
      <c r="W33" s="78">
        <v>12173.333333333334</v>
      </c>
      <c r="X33" s="344">
        <v>26.2</v>
      </c>
      <c r="Y33" s="291">
        <f t="shared" si="29"/>
        <v>46.463104325699753</v>
      </c>
      <c r="Z33" s="78">
        <v>9732.5</v>
      </c>
      <c r="AA33" s="344">
        <v>21.8</v>
      </c>
      <c r="AB33" s="291">
        <f t="shared" si="30"/>
        <v>44.644495412844037</v>
      </c>
      <c r="AC33" s="78">
        <v>21953.333333333332</v>
      </c>
      <c r="AD33" s="344">
        <v>76.099999999999994</v>
      </c>
      <c r="AE33" s="291">
        <f t="shared" si="31"/>
        <v>28.84800700832238</v>
      </c>
      <c r="AF33" s="78">
        <v>45645</v>
      </c>
      <c r="AG33" s="344">
        <v>107.5</v>
      </c>
      <c r="AH33" s="291">
        <f t="shared" si="32"/>
        <v>42.460465116279067</v>
      </c>
    </row>
    <row r="34" spans="1:34" ht="18" customHeight="1">
      <c r="A34" s="1">
        <v>2009</v>
      </c>
      <c r="B34" s="344">
        <v>769903.33333333337</v>
      </c>
      <c r="C34" s="344">
        <v>1522.8</v>
      </c>
      <c r="D34" s="291">
        <f t="shared" ref="D34:D39" si="33">B34/10/C34</f>
        <v>50.558401190788906</v>
      </c>
      <c r="E34" s="344">
        <v>42778.333333333336</v>
      </c>
      <c r="F34" s="344">
        <v>39.5</v>
      </c>
      <c r="G34" s="291">
        <f t="shared" ref="G34:G39" si="34">E34/10/F34</f>
        <v>108.29957805907175</v>
      </c>
      <c r="H34" s="344">
        <v>9099.1666666666661</v>
      </c>
      <c r="I34" s="344">
        <v>9.1999999999999993</v>
      </c>
      <c r="J34" s="291">
        <f t="shared" ref="J34:J39" si="35">H34/10/I34</f>
        <v>98.903985507246375</v>
      </c>
      <c r="K34" s="344">
        <v>34187.5</v>
      </c>
      <c r="L34" s="344">
        <v>45.7</v>
      </c>
      <c r="M34" s="291">
        <f t="shared" ref="M34:M39" si="36">K34/10/L34</f>
        <v>74.808533916849015</v>
      </c>
      <c r="N34" s="344">
        <v>37580</v>
      </c>
      <c r="O34" s="344">
        <v>34.1</v>
      </c>
      <c r="P34" s="291">
        <f t="shared" ref="P34:P39" si="37">N34/10/O34</f>
        <v>110.20527859237536</v>
      </c>
      <c r="Q34" s="344">
        <v>206856.66666666666</v>
      </c>
      <c r="R34" s="344">
        <v>362.1</v>
      </c>
      <c r="S34" s="291">
        <f t="shared" ref="S34:S39" si="38">Q34/10/R34</f>
        <v>57.126944674583441</v>
      </c>
      <c r="T34" s="344">
        <v>256506.66666666666</v>
      </c>
      <c r="U34" s="344">
        <v>647.5</v>
      </c>
      <c r="V34" s="291">
        <f t="shared" ref="V34:V39" si="39">T34/10/U34</f>
        <v>39.614929214929212</v>
      </c>
      <c r="W34" s="344">
        <v>17040.833333333332</v>
      </c>
      <c r="X34" s="344">
        <v>33.1</v>
      </c>
      <c r="Y34" s="291">
        <f t="shared" ref="Y34:Y39" si="40">W34/10/X34</f>
        <v>51.482880161127888</v>
      </c>
      <c r="Z34" s="344">
        <v>14782.5</v>
      </c>
      <c r="AA34" s="344">
        <v>27.1</v>
      </c>
      <c r="AB34" s="291">
        <f t="shared" ref="AB34:AB39" si="41">Z34/10/AA34</f>
        <v>54.547970479704794</v>
      </c>
      <c r="AC34" s="344">
        <v>59266.666666666664</v>
      </c>
      <c r="AD34" s="344">
        <v>141.5</v>
      </c>
      <c r="AE34" s="291">
        <f t="shared" ref="AE34:AE39" si="42">AC34/10/AD34</f>
        <v>41.88457008244994</v>
      </c>
      <c r="AF34" s="344">
        <v>88785</v>
      </c>
      <c r="AG34" s="344">
        <v>183.1</v>
      </c>
      <c r="AH34" s="291">
        <f t="shared" ref="AH34:AH43" si="43">AF34/10/AG34</f>
        <v>48.48989623156745</v>
      </c>
    </row>
    <row r="35" spans="1:34" ht="18" customHeight="1">
      <c r="A35" s="1">
        <v>2010</v>
      </c>
      <c r="B35" s="344">
        <v>718055</v>
      </c>
      <c r="C35" s="344">
        <v>1486.3</v>
      </c>
      <c r="D35" s="291">
        <f t="shared" si="33"/>
        <v>48.311579089012987</v>
      </c>
      <c r="E35" s="344">
        <v>40182.5</v>
      </c>
      <c r="F35" s="344">
        <v>38.4</v>
      </c>
      <c r="G35" s="291">
        <f t="shared" si="34"/>
        <v>104.64192708333334</v>
      </c>
      <c r="H35" s="344">
        <v>9445</v>
      </c>
      <c r="I35" s="344">
        <v>9</v>
      </c>
      <c r="J35" s="291">
        <f t="shared" si="35"/>
        <v>104.94444444444444</v>
      </c>
      <c r="K35" s="344">
        <v>34366.666666666664</v>
      </c>
      <c r="L35" s="344">
        <v>47.8</v>
      </c>
      <c r="M35" s="291">
        <f t="shared" si="36"/>
        <v>71.896792189679218</v>
      </c>
      <c r="N35" s="344">
        <v>37284.166666666664</v>
      </c>
      <c r="O35" s="344">
        <v>36.200000000000003</v>
      </c>
      <c r="P35" s="291">
        <f t="shared" si="37"/>
        <v>102.99493554327807</v>
      </c>
      <c r="Q35" s="344">
        <v>198538.33333333334</v>
      </c>
      <c r="R35" s="344">
        <v>343.3</v>
      </c>
      <c r="S35" s="291">
        <f t="shared" si="38"/>
        <v>57.832313816875427</v>
      </c>
      <c r="T35" s="344">
        <v>223081.66666666666</v>
      </c>
      <c r="U35" s="344">
        <v>623.1</v>
      </c>
      <c r="V35" s="291">
        <f t="shared" si="39"/>
        <v>35.801904456213549</v>
      </c>
      <c r="W35" s="344">
        <v>17783.333333333332</v>
      </c>
      <c r="X35" s="344">
        <v>34.9</v>
      </c>
      <c r="Y35" s="291">
        <f t="shared" si="40"/>
        <v>50.955109837631326</v>
      </c>
      <c r="Z35" s="344">
        <v>14704.166666666666</v>
      </c>
      <c r="AA35" s="344">
        <v>29.4</v>
      </c>
      <c r="AB35" s="291">
        <f t="shared" si="41"/>
        <v>50.014172335600904</v>
      </c>
      <c r="AC35" s="344">
        <v>54074.166666666664</v>
      </c>
      <c r="AD35" s="344">
        <v>142</v>
      </c>
      <c r="AE35" s="291">
        <f t="shared" si="42"/>
        <v>38.080399061032857</v>
      </c>
      <c r="AF35" s="344">
        <v>85593.333333333328</v>
      </c>
      <c r="AG35" s="344">
        <v>182.1</v>
      </c>
      <c r="AH35" s="291">
        <f t="shared" si="43"/>
        <v>47.003477942522416</v>
      </c>
    </row>
    <row r="36" spans="1:34" ht="18" customHeight="1">
      <c r="A36" s="1">
        <v>2011</v>
      </c>
      <c r="B36" s="344">
        <v>607908.33333333337</v>
      </c>
      <c r="C36" s="344">
        <v>1398.5</v>
      </c>
      <c r="D36" s="291">
        <f t="shared" si="33"/>
        <v>43.468597306638067</v>
      </c>
      <c r="E36" s="344">
        <v>37704.166666666664</v>
      </c>
      <c r="F36" s="344">
        <v>33.299999999999997</v>
      </c>
      <c r="G36" s="291">
        <f t="shared" si="34"/>
        <v>113.22572572572574</v>
      </c>
      <c r="H36" s="344">
        <v>9197.5</v>
      </c>
      <c r="I36" s="344">
        <v>8.9</v>
      </c>
      <c r="J36" s="291">
        <f t="shared" si="35"/>
        <v>103.34269662921348</v>
      </c>
      <c r="K36" s="344">
        <v>33165.833333333336</v>
      </c>
      <c r="L36" s="344">
        <v>45</v>
      </c>
      <c r="M36" s="291">
        <f t="shared" si="36"/>
        <v>73.701851851851856</v>
      </c>
      <c r="N36" s="344">
        <v>36400</v>
      </c>
      <c r="O36" s="344">
        <v>37.4</v>
      </c>
      <c r="P36" s="291">
        <f t="shared" si="37"/>
        <v>97.326203208556151</v>
      </c>
      <c r="Q36" s="344">
        <v>174657.5</v>
      </c>
      <c r="R36" s="344">
        <v>339.6</v>
      </c>
      <c r="S36" s="291">
        <f t="shared" si="38"/>
        <v>51.43035924617196</v>
      </c>
      <c r="T36" s="344">
        <v>180144.16666666666</v>
      </c>
      <c r="U36" s="344">
        <v>569.1</v>
      </c>
      <c r="V36" s="291">
        <f t="shared" si="39"/>
        <v>31.654220113629702</v>
      </c>
      <c r="W36" s="344">
        <v>14724.166666666666</v>
      </c>
      <c r="X36" s="344">
        <v>35.700000000000003</v>
      </c>
      <c r="Y36" s="291">
        <f t="shared" si="40"/>
        <v>41.24416433239962</v>
      </c>
      <c r="Z36" s="344">
        <v>12105</v>
      </c>
      <c r="AA36" s="344">
        <v>27.6</v>
      </c>
      <c r="AB36" s="291">
        <f t="shared" si="41"/>
        <v>43.858695652173914</v>
      </c>
      <c r="AC36" s="344">
        <v>38610</v>
      </c>
      <c r="AD36" s="344">
        <v>120.7</v>
      </c>
      <c r="AE36" s="291">
        <f t="shared" si="42"/>
        <v>31.988400994200497</v>
      </c>
      <c r="AF36" s="344">
        <v>68338.333333333328</v>
      </c>
      <c r="AG36" s="344">
        <v>181.2</v>
      </c>
      <c r="AH36" s="291">
        <f t="shared" si="43"/>
        <v>37.714311994113316</v>
      </c>
    </row>
    <row r="37" spans="1:34" ht="18" customHeight="1">
      <c r="A37" s="1">
        <v>2012</v>
      </c>
      <c r="B37" s="344">
        <v>555414.16666666663</v>
      </c>
      <c r="C37" s="344">
        <v>1371.6</v>
      </c>
      <c r="D37" s="291">
        <f t="shared" si="33"/>
        <v>40.493887916788182</v>
      </c>
      <c r="E37" s="344">
        <v>34701.666666666664</v>
      </c>
      <c r="F37" s="344">
        <v>33.700000000000003</v>
      </c>
      <c r="G37" s="291">
        <f t="shared" si="34"/>
        <v>102.9723046488625</v>
      </c>
      <c r="H37" s="344">
        <v>8788.3333333333339</v>
      </c>
      <c r="I37" s="344">
        <v>9.1999999999999993</v>
      </c>
      <c r="J37" s="291">
        <f t="shared" si="35"/>
        <v>95.525362318840592</v>
      </c>
      <c r="K37" s="344">
        <v>31106.666666666668</v>
      </c>
      <c r="L37" s="344">
        <v>46</v>
      </c>
      <c r="M37" s="291">
        <f t="shared" si="36"/>
        <v>67.623188405797109</v>
      </c>
      <c r="N37" s="344">
        <v>35535</v>
      </c>
      <c r="O37" s="344">
        <v>40.1</v>
      </c>
      <c r="P37" s="291">
        <f t="shared" si="37"/>
        <v>88.615960099750623</v>
      </c>
      <c r="Q37" s="344">
        <v>163725</v>
      </c>
      <c r="R37" s="344">
        <v>335.9</v>
      </c>
      <c r="S37" s="291">
        <f t="shared" si="38"/>
        <v>48.742185174158976</v>
      </c>
      <c r="T37" s="344">
        <v>163169.16666666666</v>
      </c>
      <c r="U37" s="344">
        <v>573.79999999999995</v>
      </c>
      <c r="V37" s="291">
        <f t="shared" si="39"/>
        <v>28.436592308586036</v>
      </c>
      <c r="W37" s="344">
        <v>14557.5</v>
      </c>
      <c r="X37" s="344">
        <v>34.9</v>
      </c>
      <c r="Y37" s="291">
        <f t="shared" si="40"/>
        <v>41.712034383954155</v>
      </c>
      <c r="Z37" s="344">
        <v>11287.5</v>
      </c>
      <c r="AA37" s="344">
        <v>27.3</v>
      </c>
      <c r="AB37" s="291">
        <f t="shared" si="41"/>
        <v>41.346153846153847</v>
      </c>
      <c r="AC37" s="344">
        <v>30255.833333333332</v>
      </c>
      <c r="AD37" s="344">
        <v>104.4</v>
      </c>
      <c r="AE37" s="291">
        <f t="shared" si="42"/>
        <v>28.980683269476369</v>
      </c>
      <c r="AF37" s="344">
        <v>59397.5</v>
      </c>
      <c r="AG37" s="344">
        <v>166.1</v>
      </c>
      <c r="AH37" s="291">
        <f t="shared" si="43"/>
        <v>35.760084286574354</v>
      </c>
    </row>
    <row r="38" spans="1:34" ht="18" customHeight="1">
      <c r="A38" s="1">
        <v>2013</v>
      </c>
      <c r="B38" s="344">
        <v>523435</v>
      </c>
      <c r="C38" s="344">
        <v>1346.7</v>
      </c>
      <c r="D38" s="291">
        <f t="shared" si="33"/>
        <v>38.867973565010765</v>
      </c>
      <c r="E38" s="344">
        <v>32200.833333333332</v>
      </c>
      <c r="F38" s="344">
        <v>31.8</v>
      </c>
      <c r="G38" s="291">
        <f t="shared" si="34"/>
        <v>101.26048218029349</v>
      </c>
      <c r="H38" s="344">
        <v>7722.5</v>
      </c>
      <c r="I38" s="344">
        <v>9.6999999999999993</v>
      </c>
      <c r="J38" s="291">
        <f t="shared" si="35"/>
        <v>79.61340206185568</v>
      </c>
      <c r="K38" s="344">
        <v>28145</v>
      </c>
      <c r="L38" s="344">
        <v>45.1</v>
      </c>
      <c r="M38" s="291">
        <f t="shared" si="36"/>
        <v>62.405764966740577</v>
      </c>
      <c r="N38" s="344">
        <v>33022.5</v>
      </c>
      <c r="O38" s="344">
        <v>40.6</v>
      </c>
      <c r="P38" s="291">
        <f t="shared" si="37"/>
        <v>81.336206896551715</v>
      </c>
      <c r="Q38" s="344">
        <v>151833.33333333334</v>
      </c>
      <c r="R38" s="344">
        <v>332.8</v>
      </c>
      <c r="S38" s="291">
        <f t="shared" si="38"/>
        <v>45.622996794871796</v>
      </c>
      <c r="T38" s="344">
        <v>159396.66666666666</v>
      </c>
      <c r="U38" s="344">
        <v>560.29999999999995</v>
      </c>
      <c r="V38" s="291">
        <f t="shared" si="39"/>
        <v>28.44845023499316</v>
      </c>
      <c r="W38" s="344">
        <v>13718.333333333334</v>
      </c>
      <c r="X38" s="344">
        <v>35.700000000000003</v>
      </c>
      <c r="Y38" s="291">
        <f t="shared" si="40"/>
        <v>38.426704014939311</v>
      </c>
      <c r="Z38" s="344">
        <v>10665</v>
      </c>
      <c r="AA38" s="344">
        <v>24.1</v>
      </c>
      <c r="AB38" s="291">
        <f t="shared" si="41"/>
        <v>44.253112033195016</v>
      </c>
      <c r="AC38" s="344">
        <v>30137.5</v>
      </c>
      <c r="AD38" s="344">
        <v>106.9</v>
      </c>
      <c r="AE38" s="291">
        <f t="shared" si="42"/>
        <v>28.192235734331149</v>
      </c>
      <c r="AF38" s="344">
        <v>53845</v>
      </c>
      <c r="AG38" s="344">
        <v>159.69999999999999</v>
      </c>
      <c r="AH38" s="291">
        <f t="shared" si="43"/>
        <v>33.716343143393864</v>
      </c>
    </row>
    <row r="39" spans="1:34" ht="18" customHeight="1">
      <c r="A39" s="1">
        <v>2014</v>
      </c>
      <c r="B39" s="344">
        <v>508239.16666666669</v>
      </c>
      <c r="C39" s="344">
        <v>1322.3</v>
      </c>
      <c r="D39" s="291">
        <f t="shared" si="33"/>
        <v>38.435995361617387</v>
      </c>
      <c r="E39" s="344">
        <v>31175</v>
      </c>
      <c r="F39" s="344">
        <v>32.299999999999997</v>
      </c>
      <c r="G39" s="291">
        <f t="shared" si="34"/>
        <v>96.517027863777102</v>
      </c>
      <c r="H39" s="344">
        <v>7161.666666666667</v>
      </c>
      <c r="I39" s="344">
        <v>8.8000000000000007</v>
      </c>
      <c r="J39" s="291">
        <f t="shared" si="35"/>
        <v>81.382575757575765</v>
      </c>
      <c r="K39" s="344">
        <v>26252.5</v>
      </c>
      <c r="L39" s="344">
        <v>44</v>
      </c>
      <c r="M39" s="291">
        <f t="shared" si="36"/>
        <v>59.664772727272727</v>
      </c>
      <c r="N39" s="344">
        <v>31592.5</v>
      </c>
      <c r="O39" s="344">
        <v>39.1</v>
      </c>
      <c r="P39" s="291">
        <f t="shared" si="37"/>
        <v>80.79923273657289</v>
      </c>
      <c r="Q39" s="344">
        <v>151609.16666666666</v>
      </c>
      <c r="R39" s="344">
        <v>340.3</v>
      </c>
      <c r="S39" s="291">
        <f t="shared" si="38"/>
        <v>44.551621118620822</v>
      </c>
      <c r="T39" s="344">
        <v>150891.66666666666</v>
      </c>
      <c r="U39" s="344">
        <v>540.70000000000005</v>
      </c>
      <c r="V39" s="291">
        <f t="shared" si="39"/>
        <v>27.906725849207813</v>
      </c>
      <c r="W39" s="344">
        <v>13380.833333333334</v>
      </c>
      <c r="X39" s="344">
        <v>35.700000000000003</v>
      </c>
      <c r="Y39" s="291">
        <f t="shared" si="40"/>
        <v>37.481325863678805</v>
      </c>
      <c r="Z39" s="344">
        <v>10914.166666666666</v>
      </c>
      <c r="AA39" s="344">
        <v>22.8</v>
      </c>
      <c r="AB39" s="291">
        <f t="shared" si="41"/>
        <v>47.869152046783618</v>
      </c>
      <c r="AC39" s="344">
        <v>30277.5</v>
      </c>
      <c r="AD39" s="344">
        <v>111.7</v>
      </c>
      <c r="AE39" s="291">
        <f t="shared" si="42"/>
        <v>27.106087735004476</v>
      </c>
      <c r="AF39" s="344">
        <v>52434.166666666664</v>
      </c>
      <c r="AG39" s="344">
        <v>146.9</v>
      </c>
      <c r="AH39" s="291">
        <f t="shared" si="43"/>
        <v>35.693782618561372</v>
      </c>
    </row>
    <row r="40" spans="1:34" ht="18" customHeight="1">
      <c r="A40" s="1">
        <v>2015</v>
      </c>
      <c r="B40" s="344">
        <v>534517.5</v>
      </c>
      <c r="C40" s="344">
        <v>1331.4</v>
      </c>
      <c r="D40" s="291">
        <f>B40/10/C40</f>
        <v>40.147025687246504</v>
      </c>
      <c r="E40" s="344">
        <v>32493.333333333332</v>
      </c>
      <c r="F40" s="344">
        <v>34.700000000000003</v>
      </c>
      <c r="G40" s="291">
        <f t="shared" ref="G40:G43" si="44">E40/10/F40</f>
        <v>93.640730067243013</v>
      </c>
      <c r="H40" s="344">
        <v>7390</v>
      </c>
      <c r="I40" s="344">
        <v>8.5</v>
      </c>
      <c r="J40" s="291">
        <f t="shared" ref="J40:J43" si="45">H40/10/I40</f>
        <v>86.941176470588232</v>
      </c>
      <c r="K40" s="344">
        <v>28135</v>
      </c>
      <c r="L40" s="344">
        <v>42</v>
      </c>
      <c r="M40" s="291">
        <f t="shared" ref="M40:M43" si="46">K40/10/L40</f>
        <v>66.988095238095241</v>
      </c>
      <c r="N40" s="344">
        <v>32250.833333333332</v>
      </c>
      <c r="O40" s="344">
        <v>38.4</v>
      </c>
      <c r="P40" s="291">
        <f t="shared" ref="P40:P43" si="47">N40/10/O40</f>
        <v>83.986545138888886</v>
      </c>
      <c r="Q40" s="344">
        <v>151125</v>
      </c>
      <c r="R40" s="344">
        <v>337.2</v>
      </c>
      <c r="S40" s="291">
        <f t="shared" ref="S40:S43" si="48">Q40/10/R40</f>
        <v>44.817615658362989</v>
      </c>
      <c r="T40" s="344">
        <v>148440.83333333334</v>
      </c>
      <c r="U40" s="344">
        <v>502.9</v>
      </c>
      <c r="V40" s="291">
        <f t="shared" ref="V40:V43" si="49">T40/10/U40</f>
        <v>29.51696825081196</v>
      </c>
      <c r="W40" s="344">
        <v>14411.666666666666</v>
      </c>
      <c r="X40" s="344">
        <v>37.9</v>
      </c>
      <c r="Y40" s="291">
        <f t="shared" ref="Y40:Y43" si="50">W40/10/X40</f>
        <v>38.025505716798591</v>
      </c>
      <c r="Z40" s="344">
        <v>13742.5</v>
      </c>
      <c r="AA40" s="344">
        <v>30.4</v>
      </c>
      <c r="AB40" s="291">
        <f t="shared" ref="AB40:AB43" si="51">Z40/10/AA40</f>
        <v>45.205592105263158</v>
      </c>
      <c r="AC40" s="344">
        <v>50830.833333333336</v>
      </c>
      <c r="AD40" s="344">
        <v>148</v>
      </c>
      <c r="AE40" s="291">
        <f t="shared" ref="AE40:AE43" si="52">AC40/10/AD40</f>
        <v>34.345157657657658</v>
      </c>
      <c r="AF40" s="344">
        <v>53455</v>
      </c>
      <c r="AG40" s="344">
        <v>151.4</v>
      </c>
      <c r="AH40" s="291">
        <f t="shared" si="43"/>
        <v>35.307133421400266</v>
      </c>
    </row>
    <row r="41" spans="1:34" ht="18" customHeight="1">
      <c r="A41" s="1">
        <v>2016</v>
      </c>
      <c r="B41" s="344">
        <v>563703.33333333337</v>
      </c>
      <c r="C41" s="344">
        <v>1360.6</v>
      </c>
      <c r="D41" s="291">
        <f>B41/10/C41</f>
        <v>41.430496349649665</v>
      </c>
      <c r="E41" s="344">
        <v>36343.333333333336</v>
      </c>
      <c r="F41" s="344">
        <v>36.1</v>
      </c>
      <c r="G41" s="291">
        <f t="shared" si="44"/>
        <v>100.67405355493999</v>
      </c>
      <c r="H41" s="344">
        <v>7739.166666666667</v>
      </c>
      <c r="I41" s="344">
        <v>8.6</v>
      </c>
      <c r="J41" s="291">
        <f t="shared" si="45"/>
        <v>89.990310077519396</v>
      </c>
      <c r="K41" s="344">
        <v>28110.833333333332</v>
      </c>
      <c r="L41" s="344">
        <v>40.4</v>
      </c>
      <c r="M41" s="291">
        <f t="shared" si="46"/>
        <v>69.581270627062707</v>
      </c>
      <c r="N41" s="344">
        <v>33299.166666666664</v>
      </c>
      <c r="O41" s="344">
        <v>37.1</v>
      </c>
      <c r="P41" s="291">
        <f t="shared" si="47"/>
        <v>89.755166217430357</v>
      </c>
      <c r="Q41" s="344">
        <v>142125.83333333334</v>
      </c>
      <c r="R41" s="344">
        <v>315.2</v>
      </c>
      <c r="S41" s="291">
        <f t="shared" si="48"/>
        <v>45.090683164128599</v>
      </c>
      <c r="T41" s="344">
        <v>139928.33333333334</v>
      </c>
      <c r="U41" s="344">
        <v>489.9</v>
      </c>
      <c r="V41" s="291">
        <f t="shared" si="49"/>
        <v>28.562631829625097</v>
      </c>
      <c r="W41" s="344">
        <v>15555.833333333334</v>
      </c>
      <c r="X41" s="344">
        <v>41.4</v>
      </c>
      <c r="Y41" s="291">
        <f t="shared" si="50"/>
        <v>37.574476650563611</v>
      </c>
      <c r="Z41" s="344">
        <v>18121.666666666668</v>
      </c>
      <c r="AA41" s="344">
        <v>38.299999999999997</v>
      </c>
      <c r="AB41" s="291">
        <f t="shared" si="51"/>
        <v>47.315056570931247</v>
      </c>
      <c r="AC41" s="344">
        <v>85735</v>
      </c>
      <c r="AD41" s="344">
        <v>200.8</v>
      </c>
      <c r="AE41" s="291">
        <f t="shared" si="52"/>
        <v>42.696713147410357</v>
      </c>
      <c r="AF41" s="344">
        <v>54545.833333333336</v>
      </c>
      <c r="AG41" s="344">
        <v>152.80000000000001</v>
      </c>
      <c r="AH41" s="291">
        <f t="shared" si="43"/>
        <v>35.697534904013963</v>
      </c>
    </row>
    <row r="42" spans="1:34" ht="18" customHeight="1">
      <c r="A42" s="1">
        <v>2017</v>
      </c>
      <c r="B42" s="344">
        <v>532600.83333333337</v>
      </c>
      <c r="C42" s="344">
        <v>1246.5999999999999</v>
      </c>
      <c r="D42" s="291">
        <f>B42/10/C42</f>
        <v>42.724276699288737</v>
      </c>
      <c r="E42" s="344">
        <v>38636.666666666664</v>
      </c>
      <c r="F42" s="344">
        <v>38.799999999999997</v>
      </c>
      <c r="G42" s="291">
        <f t="shared" si="44"/>
        <v>99.579037800687288</v>
      </c>
      <c r="H42" s="344">
        <v>8125.833333333333</v>
      </c>
      <c r="I42" s="344">
        <v>8</v>
      </c>
      <c r="J42" s="291">
        <f t="shared" si="45"/>
        <v>101.57291666666666</v>
      </c>
      <c r="K42" s="344">
        <v>28277.5</v>
      </c>
      <c r="L42" s="344">
        <v>41</v>
      </c>
      <c r="M42" s="291">
        <f t="shared" si="46"/>
        <v>68.969512195121951</v>
      </c>
      <c r="N42" s="344">
        <v>32574.166666666668</v>
      </c>
      <c r="O42" s="344">
        <v>31</v>
      </c>
      <c r="P42" s="291">
        <f t="shared" si="47"/>
        <v>105.07795698924733</v>
      </c>
      <c r="Q42" s="344">
        <v>130658.33333333333</v>
      </c>
      <c r="R42" s="344">
        <v>272.5</v>
      </c>
      <c r="S42" s="291">
        <f t="shared" si="48"/>
        <v>47.948012232415898</v>
      </c>
      <c r="T42" s="344">
        <v>134650</v>
      </c>
      <c r="U42" s="344">
        <v>451.8</v>
      </c>
      <c r="V42" s="291">
        <f t="shared" si="49"/>
        <v>29.803010181496237</v>
      </c>
      <c r="W42" s="344">
        <v>15798.333333333334</v>
      </c>
      <c r="X42" s="344">
        <v>36.799999999999997</v>
      </c>
      <c r="Y42" s="291">
        <f t="shared" si="50"/>
        <v>42.930253623188413</v>
      </c>
      <c r="Z42" s="344">
        <v>18486.666666666668</v>
      </c>
      <c r="AA42" s="344">
        <v>38</v>
      </c>
      <c r="AB42" s="291">
        <f t="shared" si="51"/>
        <v>48.649122807017548</v>
      </c>
      <c r="AC42" s="344">
        <v>72512.5</v>
      </c>
      <c r="AD42" s="344">
        <v>194.7</v>
      </c>
      <c r="AE42" s="291">
        <f t="shared" si="52"/>
        <v>37.2431946584489</v>
      </c>
      <c r="AF42" s="344">
        <v>50737.5</v>
      </c>
      <c r="AG42" s="344">
        <v>133.9</v>
      </c>
      <c r="AH42" s="291">
        <f t="shared" si="43"/>
        <v>37.892083644510826</v>
      </c>
    </row>
    <row r="43" spans="1:34" s="69" customFormat="1" ht="18" customHeight="1">
      <c r="A43" s="69">
        <v>2018</v>
      </c>
      <c r="B43" s="344">
        <v>463910</v>
      </c>
      <c r="C43" s="344">
        <v>1155.3</v>
      </c>
      <c r="D43" s="291">
        <f t="shared" ref="D43" si="53">B43/10/C43</f>
        <v>40.154938111313079</v>
      </c>
      <c r="E43" s="344">
        <v>35808.333333333336</v>
      </c>
      <c r="F43" s="344">
        <v>36.1</v>
      </c>
      <c r="G43" s="291">
        <f t="shared" si="44"/>
        <v>99.192059095106188</v>
      </c>
      <c r="H43" s="344">
        <v>7985</v>
      </c>
      <c r="I43" s="344">
        <v>7.9</v>
      </c>
      <c r="J43" s="291">
        <f t="shared" si="45"/>
        <v>101.0759493670886</v>
      </c>
      <c r="K43" s="344">
        <v>27267.5</v>
      </c>
      <c r="L43" s="344">
        <v>37.200000000000003</v>
      </c>
      <c r="M43" s="291">
        <f t="shared" si="46"/>
        <v>73.299731182795696</v>
      </c>
      <c r="N43" s="344">
        <v>29148.333333333332</v>
      </c>
      <c r="O43" s="344">
        <v>30.7</v>
      </c>
      <c r="P43" s="291">
        <f t="shared" si="47"/>
        <v>94.945711183496186</v>
      </c>
      <c r="Q43" s="344">
        <v>112986.66666666667</v>
      </c>
      <c r="R43" s="344">
        <v>247.3</v>
      </c>
      <c r="S43" s="291">
        <f t="shared" si="48"/>
        <v>45.688098126432138</v>
      </c>
      <c r="T43" s="344">
        <v>120384.16666666667</v>
      </c>
      <c r="U43" s="344">
        <v>430.7</v>
      </c>
      <c r="V43" s="291">
        <f t="shared" si="49"/>
        <v>27.950816500270882</v>
      </c>
      <c r="W43" s="344">
        <v>15748.333333333334</v>
      </c>
      <c r="X43" s="344">
        <v>41.1</v>
      </c>
      <c r="Y43" s="291">
        <f t="shared" si="50"/>
        <v>38.317112733171129</v>
      </c>
      <c r="Z43" s="344">
        <v>16557.5</v>
      </c>
      <c r="AA43" s="344">
        <v>37.299999999999997</v>
      </c>
      <c r="AB43" s="291">
        <f t="shared" si="51"/>
        <v>44.390080428954427</v>
      </c>
      <c r="AC43" s="344">
        <v>54106.666666666664</v>
      </c>
      <c r="AD43" s="344">
        <v>164.1</v>
      </c>
      <c r="AE43" s="291">
        <f t="shared" si="52"/>
        <v>32.971765183830996</v>
      </c>
      <c r="AF43" s="344">
        <v>41755</v>
      </c>
      <c r="AG43" s="344">
        <v>122.9</v>
      </c>
      <c r="AH43" s="291">
        <f t="shared" si="43"/>
        <v>33.974776240846218</v>
      </c>
    </row>
    <row r="44" spans="1:34" s="69" customFormat="1" ht="18" customHeight="1">
      <c r="B44" s="345"/>
      <c r="C44" s="74"/>
      <c r="D44" s="291"/>
      <c r="E44" s="345"/>
      <c r="F44" s="18"/>
      <c r="G44" s="291"/>
      <c r="H44" s="345"/>
      <c r="I44" s="18"/>
      <c r="J44" s="291"/>
      <c r="K44" s="345"/>
      <c r="L44" s="18"/>
      <c r="M44" s="291"/>
      <c r="N44" s="345"/>
      <c r="O44" s="18"/>
      <c r="P44" s="291"/>
      <c r="Q44" s="345"/>
      <c r="R44" s="18"/>
      <c r="S44" s="291"/>
      <c r="T44" s="345"/>
      <c r="U44" s="18"/>
      <c r="V44" s="291"/>
      <c r="W44" s="345"/>
      <c r="X44" s="18"/>
      <c r="Y44" s="291"/>
      <c r="Z44" s="345"/>
      <c r="AA44" s="18"/>
      <c r="AB44" s="291"/>
      <c r="AC44" s="345"/>
      <c r="AD44" s="18"/>
      <c r="AE44" s="291"/>
      <c r="AF44" s="345"/>
      <c r="AG44" s="18"/>
      <c r="AH44" s="291"/>
    </row>
    <row r="45" spans="1:34" ht="18" customHeight="1">
      <c r="B45" s="18" t="s">
        <v>340</v>
      </c>
      <c r="C45" s="18"/>
      <c r="D45" s="291"/>
      <c r="E45" s="18"/>
      <c r="F45" s="18"/>
      <c r="G45" s="291"/>
      <c r="H45" s="18"/>
      <c r="I45" s="18"/>
      <c r="J45" s="291"/>
      <c r="K45" s="18"/>
      <c r="L45" s="18"/>
      <c r="M45" s="291"/>
      <c r="N45" s="18" t="s">
        <v>340</v>
      </c>
      <c r="O45" s="18"/>
      <c r="P45" s="291"/>
      <c r="Q45" s="18"/>
      <c r="R45" s="18"/>
      <c r="S45" s="291"/>
      <c r="T45" s="18"/>
      <c r="U45" s="18"/>
      <c r="V45" s="291"/>
      <c r="W45" s="18"/>
      <c r="X45" s="18"/>
      <c r="Y45" s="291"/>
      <c r="Z45" s="18" t="s">
        <v>340</v>
      </c>
      <c r="AA45" s="18"/>
      <c r="AB45" s="291"/>
      <c r="AC45" s="18"/>
      <c r="AD45" s="18"/>
      <c r="AE45" s="291"/>
      <c r="AF45" s="18"/>
      <c r="AG45" s="18"/>
      <c r="AH45" s="291"/>
    </row>
    <row r="46" spans="1:34" ht="18" customHeight="1">
      <c r="A46" s="82" t="s">
        <v>989</v>
      </c>
      <c r="B46" s="96">
        <f>(POWER(B43/B6, 1/37)-1)*100</f>
        <v>-0.95908175998453693</v>
      </c>
      <c r="C46" s="96">
        <f t="shared" ref="C46:AH46" si="54">(POWER(C43/C6, 1/37)-1)*100</f>
        <v>0.58568386054813626</v>
      </c>
      <c r="D46" s="96">
        <f t="shared" si="54"/>
        <v>-1.5357708584795682</v>
      </c>
      <c r="E46" s="96">
        <f t="shared" si="54"/>
        <v>-0.28748613378238863</v>
      </c>
      <c r="F46" s="96">
        <f t="shared" si="54"/>
        <v>0.59363897296058621</v>
      </c>
      <c r="G46" s="96">
        <f t="shared" si="54"/>
        <v>-0.8759252729487299</v>
      </c>
      <c r="H46" s="96">
        <f t="shared" si="54"/>
        <v>0.16284621342725902</v>
      </c>
      <c r="I46" s="96">
        <f t="shared" si="54"/>
        <v>0.74629339729854749</v>
      </c>
      <c r="J46" s="96">
        <f t="shared" si="54"/>
        <v>-0.57912521066203482</v>
      </c>
      <c r="K46" s="96">
        <f t="shared" si="54"/>
        <v>-0.61306207865092777</v>
      </c>
      <c r="L46" s="96">
        <f t="shared" si="54"/>
        <v>5.8773985781357396E-2</v>
      </c>
      <c r="M46" s="96">
        <f t="shared" si="54"/>
        <v>-0.67144143154077573</v>
      </c>
      <c r="N46" s="96">
        <f t="shared" si="54"/>
        <v>-0.9724870837037769</v>
      </c>
      <c r="O46" s="96">
        <f t="shared" si="54"/>
        <v>-0.25166975976237405</v>
      </c>
      <c r="P46" s="96">
        <f t="shared" si="54"/>
        <v>-0.72263598017667796</v>
      </c>
      <c r="Q46" s="96">
        <f t="shared" si="54"/>
        <v>-2.2348935975747053</v>
      </c>
      <c r="R46" s="96">
        <f t="shared" si="54"/>
        <v>-0.76690226021098873</v>
      </c>
      <c r="S46" s="96">
        <f t="shared" si="54"/>
        <v>-1.4793364016641997</v>
      </c>
      <c r="T46" s="96">
        <f t="shared" si="54"/>
        <v>-0.85620730172365489</v>
      </c>
      <c r="U46" s="96">
        <f t="shared" si="54"/>
        <v>0.96042368901558817</v>
      </c>
      <c r="V46" s="96">
        <f t="shared" si="54"/>
        <v>-1.7993496108286489</v>
      </c>
      <c r="W46" s="96">
        <f t="shared" si="54"/>
        <v>-0.41079144464389872</v>
      </c>
      <c r="X46" s="96">
        <f t="shared" si="54"/>
        <v>0.88186865832518002</v>
      </c>
      <c r="Y46" s="96">
        <f t="shared" si="54"/>
        <v>-1.2813601890614867</v>
      </c>
      <c r="Z46" s="96">
        <f t="shared" si="54"/>
        <v>0.8957596633523579</v>
      </c>
      <c r="AA46" s="96">
        <f t="shared" si="54"/>
        <v>1.6443416168555602</v>
      </c>
      <c r="AB46" s="96">
        <f t="shared" si="54"/>
        <v>-0.73647184053289294</v>
      </c>
      <c r="AC46" s="96">
        <f t="shared" si="54"/>
        <v>2.9985937131938423</v>
      </c>
      <c r="AD46" s="96">
        <f t="shared" si="54"/>
        <v>3.3723570670121994</v>
      </c>
      <c r="AE46" s="96">
        <f t="shared" si="54"/>
        <v>-0.36156992490368189</v>
      </c>
      <c r="AF46" s="96">
        <f t="shared" si="54"/>
        <v>-0.84364025964133171</v>
      </c>
      <c r="AG46" s="96">
        <f t="shared" si="54"/>
        <v>0.65855036124582433</v>
      </c>
      <c r="AH46" s="96">
        <f t="shared" si="54"/>
        <v>-1.4923626611907714</v>
      </c>
    </row>
    <row r="47" spans="1:34" s="69" customFormat="1" ht="18" customHeight="1"/>
    <row r="48" spans="1:34" ht="32.25" customHeight="1">
      <c r="B48" s="384" t="s">
        <v>1063</v>
      </c>
      <c r="C48" s="384"/>
      <c r="D48" s="384"/>
      <c r="E48" s="384"/>
      <c r="F48" s="384"/>
      <c r="G48" s="384"/>
      <c r="H48" s="384"/>
      <c r="I48" s="384"/>
      <c r="J48" s="384"/>
      <c r="K48" s="384"/>
      <c r="L48" s="384"/>
      <c r="N48" s="1" t="s">
        <v>290</v>
      </c>
      <c r="Z48" s="1" t="s">
        <v>290</v>
      </c>
    </row>
    <row r="49" spans="2:13" hidden="1">
      <c r="B49" s="1" t="s">
        <v>898</v>
      </c>
    </row>
    <row r="50" spans="2:13" hidden="1">
      <c r="B50" s="1" t="s">
        <v>609</v>
      </c>
    </row>
    <row r="51" spans="2:13">
      <c r="B51" s="89" t="s">
        <v>1062</v>
      </c>
    </row>
    <row r="52" spans="2:13" hidden="1">
      <c r="B52" s="1" t="s">
        <v>899</v>
      </c>
    </row>
    <row r="53" spans="2:13">
      <c r="B53" s="82" t="s">
        <v>1230</v>
      </c>
    </row>
    <row r="56" spans="2:13">
      <c r="B56" s="1" t="s">
        <v>931</v>
      </c>
    </row>
    <row r="57" spans="2:13">
      <c r="C57" s="1" t="s">
        <v>264</v>
      </c>
      <c r="D57" s="8" t="s">
        <v>785</v>
      </c>
      <c r="E57" s="1" t="s">
        <v>281</v>
      </c>
      <c r="F57" s="1" t="s">
        <v>282</v>
      </c>
      <c r="G57" s="8" t="s">
        <v>283</v>
      </c>
      <c r="H57" s="1" t="s">
        <v>284</v>
      </c>
      <c r="I57" s="1" t="s">
        <v>285</v>
      </c>
      <c r="J57" s="8" t="s">
        <v>286</v>
      </c>
      <c r="K57" s="1" t="s">
        <v>287</v>
      </c>
      <c r="L57" s="1" t="s">
        <v>288</v>
      </c>
      <c r="M57" s="8" t="s">
        <v>289</v>
      </c>
    </row>
    <row r="58" spans="2:13">
      <c r="B58" s="1">
        <v>1981</v>
      </c>
      <c r="C58" s="4">
        <v>620176</v>
      </c>
      <c r="D58" s="4">
        <v>38204</v>
      </c>
      <c r="E58" s="4">
        <v>7063</v>
      </c>
      <c r="F58" s="4">
        <v>32742</v>
      </c>
      <c r="G58" s="4">
        <v>40008</v>
      </c>
      <c r="H58" s="4">
        <v>248861</v>
      </c>
      <c r="I58" s="4">
        <v>154340</v>
      </c>
      <c r="J58" s="4">
        <v>16438</v>
      </c>
      <c r="K58" s="4">
        <v>10683</v>
      </c>
      <c r="L58" s="4">
        <v>15178</v>
      </c>
      <c r="M58" s="4">
        <v>55238</v>
      </c>
    </row>
    <row r="59" spans="2:13">
      <c r="B59" s="1">
        <v>1982</v>
      </c>
      <c r="C59" s="4">
        <v>1031435</v>
      </c>
      <c r="D59" s="4">
        <v>46623</v>
      </c>
      <c r="E59" s="4">
        <v>8372</v>
      </c>
      <c r="F59" s="4">
        <v>45121</v>
      </c>
      <c r="G59" s="4">
        <v>49468</v>
      </c>
      <c r="H59" s="4">
        <v>368537</v>
      </c>
      <c r="I59" s="4">
        <v>281238</v>
      </c>
      <c r="J59" s="4">
        <v>29447</v>
      </c>
      <c r="K59" s="4">
        <v>19126</v>
      </c>
      <c r="L59" s="4">
        <v>51758</v>
      </c>
      <c r="M59" s="4">
        <v>129287</v>
      </c>
    </row>
    <row r="60" spans="2:13">
      <c r="B60" s="1">
        <v>1983</v>
      </c>
      <c r="C60" s="4">
        <v>1119009</v>
      </c>
      <c r="D60" s="4">
        <v>50944</v>
      </c>
      <c r="E60" s="4">
        <v>9069</v>
      </c>
      <c r="F60" s="4">
        <v>46401</v>
      </c>
      <c r="G60" s="4">
        <v>52184</v>
      </c>
      <c r="H60" s="4">
        <v>356308</v>
      </c>
      <c r="I60" s="4">
        <v>310445</v>
      </c>
      <c r="J60" s="4">
        <v>34265</v>
      </c>
      <c r="K60" s="4">
        <v>23051</v>
      </c>
      <c r="L60" s="4">
        <v>90291</v>
      </c>
      <c r="M60" s="4">
        <v>142904</v>
      </c>
    </row>
    <row r="61" spans="2:13">
      <c r="B61" s="1">
        <v>1984</v>
      </c>
      <c r="C61" s="4">
        <v>1066221</v>
      </c>
      <c r="D61" s="4">
        <v>53970</v>
      </c>
      <c r="E61" s="4">
        <v>10401</v>
      </c>
      <c r="F61" s="4">
        <v>46407</v>
      </c>
      <c r="G61" s="4">
        <v>55072</v>
      </c>
      <c r="H61" s="4">
        <v>341859</v>
      </c>
      <c r="I61" s="4">
        <v>264848</v>
      </c>
      <c r="J61" s="4">
        <v>31604</v>
      </c>
      <c r="K61" s="4">
        <v>24681</v>
      </c>
      <c r="L61" s="4">
        <v>88581</v>
      </c>
      <c r="M61" s="4">
        <v>145805</v>
      </c>
    </row>
    <row r="62" spans="2:13">
      <c r="B62" s="1">
        <v>1985</v>
      </c>
      <c r="C62" s="4">
        <v>1019002</v>
      </c>
      <c r="D62" s="4">
        <v>56940</v>
      </c>
      <c r="E62" s="4">
        <v>10985</v>
      </c>
      <c r="F62" s="4">
        <v>47422</v>
      </c>
      <c r="G62" s="4">
        <v>54499</v>
      </c>
      <c r="H62" s="4">
        <v>329732</v>
      </c>
      <c r="I62" s="4">
        <v>247180</v>
      </c>
      <c r="J62" s="4">
        <v>31186</v>
      </c>
      <c r="K62" s="4">
        <v>24987</v>
      </c>
      <c r="L62" s="4">
        <v>76608</v>
      </c>
      <c r="M62" s="4">
        <v>136224</v>
      </c>
    </row>
    <row r="63" spans="2:13">
      <c r="B63" s="1">
        <v>1986</v>
      </c>
      <c r="C63" s="4">
        <v>972139</v>
      </c>
      <c r="D63" s="4">
        <v>58714</v>
      </c>
      <c r="E63" s="4">
        <v>11063</v>
      </c>
      <c r="F63" s="4">
        <v>46562</v>
      </c>
      <c r="G63" s="4">
        <v>53032</v>
      </c>
      <c r="H63" s="4">
        <v>310406</v>
      </c>
      <c r="I63" s="4">
        <v>220764</v>
      </c>
      <c r="J63" s="4">
        <v>29041</v>
      </c>
      <c r="K63" s="4">
        <v>25582</v>
      </c>
      <c r="L63" s="4">
        <v>83605</v>
      </c>
      <c r="M63" s="4">
        <v>130287</v>
      </c>
    </row>
    <row r="64" spans="2:13">
      <c r="B64" s="1">
        <v>1987</v>
      </c>
      <c r="C64" s="4">
        <v>909046</v>
      </c>
      <c r="D64" s="4">
        <v>59579</v>
      </c>
      <c r="E64" s="4">
        <v>10843</v>
      </c>
      <c r="F64" s="4">
        <v>45130</v>
      </c>
      <c r="G64" s="4">
        <v>52239</v>
      </c>
      <c r="H64" s="4">
        <v>288336</v>
      </c>
      <c r="I64" s="4">
        <v>189965</v>
      </c>
      <c r="J64" s="4">
        <v>28308</v>
      </c>
      <c r="K64" s="4">
        <v>25332</v>
      </c>
      <c r="L64" s="4">
        <v>78901</v>
      </c>
      <c r="M64" s="4">
        <v>127188</v>
      </c>
    </row>
    <row r="65" spans="2:13">
      <c r="B65" s="1">
        <v>1988</v>
      </c>
      <c r="C65" s="4">
        <v>883919</v>
      </c>
      <c r="D65" s="4">
        <v>62528</v>
      </c>
      <c r="E65" s="4">
        <v>10935</v>
      </c>
      <c r="F65" s="4">
        <v>43835</v>
      </c>
      <c r="G65" s="4">
        <v>52726</v>
      </c>
      <c r="H65" s="4">
        <v>293102</v>
      </c>
      <c r="I65" s="4">
        <v>172468</v>
      </c>
      <c r="J65" s="4">
        <v>29358</v>
      </c>
      <c r="K65" s="4">
        <v>25325</v>
      </c>
      <c r="L65" s="4">
        <v>68053</v>
      </c>
      <c r="M65" s="4">
        <v>122636</v>
      </c>
    </row>
    <row r="66" spans="2:13">
      <c r="B66" s="1">
        <v>1989</v>
      </c>
      <c r="C66" s="4">
        <v>888624</v>
      </c>
      <c r="D66" s="4">
        <v>66172</v>
      </c>
      <c r="E66" s="4">
        <v>11583</v>
      </c>
      <c r="F66" s="4">
        <v>45056</v>
      </c>
      <c r="G66" s="4">
        <v>52441</v>
      </c>
      <c r="H66" s="4">
        <v>305605</v>
      </c>
      <c r="I66" s="4">
        <v>167030</v>
      </c>
      <c r="J66" s="4">
        <v>29742</v>
      </c>
      <c r="K66" s="4">
        <v>25081</v>
      </c>
      <c r="L66" s="4">
        <v>66699</v>
      </c>
      <c r="M66" s="4">
        <v>116257</v>
      </c>
    </row>
    <row r="67" spans="2:13">
      <c r="B67" s="1">
        <v>1990</v>
      </c>
      <c r="C67" s="4">
        <v>962734</v>
      </c>
      <c r="D67" s="4">
        <v>64280</v>
      </c>
      <c r="E67" s="4">
        <v>11274</v>
      </c>
      <c r="F67" s="4">
        <v>47667</v>
      </c>
      <c r="G67" s="4">
        <v>52701</v>
      </c>
      <c r="H67" s="4">
        <v>330404</v>
      </c>
      <c r="I67" s="4">
        <v>224788</v>
      </c>
      <c r="J67" s="4">
        <v>29006</v>
      </c>
      <c r="K67" s="4">
        <v>23198</v>
      </c>
      <c r="L67" s="4">
        <v>63222</v>
      </c>
      <c r="M67" s="4">
        <v>113136</v>
      </c>
    </row>
    <row r="68" spans="2:13">
      <c r="B68" s="1">
        <v>1991</v>
      </c>
      <c r="C68" s="4">
        <v>1156007</v>
      </c>
      <c r="D68" s="4">
        <v>69503</v>
      </c>
      <c r="E68" s="4">
        <v>12729</v>
      </c>
      <c r="F68" s="4">
        <v>53346</v>
      </c>
      <c r="G68" s="4">
        <v>58177</v>
      </c>
      <c r="H68" s="4">
        <v>373428</v>
      </c>
      <c r="I68" s="4">
        <v>319133</v>
      </c>
      <c r="J68" s="4">
        <v>32478</v>
      </c>
      <c r="K68" s="4">
        <v>25149</v>
      </c>
      <c r="L68" s="4">
        <v>75750</v>
      </c>
      <c r="M68" s="4">
        <v>132830</v>
      </c>
    </row>
    <row r="69" spans="2:13">
      <c r="B69" s="1">
        <v>1992</v>
      </c>
      <c r="C69" s="4">
        <v>1148108</v>
      </c>
      <c r="D69" s="4">
        <v>69727</v>
      </c>
      <c r="E69" s="4">
        <v>13261</v>
      </c>
      <c r="F69" s="4">
        <v>53498</v>
      </c>
      <c r="G69" s="4">
        <v>57939</v>
      </c>
      <c r="H69" s="4">
        <v>368391</v>
      </c>
      <c r="I69" s="4">
        <v>322476</v>
      </c>
      <c r="J69" s="4">
        <v>30376</v>
      </c>
      <c r="K69" s="4">
        <v>25146</v>
      </c>
      <c r="L69" s="4">
        <v>78812</v>
      </c>
      <c r="M69" s="4">
        <v>124833</v>
      </c>
    </row>
    <row r="70" spans="2:13">
      <c r="B70" s="1">
        <v>1993</v>
      </c>
      <c r="C70" s="4">
        <v>1073182</v>
      </c>
      <c r="D70" s="4">
        <v>61450</v>
      </c>
      <c r="E70" s="4">
        <v>13392</v>
      </c>
      <c r="F70" s="4">
        <v>52079</v>
      </c>
      <c r="G70" s="4">
        <v>55984</v>
      </c>
      <c r="H70" s="4">
        <v>349752</v>
      </c>
      <c r="I70" s="4">
        <v>294470</v>
      </c>
      <c r="J70" s="4">
        <v>28328</v>
      </c>
      <c r="K70" s="4">
        <v>23456</v>
      </c>
      <c r="L70" s="4">
        <v>73281</v>
      </c>
      <c r="M70" s="4">
        <v>116968</v>
      </c>
    </row>
    <row r="71" spans="2:13">
      <c r="B71" s="1">
        <v>1994</v>
      </c>
      <c r="C71" s="4">
        <v>895968</v>
      </c>
      <c r="D71" s="4">
        <v>50701</v>
      </c>
      <c r="E71" s="4">
        <v>11936</v>
      </c>
      <c r="F71" s="4">
        <v>48307</v>
      </c>
      <c r="G71" s="4">
        <v>51593</v>
      </c>
      <c r="H71" s="4">
        <v>300382</v>
      </c>
      <c r="I71" s="4">
        <v>228362</v>
      </c>
      <c r="J71" s="4">
        <v>23248</v>
      </c>
      <c r="K71" s="4">
        <v>18724</v>
      </c>
      <c r="L71" s="4">
        <v>62191</v>
      </c>
      <c r="M71" s="4">
        <v>97305</v>
      </c>
    </row>
    <row r="72" spans="2:13">
      <c r="B72" s="1">
        <v>1995</v>
      </c>
      <c r="C72" s="4">
        <v>736584</v>
      </c>
      <c r="D72" s="4">
        <v>39157</v>
      </c>
      <c r="E72" s="4">
        <v>10210</v>
      </c>
      <c r="F72" s="4">
        <v>38178</v>
      </c>
      <c r="G72" s="4">
        <v>43241</v>
      </c>
      <c r="H72" s="4">
        <v>254450</v>
      </c>
      <c r="I72" s="4">
        <v>180855</v>
      </c>
      <c r="J72" s="4">
        <v>19432</v>
      </c>
      <c r="K72" s="4">
        <v>15098</v>
      </c>
      <c r="L72" s="4">
        <v>51342</v>
      </c>
      <c r="M72" s="4">
        <v>81954</v>
      </c>
    </row>
    <row r="73" spans="2:13">
      <c r="B73" s="1">
        <v>1996</v>
      </c>
      <c r="C73" s="4">
        <v>707049</v>
      </c>
      <c r="D73" s="4">
        <v>36949</v>
      </c>
      <c r="E73" s="4">
        <v>9326</v>
      </c>
      <c r="F73" s="4">
        <v>35727</v>
      </c>
      <c r="G73" s="4">
        <v>40475</v>
      </c>
      <c r="H73" s="4">
        <v>246600</v>
      </c>
      <c r="I73" s="4">
        <v>179563</v>
      </c>
      <c r="J73" s="4">
        <v>17533</v>
      </c>
      <c r="K73" s="4">
        <v>14124</v>
      </c>
      <c r="L73" s="4">
        <v>44643</v>
      </c>
      <c r="M73" s="4">
        <v>79422</v>
      </c>
    </row>
    <row r="74" spans="2:13">
      <c r="B74" s="1">
        <v>1997</v>
      </c>
      <c r="C74" s="4">
        <v>605112</v>
      </c>
      <c r="D74" s="4">
        <v>33718</v>
      </c>
      <c r="E74" s="4">
        <v>9227</v>
      </c>
      <c r="F74" s="4">
        <v>31793</v>
      </c>
      <c r="G74" s="4">
        <v>36888</v>
      </c>
      <c r="H74" s="4">
        <v>214769</v>
      </c>
      <c r="I74" s="4">
        <v>150686</v>
      </c>
      <c r="J74" s="4">
        <v>14612</v>
      </c>
      <c r="K74" s="4">
        <v>10927</v>
      </c>
      <c r="L74" s="4">
        <v>30649</v>
      </c>
      <c r="M74" s="4">
        <v>69363</v>
      </c>
    </row>
    <row r="75" spans="2:13">
      <c r="B75" s="1">
        <v>1998</v>
      </c>
      <c r="C75" s="4">
        <v>577226</v>
      </c>
      <c r="D75" s="4">
        <v>34387</v>
      </c>
      <c r="E75" s="4">
        <v>9292</v>
      </c>
      <c r="F75" s="4">
        <v>30927</v>
      </c>
      <c r="G75" s="4">
        <v>37598</v>
      </c>
      <c r="H75" s="4">
        <v>202843</v>
      </c>
      <c r="I75" s="4">
        <v>130555</v>
      </c>
      <c r="J75" s="4">
        <v>13848</v>
      </c>
      <c r="K75" s="4">
        <v>11664</v>
      </c>
      <c r="L75" s="4">
        <v>32580</v>
      </c>
      <c r="M75" s="4">
        <v>70935</v>
      </c>
    </row>
    <row r="76" spans="2:13">
      <c r="B76" s="1">
        <v>1999</v>
      </c>
      <c r="C76" s="4">
        <v>531664</v>
      </c>
      <c r="D76" s="4">
        <v>36252</v>
      </c>
      <c r="E76" s="4">
        <v>8714</v>
      </c>
      <c r="F76" s="4">
        <v>29222</v>
      </c>
      <c r="G76" s="4">
        <v>35211</v>
      </c>
      <c r="H76" s="4">
        <v>183062</v>
      </c>
      <c r="I76" s="4">
        <v>109586</v>
      </c>
      <c r="J76" s="4">
        <v>13672</v>
      </c>
      <c r="K76" s="4">
        <v>12632</v>
      </c>
      <c r="L76" s="4">
        <v>36264</v>
      </c>
      <c r="M76" s="4">
        <v>64579</v>
      </c>
    </row>
    <row r="77" spans="2:13">
      <c r="B77" s="1">
        <v>2000</v>
      </c>
      <c r="C77" s="4">
        <v>486380</v>
      </c>
      <c r="D77" s="4">
        <v>34372</v>
      </c>
      <c r="E77" s="4">
        <v>8418</v>
      </c>
      <c r="F77" s="4">
        <v>29181</v>
      </c>
      <c r="G77" s="4">
        <v>33409</v>
      </c>
      <c r="H77" s="4">
        <v>170215</v>
      </c>
      <c r="I77" s="4">
        <v>101039</v>
      </c>
      <c r="J77" s="4">
        <v>13209</v>
      </c>
      <c r="K77" s="4">
        <v>11460</v>
      </c>
      <c r="L77" s="4">
        <v>27612</v>
      </c>
      <c r="M77" s="4">
        <v>55216</v>
      </c>
    </row>
    <row r="78" spans="2:13">
      <c r="B78" s="1">
        <v>2001</v>
      </c>
      <c r="C78" s="4">
        <v>521363</v>
      </c>
      <c r="D78" s="4">
        <v>34664</v>
      </c>
      <c r="E78" s="4">
        <v>8101</v>
      </c>
      <c r="F78" s="4">
        <v>29368</v>
      </c>
      <c r="G78" s="4">
        <v>35612</v>
      </c>
      <c r="H78" s="4">
        <v>179718</v>
      </c>
      <c r="I78" s="4">
        <v>122497</v>
      </c>
      <c r="J78" s="4">
        <v>13242</v>
      </c>
      <c r="K78" s="4">
        <v>11188</v>
      </c>
      <c r="L78" s="4">
        <v>25624</v>
      </c>
      <c r="M78" s="4">
        <v>59373</v>
      </c>
    </row>
    <row r="79" spans="2:13">
      <c r="B79" s="1">
        <v>2002</v>
      </c>
      <c r="C79" s="4">
        <v>556385</v>
      </c>
      <c r="D79" s="4">
        <v>36590</v>
      </c>
      <c r="E79" s="4">
        <v>8302</v>
      </c>
      <c r="F79" s="4">
        <v>30473</v>
      </c>
      <c r="G79" s="4">
        <v>35396</v>
      </c>
      <c r="H79" s="4">
        <v>183188</v>
      </c>
      <c r="I79" s="4">
        <v>136384</v>
      </c>
      <c r="J79" s="4">
        <v>14151</v>
      </c>
      <c r="K79" s="4">
        <v>11949</v>
      </c>
      <c r="L79" s="4">
        <v>32409</v>
      </c>
      <c r="M79" s="4">
        <v>65374</v>
      </c>
    </row>
    <row r="80" spans="2:13">
      <c r="B80" s="1">
        <v>2003</v>
      </c>
      <c r="C80" s="4">
        <v>563548</v>
      </c>
      <c r="D80" s="4">
        <v>36706</v>
      </c>
      <c r="E80" s="4">
        <v>8183</v>
      </c>
      <c r="F80" s="4">
        <v>30087</v>
      </c>
      <c r="G80" s="4">
        <v>34481</v>
      </c>
      <c r="H80" s="4">
        <v>184600</v>
      </c>
      <c r="I80" s="4">
        <v>141752</v>
      </c>
      <c r="J80" s="4">
        <v>14025</v>
      </c>
      <c r="K80" s="4">
        <v>12245</v>
      </c>
      <c r="L80" s="4">
        <v>33877</v>
      </c>
      <c r="M80" s="4">
        <v>65369</v>
      </c>
    </row>
    <row r="81" spans="2:13">
      <c r="B81" s="1">
        <v>2004</v>
      </c>
      <c r="C81" s="4">
        <v>541626</v>
      </c>
      <c r="D81" s="4">
        <v>37426</v>
      </c>
      <c r="E81" s="4">
        <v>8081</v>
      </c>
      <c r="F81" s="4">
        <v>30062</v>
      </c>
      <c r="G81" s="4">
        <v>34348</v>
      </c>
      <c r="H81" s="4">
        <v>179538</v>
      </c>
      <c r="I81" s="4">
        <v>136420</v>
      </c>
      <c r="J81" s="4">
        <v>13422</v>
      </c>
      <c r="K81" s="4">
        <v>12106</v>
      </c>
      <c r="L81" s="4">
        <v>29102</v>
      </c>
      <c r="M81" s="4">
        <v>58904</v>
      </c>
    </row>
    <row r="82" spans="2:13">
      <c r="B82" s="1">
        <v>2005</v>
      </c>
      <c r="C82" s="4">
        <v>516732</v>
      </c>
      <c r="D82" s="4">
        <v>37923</v>
      </c>
      <c r="E82" s="4">
        <v>8154</v>
      </c>
      <c r="F82" s="4">
        <v>29621</v>
      </c>
      <c r="G82" s="4">
        <v>34229</v>
      </c>
      <c r="H82" s="4">
        <v>176134</v>
      </c>
      <c r="I82" s="4">
        <v>131929</v>
      </c>
      <c r="J82" s="4">
        <v>12325</v>
      </c>
      <c r="K82" s="4">
        <v>10984</v>
      </c>
      <c r="L82" s="4">
        <v>22592</v>
      </c>
      <c r="M82" s="4">
        <v>50684</v>
      </c>
    </row>
    <row r="83" spans="2:13">
      <c r="B83" s="1">
        <v>2006</v>
      </c>
      <c r="C83" s="4">
        <v>494043</v>
      </c>
      <c r="D83" s="4">
        <v>37874</v>
      </c>
      <c r="E83" s="4">
        <v>8092</v>
      </c>
      <c r="F83" s="4">
        <v>29026</v>
      </c>
      <c r="G83" s="4">
        <v>32968</v>
      </c>
      <c r="H83" s="4">
        <v>173556</v>
      </c>
      <c r="I83" s="4">
        <v>129076</v>
      </c>
      <c r="J83" s="4">
        <v>10998</v>
      </c>
      <c r="K83" s="4">
        <v>9840</v>
      </c>
      <c r="L83" s="4">
        <v>18872</v>
      </c>
      <c r="M83" s="4">
        <v>41728</v>
      </c>
    </row>
    <row r="84" spans="2:13">
      <c r="B84" s="1">
        <v>2007</v>
      </c>
      <c r="C84" s="4">
        <v>479469</v>
      </c>
      <c r="D84" s="4">
        <v>36036</v>
      </c>
      <c r="E84" s="4">
        <v>7930</v>
      </c>
      <c r="F84" s="4">
        <v>27838</v>
      </c>
      <c r="G84" s="4">
        <v>30593</v>
      </c>
      <c r="H84" s="4">
        <v>169462</v>
      </c>
      <c r="I84" s="4">
        <v>130912</v>
      </c>
      <c r="J84" s="4">
        <v>10432</v>
      </c>
      <c r="K84" s="4">
        <v>9445</v>
      </c>
      <c r="L84" s="4">
        <v>16872</v>
      </c>
      <c r="M84" s="4">
        <v>38067</v>
      </c>
    </row>
    <row r="85" spans="2:13">
      <c r="B85" s="1">
        <v>2008</v>
      </c>
      <c r="C85" s="4">
        <v>486326</v>
      </c>
      <c r="D85" s="4">
        <v>35802</v>
      </c>
      <c r="E85" s="4">
        <v>7849</v>
      </c>
      <c r="F85" s="4">
        <v>27628</v>
      </c>
      <c r="G85" s="4">
        <v>30065</v>
      </c>
      <c r="H85" s="4">
        <v>160833</v>
      </c>
      <c r="I85" s="4">
        <v>142598</v>
      </c>
      <c r="J85" s="4">
        <v>10660</v>
      </c>
      <c r="K85" s="4">
        <v>8512</v>
      </c>
      <c r="L85" s="4">
        <v>17688</v>
      </c>
      <c r="M85" s="4">
        <v>42756</v>
      </c>
    </row>
    <row r="86" spans="2:13">
      <c r="B86" s="1">
        <v>2009</v>
      </c>
      <c r="C86" s="4">
        <v>733984</v>
      </c>
      <c r="D86" s="4">
        <v>41128</v>
      </c>
      <c r="E86" s="4">
        <v>8557</v>
      </c>
      <c r="F86" s="4">
        <v>33092</v>
      </c>
      <c r="G86" s="4">
        <v>35136</v>
      </c>
      <c r="H86" s="4">
        <v>199098</v>
      </c>
      <c r="I86" s="4">
        <v>246694</v>
      </c>
      <c r="J86" s="4">
        <v>15122</v>
      </c>
      <c r="K86" s="4">
        <v>12916</v>
      </c>
      <c r="L86" s="4">
        <v>55006</v>
      </c>
      <c r="M86" s="4">
        <v>84596</v>
      </c>
    </row>
    <row r="87" spans="2:13">
      <c r="B87" s="1">
        <v>2010</v>
      </c>
      <c r="C87" s="4">
        <v>684179</v>
      </c>
      <c r="D87" s="4">
        <v>38583</v>
      </c>
      <c r="E87" s="4">
        <v>8718</v>
      </c>
      <c r="F87" s="4">
        <v>33256</v>
      </c>
      <c r="G87" s="4">
        <v>34341</v>
      </c>
      <c r="H87" s="4">
        <v>190504</v>
      </c>
      <c r="I87" s="4">
        <v>215869</v>
      </c>
      <c r="J87" s="4">
        <v>15773</v>
      </c>
      <c r="K87" s="4">
        <v>12866</v>
      </c>
      <c r="L87" s="4">
        <v>50169</v>
      </c>
      <c r="M87" s="4">
        <v>81462</v>
      </c>
    </row>
    <row r="88" spans="2:13">
      <c r="B88" s="1">
        <v>2011</v>
      </c>
      <c r="C88" s="4">
        <v>582994</v>
      </c>
      <c r="D88" s="4">
        <v>36492</v>
      </c>
      <c r="E88" s="4">
        <v>8558</v>
      </c>
      <c r="F88" s="4">
        <v>32268</v>
      </c>
      <c r="G88" s="4">
        <v>33892</v>
      </c>
      <c r="H88" s="4">
        <v>169837</v>
      </c>
      <c r="I88" s="4">
        <v>175033</v>
      </c>
      <c r="J88" s="4">
        <v>13272</v>
      </c>
      <c r="K88" s="4">
        <v>10578</v>
      </c>
      <c r="L88" s="4">
        <v>35068</v>
      </c>
      <c r="M88" s="4">
        <v>65445</v>
      </c>
    </row>
    <row r="89" spans="2:13">
      <c r="B89" s="1">
        <v>2012</v>
      </c>
      <c r="C89" s="4">
        <v>534748</v>
      </c>
      <c r="D89" s="4">
        <v>33675</v>
      </c>
      <c r="E89" s="4">
        <v>8209</v>
      </c>
      <c r="F89" s="4">
        <v>30412</v>
      </c>
      <c r="G89" s="4">
        <v>33447</v>
      </c>
      <c r="H89" s="4">
        <v>160068</v>
      </c>
      <c r="I89" s="4">
        <v>158935</v>
      </c>
      <c r="J89" s="4">
        <v>13397</v>
      </c>
      <c r="K89" s="4">
        <v>9912</v>
      </c>
      <c r="L89" s="4">
        <v>26779</v>
      </c>
      <c r="M89" s="4">
        <v>57448</v>
      </c>
    </row>
    <row r="91" spans="2:13">
      <c r="B91" s="1" t="s">
        <v>962</v>
      </c>
    </row>
    <row r="92" spans="2:13">
      <c r="C92" s="1" t="s">
        <v>264</v>
      </c>
      <c r="D92" s="8" t="s">
        <v>785</v>
      </c>
      <c r="E92" s="1" t="s">
        <v>281</v>
      </c>
      <c r="F92" s="1" t="s">
        <v>282</v>
      </c>
      <c r="G92" s="8" t="s">
        <v>283</v>
      </c>
      <c r="H92" s="1" t="s">
        <v>284</v>
      </c>
      <c r="I92" s="1" t="s">
        <v>285</v>
      </c>
      <c r="J92" s="8" t="s">
        <v>286</v>
      </c>
      <c r="K92" s="1" t="s">
        <v>287</v>
      </c>
      <c r="L92" s="1" t="s">
        <v>288</v>
      </c>
      <c r="M92" s="8" t="s">
        <v>289</v>
      </c>
    </row>
    <row r="93" spans="2:13">
      <c r="B93" s="1">
        <v>1981</v>
      </c>
      <c r="C93" s="11">
        <f>(C58/C59)*C94</f>
        <v>662660.95440182951</v>
      </c>
      <c r="D93" s="11">
        <f t="shared" ref="D93:D108" si="55">(D58/D59)*D94</f>
        <v>39833.31822765289</v>
      </c>
      <c r="E93" s="11">
        <f t="shared" ref="E93:E108" si="56">(E58/E59)*E94</f>
        <v>7518.4551858675613</v>
      </c>
      <c r="F93" s="11">
        <f t="shared" ref="F93:F108" si="57">(F58/F59)*F94</f>
        <v>34234.251690623714</v>
      </c>
      <c r="G93" s="11">
        <f t="shared" ref="G93:G108" si="58">(G58/G59)*G94</f>
        <v>41845.279115159407</v>
      </c>
      <c r="H93" s="11">
        <f t="shared" ref="H93:H108" si="59">(H58/H59)*H94</f>
        <v>260749.65180729071</v>
      </c>
      <c r="I93" s="11">
        <f t="shared" ref="I93:I108" si="60">(I58/I59)*I94</f>
        <v>165479.73322007348</v>
      </c>
      <c r="J93" s="11">
        <f t="shared" ref="J93:J108" si="61">(J58/J59)*J94</f>
        <v>18339.192170818511</v>
      </c>
      <c r="K93" s="11">
        <f t="shared" ref="K93:K108" si="62">(K58/K59)*K94</f>
        <v>11904.109819712634</v>
      </c>
      <c r="L93" s="11">
        <f t="shared" ref="L93:L108" si="63">(L58/L59)*L94</f>
        <v>18133.968612352764</v>
      </c>
      <c r="M93" s="11">
        <f t="shared" ref="M93:M108" si="64">(M58/M59)*M94</f>
        <v>57127.765062064791</v>
      </c>
    </row>
    <row r="94" spans="2:13">
      <c r="B94" s="1">
        <v>1982</v>
      </c>
      <c r="C94" s="11">
        <f>(C59/C60)*C95</f>
        <v>1102093.1179269289</v>
      </c>
      <c r="D94" s="11">
        <f t="shared" si="55"/>
        <v>48611.370425292131</v>
      </c>
      <c r="E94" s="11">
        <f t="shared" si="56"/>
        <v>8911.8656117914798</v>
      </c>
      <c r="F94" s="11">
        <f t="shared" si="57"/>
        <v>47177.437863680672</v>
      </c>
      <c r="G94" s="11">
        <f t="shared" si="58"/>
        <v>51739.708739969639</v>
      </c>
      <c r="H94" s="11">
        <f t="shared" si="59"/>
        <v>386142.84451201069</v>
      </c>
      <c r="I94" s="11">
        <f t="shared" si="60"/>
        <v>301536.79675616836</v>
      </c>
      <c r="J94" s="11">
        <f t="shared" si="61"/>
        <v>32852.791814946628</v>
      </c>
      <c r="K94" s="11">
        <f t="shared" si="62"/>
        <v>21312.178640065882</v>
      </c>
      <c r="L94" s="11">
        <f t="shared" si="63"/>
        <v>61838.051616692217</v>
      </c>
      <c r="M94" s="11">
        <f t="shared" si="64"/>
        <v>133710.07932182864</v>
      </c>
    </row>
    <row r="95" spans="2:13">
      <c r="B95" s="1">
        <v>1983</v>
      </c>
      <c r="C95" s="11">
        <f t="shared" ref="C95:C107" si="65">(C60/C61)*C96</f>
        <v>1195666.3462053302</v>
      </c>
      <c r="D95" s="11">
        <f t="shared" si="55"/>
        <v>53116.651758704553</v>
      </c>
      <c r="E95" s="11">
        <f t="shared" si="56"/>
        <v>9653.8114229977218</v>
      </c>
      <c r="F95" s="11">
        <f t="shared" si="57"/>
        <v>48515.775233541965</v>
      </c>
      <c r="G95" s="11">
        <f t="shared" si="58"/>
        <v>54580.43504662763</v>
      </c>
      <c r="H95" s="11">
        <f t="shared" si="59"/>
        <v>373329.63757339295</v>
      </c>
      <c r="I95" s="11">
        <f t="shared" si="60"/>
        <v>332851.85810227884</v>
      </c>
      <c r="J95" s="11">
        <f t="shared" si="61"/>
        <v>38228.03380782919</v>
      </c>
      <c r="K95" s="11">
        <f t="shared" si="62"/>
        <v>25685.82190903266</v>
      </c>
      <c r="L95" s="11">
        <f t="shared" si="63"/>
        <v>107875.48820516164</v>
      </c>
      <c r="M95" s="11">
        <f t="shared" si="64"/>
        <v>147792.93490765971</v>
      </c>
    </row>
    <row r="96" spans="2:13">
      <c r="B96" s="1">
        <v>1984</v>
      </c>
      <c r="C96" s="11">
        <f t="shared" si="65"/>
        <v>1139262.1214998211</v>
      </c>
      <c r="D96" s="11">
        <f t="shared" si="55"/>
        <v>56271.704134290296</v>
      </c>
      <c r="E96" s="11">
        <f t="shared" si="56"/>
        <v>11071.704996206781</v>
      </c>
      <c r="F96" s="11">
        <f t="shared" si="57"/>
        <v>48522.048689963187</v>
      </c>
      <c r="G96" s="11">
        <f t="shared" si="58"/>
        <v>57601.060073736713</v>
      </c>
      <c r="H96" s="11">
        <f t="shared" si="59"/>
        <v>358190.37622282561</v>
      </c>
      <c r="I96" s="11">
        <f t="shared" si="60"/>
        <v>283963.82262453041</v>
      </c>
      <c r="J96" s="11">
        <f t="shared" si="61"/>
        <v>35259.266903914599</v>
      </c>
      <c r="K96" s="11">
        <f t="shared" si="62"/>
        <v>27502.137457673642</v>
      </c>
      <c r="L96" s="11">
        <f t="shared" si="63"/>
        <v>105832.45972136119</v>
      </c>
      <c r="M96" s="11">
        <f t="shared" si="64"/>
        <v>150793.18195579777</v>
      </c>
    </row>
    <row r="97" spans="2:13">
      <c r="B97" s="1">
        <v>1985</v>
      </c>
      <c r="C97" s="11">
        <f t="shared" si="65"/>
        <v>1088808.399321117</v>
      </c>
      <c r="D97" s="11">
        <f t="shared" si="55"/>
        <v>59368.368230618667</v>
      </c>
      <c r="E97" s="11">
        <f t="shared" si="56"/>
        <v>11693.364040316459</v>
      </c>
      <c r="F97" s="11">
        <f t="shared" si="57"/>
        <v>49583.308401220384</v>
      </c>
      <c r="G97" s="11">
        <f t="shared" si="58"/>
        <v>57001.746313164171</v>
      </c>
      <c r="H97" s="11">
        <f t="shared" si="59"/>
        <v>345484.04205448658</v>
      </c>
      <c r="I97" s="11">
        <f t="shared" si="60"/>
        <v>265020.60682478792</v>
      </c>
      <c r="J97" s="11">
        <f t="shared" si="61"/>
        <v>34792.921708185058</v>
      </c>
      <c r="K97" s="11">
        <f t="shared" si="62"/>
        <v>27843.114487050414</v>
      </c>
      <c r="L97" s="11">
        <f t="shared" si="63"/>
        <v>91527.676074260133</v>
      </c>
      <c r="M97" s="11">
        <f t="shared" si="64"/>
        <v>140884.40326975478</v>
      </c>
    </row>
    <row r="98" spans="2:13">
      <c r="B98" s="1">
        <v>1986</v>
      </c>
      <c r="C98" s="11">
        <f t="shared" si="65"/>
        <v>1038735.0648061843</v>
      </c>
      <c r="D98" s="11">
        <f t="shared" si="55"/>
        <v>61218.025505664635</v>
      </c>
      <c r="E98" s="11">
        <f t="shared" si="56"/>
        <v>11776.393844153024</v>
      </c>
      <c r="F98" s="11">
        <f t="shared" si="57"/>
        <v>48684.112980844831</v>
      </c>
      <c r="G98" s="11">
        <f t="shared" si="58"/>
        <v>55467.377575363258</v>
      </c>
      <c r="H98" s="11">
        <f t="shared" si="59"/>
        <v>325234.79540343356</v>
      </c>
      <c r="I98" s="11">
        <f t="shared" si="60"/>
        <v>236697.99031097777</v>
      </c>
      <c r="J98" s="11">
        <f t="shared" si="61"/>
        <v>32399.834519572963</v>
      </c>
      <c r="K98" s="11">
        <f t="shared" si="62"/>
        <v>28506.12537750525</v>
      </c>
      <c r="L98" s="11">
        <f t="shared" si="63"/>
        <v>99887.366308851793</v>
      </c>
      <c r="M98" s="11">
        <f t="shared" si="64"/>
        <v>134744.29064486831</v>
      </c>
    </row>
    <row r="99" spans="2:13">
      <c r="B99" s="1">
        <v>1987</v>
      </c>
      <c r="C99" s="11">
        <f t="shared" si="65"/>
        <v>971319.89944010333</v>
      </c>
      <c r="D99" s="11">
        <f t="shared" si="55"/>
        <v>62119.915890622222</v>
      </c>
      <c r="E99" s="11">
        <f t="shared" si="56"/>
        <v>11542.207217947325</v>
      </c>
      <c r="F99" s="11">
        <f t="shared" si="57"/>
        <v>47186.848048312509</v>
      </c>
      <c r="G99" s="11">
        <f t="shared" si="58"/>
        <v>54637.960800260247</v>
      </c>
      <c r="H99" s="11">
        <f t="shared" si="59"/>
        <v>302110.46167743026</v>
      </c>
      <c r="I99" s="11">
        <f t="shared" si="60"/>
        <v>203676.02385092177</v>
      </c>
      <c r="J99" s="11">
        <f t="shared" si="61"/>
        <v>31582.056939501785</v>
      </c>
      <c r="K99" s="11">
        <f t="shared" si="62"/>
        <v>28227.549373112466</v>
      </c>
      <c r="L99" s="11">
        <f t="shared" si="63"/>
        <v>94267.245848151608</v>
      </c>
      <c r="M99" s="11">
        <f t="shared" si="64"/>
        <v>131539.26975476841</v>
      </c>
    </row>
    <row r="100" spans="2:13">
      <c r="B100" s="1">
        <v>1988</v>
      </c>
      <c r="C100" s="11">
        <f t="shared" si="65"/>
        <v>944471.5825086924</v>
      </c>
      <c r="D100" s="11">
        <f t="shared" si="55"/>
        <v>65194.684382229083</v>
      </c>
      <c r="E100" s="11">
        <f t="shared" si="56"/>
        <v>11640.139807087891</v>
      </c>
      <c r="F100" s="11">
        <f t="shared" si="57"/>
        <v>45832.827037398158</v>
      </c>
      <c r="G100" s="11">
        <f t="shared" si="58"/>
        <v>55147.325200607243</v>
      </c>
      <c r="H100" s="11">
        <f t="shared" si="59"/>
        <v>307104.1442573184</v>
      </c>
      <c r="I100" s="11">
        <f t="shared" si="60"/>
        <v>184916.15024620734</v>
      </c>
      <c r="J100" s="11">
        <f t="shared" si="61"/>
        <v>32753.498220640573</v>
      </c>
      <c r="K100" s="11">
        <f t="shared" si="62"/>
        <v>28219.749244989467</v>
      </c>
      <c r="L100" s="11">
        <f t="shared" si="63"/>
        <v>81306.559887761381</v>
      </c>
      <c r="M100" s="11">
        <f t="shared" si="64"/>
        <v>126831.53981229187</v>
      </c>
    </row>
    <row r="101" spans="2:13">
      <c r="B101" s="1">
        <v>1989</v>
      </c>
      <c r="C101" s="11">
        <f t="shared" si="65"/>
        <v>949498.89699758042</v>
      </c>
      <c r="D101" s="11">
        <f t="shared" si="55"/>
        <v>68994.09312533366</v>
      </c>
      <c r="E101" s="11">
        <f t="shared" si="56"/>
        <v>12329.925869730137</v>
      </c>
      <c r="F101" s="11">
        <f t="shared" si="57"/>
        <v>47109.475419117407</v>
      </c>
      <c r="G101" s="11">
        <f t="shared" si="58"/>
        <v>54849.237204510951</v>
      </c>
      <c r="H101" s="11">
        <f t="shared" si="59"/>
        <v>320204.44079452811</v>
      </c>
      <c r="I101" s="11">
        <f t="shared" si="60"/>
        <v>179085.65400899883</v>
      </c>
      <c r="J101" s="11">
        <f t="shared" si="61"/>
        <v>33181.911032028474</v>
      </c>
      <c r="K101" s="11">
        <f t="shared" si="62"/>
        <v>27947.859064702108</v>
      </c>
      <c r="L101" s="11">
        <f t="shared" si="63"/>
        <v>79688.863649711202</v>
      </c>
      <c r="M101" s="11">
        <f t="shared" si="64"/>
        <v>120234.30578262187</v>
      </c>
    </row>
    <row r="102" spans="2:13">
      <c r="B102" s="1">
        <v>1990</v>
      </c>
      <c r="C102" s="11">
        <f t="shared" si="65"/>
        <v>1028685.778351776</v>
      </c>
      <c r="D102" s="11">
        <f t="shared" si="55"/>
        <v>67021.403404709665</v>
      </c>
      <c r="E102" s="11">
        <f t="shared" si="56"/>
        <v>12001.000108377586</v>
      </c>
      <c r="F102" s="11">
        <f t="shared" si="57"/>
        <v>49839.4745384204</v>
      </c>
      <c r="G102" s="11">
        <f t="shared" si="58"/>
        <v>55121.177130774238</v>
      </c>
      <c r="H102" s="11">
        <f t="shared" si="59"/>
        <v>346188.14501161716</v>
      </c>
      <c r="I102" s="11">
        <f t="shared" si="60"/>
        <v>241012.42886532258</v>
      </c>
      <c r="J102" s="11">
        <f t="shared" si="61"/>
        <v>32360.786476868336</v>
      </c>
      <c r="K102" s="11">
        <f t="shared" si="62"/>
        <v>25849.624599615625</v>
      </c>
      <c r="L102" s="11">
        <f t="shared" si="63"/>
        <v>75534.705732650284</v>
      </c>
      <c r="M102" s="11">
        <f t="shared" si="64"/>
        <v>117006.53224341509</v>
      </c>
    </row>
    <row r="103" spans="2:13">
      <c r="B103" s="1">
        <v>1991</v>
      </c>
      <c r="C103" s="11">
        <f t="shared" si="65"/>
        <v>1235198.8821160377</v>
      </c>
      <c r="D103" s="11">
        <f>(D68/D69)*D104</f>
        <v>72467.153093303292</v>
      </c>
      <c r="E103" s="11">
        <f t="shared" si="56"/>
        <v>13549.825295328925</v>
      </c>
      <c r="F103" s="11">
        <f t="shared" si="57"/>
        <v>55777.301041109677</v>
      </c>
      <c r="G103" s="11">
        <f t="shared" si="58"/>
        <v>60848.650346996321</v>
      </c>
      <c r="H103" s="11">
        <f t="shared" si="59"/>
        <v>391267.49862410314</v>
      </c>
      <c r="I103" s="11">
        <f t="shared" si="60"/>
        <v>342166.9282215999</v>
      </c>
      <c r="J103" s="11">
        <f t="shared" si="61"/>
        <v>36234.35231316727</v>
      </c>
      <c r="K103" s="11">
        <f t="shared" si="62"/>
        <v>28023.631737896947</v>
      </c>
      <c r="L103" s="11">
        <f t="shared" si="63"/>
        <v>90502.577571861999</v>
      </c>
      <c r="M103" s="11">
        <f t="shared" si="64"/>
        <v>137374.29003935817</v>
      </c>
    </row>
    <row r="104" spans="2:13">
      <c r="B104" s="1">
        <v>1992</v>
      </c>
      <c r="C104" s="11">
        <f t="shared" si="65"/>
        <v>1226758.7636999427</v>
      </c>
      <c r="D104" s="11">
        <f t="shared" si="55"/>
        <v>72700.706210332763</v>
      </c>
      <c r="E104" s="11">
        <f t="shared" si="56"/>
        <v>14116.131136880893</v>
      </c>
      <c r="F104" s="11">
        <f t="shared" si="57"/>
        <v>55936.228603780706</v>
      </c>
      <c r="G104" s="11">
        <f t="shared" si="58"/>
        <v>60599.720722186088</v>
      </c>
      <c r="H104" s="11">
        <f t="shared" si="59"/>
        <v>385989.86976239592</v>
      </c>
      <c r="I104" s="11">
        <f t="shared" si="60"/>
        <v>345751.21452556975</v>
      </c>
      <c r="J104" s="11">
        <f t="shared" si="61"/>
        <v>33889.238434163708</v>
      </c>
      <c r="K104" s="11">
        <f t="shared" si="62"/>
        <v>28020.288825844236</v>
      </c>
      <c r="L104" s="11">
        <f t="shared" si="63"/>
        <v>94160.912786714034</v>
      </c>
      <c r="M104" s="11">
        <f t="shared" si="64"/>
        <v>129103.70208901</v>
      </c>
    </row>
    <row r="105" spans="2:13">
      <c r="B105" s="1">
        <v>1993</v>
      </c>
      <c r="C105" s="11">
        <f t="shared" si="65"/>
        <v>1146699.982532159</v>
      </c>
      <c r="D105" s="11">
        <f t="shared" si="55"/>
        <v>64070.710006524707</v>
      </c>
      <c r="E105" s="11">
        <f t="shared" si="56"/>
        <v>14255.578627939742</v>
      </c>
      <c r="F105" s="11">
        <f t="shared" si="57"/>
        <v>54452.556160161039</v>
      </c>
      <c r="G105" s="11">
        <f t="shared" si="58"/>
        <v>58554.941661244862</v>
      </c>
      <c r="H105" s="11">
        <f t="shared" si="59"/>
        <v>366460.44265233813</v>
      </c>
      <c r="I105" s="11">
        <f t="shared" si="60"/>
        <v>315723.83725097222</v>
      </c>
      <c r="J105" s="11">
        <f t="shared" si="61"/>
        <v>31604.370106761573</v>
      </c>
      <c r="K105" s="11">
        <f t="shared" si="62"/>
        <v>26137.115036148985</v>
      </c>
      <c r="L105" s="11">
        <f t="shared" si="63"/>
        <v>87552.731182093994</v>
      </c>
      <c r="M105" s="11">
        <f t="shared" si="64"/>
        <v>120969.63003330307</v>
      </c>
    </row>
    <row r="106" spans="2:13">
      <c r="B106" s="1">
        <v>1994</v>
      </c>
      <c r="C106" s="11">
        <f t="shared" si="65"/>
        <v>957345.99531987449</v>
      </c>
      <c r="D106" s="11">
        <f t="shared" si="55"/>
        <v>52863.288332641321</v>
      </c>
      <c r="E106" s="11">
        <f t="shared" si="56"/>
        <v>12705.688956323833</v>
      </c>
      <c r="F106" s="11">
        <f t="shared" si="57"/>
        <v>50508.64322335105</v>
      </c>
      <c r="G106" s="11">
        <f t="shared" si="58"/>
        <v>53962.294675775331</v>
      </c>
      <c r="H106" s="11">
        <f t="shared" si="59"/>
        <v>314731.92629290075</v>
      </c>
      <c r="I106" s="11">
        <f t="shared" si="60"/>
        <v>244844.38795906721</v>
      </c>
      <c r="J106" s="11">
        <f t="shared" si="61"/>
        <v>25936.825622775807</v>
      </c>
      <c r="K106" s="11">
        <f t="shared" si="62"/>
        <v>20864.228425002286</v>
      </c>
      <c r="L106" s="11">
        <f t="shared" si="63"/>
        <v>74302.914874873546</v>
      </c>
      <c r="M106" s="11">
        <f t="shared" si="64"/>
        <v>100633.93278837422</v>
      </c>
    </row>
    <row r="107" spans="2:13">
      <c r="B107" s="1">
        <v>1995</v>
      </c>
      <c r="C107" s="11">
        <f t="shared" si="65"/>
        <v>787043.44643636211</v>
      </c>
      <c r="D107" s="11">
        <f t="shared" si="55"/>
        <v>40826.961622872055</v>
      </c>
      <c r="E107" s="11">
        <f t="shared" si="56"/>
        <v>10868.388425273653</v>
      </c>
      <c r="F107" s="11">
        <f t="shared" si="57"/>
        <v>39918.003208253387</v>
      </c>
      <c r="G107" s="11">
        <f t="shared" si="58"/>
        <v>45226.747505964006</v>
      </c>
      <c r="H107" s="11">
        <f t="shared" si="59"/>
        <v>266605.65095521236</v>
      </c>
      <c r="I107" s="11">
        <f t="shared" si="60"/>
        <v>193908.49521521575</v>
      </c>
      <c r="J107" s="11">
        <f t="shared" si="61"/>
        <v>21679.473309608544</v>
      </c>
      <c r="K107" s="11">
        <f t="shared" si="62"/>
        <v>16823.762057289281</v>
      </c>
      <c r="L107" s="11">
        <f t="shared" si="63"/>
        <v>61341.034160984032</v>
      </c>
      <c r="M107" s="11">
        <f t="shared" si="64"/>
        <v>84757.754768392377</v>
      </c>
    </row>
    <row r="108" spans="2:13">
      <c r="B108" s="1">
        <v>1996</v>
      </c>
      <c r="C108" s="11">
        <f>(C73/C74)*C109</f>
        <v>755485.16090409702</v>
      </c>
      <c r="D108" s="11">
        <f t="shared" si="55"/>
        <v>38524.795183581475</v>
      </c>
      <c r="E108" s="11">
        <f t="shared" si="56"/>
        <v>9927.3839817925655</v>
      </c>
      <c r="F108" s="11">
        <f t="shared" si="57"/>
        <v>37355.296260183059</v>
      </c>
      <c r="G108" s="11">
        <f t="shared" si="58"/>
        <v>42333.725059639997</v>
      </c>
      <c r="H108" s="11">
        <f t="shared" si="59"/>
        <v>258380.638732778</v>
      </c>
      <c r="I108" s="11">
        <f t="shared" si="60"/>
        <v>192523.24307500364</v>
      </c>
      <c r="J108" s="11">
        <f t="shared" si="61"/>
        <v>19560.838078291818</v>
      </c>
      <c r="K108" s="11">
        <f t="shared" si="62"/>
        <v>15738.429944174979</v>
      </c>
      <c r="L108" s="11">
        <f t="shared" si="63"/>
        <v>53337.380469183328</v>
      </c>
      <c r="M108" s="11">
        <f t="shared" si="64"/>
        <v>82139.131698455953</v>
      </c>
    </row>
    <row r="109" spans="2:13">
      <c r="B109" s="1">
        <v>1997</v>
      </c>
      <c r="C109" s="4">
        <v>646565</v>
      </c>
      <c r="D109" s="4">
        <v>35156</v>
      </c>
      <c r="E109" s="4">
        <v>9822</v>
      </c>
      <c r="F109" s="4">
        <v>33242</v>
      </c>
      <c r="G109" s="4">
        <v>38582</v>
      </c>
      <c r="H109" s="4">
        <v>225029</v>
      </c>
      <c r="I109" s="4">
        <v>161562</v>
      </c>
      <c r="J109" s="4">
        <v>16302</v>
      </c>
      <c r="K109" s="4">
        <v>12176</v>
      </c>
      <c r="L109" s="4">
        <v>36618</v>
      </c>
      <c r="M109" s="4">
        <v>71736</v>
      </c>
    </row>
    <row r="110" spans="2:13">
      <c r="B110" s="1">
        <v>1998</v>
      </c>
      <c r="C110" s="4">
        <v>613868</v>
      </c>
      <c r="D110" s="4">
        <v>35893</v>
      </c>
      <c r="E110" s="4">
        <v>9859</v>
      </c>
      <c r="F110" s="4">
        <v>32385</v>
      </c>
      <c r="G110" s="4">
        <v>39453</v>
      </c>
      <c r="H110" s="4">
        <v>213724</v>
      </c>
      <c r="I110" s="4">
        <v>139212</v>
      </c>
      <c r="J110" s="4">
        <v>15334</v>
      </c>
      <c r="K110" s="4">
        <v>13051</v>
      </c>
      <c r="L110" s="4">
        <v>36987</v>
      </c>
      <c r="M110" s="4">
        <v>74002</v>
      </c>
    </row>
    <row r="111" spans="2:13">
      <c r="B111" s="1">
        <v>1999</v>
      </c>
      <c r="C111" s="4">
        <v>564656</v>
      </c>
      <c r="D111" s="4">
        <v>38117</v>
      </c>
      <c r="E111" s="4">
        <v>9338</v>
      </c>
      <c r="F111" s="4">
        <v>30692</v>
      </c>
      <c r="G111" s="4">
        <v>37165</v>
      </c>
      <c r="H111" s="4">
        <v>191552</v>
      </c>
      <c r="I111" s="4">
        <v>117651</v>
      </c>
      <c r="J111" s="4">
        <v>15044</v>
      </c>
      <c r="K111" s="4">
        <v>13901</v>
      </c>
      <c r="L111" s="4">
        <v>39999</v>
      </c>
      <c r="M111" s="4">
        <v>67645</v>
      </c>
    </row>
    <row r="112" spans="2:13">
      <c r="B112" s="1">
        <v>2000</v>
      </c>
      <c r="C112" s="4">
        <v>514521</v>
      </c>
      <c r="D112" s="4">
        <v>36064</v>
      </c>
      <c r="E112" s="4">
        <v>9043</v>
      </c>
      <c r="F112" s="4">
        <v>30712</v>
      </c>
      <c r="G112" s="4">
        <v>35255</v>
      </c>
      <c r="H112" s="4">
        <v>177196</v>
      </c>
      <c r="I112" s="4">
        <v>106885</v>
      </c>
      <c r="J112" s="4">
        <v>14692</v>
      </c>
      <c r="K112" s="4">
        <v>12608</v>
      </c>
      <c r="L112" s="4">
        <v>30949</v>
      </c>
      <c r="M112" s="4">
        <v>58055</v>
      </c>
    </row>
    <row r="113" spans="2:13">
      <c r="B113" s="1">
        <v>2001</v>
      </c>
      <c r="C113" s="4">
        <v>550698</v>
      </c>
      <c r="D113" s="4">
        <v>36660</v>
      </c>
      <c r="E113" s="4">
        <v>8704</v>
      </c>
      <c r="F113" s="4">
        <v>30828</v>
      </c>
      <c r="G113" s="4">
        <v>37878</v>
      </c>
      <c r="H113" s="4">
        <v>187616</v>
      </c>
      <c r="I113" s="4">
        <v>128414</v>
      </c>
      <c r="J113" s="4">
        <v>14688</v>
      </c>
      <c r="K113" s="4">
        <v>12368</v>
      </c>
      <c r="L113" s="4">
        <v>28446</v>
      </c>
      <c r="M113" s="4">
        <v>62084</v>
      </c>
    </row>
    <row r="114" spans="2:13">
      <c r="B114" s="1">
        <v>2002</v>
      </c>
      <c r="C114" s="4">
        <v>584397</v>
      </c>
      <c r="D114" s="4">
        <v>38282</v>
      </c>
      <c r="E114" s="4">
        <v>8956</v>
      </c>
      <c r="F114" s="4">
        <v>31831</v>
      </c>
      <c r="G114" s="4">
        <v>37368</v>
      </c>
      <c r="H114" s="4">
        <v>189687</v>
      </c>
      <c r="I114" s="4">
        <v>142922</v>
      </c>
      <c r="J114" s="4">
        <v>15677</v>
      </c>
      <c r="K114" s="4">
        <v>13222</v>
      </c>
      <c r="L114" s="4">
        <v>35482</v>
      </c>
      <c r="M114" s="4">
        <v>68049</v>
      </c>
    </row>
    <row r="115" spans="2:13">
      <c r="B115" s="1">
        <v>2003</v>
      </c>
      <c r="C115" s="4">
        <v>589608</v>
      </c>
      <c r="D115" s="4">
        <v>38324</v>
      </c>
      <c r="E115" s="4">
        <v>8822</v>
      </c>
      <c r="F115" s="4">
        <v>31442</v>
      </c>
      <c r="G115" s="4">
        <v>36321</v>
      </c>
      <c r="H115" s="4">
        <v>191159</v>
      </c>
      <c r="I115" s="4">
        <v>146964</v>
      </c>
      <c r="J115" s="4">
        <v>15519</v>
      </c>
      <c r="K115" s="4">
        <v>13511</v>
      </c>
      <c r="L115" s="4">
        <v>37006</v>
      </c>
      <c r="M115" s="4">
        <v>67710</v>
      </c>
    </row>
    <row r="116" spans="2:13">
      <c r="B116" s="1">
        <v>2004</v>
      </c>
      <c r="C116" s="4">
        <v>567283</v>
      </c>
      <c r="D116" s="4">
        <v>38891</v>
      </c>
      <c r="E116" s="4">
        <v>8584</v>
      </c>
      <c r="F116" s="4">
        <v>31163</v>
      </c>
      <c r="G116" s="4">
        <v>36128</v>
      </c>
      <c r="H116" s="4">
        <v>185576</v>
      </c>
      <c r="I116" s="4">
        <v>142645</v>
      </c>
      <c r="J116" s="4">
        <v>14838</v>
      </c>
      <c r="K116" s="4">
        <v>13291</v>
      </c>
      <c r="L116" s="4">
        <v>32088</v>
      </c>
      <c r="M116" s="4">
        <v>61251</v>
      </c>
    </row>
    <row r="117" spans="2:13">
      <c r="B117" s="1">
        <v>2005</v>
      </c>
      <c r="C117" s="4">
        <v>540594</v>
      </c>
      <c r="D117" s="4">
        <v>39221</v>
      </c>
      <c r="E117" s="4">
        <v>8614</v>
      </c>
      <c r="F117" s="4">
        <v>30699</v>
      </c>
      <c r="G117" s="4">
        <v>35803</v>
      </c>
      <c r="H117" s="4">
        <v>182157</v>
      </c>
      <c r="I117" s="4">
        <v>136679</v>
      </c>
      <c r="J117" s="4">
        <v>13667</v>
      </c>
      <c r="K117" s="4">
        <v>12124</v>
      </c>
      <c r="L117" s="4">
        <v>25698</v>
      </c>
      <c r="M117" s="4">
        <v>53197</v>
      </c>
    </row>
    <row r="118" spans="2:13">
      <c r="B118" s="1">
        <v>2006</v>
      </c>
      <c r="C118" s="4">
        <v>519063</v>
      </c>
      <c r="D118" s="4">
        <v>39298</v>
      </c>
      <c r="E118" s="4">
        <v>8600</v>
      </c>
      <c r="F118" s="4">
        <v>30200</v>
      </c>
      <c r="G118" s="4">
        <v>34658</v>
      </c>
      <c r="H118" s="4">
        <v>179470</v>
      </c>
      <c r="I118" s="4">
        <v>134072</v>
      </c>
      <c r="J118" s="4">
        <v>12329</v>
      </c>
      <c r="K118" s="4">
        <v>10928</v>
      </c>
      <c r="L118" s="4">
        <v>22551</v>
      </c>
      <c r="M118" s="4">
        <v>44332</v>
      </c>
    </row>
    <row r="119" spans="2:13">
      <c r="B119" s="1">
        <v>2007</v>
      </c>
      <c r="C119" s="4">
        <v>504132</v>
      </c>
      <c r="D119" s="4">
        <v>37672</v>
      </c>
      <c r="E119" s="4">
        <v>8395</v>
      </c>
      <c r="F119" s="4">
        <v>28858</v>
      </c>
      <c r="G119" s="4">
        <v>32258</v>
      </c>
      <c r="H119" s="4">
        <v>174921</v>
      </c>
      <c r="I119" s="4">
        <v>135784</v>
      </c>
      <c r="J119" s="4">
        <v>11789</v>
      </c>
      <c r="K119" s="4">
        <v>10559</v>
      </c>
      <c r="L119" s="4">
        <v>20872</v>
      </c>
      <c r="M119" s="4">
        <v>40650</v>
      </c>
    </row>
    <row r="120" spans="2:13">
      <c r="B120" s="1">
        <v>2008</v>
      </c>
      <c r="C120" s="4">
        <v>511221</v>
      </c>
      <c r="D120" s="4">
        <v>37265</v>
      </c>
      <c r="E120" s="4">
        <v>8300</v>
      </c>
      <c r="F120" s="4">
        <v>28485</v>
      </c>
      <c r="G120" s="4">
        <v>31823</v>
      </c>
      <c r="H120" s="4">
        <v>166422</v>
      </c>
      <c r="I120" s="4">
        <v>147097</v>
      </c>
      <c r="J120" s="4">
        <v>12173</v>
      </c>
      <c r="K120" s="4">
        <v>9732</v>
      </c>
      <c r="L120" s="4">
        <v>21952</v>
      </c>
      <c r="M120" s="4">
        <v>45645</v>
      </c>
    </row>
    <row r="121" spans="2:13">
      <c r="B121" s="1">
        <v>2009</v>
      </c>
      <c r="C121" s="4">
        <v>769903</v>
      </c>
      <c r="D121" s="4">
        <v>42778</v>
      </c>
      <c r="E121" s="4">
        <v>9099</v>
      </c>
      <c r="F121" s="4">
        <v>34188</v>
      </c>
      <c r="G121" s="4">
        <v>37580</v>
      </c>
      <c r="H121" s="4">
        <v>206857</v>
      </c>
      <c r="I121" s="4">
        <v>256507</v>
      </c>
      <c r="J121" s="4">
        <v>17041</v>
      </c>
      <c r="K121" s="4">
        <v>14784</v>
      </c>
      <c r="L121" s="4">
        <v>59267</v>
      </c>
      <c r="M121" s="4">
        <v>88785</v>
      </c>
    </row>
    <row r="122" spans="2:13">
      <c r="B122" s="1">
        <v>2010</v>
      </c>
      <c r="C122" s="4">
        <v>718055</v>
      </c>
      <c r="D122" s="4">
        <v>40182</v>
      </c>
      <c r="E122" s="4">
        <v>9445</v>
      </c>
      <c r="F122" s="4">
        <v>34367</v>
      </c>
      <c r="G122" s="4">
        <v>37284</v>
      </c>
      <c r="H122" s="4">
        <v>198538</v>
      </c>
      <c r="I122" s="4">
        <v>223082</v>
      </c>
      <c r="J122" s="4">
        <v>17783</v>
      </c>
      <c r="K122" s="4">
        <v>14705</v>
      </c>
      <c r="L122" s="4">
        <v>54073</v>
      </c>
      <c r="M122" s="4">
        <v>85593</v>
      </c>
    </row>
    <row r="123" spans="2:13">
      <c r="B123" s="1">
        <v>2011</v>
      </c>
      <c r="C123" s="4">
        <v>607908</v>
      </c>
      <c r="D123" s="4">
        <v>37704</v>
      </c>
      <c r="E123" s="4">
        <v>9198</v>
      </c>
      <c r="F123" s="4">
        <v>33166</v>
      </c>
      <c r="G123" s="4">
        <v>36400</v>
      </c>
      <c r="H123" s="4">
        <v>174658</v>
      </c>
      <c r="I123" s="4">
        <v>180144</v>
      </c>
      <c r="J123" s="4">
        <v>14724</v>
      </c>
      <c r="K123" s="4">
        <v>12105</v>
      </c>
      <c r="L123" s="4">
        <v>38606</v>
      </c>
      <c r="M123" s="4">
        <v>68338</v>
      </c>
    </row>
    <row r="124" spans="2:13">
      <c r="B124" s="1">
        <v>2012</v>
      </c>
      <c r="C124" s="4">
        <v>555414</v>
      </c>
      <c r="D124" s="4">
        <v>34702</v>
      </c>
      <c r="E124" s="4">
        <v>8788</v>
      </c>
      <c r="F124" s="4">
        <v>31107</v>
      </c>
      <c r="G124" s="4">
        <v>35535</v>
      </c>
      <c r="H124" s="4">
        <v>163724</v>
      </c>
      <c r="I124" s="4">
        <v>163165</v>
      </c>
      <c r="J124" s="4">
        <v>14556</v>
      </c>
      <c r="K124" s="4">
        <v>11288</v>
      </c>
      <c r="L124" s="4">
        <v>30258</v>
      </c>
      <c r="M124" s="4">
        <v>59398</v>
      </c>
    </row>
    <row r="125" spans="2:13">
      <c r="B125" s="1">
        <v>2013</v>
      </c>
      <c r="C125" s="4">
        <v>523435</v>
      </c>
      <c r="D125" s="4">
        <v>32201</v>
      </c>
      <c r="E125" s="4">
        <v>7722</v>
      </c>
      <c r="F125" s="4">
        <v>28145</v>
      </c>
      <c r="G125" s="4">
        <v>33022</v>
      </c>
      <c r="H125" s="4">
        <v>151833</v>
      </c>
      <c r="I125" s="4">
        <v>159397</v>
      </c>
      <c r="J125" s="4">
        <v>13718</v>
      </c>
      <c r="K125" s="4">
        <v>10665</v>
      </c>
      <c r="L125" s="4">
        <v>30138</v>
      </c>
      <c r="M125" s="4">
        <v>53842</v>
      </c>
    </row>
    <row r="126" spans="2:13">
      <c r="B126" s="1">
        <v>2014</v>
      </c>
      <c r="C126" s="4">
        <v>508239</v>
      </c>
      <c r="D126" s="4">
        <v>31175</v>
      </c>
      <c r="E126" s="4">
        <v>7162</v>
      </c>
      <c r="F126" s="4">
        <v>26252</v>
      </c>
      <c r="G126" s="4">
        <v>31592</v>
      </c>
      <c r="H126" s="4">
        <v>151609</v>
      </c>
      <c r="I126" s="4">
        <v>150892</v>
      </c>
      <c r="J126" s="4">
        <v>13381</v>
      </c>
      <c r="K126" s="4">
        <v>10914</v>
      </c>
      <c r="L126" s="4">
        <v>30277</v>
      </c>
      <c r="M126" s="4">
        <v>52433</v>
      </c>
    </row>
    <row r="127" spans="2:13">
      <c r="B127" s="1">
        <v>2015</v>
      </c>
      <c r="C127" s="1">
        <v>534518</v>
      </c>
      <c r="D127" s="8">
        <v>32493</v>
      </c>
      <c r="E127" s="1">
        <v>7390</v>
      </c>
      <c r="F127" s="1">
        <v>28135</v>
      </c>
      <c r="G127" s="8">
        <v>32251</v>
      </c>
      <c r="H127" s="1">
        <v>151124</v>
      </c>
      <c r="I127" s="1">
        <v>148438</v>
      </c>
      <c r="J127" s="8">
        <v>14412</v>
      </c>
      <c r="K127" s="1">
        <v>13742</v>
      </c>
      <c r="L127" s="1">
        <v>50831</v>
      </c>
      <c r="M127" s="8">
        <v>53455</v>
      </c>
    </row>
    <row r="128" spans="2:13">
      <c r="B128" s="1">
        <v>2016</v>
      </c>
      <c r="C128" s="1">
        <v>563288</v>
      </c>
      <c r="D128" s="8">
        <v>36379</v>
      </c>
      <c r="E128" s="1">
        <v>7739</v>
      </c>
      <c r="F128" s="1">
        <v>28087</v>
      </c>
      <c r="G128" s="8">
        <v>33282</v>
      </c>
      <c r="H128" s="1">
        <v>141992</v>
      </c>
      <c r="I128" s="1">
        <v>139644</v>
      </c>
      <c r="J128" s="8">
        <v>15532</v>
      </c>
      <c r="K128" s="1">
        <v>18112</v>
      </c>
      <c r="L128" s="1">
        <v>85653</v>
      </c>
      <c r="M128" s="8">
        <v>54461</v>
      </c>
    </row>
  </sheetData>
  <mergeCells count="12">
    <mergeCell ref="B48:L48"/>
    <mergeCell ref="B3:D3"/>
    <mergeCell ref="E3:G3"/>
    <mergeCell ref="H3:J3"/>
    <mergeCell ref="K3:M3"/>
    <mergeCell ref="Q3:S3"/>
    <mergeCell ref="N3:P3"/>
    <mergeCell ref="AF3:AH3"/>
    <mergeCell ref="AC3:AE3"/>
    <mergeCell ref="Z3:AB3"/>
    <mergeCell ref="W3:Y3"/>
    <mergeCell ref="T3:V3"/>
  </mergeCells>
  <phoneticPr fontId="16" type="noConversion"/>
  <pageMargins left="0.75" right="0.75" top="1" bottom="1" header="0.5" footer="0.5"/>
  <pageSetup scale="54" orientation="landscape" r:id="rId1"/>
  <headerFooter alignWithMargins="0"/>
  <rowBreaks count="1" manualBreakCount="1">
    <brk id="57" max="16383" man="1"/>
  </rowBreaks>
  <colBreaks count="2" manualBreakCount="2">
    <brk id="13" max="1048575" man="1"/>
    <brk id="25" max="1048575" man="1"/>
  </colBreaks>
</worksheet>
</file>

<file path=xl/worksheets/sheet58.xml><?xml version="1.0" encoding="utf-8"?>
<worksheet xmlns="http://schemas.openxmlformats.org/spreadsheetml/2006/main" xmlns:r="http://schemas.openxmlformats.org/officeDocument/2006/relationships">
  <dimension ref="A1:L49"/>
  <sheetViews>
    <sheetView view="pageBreakPreview" zoomScale="85" zoomScaleSheetLayoutView="85" workbookViewId="0">
      <selection activeCell="B3" sqref="B3:L3"/>
    </sheetView>
  </sheetViews>
  <sheetFormatPr defaultRowHeight="12.75"/>
  <cols>
    <col min="1" max="2" width="9" style="1"/>
    <col min="3" max="3" width="12.375" style="1" customWidth="1"/>
    <col min="4" max="4" width="10.875" style="1" customWidth="1"/>
    <col min="5" max="5" width="9.875" style="1" customWidth="1"/>
    <col min="6" max="6" width="12.375" style="1" customWidth="1"/>
    <col min="7" max="7" width="9.875" style="1" customWidth="1"/>
    <col min="8" max="9" width="9" style="1"/>
    <col min="10" max="10" width="10.75" style="1" customWidth="1"/>
    <col min="11" max="11" width="9" style="1"/>
    <col min="12" max="12" width="13.375" style="1" customWidth="1"/>
    <col min="13" max="16384" width="9" style="1"/>
  </cols>
  <sheetData>
    <row r="1" spans="1:12">
      <c r="B1" s="1" t="s">
        <v>484</v>
      </c>
    </row>
    <row r="3" spans="1:12" ht="25.5">
      <c r="B3" s="280" t="s">
        <v>264</v>
      </c>
      <c r="C3" s="277" t="s">
        <v>785</v>
      </c>
      <c r="D3" s="277" t="s">
        <v>281</v>
      </c>
      <c r="E3" s="280" t="s">
        <v>282</v>
      </c>
      <c r="F3" s="280" t="s">
        <v>283</v>
      </c>
      <c r="G3" s="280" t="s">
        <v>284</v>
      </c>
      <c r="H3" s="280" t="s">
        <v>285</v>
      </c>
      <c r="I3" s="280" t="s">
        <v>286</v>
      </c>
      <c r="J3" s="280" t="s">
        <v>287</v>
      </c>
      <c r="K3" s="280" t="s">
        <v>288</v>
      </c>
      <c r="L3" s="280" t="s">
        <v>289</v>
      </c>
    </row>
    <row r="4" spans="1:12" ht="16.5" customHeight="1">
      <c r="A4" s="1">
        <v>1981</v>
      </c>
      <c r="B4" s="18">
        <v>60.1</v>
      </c>
      <c r="C4" s="18">
        <v>46.3</v>
      </c>
      <c r="D4" s="18">
        <v>52</v>
      </c>
      <c r="E4" s="18">
        <v>51.9</v>
      </c>
      <c r="F4" s="18">
        <v>49.8</v>
      </c>
      <c r="G4" s="18">
        <v>55.4</v>
      </c>
      <c r="H4" s="18">
        <v>63.2</v>
      </c>
      <c r="I4" s="18">
        <v>61.2</v>
      </c>
      <c r="J4" s="18">
        <v>60.8</v>
      </c>
      <c r="K4" s="18">
        <v>69.5</v>
      </c>
      <c r="L4" s="18">
        <v>60.9</v>
      </c>
    </row>
    <row r="5" spans="1:12" ht="16.5" customHeight="1">
      <c r="A5" s="1">
        <v>1982</v>
      </c>
      <c r="B5" s="18">
        <v>57.3</v>
      </c>
      <c r="C5" s="18">
        <v>44.5</v>
      </c>
      <c r="D5" s="18">
        <v>51.2</v>
      </c>
      <c r="E5" s="18">
        <v>50.2</v>
      </c>
      <c r="F5" s="18">
        <v>47.6</v>
      </c>
      <c r="G5" s="18">
        <v>51.9</v>
      </c>
      <c r="H5" s="18">
        <v>60.9</v>
      </c>
      <c r="I5" s="18">
        <v>59.4</v>
      </c>
      <c r="J5" s="18">
        <v>59.8</v>
      </c>
      <c r="K5" s="18">
        <v>66.2</v>
      </c>
      <c r="L5" s="18">
        <v>56.7</v>
      </c>
    </row>
    <row r="6" spans="1:12" ht="16.5" customHeight="1">
      <c r="A6" s="1">
        <v>1983</v>
      </c>
      <c r="B6" s="18">
        <v>56.9</v>
      </c>
      <c r="C6" s="18">
        <v>43.7</v>
      </c>
      <c r="D6" s="18">
        <v>52.7</v>
      </c>
      <c r="E6" s="18">
        <v>50</v>
      </c>
      <c r="F6" s="18">
        <v>47.4</v>
      </c>
      <c r="G6" s="18">
        <v>52.4</v>
      </c>
      <c r="H6" s="18">
        <v>60.6</v>
      </c>
      <c r="I6" s="18">
        <v>59.5</v>
      </c>
      <c r="J6" s="18">
        <v>59.9</v>
      </c>
      <c r="K6" s="18">
        <v>63.8</v>
      </c>
      <c r="L6" s="18">
        <v>55.6</v>
      </c>
    </row>
    <row r="7" spans="1:12" ht="16.5" customHeight="1">
      <c r="A7" s="1">
        <v>1984</v>
      </c>
      <c r="B7" s="18">
        <v>57.7</v>
      </c>
      <c r="C7" s="18">
        <v>42.8</v>
      </c>
      <c r="D7" s="18">
        <v>52.6</v>
      </c>
      <c r="E7" s="18">
        <v>51.5</v>
      </c>
      <c r="F7" s="18">
        <v>47.5</v>
      </c>
      <c r="G7" s="18">
        <v>53.6</v>
      </c>
      <c r="H7" s="18">
        <v>61.7</v>
      </c>
      <c r="I7" s="18">
        <v>60.2</v>
      </c>
      <c r="J7" s="18">
        <v>59.9</v>
      </c>
      <c r="K7" s="18">
        <v>64</v>
      </c>
      <c r="L7" s="18">
        <v>54.7</v>
      </c>
    </row>
    <row r="8" spans="1:12" ht="16.5" customHeight="1">
      <c r="A8" s="1">
        <v>1985</v>
      </c>
      <c r="B8" s="18">
        <v>58.8</v>
      </c>
      <c r="C8" s="18">
        <v>43.3</v>
      </c>
      <c r="D8" s="18">
        <v>53.2</v>
      </c>
      <c r="E8" s="18">
        <v>51.4</v>
      </c>
      <c r="F8" s="18">
        <v>48.3</v>
      </c>
      <c r="G8" s="18">
        <v>54.8</v>
      </c>
      <c r="H8" s="18">
        <v>63</v>
      </c>
      <c r="I8" s="18">
        <v>60.5</v>
      </c>
      <c r="J8" s="18">
        <v>60.7</v>
      </c>
      <c r="K8" s="18">
        <v>65.5</v>
      </c>
      <c r="L8" s="18">
        <v>55.5</v>
      </c>
    </row>
    <row r="9" spans="1:12" ht="16.5" customHeight="1">
      <c r="A9" s="1">
        <v>1986</v>
      </c>
      <c r="B9" s="18">
        <v>59.8</v>
      </c>
      <c r="C9" s="18">
        <v>44.1</v>
      </c>
      <c r="D9" s="18">
        <v>54.5</v>
      </c>
      <c r="E9" s="18">
        <v>51.9</v>
      </c>
      <c r="F9" s="18">
        <v>49.5</v>
      </c>
      <c r="G9" s="18">
        <v>56</v>
      </c>
      <c r="H9" s="18">
        <v>64</v>
      </c>
      <c r="I9" s="18">
        <v>61.6</v>
      </c>
      <c r="J9" s="18">
        <v>61.7</v>
      </c>
      <c r="K9" s="18">
        <v>65.400000000000006</v>
      </c>
      <c r="L9" s="18">
        <v>57</v>
      </c>
    </row>
    <row r="10" spans="1:12" ht="16.5" customHeight="1">
      <c r="A10" s="1">
        <v>1987</v>
      </c>
      <c r="B10" s="18">
        <v>60.6</v>
      </c>
      <c r="C10" s="18">
        <v>44.6</v>
      </c>
      <c r="D10" s="18">
        <v>55.5</v>
      </c>
      <c r="E10" s="18">
        <v>52.8</v>
      </c>
      <c r="F10" s="18">
        <v>50.8</v>
      </c>
      <c r="G10" s="18">
        <v>57.1</v>
      </c>
      <c r="H10" s="18">
        <v>64.900000000000006</v>
      </c>
      <c r="I10" s="18">
        <v>61.7</v>
      </c>
      <c r="J10" s="18">
        <v>61.4</v>
      </c>
      <c r="K10" s="18">
        <v>65.400000000000006</v>
      </c>
      <c r="L10" s="18">
        <v>58.1</v>
      </c>
    </row>
    <row r="11" spans="1:12" ht="16.5" customHeight="1">
      <c r="A11" s="1">
        <v>1988</v>
      </c>
      <c r="B11" s="18">
        <v>61.7</v>
      </c>
      <c r="C11" s="18">
        <v>46.3</v>
      </c>
      <c r="D11" s="18">
        <v>56.3</v>
      </c>
      <c r="E11" s="18">
        <v>54.5</v>
      </c>
      <c r="F11" s="18">
        <v>52.3</v>
      </c>
      <c r="G11" s="18">
        <v>57.7</v>
      </c>
      <c r="H11" s="18">
        <v>66.099999999999994</v>
      </c>
      <c r="I11" s="18">
        <v>61.6</v>
      </c>
      <c r="J11" s="18">
        <v>61.8</v>
      </c>
      <c r="K11" s="18">
        <v>66.900000000000006</v>
      </c>
      <c r="L11" s="18">
        <v>59.3</v>
      </c>
    </row>
    <row r="12" spans="1:12" ht="16.5" customHeight="1">
      <c r="A12" s="1">
        <v>1989</v>
      </c>
      <c r="B12" s="18">
        <v>62.2</v>
      </c>
      <c r="C12" s="18">
        <v>47.4</v>
      </c>
      <c r="D12" s="18">
        <v>56.4</v>
      </c>
      <c r="E12" s="18">
        <v>55.2</v>
      </c>
      <c r="F12" s="18">
        <v>52.8</v>
      </c>
      <c r="G12" s="18">
        <v>58</v>
      </c>
      <c r="H12" s="18">
        <v>66.5</v>
      </c>
      <c r="I12" s="18">
        <v>62.3</v>
      </c>
      <c r="J12" s="18">
        <v>61.5</v>
      </c>
      <c r="K12" s="18">
        <v>67.5</v>
      </c>
      <c r="L12" s="18">
        <v>60.9</v>
      </c>
    </row>
    <row r="13" spans="1:12" ht="16.5" customHeight="1">
      <c r="A13" s="1">
        <v>1990</v>
      </c>
      <c r="B13" s="18">
        <v>61.7</v>
      </c>
      <c r="C13" s="18">
        <v>47</v>
      </c>
      <c r="D13" s="18">
        <v>56.2</v>
      </c>
      <c r="E13" s="18">
        <v>55.3</v>
      </c>
      <c r="F13" s="18">
        <v>52.8</v>
      </c>
      <c r="G13" s="18">
        <v>57.5</v>
      </c>
      <c r="H13" s="18">
        <v>65.3</v>
      </c>
      <c r="I13" s="18">
        <v>62.3</v>
      </c>
      <c r="J13" s="18">
        <v>61.9</v>
      </c>
      <c r="K13" s="18">
        <v>67.599999999999994</v>
      </c>
      <c r="L13" s="18">
        <v>61.3</v>
      </c>
    </row>
    <row r="14" spans="1:12" ht="16.5" customHeight="1">
      <c r="A14" s="1">
        <v>1991</v>
      </c>
      <c r="B14" s="18">
        <v>59.7</v>
      </c>
      <c r="C14" s="18">
        <v>46.1</v>
      </c>
      <c r="D14" s="18">
        <v>54.2</v>
      </c>
      <c r="E14" s="18">
        <v>54.1</v>
      </c>
      <c r="F14" s="18">
        <v>51.3</v>
      </c>
      <c r="G14" s="18">
        <v>55.9</v>
      </c>
      <c r="H14" s="18">
        <v>62</v>
      </c>
      <c r="I14" s="18">
        <v>61.3</v>
      </c>
      <c r="J14" s="18">
        <v>62</v>
      </c>
      <c r="K14" s="18">
        <v>66.599999999999994</v>
      </c>
      <c r="L14" s="18">
        <v>60.3</v>
      </c>
    </row>
    <row r="15" spans="1:12" ht="16.5" customHeight="1">
      <c r="A15" s="1">
        <v>1992</v>
      </c>
      <c r="B15" s="18">
        <v>58.3</v>
      </c>
      <c r="C15" s="18">
        <v>43.5</v>
      </c>
      <c r="D15" s="18">
        <v>53.9</v>
      </c>
      <c r="E15" s="18">
        <v>52.1</v>
      </c>
      <c r="F15" s="18">
        <v>51.2</v>
      </c>
      <c r="G15" s="18">
        <v>54.6</v>
      </c>
      <c r="H15" s="18">
        <v>60.1</v>
      </c>
      <c r="I15" s="18">
        <v>60.3</v>
      </c>
      <c r="J15" s="18">
        <v>61.2</v>
      </c>
      <c r="K15" s="18">
        <v>65.400000000000006</v>
      </c>
      <c r="L15" s="18">
        <v>60.1</v>
      </c>
    </row>
    <row r="16" spans="1:12" ht="16.5" customHeight="1">
      <c r="A16" s="1">
        <v>1993</v>
      </c>
      <c r="B16" s="18">
        <v>57.9</v>
      </c>
      <c r="C16" s="18">
        <v>43</v>
      </c>
      <c r="D16" s="18">
        <v>54.2</v>
      </c>
      <c r="E16" s="18">
        <v>51.4</v>
      </c>
      <c r="F16" s="18">
        <v>51.5</v>
      </c>
      <c r="G16" s="18">
        <v>54</v>
      </c>
      <c r="H16" s="18">
        <v>59.4</v>
      </c>
      <c r="I16" s="18">
        <v>60.6</v>
      </c>
      <c r="J16" s="18">
        <v>61</v>
      </c>
      <c r="K16" s="18">
        <v>64.900000000000006</v>
      </c>
      <c r="L16" s="18">
        <v>60.2</v>
      </c>
    </row>
    <row r="17" spans="1:12" ht="16.5" customHeight="1">
      <c r="A17" s="1">
        <v>1994</v>
      </c>
      <c r="B17" s="18">
        <v>58.4</v>
      </c>
      <c r="C17" s="18">
        <v>43.1</v>
      </c>
      <c r="D17" s="18">
        <v>54.6</v>
      </c>
      <c r="E17" s="18">
        <v>52</v>
      </c>
      <c r="F17" s="18">
        <v>51.1</v>
      </c>
      <c r="G17" s="18">
        <v>54.8</v>
      </c>
      <c r="H17" s="18">
        <v>59.6</v>
      </c>
      <c r="I17" s="18">
        <v>60.9</v>
      </c>
      <c r="J17" s="18">
        <v>61.5</v>
      </c>
      <c r="K17" s="18">
        <v>65.7</v>
      </c>
      <c r="L17" s="18">
        <v>61</v>
      </c>
    </row>
    <row r="18" spans="1:12" ht="16.5" customHeight="1">
      <c r="A18" s="1">
        <v>1995</v>
      </c>
      <c r="B18" s="18">
        <v>58.7</v>
      </c>
      <c r="C18" s="18">
        <v>43.5</v>
      </c>
      <c r="D18" s="18">
        <v>55.4</v>
      </c>
      <c r="E18" s="18">
        <v>52.2</v>
      </c>
      <c r="F18" s="18">
        <v>52.4</v>
      </c>
      <c r="G18" s="18">
        <v>55.1</v>
      </c>
      <c r="H18" s="18">
        <v>59.7</v>
      </c>
      <c r="I18" s="18">
        <v>61.8</v>
      </c>
      <c r="J18" s="18">
        <v>61.6</v>
      </c>
      <c r="K18" s="18">
        <v>66.599999999999994</v>
      </c>
      <c r="L18" s="18">
        <v>60.6</v>
      </c>
    </row>
    <row r="19" spans="1:12" ht="16.5" customHeight="1">
      <c r="A19" s="1">
        <v>1996</v>
      </c>
      <c r="B19" s="18">
        <v>58.5</v>
      </c>
      <c r="C19" s="18">
        <v>42.6</v>
      </c>
      <c r="D19" s="18">
        <v>56.3</v>
      </c>
      <c r="E19" s="18">
        <v>52</v>
      </c>
      <c r="F19" s="18">
        <v>51.8</v>
      </c>
      <c r="G19" s="18">
        <v>54.6</v>
      </c>
      <c r="H19" s="18">
        <v>59.6</v>
      </c>
      <c r="I19" s="18">
        <v>61.6</v>
      </c>
      <c r="J19" s="18">
        <v>61</v>
      </c>
      <c r="K19" s="18">
        <v>67.400000000000006</v>
      </c>
      <c r="L19" s="18">
        <v>59.9</v>
      </c>
    </row>
    <row r="20" spans="1:12" ht="16.5" customHeight="1">
      <c r="A20" s="1">
        <v>1997</v>
      </c>
      <c r="B20" s="18">
        <v>59</v>
      </c>
      <c r="C20" s="18">
        <v>43.1</v>
      </c>
      <c r="D20" s="18">
        <v>55.8</v>
      </c>
      <c r="E20" s="18">
        <v>52.5</v>
      </c>
      <c r="F20" s="18">
        <v>52.3</v>
      </c>
      <c r="G20" s="18">
        <v>55</v>
      </c>
      <c r="H20" s="18">
        <v>60.2</v>
      </c>
      <c r="I20" s="18">
        <v>62.3</v>
      </c>
      <c r="J20" s="18">
        <v>62.2</v>
      </c>
      <c r="K20" s="18">
        <v>67.900000000000006</v>
      </c>
      <c r="L20" s="18">
        <v>60.1</v>
      </c>
    </row>
    <row r="21" spans="1:12" ht="16.5" customHeight="1">
      <c r="A21" s="1">
        <v>1998</v>
      </c>
      <c r="B21" s="18">
        <v>59.7</v>
      </c>
      <c r="C21" s="18">
        <v>44.6</v>
      </c>
      <c r="D21" s="18">
        <v>56.5</v>
      </c>
      <c r="E21" s="18">
        <v>54.2</v>
      </c>
      <c r="F21" s="18">
        <v>53.2</v>
      </c>
      <c r="G21" s="18">
        <v>56.1</v>
      </c>
      <c r="H21" s="18">
        <v>61.2</v>
      </c>
      <c r="I21" s="18">
        <v>63.3</v>
      </c>
      <c r="J21" s="18">
        <v>62.6</v>
      </c>
      <c r="K21" s="18">
        <v>68.599999999999994</v>
      </c>
      <c r="L21" s="18">
        <v>59.2</v>
      </c>
    </row>
    <row r="22" spans="1:12" ht="16.5" customHeight="1">
      <c r="A22" s="1">
        <v>1999</v>
      </c>
      <c r="B22" s="18">
        <v>60.6</v>
      </c>
      <c r="C22" s="18">
        <v>46.8</v>
      </c>
      <c r="D22" s="18">
        <v>56.7</v>
      </c>
      <c r="E22" s="18">
        <v>54.9</v>
      </c>
      <c r="F22" s="18">
        <v>54.7</v>
      </c>
      <c r="G22" s="18">
        <v>56.9</v>
      </c>
      <c r="H22" s="18">
        <v>62.3</v>
      </c>
      <c r="I22" s="18">
        <v>63.7</v>
      </c>
      <c r="J22" s="18">
        <v>62.7</v>
      </c>
      <c r="K22" s="18">
        <v>68.400000000000006</v>
      </c>
      <c r="L22" s="18">
        <v>59.7</v>
      </c>
    </row>
    <row r="23" spans="1:12" ht="16.5" customHeight="1">
      <c r="A23" s="1">
        <v>2000</v>
      </c>
      <c r="B23" s="18">
        <v>61.3</v>
      </c>
      <c r="C23" s="18">
        <v>46.3</v>
      </c>
      <c r="D23" s="18">
        <v>58.7</v>
      </c>
      <c r="E23" s="18">
        <v>55.7</v>
      </c>
      <c r="F23" s="18">
        <v>55.4</v>
      </c>
      <c r="G23" s="18">
        <v>57.8</v>
      </c>
      <c r="H23" s="18">
        <v>63.2</v>
      </c>
      <c r="I23" s="18">
        <v>64.5</v>
      </c>
      <c r="J23" s="18">
        <v>63.3</v>
      </c>
      <c r="K23" s="18">
        <v>68.599999999999994</v>
      </c>
      <c r="L23" s="18">
        <v>60.1</v>
      </c>
    </row>
    <row r="24" spans="1:12" ht="16.5" customHeight="1">
      <c r="A24" s="1">
        <v>2001</v>
      </c>
      <c r="B24" s="18">
        <v>61.1</v>
      </c>
      <c r="C24" s="18">
        <v>47.7</v>
      </c>
      <c r="D24" s="18">
        <v>59.2</v>
      </c>
      <c r="E24" s="18">
        <v>56</v>
      </c>
      <c r="F24" s="18">
        <v>55</v>
      </c>
      <c r="G24" s="18">
        <v>58</v>
      </c>
      <c r="H24" s="18">
        <v>63</v>
      </c>
      <c r="I24" s="18">
        <v>64.3</v>
      </c>
      <c r="J24" s="18">
        <v>61.8</v>
      </c>
      <c r="K24" s="18">
        <v>68.900000000000006</v>
      </c>
      <c r="L24" s="18">
        <v>59.1</v>
      </c>
    </row>
    <row r="25" spans="1:12" ht="16.5" customHeight="1">
      <c r="A25" s="1">
        <v>2002</v>
      </c>
      <c r="B25" s="18">
        <v>61.7</v>
      </c>
      <c r="C25" s="18">
        <v>48.5</v>
      </c>
      <c r="D25" s="18">
        <v>59.6</v>
      </c>
      <c r="E25" s="18">
        <v>56.5</v>
      </c>
      <c r="F25" s="18">
        <v>56.9</v>
      </c>
      <c r="G25" s="18">
        <v>59.5</v>
      </c>
      <c r="H25" s="18">
        <v>62.9</v>
      </c>
      <c r="I25" s="18">
        <v>65.400000000000006</v>
      </c>
      <c r="J25" s="18">
        <v>63.1</v>
      </c>
      <c r="K25" s="18">
        <v>69.099999999999994</v>
      </c>
      <c r="L25" s="18">
        <v>59.5</v>
      </c>
    </row>
    <row r="26" spans="1:12" ht="16.5" customHeight="1">
      <c r="A26" s="1">
        <v>2003</v>
      </c>
      <c r="B26" s="18">
        <v>62.4</v>
      </c>
      <c r="C26" s="18">
        <v>49.4</v>
      </c>
      <c r="D26" s="18">
        <v>60.4</v>
      </c>
      <c r="E26" s="18">
        <v>57.3</v>
      </c>
      <c r="F26" s="18">
        <v>56.6</v>
      </c>
      <c r="G26" s="18">
        <v>60.1</v>
      </c>
      <c r="H26" s="18">
        <v>63.7</v>
      </c>
      <c r="I26" s="18">
        <v>65.2</v>
      </c>
      <c r="J26" s="18">
        <v>64</v>
      </c>
      <c r="K26" s="18">
        <v>69.8</v>
      </c>
      <c r="L26" s="18">
        <v>60.3</v>
      </c>
    </row>
    <row r="27" spans="1:12" ht="16.5" customHeight="1">
      <c r="A27" s="1">
        <v>2004</v>
      </c>
      <c r="B27" s="18">
        <v>62.6</v>
      </c>
      <c r="C27" s="18">
        <v>49.9</v>
      </c>
      <c r="D27" s="18">
        <v>60.3</v>
      </c>
      <c r="E27" s="18">
        <v>58.3</v>
      </c>
      <c r="F27" s="18">
        <v>57.5</v>
      </c>
      <c r="G27" s="18">
        <v>60.3</v>
      </c>
      <c r="H27" s="18">
        <v>63.8</v>
      </c>
      <c r="I27" s="18">
        <v>65.2</v>
      </c>
      <c r="J27" s="18">
        <v>64.2</v>
      </c>
      <c r="K27" s="18">
        <v>70.099999999999994</v>
      </c>
      <c r="L27" s="18">
        <v>60.5</v>
      </c>
    </row>
    <row r="28" spans="1:12" ht="16.5" customHeight="1">
      <c r="A28" s="1">
        <v>2005</v>
      </c>
      <c r="B28" s="18">
        <v>62.6</v>
      </c>
      <c r="C28" s="18">
        <v>49.7</v>
      </c>
      <c r="D28" s="18">
        <v>60.8</v>
      </c>
      <c r="E28" s="18">
        <v>58.1</v>
      </c>
      <c r="F28" s="18">
        <v>57.1</v>
      </c>
      <c r="G28" s="18">
        <v>60.2</v>
      </c>
      <c r="H28" s="18">
        <v>63.5</v>
      </c>
      <c r="I28" s="18">
        <v>65.099999999999994</v>
      </c>
      <c r="J28" s="18">
        <v>64.400000000000006</v>
      </c>
      <c r="K28" s="18">
        <v>69.8</v>
      </c>
      <c r="L28" s="18">
        <v>61.6</v>
      </c>
    </row>
    <row r="29" spans="1:12" ht="16.5" customHeight="1">
      <c r="A29" s="1">
        <v>2006</v>
      </c>
      <c r="B29" s="18">
        <v>62.8</v>
      </c>
      <c r="C29" s="18">
        <v>50.4</v>
      </c>
      <c r="D29" s="18">
        <v>60.7</v>
      </c>
      <c r="E29" s="18">
        <v>57.7</v>
      </c>
      <c r="F29" s="18">
        <v>57.8</v>
      </c>
      <c r="G29" s="18">
        <v>60.1</v>
      </c>
      <c r="H29" s="18">
        <v>63.3</v>
      </c>
      <c r="I29" s="18">
        <v>65.400000000000006</v>
      </c>
      <c r="J29" s="18">
        <v>65.5</v>
      </c>
      <c r="K29" s="18">
        <v>70.900000000000006</v>
      </c>
      <c r="L29" s="18">
        <v>62.2</v>
      </c>
    </row>
    <row r="30" spans="1:12" ht="16.5" customHeight="1">
      <c r="A30" s="1">
        <v>2007</v>
      </c>
      <c r="B30" s="18">
        <v>63.4</v>
      </c>
      <c r="C30" s="18">
        <v>51</v>
      </c>
      <c r="D30" s="18">
        <v>60.9</v>
      </c>
      <c r="E30" s="18">
        <v>58.5</v>
      </c>
      <c r="F30" s="18">
        <v>58.8</v>
      </c>
      <c r="G30" s="18">
        <v>60.9</v>
      </c>
      <c r="H30" s="18">
        <v>63.4</v>
      </c>
      <c r="I30" s="18">
        <v>65.900000000000006</v>
      </c>
      <c r="J30" s="18">
        <v>66.599999999999994</v>
      </c>
      <c r="K30" s="18">
        <v>71.7</v>
      </c>
      <c r="L30" s="18">
        <v>63.2</v>
      </c>
    </row>
    <row r="31" spans="1:12" ht="16.5" customHeight="1">
      <c r="A31" s="1">
        <v>2008</v>
      </c>
      <c r="B31" s="18">
        <v>63.4</v>
      </c>
      <c r="C31" s="18">
        <v>51.7</v>
      </c>
      <c r="D31" s="18">
        <v>60.8</v>
      </c>
      <c r="E31" s="18">
        <v>58.9</v>
      </c>
      <c r="F31" s="18">
        <v>59.1</v>
      </c>
      <c r="G31" s="18">
        <v>60.8</v>
      </c>
      <c r="H31" s="18">
        <v>63.3</v>
      </c>
      <c r="I31" s="18">
        <v>66.3</v>
      </c>
      <c r="J31" s="18">
        <v>67.099999999999994</v>
      </c>
      <c r="K31" s="18">
        <v>72.099999999999994</v>
      </c>
      <c r="L31" s="18">
        <v>63.2</v>
      </c>
    </row>
    <row r="32" spans="1:12" ht="16.5" customHeight="1">
      <c r="A32" s="1">
        <v>2009</v>
      </c>
      <c r="B32" s="18">
        <v>61.5</v>
      </c>
      <c r="C32" s="18">
        <v>49.7</v>
      </c>
      <c r="D32" s="18">
        <v>59.5</v>
      </c>
      <c r="E32" s="18">
        <v>58.3</v>
      </c>
      <c r="F32" s="18">
        <v>58.6</v>
      </c>
      <c r="G32" s="18">
        <v>59.6</v>
      </c>
      <c r="H32" s="18">
        <v>60.9</v>
      </c>
      <c r="I32" s="18">
        <v>65.5</v>
      </c>
      <c r="J32" s="18">
        <v>66.900000000000006</v>
      </c>
      <c r="K32" s="18">
        <v>69.5</v>
      </c>
      <c r="L32" s="18">
        <v>60.7</v>
      </c>
    </row>
    <row r="33" spans="1:12" ht="16.5" customHeight="1">
      <c r="A33" s="1">
        <v>2010</v>
      </c>
      <c r="B33" s="18">
        <v>61.5</v>
      </c>
      <c r="C33" s="18">
        <v>50.9</v>
      </c>
      <c r="D33" s="18">
        <v>59.8</v>
      </c>
      <c r="E33" s="18">
        <v>58.2</v>
      </c>
      <c r="F33" s="18">
        <v>58</v>
      </c>
      <c r="G33" s="18">
        <v>60.1</v>
      </c>
      <c r="H33" s="18">
        <v>61</v>
      </c>
      <c r="I33" s="18">
        <v>65.599999999999994</v>
      </c>
      <c r="J33" s="18">
        <v>66.400000000000006</v>
      </c>
      <c r="K33" s="18">
        <v>68.2</v>
      </c>
      <c r="L33" s="18">
        <v>60.7</v>
      </c>
    </row>
    <row r="34" spans="1:12" ht="16.5" customHeight="1">
      <c r="A34" s="1">
        <v>2011</v>
      </c>
      <c r="B34" s="18">
        <v>61.7</v>
      </c>
      <c r="C34" s="18">
        <v>52.6</v>
      </c>
      <c r="D34" s="18">
        <v>60.6</v>
      </c>
      <c r="E34" s="18">
        <v>58.1</v>
      </c>
      <c r="F34" s="18">
        <v>57.3</v>
      </c>
      <c r="G34" s="18">
        <v>59.9</v>
      </c>
      <c r="H34" s="18">
        <v>61.4</v>
      </c>
      <c r="I34" s="18">
        <v>65.099999999999994</v>
      </c>
      <c r="J34" s="18">
        <v>66</v>
      </c>
      <c r="K34" s="18">
        <v>69.599999999999994</v>
      </c>
      <c r="L34" s="18">
        <v>60.2</v>
      </c>
    </row>
    <row r="35" spans="1:12" ht="16.5" customHeight="1">
      <c r="A35" s="1">
        <v>2012</v>
      </c>
      <c r="B35" s="18">
        <v>61.7</v>
      </c>
      <c r="C35" s="18">
        <v>54.4</v>
      </c>
      <c r="D35" s="18">
        <v>60.9</v>
      </c>
      <c r="E35" s="18">
        <v>58.5</v>
      </c>
      <c r="F35" s="18">
        <v>56.7</v>
      </c>
      <c r="G35" s="18">
        <v>59.8</v>
      </c>
      <c r="H35" s="18">
        <v>60.9</v>
      </c>
      <c r="I35" s="18">
        <v>65.3</v>
      </c>
      <c r="J35" s="18">
        <v>66.400000000000006</v>
      </c>
      <c r="K35" s="18">
        <v>70.2</v>
      </c>
      <c r="L35" s="18">
        <v>60.4</v>
      </c>
    </row>
    <row r="36" spans="1:12" ht="16.5" customHeight="1">
      <c r="A36" s="1">
        <v>2013</v>
      </c>
      <c r="B36" s="18">
        <v>61.8</v>
      </c>
      <c r="C36" s="18">
        <v>54.6</v>
      </c>
      <c r="D36" s="18">
        <v>61.6</v>
      </c>
      <c r="E36" s="18">
        <v>57.9</v>
      </c>
      <c r="F36" s="18">
        <v>57</v>
      </c>
      <c r="G36" s="18">
        <v>60.1</v>
      </c>
      <c r="H36" s="18">
        <v>61.2</v>
      </c>
      <c r="I36" s="18">
        <v>64.900000000000006</v>
      </c>
      <c r="J36" s="18">
        <v>67.3</v>
      </c>
      <c r="K36" s="18">
        <v>69.8</v>
      </c>
      <c r="L36" s="18">
        <v>59.8</v>
      </c>
    </row>
    <row r="37" spans="1:12" ht="16.5" customHeight="1">
      <c r="A37" s="1">
        <v>2014</v>
      </c>
      <c r="B37" s="18">
        <v>61.4</v>
      </c>
      <c r="C37" s="18">
        <v>53.8</v>
      </c>
      <c r="D37" s="18">
        <v>61.4</v>
      </c>
      <c r="E37" s="18">
        <v>57.2</v>
      </c>
      <c r="F37" s="18">
        <v>56.9</v>
      </c>
      <c r="G37" s="18">
        <v>59.7</v>
      </c>
      <c r="H37" s="18">
        <v>61</v>
      </c>
      <c r="I37" s="18">
        <v>64.2</v>
      </c>
      <c r="J37" s="18">
        <v>67</v>
      </c>
      <c r="K37" s="18">
        <v>69.3</v>
      </c>
      <c r="L37" s="18">
        <v>59.5</v>
      </c>
    </row>
    <row r="38" spans="1:12" ht="16.5" customHeight="1">
      <c r="A38" s="1">
        <v>2015</v>
      </c>
      <c r="B38" s="18">
        <v>61.3</v>
      </c>
      <c r="C38" s="18">
        <v>53.3</v>
      </c>
      <c r="D38" s="18">
        <v>60.5</v>
      </c>
      <c r="E38" s="18">
        <v>57</v>
      </c>
      <c r="F38" s="18">
        <v>56.6</v>
      </c>
      <c r="G38" s="18">
        <v>59.9</v>
      </c>
      <c r="H38" s="18">
        <v>60.8</v>
      </c>
      <c r="I38" s="18">
        <v>64.400000000000006</v>
      </c>
      <c r="J38" s="18">
        <v>66.599999999999994</v>
      </c>
      <c r="K38" s="18">
        <v>68.599999999999994</v>
      </c>
      <c r="L38" s="18">
        <v>59.5</v>
      </c>
    </row>
    <row r="39" spans="1:12" ht="16.5" customHeight="1">
      <c r="A39" s="1">
        <v>2016</v>
      </c>
      <c r="B39" s="18">
        <v>61.1</v>
      </c>
      <c r="C39" s="18">
        <v>52.4</v>
      </c>
      <c r="D39" s="18">
        <v>58.7</v>
      </c>
      <c r="E39" s="18">
        <v>56.6</v>
      </c>
      <c r="F39" s="18">
        <v>56.4</v>
      </c>
      <c r="G39" s="18">
        <v>60</v>
      </c>
      <c r="H39" s="18">
        <v>60.7</v>
      </c>
      <c r="I39" s="18">
        <v>63.4</v>
      </c>
      <c r="J39" s="18">
        <v>65.400000000000006</v>
      </c>
      <c r="K39" s="18">
        <v>66.599999999999994</v>
      </c>
      <c r="L39" s="18">
        <v>60.5</v>
      </c>
    </row>
    <row r="40" spans="1:12" ht="16.5" customHeight="1">
      <c r="A40" s="1">
        <v>2017</v>
      </c>
      <c r="B40" s="18">
        <v>61.6</v>
      </c>
      <c r="C40" s="18">
        <v>50.3</v>
      </c>
      <c r="D40" s="18">
        <v>59.6</v>
      </c>
      <c r="E40" s="18">
        <v>56.7</v>
      </c>
      <c r="F40" s="18">
        <v>56.5</v>
      </c>
      <c r="G40" s="18">
        <v>60.9</v>
      </c>
      <c r="H40" s="18">
        <v>61</v>
      </c>
      <c r="I40" s="18">
        <v>63.6</v>
      </c>
      <c r="J40" s="18">
        <v>64.7</v>
      </c>
      <c r="K40" s="18">
        <v>66.7</v>
      </c>
      <c r="L40" s="18">
        <v>62</v>
      </c>
    </row>
    <row r="41" spans="1:12" s="69" customFormat="1" ht="16.5" customHeight="1">
      <c r="A41" s="69">
        <v>2018</v>
      </c>
      <c r="B41" s="18">
        <v>61.6</v>
      </c>
      <c r="C41" s="18">
        <v>50.8</v>
      </c>
      <c r="D41" s="18">
        <v>60.5</v>
      </c>
      <c r="E41" s="18">
        <v>57.1</v>
      </c>
      <c r="F41" s="18">
        <v>56.4</v>
      </c>
      <c r="G41" s="18">
        <v>61</v>
      </c>
      <c r="H41" s="18">
        <v>60.9</v>
      </c>
      <c r="I41" s="18">
        <v>63.2</v>
      </c>
      <c r="J41" s="18">
        <v>64.5</v>
      </c>
      <c r="K41" s="18">
        <v>67.2</v>
      </c>
      <c r="L41" s="18">
        <v>61.8</v>
      </c>
    </row>
    <row r="42" spans="1:12" s="69" customFormat="1" ht="16.5" customHeight="1">
      <c r="B42" s="18"/>
      <c r="C42" s="18"/>
      <c r="D42" s="18"/>
      <c r="E42" s="18"/>
      <c r="F42" s="18"/>
      <c r="G42" s="18"/>
      <c r="H42" s="18"/>
      <c r="I42" s="18"/>
      <c r="J42" s="18"/>
      <c r="K42" s="18"/>
      <c r="L42" s="18"/>
    </row>
    <row r="43" spans="1:12" ht="16.5" customHeight="1">
      <c r="B43" s="18" t="s">
        <v>340</v>
      </c>
      <c r="C43" s="18"/>
      <c r="D43" s="18"/>
      <c r="E43" s="18"/>
      <c r="F43" s="18"/>
      <c r="G43" s="18"/>
      <c r="H43" s="18"/>
      <c r="I43" s="18"/>
      <c r="J43" s="18"/>
      <c r="K43" s="18"/>
      <c r="L43" s="18"/>
    </row>
    <row r="44" spans="1:12" ht="16.5" customHeight="1">
      <c r="A44" s="69" t="s">
        <v>989</v>
      </c>
      <c r="B44" s="70">
        <f>(POWER(B41/B4, 1/37)-1)*100</f>
        <v>6.664930618702769E-2</v>
      </c>
      <c r="C44" s="70">
        <f t="shared" ref="C44:L44" si="0">(POWER(C41/C4, 1/37)-1)*100</f>
        <v>0.25100203395342913</v>
      </c>
      <c r="D44" s="70">
        <f t="shared" si="0"/>
        <v>0.41002655175899072</v>
      </c>
      <c r="E44" s="70">
        <f t="shared" si="0"/>
        <v>0.25840173323563587</v>
      </c>
      <c r="F44" s="70">
        <f t="shared" si="0"/>
        <v>0.33692896761920998</v>
      </c>
      <c r="G44" s="70">
        <f t="shared" si="0"/>
        <v>0.26059374167108906</v>
      </c>
      <c r="H44" s="70">
        <f t="shared" si="0"/>
        <v>-0.10014205795380038</v>
      </c>
      <c r="I44" s="70">
        <f t="shared" si="0"/>
        <v>8.6948891176996668E-2</v>
      </c>
      <c r="J44" s="70">
        <f t="shared" si="0"/>
        <v>0.15979086714754676</v>
      </c>
      <c r="K44" s="70">
        <f t="shared" si="0"/>
        <v>-9.0914067128422538E-2</v>
      </c>
      <c r="L44" s="70">
        <f t="shared" si="0"/>
        <v>3.9657022799510777E-2</v>
      </c>
    </row>
    <row r="45" spans="1:12" ht="24.75" customHeight="1">
      <c r="B45" s="395" t="s">
        <v>1064</v>
      </c>
      <c r="C45" s="395"/>
      <c r="D45" s="395"/>
      <c r="E45" s="395"/>
      <c r="F45" s="395"/>
      <c r="G45" s="395"/>
      <c r="H45" s="395"/>
      <c r="I45" s="395"/>
      <c r="J45" s="395"/>
      <c r="K45" s="395"/>
    </row>
    <row r="46" spans="1:12" hidden="1">
      <c r="B46" s="1" t="s">
        <v>897</v>
      </c>
    </row>
    <row r="47" spans="1:12" hidden="1">
      <c r="B47" s="1" t="s">
        <v>487</v>
      </c>
    </row>
    <row r="48" spans="1:12" hidden="1">
      <c r="B48" s="1" t="s">
        <v>488</v>
      </c>
    </row>
    <row r="49" spans="2:2">
      <c r="B49" s="69" t="s">
        <v>1230</v>
      </c>
    </row>
  </sheetData>
  <mergeCells count="1">
    <mergeCell ref="B45:K45"/>
  </mergeCells>
  <phoneticPr fontId="16" type="noConversion"/>
  <pageMargins left="0.75" right="0.75" top="1" bottom="1" header="0.5" footer="0.5"/>
  <pageSetup scale="70" orientation="landscape" r:id="rId1"/>
  <headerFooter alignWithMargins="0"/>
  <rowBreaks count="2" manualBreakCount="2">
    <brk id="52" max="16383" man="1"/>
    <brk id="58" max="16383" man="1"/>
  </rowBreaks>
  <colBreaks count="1" manualBreakCount="1">
    <brk id="12" max="1048575" man="1"/>
  </colBreaks>
</worksheet>
</file>

<file path=xl/worksheets/sheet59.xml><?xml version="1.0" encoding="utf-8"?>
<worksheet xmlns="http://schemas.openxmlformats.org/spreadsheetml/2006/main" xmlns:r="http://schemas.openxmlformats.org/officeDocument/2006/relationships">
  <dimension ref="A1:L88"/>
  <sheetViews>
    <sheetView zoomScaleNormal="100" zoomScaleSheetLayoutView="90" workbookViewId="0">
      <selection activeCell="B3" sqref="B3:L3"/>
    </sheetView>
  </sheetViews>
  <sheetFormatPr defaultRowHeight="12.75"/>
  <cols>
    <col min="1" max="2" width="9" style="1"/>
    <col min="3" max="3" width="11.125" style="1" customWidth="1"/>
    <col min="4" max="4" width="10.875" style="1" customWidth="1"/>
    <col min="5" max="5" width="9" style="1"/>
    <col min="6" max="6" width="11.25" style="1" bestFit="1" customWidth="1"/>
    <col min="7" max="7" width="9.875" style="1" customWidth="1"/>
    <col min="8" max="9" width="9" style="1"/>
    <col min="10" max="10" width="10.375" style="1" bestFit="1" customWidth="1"/>
    <col min="11" max="11" width="9" style="1"/>
    <col min="12" max="12" width="11.875" style="1" bestFit="1" customWidth="1"/>
    <col min="13" max="16384" width="9" style="1"/>
  </cols>
  <sheetData>
    <row r="1" spans="1:12">
      <c r="B1" s="1" t="s">
        <v>1249</v>
      </c>
    </row>
    <row r="3" spans="1:12" s="279" customFormat="1" ht="25.5">
      <c r="B3" s="280" t="s">
        <v>264</v>
      </c>
      <c r="C3" s="277" t="s">
        <v>785</v>
      </c>
      <c r="D3" s="277" t="s">
        <v>281</v>
      </c>
      <c r="E3" s="280" t="s">
        <v>282</v>
      </c>
      <c r="F3" s="280" t="s">
        <v>283</v>
      </c>
      <c r="G3" s="280" t="s">
        <v>284</v>
      </c>
      <c r="H3" s="280" t="s">
        <v>285</v>
      </c>
      <c r="I3" s="280" t="s">
        <v>286</v>
      </c>
      <c r="J3" s="280" t="s">
        <v>287</v>
      </c>
      <c r="K3" s="280" t="s">
        <v>288</v>
      </c>
      <c r="L3" s="280" t="s">
        <v>289</v>
      </c>
    </row>
    <row r="4" spans="1:12" ht="18" customHeight="1">
      <c r="A4" s="1">
        <v>1981</v>
      </c>
      <c r="B4" s="18">
        <v>7.6</v>
      </c>
      <c r="C4" s="18">
        <v>13.5</v>
      </c>
      <c r="D4" s="18">
        <v>11.3</v>
      </c>
      <c r="E4" s="18">
        <v>10</v>
      </c>
      <c r="F4" s="18">
        <v>11.6</v>
      </c>
      <c r="G4" s="18">
        <v>10.5</v>
      </c>
      <c r="H4" s="18">
        <v>6.6</v>
      </c>
      <c r="I4" s="18">
        <v>6</v>
      </c>
      <c r="J4" s="18">
        <v>4.5</v>
      </c>
      <c r="K4" s="18">
        <v>3.9</v>
      </c>
      <c r="L4" s="18">
        <v>6.8</v>
      </c>
    </row>
    <row r="5" spans="1:12" ht="18" customHeight="1">
      <c r="A5" s="1">
        <v>1982</v>
      </c>
      <c r="B5" s="18">
        <v>11</v>
      </c>
      <c r="C5" s="18">
        <v>16.2</v>
      </c>
      <c r="D5" s="18">
        <v>12.6</v>
      </c>
      <c r="E5" s="18">
        <v>12.8</v>
      </c>
      <c r="F5" s="18">
        <v>14</v>
      </c>
      <c r="G5" s="18">
        <v>14</v>
      </c>
      <c r="H5" s="18">
        <v>9.8000000000000007</v>
      </c>
      <c r="I5" s="18">
        <v>8.5</v>
      </c>
      <c r="J5" s="18">
        <v>6.3</v>
      </c>
      <c r="K5" s="18">
        <v>7.7</v>
      </c>
      <c r="L5" s="18">
        <v>12.1</v>
      </c>
    </row>
    <row r="6" spans="1:12" ht="18" customHeight="1">
      <c r="A6" s="1">
        <v>1983</v>
      </c>
      <c r="B6" s="18">
        <v>12</v>
      </c>
      <c r="C6" s="18">
        <v>18.100000000000001</v>
      </c>
      <c r="D6" s="18">
        <v>12.2</v>
      </c>
      <c r="E6" s="18">
        <v>13.4</v>
      </c>
      <c r="F6" s="18">
        <v>14.9</v>
      </c>
      <c r="G6" s="18">
        <v>14.2</v>
      </c>
      <c r="H6" s="18">
        <v>10.4</v>
      </c>
      <c r="I6" s="18">
        <v>9.5</v>
      </c>
      <c r="J6" s="18">
        <v>7.7</v>
      </c>
      <c r="K6" s="18">
        <v>11</v>
      </c>
      <c r="L6" s="18">
        <v>13.9</v>
      </c>
    </row>
    <row r="7" spans="1:12" ht="18" customHeight="1">
      <c r="A7" s="1">
        <v>1984</v>
      </c>
      <c r="B7" s="18">
        <v>11.3</v>
      </c>
      <c r="C7" s="18">
        <v>20.100000000000001</v>
      </c>
      <c r="D7" s="18">
        <v>12.5</v>
      </c>
      <c r="E7" s="18">
        <v>13</v>
      </c>
      <c r="F7" s="18">
        <v>14.6</v>
      </c>
      <c r="G7" s="18">
        <v>13.1</v>
      </c>
      <c r="H7" s="18">
        <v>9</v>
      </c>
      <c r="I7" s="18">
        <v>8.6</v>
      </c>
      <c r="J7" s="18">
        <v>8.1</v>
      </c>
      <c r="K7" s="18">
        <v>11.3</v>
      </c>
      <c r="L7" s="18">
        <v>15</v>
      </c>
    </row>
    <row r="8" spans="1:12" ht="18" customHeight="1">
      <c r="A8" s="1">
        <v>1985</v>
      </c>
      <c r="B8" s="18">
        <v>10.5</v>
      </c>
      <c r="C8" s="18">
        <v>20.2</v>
      </c>
      <c r="D8" s="18">
        <v>13.5</v>
      </c>
      <c r="E8" s="18">
        <v>13.4</v>
      </c>
      <c r="F8" s="18">
        <v>15.2</v>
      </c>
      <c r="G8" s="18">
        <v>12.2</v>
      </c>
      <c r="H8" s="18">
        <v>7.9</v>
      </c>
      <c r="I8" s="18">
        <v>8.3000000000000007</v>
      </c>
      <c r="J8" s="18">
        <v>8.1</v>
      </c>
      <c r="K8" s="18">
        <v>9.8000000000000007</v>
      </c>
      <c r="L8" s="18">
        <v>14.3</v>
      </c>
    </row>
    <row r="9" spans="1:12" ht="18" customHeight="1">
      <c r="A9" s="1">
        <v>1986</v>
      </c>
      <c r="B9" s="18">
        <v>9.6</v>
      </c>
      <c r="C9" s="18">
        <v>18.8</v>
      </c>
      <c r="D9" s="18">
        <v>13</v>
      </c>
      <c r="E9" s="18">
        <v>13.3</v>
      </c>
      <c r="F9" s="18">
        <v>14.4</v>
      </c>
      <c r="G9" s="18">
        <v>11</v>
      </c>
      <c r="H9" s="18">
        <v>7</v>
      </c>
      <c r="I9" s="18">
        <v>7.6</v>
      </c>
      <c r="J9" s="18">
        <v>7.7</v>
      </c>
      <c r="K9" s="18">
        <v>9.9</v>
      </c>
      <c r="L9" s="18">
        <v>12.7</v>
      </c>
    </row>
    <row r="10" spans="1:12" ht="18" customHeight="1">
      <c r="A10" s="1">
        <v>1987</v>
      </c>
      <c r="B10" s="18">
        <v>8.8000000000000007</v>
      </c>
      <c r="C10" s="18">
        <v>17.8</v>
      </c>
      <c r="D10" s="18">
        <v>12.3</v>
      </c>
      <c r="E10" s="18">
        <v>12</v>
      </c>
      <c r="F10" s="18">
        <v>13.2</v>
      </c>
      <c r="G10" s="18">
        <v>10.199999999999999</v>
      </c>
      <c r="H10" s="18">
        <v>6.1</v>
      </c>
      <c r="I10" s="18">
        <v>7.5</v>
      </c>
      <c r="J10" s="18">
        <v>7.3</v>
      </c>
      <c r="K10" s="18">
        <v>9.6</v>
      </c>
      <c r="L10" s="18">
        <v>12.1</v>
      </c>
    </row>
    <row r="11" spans="1:12" ht="18" customHeight="1">
      <c r="A11" s="1">
        <v>1988</v>
      </c>
      <c r="B11" s="18">
        <v>7.8</v>
      </c>
      <c r="C11" s="18">
        <v>16.2</v>
      </c>
      <c r="D11" s="18">
        <v>12.2</v>
      </c>
      <c r="E11" s="18">
        <v>10.199999999999999</v>
      </c>
      <c r="F11" s="18">
        <v>11.8</v>
      </c>
      <c r="G11" s="18">
        <v>9.5</v>
      </c>
      <c r="H11" s="18">
        <v>5</v>
      </c>
      <c r="I11" s="18">
        <v>7.7</v>
      </c>
      <c r="J11" s="18">
        <v>7.3</v>
      </c>
      <c r="K11" s="18">
        <v>8</v>
      </c>
      <c r="L11" s="18">
        <v>10.3</v>
      </c>
    </row>
    <row r="12" spans="1:12" ht="18" customHeight="1">
      <c r="A12" s="1">
        <v>1989</v>
      </c>
      <c r="B12" s="18">
        <v>7.5</v>
      </c>
      <c r="C12" s="18">
        <v>15.5</v>
      </c>
      <c r="D12" s="18">
        <v>13.7</v>
      </c>
      <c r="E12" s="18">
        <v>9.9</v>
      </c>
      <c r="F12" s="18">
        <v>12.1</v>
      </c>
      <c r="G12" s="18">
        <v>9.6</v>
      </c>
      <c r="H12" s="18">
        <v>5</v>
      </c>
      <c r="I12" s="18">
        <v>7.5</v>
      </c>
      <c r="J12" s="18">
        <v>7.3</v>
      </c>
      <c r="K12" s="18">
        <v>7.2</v>
      </c>
      <c r="L12" s="18">
        <v>9.1</v>
      </c>
    </row>
    <row r="13" spans="1:12" ht="18" customHeight="1">
      <c r="A13" s="1">
        <v>1990</v>
      </c>
      <c r="B13" s="18">
        <v>8.1</v>
      </c>
      <c r="C13" s="18">
        <v>17</v>
      </c>
      <c r="D13" s="18">
        <v>14.4</v>
      </c>
      <c r="E13" s="18">
        <v>10.7</v>
      </c>
      <c r="F13" s="18">
        <v>12.1</v>
      </c>
      <c r="G13" s="18">
        <v>10.4</v>
      </c>
      <c r="H13" s="18">
        <v>6.2</v>
      </c>
      <c r="I13" s="18">
        <v>7.4</v>
      </c>
      <c r="J13" s="18">
        <v>7</v>
      </c>
      <c r="K13" s="18">
        <v>6.9</v>
      </c>
      <c r="L13" s="18">
        <v>8.4</v>
      </c>
    </row>
    <row r="14" spans="1:12" ht="18" customHeight="1">
      <c r="A14" s="1">
        <v>1991</v>
      </c>
      <c r="B14" s="18">
        <v>10.3</v>
      </c>
      <c r="C14" s="18">
        <v>18</v>
      </c>
      <c r="D14" s="18">
        <v>16.5</v>
      </c>
      <c r="E14" s="18">
        <v>12.1</v>
      </c>
      <c r="F14" s="18">
        <v>12.7</v>
      </c>
      <c r="G14" s="18">
        <v>12.1</v>
      </c>
      <c r="H14" s="18">
        <v>9.5</v>
      </c>
      <c r="I14" s="18">
        <v>8.6</v>
      </c>
      <c r="J14" s="18">
        <v>7.4</v>
      </c>
      <c r="K14" s="18">
        <v>8.1999999999999993</v>
      </c>
      <c r="L14" s="18">
        <v>9.9</v>
      </c>
    </row>
    <row r="15" spans="1:12" ht="18" customHeight="1">
      <c r="A15" s="1">
        <v>1992</v>
      </c>
      <c r="B15" s="18">
        <v>11.2</v>
      </c>
      <c r="C15" s="18">
        <v>20</v>
      </c>
      <c r="D15" s="18">
        <v>17.600000000000001</v>
      </c>
      <c r="E15" s="18">
        <v>13.1</v>
      </c>
      <c r="F15" s="18">
        <v>13</v>
      </c>
      <c r="G15" s="18">
        <v>12.7</v>
      </c>
      <c r="H15" s="18">
        <v>10.8</v>
      </c>
      <c r="I15" s="18">
        <v>9.3000000000000007</v>
      </c>
      <c r="J15" s="18">
        <v>8</v>
      </c>
      <c r="K15" s="18">
        <v>9.5</v>
      </c>
      <c r="L15" s="18">
        <v>10.1</v>
      </c>
    </row>
    <row r="16" spans="1:12" ht="18" customHeight="1">
      <c r="A16" s="1">
        <v>1993</v>
      </c>
      <c r="B16" s="18">
        <v>11.4</v>
      </c>
      <c r="C16" s="18">
        <v>20.100000000000001</v>
      </c>
      <c r="D16" s="18">
        <v>16.899999999999999</v>
      </c>
      <c r="E16" s="18">
        <v>14.3</v>
      </c>
      <c r="F16" s="18">
        <v>12.6</v>
      </c>
      <c r="G16" s="18">
        <v>13.2</v>
      </c>
      <c r="H16" s="18">
        <v>10.9</v>
      </c>
      <c r="I16" s="18">
        <v>9.3000000000000007</v>
      </c>
      <c r="J16" s="18">
        <v>8.3000000000000007</v>
      </c>
      <c r="K16" s="18">
        <v>9.6</v>
      </c>
      <c r="L16" s="18">
        <v>9.6999999999999993</v>
      </c>
    </row>
    <row r="17" spans="1:12" ht="18" customHeight="1">
      <c r="A17" s="1">
        <v>1994</v>
      </c>
      <c r="B17" s="18">
        <v>10.4</v>
      </c>
      <c r="C17" s="18">
        <v>20</v>
      </c>
      <c r="D17" s="18">
        <v>16.5</v>
      </c>
      <c r="E17" s="18">
        <v>13.5</v>
      </c>
      <c r="F17" s="18">
        <v>12.5</v>
      </c>
      <c r="G17" s="18">
        <v>12.3</v>
      </c>
      <c r="H17" s="18">
        <v>9.6</v>
      </c>
      <c r="I17" s="18">
        <v>8.8000000000000007</v>
      </c>
      <c r="J17" s="18">
        <v>6.9</v>
      </c>
      <c r="K17" s="18">
        <v>8.8000000000000007</v>
      </c>
      <c r="L17" s="18">
        <v>9.1</v>
      </c>
    </row>
    <row r="18" spans="1:12" ht="18" customHeight="1">
      <c r="A18" s="1">
        <v>1995</v>
      </c>
      <c r="B18" s="18">
        <v>9.5</v>
      </c>
      <c r="C18" s="18">
        <v>18</v>
      </c>
      <c r="D18" s="18">
        <v>14.8</v>
      </c>
      <c r="E18" s="18">
        <v>12.2</v>
      </c>
      <c r="F18" s="18">
        <v>11.4</v>
      </c>
      <c r="G18" s="18">
        <v>11.5</v>
      </c>
      <c r="H18" s="18">
        <v>8.6999999999999993</v>
      </c>
      <c r="I18" s="18">
        <v>7.3</v>
      </c>
      <c r="J18" s="18">
        <v>6.7</v>
      </c>
      <c r="K18" s="18">
        <v>7.8</v>
      </c>
      <c r="L18" s="18">
        <v>8.5</v>
      </c>
    </row>
    <row r="19" spans="1:12" ht="18" customHeight="1">
      <c r="A19" s="1">
        <v>1996</v>
      </c>
      <c r="B19" s="18">
        <v>9.6</v>
      </c>
      <c r="C19" s="18">
        <v>18.899999999999999</v>
      </c>
      <c r="D19" s="18">
        <v>14.6</v>
      </c>
      <c r="E19" s="18">
        <v>12.4</v>
      </c>
      <c r="F19" s="18">
        <v>11.6</v>
      </c>
      <c r="G19" s="18">
        <v>11.8</v>
      </c>
      <c r="H19" s="18">
        <v>9</v>
      </c>
      <c r="I19" s="18">
        <v>7.2</v>
      </c>
      <c r="J19" s="18">
        <v>6.6</v>
      </c>
      <c r="K19" s="18">
        <v>6.9</v>
      </c>
      <c r="L19" s="18">
        <v>8.6999999999999993</v>
      </c>
    </row>
    <row r="20" spans="1:12" ht="18" customHeight="1">
      <c r="A20" s="1">
        <v>1997</v>
      </c>
      <c r="B20" s="18">
        <v>9.1</v>
      </c>
      <c r="C20" s="18">
        <v>18.100000000000001</v>
      </c>
      <c r="D20" s="18">
        <v>15.3</v>
      </c>
      <c r="E20" s="18">
        <v>12.1</v>
      </c>
      <c r="F20" s="18">
        <v>12.6</v>
      </c>
      <c r="G20" s="18">
        <v>11.4</v>
      </c>
      <c r="H20" s="18">
        <v>8.4</v>
      </c>
      <c r="I20" s="18">
        <v>6.5</v>
      </c>
      <c r="J20" s="18">
        <v>5.9</v>
      </c>
      <c r="K20" s="18">
        <v>5.9</v>
      </c>
      <c r="L20" s="18">
        <v>8.5</v>
      </c>
    </row>
    <row r="21" spans="1:12" ht="18" customHeight="1">
      <c r="A21" s="1">
        <v>1998</v>
      </c>
      <c r="B21" s="18">
        <v>8.3000000000000007</v>
      </c>
      <c r="C21" s="18">
        <v>17.600000000000001</v>
      </c>
      <c r="D21" s="18">
        <v>13.9</v>
      </c>
      <c r="E21" s="18">
        <v>10.5</v>
      </c>
      <c r="F21" s="18">
        <v>12.2</v>
      </c>
      <c r="G21" s="18">
        <v>10.3</v>
      </c>
      <c r="H21" s="18">
        <v>7.2</v>
      </c>
      <c r="I21" s="18">
        <v>5.5</v>
      </c>
      <c r="J21" s="18">
        <v>5.8</v>
      </c>
      <c r="K21" s="18">
        <v>5.6</v>
      </c>
      <c r="L21" s="18">
        <v>8.8000000000000007</v>
      </c>
    </row>
    <row r="22" spans="1:12" ht="18" customHeight="1">
      <c r="A22" s="1">
        <v>1999</v>
      </c>
      <c r="B22" s="18">
        <v>7.6</v>
      </c>
      <c r="C22" s="18">
        <v>16.7</v>
      </c>
      <c r="D22" s="18">
        <v>14.3</v>
      </c>
      <c r="E22" s="18">
        <v>9.6</v>
      </c>
      <c r="F22" s="18">
        <v>10.199999999999999</v>
      </c>
      <c r="G22" s="18">
        <v>9.3000000000000007</v>
      </c>
      <c r="H22" s="18">
        <v>6.3</v>
      </c>
      <c r="I22" s="18">
        <v>5.6</v>
      </c>
      <c r="J22" s="18">
        <v>6</v>
      </c>
      <c r="K22" s="18">
        <v>5.7</v>
      </c>
      <c r="L22" s="18">
        <v>8.3000000000000007</v>
      </c>
    </row>
    <row r="23" spans="1:12" ht="18" customHeight="1">
      <c r="A23" s="1">
        <v>2000</v>
      </c>
      <c r="B23" s="18">
        <v>6.8</v>
      </c>
      <c r="C23" s="18">
        <v>16.600000000000001</v>
      </c>
      <c r="D23" s="18">
        <v>12</v>
      </c>
      <c r="E23" s="18">
        <v>9.1</v>
      </c>
      <c r="F23" s="18">
        <v>10</v>
      </c>
      <c r="G23" s="18">
        <v>8.5</v>
      </c>
      <c r="H23" s="18">
        <v>5.7</v>
      </c>
      <c r="I23" s="18">
        <v>5</v>
      </c>
      <c r="J23" s="18">
        <v>5.0999999999999996</v>
      </c>
      <c r="K23" s="18">
        <v>5</v>
      </c>
      <c r="L23" s="18">
        <v>7.2</v>
      </c>
    </row>
    <row r="24" spans="1:12" ht="18" customHeight="1">
      <c r="A24" s="1">
        <v>2001</v>
      </c>
      <c r="B24" s="18">
        <v>7.2</v>
      </c>
      <c r="C24" s="18">
        <v>16</v>
      </c>
      <c r="D24" s="18">
        <v>11.9</v>
      </c>
      <c r="E24" s="18">
        <v>9.6999999999999993</v>
      </c>
      <c r="F24" s="18">
        <v>11.1</v>
      </c>
      <c r="G24" s="18">
        <v>8.8000000000000007</v>
      </c>
      <c r="H24" s="18">
        <v>6.3</v>
      </c>
      <c r="I24" s="18">
        <v>5</v>
      </c>
      <c r="J24" s="18">
        <v>5.8</v>
      </c>
      <c r="K24" s="18">
        <v>4.7</v>
      </c>
      <c r="L24" s="18">
        <v>7.7</v>
      </c>
    </row>
    <row r="25" spans="1:12" ht="18" customHeight="1">
      <c r="A25" s="1">
        <v>2002</v>
      </c>
      <c r="B25" s="18">
        <v>7.7</v>
      </c>
      <c r="C25" s="18">
        <v>16.7</v>
      </c>
      <c r="D25" s="18">
        <v>11.9</v>
      </c>
      <c r="E25" s="18">
        <v>9.6</v>
      </c>
      <c r="F25" s="18">
        <v>10.1</v>
      </c>
      <c r="G25" s="18">
        <v>8.6999999999999993</v>
      </c>
      <c r="H25" s="18">
        <v>7.1</v>
      </c>
      <c r="I25" s="18">
        <v>5.0999999999999996</v>
      </c>
      <c r="J25" s="18">
        <v>5.7</v>
      </c>
      <c r="K25" s="18">
        <v>5.3</v>
      </c>
      <c r="L25" s="18">
        <v>8.5</v>
      </c>
    </row>
    <row r="26" spans="1:12" ht="18" customHeight="1">
      <c r="A26" s="1">
        <v>2003</v>
      </c>
      <c r="B26" s="18">
        <v>7.6</v>
      </c>
      <c r="C26" s="18">
        <v>16.5</v>
      </c>
      <c r="D26" s="18">
        <v>10.9</v>
      </c>
      <c r="E26" s="18">
        <v>9.1</v>
      </c>
      <c r="F26" s="18">
        <v>10.199999999999999</v>
      </c>
      <c r="G26" s="18">
        <v>9.1</v>
      </c>
      <c r="H26" s="18">
        <v>6.9</v>
      </c>
      <c r="I26" s="18">
        <v>4.9000000000000004</v>
      </c>
      <c r="J26" s="18">
        <v>5.6</v>
      </c>
      <c r="K26" s="18">
        <v>5.0999999999999996</v>
      </c>
      <c r="L26" s="18">
        <v>8</v>
      </c>
    </row>
    <row r="27" spans="1:12" ht="18" customHeight="1">
      <c r="A27" s="1">
        <v>2004</v>
      </c>
      <c r="B27" s="18">
        <v>7.2</v>
      </c>
      <c r="C27" s="18">
        <v>15.6</v>
      </c>
      <c r="D27" s="18">
        <v>11.2</v>
      </c>
      <c r="E27" s="18">
        <v>8.8000000000000007</v>
      </c>
      <c r="F27" s="18">
        <v>9.8000000000000007</v>
      </c>
      <c r="G27" s="18">
        <v>8.5</v>
      </c>
      <c r="H27" s="18">
        <v>6.8</v>
      </c>
      <c r="I27" s="18">
        <v>5.3</v>
      </c>
      <c r="J27" s="18">
        <v>5.3</v>
      </c>
      <c r="K27" s="18">
        <v>4.7</v>
      </c>
      <c r="L27" s="18">
        <v>7.2</v>
      </c>
    </row>
    <row r="28" spans="1:12" ht="18" customHeight="1">
      <c r="A28" s="1">
        <v>2005</v>
      </c>
      <c r="B28" s="18">
        <v>6.8</v>
      </c>
      <c r="C28" s="18">
        <v>15.2</v>
      </c>
      <c r="D28" s="18">
        <v>10.9</v>
      </c>
      <c r="E28" s="18">
        <v>8.4</v>
      </c>
      <c r="F28" s="18">
        <v>9.6999999999999993</v>
      </c>
      <c r="G28" s="18">
        <v>8.1999999999999993</v>
      </c>
      <c r="H28" s="18">
        <v>6.6</v>
      </c>
      <c r="I28" s="18">
        <v>4.7</v>
      </c>
      <c r="J28" s="18">
        <v>5.0999999999999996</v>
      </c>
      <c r="K28" s="18">
        <v>4</v>
      </c>
      <c r="L28" s="18">
        <v>5.9</v>
      </c>
    </row>
    <row r="29" spans="1:12" ht="18" customHeight="1">
      <c r="A29" s="1">
        <v>2006</v>
      </c>
      <c r="B29" s="18">
        <v>6.3</v>
      </c>
      <c r="C29" s="18">
        <v>14.8</v>
      </c>
      <c r="D29" s="18">
        <v>11.1</v>
      </c>
      <c r="E29" s="18">
        <v>7.9</v>
      </c>
      <c r="F29" s="18">
        <v>8.6999999999999993</v>
      </c>
      <c r="G29" s="18">
        <v>8.1</v>
      </c>
      <c r="H29" s="18">
        <v>6.3</v>
      </c>
      <c r="I29" s="18">
        <v>4.3</v>
      </c>
      <c r="J29" s="18">
        <v>4.7</v>
      </c>
      <c r="K29" s="18">
        <v>3.5</v>
      </c>
      <c r="L29" s="18">
        <v>4.8</v>
      </c>
    </row>
    <row r="30" spans="1:12" ht="18" customHeight="1">
      <c r="A30" s="1">
        <v>2007</v>
      </c>
      <c r="B30" s="18">
        <v>6</v>
      </c>
      <c r="C30" s="18">
        <v>13.5</v>
      </c>
      <c r="D30" s="18">
        <v>10.199999999999999</v>
      </c>
      <c r="E30" s="18">
        <v>8</v>
      </c>
      <c r="F30" s="18">
        <v>7.5</v>
      </c>
      <c r="G30" s="18">
        <v>7.3</v>
      </c>
      <c r="H30" s="18">
        <v>6.4</v>
      </c>
      <c r="I30" s="18">
        <v>4.4000000000000004</v>
      </c>
      <c r="J30" s="18">
        <v>4.2</v>
      </c>
      <c r="K30" s="18">
        <v>3.5</v>
      </c>
      <c r="L30" s="18">
        <v>4.3</v>
      </c>
    </row>
    <row r="31" spans="1:12" ht="18" customHeight="1">
      <c r="A31" s="1">
        <v>2008</v>
      </c>
      <c r="B31" s="18">
        <v>6.1</v>
      </c>
      <c r="C31" s="18">
        <v>13.3</v>
      </c>
      <c r="D31" s="18">
        <v>10.9</v>
      </c>
      <c r="E31" s="18">
        <v>7.6</v>
      </c>
      <c r="F31" s="18">
        <v>8.5</v>
      </c>
      <c r="G31" s="18">
        <v>7.2</v>
      </c>
      <c r="H31" s="18">
        <v>6.6</v>
      </c>
      <c r="I31" s="18">
        <v>4.2</v>
      </c>
      <c r="J31" s="18">
        <v>4</v>
      </c>
      <c r="K31" s="18">
        <v>3.6</v>
      </c>
      <c r="L31" s="18">
        <v>4.5999999999999996</v>
      </c>
    </row>
    <row r="32" spans="1:12" ht="18" customHeight="1">
      <c r="A32" s="1">
        <v>2009</v>
      </c>
      <c r="B32" s="18">
        <v>8.3000000000000007</v>
      </c>
      <c r="C32" s="18">
        <v>15.5</v>
      </c>
      <c r="D32" s="18">
        <v>11.9</v>
      </c>
      <c r="E32" s="18">
        <v>9.1999999999999993</v>
      </c>
      <c r="F32" s="18">
        <v>8.6999999999999993</v>
      </c>
      <c r="G32" s="18">
        <v>8.6</v>
      </c>
      <c r="H32" s="18">
        <v>9.1</v>
      </c>
      <c r="I32" s="18">
        <v>5.2</v>
      </c>
      <c r="J32" s="18">
        <v>4.9000000000000004</v>
      </c>
      <c r="K32" s="18">
        <v>6.5</v>
      </c>
      <c r="L32" s="18">
        <v>7.7</v>
      </c>
    </row>
    <row r="33" spans="1:12" ht="18" customHeight="1">
      <c r="A33" s="1">
        <v>2010</v>
      </c>
      <c r="B33" s="18">
        <v>8.1</v>
      </c>
      <c r="C33" s="18">
        <v>14.7</v>
      </c>
      <c r="D33" s="18">
        <v>11.4</v>
      </c>
      <c r="E33" s="18">
        <v>9.6</v>
      </c>
      <c r="F33" s="18">
        <v>9.1999999999999993</v>
      </c>
      <c r="G33" s="18">
        <v>8</v>
      </c>
      <c r="H33" s="18">
        <v>8.6999999999999993</v>
      </c>
      <c r="I33" s="18">
        <v>5.4</v>
      </c>
      <c r="J33" s="18">
        <v>5.2</v>
      </c>
      <c r="K33" s="18">
        <v>6.6</v>
      </c>
      <c r="L33" s="18">
        <v>7.6</v>
      </c>
    </row>
    <row r="34" spans="1:12" ht="18" customHeight="1">
      <c r="A34" s="1">
        <v>2011</v>
      </c>
      <c r="B34" s="18">
        <v>7.5</v>
      </c>
      <c r="C34" s="18">
        <v>12.6</v>
      </c>
      <c r="D34" s="18">
        <v>11</v>
      </c>
      <c r="E34" s="18">
        <v>9</v>
      </c>
      <c r="F34" s="18">
        <v>9.5</v>
      </c>
      <c r="G34" s="18">
        <v>7.9</v>
      </c>
      <c r="H34" s="18">
        <v>7.9</v>
      </c>
      <c r="I34" s="18">
        <v>5.5</v>
      </c>
      <c r="J34" s="18">
        <v>4.9000000000000004</v>
      </c>
      <c r="K34" s="18">
        <v>5.4</v>
      </c>
      <c r="L34" s="18">
        <v>7.5</v>
      </c>
    </row>
    <row r="35" spans="1:12" ht="18" customHeight="1">
      <c r="A35" s="1">
        <v>2012</v>
      </c>
      <c r="B35" s="18">
        <v>7.3</v>
      </c>
      <c r="C35" s="18">
        <v>12.3</v>
      </c>
      <c r="D35" s="18">
        <v>11.2</v>
      </c>
      <c r="E35" s="18">
        <v>9.1</v>
      </c>
      <c r="F35" s="18">
        <v>10.199999999999999</v>
      </c>
      <c r="G35" s="18">
        <v>7.7</v>
      </c>
      <c r="H35" s="18">
        <v>7.9</v>
      </c>
      <c r="I35" s="18">
        <v>5.3</v>
      </c>
      <c r="J35" s="18">
        <v>4.7</v>
      </c>
      <c r="K35" s="18">
        <v>4.5999999999999996</v>
      </c>
      <c r="L35" s="18">
        <v>6.8</v>
      </c>
    </row>
    <row r="36" spans="1:12" ht="18" customHeight="1">
      <c r="A36" s="1">
        <v>2013</v>
      </c>
      <c r="B36" s="18">
        <v>7.1</v>
      </c>
      <c r="C36" s="18">
        <v>11.6</v>
      </c>
      <c r="D36" s="18">
        <v>11.6</v>
      </c>
      <c r="E36" s="18">
        <v>9.1</v>
      </c>
      <c r="F36" s="18">
        <v>10.3</v>
      </c>
      <c r="G36" s="18">
        <v>7.6</v>
      </c>
      <c r="H36" s="18">
        <v>7.6</v>
      </c>
      <c r="I36" s="18">
        <v>5.4</v>
      </c>
      <c r="J36" s="18">
        <v>4.0999999999999996</v>
      </c>
      <c r="K36" s="18">
        <v>4.5999999999999996</v>
      </c>
      <c r="L36" s="18">
        <v>6.6</v>
      </c>
    </row>
    <row r="37" spans="1:12" ht="18" customHeight="1">
      <c r="A37" s="1">
        <v>2014</v>
      </c>
      <c r="B37" s="18">
        <v>6.9</v>
      </c>
      <c r="C37" s="18">
        <v>11.9</v>
      </c>
      <c r="D37" s="18">
        <v>10.6</v>
      </c>
      <c r="E37" s="18">
        <v>9</v>
      </c>
      <c r="F37" s="18">
        <v>9.9</v>
      </c>
      <c r="G37" s="18">
        <v>7.7</v>
      </c>
      <c r="H37" s="18">
        <v>7.3</v>
      </c>
      <c r="I37" s="18">
        <v>5.4</v>
      </c>
      <c r="J37" s="18">
        <v>3.8</v>
      </c>
      <c r="K37" s="18">
        <v>4.7</v>
      </c>
      <c r="L37" s="18">
        <v>6.1</v>
      </c>
    </row>
    <row r="38" spans="1:12" ht="18" customHeight="1">
      <c r="A38" s="1">
        <v>2015</v>
      </c>
      <c r="B38" s="18">
        <v>6.9</v>
      </c>
      <c r="C38" s="18">
        <v>12.8</v>
      </c>
      <c r="D38" s="18">
        <v>10.4</v>
      </c>
      <c r="E38" s="18">
        <v>8.6</v>
      </c>
      <c r="F38" s="18">
        <v>9.8000000000000007</v>
      </c>
      <c r="G38" s="18">
        <v>7.6</v>
      </c>
      <c r="H38" s="18">
        <v>6.8</v>
      </c>
      <c r="I38" s="18">
        <v>5.6</v>
      </c>
      <c r="J38" s="18">
        <v>5</v>
      </c>
      <c r="K38" s="18">
        <v>6</v>
      </c>
      <c r="L38" s="18">
        <v>6.2</v>
      </c>
    </row>
    <row r="39" spans="1:12" ht="18" customHeight="1">
      <c r="A39" s="1">
        <v>2016</v>
      </c>
      <c r="B39" s="18">
        <v>7</v>
      </c>
      <c r="C39" s="18">
        <v>13.4</v>
      </c>
      <c r="D39" s="18">
        <v>10.7</v>
      </c>
      <c r="E39" s="18">
        <v>8.3000000000000007</v>
      </c>
      <c r="F39" s="18">
        <v>9.5</v>
      </c>
      <c r="G39" s="18">
        <v>7.1</v>
      </c>
      <c r="H39" s="18">
        <v>6.5</v>
      </c>
      <c r="I39" s="18">
        <v>6.1</v>
      </c>
      <c r="J39" s="18">
        <v>6.3</v>
      </c>
      <c r="K39" s="18">
        <v>8.1</v>
      </c>
      <c r="L39" s="18">
        <v>6</v>
      </c>
    </row>
    <row r="40" spans="1:12" ht="18" customHeight="1">
      <c r="A40" s="1">
        <v>2017</v>
      </c>
      <c r="B40" s="18">
        <v>6.3</v>
      </c>
      <c r="C40" s="18">
        <v>14.8</v>
      </c>
      <c r="D40" s="18">
        <v>9.8000000000000007</v>
      </c>
      <c r="E40" s="18">
        <v>8.4</v>
      </c>
      <c r="F40" s="18">
        <v>8.1</v>
      </c>
      <c r="G40" s="18">
        <v>6.1</v>
      </c>
      <c r="H40" s="18">
        <v>6</v>
      </c>
      <c r="I40" s="18">
        <v>5.4</v>
      </c>
      <c r="J40" s="18">
        <v>6.3</v>
      </c>
      <c r="K40" s="18">
        <v>7.8</v>
      </c>
      <c r="L40" s="18">
        <v>5.0999999999999996</v>
      </c>
    </row>
    <row r="41" spans="1:12" s="69" customFormat="1">
      <c r="A41" s="69">
        <v>2018</v>
      </c>
      <c r="B41" s="18">
        <v>5.8</v>
      </c>
      <c r="C41" s="18">
        <v>13.8</v>
      </c>
      <c r="D41" s="18">
        <v>9.4</v>
      </c>
      <c r="E41" s="18">
        <v>7.5</v>
      </c>
      <c r="F41" s="18">
        <v>8</v>
      </c>
      <c r="G41" s="18">
        <v>5.5</v>
      </c>
      <c r="H41" s="18">
        <v>5.6</v>
      </c>
      <c r="I41" s="18">
        <v>6</v>
      </c>
      <c r="J41" s="18">
        <v>6.1</v>
      </c>
      <c r="K41" s="18">
        <v>6.6</v>
      </c>
      <c r="L41" s="18">
        <v>4.7</v>
      </c>
    </row>
    <row r="42" spans="1:12" s="69" customFormat="1">
      <c r="B42" s="18"/>
      <c r="C42" s="18"/>
      <c r="D42" s="18"/>
      <c r="E42" s="18"/>
      <c r="F42" s="18"/>
      <c r="G42" s="18"/>
      <c r="H42" s="18"/>
      <c r="I42" s="18"/>
      <c r="J42" s="18"/>
      <c r="K42" s="18"/>
      <c r="L42" s="18"/>
    </row>
    <row r="43" spans="1:12" s="23" customFormat="1" ht="18" customHeight="1">
      <c r="B43" s="23" t="s">
        <v>340</v>
      </c>
    </row>
    <row r="44" spans="1:12" ht="18" customHeight="1">
      <c r="A44" s="69" t="s">
        <v>989</v>
      </c>
      <c r="B44" s="70">
        <f>(POWER(B41/B4, 1/37)-1)*100</f>
        <v>-0.7278526337090474</v>
      </c>
      <c r="C44" s="70">
        <f t="shared" ref="C44:L44" si="0">(POWER(C41/C4, 1/37)-1)*100</f>
        <v>5.9420097340989741E-2</v>
      </c>
      <c r="D44" s="70">
        <f t="shared" si="0"/>
        <v>-0.49631302365424901</v>
      </c>
      <c r="E44" s="70">
        <f t="shared" si="0"/>
        <v>-0.77450425363290165</v>
      </c>
      <c r="F44" s="70">
        <f t="shared" si="0"/>
        <v>-0.99920031718755409</v>
      </c>
      <c r="G44" s="70">
        <f t="shared" si="0"/>
        <v>-1.7324583160483686</v>
      </c>
      <c r="H44" s="70">
        <f t="shared" si="0"/>
        <v>-0.44307780195416147</v>
      </c>
      <c r="I44" s="70">
        <f t="shared" si="0"/>
        <v>0</v>
      </c>
      <c r="J44" s="70">
        <f t="shared" si="0"/>
        <v>0.82558219210862038</v>
      </c>
      <c r="K44" s="70">
        <f t="shared" si="0"/>
        <v>1.4320299309625861</v>
      </c>
      <c r="L44" s="70">
        <f t="shared" si="0"/>
        <v>-0.99330436850110226</v>
      </c>
    </row>
    <row r="45" spans="1:12">
      <c r="B45" s="89" t="s">
        <v>1065</v>
      </c>
    </row>
    <row r="46" spans="1:12">
      <c r="B46" s="69" t="s">
        <v>1248</v>
      </c>
    </row>
    <row r="47" spans="1:12" hidden="1">
      <c r="B47" s="1" t="s">
        <v>162</v>
      </c>
    </row>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sheetData>
  <phoneticPr fontId="16" type="noConversion"/>
  <pageMargins left="0.75" right="0.75" top="1" bottom="1" header="0.5" footer="0.5"/>
  <pageSetup scale="66" orientation="landscape" r:id="rId1"/>
  <headerFooter alignWithMargins="0"/>
  <rowBreaks count="2" manualBreakCount="2">
    <brk id="50" max="16383" man="1"/>
    <brk id="56" max="16383" man="1"/>
  </rowBreaks>
</worksheet>
</file>

<file path=xl/worksheets/sheet6.xml><?xml version="1.0" encoding="utf-8"?>
<worksheet xmlns="http://schemas.openxmlformats.org/spreadsheetml/2006/main" xmlns:r="http://schemas.openxmlformats.org/officeDocument/2006/relationships">
  <dimension ref="A1:DG60"/>
  <sheetViews>
    <sheetView zoomScale="90" zoomScaleNormal="90" zoomScaleSheetLayoutView="100" workbookViewId="0">
      <pane xSplit="1" ySplit="5" topLeftCell="B6" activePane="bottomRight" state="frozen"/>
      <selection pane="topRight" activeCell="B1" sqref="B1"/>
      <selection pane="bottomLeft" activeCell="A6" sqref="A6"/>
      <selection pane="bottomRight" activeCell="A3" sqref="A3:XFD3"/>
    </sheetView>
  </sheetViews>
  <sheetFormatPr defaultColWidth="8.875" defaultRowHeight="12.75"/>
  <cols>
    <col min="1" max="1" width="8.875" style="273" customWidth="1"/>
    <col min="2" max="22" width="14" style="273" customWidth="1"/>
    <col min="23" max="23" width="14" style="6" customWidth="1"/>
    <col min="24" max="26" width="14" style="273" customWidth="1"/>
    <col min="27" max="27" width="14" style="6" customWidth="1"/>
    <col min="28" max="28" width="14" style="273" customWidth="1"/>
    <col min="29" max="31" width="14" style="6" customWidth="1"/>
    <col min="32" max="32" width="14" style="273" customWidth="1"/>
    <col min="33" max="33" width="14" style="6" customWidth="1"/>
    <col min="34" max="36" width="14" style="273" customWidth="1"/>
    <col min="37" max="37" width="14" style="6" customWidth="1"/>
    <col min="38" max="38" width="14" style="273" customWidth="1"/>
    <col min="39" max="41" width="14" style="6" customWidth="1"/>
    <col min="42" max="42" width="14" style="273" customWidth="1"/>
    <col min="43" max="43" width="14" style="6" customWidth="1"/>
    <col min="44" max="46" width="14" style="273" customWidth="1"/>
    <col min="47" max="47" width="14" style="6" customWidth="1"/>
    <col min="48" max="48" width="14" style="273" customWidth="1"/>
    <col min="49" max="51" width="14" style="6" customWidth="1"/>
    <col min="52" max="52" width="14" style="273" customWidth="1"/>
    <col min="53" max="53" width="14" style="6" customWidth="1"/>
    <col min="54" max="56" width="14" style="273" customWidth="1"/>
    <col min="57" max="57" width="14" style="6" customWidth="1"/>
    <col min="58" max="58" width="14" style="273" customWidth="1"/>
    <col min="59" max="61" width="14" style="6" customWidth="1"/>
    <col min="62" max="62" width="14" style="273" customWidth="1"/>
    <col min="63" max="63" width="14" style="6" customWidth="1"/>
    <col min="64" max="66" width="14" style="273" customWidth="1"/>
    <col min="67" max="67" width="14" style="6" customWidth="1"/>
    <col min="68" max="68" width="14" style="273" customWidth="1"/>
    <col min="69" max="71" width="14" style="6" customWidth="1"/>
    <col min="72" max="72" width="14" style="273" customWidth="1"/>
    <col min="73" max="73" width="14" style="6" customWidth="1"/>
    <col min="74" max="76" width="14" style="273" customWidth="1"/>
    <col min="77" max="77" width="14" style="6" customWidth="1"/>
    <col min="78" max="78" width="14" style="273" customWidth="1"/>
    <col min="79" max="81" width="14" style="6" customWidth="1"/>
    <col min="82" max="82" width="14" style="273" customWidth="1"/>
    <col min="83" max="83" width="14" style="6" customWidth="1"/>
    <col min="84" max="86" width="14" style="273" customWidth="1"/>
    <col min="87" max="87" width="14" style="6" customWidth="1"/>
    <col min="88" max="88" width="14" style="273" customWidth="1"/>
    <col min="89" max="91" width="14" style="6" customWidth="1"/>
    <col min="92" max="92" width="14" style="273" customWidth="1"/>
    <col min="93" max="93" width="14" style="6" customWidth="1"/>
    <col min="94" max="96" width="14" style="273" customWidth="1"/>
    <col min="97" max="97" width="14" style="6" customWidth="1"/>
    <col min="98" max="98" width="14" style="273" customWidth="1"/>
    <col min="99" max="101" width="14" style="6" customWidth="1"/>
    <col min="102" max="102" width="14" style="273" customWidth="1"/>
    <col min="103" max="103" width="14" style="6" customWidth="1"/>
    <col min="104" max="106" width="14" style="273" customWidth="1"/>
    <col min="107" max="107" width="14" style="6" customWidth="1"/>
    <col min="108" max="108" width="14" style="273" customWidth="1"/>
    <col min="109" max="111" width="14" style="6" customWidth="1"/>
    <col min="112" max="169" width="11.375" style="273" customWidth="1"/>
    <col min="170" max="185" width="10.625" style="273" customWidth="1"/>
    <col min="186" max="16384" width="8.875" style="273"/>
  </cols>
  <sheetData>
    <row r="1" spans="1:111">
      <c r="B1" s="273" t="s">
        <v>1153</v>
      </c>
      <c r="L1" s="273" t="s">
        <v>1169</v>
      </c>
      <c r="V1" s="273" t="s">
        <v>1228</v>
      </c>
      <c r="AF1" s="273" t="s">
        <v>1170</v>
      </c>
      <c r="AP1" s="273" t="s">
        <v>1171</v>
      </c>
      <c r="AZ1" s="273" t="s">
        <v>1172</v>
      </c>
      <c r="BJ1" s="273" t="s">
        <v>1173</v>
      </c>
      <c r="BT1" s="273" t="s">
        <v>1174</v>
      </c>
      <c r="CD1" s="273" t="s">
        <v>1175</v>
      </c>
      <c r="CN1" s="273" t="s">
        <v>1229</v>
      </c>
      <c r="CX1" s="273" t="s">
        <v>1176</v>
      </c>
    </row>
    <row r="3" spans="1:111" s="18" customFormat="1">
      <c r="B3" s="367" t="s">
        <v>264</v>
      </c>
      <c r="C3" s="367"/>
      <c r="D3" s="367"/>
      <c r="E3" s="367"/>
      <c r="F3" s="367"/>
      <c r="G3" s="367"/>
      <c r="H3" s="367"/>
      <c r="I3" s="367"/>
      <c r="J3" s="367"/>
      <c r="K3" s="367"/>
      <c r="L3" s="367" t="s">
        <v>280</v>
      </c>
      <c r="M3" s="367"/>
      <c r="N3" s="367"/>
      <c r="O3" s="367"/>
      <c r="P3" s="367"/>
      <c r="Q3" s="367"/>
      <c r="R3" s="367"/>
      <c r="S3" s="367"/>
      <c r="T3" s="367"/>
      <c r="U3" s="367"/>
      <c r="V3" s="367" t="s">
        <v>281</v>
      </c>
      <c r="W3" s="367"/>
      <c r="X3" s="367"/>
      <c r="Y3" s="367"/>
      <c r="Z3" s="367"/>
      <c r="AA3" s="367"/>
      <c r="AB3" s="367"/>
      <c r="AC3" s="367"/>
      <c r="AD3" s="367"/>
      <c r="AE3" s="367"/>
      <c r="AF3" s="367" t="s">
        <v>282</v>
      </c>
      <c r="AG3" s="367"/>
      <c r="AH3" s="367"/>
      <c r="AI3" s="367"/>
      <c r="AJ3" s="367"/>
      <c r="AK3" s="367"/>
      <c r="AL3" s="367"/>
      <c r="AM3" s="367"/>
      <c r="AN3" s="367"/>
      <c r="AO3" s="367"/>
      <c r="AP3" s="367" t="s">
        <v>283</v>
      </c>
      <c r="AQ3" s="367"/>
      <c r="AR3" s="367"/>
      <c r="AS3" s="367"/>
      <c r="AT3" s="367"/>
      <c r="AU3" s="367"/>
      <c r="AV3" s="367"/>
      <c r="AW3" s="367"/>
      <c r="AX3" s="367"/>
      <c r="AY3" s="367"/>
      <c r="AZ3" s="367" t="s">
        <v>284</v>
      </c>
      <c r="BA3" s="367"/>
      <c r="BB3" s="367"/>
      <c r="BC3" s="367"/>
      <c r="BD3" s="367"/>
      <c r="BE3" s="367"/>
      <c r="BF3" s="367"/>
      <c r="BG3" s="367"/>
      <c r="BH3" s="367"/>
      <c r="BI3" s="367"/>
      <c r="BJ3" s="367" t="s">
        <v>285</v>
      </c>
      <c r="BK3" s="367"/>
      <c r="BL3" s="367"/>
      <c r="BM3" s="367"/>
      <c r="BN3" s="367"/>
      <c r="BO3" s="367"/>
      <c r="BP3" s="367"/>
      <c r="BQ3" s="367"/>
      <c r="BR3" s="367"/>
      <c r="BS3" s="367"/>
      <c r="BT3" s="367" t="s">
        <v>286</v>
      </c>
      <c r="BU3" s="367"/>
      <c r="BV3" s="367"/>
      <c r="BW3" s="367"/>
      <c r="BX3" s="367"/>
      <c r="BY3" s="367"/>
      <c r="BZ3" s="367"/>
      <c r="CA3" s="367"/>
      <c r="CB3" s="367"/>
      <c r="CC3" s="367"/>
      <c r="CD3" s="367" t="s">
        <v>287</v>
      </c>
      <c r="CE3" s="367"/>
      <c r="CF3" s="367"/>
      <c r="CG3" s="367"/>
      <c r="CH3" s="367"/>
      <c r="CI3" s="367"/>
      <c r="CJ3" s="367"/>
      <c r="CK3" s="367"/>
      <c r="CL3" s="367"/>
      <c r="CM3" s="367"/>
      <c r="CN3" s="367" t="s">
        <v>288</v>
      </c>
      <c r="CO3" s="367"/>
      <c r="CP3" s="367"/>
      <c r="CQ3" s="367"/>
      <c r="CR3" s="367"/>
      <c r="CS3" s="367"/>
      <c r="CT3" s="367"/>
      <c r="CU3" s="367"/>
      <c r="CV3" s="367"/>
      <c r="CW3" s="367"/>
      <c r="CX3" s="367" t="s">
        <v>289</v>
      </c>
      <c r="CY3" s="367"/>
      <c r="CZ3" s="367"/>
      <c r="DA3" s="367"/>
      <c r="DB3" s="367"/>
      <c r="DC3" s="367"/>
      <c r="DD3" s="367"/>
      <c r="DE3" s="367"/>
      <c r="DF3" s="367"/>
      <c r="DG3" s="367"/>
    </row>
    <row r="4" spans="1:111" s="276" customFormat="1" ht="38.25">
      <c r="B4" s="277" t="s">
        <v>347</v>
      </c>
      <c r="C4" s="277" t="s">
        <v>458</v>
      </c>
      <c r="D4" s="277" t="s">
        <v>348</v>
      </c>
      <c r="E4" s="277" t="s">
        <v>349</v>
      </c>
      <c r="F4" s="277" t="s">
        <v>350</v>
      </c>
      <c r="G4" s="277" t="s">
        <v>351</v>
      </c>
      <c r="H4" s="277" t="s">
        <v>365</v>
      </c>
      <c r="I4" s="277" t="s">
        <v>459</v>
      </c>
      <c r="J4" s="277" t="s">
        <v>299</v>
      </c>
      <c r="K4" s="277" t="s">
        <v>300</v>
      </c>
      <c r="L4" s="277" t="s">
        <v>347</v>
      </c>
      <c r="M4" s="277" t="s">
        <v>458</v>
      </c>
      <c r="N4" s="277" t="s">
        <v>348</v>
      </c>
      <c r="O4" s="277" t="s">
        <v>349</v>
      </c>
      <c r="P4" s="277" t="s">
        <v>350</v>
      </c>
      <c r="Q4" s="277" t="s">
        <v>351</v>
      </c>
      <c r="R4" s="277" t="s">
        <v>365</v>
      </c>
      <c r="S4" s="277" t="s">
        <v>459</v>
      </c>
      <c r="T4" s="277" t="s">
        <v>299</v>
      </c>
      <c r="U4" s="277" t="s">
        <v>300</v>
      </c>
      <c r="V4" s="277" t="s">
        <v>347</v>
      </c>
      <c r="W4" s="278" t="s">
        <v>458</v>
      </c>
      <c r="X4" s="277" t="s">
        <v>348</v>
      </c>
      <c r="Y4" s="277" t="s">
        <v>349</v>
      </c>
      <c r="Z4" s="277" t="s">
        <v>350</v>
      </c>
      <c r="AA4" s="278" t="s">
        <v>351</v>
      </c>
      <c r="AB4" s="277" t="s">
        <v>365</v>
      </c>
      <c r="AC4" s="278" t="s">
        <v>459</v>
      </c>
      <c r="AD4" s="278" t="s">
        <v>299</v>
      </c>
      <c r="AE4" s="278" t="s">
        <v>300</v>
      </c>
      <c r="AF4" s="277" t="s">
        <v>347</v>
      </c>
      <c r="AG4" s="278" t="s">
        <v>458</v>
      </c>
      <c r="AH4" s="277" t="s">
        <v>348</v>
      </c>
      <c r="AI4" s="277" t="s">
        <v>349</v>
      </c>
      <c r="AJ4" s="277" t="s">
        <v>350</v>
      </c>
      <c r="AK4" s="278" t="s">
        <v>351</v>
      </c>
      <c r="AL4" s="277" t="s">
        <v>365</v>
      </c>
      <c r="AM4" s="278" t="s">
        <v>459</v>
      </c>
      <c r="AN4" s="278" t="s">
        <v>299</v>
      </c>
      <c r="AO4" s="278" t="s">
        <v>300</v>
      </c>
      <c r="AP4" s="277" t="s">
        <v>347</v>
      </c>
      <c r="AQ4" s="278" t="s">
        <v>458</v>
      </c>
      <c r="AR4" s="277" t="s">
        <v>348</v>
      </c>
      <c r="AS4" s="277" t="s">
        <v>349</v>
      </c>
      <c r="AT4" s="277" t="s">
        <v>350</v>
      </c>
      <c r="AU4" s="278" t="s">
        <v>351</v>
      </c>
      <c r="AV4" s="277" t="s">
        <v>365</v>
      </c>
      <c r="AW4" s="278" t="s">
        <v>459</v>
      </c>
      <c r="AX4" s="278" t="s">
        <v>299</v>
      </c>
      <c r="AY4" s="278" t="s">
        <v>300</v>
      </c>
      <c r="AZ4" s="277" t="s">
        <v>347</v>
      </c>
      <c r="BA4" s="278" t="s">
        <v>458</v>
      </c>
      <c r="BB4" s="277" t="s">
        <v>348</v>
      </c>
      <c r="BC4" s="277" t="s">
        <v>349</v>
      </c>
      <c r="BD4" s="277" t="s">
        <v>350</v>
      </c>
      <c r="BE4" s="278" t="s">
        <v>351</v>
      </c>
      <c r="BF4" s="277" t="s">
        <v>365</v>
      </c>
      <c r="BG4" s="278" t="s">
        <v>459</v>
      </c>
      <c r="BH4" s="278" t="s">
        <v>299</v>
      </c>
      <c r="BI4" s="278" t="s">
        <v>300</v>
      </c>
      <c r="BJ4" s="277" t="s">
        <v>347</v>
      </c>
      <c r="BK4" s="278" t="s">
        <v>458</v>
      </c>
      <c r="BL4" s="277" t="s">
        <v>348</v>
      </c>
      <c r="BM4" s="277" t="s">
        <v>349</v>
      </c>
      <c r="BN4" s="277" t="s">
        <v>350</v>
      </c>
      <c r="BO4" s="278" t="s">
        <v>351</v>
      </c>
      <c r="BP4" s="277" t="s">
        <v>365</v>
      </c>
      <c r="BQ4" s="278" t="s">
        <v>459</v>
      </c>
      <c r="BR4" s="278" t="s">
        <v>299</v>
      </c>
      <c r="BS4" s="278" t="s">
        <v>300</v>
      </c>
      <c r="BT4" s="277" t="s">
        <v>347</v>
      </c>
      <c r="BU4" s="278" t="s">
        <v>458</v>
      </c>
      <c r="BV4" s="277" t="s">
        <v>348</v>
      </c>
      <c r="BW4" s="277" t="s">
        <v>349</v>
      </c>
      <c r="BX4" s="277" t="s">
        <v>350</v>
      </c>
      <c r="BY4" s="278" t="s">
        <v>351</v>
      </c>
      <c r="BZ4" s="277" t="s">
        <v>365</v>
      </c>
      <c r="CA4" s="278" t="s">
        <v>459</v>
      </c>
      <c r="CB4" s="278" t="s">
        <v>299</v>
      </c>
      <c r="CC4" s="278" t="s">
        <v>300</v>
      </c>
      <c r="CD4" s="277" t="s">
        <v>347</v>
      </c>
      <c r="CE4" s="278" t="s">
        <v>458</v>
      </c>
      <c r="CF4" s="277" t="s">
        <v>348</v>
      </c>
      <c r="CG4" s="277" t="s">
        <v>349</v>
      </c>
      <c r="CH4" s="277" t="s">
        <v>350</v>
      </c>
      <c r="CI4" s="278" t="s">
        <v>351</v>
      </c>
      <c r="CJ4" s="277" t="s">
        <v>365</v>
      </c>
      <c r="CK4" s="278" t="s">
        <v>459</v>
      </c>
      <c r="CL4" s="278" t="s">
        <v>299</v>
      </c>
      <c r="CM4" s="278" t="s">
        <v>300</v>
      </c>
      <c r="CN4" s="277" t="s">
        <v>347</v>
      </c>
      <c r="CO4" s="278" t="s">
        <v>458</v>
      </c>
      <c r="CP4" s="277" t="s">
        <v>348</v>
      </c>
      <c r="CQ4" s="277" t="s">
        <v>349</v>
      </c>
      <c r="CR4" s="277" t="s">
        <v>350</v>
      </c>
      <c r="CS4" s="278" t="s">
        <v>351</v>
      </c>
      <c r="CT4" s="277" t="s">
        <v>365</v>
      </c>
      <c r="CU4" s="278" t="s">
        <v>459</v>
      </c>
      <c r="CV4" s="278" t="s">
        <v>299</v>
      </c>
      <c r="CW4" s="278" t="s">
        <v>300</v>
      </c>
      <c r="CX4" s="277" t="s">
        <v>347</v>
      </c>
      <c r="CY4" s="278" t="s">
        <v>458</v>
      </c>
      <c r="CZ4" s="277" t="s">
        <v>348</v>
      </c>
      <c r="DA4" s="277" t="s">
        <v>349</v>
      </c>
      <c r="DB4" s="277" t="s">
        <v>350</v>
      </c>
      <c r="DC4" s="278" t="s">
        <v>351</v>
      </c>
      <c r="DD4" s="277" t="s">
        <v>365</v>
      </c>
      <c r="DE4" s="278" t="s">
        <v>459</v>
      </c>
      <c r="DF4" s="278" t="s">
        <v>299</v>
      </c>
      <c r="DG4" s="278" t="s">
        <v>300</v>
      </c>
    </row>
    <row r="5" spans="1:111" ht="28.5" customHeight="1">
      <c r="B5" s="280" t="s">
        <v>77</v>
      </c>
      <c r="C5" s="280" t="s">
        <v>78</v>
      </c>
      <c r="D5" s="280" t="s">
        <v>79</v>
      </c>
      <c r="E5" s="280" t="s">
        <v>80</v>
      </c>
      <c r="F5" s="280" t="s">
        <v>81</v>
      </c>
      <c r="G5" s="280" t="s">
        <v>82</v>
      </c>
      <c r="H5" s="280" t="s">
        <v>343</v>
      </c>
      <c r="I5" s="280" t="s">
        <v>84</v>
      </c>
      <c r="J5" s="280" t="s">
        <v>613</v>
      </c>
      <c r="K5" s="280" t="s">
        <v>85</v>
      </c>
      <c r="L5" s="280" t="s">
        <v>77</v>
      </c>
      <c r="M5" s="280" t="s">
        <v>78</v>
      </c>
      <c r="N5" s="280" t="s">
        <v>79</v>
      </c>
      <c r="O5" s="280" t="s">
        <v>80</v>
      </c>
      <c r="P5" s="280" t="s">
        <v>81</v>
      </c>
      <c r="Q5" s="280" t="s">
        <v>82</v>
      </c>
      <c r="R5" s="280" t="s">
        <v>460</v>
      </c>
      <c r="S5" s="280" t="s">
        <v>84</v>
      </c>
      <c r="T5" s="280" t="s">
        <v>613</v>
      </c>
      <c r="U5" s="280" t="s">
        <v>85</v>
      </c>
      <c r="V5" s="280" t="s">
        <v>77</v>
      </c>
      <c r="W5" s="281" t="s">
        <v>78</v>
      </c>
      <c r="X5" s="280" t="s">
        <v>79</v>
      </c>
      <c r="Y5" s="280" t="s">
        <v>80</v>
      </c>
      <c r="Z5" s="280" t="s">
        <v>81</v>
      </c>
      <c r="AA5" s="281" t="s">
        <v>82</v>
      </c>
      <c r="AB5" s="280" t="s">
        <v>460</v>
      </c>
      <c r="AC5" s="281" t="s">
        <v>84</v>
      </c>
      <c r="AD5" s="281" t="s">
        <v>613</v>
      </c>
      <c r="AE5" s="281" t="s">
        <v>85</v>
      </c>
      <c r="AF5" s="280" t="s">
        <v>77</v>
      </c>
      <c r="AG5" s="281" t="s">
        <v>78</v>
      </c>
      <c r="AH5" s="280" t="s">
        <v>79</v>
      </c>
      <c r="AI5" s="280" t="s">
        <v>80</v>
      </c>
      <c r="AJ5" s="280" t="s">
        <v>81</v>
      </c>
      <c r="AK5" s="281" t="s">
        <v>82</v>
      </c>
      <c r="AL5" s="280" t="s">
        <v>460</v>
      </c>
      <c r="AM5" s="281" t="s">
        <v>84</v>
      </c>
      <c r="AN5" s="281" t="s">
        <v>613</v>
      </c>
      <c r="AO5" s="281" t="s">
        <v>85</v>
      </c>
      <c r="AP5" s="280" t="s">
        <v>77</v>
      </c>
      <c r="AQ5" s="281" t="s">
        <v>78</v>
      </c>
      <c r="AR5" s="280" t="s">
        <v>79</v>
      </c>
      <c r="AS5" s="280" t="s">
        <v>80</v>
      </c>
      <c r="AT5" s="280" t="s">
        <v>81</v>
      </c>
      <c r="AU5" s="281" t="s">
        <v>82</v>
      </c>
      <c r="AV5" s="280" t="s">
        <v>460</v>
      </c>
      <c r="AW5" s="281" t="s">
        <v>84</v>
      </c>
      <c r="AX5" s="281" t="s">
        <v>613</v>
      </c>
      <c r="AY5" s="281" t="s">
        <v>85</v>
      </c>
      <c r="AZ5" s="280" t="s">
        <v>77</v>
      </c>
      <c r="BA5" s="281" t="s">
        <v>78</v>
      </c>
      <c r="BB5" s="280" t="s">
        <v>79</v>
      </c>
      <c r="BC5" s="280" t="s">
        <v>80</v>
      </c>
      <c r="BD5" s="280" t="s">
        <v>81</v>
      </c>
      <c r="BE5" s="281" t="s">
        <v>82</v>
      </c>
      <c r="BF5" s="280" t="s">
        <v>460</v>
      </c>
      <c r="BG5" s="281" t="s">
        <v>84</v>
      </c>
      <c r="BH5" s="281" t="s">
        <v>613</v>
      </c>
      <c r="BI5" s="281" t="s">
        <v>85</v>
      </c>
      <c r="BJ5" s="280" t="s">
        <v>77</v>
      </c>
      <c r="BK5" s="281" t="s">
        <v>78</v>
      </c>
      <c r="BL5" s="280" t="s">
        <v>79</v>
      </c>
      <c r="BM5" s="280" t="s">
        <v>80</v>
      </c>
      <c r="BN5" s="280" t="s">
        <v>81</v>
      </c>
      <c r="BO5" s="281" t="s">
        <v>82</v>
      </c>
      <c r="BP5" s="280" t="s">
        <v>460</v>
      </c>
      <c r="BQ5" s="281" t="s">
        <v>84</v>
      </c>
      <c r="BR5" s="281" t="s">
        <v>613</v>
      </c>
      <c r="BS5" s="281" t="s">
        <v>85</v>
      </c>
      <c r="BT5" s="280" t="s">
        <v>77</v>
      </c>
      <c r="BU5" s="281" t="s">
        <v>78</v>
      </c>
      <c r="BV5" s="280" t="s">
        <v>79</v>
      </c>
      <c r="BW5" s="280" t="s">
        <v>80</v>
      </c>
      <c r="BX5" s="280" t="s">
        <v>81</v>
      </c>
      <c r="BY5" s="281" t="s">
        <v>82</v>
      </c>
      <c r="BZ5" s="280" t="s">
        <v>460</v>
      </c>
      <c r="CA5" s="281" t="s">
        <v>84</v>
      </c>
      <c r="CB5" s="281" t="s">
        <v>613</v>
      </c>
      <c r="CC5" s="281" t="s">
        <v>85</v>
      </c>
      <c r="CD5" s="280" t="s">
        <v>77</v>
      </c>
      <c r="CE5" s="281" t="s">
        <v>78</v>
      </c>
      <c r="CF5" s="280" t="s">
        <v>79</v>
      </c>
      <c r="CG5" s="280" t="s">
        <v>80</v>
      </c>
      <c r="CH5" s="280" t="s">
        <v>81</v>
      </c>
      <c r="CI5" s="281" t="s">
        <v>82</v>
      </c>
      <c r="CJ5" s="280" t="s">
        <v>460</v>
      </c>
      <c r="CK5" s="281" t="s">
        <v>84</v>
      </c>
      <c r="CL5" s="281" t="s">
        <v>613</v>
      </c>
      <c r="CM5" s="281" t="s">
        <v>85</v>
      </c>
      <c r="CN5" s="280" t="s">
        <v>77</v>
      </c>
      <c r="CO5" s="281" t="s">
        <v>78</v>
      </c>
      <c r="CP5" s="280" t="s">
        <v>79</v>
      </c>
      <c r="CQ5" s="280" t="s">
        <v>80</v>
      </c>
      <c r="CR5" s="280" t="s">
        <v>81</v>
      </c>
      <c r="CS5" s="281" t="s">
        <v>82</v>
      </c>
      <c r="CT5" s="280" t="s">
        <v>460</v>
      </c>
      <c r="CU5" s="281" t="s">
        <v>84</v>
      </c>
      <c r="CV5" s="281" t="s">
        <v>613</v>
      </c>
      <c r="CW5" s="281" t="s">
        <v>85</v>
      </c>
      <c r="CX5" s="280" t="s">
        <v>77</v>
      </c>
      <c r="CY5" s="281" t="s">
        <v>78</v>
      </c>
      <c r="CZ5" s="280" t="s">
        <v>79</v>
      </c>
      <c r="DA5" s="280" t="s">
        <v>80</v>
      </c>
      <c r="DB5" s="280" t="s">
        <v>81</v>
      </c>
      <c r="DC5" s="281" t="s">
        <v>82</v>
      </c>
      <c r="DD5" s="280" t="s">
        <v>460</v>
      </c>
      <c r="DE5" s="281" t="s">
        <v>84</v>
      </c>
      <c r="DF5" s="281" t="s">
        <v>613</v>
      </c>
      <c r="DG5" s="281" t="s">
        <v>85</v>
      </c>
    </row>
    <row r="6" spans="1:111">
      <c r="A6" s="273">
        <v>1981</v>
      </c>
      <c r="B6" s="282">
        <f>'a1'!G8</f>
        <v>16738.977550890082</v>
      </c>
      <c r="C6" s="281">
        <f>'a2'!E7/'a2'!E$7</f>
        <v>1</v>
      </c>
      <c r="D6" s="282">
        <f>'a6'!H7</f>
        <v>9395.6990399299521</v>
      </c>
      <c r="E6" s="282">
        <f>'a5'!C8</f>
        <v>9012.699452976949</v>
      </c>
      <c r="F6" s="282">
        <f>'a4'!H7</f>
        <v>2137.7281794606101</v>
      </c>
      <c r="G6" s="281">
        <f>'a3'!B4/'a3'!B$4</f>
        <v>1</v>
      </c>
      <c r="H6" s="282">
        <f t="shared" ref="H6:H27" si="0">(B6*C6+D6+E6-F6)*G6</f>
        <v>33009.647864336373</v>
      </c>
      <c r="I6" s="281">
        <f t="shared" ref="I6:I37" si="1">(H6-D$59)/D$60</f>
        <v>0.25226719979436601</v>
      </c>
      <c r="J6" s="281">
        <f t="shared" ref="J6:J27" si="2">LN(H6)</f>
        <v>10.404555157245245</v>
      </c>
      <c r="K6" s="281">
        <f t="shared" ref="K6:K33" si="3">(J6-$G$59)/$G$60</f>
        <v>0.32253212432874179</v>
      </c>
      <c r="L6" s="282">
        <f>'a1'!M8</f>
        <v>11920.69556511189</v>
      </c>
      <c r="M6" s="281">
        <f>'a2'!I7/'a2'!$E$7</f>
        <v>1.1430710905282153</v>
      </c>
      <c r="N6" s="282">
        <f>'a6'!O7</f>
        <v>6576.4947596832526</v>
      </c>
      <c r="O6" s="282">
        <f>'a5'!E8</f>
        <v>6947.6553184240629</v>
      </c>
      <c r="P6" s="282">
        <f>'a4'!L7</f>
        <v>1522.3872993936695</v>
      </c>
      <c r="Q6" s="281">
        <f>'a3'!C4/'a3'!B$4</f>
        <v>0.99735099337748356</v>
      </c>
      <c r="R6" s="282">
        <f>(L6*M6+N6+O6-P6)*Q6</f>
        <v>25560.076608490406</v>
      </c>
      <c r="S6" s="281">
        <f>(R6-D$59)/D$60</f>
        <v>8.3333333333333301E-2</v>
      </c>
      <c r="T6" s="281">
        <f>LN(R6)</f>
        <v>10.148786905689265</v>
      </c>
      <c r="U6" s="281">
        <f t="shared" ref="U6:U31" si="4">(T6-$G$59)/$G$60</f>
        <v>8.3333333333332774E-2</v>
      </c>
      <c r="V6" s="282">
        <f>'a1'!S8</f>
        <v>14220.848070837144</v>
      </c>
      <c r="W6" s="281">
        <f>'a2'!M7/'a2'!$E$7</f>
        <v>1.0529651814656009</v>
      </c>
      <c r="X6" s="282">
        <f>'a6'!V7</f>
        <v>8571.8762459541558</v>
      </c>
      <c r="Y6" s="282">
        <f>'a5'!G8</f>
        <v>8345.9300822343248</v>
      </c>
      <c r="Z6" s="282">
        <f>'a4'!N7</f>
        <v>1816.1388629880867</v>
      </c>
      <c r="AA6" s="281">
        <f>'a3'!D4/'a3'!$B$4</f>
        <v>1.014569536423841</v>
      </c>
      <c r="AB6" s="282">
        <f t="shared" ref="AB6:AB26" si="5">(V6*W6+X6+Y6-Z6)*AA6</f>
        <v>30513.914710441579</v>
      </c>
      <c r="AC6" s="281">
        <f t="shared" ref="AC6:AC38" si="6">(AB6-D$59)/D$60</f>
        <v>0.19567147946863875</v>
      </c>
      <c r="AD6" s="281">
        <f t="shared" ref="AD6:AD27" si="7">LN(AB6)</f>
        <v>10.325938078573271</v>
      </c>
      <c r="AE6" s="281">
        <f t="shared" ref="AE6:AE31" si="8">(AD6-$G$59)/$G$60</f>
        <v>0.24900810383157251</v>
      </c>
      <c r="AF6" s="282">
        <f>'a1'!Y8</f>
        <v>15101.693705833979</v>
      </c>
      <c r="AG6" s="281">
        <f>'a2'!Q7/'a2'!$E$7</f>
        <v>1.0343307438728382</v>
      </c>
      <c r="AH6" s="282">
        <f>'a6'!AC7</f>
        <v>12515.960661451583</v>
      </c>
      <c r="AI6" s="282">
        <f>'a5'!I8</f>
        <v>7812.368098969152</v>
      </c>
      <c r="AJ6" s="282">
        <f>'a4'!P7</f>
        <v>1928.6313094330897</v>
      </c>
      <c r="AK6" s="281">
        <f>'a3'!E4/'a3'!B$4</f>
        <v>0.9854304635761586</v>
      </c>
      <c r="AL6" s="282">
        <f t="shared" ref="AL6:AL26" si="9">(AF6*AG6+AH6+AI6-AJ6)*AK6</f>
        <v>33524.190185959058</v>
      </c>
      <c r="AM6" s="281">
        <f t="shared" ref="AM6:AM38" si="10">(AL6-D$59)/D$60</f>
        <v>0.26393547181489929</v>
      </c>
      <c r="AN6" s="281">
        <f t="shared" ref="AN6:AN27" si="11">LN(AL6)</f>
        <v>10.420022552331181</v>
      </c>
      <c r="AO6" s="281">
        <f t="shared" ref="AO6:AO31" si="12">(AN6-$G$59)/$G$60</f>
        <v>0.33699749359133219</v>
      </c>
      <c r="AP6" s="282">
        <f>'a1'!AE8</f>
        <v>13130.663979004526</v>
      </c>
      <c r="AQ6" s="281">
        <f>'a2'!U7/'a2'!$E$7</f>
        <v>1.0539303327369713</v>
      </c>
      <c r="AR6" s="282">
        <f>'a6'!AJ7</f>
        <v>9179.4476796243653</v>
      </c>
      <c r="AS6" s="282">
        <f>'a5'!K8</f>
        <v>6314.1423567699176</v>
      </c>
      <c r="AT6" s="282">
        <f>'a4'!R7</f>
        <v>1676.9118853053108</v>
      </c>
      <c r="AU6" s="281">
        <f>'a3'!F4/'a3'!B$4</f>
        <v>0.99337748344370858</v>
      </c>
      <c r="AV6" s="282">
        <f t="shared" ref="AV6:AV26" si="13">(AP6*AQ6+AR6+AS6-AT6)*AU6</f>
        <v>27472.334312124411</v>
      </c>
      <c r="AW6" s="281">
        <f t="shared" ref="AW6:AW38" si="14">(AV6-D$59)/D$60</f>
        <v>0.12669758564399911</v>
      </c>
      <c r="AX6" s="281">
        <f t="shared" ref="AX6:AX27" si="15">LN(AV6)</f>
        <v>10.22093475225819</v>
      </c>
      <c r="AY6" s="281">
        <f t="shared" ref="AY6:AY31" si="16">(AX6-$G$59)/$G$60</f>
        <v>0.15080721864638874</v>
      </c>
      <c r="AZ6" s="282">
        <f>'a1'!AK8</f>
        <v>14430.886330613956</v>
      </c>
      <c r="BA6" s="281">
        <f>'a2'!Y7/'a2'!$E$7</f>
        <v>1.0047907372481997</v>
      </c>
      <c r="BB6" s="282">
        <f>'a6'!AQ7</f>
        <v>8590.4283759790287</v>
      </c>
      <c r="BC6" s="282">
        <f>'a5'!M8</f>
        <v>8303.5121310512986</v>
      </c>
      <c r="BD6" s="282">
        <f>'a4'!T7</f>
        <v>1842.9627657817123</v>
      </c>
      <c r="BE6" s="281">
        <f>'a3'!G4/'a3'!B$4</f>
        <v>0.9920529801324508</v>
      </c>
      <c r="BF6" s="282">
        <f t="shared" ref="BF6:BF26" si="17">(AZ6*BA6+BB6+BC6-BD6)*BE6</f>
        <v>29316.156283101805</v>
      </c>
      <c r="BG6" s="281">
        <f t="shared" ref="BG6:BG38" si="18">(BF6-D$59)/D$60</f>
        <v>0.16850992140474236</v>
      </c>
      <c r="BH6" s="281">
        <f t="shared" ref="BH6:BH27" si="19">LN(BF6)</f>
        <v>10.285894052014674</v>
      </c>
      <c r="BI6" s="281">
        <f t="shared" ref="BI6:BI31" si="20">(BH6-$G$59)/$G$60</f>
        <v>0.21155825350365545</v>
      </c>
      <c r="BJ6" s="282">
        <f>'a1'!AQ8</f>
        <v>17580.568765017386</v>
      </c>
      <c r="BK6" s="281">
        <f>'a2'!AC7/'a2'!$E$7</f>
        <v>0.99697695538492836</v>
      </c>
      <c r="BL6" s="282">
        <f>'a6'!AX7</f>
        <v>8735.7450406092394</v>
      </c>
      <c r="BM6" s="282">
        <f>'a5'!O8</f>
        <v>9106.7792816148631</v>
      </c>
      <c r="BN6" s="282">
        <f>'a4'!V7</f>
        <v>2245.2074593961247</v>
      </c>
      <c r="BO6" s="281">
        <f>'a3'!H4/'a3'!B$4</f>
        <v>1.0026490066225164</v>
      </c>
      <c r="BP6" s="282">
        <f t="shared" ref="BP6:BP26" si="21">(BJ6*BK6+BL6+BM6-BN6)*BO6</f>
        <v>33212.486436518622</v>
      </c>
      <c r="BQ6" s="281">
        <f t="shared" ref="BQ6:BQ38" si="22">(BP6-D$59)/D$60</f>
        <v>0.2568669684373322</v>
      </c>
      <c r="BR6" s="281">
        <f t="shared" ref="BR6:BR27" si="23">LN(BP6)</f>
        <v>10.410681181683149</v>
      </c>
      <c r="BS6" s="281">
        <f t="shared" ref="BS6:BS31" si="24">(BR6-$G$59)/$G$60</f>
        <v>0.3282612859046628</v>
      </c>
      <c r="BT6" s="282">
        <f>'a1'!AW8</f>
        <v>16362.398543761981</v>
      </c>
      <c r="BU6" s="281">
        <f>'a2'!AG7/'a2'!$E$7</f>
        <v>0.9987012951012314</v>
      </c>
      <c r="BV6" s="282">
        <f>'a6'!BE7</f>
        <v>9542.6994836941958</v>
      </c>
      <c r="BW6" s="282">
        <f>'a5'!Q8</f>
        <v>7823.7418313003091</v>
      </c>
      <c r="BX6" s="282">
        <f>'a4'!X7</f>
        <v>2089.6354239214147</v>
      </c>
      <c r="BY6" s="281">
        <f>'a3'!I4/'a3'!B$4</f>
        <v>0.99602649006622535</v>
      </c>
      <c r="BZ6" s="282">
        <f t="shared" ref="BZ6:BZ26" si="25">(BT6*BU6+BV6+BW6-BX6)*BY6</f>
        <v>31492.320251368739</v>
      </c>
      <c r="CA6" s="281">
        <f t="shared" ref="CA6:CA38" si="26">(BZ6-D$59)/D$60</f>
        <v>0.2178587739207882</v>
      </c>
      <c r="CB6" s="281">
        <f t="shared" ref="CB6:CB27" si="27">LN(BZ6)</f>
        <v>10.357498993545446</v>
      </c>
      <c r="CC6" s="281">
        <f t="shared" ref="CC6:CC31" si="28">(CB6-$G$59)/$G$60</f>
        <v>0.27852440485066476</v>
      </c>
      <c r="CD6" s="282">
        <f>'a1'!BC8</f>
        <v>15940.411515548409</v>
      </c>
      <c r="CE6" s="281">
        <f>'a2'!AK7/'a2'!$E$7</f>
        <v>0.9986259307970643</v>
      </c>
      <c r="CF6" s="282">
        <f>'a6'!BL7</f>
        <v>11004.76654583765</v>
      </c>
      <c r="CG6" s="282">
        <f>'a5'!S8</f>
        <v>9088.5519514924927</v>
      </c>
      <c r="CH6" s="282">
        <f>'a4'!Z7</f>
        <v>2035.7436280314666</v>
      </c>
      <c r="CI6" s="281">
        <f>'a3'!J4/'a3'!B$4</f>
        <v>1.0079470198675493</v>
      </c>
      <c r="CJ6" s="282">
        <f t="shared" ref="CJ6:CJ26" si="29">(CD6*CE6+CF6+CG6-CH6)*CI6</f>
        <v>34246.091764166085</v>
      </c>
      <c r="CK6" s="281">
        <f t="shared" ref="CK6:CK38" si="30">(CJ6-D$59)/D$60</f>
        <v>0.28030602800162385</v>
      </c>
      <c r="CL6" s="281">
        <f t="shared" ref="CL6:CL27" si="31">LN(CJ6)</f>
        <v>10.441327728103992</v>
      </c>
      <c r="CM6" s="281">
        <f t="shared" ref="CM6:CM31" si="32">(CL6-$G$59)/$G$60</f>
        <v>0.3569224540029482</v>
      </c>
      <c r="CN6" s="282">
        <f>'a1'!BI8</f>
        <v>19620.671955528862</v>
      </c>
      <c r="CO6" s="281">
        <f>'a2'!AO7/'a2'!$E$7</f>
        <v>0.97376537470010749</v>
      </c>
      <c r="CP6" s="282">
        <f>'a6'!BS7</f>
        <v>11854.884476056253</v>
      </c>
      <c r="CQ6" s="282">
        <f>'a5'!U8</f>
        <v>11459.354219257015</v>
      </c>
      <c r="CR6" s="282">
        <f>'a4'!AB7</f>
        <v>2505.748228156041</v>
      </c>
      <c r="CS6" s="281">
        <f>'a3'!K4/'a3'!B$4</f>
        <v>0.99867549668874178</v>
      </c>
      <c r="CT6" s="282">
        <f t="shared" ref="CT6:CT26" si="33">(CN6*CO6+CP6+CQ6-CR6)*CS6</f>
        <v>39861.55466242876</v>
      </c>
      <c r="CU6" s="281">
        <f t="shared" ref="CU6:CU38" si="34">(CT6-D$59)/D$60</f>
        <v>0.4076478342334327</v>
      </c>
      <c r="CV6" s="281">
        <f t="shared" ref="CV6:CV27" si="35">LN(CT6)</f>
        <v>10.593167596077654</v>
      </c>
      <c r="CW6" s="281">
        <f t="shared" ref="CW6:CW31" si="36">(CV6-$G$59)/$G$60</f>
        <v>0.49892566442194403</v>
      </c>
      <c r="CX6" s="282">
        <f>'a1'!BO8</f>
        <v>19658.892547048388</v>
      </c>
      <c r="CY6" s="281">
        <f>'a2'!AS7/'a2'!$E$7</f>
        <v>0.96275399350911173</v>
      </c>
      <c r="CZ6" s="282">
        <f>'a6'!BZ7</f>
        <v>9135.2820265432456</v>
      </c>
      <c r="DA6" s="282">
        <f>'a5'!W8</f>
        <v>10065.831435497299</v>
      </c>
      <c r="DB6" s="282">
        <f>'a4'!AD7</f>
        <v>2510.6293647295588</v>
      </c>
      <c r="DC6" s="281">
        <f>'a3'!L4/'a3'!B$4</f>
        <v>1.0079470198675495</v>
      </c>
      <c r="DD6" s="282">
        <f t="shared" ref="DD6:DD26" si="37">(CX6*CY6+CZ6+DA6-DB6)*DC6</f>
        <v>35900.211694259175</v>
      </c>
      <c r="DE6" s="281">
        <f t="shared" ref="DE6:DE38" si="38">(DD6-D$59)/D$60</f>
        <v>0.31781649213223989</v>
      </c>
      <c r="DF6" s="281">
        <f t="shared" ref="DF6:DF27" si="39">LN(DD6)</f>
        <v>10.488498471235006</v>
      </c>
      <c r="DG6" s="281">
        <f t="shared" ref="DG6:DG31" si="40">(DF6-$G$59)/$G$60</f>
        <v>0.40103733010133691</v>
      </c>
    </row>
    <row r="7" spans="1:111">
      <c r="A7" s="273">
        <v>1982</v>
      </c>
      <c r="B7" s="282">
        <f>'a1'!G9</f>
        <v>16143.923890097767</v>
      </c>
      <c r="C7" s="281">
        <f>'a2'!E8/'a2'!E$7</f>
        <v>0.99694549891319173</v>
      </c>
      <c r="D7" s="282">
        <f>'a6'!H8</f>
        <v>8709.9809744562754</v>
      </c>
      <c r="E7" s="282">
        <f>'a5'!C9</f>
        <v>8653.8213949231886</v>
      </c>
      <c r="F7" s="282">
        <f>'a4'!H8</f>
        <v>2068.130823856643</v>
      </c>
      <c r="G7" s="281">
        <f>'a3'!B5/'a3'!B$4</f>
        <v>1.0052980132450331</v>
      </c>
      <c r="H7" s="282">
        <f t="shared" si="0"/>
        <v>31556.589941904207</v>
      </c>
      <c r="I7" s="281">
        <f t="shared" si="1"/>
        <v>0.21931621716759123</v>
      </c>
      <c r="J7" s="281">
        <f t="shared" si="2"/>
        <v>10.359537719118952</v>
      </c>
      <c r="K7" s="281">
        <f t="shared" si="3"/>
        <v>0.28043105545873415</v>
      </c>
      <c r="L7" s="282">
        <f>'a1'!M9</f>
        <v>11873.578542859384</v>
      </c>
      <c r="M7" s="281">
        <f>'a2'!I8/'a2'!$E$7</f>
        <v>1.1311474326636417</v>
      </c>
      <c r="N7" s="282">
        <f>'a6'!O8</f>
        <v>6970.939289973091</v>
      </c>
      <c r="O7" s="282">
        <f>'a5'!E9</f>
        <v>6980.8102789787254</v>
      </c>
      <c r="P7" s="282">
        <f>'a4'!L8</f>
        <v>1521.0746743567327</v>
      </c>
      <c r="Q7" s="281">
        <f>'a3'!C5/'a3'!B$4</f>
        <v>0.99337748344370824</v>
      </c>
      <c r="R7" s="282">
        <f t="shared" ref="R7:R26" si="41">(L7*M7+N7+O7-P7)*Q7</f>
        <v>25690.174946901228</v>
      </c>
      <c r="S7" s="281">
        <f>(R7-D$59)/D$60</f>
        <v>8.6283572289789903E-2</v>
      </c>
      <c r="T7" s="281">
        <f t="shared" ref="T7:T27" si="42">LN(R7)</f>
        <v>10.153863900002939</v>
      </c>
      <c r="U7" s="281">
        <f t="shared" si="4"/>
        <v>8.8081424209872139E-2</v>
      </c>
      <c r="V7" s="282">
        <f>'a1'!S9</f>
        <v>14022.396996472149</v>
      </c>
      <c r="W7" s="281">
        <f>'a2'!M8/'a2'!$E$7</f>
        <v>1.0405101316577849</v>
      </c>
      <c r="X7" s="282">
        <f>'a6'!V8</f>
        <v>8401.1274461338107</v>
      </c>
      <c r="Y7" s="282">
        <f>'a5'!G9</f>
        <v>8070.7611952973548</v>
      </c>
      <c r="Z7" s="282">
        <f>'a4'!N8</f>
        <v>1796.3508531247937</v>
      </c>
      <c r="AA7" s="281">
        <f>'a3'!D5/'a3'!$B$4</f>
        <v>1.014569536423841</v>
      </c>
      <c r="AB7" s="282">
        <f t="shared" si="5"/>
        <v>29692.375752158558</v>
      </c>
      <c r="AC7" s="281">
        <f t="shared" si="6"/>
        <v>0.17704144722856729</v>
      </c>
      <c r="AD7" s="281">
        <f t="shared" si="7"/>
        <v>10.298645583153947</v>
      </c>
      <c r="AE7" s="281">
        <f t="shared" si="8"/>
        <v>0.22348370090886935</v>
      </c>
      <c r="AF7" s="282">
        <f>'a1'!Y9</f>
        <v>14804.932959892345</v>
      </c>
      <c r="AG7" s="281">
        <f>'a2'!Q8/'a2'!$E$7</f>
        <v>1.0264277074009633</v>
      </c>
      <c r="AH7" s="282">
        <f>'a6'!AC8</f>
        <v>12129.55988025198</v>
      </c>
      <c r="AI7" s="282">
        <f>'a5'!I9</f>
        <v>7685.0571482191535</v>
      </c>
      <c r="AJ7" s="282">
        <f>'a4'!P8</f>
        <v>1896.5982748633423</v>
      </c>
      <c r="AK7" s="281">
        <f>'a3'!E5/'a3'!B$4</f>
        <v>0.99470198675496724</v>
      </c>
      <c r="AL7" s="282">
        <f t="shared" si="9"/>
        <v>32938.772615286289</v>
      </c>
      <c r="AM7" s="281">
        <f t="shared" si="10"/>
        <v>0.25065996235113414</v>
      </c>
      <c r="AN7" s="281">
        <f t="shared" si="11"/>
        <v>10.402405741813562</v>
      </c>
      <c r="AO7" s="281">
        <f t="shared" si="12"/>
        <v>0.32052195469479516</v>
      </c>
      <c r="AP7" s="282">
        <f>'a1'!AE9</f>
        <v>12964.745560507565</v>
      </c>
      <c r="AQ7" s="281">
        <f>'a2'!U8/'a2'!$E$7</f>
        <v>1.04359954256273</v>
      </c>
      <c r="AR7" s="282">
        <f>'a6'!AJ8</f>
        <v>8796.2383197287927</v>
      </c>
      <c r="AS7" s="282">
        <f>'a5'!K9</f>
        <v>6678.4710112176035</v>
      </c>
      <c r="AT7" s="282">
        <f>'a4'!R8</f>
        <v>1660.8595345020478</v>
      </c>
      <c r="AU7" s="281">
        <f>'a3'!F5/'a3'!B$4</f>
        <v>0.99735099337748323</v>
      </c>
      <c r="AV7" s="282">
        <f t="shared" si="13"/>
        <v>27271.418286917436</v>
      </c>
      <c r="AW7" s="281">
        <f t="shared" si="14"/>
        <v>0.12214141458307244</v>
      </c>
      <c r="AX7" s="281">
        <f t="shared" si="15"/>
        <v>10.213594483541755</v>
      </c>
      <c r="AY7" s="281">
        <f t="shared" si="16"/>
        <v>0.14394247530208673</v>
      </c>
      <c r="AZ7" s="282">
        <f>'a1'!AK9</f>
        <v>13826.485636407815</v>
      </c>
      <c r="BA7" s="281">
        <f>'a2'!Y8/'a2'!$E$7</f>
        <v>0.99983769608248418</v>
      </c>
      <c r="BB7" s="282">
        <f>'a6'!AQ8</f>
        <v>7997.9883912086216</v>
      </c>
      <c r="BC7" s="282">
        <f>'a5'!M9</f>
        <v>8146.6877336576981</v>
      </c>
      <c r="BD7" s="282">
        <f>'a4'!T8</f>
        <v>1771.2534650764489</v>
      </c>
      <c r="BE7" s="281">
        <f>'a3'!G5/'a3'!B$4</f>
        <v>0.99867549668874178</v>
      </c>
      <c r="BF7" s="282">
        <f t="shared" si="17"/>
        <v>28160.316303806252</v>
      </c>
      <c r="BG7" s="281">
        <f t="shared" si="18"/>
        <v>0.14229894764441897</v>
      </c>
      <c r="BH7" s="281">
        <f t="shared" si="19"/>
        <v>10.245669042588379</v>
      </c>
      <c r="BI7" s="281">
        <f t="shared" si="20"/>
        <v>0.17393914493949902</v>
      </c>
      <c r="BJ7" s="282">
        <f>'a1'!AQ9</f>
        <v>17063.014108961503</v>
      </c>
      <c r="BK7" s="281">
        <f>'a2'!AC8/'a2'!$E$7</f>
        <v>0.99158301355322875</v>
      </c>
      <c r="BL7" s="282">
        <f>'a6'!AX8</f>
        <v>8091.3092167694913</v>
      </c>
      <c r="BM7" s="282">
        <f>'a5'!O9</f>
        <v>8759.5684758830685</v>
      </c>
      <c r="BN7" s="282">
        <f>'a4'!V8</f>
        <v>2185.8716422894613</v>
      </c>
      <c r="BO7" s="281">
        <f>'a3'!H5/'a3'!B$4</f>
        <v>1.0079470198675493</v>
      </c>
      <c r="BP7" s="282">
        <f t="shared" si="21"/>
        <v>31835.402863086634</v>
      </c>
      <c r="BQ7" s="281">
        <f t="shared" si="22"/>
        <v>0.22563885550166726</v>
      </c>
      <c r="BR7" s="281">
        <f t="shared" si="23"/>
        <v>10.368334247093426</v>
      </c>
      <c r="BS7" s="281">
        <f t="shared" si="24"/>
        <v>0.288657717069981</v>
      </c>
      <c r="BT7" s="282">
        <f>'a1'!AW9</f>
        <v>16245.321577001676</v>
      </c>
      <c r="BU7" s="281">
        <f>'a2'!AG8/'a2'!$E$7</f>
        <v>0.99556960798377891</v>
      </c>
      <c r="BV7" s="282">
        <f>'a6'!BE8</f>
        <v>9055.2354902329025</v>
      </c>
      <c r="BW7" s="282">
        <f>'a5'!Q9</f>
        <v>8047.5444352780942</v>
      </c>
      <c r="BX7" s="282">
        <f>'a4'!X8</f>
        <v>2081.1204590395964</v>
      </c>
      <c r="BY7" s="281">
        <f>'a3'!I5/'a3'!B$4</f>
        <v>1.0066225165562914</v>
      </c>
      <c r="BZ7" s="282">
        <f t="shared" si="25"/>
        <v>31401.597356751809</v>
      </c>
      <c r="CA7" s="281">
        <f t="shared" si="26"/>
        <v>0.21580145158131159</v>
      </c>
      <c r="CB7" s="281">
        <f t="shared" si="27"/>
        <v>10.354614041836582</v>
      </c>
      <c r="CC7" s="281">
        <f t="shared" si="28"/>
        <v>0.27582634926072191</v>
      </c>
      <c r="CD7" s="282">
        <f>'a1'!BC9</f>
        <v>15728.038824953223</v>
      </c>
      <c r="CE7" s="281">
        <f>'a2'!AK8/'a2'!$E$7</f>
        <v>0.99724752708357978</v>
      </c>
      <c r="CF7" s="282">
        <f>'a6'!BL8</f>
        <v>9653.5066231835499</v>
      </c>
      <c r="CG7" s="282">
        <f>'a5'!S9</f>
        <v>8568.3346410484919</v>
      </c>
      <c r="CH7" s="282">
        <f>'a4'!Z8</f>
        <v>2014.8535209987781</v>
      </c>
      <c r="CI7" s="281">
        <f>'a3'!J5/'a3'!B$4</f>
        <v>1.0079470198675495</v>
      </c>
      <c r="CJ7" s="282">
        <f t="shared" si="29"/>
        <v>32145.179823456307</v>
      </c>
      <c r="CK7" s="281">
        <f t="shared" si="30"/>
        <v>0.23266366509923009</v>
      </c>
      <c r="CL7" s="281">
        <f t="shared" si="31"/>
        <v>10.378017790694727</v>
      </c>
      <c r="CM7" s="281">
        <f t="shared" si="32"/>
        <v>0.29771393068481156</v>
      </c>
      <c r="CN7" s="282">
        <f>'a1'!BI9</f>
        <v>18773.522286647927</v>
      </c>
      <c r="CO7" s="281">
        <f>'a2'!AO8/'a2'!$E$7</f>
        <v>0.98428274862449583</v>
      </c>
      <c r="CP7" s="282">
        <f>'a6'!BS8</f>
        <v>11454.935265752756</v>
      </c>
      <c r="CQ7" s="282">
        <f>'a5'!U9</f>
        <v>10476.5798579006</v>
      </c>
      <c r="CR7" s="282">
        <f>'a4'!AB8</f>
        <v>2404.9977178838831</v>
      </c>
      <c r="CS7" s="281">
        <f>'a3'!K5/'a3'!B$4</f>
        <v>1.0092715231788081</v>
      </c>
      <c r="CT7" s="282">
        <f t="shared" si="33"/>
        <v>38357.335497823995</v>
      </c>
      <c r="CU7" s="281">
        <f t="shared" si="34"/>
        <v>0.37353666853620487</v>
      </c>
      <c r="CV7" s="281">
        <f t="shared" si="35"/>
        <v>10.55470106615277</v>
      </c>
      <c r="CW7" s="281">
        <f t="shared" si="36"/>
        <v>0.46295111560345176</v>
      </c>
      <c r="CX7" s="282">
        <f>'a1'!BO9</f>
        <v>18311.059258206031</v>
      </c>
      <c r="CY7" s="281">
        <f>'a2'!AS8/'a2'!$E$7</f>
        <v>0.9635262509612087</v>
      </c>
      <c r="CZ7" s="282">
        <f>'a6'!BZ8</f>
        <v>8636.9161831259826</v>
      </c>
      <c r="DA7" s="282">
        <f>'a5'!W9</f>
        <v>9229.6395519994639</v>
      </c>
      <c r="DB7" s="282">
        <f>'a4'!AD8</f>
        <v>2345.7535062209781</v>
      </c>
      <c r="DC7" s="281">
        <f>'a3'!L5/'a3'!B$4</f>
        <v>1.014569536423841</v>
      </c>
      <c r="DD7" s="282">
        <f t="shared" si="37"/>
        <v>33647.172445606178</v>
      </c>
      <c r="DE7" s="281">
        <f t="shared" si="38"/>
        <v>0.26672433951141256</v>
      </c>
      <c r="DF7" s="281">
        <f t="shared" si="39"/>
        <v>10.423684303179922</v>
      </c>
      <c r="DG7" s="281">
        <f t="shared" si="40"/>
        <v>0.34042202486375034</v>
      </c>
    </row>
    <row r="8" spans="1:111">
      <c r="A8" s="273">
        <v>1983</v>
      </c>
      <c r="B8" s="282">
        <f>'a1'!G10</f>
        <v>16433.79280767341</v>
      </c>
      <c r="C8" s="281">
        <f>'a2'!E9/'a2'!E$7</f>
        <v>0.99222117859127168</v>
      </c>
      <c r="D8" s="282">
        <f>'a6'!H9</f>
        <v>9144.0740514115696</v>
      </c>
      <c r="E8" s="282">
        <f>'a5'!C10</f>
        <v>8725.6587386421852</v>
      </c>
      <c r="F8" s="282">
        <f>'a4'!H9</f>
        <v>2142.8642010700496</v>
      </c>
      <c r="G8" s="281">
        <f>'a3'!B6/'a3'!B$4</f>
        <v>1.0092715231788079</v>
      </c>
      <c r="H8" s="282">
        <f t="shared" si="0"/>
        <v>32329.818944757208</v>
      </c>
      <c r="I8" s="281">
        <f t="shared" si="1"/>
        <v>0.23685072494335888</v>
      </c>
      <c r="J8" s="281">
        <f t="shared" si="2"/>
        <v>10.383745270479771</v>
      </c>
      <c r="K8" s="281">
        <f t="shared" si="3"/>
        <v>0.30307036656650782</v>
      </c>
      <c r="L8" s="282">
        <f>'a1'!M10</f>
        <v>12058.760558321996</v>
      </c>
      <c r="M8" s="281">
        <f>'a2'!I9/'a2'!$E$7</f>
        <v>1.1228978069124105</v>
      </c>
      <c r="N8" s="282">
        <f>'a6'!O9</f>
        <v>7424.2388198366134</v>
      </c>
      <c r="O8" s="282">
        <f>'a5'!E10</f>
        <v>7158.5012235550303</v>
      </c>
      <c r="P8" s="282">
        <f>'a4'!L9</f>
        <v>1572.3872518118958</v>
      </c>
      <c r="Q8" s="281">
        <f>'a3'!C6/'a3'!B$4</f>
        <v>0.99072847682119225</v>
      </c>
      <c r="R8" s="282">
        <f t="shared" si="41"/>
        <v>26304.939358010393</v>
      </c>
      <c r="S8" s="281">
        <f t="shared" ref="S8:S38" si="43">(R8-D$59)/D$60</f>
        <v>0.10022457981419104</v>
      </c>
      <c r="T8" s="281">
        <f t="shared" si="42"/>
        <v>10.177512008821456</v>
      </c>
      <c r="U8" s="281">
        <f t="shared" si="4"/>
        <v>0.1101975351982564</v>
      </c>
      <c r="V8" s="282">
        <f>'a1'!S10</f>
        <v>14452.206999088743</v>
      </c>
      <c r="W8" s="281">
        <f>'a2'!M9/'a2'!$E$7</f>
        <v>1.0468640538086087</v>
      </c>
      <c r="X8" s="282">
        <f>'a6'!V9</f>
        <v>8489.3330079531461</v>
      </c>
      <c r="Y8" s="282">
        <f>'a5'!G10</f>
        <v>8054.7620202821508</v>
      </c>
      <c r="Z8" s="282">
        <f>'a4'!N9</f>
        <v>1884.4777567319038</v>
      </c>
      <c r="AA8" s="281">
        <f>'a3'!D6/'a3'!$B$4</f>
        <v>1.0105960264900664</v>
      </c>
      <c r="AB8" s="282">
        <f t="shared" si="5"/>
        <v>30104.759510449796</v>
      </c>
      <c r="AC8" s="281">
        <f t="shared" si="6"/>
        <v>0.18639307034368302</v>
      </c>
      <c r="AD8" s="281">
        <f t="shared" si="7"/>
        <v>10.312438561507557</v>
      </c>
      <c r="AE8" s="281">
        <f t="shared" si="8"/>
        <v>0.23638312734799211</v>
      </c>
      <c r="AF8" s="282">
        <f>'a1'!Y10</f>
        <v>15295.598585263662</v>
      </c>
      <c r="AG8" s="281">
        <f>'a2'!Q9/'a2'!$E$7</f>
        <v>1.0168004186290058</v>
      </c>
      <c r="AH8" s="282">
        <f>'a6'!AC9</f>
        <v>11862.395647441102</v>
      </c>
      <c r="AI8" s="282">
        <f>'a5'!I10</f>
        <v>7738.7312005647364</v>
      </c>
      <c r="AJ8" s="282">
        <f>'a4'!P9</f>
        <v>1994.4507653154155</v>
      </c>
      <c r="AK8" s="281">
        <f>'a3'!E6/'a3'!B$4</f>
        <v>0.99337748344370858</v>
      </c>
      <c r="AL8" s="282">
        <f t="shared" si="9"/>
        <v>32939.649464272603</v>
      </c>
      <c r="AM8" s="281">
        <f t="shared" si="10"/>
        <v>0.25067984664842768</v>
      </c>
      <c r="AN8" s="281">
        <f t="shared" si="11"/>
        <v>10.402432362031798</v>
      </c>
      <c r="AO8" s="281">
        <f t="shared" si="12"/>
        <v>0.32054685037273539</v>
      </c>
      <c r="AP8" s="282">
        <f>'a1'!AE10</f>
        <v>13411.355236541782</v>
      </c>
      <c r="AQ8" s="281">
        <f>'a2'!U9/'a2'!$E$7</f>
        <v>1.0339993923717412</v>
      </c>
      <c r="AR8" s="282">
        <f>'a6'!AJ9</f>
        <v>9172.6563352461108</v>
      </c>
      <c r="AS8" s="282">
        <f>'a5'!K10</f>
        <v>7170.2254531876779</v>
      </c>
      <c r="AT8" s="282">
        <f>'a4'!R9</f>
        <v>1748.7571713086102</v>
      </c>
      <c r="AU8" s="281">
        <f>'a3'!F6/'a3'!B$4</f>
        <v>1.003973509933775</v>
      </c>
      <c r="AV8" s="282">
        <f t="shared" si="13"/>
        <v>28574.549667819792</v>
      </c>
      <c r="AW8" s="281">
        <f t="shared" si="14"/>
        <v>0.15169251425337696</v>
      </c>
      <c r="AX8" s="281">
        <f t="shared" si="15"/>
        <v>10.260271728882476</v>
      </c>
      <c r="AY8" s="281">
        <f t="shared" si="16"/>
        <v>0.18759582392754287</v>
      </c>
      <c r="AZ8" s="282">
        <f>'a1'!AK10</f>
        <v>14272.352345366695</v>
      </c>
      <c r="BA8" s="281">
        <f>'a2'!Y9/'a2'!$E$7</f>
        <v>0.99255853845732445</v>
      </c>
      <c r="BB8" s="282">
        <f>'a6'!AQ9</f>
        <v>8309.1231797394921</v>
      </c>
      <c r="BC8" s="282">
        <f>'a5'!M10</f>
        <v>8463.0022938903548</v>
      </c>
      <c r="BD8" s="282">
        <f>'a4'!T9</f>
        <v>1861.0258303648591</v>
      </c>
      <c r="BE8" s="281">
        <f>'a3'!G6/'a3'!B$4</f>
        <v>0.99867549668874178</v>
      </c>
      <c r="BF8" s="282">
        <f t="shared" si="17"/>
        <v>29038.731920473791</v>
      </c>
      <c r="BG8" s="281">
        <f t="shared" si="18"/>
        <v>0.16221877140165186</v>
      </c>
      <c r="BH8" s="281">
        <f t="shared" si="19"/>
        <v>10.276385801334964</v>
      </c>
      <c r="BI8" s="281">
        <f t="shared" si="20"/>
        <v>0.20266597679131235</v>
      </c>
      <c r="BJ8" s="282">
        <f>'a1'!AQ10</f>
        <v>17478.71910636398</v>
      </c>
      <c r="BK8" s="281">
        <f>'a2'!AC9/'a2'!$E$7</f>
        <v>0.9897754080440212</v>
      </c>
      <c r="BL8" s="282">
        <f>'a6'!AX9</f>
        <v>8665.9046830134721</v>
      </c>
      <c r="BM8" s="282">
        <f>'a5'!O10</f>
        <v>8764.2195145125734</v>
      </c>
      <c r="BN8" s="282">
        <f>'a4'!V9</f>
        <v>2279.1160806224766</v>
      </c>
      <c r="BO8" s="281">
        <f>'a3'!H6/'a3'!B$4</f>
        <v>1.0105960264900664</v>
      </c>
      <c r="BP8" s="282">
        <f t="shared" si="21"/>
        <v>32794.866261259936</v>
      </c>
      <c r="BQ8" s="281">
        <f t="shared" si="22"/>
        <v>0.24739659913745868</v>
      </c>
      <c r="BR8" s="281">
        <f t="shared" si="23"/>
        <v>10.398027265697259</v>
      </c>
      <c r="BS8" s="281">
        <f t="shared" si="24"/>
        <v>0.31642712984045751</v>
      </c>
      <c r="BT8" s="282">
        <f>'a1'!AW10</f>
        <v>16200.01660765915</v>
      </c>
      <c r="BU8" s="281">
        <f>'a2'!AG9/'a2'!$E$7</f>
        <v>0.98979075465161237</v>
      </c>
      <c r="BV8" s="282">
        <f>'a6'!BE9</f>
        <v>9490.1322314806348</v>
      </c>
      <c r="BW8" s="282">
        <f>'a5'!Q10</f>
        <v>8411.3902653615314</v>
      </c>
      <c r="BX8" s="282">
        <f>'a4'!X9</f>
        <v>2112.3812409928823</v>
      </c>
      <c r="BY8" s="281">
        <f>'a3'!I6/'a3'!B$4</f>
        <v>1.0105960264900664</v>
      </c>
      <c r="BZ8" s="282">
        <f t="shared" si="25"/>
        <v>32160.973407199646</v>
      </c>
      <c r="CA8" s="281">
        <f t="shared" si="26"/>
        <v>0.23302181606864925</v>
      </c>
      <c r="CB8" s="281">
        <f t="shared" si="27"/>
        <v>10.378508990471651</v>
      </c>
      <c r="CC8" s="281">
        <f t="shared" si="28"/>
        <v>0.29817330901680816</v>
      </c>
      <c r="CD8" s="282">
        <f>'a1'!BC10</f>
        <v>15937.094568883465</v>
      </c>
      <c r="CE8" s="281">
        <f>'a2'!AK9/'a2'!$E$7</f>
        <v>0.99513587780000423</v>
      </c>
      <c r="CF8" s="282">
        <f>'a6'!BL9</f>
        <v>9308.476805253742</v>
      </c>
      <c r="CG8" s="282">
        <f>'a5'!S10</f>
        <v>8259.4340142574692</v>
      </c>
      <c r="CH8" s="282">
        <f>'a4'!Z9</f>
        <v>2078.0978451171782</v>
      </c>
      <c r="CI8" s="281">
        <f>'a3'!J6/'a3'!B$4</f>
        <v>1.0185430463576159</v>
      </c>
      <c r="CJ8" s="282">
        <f t="shared" si="29"/>
        <v>31930.700714733797</v>
      </c>
      <c r="CK8" s="281">
        <f t="shared" si="30"/>
        <v>0.22779992410431357</v>
      </c>
      <c r="CL8" s="281">
        <f t="shared" si="31"/>
        <v>10.371323230808896</v>
      </c>
      <c r="CM8" s="281">
        <f t="shared" si="32"/>
        <v>0.29145306515050279</v>
      </c>
      <c r="CN8" s="282">
        <f>'a1'!BI10</f>
        <v>18653.593957520658</v>
      </c>
      <c r="CO8" s="281">
        <f>'a2'!AO9/'a2'!$E$7</f>
        <v>0.98375447074088884</v>
      </c>
      <c r="CP8" s="282">
        <f>'a6'!BS9</f>
        <v>11907.589985089924</v>
      </c>
      <c r="CQ8" s="282">
        <f>'a5'!U10</f>
        <v>10369.070057193052</v>
      </c>
      <c r="CR8" s="282">
        <f>'a4'!AB9</f>
        <v>2432.3124418486937</v>
      </c>
      <c r="CS8" s="281">
        <f>'a3'!K6/'a3'!B$4</f>
        <v>1.014569536423841</v>
      </c>
      <c r="CT8" s="282">
        <f t="shared" si="33"/>
        <v>38751.386097314346</v>
      </c>
      <c r="CU8" s="281">
        <f t="shared" si="34"/>
        <v>0.38247255075908498</v>
      </c>
      <c r="CV8" s="281">
        <f t="shared" si="35"/>
        <v>10.564921804395027</v>
      </c>
      <c r="CW8" s="281">
        <f t="shared" si="36"/>
        <v>0.47250972272437242</v>
      </c>
      <c r="CX8" s="282">
        <f>'a1'!BO10</f>
        <v>18226.642664390256</v>
      </c>
      <c r="CY8" s="281">
        <f>'a2'!AS9/'a2'!$E$7</f>
        <v>0.9553863052697974</v>
      </c>
      <c r="CZ8" s="282">
        <f>'a6'!BZ9</f>
        <v>8854.6800655683128</v>
      </c>
      <c r="DA8" s="282">
        <f>'a5'!W10</f>
        <v>8941.6390023194126</v>
      </c>
      <c r="DB8" s="282">
        <f>'a4'!AD9</f>
        <v>2376.6406530926306</v>
      </c>
      <c r="DC8" s="281">
        <f>'a3'!L6/'a3'!B$4</f>
        <v>1.0211920529801328</v>
      </c>
      <c r="DD8" s="282">
        <f t="shared" si="37"/>
        <v>33528.965341596318</v>
      </c>
      <c r="DE8" s="281">
        <f t="shared" si="38"/>
        <v>0.26404375798024371</v>
      </c>
      <c r="DF8" s="281">
        <f t="shared" si="39"/>
        <v>10.420164981292437</v>
      </c>
      <c r="DG8" s="281">
        <f t="shared" si="40"/>
        <v>0.33713069556275727</v>
      </c>
    </row>
    <row r="9" spans="1:111">
      <c r="A9" s="273">
        <v>1984</v>
      </c>
      <c r="B9" s="282">
        <f>'a1'!G11</f>
        <v>16975.635579775619</v>
      </c>
      <c r="C9" s="281">
        <f>'a2'!E10/'a2'!E$7</f>
        <v>0.98778852818374396</v>
      </c>
      <c r="D9" s="282">
        <f>'a6'!H10</f>
        <v>9726.8154740445661</v>
      </c>
      <c r="E9" s="282">
        <f>'a5'!C11</f>
        <v>8930.8039842419857</v>
      </c>
      <c r="F9" s="282">
        <f>'a4'!H10</f>
        <v>2274.8710639384799</v>
      </c>
      <c r="G9" s="281">
        <f>'a3'!B7/'a3'!B$4</f>
        <v>1.0092715231788081</v>
      </c>
      <c r="H9" s="282">
        <f t="shared" si="0"/>
        <v>33458.44754536797</v>
      </c>
      <c r="I9" s="281">
        <f t="shared" si="1"/>
        <v>0.26244462649172778</v>
      </c>
      <c r="J9" s="281">
        <f t="shared" si="2"/>
        <v>10.418059576135315</v>
      </c>
      <c r="K9" s="281">
        <f t="shared" si="3"/>
        <v>0.33516168508129435</v>
      </c>
      <c r="L9" s="282">
        <f>'a1'!M11</f>
        <v>12545.145802625568</v>
      </c>
      <c r="M9" s="281">
        <f>'a2'!I10/'a2'!$E$7</f>
        <v>1.1204608247628227</v>
      </c>
      <c r="N9" s="282">
        <f>'a6'!O10</f>
        <v>7898.7506642725339</v>
      </c>
      <c r="O9" s="282">
        <f>'a5'!E11</f>
        <v>7552.2052764121536</v>
      </c>
      <c r="P9" s="282">
        <f>'a4'!L10</f>
        <v>1681.1499660891873</v>
      </c>
      <c r="Q9" s="281">
        <f>'a3'!C7/'a3'!B$4</f>
        <v>0.99867549668874178</v>
      </c>
      <c r="R9" s="282">
        <f t="shared" si="41"/>
        <v>27789.294559047561</v>
      </c>
      <c r="S9" s="281">
        <f t="shared" si="43"/>
        <v>0.13388529057200449</v>
      </c>
      <c r="T9" s="281">
        <f t="shared" si="42"/>
        <v>10.232406137709335</v>
      </c>
      <c r="U9" s="281">
        <f t="shared" si="4"/>
        <v>0.1615354521713212</v>
      </c>
      <c r="V9" s="282">
        <f>'a1'!S11</f>
        <v>15178.211641633021</v>
      </c>
      <c r="W9" s="281">
        <f>'a2'!M10/'a2'!$E$7</f>
        <v>1.0406434594973282</v>
      </c>
      <c r="X9" s="282">
        <f>'a6'!V10</f>
        <v>9574.9020344038745</v>
      </c>
      <c r="Y9" s="282">
        <f>'a5'!G11</f>
        <v>8099.9475095200423</v>
      </c>
      <c r="Z9" s="282">
        <f>'a4'!N10</f>
        <v>2034.0018671831979</v>
      </c>
      <c r="AA9" s="281">
        <f>'a3'!D7/'a3'!$B$4</f>
        <v>1.0039735099337745</v>
      </c>
      <c r="AB9" s="282">
        <f t="shared" si="5"/>
        <v>31560.865425353666</v>
      </c>
      <c r="AC9" s="281">
        <f t="shared" si="6"/>
        <v>0.21941317227081822</v>
      </c>
      <c r="AD9" s="281">
        <f t="shared" si="7"/>
        <v>10.359673196172999</v>
      </c>
      <c r="AE9" s="281">
        <f t="shared" si="8"/>
        <v>0.28055775588905862</v>
      </c>
      <c r="AF9" s="282">
        <f>'a1'!Y11</f>
        <v>16062.069287759938</v>
      </c>
      <c r="AG9" s="281">
        <f>'a2'!Q10/'a2'!$E$7</f>
        <v>1.0156101294816171</v>
      </c>
      <c r="AH9" s="282">
        <f>'a6'!AC10</f>
        <v>12876.722415953924</v>
      </c>
      <c r="AI9" s="282">
        <f>'a5'!I11</f>
        <v>7935.8030214811506</v>
      </c>
      <c r="AJ9" s="282">
        <f>'a4'!P10</f>
        <v>2152.4458673719364</v>
      </c>
      <c r="AK9" s="281">
        <f>'a3'!E7/'a3'!B$4</f>
        <v>0.99999999999999967</v>
      </c>
      <c r="AL9" s="282">
        <f t="shared" si="9"/>
        <v>34972.879839147703</v>
      </c>
      <c r="AM9" s="281">
        <f t="shared" si="10"/>
        <v>0.2967873952357537</v>
      </c>
      <c r="AN9" s="281">
        <f t="shared" si="11"/>
        <v>10.462328178372388</v>
      </c>
      <c r="AO9" s="281">
        <f t="shared" si="12"/>
        <v>0.37656242997338274</v>
      </c>
      <c r="AP9" s="282">
        <f>'a1'!AE11</f>
        <v>13932.223715037586</v>
      </c>
      <c r="AQ9" s="281">
        <f>'a2'!U10/'a2'!$E$7</f>
        <v>1.0338804948172102</v>
      </c>
      <c r="AR9" s="282">
        <f>'a6'!AJ10</f>
        <v>9783.2139593016291</v>
      </c>
      <c r="AS9" s="282">
        <f>'a5'!K11</f>
        <v>7834.8096314870791</v>
      </c>
      <c r="AT9" s="282">
        <f>'a4'!R10</f>
        <v>1867.0295104246932</v>
      </c>
      <c r="AU9" s="281">
        <f>'a3'!F7/'a3'!B$4</f>
        <v>1.003973509933775</v>
      </c>
      <c r="AV9" s="282">
        <f t="shared" si="13"/>
        <v>30275.070607958321</v>
      </c>
      <c r="AW9" s="281">
        <f t="shared" si="14"/>
        <v>0.19025521370941822</v>
      </c>
      <c r="AX9" s="281">
        <f t="shared" si="15"/>
        <v>10.318079900638502</v>
      </c>
      <c r="AY9" s="281">
        <f t="shared" si="16"/>
        <v>0.24165900303431301</v>
      </c>
      <c r="AZ9" s="282">
        <f>'a1'!AK11</f>
        <v>14966.627558729766</v>
      </c>
      <c r="BA9" s="281">
        <f>'a2'!Y10/'a2'!$E$7</f>
        <v>0.9845503183637534</v>
      </c>
      <c r="BB9" s="282">
        <f>'a6'!AQ10</f>
        <v>8923.5858108144657</v>
      </c>
      <c r="BC9" s="282">
        <f>'a5'!M11</f>
        <v>8908.3675696226255</v>
      </c>
      <c r="BD9" s="282">
        <f>'a4'!T10</f>
        <v>2005.6479062652327</v>
      </c>
      <c r="BE9" s="281">
        <f>'a3'!G7/'a3'!B$4</f>
        <v>1.0039735099337745</v>
      </c>
      <c r="BF9" s="282">
        <f t="shared" si="17"/>
        <v>30683.140634011699</v>
      </c>
      <c r="BG9" s="281">
        <f t="shared" si="18"/>
        <v>0.19950901435384513</v>
      </c>
      <c r="BH9" s="281">
        <f t="shared" si="19"/>
        <v>10.331468617713046</v>
      </c>
      <c r="BI9" s="281">
        <f t="shared" si="20"/>
        <v>0.25418035749378043</v>
      </c>
      <c r="BJ9" s="282">
        <f>'a1'!AQ11</f>
        <v>18058.171685928221</v>
      </c>
      <c r="BK9" s="281">
        <f>'a2'!AC10/'a2'!$E$7</f>
        <v>0.98408168606496138</v>
      </c>
      <c r="BL9" s="282">
        <f>'a6'!AX10</f>
        <v>9534.0412421375004</v>
      </c>
      <c r="BM9" s="282">
        <f>'a5'!O11</f>
        <v>8866.0243688575501</v>
      </c>
      <c r="BN9" s="282">
        <f>'a4'!V10</f>
        <v>2419.9395682652994</v>
      </c>
      <c r="BO9" s="281">
        <f>'a3'!H7/'a3'!B$4</f>
        <v>1.0132450331125828</v>
      </c>
      <c r="BP9" s="282">
        <f t="shared" si="21"/>
        <v>34197.873103631049</v>
      </c>
      <c r="BQ9" s="281">
        <f t="shared" si="22"/>
        <v>0.2792125738309072</v>
      </c>
      <c r="BR9" s="281">
        <f t="shared" si="23"/>
        <v>10.439918731164513</v>
      </c>
      <c r="BS9" s="281">
        <f t="shared" si="24"/>
        <v>0.35560473625498895</v>
      </c>
      <c r="BT9" s="282">
        <f>'a1'!AW11</f>
        <v>17027.271624634963</v>
      </c>
      <c r="BU9" s="281">
        <f>'a2'!AG10/'a2'!$E$7</f>
        <v>0.99167536000437029</v>
      </c>
      <c r="BV9" s="282">
        <f>'a6'!BE10</f>
        <v>10108.56057573601</v>
      </c>
      <c r="BW9" s="282">
        <f>'a5'!Q11</f>
        <v>9057.485824773159</v>
      </c>
      <c r="BX9" s="282">
        <f>'a4'!X10</f>
        <v>2281.790707315291</v>
      </c>
      <c r="BY9" s="281">
        <f>'a3'!I7/'a3'!B$4</f>
        <v>1.0132450331125828</v>
      </c>
      <c r="BZ9" s="282">
        <f t="shared" si="25"/>
        <v>34217.063284445241</v>
      </c>
      <c r="CA9" s="281">
        <f t="shared" si="26"/>
        <v>0.27964774940433146</v>
      </c>
      <c r="CB9" s="281">
        <f t="shared" si="27"/>
        <v>10.440479725074049</v>
      </c>
      <c r="CC9" s="281">
        <f t="shared" si="28"/>
        <v>0.35612938723923143</v>
      </c>
      <c r="CD9" s="282">
        <f>'a1'!BC11</f>
        <v>16249.513362211283</v>
      </c>
      <c r="CE9" s="281">
        <f>'a2'!AK10/'a2'!$E$7</f>
        <v>0.99377380712500707</v>
      </c>
      <c r="CF9" s="282">
        <f>'a6'!BL10</f>
        <v>9031.7687790940399</v>
      </c>
      <c r="CG9" s="282">
        <f>'a5'!S11</f>
        <v>8135.4713778850482</v>
      </c>
      <c r="CH9" s="282">
        <f>'a4'!Z10</f>
        <v>2177.5648739076391</v>
      </c>
      <c r="CI9" s="281">
        <f>'a3'!J7/'a3'!B$4</f>
        <v>1.0172185430463578</v>
      </c>
      <c r="CJ9" s="282">
        <f t="shared" si="29"/>
        <v>31674.167310544362</v>
      </c>
      <c r="CK9" s="281">
        <f t="shared" si="30"/>
        <v>0.22198251819493001</v>
      </c>
      <c r="CL9" s="281">
        <f t="shared" si="31"/>
        <v>10.363256716305333</v>
      </c>
      <c r="CM9" s="281">
        <f t="shared" si="32"/>
        <v>0.28390912447349959</v>
      </c>
      <c r="CN9" s="282">
        <f>'a1'!BI11</f>
        <v>18842.837253076246</v>
      </c>
      <c r="CO9" s="281">
        <f>'a2'!AO10/'a2'!$E$7</f>
        <v>0.98005799526350001</v>
      </c>
      <c r="CP9" s="282">
        <f>'a6'!BS10</f>
        <v>11515.160852756586</v>
      </c>
      <c r="CQ9" s="282">
        <f>'a5'!U11</f>
        <v>10633.121284577488</v>
      </c>
      <c r="CR9" s="282">
        <f>'a4'!AB10</f>
        <v>2525.0910358015453</v>
      </c>
      <c r="CS9" s="281">
        <f>'a3'!K7/'a3'!B$4</f>
        <v>1.0119205298013245</v>
      </c>
      <c r="CT9" s="282">
        <f t="shared" si="33"/>
        <v>38544.32053683728</v>
      </c>
      <c r="CU9" s="281">
        <f t="shared" si="34"/>
        <v>0.37777692673711716</v>
      </c>
      <c r="CV9" s="281">
        <f t="shared" si="35"/>
        <v>10.559564040948064</v>
      </c>
      <c r="CW9" s="281">
        <f t="shared" si="36"/>
        <v>0.46749905180975992</v>
      </c>
      <c r="CX9" s="282">
        <f>'a1'!BO11</f>
        <v>18476.299894712949</v>
      </c>
      <c r="CY9" s="281">
        <f>'a2'!AS10/'a2'!$E$7</f>
        <v>0.95618927093219352</v>
      </c>
      <c r="CZ9" s="282">
        <f>'a6'!BZ10</f>
        <v>8831.6467629445015</v>
      </c>
      <c r="DA9" s="282">
        <f>'a5'!W11</f>
        <v>8757.4169985767094</v>
      </c>
      <c r="DB9" s="282">
        <f>'a4'!AD10</f>
        <v>2475.9720955135886</v>
      </c>
      <c r="DC9" s="281">
        <f>'a3'!L7/'a3'!B$4</f>
        <v>1.0211920529801319</v>
      </c>
      <c r="DD9" s="282">
        <f t="shared" si="37"/>
        <v>33474.6054345991</v>
      </c>
      <c r="DE9" s="281">
        <f t="shared" si="38"/>
        <v>0.26281103881371504</v>
      </c>
      <c r="DF9" s="281">
        <f t="shared" si="39"/>
        <v>10.41854238362207</v>
      </c>
      <c r="DG9" s="281">
        <f t="shared" si="40"/>
        <v>0.33561321480170603</v>
      </c>
    </row>
    <row r="10" spans="1:111">
      <c r="A10" s="273">
        <v>1985</v>
      </c>
      <c r="B10" s="282">
        <f>'a1'!G12</f>
        <v>17668.715673283103</v>
      </c>
      <c r="C10" s="281">
        <f>'a2'!E11/'a2'!E$7</f>
        <v>0.9831403179292636</v>
      </c>
      <c r="D10" s="282">
        <f>'a6'!H11</f>
        <v>10101.541799874638</v>
      </c>
      <c r="E10" s="282">
        <f>'a5'!C12</f>
        <v>9173.6220347399103</v>
      </c>
      <c r="F10" s="282">
        <f>'a4'!H11</f>
        <v>2376.2200772587198</v>
      </c>
      <c r="G10" s="281">
        <f>'a3'!B8/'a3'!B$4</f>
        <v>1.0132450331125824</v>
      </c>
      <c r="H10" s="282">
        <f t="shared" si="0"/>
        <v>34723.674746845936</v>
      </c>
      <c r="I10" s="281">
        <f t="shared" si="1"/>
        <v>0.29113617339513048</v>
      </c>
      <c r="J10" s="281">
        <f t="shared" si="2"/>
        <v>10.455177002656573</v>
      </c>
      <c r="K10" s="281">
        <f t="shared" si="3"/>
        <v>0.369874529598678</v>
      </c>
      <c r="L10" s="282">
        <f>'a1'!M12</f>
        <v>12985.197013508265</v>
      </c>
      <c r="M10" s="281">
        <f>'a2'!I11/'a2'!$E$7</f>
        <v>1.1131686733456161</v>
      </c>
      <c r="N10" s="282">
        <f>'a6'!O11</f>
        <v>8273.1102509068405</v>
      </c>
      <c r="O10" s="282">
        <f>'a5'!E12</f>
        <v>8017.3948862412362</v>
      </c>
      <c r="P10" s="282">
        <f>'a4'!L11</f>
        <v>1746.3457118909466</v>
      </c>
      <c r="Q10" s="281">
        <f>'a3'!C8/'a3'!B$4</f>
        <v>1.0013245033112579</v>
      </c>
      <c r="R10" s="282">
        <f t="shared" si="41"/>
        <v>29037.28306249559</v>
      </c>
      <c r="S10" s="281">
        <f t="shared" si="43"/>
        <v>0.16218591566112608</v>
      </c>
      <c r="T10" s="281">
        <f t="shared" si="42"/>
        <v>10.276335906107859</v>
      </c>
      <c r="U10" s="281">
        <f t="shared" si="4"/>
        <v>0.20261931393176089</v>
      </c>
      <c r="V10" s="282">
        <f>'a1'!S12</f>
        <v>15381.722157359014</v>
      </c>
      <c r="W10" s="281">
        <f>'a2'!M11/'a2'!$E$7</f>
        <v>1.0449758344843203</v>
      </c>
      <c r="X10" s="282">
        <f>'a6'!V11</f>
        <v>9432.320630068456</v>
      </c>
      <c r="Y10" s="282">
        <f>'a5'!G12</f>
        <v>8223.5723223918467</v>
      </c>
      <c r="Z10" s="282">
        <f>'a4'!N11</f>
        <v>2068.6482078830245</v>
      </c>
      <c r="AA10" s="281">
        <f>'a3'!D8/'a3'!$B$4</f>
        <v>1.0092715231788081</v>
      </c>
      <c r="AB10" s="282">
        <f t="shared" si="5"/>
        <v>31954.316279640188</v>
      </c>
      <c r="AC10" s="281">
        <f t="shared" si="6"/>
        <v>0.22833545407661465</v>
      </c>
      <c r="AD10" s="281">
        <f t="shared" si="7"/>
        <v>10.372062545505615</v>
      </c>
      <c r="AE10" s="281">
        <f t="shared" si="8"/>
        <v>0.29214448474830135</v>
      </c>
      <c r="AF10" s="282">
        <f>'a1'!Y12</f>
        <v>16607.815336265365</v>
      </c>
      <c r="AG10" s="281">
        <f>'a2'!Q11/'a2'!$E$7</f>
        <v>1.0139879170779156</v>
      </c>
      <c r="AH10" s="282">
        <f>'a6'!AC11</f>
        <v>13542.342080581368</v>
      </c>
      <c r="AI10" s="282">
        <f>'a5'!I12</f>
        <v>8135.3673017302808</v>
      </c>
      <c r="AJ10" s="282">
        <f>'a4'!P11</f>
        <v>2233.5423225533227</v>
      </c>
      <c r="AK10" s="281">
        <f>'a3'!E8/'a3'!B$4</f>
        <v>0.99867549668874223</v>
      </c>
      <c r="AL10" s="282">
        <f t="shared" si="9"/>
        <v>36236.232476031408</v>
      </c>
      <c r="AM10" s="281">
        <f t="shared" si="10"/>
        <v>0.32543643265317879</v>
      </c>
      <c r="AN10" s="281">
        <f t="shared" si="11"/>
        <v>10.497814794378252</v>
      </c>
      <c r="AO10" s="281">
        <f t="shared" si="12"/>
        <v>0.40975011293826052</v>
      </c>
      <c r="AP10" s="282">
        <f>'a1'!AE12</f>
        <v>14439.634612539698</v>
      </c>
      <c r="AQ10" s="281">
        <f>'a2'!U11/'a2'!$E$7</f>
        <v>1.0276325826560062</v>
      </c>
      <c r="AR10" s="282">
        <f>'a6'!AJ11</f>
        <v>10533.628133663697</v>
      </c>
      <c r="AS10" s="282">
        <f>'a5'!K12</f>
        <v>8628.4080046182098</v>
      </c>
      <c r="AT10" s="282">
        <f>'a4'!R11</f>
        <v>1941.9492796796558</v>
      </c>
      <c r="AU10" s="281">
        <f>'a3'!F8/'a3'!B$4</f>
        <v>1.0066225165562914</v>
      </c>
      <c r="AV10" s="282">
        <f t="shared" si="13"/>
        <v>32271.035310930554</v>
      </c>
      <c r="AW10" s="281">
        <f t="shared" si="14"/>
        <v>0.23551768895968758</v>
      </c>
      <c r="AX10" s="281">
        <f t="shared" si="15"/>
        <v>10.381925367299589</v>
      </c>
      <c r="AY10" s="281">
        <f t="shared" si="16"/>
        <v>0.30136836235847947</v>
      </c>
      <c r="AZ10" s="282">
        <f>'a1'!AK12</f>
        <v>15662.181384925625</v>
      </c>
      <c r="BA10" s="281">
        <f>'a2'!Y11/'a2'!$E$7</f>
        <v>0.97821587846711699</v>
      </c>
      <c r="BB10" s="282">
        <f>'a6'!AQ11</f>
        <v>9103.1976020222155</v>
      </c>
      <c r="BC10" s="282">
        <f>'a5'!M12</f>
        <v>9338.8686121966657</v>
      </c>
      <c r="BD10" s="282">
        <f>'a4'!T11</f>
        <v>2106.3664472683563</v>
      </c>
      <c r="BE10" s="281">
        <f>'a3'!G8/'a3'!B$4</f>
        <v>1</v>
      </c>
      <c r="BF10" s="282">
        <f t="shared" si="17"/>
        <v>31656.694289116876</v>
      </c>
      <c r="BG10" s="281">
        <f t="shared" si="18"/>
        <v>0.22158628263087857</v>
      </c>
      <c r="BH10" s="281">
        <f t="shared" si="19"/>
        <v>10.362704915131955</v>
      </c>
      <c r="BI10" s="281">
        <f t="shared" si="20"/>
        <v>0.28339307069145703</v>
      </c>
      <c r="BJ10" s="282">
        <f>'a1'!AQ12</f>
        <v>18831.67931855904</v>
      </c>
      <c r="BK10" s="281">
        <f>'a2'!AC11/'a2'!$E$7</f>
        <v>0.98038468524207478</v>
      </c>
      <c r="BL10" s="282">
        <f>'a6'!AX11</f>
        <v>9713.9327280281705</v>
      </c>
      <c r="BM10" s="282">
        <f>'a5'!O12</f>
        <v>9049.6555243603361</v>
      </c>
      <c r="BN10" s="282">
        <f>'a4'!V11</f>
        <v>2532.6240634978158</v>
      </c>
      <c r="BO10" s="281">
        <f>'a3'!H8/'a3'!B$4</f>
        <v>1.0172185430463578</v>
      </c>
      <c r="BP10" s="282">
        <f t="shared" si="21"/>
        <v>35290.621480888003</v>
      </c>
      <c r="BQ10" s="281">
        <f t="shared" si="22"/>
        <v>0.30399281984763893</v>
      </c>
      <c r="BR10" s="281">
        <f t="shared" si="23"/>
        <v>10.471372527193989</v>
      </c>
      <c r="BS10" s="281">
        <f t="shared" si="24"/>
        <v>0.3850208578287026</v>
      </c>
      <c r="BT10" s="282">
        <f>'a1'!AW12</f>
        <v>17546.501369521338</v>
      </c>
      <c r="BU10" s="281">
        <f>'a2'!AG11/'a2'!$E$7</f>
        <v>0.98681127282051229</v>
      </c>
      <c r="BV10" s="282">
        <f>'a6'!BE11</f>
        <v>10922.088379720977</v>
      </c>
      <c r="BW10" s="282">
        <f>'a5'!Q12</f>
        <v>9715.5388054883206</v>
      </c>
      <c r="BX10" s="282">
        <f>'a4'!X11</f>
        <v>2359.7837902247943</v>
      </c>
      <c r="BY10" s="281">
        <f>'a3'!I8/'a3'!B$4</f>
        <v>1.0119205298013245</v>
      </c>
      <c r="BZ10" s="282">
        <f t="shared" si="25"/>
        <v>36017.215312809778</v>
      </c>
      <c r="CA10" s="281">
        <f t="shared" si="26"/>
        <v>0.32046978223348893</v>
      </c>
      <c r="CB10" s="281">
        <f t="shared" si="27"/>
        <v>10.491752306269172</v>
      </c>
      <c r="CC10" s="281">
        <f t="shared" si="28"/>
        <v>0.40408037161073435</v>
      </c>
      <c r="CD10" s="282">
        <f>'a1'!BC12</f>
        <v>16539.698398326516</v>
      </c>
      <c r="CE10" s="281">
        <f>'a2'!AK11/'a2'!$E$7</f>
        <v>0.99227054187860564</v>
      </c>
      <c r="CF10" s="282">
        <f>'a6'!BL11</f>
        <v>10360.941951234741</v>
      </c>
      <c r="CG10" s="282">
        <f>'a5'!S12</f>
        <v>8077.5758582972667</v>
      </c>
      <c r="CH10" s="282">
        <f>'a4'!Z11</f>
        <v>2224.3814509583131</v>
      </c>
      <c r="CI10" s="281">
        <f>'a3'!J8/'a3'!B$4</f>
        <v>1.0172185430463578</v>
      </c>
      <c r="CJ10" s="282">
        <f t="shared" si="29"/>
        <v>33187.763895902797</v>
      </c>
      <c r="CK10" s="281">
        <f t="shared" si="30"/>
        <v>0.25630633558591892</v>
      </c>
      <c r="CL10" s="281">
        <f t="shared" si="31"/>
        <v>10.409936529618301</v>
      </c>
      <c r="CM10" s="281">
        <f t="shared" si="32"/>
        <v>0.32756487470999668</v>
      </c>
      <c r="CN10" s="282">
        <f>'a1'!BI12</f>
        <v>19839.966063489555</v>
      </c>
      <c r="CO10" s="281">
        <f>'a2'!AO11/'a2'!$E$7</f>
        <v>0.97690971164337859</v>
      </c>
      <c r="CP10" s="282">
        <f>'a6'!BS11</f>
        <v>12284.207836988626</v>
      </c>
      <c r="CQ10" s="282">
        <f>'a5'!U12</f>
        <v>10811.281715084211</v>
      </c>
      <c r="CR10" s="282">
        <f>'a4'!AB11</f>
        <v>2668.2259516735699</v>
      </c>
      <c r="CS10" s="281">
        <f>'a3'!K8/'a3'!B$4</f>
        <v>1.0145695364238405</v>
      </c>
      <c r="CT10" s="282">
        <f t="shared" si="33"/>
        <v>40389.119537611776</v>
      </c>
      <c r="CU10" s="281">
        <f t="shared" si="34"/>
        <v>0.41961141859458106</v>
      </c>
      <c r="CV10" s="281">
        <f t="shared" si="35"/>
        <v>10.606315709300588</v>
      </c>
      <c r="CW10" s="281">
        <f t="shared" si="36"/>
        <v>0.51122200209350332</v>
      </c>
      <c r="CX10" s="282">
        <f>'a1'!BO12</f>
        <v>19011.26370569901</v>
      </c>
      <c r="CY10" s="281">
        <f>'a2'!AS11/'a2'!$E$7</f>
        <v>0.95074441197029758</v>
      </c>
      <c r="CZ10" s="282">
        <f>'a6'!BZ11</f>
        <v>9161.0822674121719</v>
      </c>
      <c r="DA10" s="282">
        <f>'a5'!W12</f>
        <v>8678.2023514103948</v>
      </c>
      <c r="DB10" s="282">
        <f>'a4'!AD11</f>
        <v>2556.775905328032</v>
      </c>
      <c r="DC10" s="281">
        <f>'a3'!L8/'a3'!B$4</f>
        <v>1.0251655629139074</v>
      </c>
      <c r="DD10" s="282">
        <f t="shared" si="37"/>
        <v>34196.818224297429</v>
      </c>
      <c r="DE10" s="281">
        <f t="shared" si="38"/>
        <v>0.27918865234088336</v>
      </c>
      <c r="DF10" s="281">
        <f t="shared" si="39"/>
        <v>10.439887884345461</v>
      </c>
      <c r="DG10" s="281">
        <f t="shared" si="40"/>
        <v>0.35557588778854249</v>
      </c>
    </row>
    <row r="11" spans="1:111">
      <c r="A11" s="273">
        <v>1986</v>
      </c>
      <c r="B11" s="282">
        <f>'a1'!G13</f>
        <v>18151.454172250578</v>
      </c>
      <c r="C11" s="281">
        <f>'a2'!E12/'a2'!E$7</f>
        <v>0.97970838842069907</v>
      </c>
      <c r="D11" s="282">
        <f>'a6'!H12</f>
        <v>10060.343695393816</v>
      </c>
      <c r="E11" s="282">
        <f>'a5'!C13</f>
        <v>9400.4174063567916</v>
      </c>
      <c r="F11" s="282">
        <f>'a4'!H12</f>
        <v>2366.9323163306785</v>
      </c>
      <c r="G11" s="281">
        <f>'a3'!B9/'a3'!B$4</f>
        <v>1.011920529801325</v>
      </c>
      <c r="H11" s="282">
        <f t="shared" si="0"/>
        <v>35292.712549411808</v>
      </c>
      <c r="I11" s="281">
        <f t="shared" si="1"/>
        <v>0.30404023899145666</v>
      </c>
      <c r="J11" s="281">
        <f t="shared" si="2"/>
        <v>10.471431778249586</v>
      </c>
      <c r="K11" s="281">
        <f t="shared" si="3"/>
        <v>0.38507627041716108</v>
      </c>
      <c r="L11" s="282">
        <f>'a1'!M13</f>
        <v>13461.598525783178</v>
      </c>
      <c r="M11" s="281">
        <f>'a2'!I12/'a2'!$E$7</f>
        <v>1.0914387679559403</v>
      </c>
      <c r="N11" s="282">
        <f>'a6'!O12</f>
        <v>8348.0593595203009</v>
      </c>
      <c r="O11" s="282">
        <f>'a5'!E13</f>
        <v>8642.657634388288</v>
      </c>
      <c r="P11" s="282">
        <f>'a4'!L12</f>
        <v>1755.3796118911728</v>
      </c>
      <c r="Q11" s="281">
        <f>'a3'!C9/'a3'!B$4</f>
        <v>1.0066225165562914</v>
      </c>
      <c r="R11" s="282">
        <f t="shared" si="41"/>
        <v>30126.045559872768</v>
      </c>
      <c r="S11" s="281">
        <f t="shared" si="43"/>
        <v>0.18687577391241275</v>
      </c>
      <c r="T11" s="281">
        <f t="shared" si="42"/>
        <v>10.313145377572338</v>
      </c>
      <c r="U11" s="281">
        <f t="shared" si="4"/>
        <v>0.23704415367601853</v>
      </c>
      <c r="V11" s="282">
        <f>'a1'!S13</f>
        <v>15836.681304307203</v>
      </c>
      <c r="W11" s="281">
        <f>'a2'!M12/'a2'!$E$7</f>
        <v>1.0363342559862074</v>
      </c>
      <c r="X11" s="282">
        <f>'a6'!V12</f>
        <v>9671.6277771433652</v>
      </c>
      <c r="Y11" s="282">
        <f>'a5'!G13</f>
        <v>8487.9954148718243</v>
      </c>
      <c r="Z11" s="282">
        <f>'a4'!N12</f>
        <v>2065.0881415275039</v>
      </c>
      <c r="AA11" s="281">
        <f>'a3'!D9/'a3'!$B$4</f>
        <v>1.0092715231788079</v>
      </c>
      <c r="AB11" s="282">
        <f t="shared" si="5"/>
        <v>32808.016364378156</v>
      </c>
      <c r="AC11" s="281">
        <f t="shared" si="6"/>
        <v>0.24769480391835513</v>
      </c>
      <c r="AD11" s="281">
        <f t="shared" si="7"/>
        <v>10.398428165864082</v>
      </c>
      <c r="AE11" s="281">
        <f t="shared" si="8"/>
        <v>0.3168020584511459</v>
      </c>
      <c r="AF11" s="282">
        <f>'a1'!Y13</f>
        <v>17084.942193508621</v>
      </c>
      <c r="AG11" s="281">
        <f>'a2'!Q12/'a2'!$E$7</f>
        <v>1.0048064899193445</v>
      </c>
      <c r="AH11" s="282">
        <f>'a6'!AC12</f>
        <v>13601.845293784299</v>
      </c>
      <c r="AI11" s="282">
        <f>'a5'!I13</f>
        <v>8505.8448613302899</v>
      </c>
      <c r="AJ11" s="282">
        <f>'a4'!P12</f>
        <v>2227.8601712406567</v>
      </c>
      <c r="AK11" s="281">
        <f>'a3'!E9/'a3'!B$4</f>
        <v>1.0052980132450331</v>
      </c>
      <c r="AL11" s="282">
        <f t="shared" si="9"/>
        <v>37243.165697846947</v>
      </c>
      <c r="AM11" s="281">
        <f t="shared" si="10"/>
        <v>0.34827064909159139</v>
      </c>
      <c r="AN11" s="281">
        <f t="shared" si="11"/>
        <v>10.525223735776066</v>
      </c>
      <c r="AO11" s="281">
        <f t="shared" si="12"/>
        <v>0.43538341810782821</v>
      </c>
      <c r="AP11" s="282">
        <f>'a1'!AE13</f>
        <v>14998.227632655144</v>
      </c>
      <c r="AQ11" s="281">
        <f>'a2'!U12/'a2'!$E$7</f>
        <v>1.0207926111016974</v>
      </c>
      <c r="AR11" s="282">
        <f>'a6'!AJ12</f>
        <v>9526.0661408437863</v>
      </c>
      <c r="AS11" s="282">
        <f>'a5'!K13</f>
        <v>9620.1412448297015</v>
      </c>
      <c r="AT11" s="282">
        <f>'a4'!R12</f>
        <v>1955.7545822243978</v>
      </c>
      <c r="AU11" s="281">
        <f>'a3'!F9/'a3'!B$4</f>
        <v>1.0079470198675495</v>
      </c>
      <c r="AV11" s="282">
        <f t="shared" si="13"/>
        <v>32758.815129958813</v>
      </c>
      <c r="AW11" s="281">
        <f t="shared" si="14"/>
        <v>0.2465790679276976</v>
      </c>
      <c r="AX11" s="281">
        <f t="shared" si="15"/>
        <v>10.396927369118746</v>
      </c>
      <c r="AY11" s="281">
        <f t="shared" si="16"/>
        <v>0.3153984879734561</v>
      </c>
      <c r="AZ11" s="282">
        <f>'a1'!AK13</f>
        <v>16089.633983634882</v>
      </c>
      <c r="BA11" s="281">
        <f>'a2'!Y12/'a2'!$E$7</f>
        <v>0.97300331730777945</v>
      </c>
      <c r="BB11" s="282">
        <f>'a6'!AQ12</f>
        <v>9229.0811971126386</v>
      </c>
      <c r="BC11" s="282">
        <f>'a5'!M13</f>
        <v>9738.1755822662417</v>
      </c>
      <c r="BD11" s="282">
        <f>'a4'!T12</f>
        <v>2098.0729297170046</v>
      </c>
      <c r="BE11" s="281">
        <f>'a3'!G9/'a3'!B$4</f>
        <v>1.0052980132450331</v>
      </c>
      <c r="BF11" s="282">
        <f t="shared" si="17"/>
        <v>32696.766062668881</v>
      </c>
      <c r="BG11" s="281">
        <f t="shared" si="18"/>
        <v>0.24517198173607774</v>
      </c>
      <c r="BH11" s="281">
        <f t="shared" si="19"/>
        <v>10.395031454828608</v>
      </c>
      <c r="BI11" s="281">
        <f t="shared" si="20"/>
        <v>0.31362539689091146</v>
      </c>
      <c r="BJ11" s="282">
        <f>'a1'!AQ13</f>
        <v>19540.318430187937</v>
      </c>
      <c r="BK11" s="281">
        <f>'a2'!AC12/'a2'!$E$7</f>
        <v>0.97722846161001498</v>
      </c>
      <c r="BL11" s="282">
        <f>'a6'!AX12</f>
        <v>9450.9029973248162</v>
      </c>
      <c r="BM11" s="282">
        <f>'a5'!O13</f>
        <v>9180.3504728277003</v>
      </c>
      <c r="BN11" s="282">
        <f>'a4'!V12</f>
        <v>2548.0388912592134</v>
      </c>
      <c r="BO11" s="281">
        <f>'a3'!H9/'a3'!B$4</f>
        <v>1.0172185430463578</v>
      </c>
      <c r="BP11" s="282">
        <f t="shared" si="21"/>
        <v>35784.29361789018</v>
      </c>
      <c r="BQ11" s="281">
        <f t="shared" si="22"/>
        <v>0.31518781886216785</v>
      </c>
      <c r="BR11" s="281">
        <f t="shared" si="23"/>
        <v>10.485264350363231</v>
      </c>
      <c r="BS11" s="281">
        <f t="shared" si="24"/>
        <v>0.39801272560974921</v>
      </c>
      <c r="BT11" s="282">
        <f>'a1'!AW13</f>
        <v>17820.497786637741</v>
      </c>
      <c r="BU11" s="281">
        <f>'a2'!AG12/'a2'!$E$7</f>
        <v>0.98851692698049598</v>
      </c>
      <c r="BV11" s="282">
        <f>'a6'!BE12</f>
        <v>10957.566986240581</v>
      </c>
      <c r="BW11" s="282">
        <f>'a5'!Q13</f>
        <v>10422.672704158322</v>
      </c>
      <c r="BX11" s="282">
        <f>'a4'!X12</f>
        <v>2323.7759192194994</v>
      </c>
      <c r="BY11" s="281">
        <f>'a3'!I9/'a3'!B$4</f>
        <v>1.010596026490066</v>
      </c>
      <c r="BZ11" s="282">
        <f t="shared" si="25"/>
        <v>37060.908433924909</v>
      </c>
      <c r="CA11" s="281">
        <f t="shared" si="26"/>
        <v>0.34413760260776893</v>
      </c>
      <c r="CB11" s="281">
        <f t="shared" si="27"/>
        <v>10.520318012057135</v>
      </c>
      <c r="CC11" s="281">
        <f t="shared" si="28"/>
        <v>0.43079550238573577</v>
      </c>
      <c r="CD11" s="282">
        <f>'a1'!BC13</f>
        <v>17068.834285814271</v>
      </c>
      <c r="CE11" s="281">
        <f>'a2'!AK12/'a2'!$E$7</f>
        <v>0.99151753732313175</v>
      </c>
      <c r="CF11" s="282">
        <f>'a6'!BL12</f>
        <v>11194.779264131672</v>
      </c>
      <c r="CG11" s="282">
        <f>'a5'!S13</f>
        <v>8145.3856632064062</v>
      </c>
      <c r="CH11" s="282">
        <f>'a4'!Z12</f>
        <v>2225.7597154364871</v>
      </c>
      <c r="CI11" s="281">
        <f>'a3'!J9/'a3'!B$4</f>
        <v>1.0172185430463578</v>
      </c>
      <c r="CJ11" s="282">
        <f t="shared" si="29"/>
        <v>34624.546329039309</v>
      </c>
      <c r="CK11" s="281">
        <f t="shared" si="30"/>
        <v>0.28888823907500477</v>
      </c>
      <c r="CL11" s="281">
        <f t="shared" si="31"/>
        <v>10.452318140993386</v>
      </c>
      <c r="CM11" s="281">
        <f t="shared" si="32"/>
        <v>0.36720087386033962</v>
      </c>
      <c r="CN11" s="282">
        <f>'a1'!BI13</f>
        <v>19876.856300838906</v>
      </c>
      <c r="CO11" s="281">
        <f>'a2'!AO12/'a2'!$E$7</f>
        <v>0.98055683842518782</v>
      </c>
      <c r="CP11" s="282">
        <f>'a6'!BS12</f>
        <v>12346.330436655022</v>
      </c>
      <c r="CQ11" s="282">
        <f>'a5'!U13</f>
        <v>10869.847993105017</v>
      </c>
      <c r="CR11" s="282">
        <f>'a4'!AB12</f>
        <v>2591.9231086973214</v>
      </c>
      <c r="CS11" s="281">
        <f>'a3'!K9/'a3'!B$4</f>
        <v>1.014569536423841</v>
      </c>
      <c r="CT11" s="282">
        <f t="shared" si="33"/>
        <v>40699.094441093694</v>
      </c>
      <c r="CU11" s="281">
        <f t="shared" si="34"/>
        <v>0.42664071694648187</v>
      </c>
      <c r="CV11" s="281">
        <f t="shared" si="35"/>
        <v>10.613961121578583</v>
      </c>
      <c r="CW11" s="281">
        <f t="shared" si="36"/>
        <v>0.51837212085309292</v>
      </c>
      <c r="CX11" s="282">
        <f>'a1'!BO13</f>
        <v>19294.378351995809</v>
      </c>
      <c r="CY11" s="281">
        <f>'a2'!AS12/'a2'!$E$7</f>
        <v>0.94672497517294263</v>
      </c>
      <c r="CZ11" s="282">
        <f>'a6'!BZ12</f>
        <v>9079.1290824383741</v>
      </c>
      <c r="DA11" s="282">
        <f>'a5'!W13</f>
        <v>8620.0204229556894</v>
      </c>
      <c r="DB11" s="282">
        <f>'a4'!AD12</f>
        <v>2515.9685395711499</v>
      </c>
      <c r="DC11" s="281">
        <f>'a3'!L9/'a3'!B$4</f>
        <v>1.0264900662251653</v>
      </c>
      <c r="DD11" s="282">
        <f t="shared" si="37"/>
        <v>34335.734297844319</v>
      </c>
      <c r="DE11" s="281">
        <f t="shared" si="38"/>
        <v>0.28233885100492667</v>
      </c>
      <c r="DF11" s="281">
        <f t="shared" si="39"/>
        <v>10.443941907103779</v>
      </c>
      <c r="DG11" s="281">
        <f t="shared" si="40"/>
        <v>0.35936727837966626</v>
      </c>
    </row>
    <row r="12" spans="1:111">
      <c r="A12" s="273">
        <v>1987</v>
      </c>
      <c r="B12" s="282">
        <f>'a1'!G14</f>
        <v>18637.253233411735</v>
      </c>
      <c r="C12" s="281">
        <f>'a2'!E13/'a2'!E$7</f>
        <v>0.97647523532382352</v>
      </c>
      <c r="D12" s="282">
        <f>'a6'!H13</f>
        <v>10024.690146828765</v>
      </c>
      <c r="E12" s="282">
        <f>'a5'!C14</f>
        <v>9774.3338196595887</v>
      </c>
      <c r="F12" s="282">
        <f>'a4'!H13</f>
        <v>2349.9665627647382</v>
      </c>
      <c r="G12" s="281">
        <f>'a3'!B10/'a3'!B$4</f>
        <v>1.0172185430463578</v>
      </c>
      <c r="H12" s="282">
        <f t="shared" si="0"/>
        <v>36261.678087400978</v>
      </c>
      <c r="I12" s="281">
        <f t="shared" si="1"/>
        <v>0.32601346257416292</v>
      </c>
      <c r="J12" s="281">
        <f t="shared" si="2"/>
        <v>10.49851676253752</v>
      </c>
      <c r="K12" s="281">
        <f t="shared" si="3"/>
        <v>0.41040660542312768</v>
      </c>
      <c r="L12" s="282">
        <f>'a1'!M14</f>
        <v>14013.232691632391</v>
      </c>
      <c r="M12" s="281">
        <f>'a2'!I13/'a2'!$E$7</f>
        <v>1.0873806107848831</v>
      </c>
      <c r="N12" s="282">
        <f>'a6'!O13</f>
        <v>8935.3544932868481</v>
      </c>
      <c r="O12" s="282">
        <f>'a5'!E14</f>
        <v>8787.2113890171277</v>
      </c>
      <c r="P12" s="282">
        <f>'a4'!L13</f>
        <v>1766.924978115434</v>
      </c>
      <c r="Q12" s="281">
        <f>'a3'!C10/'a3'!B$4</f>
        <v>1.0052980132450331</v>
      </c>
      <c r="R12" s="282">
        <f t="shared" si="41"/>
        <v>31358.621253592344</v>
      </c>
      <c r="S12" s="281">
        <f t="shared" si="43"/>
        <v>0.21482688284133755</v>
      </c>
      <c r="T12" s="281">
        <f t="shared" si="42"/>
        <v>10.353244508370054</v>
      </c>
      <c r="U12" s="281">
        <f t="shared" si="4"/>
        <v>0.27454553841954676</v>
      </c>
      <c r="V12" s="282">
        <f>'a1'!S14</f>
        <v>16340.047107842756</v>
      </c>
      <c r="W12" s="281">
        <f>'a2'!M13/'a2'!$E$7</f>
        <v>1.0255722314600182</v>
      </c>
      <c r="X12" s="282">
        <f>'a6'!V13</f>
        <v>9271.6974378893738</v>
      </c>
      <c r="Y12" s="282">
        <f>'a5'!G14</f>
        <v>9317.6835193539919</v>
      </c>
      <c r="Z12" s="282">
        <f>'a4'!N13</f>
        <v>2060.3124213922538</v>
      </c>
      <c r="AA12" s="281">
        <f>'a3'!D10/'a3'!$B$4</f>
        <v>1.0225165562913905</v>
      </c>
      <c r="AB12" s="282">
        <f t="shared" si="5"/>
        <v>34036.474979114275</v>
      </c>
      <c r="AC12" s="281">
        <f t="shared" si="6"/>
        <v>0.27555254988083333</v>
      </c>
      <c r="AD12" s="281">
        <f t="shared" si="7"/>
        <v>10.435188022069932</v>
      </c>
      <c r="AE12" s="281">
        <f t="shared" si="8"/>
        <v>0.35118049716710109</v>
      </c>
      <c r="AF12" s="282">
        <f>'a1'!Y14</f>
        <v>17514.430297021281</v>
      </c>
      <c r="AG12" s="281">
        <f>'a2'!Q13/'a2'!$E$7</f>
        <v>1.0027252892691152</v>
      </c>
      <c r="AH12" s="282">
        <f>'a6'!AC13</f>
        <v>13593.223536000331</v>
      </c>
      <c r="AI12" s="282">
        <f>'a5'!I14</f>
        <v>9071.4229545037288</v>
      </c>
      <c r="AJ12" s="282">
        <f>'a4'!P13</f>
        <v>2208.3901017177545</v>
      </c>
      <c r="AK12" s="281">
        <f>'a3'!E10/'a3'!B$4</f>
        <v>1.006622516556291</v>
      </c>
      <c r="AL12" s="282">
        <f t="shared" si="9"/>
        <v>38270.196181206011</v>
      </c>
      <c r="AM12" s="281">
        <f t="shared" si="10"/>
        <v>0.37156061096571097</v>
      </c>
      <c r="AN12" s="281">
        <f t="shared" si="11"/>
        <v>10.55242670464664</v>
      </c>
      <c r="AO12" s="281">
        <f t="shared" si="12"/>
        <v>0.46082409428926147</v>
      </c>
      <c r="AP12" s="282">
        <f>'a1'!AE14</f>
        <v>15411.504765254862</v>
      </c>
      <c r="AQ12" s="281">
        <f>'a2'!U13/'a2'!$E$7</f>
        <v>1.0148283950803496</v>
      </c>
      <c r="AR12" s="282">
        <f>'a6'!AJ13</f>
        <v>10732.59393118098</v>
      </c>
      <c r="AS12" s="282">
        <f>'a5'!K14</f>
        <v>9646.4187408065718</v>
      </c>
      <c r="AT12" s="282">
        <f>'a4'!R13</f>
        <v>1943.232751450282</v>
      </c>
      <c r="AU12" s="281">
        <f>'a3'!F10/'a3'!B$4</f>
        <v>1.011920529801325</v>
      </c>
      <c r="AV12" s="282">
        <f t="shared" si="13"/>
        <v>34482.014306446094</v>
      </c>
      <c r="AW12" s="281">
        <f t="shared" si="14"/>
        <v>0.28565604156400198</v>
      </c>
      <c r="AX12" s="281">
        <f t="shared" si="15"/>
        <v>10.448193142631775</v>
      </c>
      <c r="AY12" s="281">
        <f t="shared" si="16"/>
        <v>0.36334310568562356</v>
      </c>
      <c r="AZ12" s="282">
        <f>'a1'!AK14</f>
        <v>16501.513421441276</v>
      </c>
      <c r="BA12" s="281">
        <f>'a2'!Y13/'a2'!$E$7</f>
        <v>0.96854626031874846</v>
      </c>
      <c r="BB12" s="282">
        <f>'a6'!AQ13</f>
        <v>9227.1917283595285</v>
      </c>
      <c r="BC12" s="282">
        <f>'a5'!M14</f>
        <v>9962.0598562927098</v>
      </c>
      <c r="BD12" s="282">
        <f>'a4'!T13</f>
        <v>2080.6716681770304</v>
      </c>
      <c r="BE12" s="281">
        <f>'a3'!G10/'a3'!B$4</f>
        <v>1.0052980132450329</v>
      </c>
      <c r="BF12" s="282">
        <f t="shared" si="17"/>
        <v>33266.375899447077</v>
      </c>
      <c r="BG12" s="281">
        <f t="shared" si="18"/>
        <v>0.25808901934755984</v>
      </c>
      <c r="BH12" s="281">
        <f t="shared" si="19"/>
        <v>10.412302433095665</v>
      </c>
      <c r="BI12" s="281">
        <f t="shared" si="20"/>
        <v>0.32977750762262104</v>
      </c>
      <c r="BJ12" s="282">
        <f>'a1'!AQ14</f>
        <v>20073.988801554689</v>
      </c>
      <c r="BK12" s="281">
        <f>'a2'!AC13/'a2'!$E$7</f>
        <v>0.97555914188836346</v>
      </c>
      <c r="BL12" s="282">
        <f>'a6'!AX13</f>
        <v>9573.0895840440153</v>
      </c>
      <c r="BM12" s="282">
        <f>'a5'!O14</f>
        <v>9623.9205307019747</v>
      </c>
      <c r="BN12" s="282">
        <f>'a4'!V13</f>
        <v>2531.1241884291226</v>
      </c>
      <c r="BO12" s="281">
        <f>'a3'!H10/'a3'!B$4</f>
        <v>1.0185430463576164</v>
      </c>
      <c r="BP12" s="282">
        <f t="shared" si="21"/>
        <v>36921.420724476251</v>
      </c>
      <c r="BQ12" s="281">
        <f t="shared" si="22"/>
        <v>0.34097444096105495</v>
      </c>
      <c r="BR12" s="281">
        <f t="shared" si="23"/>
        <v>10.516547169037736</v>
      </c>
      <c r="BS12" s="281">
        <f t="shared" si="24"/>
        <v>0.42726894627180612</v>
      </c>
      <c r="BT12" s="282">
        <f>'a1'!AW14</f>
        <v>17968.395071619569</v>
      </c>
      <c r="BU12" s="281">
        <f>'a2'!AG13/'a2'!$E$7</f>
        <v>0.98562353573958483</v>
      </c>
      <c r="BV12" s="282">
        <f>'a6'!BE13</f>
        <v>10425.004856864765</v>
      </c>
      <c r="BW12" s="282">
        <f>'a5'!Q14</f>
        <v>10543.173787196183</v>
      </c>
      <c r="BX12" s="282">
        <f>'a4'!X13</f>
        <v>2265.6304057270659</v>
      </c>
      <c r="BY12" s="281">
        <f>'a3'!I10/'a3'!B$4</f>
        <v>1.0158940397350995</v>
      </c>
      <c r="BZ12" s="282">
        <f t="shared" si="25"/>
        <v>36991.364970514689</v>
      </c>
      <c r="CA12" s="281">
        <f t="shared" si="26"/>
        <v>0.34256056605660357</v>
      </c>
      <c r="CB12" s="281">
        <f t="shared" si="27"/>
        <v>10.518439785213925</v>
      </c>
      <c r="CC12" s="281">
        <f t="shared" si="28"/>
        <v>0.42903895290245192</v>
      </c>
      <c r="CD12" s="282">
        <f>'a1'!BC14</f>
        <v>17366.399463980892</v>
      </c>
      <c r="CE12" s="281">
        <f>'a2'!AK13/'a2'!$E$7</f>
        <v>0.98963454804830031</v>
      </c>
      <c r="CF12" s="282">
        <f>'a6'!BL13</f>
        <v>9804.264533174377</v>
      </c>
      <c r="CG12" s="282">
        <f>'a5'!S14</f>
        <v>8237.8206517859271</v>
      </c>
      <c r="CH12" s="282">
        <f>'a4'!Z13</f>
        <v>2189.7249312901999</v>
      </c>
      <c r="CI12" s="281">
        <f>'a3'!J10/'a3'!B$4</f>
        <v>1.0264900662251653</v>
      </c>
      <c r="CJ12" s="282">
        <f t="shared" si="29"/>
        <v>33913.947791106795</v>
      </c>
      <c r="CK12" s="281">
        <f t="shared" si="30"/>
        <v>0.27277400184017153</v>
      </c>
      <c r="CL12" s="281">
        <f t="shared" si="31"/>
        <v>10.431581648016303</v>
      </c>
      <c r="CM12" s="281">
        <f t="shared" si="32"/>
        <v>0.34780775520926527</v>
      </c>
      <c r="CN12" s="282">
        <f>'a1'!BI14</f>
        <v>20270.583073215079</v>
      </c>
      <c r="CO12" s="281">
        <f>'a2'!AO13/'a2'!$E$7</f>
        <v>0.97640569235214536</v>
      </c>
      <c r="CP12" s="282">
        <f>'a6'!BS13</f>
        <v>11837.624092397422</v>
      </c>
      <c r="CQ12" s="282">
        <f>'a5'!U14</f>
        <v>11208.826534946835</v>
      </c>
      <c r="CR12" s="282">
        <f>'a4'!AB13</f>
        <v>2555.9127105920761</v>
      </c>
      <c r="CS12" s="281">
        <f>'a3'!K10/'a3'!B$4</f>
        <v>1.0238410596026493</v>
      </c>
      <c r="CT12" s="282">
        <f t="shared" si="33"/>
        <v>41243.236459254651</v>
      </c>
      <c r="CU12" s="281">
        <f t="shared" si="34"/>
        <v>0.43898022104340606</v>
      </c>
      <c r="CV12" s="281">
        <f t="shared" si="35"/>
        <v>10.627242413695029</v>
      </c>
      <c r="CW12" s="281">
        <f t="shared" si="36"/>
        <v>0.53079300967640874</v>
      </c>
      <c r="CX12" s="282">
        <f>'a1'!BO14</f>
        <v>20015.410094497533</v>
      </c>
      <c r="CY12" s="281">
        <f>'a2'!AS13/'a2'!$E$7</f>
        <v>0.94277267002504528</v>
      </c>
      <c r="CZ12" s="282">
        <f>'a6'!BZ13</f>
        <v>9270.0781180573049</v>
      </c>
      <c r="DA12" s="282">
        <f>'a5'!W14</f>
        <v>9350.2290837069249</v>
      </c>
      <c r="DB12" s="282">
        <f>'a4'!AD13</f>
        <v>2523.7380140207865</v>
      </c>
      <c r="DC12" s="281">
        <f>'a3'!L10/'a3'!B$4</f>
        <v>1.0278145695364242</v>
      </c>
      <c r="DD12" s="282">
        <f t="shared" si="37"/>
        <v>35939.130362970871</v>
      </c>
      <c r="DE12" s="281">
        <f t="shared" si="38"/>
        <v>0.31869905046441555</v>
      </c>
      <c r="DF12" s="281">
        <f t="shared" si="39"/>
        <v>10.489581963132471</v>
      </c>
      <c r="DG12" s="281">
        <f t="shared" si="40"/>
        <v>0.40205063003340491</v>
      </c>
    </row>
    <row r="13" spans="1:111">
      <c r="A13" s="273">
        <v>1988</v>
      </c>
      <c r="B13" s="282">
        <f>'a1'!G15</f>
        <v>19153.771495378784</v>
      </c>
      <c r="C13" s="281">
        <f>'a2'!E14/'a2'!E$7</f>
        <v>0.97105107932999557</v>
      </c>
      <c r="D13" s="282">
        <f>'a6'!H14</f>
        <v>10341.823181746291</v>
      </c>
      <c r="E13" s="282">
        <f>'a5'!C15</f>
        <v>10212.140539926617</v>
      </c>
      <c r="F13" s="282">
        <f>'a4'!H14</f>
        <v>2409.7109402256797</v>
      </c>
      <c r="G13" s="281">
        <f>'a3'!B11/'a3'!B$4</f>
        <v>1.0185430463576164</v>
      </c>
      <c r="H13" s="282">
        <f t="shared" si="0"/>
        <v>37424.880491385971</v>
      </c>
      <c r="I13" s="281">
        <f t="shared" si="1"/>
        <v>0.3523913939789734</v>
      </c>
      <c r="J13" s="281">
        <f t="shared" si="2"/>
        <v>10.53009101599979</v>
      </c>
      <c r="K13" s="281">
        <f t="shared" si="3"/>
        <v>0.43993538082355987</v>
      </c>
      <c r="L13" s="282">
        <f>'a1'!M15</f>
        <v>14640.458309999269</v>
      </c>
      <c r="M13" s="281">
        <f>'a2'!I14/'a2'!$E$7</f>
        <v>1.0722622575363214</v>
      </c>
      <c r="N13" s="282">
        <f>'a6'!O14</f>
        <v>9539.369088495605</v>
      </c>
      <c r="O13" s="282">
        <f>'a5'!E15</f>
        <v>8977.2204389250201</v>
      </c>
      <c r="P13" s="282">
        <f>'a4'!L14</f>
        <v>1841.8969114273398</v>
      </c>
      <c r="Q13" s="281">
        <f>'a3'!C11/'a3'!B$4</f>
        <v>1.006622516556291</v>
      </c>
      <c r="R13" s="282">
        <f t="shared" si="41"/>
        <v>32587.494908712593</v>
      </c>
      <c r="S13" s="281">
        <f t="shared" si="43"/>
        <v>0.24269404067121331</v>
      </c>
      <c r="T13" s="281">
        <f t="shared" si="42"/>
        <v>10.391683902007379</v>
      </c>
      <c r="U13" s="281">
        <f t="shared" si="4"/>
        <v>0.31049470892334763</v>
      </c>
      <c r="V13" s="282">
        <f>'a1'!S15</f>
        <v>16706.757728809102</v>
      </c>
      <c r="W13" s="281">
        <f>'a2'!M14/'a2'!$E$7</f>
        <v>1.016915059445535</v>
      </c>
      <c r="X13" s="282">
        <f>'a6'!V14</f>
        <v>10860.464264351876</v>
      </c>
      <c r="Y13" s="282">
        <f>'a5'!G15</f>
        <v>10191.461991775739</v>
      </c>
      <c r="Z13" s="282">
        <f>'a4'!N14</f>
        <v>2101.8553387527018</v>
      </c>
      <c r="AA13" s="281">
        <f>'a3'!D11/'a3'!$B$4</f>
        <v>1.0198675496688743</v>
      </c>
      <c r="AB13" s="282">
        <f t="shared" si="5"/>
        <v>36653.452746566771</v>
      </c>
      <c r="AC13" s="281">
        <f t="shared" si="6"/>
        <v>0.33489773331691114</v>
      </c>
      <c r="AD13" s="281">
        <f t="shared" si="7"/>
        <v>10.509262911515007</v>
      </c>
      <c r="AE13" s="281">
        <f t="shared" si="8"/>
        <v>0.4204565855423722</v>
      </c>
      <c r="AF13" s="282">
        <f>'a1'!Y15</f>
        <v>17957.77159569156</v>
      </c>
      <c r="AG13" s="281">
        <f>'a2'!Q14/'a2'!$E$7</f>
        <v>0.99267916753969387</v>
      </c>
      <c r="AH13" s="282">
        <f>'a6'!AC14</f>
        <v>14251.353552861881</v>
      </c>
      <c r="AI13" s="282">
        <f>'a5'!I15</f>
        <v>9681.8755359057213</v>
      </c>
      <c r="AJ13" s="282">
        <f>'a4'!P14</f>
        <v>2259.2437571186629</v>
      </c>
      <c r="AK13" s="281">
        <f>'a3'!E11/'a3'!B$4</f>
        <v>1.0026490066225169</v>
      </c>
      <c r="AL13" s="282">
        <f t="shared" si="9"/>
        <v>39604.927622817093</v>
      </c>
      <c r="AM13" s="281">
        <f t="shared" si="10"/>
        <v>0.40182830495434479</v>
      </c>
      <c r="AN13" s="281">
        <f t="shared" si="11"/>
        <v>10.586708824420812</v>
      </c>
      <c r="AO13" s="281">
        <f t="shared" si="12"/>
        <v>0.49288531202389102</v>
      </c>
      <c r="AP13" s="282">
        <f>'a1'!AE15</f>
        <v>15886.925291881005</v>
      </c>
      <c r="AQ13" s="281">
        <f>'a2'!U14/'a2'!$E$7</f>
        <v>1.0050952201402217</v>
      </c>
      <c r="AR13" s="282">
        <f>'a6'!AJ14</f>
        <v>10874.278752378863</v>
      </c>
      <c r="AS13" s="282">
        <f>'a5'!K15</f>
        <v>9614.9621823927573</v>
      </c>
      <c r="AT13" s="282">
        <f>'a4'!R14</f>
        <v>1998.7132921383234</v>
      </c>
      <c r="AU13" s="281">
        <f>'a3'!F11/'a3'!B$4</f>
        <v>1.0172185430463578</v>
      </c>
      <c r="AV13" s="282">
        <f t="shared" si="13"/>
        <v>35051.723765381292</v>
      </c>
      <c r="AW13" s="281">
        <f t="shared" si="14"/>
        <v>0.29857533830632393</v>
      </c>
      <c r="AX13" s="281">
        <f t="shared" si="15"/>
        <v>10.464580071435494</v>
      </c>
      <c r="AY13" s="281">
        <f t="shared" si="16"/>
        <v>0.37866843841997011</v>
      </c>
      <c r="AZ13" s="282">
        <f>'a1'!AK15</f>
        <v>16923.752650438193</v>
      </c>
      <c r="BA13" s="281">
        <f>'a2'!Y14/'a2'!$E$7</f>
        <v>0.96080396954848468</v>
      </c>
      <c r="BB13" s="282">
        <f>'a6'!AQ14</f>
        <v>9421.5068175431643</v>
      </c>
      <c r="BC13" s="282">
        <f>'a5'!M15</f>
        <v>10279.866253366337</v>
      </c>
      <c r="BD13" s="282">
        <f>'a4'!T14</f>
        <v>2129.1551860307795</v>
      </c>
      <c r="BE13" s="281">
        <f>'a3'!G11/'a3'!B$4</f>
        <v>1.0132450331125828</v>
      </c>
      <c r="BF13" s="282">
        <f t="shared" si="17"/>
        <v>34280.740870825786</v>
      </c>
      <c r="BG13" s="281">
        <f t="shared" si="18"/>
        <v>0.28109176551005433</v>
      </c>
      <c r="BH13" s="281">
        <f t="shared" si="19"/>
        <v>10.442338984812647</v>
      </c>
      <c r="BI13" s="281">
        <f t="shared" si="20"/>
        <v>0.35786819836576328</v>
      </c>
      <c r="BJ13" s="282">
        <f>'a1'!AQ15</f>
        <v>20672.208094224596</v>
      </c>
      <c r="BK13" s="281">
        <f>'a2'!AC14/'a2'!$E$7</f>
        <v>0.97066913371721564</v>
      </c>
      <c r="BL13" s="282">
        <f>'a6'!AX14</f>
        <v>10045.33029022363</v>
      </c>
      <c r="BM13" s="282">
        <f>'a5'!O15</f>
        <v>10115.737248385287</v>
      </c>
      <c r="BN13" s="282">
        <f>'a4'!V14</f>
        <v>2600.7434627323114</v>
      </c>
      <c r="BO13" s="281">
        <f>'a3'!H11/'a3'!B$4</f>
        <v>1.0238410596026493</v>
      </c>
      <c r="BP13" s="282">
        <f t="shared" si="21"/>
        <v>38523.246837364597</v>
      </c>
      <c r="BQ13" s="281">
        <f t="shared" si="22"/>
        <v>0.37729903862647396</v>
      </c>
      <c r="BR13" s="281">
        <f t="shared" si="23"/>
        <v>10.559017152011098</v>
      </c>
      <c r="BS13" s="281">
        <f t="shared" si="24"/>
        <v>0.46698759203421952</v>
      </c>
      <c r="BT13" s="282">
        <f>'a1'!AW15</f>
        <v>18212.551444809789</v>
      </c>
      <c r="BU13" s="281">
        <f>'a2'!AG14/'a2'!$E$7</f>
        <v>0.9814371770000242</v>
      </c>
      <c r="BV13" s="282">
        <f>'a6'!BE14</f>
        <v>10197.47109872088</v>
      </c>
      <c r="BW13" s="282">
        <f>'a5'!Q15</f>
        <v>10697.026225909109</v>
      </c>
      <c r="BX13" s="282">
        <f>'a4'!X14</f>
        <v>2291.2972767044726</v>
      </c>
      <c r="BY13" s="281">
        <f>'a3'!I11/'a3'!B$4</f>
        <v>1.0172185430463574</v>
      </c>
      <c r="BZ13" s="282">
        <f t="shared" si="25"/>
        <v>37105.767543239046</v>
      </c>
      <c r="CA13" s="281">
        <f t="shared" si="26"/>
        <v>0.34515487226291697</v>
      </c>
      <c r="CB13" s="281">
        <f t="shared" si="27"/>
        <v>10.521527695899465</v>
      </c>
      <c r="CC13" s="281">
        <f t="shared" si="28"/>
        <v>0.43192681915711623</v>
      </c>
      <c r="CD13" s="282">
        <f>'a1'!BC15</f>
        <v>17534.10002674512</v>
      </c>
      <c r="CE13" s="281">
        <f>'a2'!AK14/'a2'!$E$7</f>
        <v>0.98744069845886506</v>
      </c>
      <c r="CF13" s="282">
        <f>'a6'!BL14</f>
        <v>8791.4167642001212</v>
      </c>
      <c r="CG13" s="282">
        <f>'a5'!S15</f>
        <v>8431.7675446934536</v>
      </c>
      <c r="CH13" s="282">
        <f>'a4'!Z14</f>
        <v>2205.9421911581871</v>
      </c>
      <c r="CI13" s="281">
        <f>'a3'!J11/'a3'!B$4</f>
        <v>1.0251655629139078</v>
      </c>
      <c r="CJ13" s="282">
        <f t="shared" si="29"/>
        <v>33144.757082813208</v>
      </c>
      <c r="CK13" s="281">
        <f t="shared" si="30"/>
        <v>0.25533107043711056</v>
      </c>
      <c r="CL13" s="281">
        <f t="shared" si="31"/>
        <v>10.408639825724611</v>
      </c>
      <c r="CM13" s="281">
        <f t="shared" si="32"/>
        <v>0.32635217531606198</v>
      </c>
      <c r="CN13" s="282">
        <f>'a1'!BI15</f>
        <v>20843.730435469308</v>
      </c>
      <c r="CO13" s="281">
        <f>'a2'!AO14/'a2'!$E$7</f>
        <v>0.97082726382165563</v>
      </c>
      <c r="CP13" s="282">
        <f>'a6'!BS14</f>
        <v>12135.971086939553</v>
      </c>
      <c r="CQ13" s="282">
        <f>'a5'!U15</f>
        <v>11675.153311176457</v>
      </c>
      <c r="CR13" s="282">
        <f>'a4'!AB14</f>
        <v>2622.3224641467441</v>
      </c>
      <c r="CS13" s="281">
        <f>'a3'!K11/'a3'!B$4</f>
        <v>1.0225165562913905</v>
      </c>
      <c r="CT13" s="282">
        <f t="shared" si="33"/>
        <v>42357.199989674773</v>
      </c>
      <c r="CU13" s="281">
        <f t="shared" si="34"/>
        <v>0.46424156291496366</v>
      </c>
      <c r="CV13" s="281">
        <f t="shared" si="35"/>
        <v>10.653893697192441</v>
      </c>
      <c r="CW13" s="281">
        <f t="shared" si="36"/>
        <v>0.55571774037411803</v>
      </c>
      <c r="CX13" s="282">
        <f>'a1'!BO15</f>
        <v>20555.670242435936</v>
      </c>
      <c r="CY13" s="281">
        <f>'a2'!AS14/'a2'!$E$7</f>
        <v>0.94327264295121138</v>
      </c>
      <c r="CZ13" s="282">
        <f>'a6'!BZ14</f>
        <v>9556.2234963633673</v>
      </c>
      <c r="DA13" s="282">
        <f>'a5'!W15</f>
        <v>10013.581002338558</v>
      </c>
      <c r="DB13" s="282">
        <f>'a4'!AD14</f>
        <v>2586.0819880210101</v>
      </c>
      <c r="DC13" s="281">
        <f>'a3'!L11/'a3'!B$4</f>
        <v>1.0264900662251655</v>
      </c>
      <c r="DD13" s="282">
        <f t="shared" si="37"/>
        <v>37336.855667046613</v>
      </c>
      <c r="DE13" s="281">
        <f t="shared" si="38"/>
        <v>0.35039525575712183</v>
      </c>
      <c r="DF13" s="281">
        <f t="shared" si="39"/>
        <v>10.527736205383071</v>
      </c>
      <c r="DG13" s="281">
        <f t="shared" si="40"/>
        <v>0.43773312214166454</v>
      </c>
    </row>
    <row r="14" spans="1:111">
      <c r="A14" s="273">
        <v>1989</v>
      </c>
      <c r="B14" s="282">
        <f>'a1'!G16</f>
        <v>19460.984050867293</v>
      </c>
      <c r="C14" s="281">
        <f>'a2'!E15/'a2'!E$7</f>
        <v>0.97033374239485171</v>
      </c>
      <c r="D14" s="282">
        <f>'a6'!H15</f>
        <v>10443.811000078986</v>
      </c>
      <c r="E14" s="282">
        <f>'a5'!C16</f>
        <v>10503.952600047724</v>
      </c>
      <c r="F14" s="282">
        <f>'a4'!H15</f>
        <v>2400.8682445730374</v>
      </c>
      <c r="G14" s="281">
        <f>'a3'!B12/'a3'!B$4</f>
        <v>1.0238410596026493</v>
      </c>
      <c r="H14" s="282">
        <f t="shared" si="0"/>
        <v>38322.928690815919</v>
      </c>
      <c r="I14" s="281">
        <f t="shared" si="1"/>
        <v>0.37275642565499323</v>
      </c>
      <c r="J14" s="281">
        <f t="shared" si="2"/>
        <v>10.553803656377745</v>
      </c>
      <c r="K14" s="281">
        <f t="shared" si="3"/>
        <v>0.4621118428168276</v>
      </c>
      <c r="L14" s="282">
        <f>'a1'!M16</f>
        <v>14983.930302783276</v>
      </c>
      <c r="M14" s="281">
        <f>'a2'!I15/'a2'!$E$7</f>
        <v>1.0679359323004813</v>
      </c>
      <c r="N14" s="282">
        <f>'a6'!O15</f>
        <v>9612.8973523510485</v>
      </c>
      <c r="O14" s="282">
        <f>'a5'!E16</f>
        <v>9014.5427476210916</v>
      </c>
      <c r="P14" s="282">
        <f>'a4'!L15</f>
        <v>1848.5417977229572</v>
      </c>
      <c r="Q14" s="281">
        <f>'a3'!C12/'a3'!B$4</f>
        <v>1.0066225165562914</v>
      </c>
      <c r="R14" s="282">
        <f t="shared" si="41"/>
        <v>32997.867110668718</v>
      </c>
      <c r="S14" s="281">
        <f t="shared" si="43"/>
        <v>0.25200004773976414</v>
      </c>
      <c r="T14" s="281">
        <f t="shared" si="42"/>
        <v>10.404198205349775</v>
      </c>
      <c r="U14" s="281">
        <f t="shared" si="4"/>
        <v>0.32219829688409096</v>
      </c>
      <c r="V14" s="282">
        <f>'a1'!S16</f>
        <v>16872.450116401465</v>
      </c>
      <c r="W14" s="281">
        <f>'a2'!M15/'a2'!$E$7</f>
        <v>1.0203072723001847</v>
      </c>
      <c r="X14" s="282">
        <f>'a6'!V15</f>
        <v>10598.163508483225</v>
      </c>
      <c r="Y14" s="282">
        <f>'a5'!G16</f>
        <v>11112.558703188366</v>
      </c>
      <c r="Z14" s="282">
        <f>'a4'!N15</f>
        <v>2081.5252500453921</v>
      </c>
      <c r="AA14" s="281">
        <f>'a3'!D12/'a3'!$B$4</f>
        <v>1.0119205298013245</v>
      </c>
      <c r="AB14" s="282">
        <f t="shared" si="5"/>
        <v>37283.483860822926</v>
      </c>
      <c r="AC14" s="281">
        <f t="shared" si="6"/>
        <v>0.3491849437437558</v>
      </c>
      <c r="AD14" s="281">
        <f t="shared" si="7"/>
        <v>10.526305715635567</v>
      </c>
      <c r="AE14" s="281">
        <f t="shared" si="8"/>
        <v>0.43639530395644155</v>
      </c>
      <c r="AF14" s="282">
        <f>'a1'!Y16</f>
        <v>18144.784314940349</v>
      </c>
      <c r="AG14" s="281">
        <f>'a2'!Q15/'a2'!$E$7</f>
        <v>0.99044183550063758</v>
      </c>
      <c r="AH14" s="282">
        <f>'a6'!AC15</f>
        <v>14048.804325449355</v>
      </c>
      <c r="AI14" s="282">
        <f>'a5'!I16</f>
        <v>10199.951182425231</v>
      </c>
      <c r="AJ14" s="282">
        <f>'a4'!P15</f>
        <v>2238.4909392300638</v>
      </c>
      <c r="AK14" s="281">
        <f>'a3'!E12/'a3'!B$4</f>
        <v>1.0132450331125828</v>
      </c>
      <c r="AL14" s="282">
        <f t="shared" si="9"/>
        <v>40511.175905268057</v>
      </c>
      <c r="AM14" s="281">
        <f t="shared" si="10"/>
        <v>0.42237928984598816</v>
      </c>
      <c r="AN14" s="281">
        <f t="shared" si="11"/>
        <v>10.609333163306131</v>
      </c>
      <c r="AO14" s="281">
        <f t="shared" si="12"/>
        <v>0.5140439760704103</v>
      </c>
      <c r="AP14" s="282">
        <f>'a1'!AE16</f>
        <v>16156.348069522492</v>
      </c>
      <c r="AQ14" s="281">
        <f>'a2'!U15/'a2'!$E$7</f>
        <v>1.0008815926610257</v>
      </c>
      <c r="AR14" s="282">
        <f>'a6'!AJ15</f>
        <v>11194.578838442731</v>
      </c>
      <c r="AS14" s="282">
        <f>'a5'!K16</f>
        <v>9438.5437819748167</v>
      </c>
      <c r="AT14" s="282">
        <f>'a4'!R15</f>
        <v>1993.1809679817693</v>
      </c>
      <c r="AU14" s="281">
        <f>'a3'!F12/'a3'!B$4</f>
        <v>1.0198675496688743</v>
      </c>
      <c r="AV14" s="282">
        <f t="shared" si="13"/>
        <v>35502.133034014463</v>
      </c>
      <c r="AW14" s="281">
        <f t="shared" si="14"/>
        <v>0.30878926560856662</v>
      </c>
      <c r="AX14" s="281">
        <f t="shared" si="15"/>
        <v>10.477348059123644</v>
      </c>
      <c r="AY14" s="281">
        <f t="shared" si="16"/>
        <v>0.39060927626778774</v>
      </c>
      <c r="AZ14" s="282">
        <f>'a1'!AK16</f>
        <v>17115.062710754228</v>
      </c>
      <c r="BA14" s="281">
        <f>'a2'!Y15/'a2'!$E$7</f>
        <v>0.95753010154709295</v>
      </c>
      <c r="BB14" s="282">
        <f>'a6'!AQ15</f>
        <v>9402.6115840457242</v>
      </c>
      <c r="BC14" s="282">
        <f>'a5'!M16</f>
        <v>10501.855261011087</v>
      </c>
      <c r="BD14" s="282">
        <f>'a4'!T15</f>
        <v>2111.4559499520633</v>
      </c>
      <c r="BE14" s="281">
        <f>'a3'!G12/'a3'!B$4</f>
        <v>1.0132450331125831</v>
      </c>
      <c r="BF14" s="282">
        <f t="shared" si="17"/>
        <v>34633.929738207102</v>
      </c>
      <c r="BG14" s="281">
        <f t="shared" si="18"/>
        <v>0.28910102656798392</v>
      </c>
      <c r="BH14" s="281">
        <f t="shared" si="19"/>
        <v>10.452589108815896</v>
      </c>
      <c r="BI14" s="281">
        <f t="shared" si="20"/>
        <v>0.36745428754694415</v>
      </c>
      <c r="BJ14" s="282">
        <f>'a1'!AQ16</f>
        <v>20882.473606408992</v>
      </c>
      <c r="BK14" s="281">
        <f>'a2'!AC15/'a2'!$E$7</f>
        <v>0.97392812294190945</v>
      </c>
      <c r="BL14" s="282">
        <f>'a6'!AX15</f>
        <v>10065.234174144092</v>
      </c>
      <c r="BM14" s="282">
        <f>'a5'!O16</f>
        <v>10464.309724541015</v>
      </c>
      <c r="BN14" s="282">
        <f>'a4'!V15</f>
        <v>2576.234974486174</v>
      </c>
      <c r="BO14" s="281">
        <f>'a3'!H12/'a3'!B$4</f>
        <v>1.0264900662251655</v>
      </c>
      <c r="BP14" s="282">
        <f t="shared" si="21"/>
        <v>39305.677305571429</v>
      </c>
      <c r="BQ14" s="281">
        <f t="shared" si="22"/>
        <v>0.39504220795683914</v>
      </c>
      <c r="BR14" s="281">
        <f t="shared" si="23"/>
        <v>10.579124248125474</v>
      </c>
      <c r="BS14" s="281">
        <f t="shared" si="24"/>
        <v>0.48579208810332852</v>
      </c>
      <c r="BT14" s="282">
        <f>'a1'!AW16</f>
        <v>18474.495194746836</v>
      </c>
      <c r="BU14" s="281">
        <f>'a2'!AG15/'a2'!$E$7</f>
        <v>0.97868627809220221</v>
      </c>
      <c r="BV14" s="282">
        <f>'a6'!BE15</f>
        <v>10965.447483513868</v>
      </c>
      <c r="BW14" s="282">
        <f>'a5'!Q16</f>
        <v>10817.20698154073</v>
      </c>
      <c r="BX14" s="282">
        <f>'a4'!X15</f>
        <v>2279.1668053192893</v>
      </c>
      <c r="BY14" s="281">
        <f>'a3'!I12/'a3'!B$4</f>
        <v>1.0225165562913909</v>
      </c>
      <c r="BZ14" s="282">
        <f t="shared" si="25"/>
        <v>38430.489865389529</v>
      </c>
      <c r="CA14" s="281">
        <f t="shared" si="26"/>
        <v>0.37519558953137749</v>
      </c>
      <c r="CB14" s="281">
        <f t="shared" si="27"/>
        <v>10.556606430430277</v>
      </c>
      <c r="CC14" s="281">
        <f t="shared" si="28"/>
        <v>0.46473304447387564</v>
      </c>
      <c r="CD14" s="282">
        <f>'a1'!BC16</f>
        <v>17783.310232392523</v>
      </c>
      <c r="CE14" s="281">
        <f>'a2'!AK15/'a2'!$E$7</f>
        <v>0.98703616105414094</v>
      </c>
      <c r="CF14" s="282">
        <f>'a6'!BL15</f>
        <v>10936.366776304076</v>
      </c>
      <c r="CG14" s="282">
        <f>'a5'!S16</f>
        <v>8670.2383562658651</v>
      </c>
      <c r="CH14" s="282">
        <f>'a4'!Z15</f>
        <v>2193.8965012634712</v>
      </c>
      <c r="CI14" s="281">
        <f>'a3'!J12/'a3'!B$4</f>
        <v>1.0291390728476819</v>
      </c>
      <c r="CJ14" s="282">
        <f t="shared" si="29"/>
        <v>35984.340530566085</v>
      </c>
      <c r="CK14" s="281">
        <f t="shared" si="30"/>
        <v>0.31972428106533335</v>
      </c>
      <c r="CL14" s="281">
        <f t="shared" si="31"/>
        <v>10.490839137542661</v>
      </c>
      <c r="CM14" s="281">
        <f t="shared" si="32"/>
        <v>0.40322636078637536</v>
      </c>
      <c r="CN14" s="282">
        <f>'a1'!BI16</f>
        <v>21368.316772237398</v>
      </c>
      <c r="CO14" s="281">
        <f>'a2'!AO15/'a2'!$E$7</f>
        <v>0.96997377290632103</v>
      </c>
      <c r="CP14" s="282">
        <f>'a6'!BS15</f>
        <v>11890.969063437407</v>
      </c>
      <c r="CQ14" s="282">
        <f>'a5'!U16</f>
        <v>11873.49332612742</v>
      </c>
      <c r="CR14" s="282">
        <f>'a4'!AB15</f>
        <v>2636.1726130779016</v>
      </c>
      <c r="CS14" s="281">
        <f>'a3'!K12/'a3'!B$4</f>
        <v>1.0278145695364234</v>
      </c>
      <c r="CT14" s="282">
        <f t="shared" si="33"/>
        <v>43019.175330553742</v>
      </c>
      <c r="CU14" s="281">
        <f t="shared" si="34"/>
        <v>0.47925317230775749</v>
      </c>
      <c r="CV14" s="281">
        <f t="shared" si="35"/>
        <v>10.66940123319479</v>
      </c>
      <c r="CW14" s="281">
        <f t="shared" si="36"/>
        <v>0.57022065010006551</v>
      </c>
      <c r="CX14" s="282">
        <f>'a1'!BO16</f>
        <v>21219.216541929633</v>
      </c>
      <c r="CY14" s="281">
        <f>'a2'!AS15/'a2'!$E$7</f>
        <v>0.93968724688148186</v>
      </c>
      <c r="CZ14" s="282">
        <f>'a6'!BZ15</f>
        <v>9633.9519624500808</v>
      </c>
      <c r="DA14" s="282">
        <f>'a5'!W16</f>
        <v>10588.229897370504</v>
      </c>
      <c r="DB14" s="282">
        <f>'a4'!AD15</f>
        <v>2617.7783732353132</v>
      </c>
      <c r="DC14" s="281">
        <f>'a3'!L12/'a3'!B$4</f>
        <v>1.0317880794701988</v>
      </c>
      <c r="DD14" s="282">
        <f t="shared" si="37"/>
        <v>38737.276932484223</v>
      </c>
      <c r="DE14" s="281">
        <f t="shared" si="38"/>
        <v>0.38215259734358903</v>
      </c>
      <c r="DF14" s="281">
        <f t="shared" si="39"/>
        <v>10.564557643640811</v>
      </c>
      <c r="DG14" s="281">
        <f t="shared" si="40"/>
        <v>0.47216915343320115</v>
      </c>
    </row>
    <row r="15" spans="1:111">
      <c r="A15" s="273">
        <v>1990</v>
      </c>
      <c r="B15" s="282">
        <f>'a1'!G17</f>
        <v>19418.703557795277</v>
      </c>
      <c r="C15" s="281">
        <f>'a2'!E16/'a2'!E$7</f>
        <v>0.96694046017397839</v>
      </c>
      <c r="D15" s="282">
        <f>'a6'!H16</f>
        <v>10323.425619188682</v>
      </c>
      <c r="E15" s="282">
        <f>'a5'!C17</f>
        <v>10860.299412212598</v>
      </c>
      <c r="F15" s="282">
        <f>'a4'!H16</f>
        <v>2478.8352249258569</v>
      </c>
      <c r="G15" s="281">
        <f>'a3'!B13/'a3'!B$4</f>
        <v>1.0278145695364242</v>
      </c>
      <c r="H15" s="282">
        <f t="shared" si="0"/>
        <v>38524.155085364888</v>
      </c>
      <c r="I15" s="281">
        <f t="shared" si="1"/>
        <v>0.37731963495895071</v>
      </c>
      <c r="J15" s="281">
        <f t="shared" si="2"/>
        <v>10.559040728354432</v>
      </c>
      <c r="K15" s="281">
        <f t="shared" si="3"/>
        <v>0.46700964102891451</v>
      </c>
      <c r="L15" s="282">
        <f>'a1'!M17</f>
        <v>15033.739313574704</v>
      </c>
      <c r="M15" s="281">
        <f>'a2'!I16/'a2'!$E$7</f>
        <v>1.0546114393716961</v>
      </c>
      <c r="N15" s="282">
        <f>'a6'!O16</f>
        <v>9869.3061134165673</v>
      </c>
      <c r="O15" s="282">
        <f>'a5'!E17</f>
        <v>9006.7786734660694</v>
      </c>
      <c r="P15" s="282">
        <f>'a4'!L16</f>
        <v>1919.0860225002941</v>
      </c>
      <c r="Q15" s="281">
        <f>'a3'!C13/'a3'!B$4</f>
        <v>1.0079470198675495</v>
      </c>
      <c r="R15" s="282">
        <f t="shared" si="41"/>
        <v>33072.507867799701</v>
      </c>
      <c r="S15" s="281">
        <f t="shared" si="43"/>
        <v>0.25369267557895969</v>
      </c>
      <c r="T15" s="281">
        <f t="shared" si="42"/>
        <v>10.40645763823203</v>
      </c>
      <c r="U15" s="281">
        <f t="shared" si="4"/>
        <v>0.32431135669695976</v>
      </c>
      <c r="V15" s="282">
        <f>'a1'!S17</f>
        <v>17323.088248826723</v>
      </c>
      <c r="W15" s="281">
        <f>'a2'!M16/'a2'!$E$7</f>
        <v>1.0103674209880171</v>
      </c>
      <c r="X15" s="282">
        <f>'a6'!V16</f>
        <v>10339.411471250365</v>
      </c>
      <c r="Y15" s="282">
        <f>'a5'!G17</f>
        <v>12019.329067758023</v>
      </c>
      <c r="Z15" s="282">
        <f>'a4'!N16</f>
        <v>2211.3258605491692</v>
      </c>
      <c r="AA15" s="281">
        <f>'a3'!D13/'a3'!$B$4</f>
        <v>1.0158940397350993</v>
      </c>
      <c r="AB15" s="282">
        <f t="shared" si="5"/>
        <v>38248.510840360439</v>
      </c>
      <c r="AC15" s="281">
        <f t="shared" si="6"/>
        <v>0.37106885266865558</v>
      </c>
      <c r="AD15" s="281">
        <f t="shared" si="7"/>
        <v>10.551859906218642</v>
      </c>
      <c r="AE15" s="281">
        <f t="shared" si="8"/>
        <v>0.46029401482126442</v>
      </c>
      <c r="AF15" s="282">
        <f>'a1'!Y17</f>
        <v>18149.246911695413</v>
      </c>
      <c r="AG15" s="281">
        <f>'a2'!Q16/'a2'!$E$7</f>
        <v>0.98253121708538027</v>
      </c>
      <c r="AH15" s="282">
        <f>'a6'!AC16</f>
        <v>13750.542447590502</v>
      </c>
      <c r="AI15" s="282">
        <f>'a5'!I17</f>
        <v>10683.813648815763</v>
      </c>
      <c r="AJ15" s="282">
        <f>'a4'!P16</f>
        <v>2316.7866184623545</v>
      </c>
      <c r="AK15" s="281">
        <f>'a3'!E13/'a3'!B$4</f>
        <v>1.014569536423841</v>
      </c>
      <c r="AL15" s="282">
        <f t="shared" si="9"/>
        <v>40531.820780954586</v>
      </c>
      <c r="AM15" s="281">
        <f t="shared" si="10"/>
        <v>0.42284745352313885</v>
      </c>
      <c r="AN15" s="281">
        <f t="shared" si="11"/>
        <v>10.609842642890481</v>
      </c>
      <c r="AO15" s="281">
        <f t="shared" si="12"/>
        <v>0.51452044998721591</v>
      </c>
      <c r="AP15" s="282">
        <f>'a1'!AE17</f>
        <v>16442.479693470024</v>
      </c>
      <c r="AQ15" s="281">
        <f>'a2'!U16/'a2'!$E$7</f>
        <v>0.99152702082695665</v>
      </c>
      <c r="AR15" s="282">
        <f>'a6'!AJ16</f>
        <v>10838.644758566777</v>
      </c>
      <c r="AS15" s="282">
        <f>'a5'!K17</f>
        <v>9269.8417801795076</v>
      </c>
      <c r="AT15" s="282">
        <f>'a4'!R16</f>
        <v>2098.9144681051575</v>
      </c>
      <c r="AU15" s="281">
        <f>'a3'!F13/'a3'!B$4</f>
        <v>1.0238410596026493</v>
      </c>
      <c r="AV15" s="282">
        <f t="shared" si="13"/>
        <v>35130.786935810662</v>
      </c>
      <c r="AW15" s="281">
        <f t="shared" si="14"/>
        <v>0.30036825317572929</v>
      </c>
      <c r="AX15" s="281">
        <f t="shared" si="15"/>
        <v>10.466833145686769</v>
      </c>
      <c r="AY15" s="281">
        <f t="shared" si="16"/>
        <v>0.38077555153369413</v>
      </c>
      <c r="AZ15" s="282">
        <f>'a1'!AK17</f>
        <v>17027.331482441154</v>
      </c>
      <c r="BA15" s="281">
        <f>'a2'!Y16/'a2'!$E$7</f>
        <v>0.95326801568930952</v>
      </c>
      <c r="BB15" s="282">
        <f>'a6'!AQ16</f>
        <v>9252.0072487983271</v>
      </c>
      <c r="BC15" s="282">
        <f>'a5'!M17</f>
        <v>10745.97232217276</v>
      </c>
      <c r="BD15" s="282">
        <f>'a4'!T16</f>
        <v>2173.5719348895741</v>
      </c>
      <c r="BE15" s="281">
        <f>'a3'!G13/'a3'!B$4</f>
        <v>1.0238410596026488</v>
      </c>
      <c r="BF15" s="282">
        <f t="shared" si="17"/>
        <v>34867.949688918365</v>
      </c>
      <c r="BG15" s="281">
        <f t="shared" si="18"/>
        <v>0.29440789507691323</v>
      </c>
      <c r="BH15" s="281">
        <f t="shared" si="19"/>
        <v>10.459323339229151</v>
      </c>
      <c r="BI15" s="281">
        <f t="shared" si="20"/>
        <v>0.3737522536288776</v>
      </c>
      <c r="BJ15" s="282">
        <f>'a1'!AQ17</f>
        <v>20573.956529205218</v>
      </c>
      <c r="BK15" s="281">
        <f>'a2'!AC16/'a2'!$E$7</f>
        <v>0.97049320074670042</v>
      </c>
      <c r="BL15" s="282">
        <f>'a6'!AX16</f>
        <v>9853.9448925622655</v>
      </c>
      <c r="BM15" s="282">
        <f>'a5'!O17</f>
        <v>11010.365009776622</v>
      </c>
      <c r="BN15" s="282">
        <f>'a4'!V16</f>
        <v>2626.3055105043013</v>
      </c>
      <c r="BO15" s="281">
        <f>'a3'!H13/'a3'!B$4</f>
        <v>1.0304635761589405</v>
      </c>
      <c r="BP15" s="282">
        <f t="shared" si="21"/>
        <v>39368.746871204828</v>
      </c>
      <c r="BQ15" s="281">
        <f t="shared" si="22"/>
        <v>0.3964724359810502</v>
      </c>
      <c r="BR15" s="281">
        <f t="shared" si="23"/>
        <v>10.580727553896157</v>
      </c>
      <c r="BS15" s="281">
        <f t="shared" si="24"/>
        <v>0.48729152675378729</v>
      </c>
      <c r="BT15" s="282">
        <f>'a1'!AW17</f>
        <v>18680.66555638078</v>
      </c>
      <c r="BU15" s="281">
        <f>'a2'!AG16/'a2'!$E$7</f>
        <v>0.97596158653327814</v>
      </c>
      <c r="BV15" s="282">
        <f>'a6'!BE16</f>
        <v>11137.335408359751</v>
      </c>
      <c r="BW15" s="282">
        <f>'a5'!Q17</f>
        <v>10961.332329589661</v>
      </c>
      <c r="BX15" s="282">
        <f>'a4'!X16</f>
        <v>2384.6232405987298</v>
      </c>
      <c r="BY15" s="281">
        <f>'a3'!I13/'a3'!B$4</f>
        <v>1.0264900662251653</v>
      </c>
      <c r="BZ15" s="282">
        <f t="shared" si="25"/>
        <v>38950.839444664307</v>
      </c>
      <c r="CA15" s="281">
        <f t="shared" si="26"/>
        <v>0.38699555268620706</v>
      </c>
      <c r="CB15" s="281">
        <f t="shared" si="27"/>
        <v>10.570055602919398</v>
      </c>
      <c r="CC15" s="281">
        <f t="shared" si="28"/>
        <v>0.47731093785867057</v>
      </c>
      <c r="CD15" s="282">
        <f>'a1'!BC17</f>
        <v>18102.124881044172</v>
      </c>
      <c r="CE15" s="281">
        <f>'a2'!AK16/'a2'!$E$7</f>
        <v>0.98262688335944548</v>
      </c>
      <c r="CF15" s="282">
        <f>'a6'!BL16</f>
        <v>11473.372771530167</v>
      </c>
      <c r="CG15" s="282">
        <f>'a5'!S17</f>
        <v>8958.2035248561297</v>
      </c>
      <c r="CH15" s="282">
        <f>'a4'!Z16</f>
        <v>2310.7713997274536</v>
      </c>
      <c r="CI15" s="281">
        <f>'a3'!J13/'a3'!B$4</f>
        <v>1.0357615894039733</v>
      </c>
      <c r="CJ15" s="282">
        <f t="shared" si="29"/>
        <v>37192.582318476219</v>
      </c>
      <c r="CK15" s="281">
        <f t="shared" si="30"/>
        <v>0.34712357021117168</v>
      </c>
      <c r="CL15" s="281">
        <f t="shared" si="31"/>
        <v>10.523864620337445</v>
      </c>
      <c r="CM15" s="281">
        <f t="shared" si="32"/>
        <v>0.43411235038240242</v>
      </c>
      <c r="CN15" s="282">
        <f>'a1'!BI17</f>
        <v>21562.233592433906</v>
      </c>
      <c r="CO15" s="281">
        <f>'a2'!AO16/'a2'!$E$7</f>
        <v>0.96916825342476876</v>
      </c>
      <c r="CP15" s="282">
        <f>'a6'!BS16</f>
        <v>12064.20304437879</v>
      </c>
      <c r="CQ15" s="282">
        <f>'a5'!U17</f>
        <v>11851.578166850382</v>
      </c>
      <c r="CR15" s="282">
        <f>'a4'!AB16</f>
        <v>2752.4609970962028</v>
      </c>
      <c r="CS15" s="281">
        <f>'a3'!K13/'a3'!B$4</f>
        <v>1.0317880794701988</v>
      </c>
      <c r="CT15" s="282">
        <f t="shared" si="33"/>
        <v>43397.783027413752</v>
      </c>
      <c r="CU15" s="281">
        <f t="shared" si="34"/>
        <v>0.48783885595395077</v>
      </c>
      <c r="CV15" s="281">
        <f t="shared" si="35"/>
        <v>10.678163636466095</v>
      </c>
      <c r="CW15" s="281">
        <f t="shared" si="36"/>
        <v>0.57841539771224781</v>
      </c>
      <c r="CX15" s="282">
        <f>'a1'!BO17</f>
        <v>21503.223919242093</v>
      </c>
      <c r="CY15" s="281">
        <f>'a2'!AS16/'a2'!$E$7</f>
        <v>0.93994255871296484</v>
      </c>
      <c r="CZ15" s="282">
        <f>'a6'!BZ16</f>
        <v>9721.3037549565288</v>
      </c>
      <c r="DA15" s="282">
        <f>'a5'!W17</f>
        <v>11064.160853212241</v>
      </c>
      <c r="DB15" s="282">
        <f>'a4'!AD16</f>
        <v>2744.928297702349</v>
      </c>
      <c r="DC15" s="281">
        <f>'a3'!L13/'a3'!B$4</f>
        <v>1.0370860927152317</v>
      </c>
      <c r="DD15" s="282">
        <f t="shared" si="37"/>
        <v>39670.961138792693</v>
      </c>
      <c r="DE15" s="281">
        <f t="shared" si="38"/>
        <v>0.40332574645623259</v>
      </c>
      <c r="DF15" s="281">
        <f t="shared" si="39"/>
        <v>10.588374741568609</v>
      </c>
      <c r="DG15" s="281">
        <f t="shared" si="40"/>
        <v>0.49444330589227509</v>
      </c>
    </row>
    <row r="16" spans="1:111">
      <c r="A16" s="273">
        <v>1991</v>
      </c>
      <c r="B16" s="282">
        <f>'a1'!G18</f>
        <v>18965.760758300872</v>
      </c>
      <c r="C16" s="281">
        <f>'a2'!E17/'a2'!E$7</f>
        <v>0.96568392727468511</v>
      </c>
      <c r="D16" s="282">
        <f>'a6'!H17</f>
        <v>10317.798107828405</v>
      </c>
      <c r="E16" s="282">
        <f>'a5'!C18</f>
        <v>11173.289272204083</v>
      </c>
      <c r="F16" s="282">
        <f>'a4'!H17</f>
        <v>2401.9021808676562</v>
      </c>
      <c r="G16" s="281">
        <f>'a3'!B14/'a3'!B$4</f>
        <v>1.0291390728476819</v>
      </c>
      <c r="H16" s="282">
        <f t="shared" si="0"/>
        <v>38494.036779282782</v>
      </c>
      <c r="I16" s="281">
        <f t="shared" si="1"/>
        <v>0.3766366423781744</v>
      </c>
      <c r="J16" s="281">
        <f t="shared" si="2"/>
        <v>10.55825861942956</v>
      </c>
      <c r="K16" s="281">
        <f t="shared" si="3"/>
        <v>0.46627819954578292</v>
      </c>
      <c r="L16" s="282">
        <f>'a1'!M18</f>
        <v>14809.089717136725</v>
      </c>
      <c r="M16" s="281">
        <f>'a2'!I17/'a2'!$E$7</f>
        <v>1.0539326638181472</v>
      </c>
      <c r="N16" s="282">
        <f>'a6'!O17</f>
        <v>9552.0231527740016</v>
      </c>
      <c r="O16" s="282">
        <f>'a5'!E18</f>
        <v>8821.4192653609607</v>
      </c>
      <c r="P16" s="282">
        <f>'a4'!L17</f>
        <v>1875.4842129223489</v>
      </c>
      <c r="Q16" s="281">
        <f>'a3'!C14/'a3'!B$4</f>
        <v>1.0172185430463578</v>
      </c>
      <c r="R16" s="282">
        <f t="shared" si="41"/>
        <v>32658.555672938601</v>
      </c>
      <c r="S16" s="281">
        <f t="shared" si="43"/>
        <v>0.24430548504057278</v>
      </c>
      <c r="T16" s="281">
        <f t="shared" si="42"/>
        <v>10.393862142427743</v>
      </c>
      <c r="U16" s="281">
        <f t="shared" si="4"/>
        <v>0.31253183617381181</v>
      </c>
      <c r="V16" s="282">
        <f>'a1'!S18</f>
        <v>16867.506845952641</v>
      </c>
      <c r="W16" s="281">
        <f>'a2'!M17/'a2'!$E$7</f>
        <v>0.99965318706127959</v>
      </c>
      <c r="X16" s="282">
        <f>'a6'!V17</f>
        <v>9979.411514278816</v>
      </c>
      <c r="Y16" s="282">
        <f>'a5'!G18</f>
        <v>12734.016702341749</v>
      </c>
      <c r="Z16" s="282">
        <f>'a4'!N17</f>
        <v>2136.1706495934623</v>
      </c>
      <c r="AA16" s="281">
        <f>'a3'!D14/'a3'!$B$4</f>
        <v>1.0105960264900664</v>
      </c>
      <c r="AB16" s="282">
        <f t="shared" si="5"/>
        <v>37835.6182736224</v>
      </c>
      <c r="AC16" s="281">
        <f t="shared" si="6"/>
        <v>0.36170569130855174</v>
      </c>
      <c r="AD16" s="281">
        <f t="shared" si="7"/>
        <v>10.541006220309296</v>
      </c>
      <c r="AE16" s="281">
        <f t="shared" si="8"/>
        <v>0.45014346434611568</v>
      </c>
      <c r="AF16" s="282">
        <f>'a1'!Y18</f>
        <v>17620.269102013292</v>
      </c>
      <c r="AG16" s="281">
        <f>'a2'!Q17/'a2'!$E$7</f>
        <v>0.97794552729418349</v>
      </c>
      <c r="AH16" s="282">
        <f>'a6'!AC17</f>
        <v>13224.087262413792</v>
      </c>
      <c r="AI16" s="282">
        <f>'a5'!I18</f>
        <v>11121.293236364163</v>
      </c>
      <c r="AJ16" s="282">
        <f>'a4'!P17</f>
        <v>2231.5035670307757</v>
      </c>
      <c r="AK16" s="281">
        <f>'a3'!E14/'a3'!B$4</f>
        <v>1.0238410596026493</v>
      </c>
      <c r="AL16" s="282">
        <f t="shared" si="9"/>
        <v>40283.579660928081</v>
      </c>
      <c r="AM16" s="281">
        <f t="shared" si="10"/>
        <v>0.41721809167392021</v>
      </c>
      <c r="AN16" s="281">
        <f t="shared" si="11"/>
        <v>10.603699212320986</v>
      </c>
      <c r="AO16" s="281">
        <f t="shared" si="12"/>
        <v>0.50877500990289137</v>
      </c>
      <c r="AP16" s="282">
        <f>'a1'!AE18</f>
        <v>16406.305536591615</v>
      </c>
      <c r="AQ16" s="281">
        <f>'a2'!U17/'a2'!$E$7</f>
        <v>0.98803649216962286</v>
      </c>
      <c r="AR16" s="282">
        <f>'a6'!AJ17</f>
        <v>11121.422262652137</v>
      </c>
      <c r="AS16" s="282">
        <f>'a5'!K18</f>
        <v>8943.8302796203188</v>
      </c>
      <c r="AT16" s="282">
        <f>'a4'!R17</f>
        <v>2077.7622132069373</v>
      </c>
      <c r="AU16" s="281">
        <f>'a3'!F14/'a3'!B$4</f>
        <v>1.0264900662251655</v>
      </c>
      <c r="AV16" s="282">
        <f t="shared" si="13"/>
        <v>35103.413441323821</v>
      </c>
      <c r="AW16" s="281">
        <f t="shared" si="14"/>
        <v>0.29974750466505723</v>
      </c>
      <c r="AX16" s="281">
        <f t="shared" si="15"/>
        <v>10.46605365376614</v>
      </c>
      <c r="AY16" s="281">
        <f t="shared" si="16"/>
        <v>0.38004655751715499</v>
      </c>
      <c r="AZ16" s="282">
        <f>'a1'!AK18</f>
        <v>16624.510640128272</v>
      </c>
      <c r="BA16" s="281">
        <f>'a2'!Y17/'a2'!$E$7</f>
        <v>0.95235457666219592</v>
      </c>
      <c r="BB16" s="282">
        <f>'a6'!AQ17</f>
        <v>9272.7286619492461</v>
      </c>
      <c r="BC16" s="282">
        <f>'a5'!M18</f>
        <v>10694.238044551652</v>
      </c>
      <c r="BD16" s="282">
        <f>'a4'!T17</f>
        <v>2105.3966076686388</v>
      </c>
      <c r="BE16" s="281">
        <f>'a3'!G14/'a3'!B$4</f>
        <v>1.0211920529801319</v>
      </c>
      <c r="BF16" s="282">
        <f t="shared" si="17"/>
        <v>34408.043901353791</v>
      </c>
      <c r="BG16" s="281">
        <f t="shared" si="18"/>
        <v>0.28397861529250679</v>
      </c>
      <c r="BH16" s="281">
        <f t="shared" si="19"/>
        <v>10.44604565036818</v>
      </c>
      <c r="BI16" s="281">
        <f t="shared" si="20"/>
        <v>0.36133473463097249</v>
      </c>
      <c r="BJ16" s="282">
        <f>'a1'!AQ18</f>
        <v>20012.815257442111</v>
      </c>
      <c r="BK16" s="281">
        <f>'a2'!AC17/'a2'!$E$7</f>
        <v>0.96941445383450442</v>
      </c>
      <c r="BL16" s="282">
        <f>'a6'!AX17</f>
        <v>10051.045435490705</v>
      </c>
      <c r="BM16" s="282">
        <f>'a5'!O18</f>
        <v>11662.60302529911</v>
      </c>
      <c r="BN16" s="282">
        <f>'a4'!V17</f>
        <v>2534.5054819967136</v>
      </c>
      <c r="BO16" s="281">
        <f>'a3'!H14/'a3'!B$4</f>
        <v>1.0317880794701988</v>
      </c>
      <c r="BP16" s="282">
        <f t="shared" si="21"/>
        <v>39806.234859132353</v>
      </c>
      <c r="BQ16" s="281">
        <f t="shared" si="22"/>
        <v>0.40639334750637551</v>
      </c>
      <c r="BR16" s="281">
        <f t="shared" si="23"/>
        <v>10.591778833755525</v>
      </c>
      <c r="BS16" s="281">
        <f t="shared" si="24"/>
        <v>0.49762687043006887</v>
      </c>
      <c r="BT16" s="282">
        <f>'a1'!AW18</f>
        <v>18201.989178121203</v>
      </c>
      <c r="BU16" s="281">
        <f>'a2'!AG17/'a2'!$E$7</f>
        <v>0.97438947790909802</v>
      </c>
      <c r="BV16" s="282">
        <f>'a6'!BE17</f>
        <v>10746.25730448889</v>
      </c>
      <c r="BW16" s="282">
        <f>'a5'!Q18</f>
        <v>11019.49302462336</v>
      </c>
      <c r="BX16" s="282">
        <f>'a4'!X17</f>
        <v>2305.1749972077355</v>
      </c>
      <c r="BY16" s="281">
        <f>'a3'!I14/'a3'!B$4</f>
        <v>1.0291390728476824</v>
      </c>
      <c r="BZ16" s="282">
        <f t="shared" si="25"/>
        <v>38280.270733498015</v>
      </c>
      <c r="CA16" s="281">
        <f t="shared" si="26"/>
        <v>0.37178907150566709</v>
      </c>
      <c r="CB16" s="281">
        <f t="shared" si="27"/>
        <v>10.552689917994806</v>
      </c>
      <c r="CC16" s="281">
        <f t="shared" si="28"/>
        <v>0.46107025586041889</v>
      </c>
      <c r="CD16" s="282">
        <f>'a1'!BC18</f>
        <v>17842.59304506873</v>
      </c>
      <c r="CE16" s="281">
        <f>'a2'!AK17/'a2'!$E$7</f>
        <v>0.97890549073233646</v>
      </c>
      <c r="CF16" s="282">
        <f>'a6'!BL17</f>
        <v>10637.168883754155</v>
      </c>
      <c r="CG16" s="282">
        <f>'a5'!S18</f>
        <v>9106.8541751734901</v>
      </c>
      <c r="CH16" s="282">
        <f>'a4'!Z17</f>
        <v>2259.6595883203636</v>
      </c>
      <c r="CI16" s="281">
        <f>'a3'!J14/'a3'!B$4</f>
        <v>1.0370860927152319</v>
      </c>
      <c r="CJ16" s="282">
        <f t="shared" si="29"/>
        <v>36246.756064833855</v>
      </c>
      <c r="CK16" s="281">
        <f t="shared" si="30"/>
        <v>0.3256750759904109</v>
      </c>
      <c r="CL16" s="281">
        <f t="shared" si="31"/>
        <v>10.498105168411891</v>
      </c>
      <c r="CM16" s="281">
        <f t="shared" si="32"/>
        <v>0.41002167564145153</v>
      </c>
      <c r="CN16" s="282">
        <f>'a1'!BI18</f>
        <v>20995.592341336247</v>
      </c>
      <c r="CO16" s="281">
        <f>'a2'!AO17/'a2'!$E$7</f>
        <v>0.96842381876981809</v>
      </c>
      <c r="CP16" s="282">
        <f>'a6'!BS17</f>
        <v>11866.6546310505</v>
      </c>
      <c r="CQ16" s="282">
        <f>'a5'!U18</f>
        <v>11847.344681762819</v>
      </c>
      <c r="CR16" s="282">
        <f>'a4'!AB17</f>
        <v>2658.9684260987019</v>
      </c>
      <c r="CS16" s="281">
        <f>'a3'!K14/'a3'!B$4</f>
        <v>1.0331125827814567</v>
      </c>
      <c r="CT16" s="282">
        <f t="shared" si="33"/>
        <v>42758.115003194333</v>
      </c>
      <c r="CU16" s="281">
        <f t="shared" si="34"/>
        <v>0.47333310939866058</v>
      </c>
      <c r="CV16" s="281">
        <f t="shared" si="35"/>
        <v>10.663314280986615</v>
      </c>
      <c r="CW16" s="281">
        <f t="shared" si="36"/>
        <v>0.56452802953365522</v>
      </c>
      <c r="CX16" s="282">
        <f>'a1'!BO18</f>
        <v>21132.03945595854</v>
      </c>
      <c r="CY16" s="281">
        <f>'a2'!AS17/'a2'!$E$7</f>
        <v>0.9399472348252601</v>
      </c>
      <c r="CZ16" s="282">
        <f>'a6'!BZ17</f>
        <v>9673.1273872865786</v>
      </c>
      <c r="DA16" s="282">
        <f>'a5'!W18</f>
        <v>11620.33755789235</v>
      </c>
      <c r="DB16" s="282">
        <f>'a4'!AD17</f>
        <v>2676.2486515724386</v>
      </c>
      <c r="DC16" s="281">
        <f>'a3'!L14/'a3'!B$4</f>
        <v>1.0357615894039733</v>
      </c>
      <c r="DD16" s="282">
        <f t="shared" si="37"/>
        <v>39856.332115134115</v>
      </c>
      <c r="DE16" s="281">
        <f t="shared" si="38"/>
        <v>0.40752940257113168</v>
      </c>
      <c r="DF16" s="281">
        <f t="shared" si="39"/>
        <v>10.593036570343953</v>
      </c>
      <c r="DG16" s="281">
        <f t="shared" si="40"/>
        <v>0.49880312694162771</v>
      </c>
    </row>
    <row r="17" spans="1:111">
      <c r="A17" s="273">
        <v>1992</v>
      </c>
      <c r="B17" s="282">
        <f>'a1'!G19</f>
        <v>19042.718717079366</v>
      </c>
      <c r="C17" s="281">
        <f>'a2'!E18/'a2'!E$7</f>
        <v>0.96296569493235129</v>
      </c>
      <c r="D17" s="282">
        <f>'a6'!H18</f>
        <v>10241.804628195026</v>
      </c>
      <c r="E17" s="282">
        <f>'a5'!C19</f>
        <v>11974.078939940948</v>
      </c>
      <c r="F17" s="282">
        <f>'a4'!H18</f>
        <v>2465.1843619467713</v>
      </c>
      <c r="G17" s="281">
        <f>'a3'!B15/'a3'!B$4</f>
        <v>1.0317880794701988</v>
      </c>
      <c r="H17" s="282">
        <f t="shared" si="0"/>
        <v>39298.934291043217</v>
      </c>
      <c r="I17" s="281">
        <f t="shared" si="1"/>
        <v>0.39488929667151385</v>
      </c>
      <c r="J17" s="281">
        <f t="shared" si="2"/>
        <v>10.578952680213419</v>
      </c>
      <c r="K17" s="281">
        <f t="shared" si="3"/>
        <v>0.48563163489270711</v>
      </c>
      <c r="L17" s="282">
        <f>'a1'!M19</f>
        <v>14919.609935374214</v>
      </c>
      <c r="M17" s="281">
        <f>'a2'!I18/'a2'!$E$7</f>
        <v>1.0408891823239534</v>
      </c>
      <c r="N17" s="282">
        <f>'a6'!O18</f>
        <v>9628.3612588779324</v>
      </c>
      <c r="O17" s="282">
        <f>'a5'!E19</f>
        <v>9104.0900857341203</v>
      </c>
      <c r="P17" s="282">
        <f>'a4'!L18</f>
        <v>1931.4253203794201</v>
      </c>
      <c r="Q17" s="281">
        <f>'a3'!C15/'a3'!B$4</f>
        <v>1.0132450331125824</v>
      </c>
      <c r="R17" s="282">
        <f t="shared" si="41"/>
        <v>32758.907625164651</v>
      </c>
      <c r="S17" s="281">
        <f t="shared" si="43"/>
        <v>0.24658116544072414</v>
      </c>
      <c r="T17" s="281">
        <f t="shared" si="42"/>
        <v>10.396930192635862</v>
      </c>
      <c r="U17" s="281">
        <f t="shared" si="4"/>
        <v>0.31540112857437674</v>
      </c>
      <c r="V17" s="282">
        <f>'a1'!S19</f>
        <v>17190.641075618947</v>
      </c>
      <c r="W17" s="281">
        <f>'a2'!M18/'a2'!$E$7</f>
        <v>0.99113647231961843</v>
      </c>
      <c r="X17" s="282">
        <f>'a6'!V18</f>
        <v>10384.683703863675</v>
      </c>
      <c r="Y17" s="282">
        <f>'a5'!G19</f>
        <v>14332.803221497272</v>
      </c>
      <c r="Z17" s="282">
        <f>'a4'!N18</f>
        <v>2225.4227550736673</v>
      </c>
      <c r="AA17" s="281">
        <f>'a3'!D15/'a3'!$B$4</f>
        <v>1.0278145695364238</v>
      </c>
      <c r="AB17" s="282">
        <f t="shared" si="5"/>
        <v>40629.854789088531</v>
      </c>
      <c r="AC17" s="281">
        <f t="shared" si="6"/>
        <v>0.42507056992406506</v>
      </c>
      <c r="AD17" s="281">
        <f t="shared" si="7"/>
        <v>10.612258414992825</v>
      </c>
      <c r="AE17" s="281">
        <f t="shared" si="8"/>
        <v>0.51677972088063484</v>
      </c>
      <c r="AF17" s="282">
        <f>'a1'!Y19</f>
        <v>17931.352513619542</v>
      </c>
      <c r="AG17" s="281">
        <f>'a2'!Q18/'a2'!$E$7</f>
        <v>0.97894828193049932</v>
      </c>
      <c r="AH17" s="282">
        <f>'a6'!AC18</f>
        <v>13254.647142028054</v>
      </c>
      <c r="AI17" s="282">
        <f>'a5'!I19</f>
        <v>12185.060940785173</v>
      </c>
      <c r="AJ17" s="282">
        <f>'a4'!P18</f>
        <v>2321.3119125413164</v>
      </c>
      <c r="AK17" s="281">
        <f>'a3'!E15/'a3'!B$4</f>
        <v>1.0172185430463574</v>
      </c>
      <c r="AL17" s="282">
        <f t="shared" si="9"/>
        <v>41372.580015812557</v>
      </c>
      <c r="AM17" s="281">
        <f t="shared" si="10"/>
        <v>0.44191334381795516</v>
      </c>
      <c r="AN17" s="281">
        <f t="shared" si="11"/>
        <v>10.630373621925008</v>
      </c>
      <c r="AO17" s="281">
        <f t="shared" si="12"/>
        <v>0.53372136852630259</v>
      </c>
      <c r="AP17" s="282">
        <f>'a1'!AE19</f>
        <v>16612.285980476419</v>
      </c>
      <c r="AQ17" s="281">
        <f>'a2'!U18/'a2'!$E$7</f>
        <v>0.98622387416597301</v>
      </c>
      <c r="AR17" s="282">
        <f>'a6'!AJ18</f>
        <v>10995.507006179076</v>
      </c>
      <c r="AS17" s="282">
        <f>'a5'!K19</f>
        <v>9169.3542580255435</v>
      </c>
      <c r="AT17" s="282">
        <f>'a4'!R18</f>
        <v>2150.5515164979042</v>
      </c>
      <c r="AU17" s="281">
        <f>'a3'!F15/'a3'!B$4</f>
        <v>1.0264900662251655</v>
      </c>
      <c r="AV17" s="282">
        <f t="shared" si="13"/>
        <v>35308.941270525916</v>
      </c>
      <c r="AW17" s="281">
        <f t="shared" si="14"/>
        <v>0.30440825756747508</v>
      </c>
      <c r="AX17" s="281">
        <f t="shared" si="15"/>
        <v>10.471891504630538</v>
      </c>
      <c r="AY17" s="281">
        <f t="shared" si="16"/>
        <v>0.38550621429738557</v>
      </c>
      <c r="AZ17" s="282">
        <f>'a1'!AK19</f>
        <v>16760.595273424369</v>
      </c>
      <c r="BA17" s="281">
        <f>'a2'!Y18/'a2'!$E$7</f>
        <v>0.94618880750428302</v>
      </c>
      <c r="BB17" s="282">
        <f>'a6'!AQ18</f>
        <v>9380.0950817793837</v>
      </c>
      <c r="BC17" s="282">
        <f>'a5'!M19</f>
        <v>11256.059760757622</v>
      </c>
      <c r="BD17" s="282">
        <f>'a4'!T18</f>
        <v>2169.7509677495136</v>
      </c>
      <c r="BE17" s="281">
        <f>'a3'!G15/'a3'!B$4</f>
        <v>1.0264900662251655</v>
      </c>
      <c r="BF17" s="282">
        <f t="shared" si="17"/>
        <v>35234.365477415078</v>
      </c>
      <c r="BG17" s="281">
        <f t="shared" si="18"/>
        <v>0.30271710291683318</v>
      </c>
      <c r="BH17" s="281">
        <f t="shared" si="19"/>
        <v>10.469777177295157</v>
      </c>
      <c r="BI17" s="281">
        <f t="shared" si="20"/>
        <v>0.3835288596440426</v>
      </c>
      <c r="BJ17" s="282">
        <f>'a1'!AQ19</f>
        <v>20026.853433129607</v>
      </c>
      <c r="BK17" s="281">
        <f>'a2'!AC18/'a2'!$E$7</f>
        <v>0.96814753934104325</v>
      </c>
      <c r="BL17" s="282">
        <f>'a6'!AX18</f>
        <v>10063.923978329489</v>
      </c>
      <c r="BM17" s="282">
        <f>'a5'!O19</f>
        <v>12805.508097011856</v>
      </c>
      <c r="BN17" s="282">
        <f>'a4'!V18</f>
        <v>2592.5859976113279</v>
      </c>
      <c r="BO17" s="281">
        <f>'a3'!H15/'a3'!B$4</f>
        <v>1.0331125827814567</v>
      </c>
      <c r="BP17" s="282">
        <f t="shared" si="21"/>
        <v>40979.231868624323</v>
      </c>
      <c r="BQ17" s="281">
        <f t="shared" si="22"/>
        <v>0.43299339110018692</v>
      </c>
      <c r="BR17" s="281">
        <f t="shared" si="23"/>
        <v>10.620820677562175</v>
      </c>
      <c r="BS17" s="281">
        <f t="shared" si="24"/>
        <v>0.5247872935262401</v>
      </c>
      <c r="BT17" s="282">
        <f>'a1'!AW19</f>
        <v>18302.508607526452</v>
      </c>
      <c r="BU17" s="281">
        <f>'a2'!AG18/'a2'!$E$7</f>
        <v>0.97574307120495885</v>
      </c>
      <c r="BV17" s="282">
        <f>'a6'!BE18</f>
        <v>10520.595903537802</v>
      </c>
      <c r="BW17" s="282">
        <f>'a5'!Q19</f>
        <v>11498.691889913143</v>
      </c>
      <c r="BX17" s="282">
        <f>'a4'!X18</f>
        <v>2369.3601041957954</v>
      </c>
      <c r="BY17" s="281">
        <f>'a3'!I15/'a3'!B$4</f>
        <v>1.0304635761589405</v>
      </c>
      <c r="BZ17" s="282">
        <f t="shared" si="25"/>
        <v>38651.115892321541</v>
      </c>
      <c r="CA17" s="281">
        <f t="shared" si="26"/>
        <v>0.38019872414027361</v>
      </c>
      <c r="CB17" s="281">
        <f t="shared" si="27"/>
        <v>10.562330925327677</v>
      </c>
      <c r="CC17" s="281">
        <f t="shared" si="28"/>
        <v>0.47008668883820687</v>
      </c>
      <c r="CD17" s="282">
        <f>'a1'!BC19</f>
        <v>17917.419907469659</v>
      </c>
      <c r="CE17" s="281">
        <f>'a2'!AK18/'a2'!$E$7</f>
        <v>0.9757368762183779</v>
      </c>
      <c r="CF17" s="282">
        <f>'a6'!BL18</f>
        <v>9126.0688275613647</v>
      </c>
      <c r="CG17" s="282">
        <f>'a5'!S19</f>
        <v>9588.4786811342165</v>
      </c>
      <c r="CH17" s="282">
        <f>'a4'!Z18</f>
        <v>2319.5082602733737</v>
      </c>
      <c r="CI17" s="281">
        <f>'a3'!J15/'a3'!B$4</f>
        <v>1.0437086092715233</v>
      </c>
      <c r="CJ17" s="282">
        <f t="shared" si="29"/>
        <v>35358.474892871192</v>
      </c>
      <c r="CK17" s="281">
        <f t="shared" si="30"/>
        <v>0.3055315311164114</v>
      </c>
      <c r="CL17" s="281">
        <f t="shared" si="31"/>
        <v>10.473293384963702</v>
      </c>
      <c r="CM17" s="281">
        <f t="shared" si="32"/>
        <v>0.38681727647485725</v>
      </c>
      <c r="CN17" s="282">
        <f>'a1'!BI19</f>
        <v>20937.283489929621</v>
      </c>
      <c r="CO17" s="281">
        <f>'a2'!AO18/'a2'!$E$7</f>
        <v>0.96601196802860856</v>
      </c>
      <c r="CP17" s="282">
        <f>'a6'!BS18</f>
        <v>11020.362582197859</v>
      </c>
      <c r="CQ17" s="282">
        <f>'a5'!U19</f>
        <v>12374.36864377858</v>
      </c>
      <c r="CR17" s="282">
        <f>'a4'!AB18</f>
        <v>2710.4461609637769</v>
      </c>
      <c r="CS17" s="281">
        <f>'a3'!K15/'a3'!B$4</f>
        <v>1.0344370860927155</v>
      </c>
      <c r="CT17" s="282">
        <f t="shared" si="33"/>
        <v>42318.771015950231</v>
      </c>
      <c r="CU17" s="281">
        <f t="shared" si="34"/>
        <v>0.46337010939200796</v>
      </c>
      <c r="CV17" s="281">
        <f t="shared" si="35"/>
        <v>10.652986025844678</v>
      </c>
      <c r="CW17" s="281">
        <f t="shared" si="36"/>
        <v>0.55486887079126224</v>
      </c>
      <c r="CX17" s="282">
        <f>'a1'!BO19</f>
        <v>21226.348462668091</v>
      </c>
      <c r="CY17" s="281">
        <f>'a2'!AS18/'a2'!$E$7</f>
        <v>0.9388328581021943</v>
      </c>
      <c r="CZ17" s="282">
        <f>'a6'!BZ18</f>
        <v>9700.0430510684037</v>
      </c>
      <c r="DA17" s="282">
        <f>'a5'!W19</f>
        <v>12483.849570684797</v>
      </c>
      <c r="DB17" s="282">
        <f>'a4'!AD18</f>
        <v>2747.8672068222295</v>
      </c>
      <c r="DC17" s="281">
        <f>'a3'!L15/'a3'!B$4</f>
        <v>1.0357615894039738</v>
      </c>
      <c r="DD17" s="282">
        <f t="shared" si="37"/>
        <v>40771.738687156067</v>
      </c>
      <c r="DE17" s="281">
        <f t="shared" si="38"/>
        <v>0.42828806992049806</v>
      </c>
      <c r="DF17" s="281">
        <f t="shared" si="39"/>
        <v>10.615744441142779</v>
      </c>
      <c r="DG17" s="281">
        <f t="shared" si="40"/>
        <v>0.52003991144523609</v>
      </c>
    </row>
    <row r="18" spans="1:111">
      <c r="A18" s="273">
        <v>1993</v>
      </c>
      <c r="B18" s="282">
        <f>'a1'!G20</f>
        <v>19190.675579551571</v>
      </c>
      <c r="C18" s="281">
        <f>'a2'!E19/'a2'!E$7</f>
        <v>0.96239040021550759</v>
      </c>
      <c r="D18" s="282">
        <f>'a6'!H19</f>
        <v>10366.179393895276</v>
      </c>
      <c r="E18" s="282">
        <f>'a5'!C20</f>
        <v>12134.217961075912</v>
      </c>
      <c r="F18" s="282">
        <f>'a4'!H19</f>
        <v>2528.7867956321479</v>
      </c>
      <c r="G18" s="281">
        <f>'a3'!B16/'a3'!B$4</f>
        <v>1.0291390728476824</v>
      </c>
      <c r="H18" s="282">
        <f t="shared" si="0"/>
        <v>39560.653987884078</v>
      </c>
      <c r="I18" s="281">
        <f t="shared" si="1"/>
        <v>0.40082431209695057</v>
      </c>
      <c r="J18" s="281">
        <f t="shared" si="2"/>
        <v>10.58559031714409</v>
      </c>
      <c r="K18" s="281">
        <f t="shared" si="3"/>
        <v>0.49183926511742859</v>
      </c>
      <c r="L18" s="282">
        <f>'a1'!M20</f>
        <v>14998.8706448704</v>
      </c>
      <c r="M18" s="281">
        <f>'a2'!I19/'a2'!$E$7</f>
        <v>1.0381392160102469</v>
      </c>
      <c r="N18" s="282">
        <f>'a6'!O19</f>
        <v>9460.8944273913876</v>
      </c>
      <c r="O18" s="282">
        <f>'a5'!E20</f>
        <v>9084.2983141368022</v>
      </c>
      <c r="P18" s="282">
        <f>'a4'!L19</f>
        <v>1976.4257844344838</v>
      </c>
      <c r="Q18" s="281">
        <f>'a3'!C16/'a3'!B$4</f>
        <v>1.011920529801325</v>
      </c>
      <c r="R18" s="282">
        <f t="shared" si="41"/>
        <v>32522.804815656316</v>
      </c>
      <c r="S18" s="281">
        <f t="shared" si="43"/>
        <v>0.24122706395988311</v>
      </c>
      <c r="T18" s="281">
        <f t="shared" si="42"/>
        <v>10.389696808886441</v>
      </c>
      <c r="U18" s="281">
        <f t="shared" si="4"/>
        <v>0.30863634585743877</v>
      </c>
      <c r="V18" s="282">
        <f>'a1'!S20</f>
        <v>17393.343773878965</v>
      </c>
      <c r="W18" s="281">
        <f>'a2'!M19/'a2'!$E$7</f>
        <v>0.98622441465564981</v>
      </c>
      <c r="X18" s="282">
        <f>'a6'!V19</f>
        <v>9652.0984266910309</v>
      </c>
      <c r="Y18" s="282">
        <f>'a5'!G20</f>
        <v>9381.9861765318165</v>
      </c>
      <c r="Z18" s="282">
        <f>'a4'!N19</f>
        <v>2291.9494358052993</v>
      </c>
      <c r="AA18" s="281">
        <f>'a3'!D16/'a3'!$B$4</f>
        <v>1.0251655629139074</v>
      </c>
      <c r="AB18" s="282">
        <f t="shared" si="5"/>
        <v>34748.884235867612</v>
      </c>
      <c r="AC18" s="281">
        <f t="shared" si="6"/>
        <v>0.29170784877156192</v>
      </c>
      <c r="AD18" s="281">
        <f t="shared" si="7"/>
        <v>10.455902742157098</v>
      </c>
      <c r="AE18" s="281">
        <f t="shared" si="8"/>
        <v>0.37055325344359347</v>
      </c>
      <c r="AF18" s="282">
        <f>'a1'!Y20</f>
        <v>18141.082880103906</v>
      </c>
      <c r="AG18" s="281">
        <f>'a2'!Q19/'a2'!$E$7</f>
        <v>0.9744502076056889</v>
      </c>
      <c r="AH18" s="282">
        <f>'a6'!AC19</f>
        <v>13526.144283510952</v>
      </c>
      <c r="AI18" s="282">
        <f>'a5'!I20</f>
        <v>12249.293486113014</v>
      </c>
      <c r="AJ18" s="282">
        <f>'a4'!P19</f>
        <v>2390.4802441950892</v>
      </c>
      <c r="AK18" s="281">
        <f>'a3'!E16/'a3'!B$4</f>
        <v>1.0238410596026493</v>
      </c>
      <c r="AL18" s="282">
        <f t="shared" si="9"/>
        <v>42041.513955892435</v>
      </c>
      <c r="AM18" s="281">
        <f t="shared" si="10"/>
        <v>0.45708275330793446</v>
      </c>
      <c r="AN18" s="281">
        <f t="shared" si="11"/>
        <v>10.646412836613928</v>
      </c>
      <c r="AO18" s="281">
        <f t="shared" si="12"/>
        <v>0.54872151314458717</v>
      </c>
      <c r="AP18" s="282">
        <f>'a1'!AE20</f>
        <v>16893.425853218163</v>
      </c>
      <c r="AQ18" s="281">
        <f>'a2'!U19/'a2'!$E$7</f>
        <v>0.98494058742389345</v>
      </c>
      <c r="AR18" s="282">
        <f>'a6'!AJ19</f>
        <v>11726.463607242764</v>
      </c>
      <c r="AS18" s="282">
        <f>'a5'!K20</f>
        <v>9297.0291496949412</v>
      </c>
      <c r="AT18" s="282">
        <f>'a4'!R19</f>
        <v>2226.0744314873714</v>
      </c>
      <c r="AU18" s="281">
        <f>'a3'!F16/'a3'!B$4</f>
        <v>1.0238410596026493</v>
      </c>
      <c r="AV18" s="282">
        <f t="shared" si="13"/>
        <v>36281.281365822455</v>
      </c>
      <c r="AW18" s="281">
        <f t="shared" si="14"/>
        <v>0.3264580059586501</v>
      </c>
      <c r="AX18" s="281">
        <f t="shared" si="15"/>
        <v>10.49905722239872</v>
      </c>
      <c r="AY18" s="281">
        <f t="shared" si="16"/>
        <v>0.41091205261836894</v>
      </c>
      <c r="AZ18" s="282">
        <f>'a1'!AK20</f>
        <v>16935.705076351871</v>
      </c>
      <c r="BA18" s="281">
        <f>'a2'!Y19/'a2'!$E$7</f>
        <v>0.9458867369589179</v>
      </c>
      <c r="BB18" s="282">
        <f>'a6'!AQ19</f>
        <v>9500.5848929766908</v>
      </c>
      <c r="BC18" s="282">
        <f>'a5'!M20</f>
        <v>11374.91405194194</v>
      </c>
      <c r="BD18" s="282">
        <f>'a4'!T19</f>
        <v>2231.645634061606</v>
      </c>
      <c r="BE18" s="281">
        <f>'a3'!G16/'a3'!B$4</f>
        <v>1.0238410596026493</v>
      </c>
      <c r="BF18" s="282">
        <f t="shared" si="17"/>
        <v>35489.517445778758</v>
      </c>
      <c r="BG18" s="281">
        <f t="shared" si="18"/>
        <v>0.30850318201729071</v>
      </c>
      <c r="BH18" s="281">
        <f t="shared" si="19"/>
        <v>10.476992648641334</v>
      </c>
      <c r="BI18" s="281">
        <f t="shared" si="20"/>
        <v>0.39027689037877095</v>
      </c>
      <c r="BJ18" s="282">
        <f>'a1'!AQ20</f>
        <v>20083.090443644822</v>
      </c>
      <c r="BK18" s="281">
        <f>'a2'!AC19/'a2'!$E$7</f>
        <v>0.96783092211672472</v>
      </c>
      <c r="BL18" s="282">
        <f>'a6'!AX19</f>
        <v>10099.952912682127</v>
      </c>
      <c r="BM18" s="282">
        <f>'a5'!O20</f>
        <v>13033.99967956002</v>
      </c>
      <c r="BN18" s="282">
        <f>'a4'!V19</f>
        <v>2646.3817659181082</v>
      </c>
      <c r="BO18" s="281">
        <f>'a3'!H16/'a3'!B$4</f>
        <v>1.0344370860927155</v>
      </c>
      <c r="BP18" s="282">
        <f t="shared" si="21"/>
        <v>41299.493889884317</v>
      </c>
      <c r="BQ18" s="281">
        <f t="shared" si="22"/>
        <v>0.44025597033783359</v>
      </c>
      <c r="BR18" s="281">
        <f t="shared" si="23"/>
        <v>10.628605524391817</v>
      </c>
      <c r="BS18" s="281">
        <f t="shared" si="24"/>
        <v>0.53206781383478685</v>
      </c>
      <c r="BT18" s="282">
        <f>'a1'!AW20</f>
        <v>18557.324595702645</v>
      </c>
      <c r="BU18" s="281">
        <f>'a2'!AG19/'a2'!$E$7</f>
        <v>0.97450832196119463</v>
      </c>
      <c r="BV18" s="282">
        <f>'a6'!BE19</f>
        <v>10344.619837308754</v>
      </c>
      <c r="BW18" s="282">
        <f>'a5'!Q20</f>
        <v>11579.848161821621</v>
      </c>
      <c r="BX18" s="282">
        <f>'a4'!X19</f>
        <v>2445.3290977351353</v>
      </c>
      <c r="BY18" s="281">
        <f>'a3'!I16/'a3'!B$4</f>
        <v>1.0264900662251653</v>
      </c>
      <c r="BZ18" s="282">
        <f t="shared" si="25"/>
        <v>38558.463269884807</v>
      </c>
      <c r="CA18" s="281">
        <f t="shared" si="26"/>
        <v>0.37809764137880475</v>
      </c>
      <c r="CB18" s="281">
        <f t="shared" si="27"/>
        <v>10.559930894970913</v>
      </c>
      <c r="CC18" s="281">
        <f t="shared" si="28"/>
        <v>0.4678421398912686</v>
      </c>
      <c r="CD18" s="282">
        <f>'a1'!BC20</f>
        <v>18193.465090872978</v>
      </c>
      <c r="CE18" s="281">
        <f>'a2'!AK19/'a2'!$E$7</f>
        <v>0.97463874818504603</v>
      </c>
      <c r="CF18" s="282">
        <f>'a6'!BL19</f>
        <v>10841.141180797553</v>
      </c>
      <c r="CG18" s="282">
        <f>'a5'!S20</f>
        <v>9664.1249955368494</v>
      </c>
      <c r="CH18" s="282">
        <f>'a4'!Z19</f>
        <v>2397.3827340198868</v>
      </c>
      <c r="CI18" s="281">
        <f>'a3'!J16/'a3'!B$4</f>
        <v>1.0357615894039738</v>
      </c>
      <c r="CJ18" s="282">
        <f t="shared" si="29"/>
        <v>37121.632683708187</v>
      </c>
      <c r="CK18" s="281">
        <f t="shared" si="30"/>
        <v>0.34551464592362213</v>
      </c>
      <c r="CL18" s="281">
        <f t="shared" si="31"/>
        <v>10.521955169868976</v>
      </c>
      <c r="CM18" s="281">
        <f t="shared" si="32"/>
        <v>0.43232660003713935</v>
      </c>
      <c r="CN18" s="282">
        <f>'a1'!BI20</f>
        <v>21274.386156446315</v>
      </c>
      <c r="CO18" s="281">
        <f>'a2'!AO19/'a2'!$E$7</f>
        <v>0.96954470380975766</v>
      </c>
      <c r="CP18" s="282">
        <f>'a6'!BS19</f>
        <v>11265.527351483137</v>
      </c>
      <c r="CQ18" s="282">
        <f>'a5'!U20</f>
        <v>12606.84625233348</v>
      </c>
      <c r="CR18" s="282">
        <f>'a4'!AB19</f>
        <v>2803.3607558310832</v>
      </c>
      <c r="CS18" s="281">
        <f>'a3'!K16/'a3'!B$4</f>
        <v>1.0357615894039733</v>
      </c>
      <c r="CT18" s="282">
        <f t="shared" si="33"/>
        <v>43186.577954049608</v>
      </c>
      <c r="CU18" s="281">
        <f t="shared" si="34"/>
        <v>0.48304936023208733</v>
      </c>
      <c r="CV18" s="281">
        <f t="shared" si="35"/>
        <v>10.673285030448241</v>
      </c>
      <c r="CW18" s="281">
        <f t="shared" si="36"/>
        <v>0.57385284292245498</v>
      </c>
      <c r="CX18" s="282">
        <f>'a1'!BO20</f>
        <v>21317.505715051298</v>
      </c>
      <c r="CY18" s="281">
        <f>'a2'!AS19/'a2'!$E$7</f>
        <v>0.93641950830795939</v>
      </c>
      <c r="CZ18" s="282">
        <f>'a6'!BZ19</f>
        <v>9782.8019062566418</v>
      </c>
      <c r="DA18" s="282">
        <f>'a5'!W20</f>
        <v>12643.956839059876</v>
      </c>
      <c r="DB18" s="282">
        <f>'a4'!AD19</f>
        <v>2809.0426907885976</v>
      </c>
      <c r="DC18" s="281">
        <f>'a3'!L16/'a3'!B$4</f>
        <v>1.0397350993377479</v>
      </c>
      <c r="DD18" s="282">
        <f t="shared" si="37"/>
        <v>41152.553318590937</v>
      </c>
      <c r="DE18" s="281">
        <f t="shared" si="38"/>
        <v>0.43692380020400151</v>
      </c>
      <c r="DF18" s="281">
        <f t="shared" si="39"/>
        <v>10.625041253234711</v>
      </c>
      <c r="DG18" s="281">
        <f t="shared" si="40"/>
        <v>0.52873444721726093</v>
      </c>
    </row>
    <row r="19" spans="1:111">
      <c r="A19" s="273">
        <v>1994</v>
      </c>
      <c r="B19" s="282">
        <f>'a1'!G21</f>
        <v>19579.724780774839</v>
      </c>
      <c r="C19" s="281">
        <f>'a2'!E20/'a2'!E$7</f>
        <v>0.96191002940823911</v>
      </c>
      <c r="D19" s="282">
        <f>'a6'!H20</f>
        <v>10277.543215183116</v>
      </c>
      <c r="E19" s="282">
        <f>'a5'!C21</f>
        <v>12386.400699888585</v>
      </c>
      <c r="F19" s="282">
        <f>'a4'!H20</f>
        <v>2590.7996840136161</v>
      </c>
      <c r="G19" s="281">
        <f>'a3'!B17/'a3'!B$4</f>
        <v>1.0317880794701988</v>
      </c>
      <c r="H19" s="282">
        <f t="shared" si="0"/>
        <v>40143.859154046673</v>
      </c>
      <c r="I19" s="281">
        <f t="shared" si="1"/>
        <v>0.41404965088172713</v>
      </c>
      <c r="J19" s="281">
        <f t="shared" si="2"/>
        <v>10.600224760081881</v>
      </c>
      <c r="K19" s="281">
        <f t="shared" si="3"/>
        <v>0.50552564345529916</v>
      </c>
      <c r="L19" s="282">
        <f>'a1'!M21</f>
        <v>15320.314866328034</v>
      </c>
      <c r="M19" s="281">
        <f>'a2'!I20/'a2'!$E$7</f>
        <v>1.035814194929056</v>
      </c>
      <c r="N19" s="282">
        <f>'a6'!O20</f>
        <v>9471.889217012842</v>
      </c>
      <c r="O19" s="282">
        <f>'a5'!E21</f>
        <v>9215.9804674146362</v>
      </c>
      <c r="P19" s="282">
        <f>'a4'!L20</f>
        <v>2027.1922797221785</v>
      </c>
      <c r="Q19" s="281">
        <f>'a3'!C17/'a3'!B$4</f>
        <v>1.0185430463576159</v>
      </c>
      <c r="R19" s="282">
        <f t="shared" si="41"/>
        <v>33132.876322899967</v>
      </c>
      <c r="S19" s="281">
        <f t="shared" si="43"/>
        <v>0.25506165054169522</v>
      </c>
      <c r="T19" s="281">
        <f t="shared" si="42"/>
        <v>10.408281310810001</v>
      </c>
      <c r="U19" s="281">
        <f t="shared" si="4"/>
        <v>0.32601688610949692</v>
      </c>
      <c r="V19" s="282">
        <f>'a1'!S21</f>
        <v>17581.33051552418</v>
      </c>
      <c r="W19" s="281">
        <f>'a2'!M20/'a2'!$E$7</f>
        <v>0.9909139422118155</v>
      </c>
      <c r="X19" s="282">
        <f>'a6'!V20</f>
        <v>9214.0643886372563</v>
      </c>
      <c r="Y19" s="282">
        <f>'a5'!G21</f>
        <v>9569.099465993233</v>
      </c>
      <c r="Z19" s="282">
        <f>'a4'!N20</f>
        <v>2326.3710830544387</v>
      </c>
      <c r="AA19" s="281">
        <f>'a3'!D17/'a3'!$B$4</f>
        <v>1.0185430463576159</v>
      </c>
      <c r="AB19" s="282">
        <f t="shared" si="5"/>
        <v>34506.586641418638</v>
      </c>
      <c r="AC19" s="281">
        <f t="shared" si="6"/>
        <v>0.28621326820327064</v>
      </c>
      <c r="AD19" s="281">
        <f t="shared" si="7"/>
        <v>10.448905501939661</v>
      </c>
      <c r="AE19" s="281">
        <f t="shared" si="8"/>
        <v>0.36400931614827553</v>
      </c>
      <c r="AF19" s="282">
        <f>'a1'!Y21</f>
        <v>18422.196832137375</v>
      </c>
      <c r="AG19" s="281">
        <f>'a2'!Q20/'a2'!$E$7</f>
        <v>0.96925743488268745</v>
      </c>
      <c r="AH19" s="282">
        <f>'a6'!AC20</f>
        <v>12887.122674149958</v>
      </c>
      <c r="AI19" s="282">
        <f>'a5'!I21</f>
        <v>12424.177194620825</v>
      </c>
      <c r="AJ19" s="282">
        <f>'a4'!P20</f>
        <v>2437.6349650431284</v>
      </c>
      <c r="AK19" s="281">
        <f>'a3'!E17/'a3'!B$4</f>
        <v>1.0238410596026493</v>
      </c>
      <c r="AL19" s="282">
        <f t="shared" si="9"/>
        <v>41700.550972271863</v>
      </c>
      <c r="AM19" s="281">
        <f t="shared" si="10"/>
        <v>0.44935073851608831</v>
      </c>
      <c r="AN19" s="281">
        <f t="shared" si="11"/>
        <v>10.638269620463918</v>
      </c>
      <c r="AO19" s="281">
        <f t="shared" si="12"/>
        <v>0.54110583979167126</v>
      </c>
      <c r="AP19" s="282">
        <f>'a1'!AE21</f>
        <v>17081.119990402367</v>
      </c>
      <c r="AQ19" s="281">
        <f>'a2'!U20/'a2'!$E$7</f>
        <v>0.97897308232528968</v>
      </c>
      <c r="AR19" s="282">
        <f>'a6'!AJ20</f>
        <v>11401.38920771636</v>
      </c>
      <c r="AS19" s="282">
        <f>'a5'!K21</f>
        <v>9486.4279081377645</v>
      </c>
      <c r="AT19" s="282">
        <f>'a4'!R20</f>
        <v>2260.1829580968115</v>
      </c>
      <c r="AU19" s="281">
        <f>'a3'!F17/'a3'!B$4</f>
        <v>1.0264900662251655</v>
      </c>
      <c r="AV19" s="282">
        <f t="shared" si="13"/>
        <v>36286.00384682844</v>
      </c>
      <c r="AW19" s="281">
        <f t="shared" si="14"/>
        <v>0.32656509762181174</v>
      </c>
      <c r="AX19" s="281">
        <f t="shared" si="15"/>
        <v>10.499187376944224</v>
      </c>
      <c r="AY19" s="281">
        <f t="shared" si="16"/>
        <v>0.4110337753487614</v>
      </c>
      <c r="AZ19" s="282">
        <f>'a1'!AK21</f>
        <v>17388.903263624132</v>
      </c>
      <c r="BA19" s="281">
        <f>'a2'!Y20/'a2'!$E$7</f>
        <v>0.94345753777934194</v>
      </c>
      <c r="BB19" s="282">
        <f>'a6'!AQ20</f>
        <v>9590.0812679389564</v>
      </c>
      <c r="BC19" s="282">
        <f>'a5'!M21</f>
        <v>11596.293068554436</v>
      </c>
      <c r="BD19" s="282">
        <f>'a4'!T20</f>
        <v>2300.9090058802099</v>
      </c>
      <c r="BE19" s="281">
        <f>'a3'!G17/'a3'!B$4</f>
        <v>1.0278145695364242</v>
      </c>
      <c r="BF19" s="282">
        <f t="shared" si="17"/>
        <v>36272.765534032667</v>
      </c>
      <c r="BG19" s="281">
        <f t="shared" si="18"/>
        <v>0.32626489251077861</v>
      </c>
      <c r="BH19" s="281">
        <f t="shared" si="19"/>
        <v>10.498822477896029</v>
      </c>
      <c r="BI19" s="281">
        <f t="shared" si="20"/>
        <v>0.41069251559258491</v>
      </c>
      <c r="BJ19" s="282">
        <f>'a1'!AQ21</f>
        <v>20438.396893802892</v>
      </c>
      <c r="BK19" s="281">
        <f>'a2'!AC20/'a2'!$E$7</f>
        <v>0.96916745295932705</v>
      </c>
      <c r="BL19" s="282">
        <f>'a6'!AX20</f>
        <v>10235.79872310698</v>
      </c>
      <c r="BM19" s="282">
        <f>'a5'!O21</f>
        <v>13350.767901902569</v>
      </c>
      <c r="BN19" s="282">
        <f>'a4'!V20</f>
        <v>2704.4196385335463</v>
      </c>
      <c r="BO19" s="281">
        <f>'a3'!H17/'a3'!B$4</f>
        <v>1.0331125827814569</v>
      </c>
      <c r="BP19" s="282">
        <f t="shared" si="21"/>
        <v>42037.739491866916</v>
      </c>
      <c r="BQ19" s="281">
        <f t="shared" si="22"/>
        <v>0.45699715981808781</v>
      </c>
      <c r="BR19" s="281">
        <f t="shared" si="23"/>
        <v>10.646323053132907</v>
      </c>
      <c r="BS19" s="281">
        <f t="shared" si="24"/>
        <v>0.54863754611591564</v>
      </c>
      <c r="BT19" s="282">
        <f>'a1'!AW21</f>
        <v>18940.021188892748</v>
      </c>
      <c r="BU19" s="281">
        <f>'a2'!AG20/'a2'!$E$7</f>
        <v>0.97470349920867516</v>
      </c>
      <c r="BV19" s="282">
        <f>'a6'!BE20</f>
        <v>10753.549408692415</v>
      </c>
      <c r="BW19" s="282">
        <f>'a5'!Q21</f>
        <v>11739.4915429127</v>
      </c>
      <c r="BX19" s="282">
        <f>'a4'!X20</f>
        <v>2506.1537616491801</v>
      </c>
      <c r="BY19" s="281">
        <f>'a3'!I17/'a3'!B$4</f>
        <v>1.0278145695364242</v>
      </c>
      <c r="BZ19" s="282">
        <f t="shared" si="25"/>
        <v>39517.200905240243</v>
      </c>
      <c r="CA19" s="281">
        <f t="shared" si="26"/>
        <v>0.39983892689710926</v>
      </c>
      <c r="CB19" s="281">
        <f t="shared" si="27"/>
        <v>10.584491322056881</v>
      </c>
      <c r="CC19" s="281">
        <f t="shared" si="28"/>
        <v>0.49081146634032763</v>
      </c>
      <c r="CD19" s="282">
        <f>'a1'!BC21</f>
        <v>18717.777282519874</v>
      </c>
      <c r="CE19" s="281">
        <f>'a2'!AK20/'a2'!$E$7</f>
        <v>0.97343972824713798</v>
      </c>
      <c r="CF19" s="282">
        <f>'a6'!BL20</f>
        <v>9835.2259980069848</v>
      </c>
      <c r="CG19" s="282">
        <f>'a5'!S21</f>
        <v>9813.5383109723989</v>
      </c>
      <c r="CH19" s="282">
        <f>'a4'!Z20</f>
        <v>2476.7463287638025</v>
      </c>
      <c r="CI19" s="281">
        <f>'a3'!J17/'a3'!B$4</f>
        <v>1.0344370860927155</v>
      </c>
      <c r="CJ19" s="282">
        <f t="shared" si="29"/>
        <v>36611.465609249288</v>
      </c>
      <c r="CK19" s="281">
        <f t="shared" si="30"/>
        <v>0.33394559134724994</v>
      </c>
      <c r="CL19" s="281">
        <f t="shared" si="31"/>
        <v>10.508116738343555</v>
      </c>
      <c r="CM19" s="281">
        <f t="shared" si="32"/>
        <v>0.41938466502364108</v>
      </c>
      <c r="CN19" s="282">
        <f>'a1'!BI21</f>
        <v>21841.764403989328</v>
      </c>
      <c r="CO19" s="281">
        <f>'a2'!AO20/'a2'!$E$7</f>
        <v>0.97094161411154989</v>
      </c>
      <c r="CP19" s="282">
        <f>'a6'!BS20</f>
        <v>10023.152242882548</v>
      </c>
      <c r="CQ19" s="282">
        <f>'a5'!U21</f>
        <v>12945.55616268606</v>
      </c>
      <c r="CR19" s="282">
        <f>'a4'!AB20</f>
        <v>2890.1139801371623</v>
      </c>
      <c r="CS19" s="281">
        <f>'a3'!K17/'a3'!B$4</f>
        <v>1.0357615894039738</v>
      </c>
      <c r="CT19" s="282">
        <f t="shared" si="33"/>
        <v>42762.113675910077</v>
      </c>
      <c r="CU19" s="281">
        <f t="shared" si="34"/>
        <v>0.47342378726714235</v>
      </c>
      <c r="CV19" s="281">
        <f t="shared" si="35"/>
        <v>10.663407795065808</v>
      </c>
      <c r="CW19" s="281">
        <f t="shared" si="36"/>
        <v>0.56461548548077911</v>
      </c>
      <c r="CX19" s="282">
        <f>'a1'!BO21</f>
        <v>21543.35806532783</v>
      </c>
      <c r="CY19" s="281">
        <f>'a2'!AS20/'a2'!$E$7</f>
        <v>0.93625041914598151</v>
      </c>
      <c r="CZ19" s="282">
        <f>'a6'!BZ20</f>
        <v>9856.5565978785962</v>
      </c>
      <c r="DA19" s="282">
        <f>'a5'!W21</f>
        <v>12876.430915038627</v>
      </c>
      <c r="DB19" s="282">
        <f>'a4'!AD20</f>
        <v>2850.6286933638276</v>
      </c>
      <c r="DC19" s="281">
        <f>'a3'!L17/'a3'!B$4</f>
        <v>1.0397350993377483</v>
      </c>
      <c r="DD19" s="282">
        <f t="shared" si="37"/>
        <v>41643.820420996562</v>
      </c>
      <c r="DE19" s="281">
        <f t="shared" si="38"/>
        <v>0.44806426026864798</v>
      </c>
      <c r="DF19" s="281">
        <f t="shared" si="39"/>
        <v>10.636908267343404</v>
      </c>
      <c r="DG19" s="281">
        <f t="shared" si="40"/>
        <v>0.53983267934832602</v>
      </c>
    </row>
    <row r="20" spans="1:111">
      <c r="A20" s="273">
        <v>1995</v>
      </c>
      <c r="B20" s="282">
        <f>'a1'!G22</f>
        <v>19810.109857888001</v>
      </c>
      <c r="C20" s="281">
        <f>'a2'!E21/'a2'!E$7</f>
        <v>0.95964572733594078</v>
      </c>
      <c r="D20" s="282">
        <f>'a6'!H21</f>
        <v>10311.4587592962</v>
      </c>
      <c r="E20" s="282">
        <f>'a5'!C22</f>
        <v>12657.586461917655</v>
      </c>
      <c r="F20" s="282">
        <f>'a4'!H21</f>
        <v>2642.3731022924362</v>
      </c>
      <c r="G20" s="281">
        <f>'a3'!B18/'a3'!B$4</f>
        <v>1.0344370860927148</v>
      </c>
      <c r="H20" s="282">
        <f t="shared" si="0"/>
        <v>40692.023434489398</v>
      </c>
      <c r="I20" s="281">
        <f t="shared" si="1"/>
        <v>0.4264803677875289</v>
      </c>
      <c r="J20" s="281">
        <f t="shared" si="2"/>
        <v>10.613787367812652</v>
      </c>
      <c r="K20" s="281">
        <f t="shared" si="3"/>
        <v>0.51820962339498822</v>
      </c>
      <c r="L20" s="282">
        <f>'a1'!M22</f>
        <v>15733.252026358969</v>
      </c>
      <c r="M20" s="281">
        <f>'a2'!I21/'a2'!$E$7</f>
        <v>1.0268186047144878</v>
      </c>
      <c r="N20" s="282">
        <f>'a6'!O21</f>
        <v>9388.2841299379161</v>
      </c>
      <c r="O20" s="282">
        <f>'a5'!E22</f>
        <v>9380.6363896361072</v>
      </c>
      <c r="P20" s="282">
        <f>'a4'!L21</f>
        <v>2098.5810913857854</v>
      </c>
      <c r="Q20" s="281">
        <f>'a3'!C18/'a3'!B$4</f>
        <v>1.0198675496688738</v>
      </c>
      <c r="R20" s="282">
        <f t="shared" si="41"/>
        <v>33477.698274923125</v>
      </c>
      <c r="S20" s="281">
        <f t="shared" si="43"/>
        <v>0.26288117512845582</v>
      </c>
      <c r="T20" s="281">
        <f t="shared" si="42"/>
        <v>10.418634772984491</v>
      </c>
      <c r="U20" s="281">
        <f t="shared" si="4"/>
        <v>0.33569961889469918</v>
      </c>
      <c r="V20" s="282">
        <f>'a1'!S22</f>
        <v>17832.831157236917</v>
      </c>
      <c r="W20" s="281">
        <f>'a2'!M21/'a2'!$E$7</f>
        <v>0.98474001670271616</v>
      </c>
      <c r="X20" s="282">
        <f>'a6'!V21</f>
        <v>9607.8832796900006</v>
      </c>
      <c r="Y20" s="282">
        <f>'a5'!G22</f>
        <v>9786.0179004628408</v>
      </c>
      <c r="Z20" s="282">
        <f>'a4'!N21</f>
        <v>2378.633623217524</v>
      </c>
      <c r="AA20" s="281">
        <f>'a3'!D18/'a3'!$B$4</f>
        <v>1.0317880794701988</v>
      </c>
      <c r="AB20" s="282">
        <f t="shared" si="5"/>
        <v>35675.073690961137</v>
      </c>
      <c r="AC20" s="281">
        <f t="shared" si="6"/>
        <v>0.31271103947218137</v>
      </c>
      <c r="AD20" s="281">
        <f t="shared" si="7"/>
        <v>10.482207507961997</v>
      </c>
      <c r="AE20" s="281">
        <f t="shared" si="8"/>
        <v>0.39515391493958024</v>
      </c>
      <c r="AF20" s="282">
        <f>'a1'!Y22</f>
        <v>18717.407231823472</v>
      </c>
      <c r="AG20" s="281">
        <f>'a2'!Q21/'a2'!$E$7</f>
        <v>0.96592705259032974</v>
      </c>
      <c r="AH20" s="282">
        <f>'a6'!AC21</f>
        <v>12714.309527515499</v>
      </c>
      <c r="AI20" s="282">
        <f>'a5'!I22</f>
        <v>12630.824954558186</v>
      </c>
      <c r="AJ20" s="282">
        <f>'a4'!P21</f>
        <v>2496.6228743214619</v>
      </c>
      <c r="AK20" s="281">
        <f>'a3'!E18/'a3'!B$4</f>
        <v>1.0291390728476824</v>
      </c>
      <c r="AL20" s="282">
        <f t="shared" si="9"/>
        <v>42120.770289917818</v>
      </c>
      <c r="AM20" s="281">
        <f t="shared" si="10"/>
        <v>0.45888004854662734</v>
      </c>
      <c r="AN20" s="281">
        <f t="shared" si="11"/>
        <v>10.648296254065443</v>
      </c>
      <c r="AO20" s="281">
        <f t="shared" si="12"/>
        <v>0.55048291697247131</v>
      </c>
      <c r="AP20" s="282">
        <f>'a1'!AE22</f>
        <v>17497.999182361378</v>
      </c>
      <c r="AQ20" s="281">
        <f>'a2'!U21/'a2'!$E$7</f>
        <v>0.9744056615328559</v>
      </c>
      <c r="AR20" s="282">
        <f>'a6'!AJ21</f>
        <v>11358.410463180138</v>
      </c>
      <c r="AS20" s="282">
        <f>'a5'!K22</f>
        <v>9692.3247493006038</v>
      </c>
      <c r="AT20" s="282">
        <f>'a4'!R21</f>
        <v>2333.9720332240545</v>
      </c>
      <c r="AU20" s="281">
        <f>'a3'!F18/'a3'!B$4</f>
        <v>1.0304635761589405</v>
      </c>
      <c r="AV20" s="282">
        <f t="shared" si="13"/>
        <v>36856.500715470844</v>
      </c>
      <c r="AW20" s="281">
        <f t="shared" si="14"/>
        <v>0.33950225044762611</v>
      </c>
      <c r="AX20" s="281">
        <f t="shared" si="15"/>
        <v>10.514787292248203</v>
      </c>
      <c r="AY20" s="281">
        <f t="shared" si="16"/>
        <v>0.4256230797586783</v>
      </c>
      <c r="AZ20" s="282">
        <f>'a1'!AK22</f>
        <v>17625.452282303668</v>
      </c>
      <c r="BA20" s="281">
        <f>'a2'!Y21/'a2'!$E$7</f>
        <v>0.94142243409230686</v>
      </c>
      <c r="BB20" s="282">
        <f>'a6'!AQ21</f>
        <v>9667.4945706931449</v>
      </c>
      <c r="BC20" s="282">
        <f>'a5'!M22</f>
        <v>11842.813107517102</v>
      </c>
      <c r="BD20" s="282">
        <f>'a4'!T21</f>
        <v>2350.9723752467517</v>
      </c>
      <c r="BE20" s="281">
        <f>'a3'!G18/'a3'!B$4</f>
        <v>1.0278145695364234</v>
      </c>
      <c r="BF20" s="282">
        <f t="shared" si="17"/>
        <v>36746.767202936338</v>
      </c>
      <c r="BG20" s="281">
        <f t="shared" si="18"/>
        <v>0.33701382448106371</v>
      </c>
      <c r="BH20" s="281">
        <f t="shared" si="19"/>
        <v>10.511805533504598</v>
      </c>
      <c r="BI20" s="281">
        <f t="shared" si="20"/>
        <v>0.42283448859393719</v>
      </c>
      <c r="BJ20" s="282">
        <f>'a1'!AQ22</f>
        <v>20647.172875472861</v>
      </c>
      <c r="BK20" s="281">
        <f>'a2'!AC21/'a2'!$E$7</f>
        <v>0.96762382452788498</v>
      </c>
      <c r="BL20" s="282">
        <f>'a6'!AX21</f>
        <v>10451.684171693803</v>
      </c>
      <c r="BM20" s="282">
        <f>'a5'!O22</f>
        <v>13681.458765659265</v>
      </c>
      <c r="BN20" s="282">
        <f>'a4'!V21</f>
        <v>2754.0248204533664</v>
      </c>
      <c r="BO20" s="281">
        <f>'a3'!H18/'a3'!B$4</f>
        <v>1.0384105960264902</v>
      </c>
      <c r="BP20" s="282">
        <f t="shared" si="21"/>
        <v>42946.392805664742</v>
      </c>
      <c r="BQ20" s="281">
        <f t="shared" si="22"/>
        <v>0.47760268358592045</v>
      </c>
      <c r="BR20" s="281">
        <f t="shared" si="23"/>
        <v>10.667707937987013</v>
      </c>
      <c r="BS20" s="281">
        <f t="shared" si="24"/>
        <v>0.56863705180733481</v>
      </c>
      <c r="BT20" s="282">
        <f>'a1'!AW22</f>
        <v>19257.848824336892</v>
      </c>
      <c r="BU20" s="281">
        <f>'a2'!AG21/'a2'!$E$7</f>
        <v>0.97391615687757815</v>
      </c>
      <c r="BV20" s="282">
        <f>'a6'!BE21</f>
        <v>10547.40985975048</v>
      </c>
      <c r="BW20" s="282">
        <f>'a5'!Q22</f>
        <v>11904.134272242569</v>
      </c>
      <c r="BX20" s="282">
        <f>'a4'!X21</f>
        <v>2568.7097197585622</v>
      </c>
      <c r="BY20" s="281">
        <f>'a3'!I18/'a3'!B$4</f>
        <v>1.0278145695364234</v>
      </c>
      <c r="BZ20" s="282">
        <f t="shared" si="25"/>
        <v>39713.074005926552</v>
      </c>
      <c r="CA20" s="281">
        <f t="shared" si="26"/>
        <v>0.40428073959991184</v>
      </c>
      <c r="CB20" s="281">
        <f t="shared" si="27"/>
        <v>10.589435732509864</v>
      </c>
      <c r="CC20" s="281">
        <f t="shared" si="28"/>
        <v>0.49543556254986015</v>
      </c>
      <c r="CD20" s="282">
        <f>'a1'!BC22</f>
        <v>19062.559468815907</v>
      </c>
      <c r="CE20" s="281">
        <f>'a2'!AK21/'a2'!$E$7</f>
        <v>0.97441856787188674</v>
      </c>
      <c r="CF20" s="282">
        <f>'a6'!BL21</f>
        <v>10225.683251787217</v>
      </c>
      <c r="CG20" s="282">
        <f>'a5'!S22</f>
        <v>9951.1035627707461</v>
      </c>
      <c r="CH20" s="282">
        <f>'a4'!Z21</f>
        <v>2542.6610333103545</v>
      </c>
      <c r="CI20" s="281">
        <f>'a3'!J18/'a3'!B$4</f>
        <v>1.0357615894039733</v>
      </c>
      <c r="CJ20" s="282">
        <f t="shared" si="29"/>
        <v>37503.930417006981</v>
      </c>
      <c r="CK20" s="281">
        <f t="shared" si="30"/>
        <v>0.35418400849596787</v>
      </c>
      <c r="CL20" s="281">
        <f t="shared" si="31"/>
        <v>10.532201017586386</v>
      </c>
      <c r="CM20" s="281">
        <f t="shared" si="32"/>
        <v>0.44190868996353982</v>
      </c>
      <c r="CN20" s="282">
        <f>'a1'!BI22</f>
        <v>22048.484578092161</v>
      </c>
      <c r="CO20" s="281">
        <f>'a2'!AO21/'a2'!$E$7</f>
        <v>0.96697922466667308</v>
      </c>
      <c r="CP20" s="282">
        <f>'a6'!BS21</f>
        <v>10083.882067650828</v>
      </c>
      <c r="CQ20" s="282">
        <f>'a5'!U22</f>
        <v>13298.898263404204</v>
      </c>
      <c r="CR20" s="282">
        <f>'a4'!AB21</f>
        <v>2940.9388950088123</v>
      </c>
      <c r="CS20" s="281">
        <f>'a3'!K18/'a3'!B$4</f>
        <v>1.0384105960264902</v>
      </c>
      <c r="CT20" s="282">
        <f t="shared" si="33"/>
        <v>43366.381562146744</v>
      </c>
      <c r="CU20" s="281">
        <f t="shared" si="34"/>
        <v>0.48712676518282955</v>
      </c>
      <c r="CV20" s="281">
        <f t="shared" si="35"/>
        <v>10.677439801532937</v>
      </c>
      <c r="CW20" s="281">
        <f t="shared" si="36"/>
        <v>0.57773845505091936</v>
      </c>
      <c r="CX20" s="282">
        <f>'a1'!BO22</f>
        <v>21623.660781650822</v>
      </c>
      <c r="CY20" s="281">
        <f>'a2'!AS21/'a2'!$E$7</f>
        <v>0.93405152043393636</v>
      </c>
      <c r="CZ20" s="282">
        <f>'a6'!BZ21</f>
        <v>9292.0851159995273</v>
      </c>
      <c r="DA20" s="282">
        <f>'a5'!W22</f>
        <v>13155.202939437264</v>
      </c>
      <c r="DB20" s="282">
        <f>'a4'!AD21</f>
        <v>2884.2737386324393</v>
      </c>
      <c r="DC20" s="281">
        <f>'a3'!L18/'a3'!B$4</f>
        <v>1.0423841059602652</v>
      </c>
      <c r="DD20" s="282">
        <f t="shared" si="37"/>
        <v>41445.846198262399</v>
      </c>
      <c r="DE20" s="281">
        <f t="shared" si="38"/>
        <v>0.44357480043834507</v>
      </c>
      <c r="DF20" s="281">
        <f t="shared" si="39"/>
        <v>10.632142943195948</v>
      </c>
      <c r="DG20" s="281">
        <f t="shared" si="40"/>
        <v>0.53537606767804102</v>
      </c>
    </row>
    <row r="21" spans="1:111">
      <c r="A21" s="273">
        <v>1996</v>
      </c>
      <c r="B21" s="282">
        <f>'a1'!G23</f>
        <v>20132.948700343914</v>
      </c>
      <c r="C21" s="281">
        <f>'a2'!E22/'a2'!E$7</f>
        <v>0.95879577105699498</v>
      </c>
      <c r="D21" s="282">
        <f>'a6'!H22</f>
        <v>9718.7806413024737</v>
      </c>
      <c r="E21" s="282">
        <f>'a5'!C23</f>
        <v>12946.335725970033</v>
      </c>
      <c r="F21" s="282">
        <f>'a4'!H22</f>
        <v>2696.9806541041935</v>
      </c>
      <c r="G21" s="281">
        <f>'a3'!B19/'a3'!B$4</f>
        <v>1.0370860927152319</v>
      </c>
      <c r="H21" s="282">
        <f t="shared" si="0"/>
        <v>40727.949083988045</v>
      </c>
      <c r="I21" s="281">
        <f t="shared" si="1"/>
        <v>0.4272950534474812</v>
      </c>
      <c r="J21" s="281">
        <f t="shared" si="2"/>
        <v>10.614669845433777</v>
      </c>
      <c r="K21" s="281">
        <f t="shared" si="3"/>
        <v>0.51903493137895251</v>
      </c>
      <c r="L21" s="282">
        <f>'a1'!M23</f>
        <v>15996.126482495918</v>
      </c>
      <c r="M21" s="281">
        <f>'a2'!I22/'a2'!$E$7</f>
        <v>1.0198283692573666</v>
      </c>
      <c r="N21" s="282">
        <f>'a6'!O22</f>
        <v>9024.2449532638184</v>
      </c>
      <c r="O21" s="282">
        <f>'a5'!E23</f>
        <v>9570.0677877037833</v>
      </c>
      <c r="P21" s="282">
        <f>'a4'!L22</f>
        <v>2142.8179401837106</v>
      </c>
      <c r="Q21" s="281">
        <f>'a3'!C19/'a3'!B$4</f>
        <v>1.0211920529801328</v>
      </c>
      <c r="R21" s="282">
        <f t="shared" si="41"/>
        <v>33459.151729138837</v>
      </c>
      <c r="S21" s="281">
        <f t="shared" si="43"/>
        <v>0.26246059526134236</v>
      </c>
      <c r="T21" s="281">
        <f t="shared" si="42"/>
        <v>10.418080622430416</v>
      </c>
      <c r="U21" s="281">
        <f t="shared" si="4"/>
        <v>0.33518136793212733</v>
      </c>
      <c r="V21" s="282">
        <f>'a1'!S23</f>
        <v>18108.54814825729</v>
      </c>
      <c r="W21" s="281">
        <f>'a2'!M22/'a2'!$E$7</f>
        <v>0.98000943723174627</v>
      </c>
      <c r="X21" s="282">
        <f>'a6'!V22</f>
        <v>9450.4312101325158</v>
      </c>
      <c r="Y21" s="282">
        <f>'a5'!G23</f>
        <v>9993.0456056245985</v>
      </c>
      <c r="Z21" s="282">
        <f>'a4'!N22</f>
        <v>2425.7948876077935</v>
      </c>
      <c r="AA21" s="281">
        <f>'a3'!D19/'a3'!$B$4</f>
        <v>1.0264900662251659</v>
      </c>
      <c r="AB21" s="282">
        <f t="shared" si="5"/>
        <v>35685.136763185939</v>
      </c>
      <c r="AC21" s="281">
        <f t="shared" si="6"/>
        <v>0.31293923967874743</v>
      </c>
      <c r="AD21" s="281">
        <f t="shared" si="7"/>
        <v>10.48248954390969</v>
      </c>
      <c r="AE21" s="281">
        <f t="shared" si="8"/>
        <v>0.39541767972389197</v>
      </c>
      <c r="AF21" s="282">
        <f>'a1'!Y23</f>
        <v>19070.637917723849</v>
      </c>
      <c r="AG21" s="281">
        <f>'a2'!Q22/'a2'!$E$7</f>
        <v>0.96365309429834867</v>
      </c>
      <c r="AH21" s="282">
        <f>'a6'!AC22</f>
        <v>11645.529057277387</v>
      </c>
      <c r="AI21" s="282">
        <f>'a5'!I23</f>
        <v>12826.806426602938</v>
      </c>
      <c r="AJ21" s="282">
        <f>'a4'!P22</f>
        <v>2554.6750399581815</v>
      </c>
      <c r="AK21" s="281">
        <f>'a3'!E19/'a3'!B$4</f>
        <v>1.0251655629139078</v>
      </c>
      <c r="AL21" s="282">
        <f t="shared" si="9"/>
        <v>41309.189556411991</v>
      </c>
      <c r="AM21" s="281">
        <f t="shared" si="10"/>
        <v>0.44047583888840974</v>
      </c>
      <c r="AN21" s="281">
        <f t="shared" si="11"/>
        <v>10.628840261617196</v>
      </c>
      <c r="AO21" s="281">
        <f t="shared" si="12"/>
        <v>0.53228734405470479</v>
      </c>
      <c r="AP21" s="282">
        <f>'a1'!AE23</f>
        <v>17876.60780466536</v>
      </c>
      <c r="AQ21" s="281">
        <f>'a2'!U22/'a2'!$E$7</f>
        <v>0.97027632669437813</v>
      </c>
      <c r="AR21" s="282">
        <f>'a6'!AJ22</f>
        <v>11073.789789864999</v>
      </c>
      <c r="AS21" s="282">
        <f>'a5'!K23</f>
        <v>9905.1750599990883</v>
      </c>
      <c r="AT21" s="282">
        <f>'a4'!R22</f>
        <v>2394.7244950446302</v>
      </c>
      <c r="AU21" s="281">
        <f>'a3'!F19/'a3'!B$4</f>
        <v>1.0317880794701988</v>
      </c>
      <c r="AV21" s="282">
        <f t="shared" si="13"/>
        <v>37071.619183488685</v>
      </c>
      <c r="AW21" s="281">
        <f t="shared" si="14"/>
        <v>0.34438049018805544</v>
      </c>
      <c r="AX21" s="281">
        <f t="shared" si="15"/>
        <v>10.520606974270688</v>
      </c>
      <c r="AY21" s="281">
        <f t="shared" si="16"/>
        <v>0.43106574473092391</v>
      </c>
      <c r="AZ21" s="282">
        <f>'a1'!AK23</f>
        <v>18141.28170995117</v>
      </c>
      <c r="BA21" s="281">
        <f>'a2'!Y22/'a2'!$E$7</f>
        <v>0.93730191244584127</v>
      </c>
      <c r="BB21" s="282">
        <f>'a6'!AQ22</f>
        <v>9224.6437512061566</v>
      </c>
      <c r="BC21" s="282">
        <f>'a5'!M23</f>
        <v>12105.448082324152</v>
      </c>
      <c r="BD21" s="282">
        <f>'a4'!T22</f>
        <v>2430.1798281320202</v>
      </c>
      <c r="BE21" s="281">
        <f>'a3'!G19/'a3'!B$4</f>
        <v>1.0304635761589405</v>
      </c>
      <c r="BF21" s="282">
        <f t="shared" si="17"/>
        <v>36997.527279554481</v>
      </c>
      <c r="BG21" s="281">
        <f t="shared" si="18"/>
        <v>0.3427003086883158</v>
      </c>
      <c r="BH21" s="281">
        <f t="shared" si="19"/>
        <v>10.518606359110807</v>
      </c>
      <c r="BI21" s="281">
        <f t="shared" si="20"/>
        <v>0.42919473562569138</v>
      </c>
      <c r="BJ21" s="282">
        <f>'a1'!AQ23</f>
        <v>20870.614856053508</v>
      </c>
      <c r="BK21" s="281">
        <f>'a2'!AC22/'a2'!$E$7</f>
        <v>0.96819970083557683</v>
      </c>
      <c r="BL21" s="282">
        <f>'a6'!AX22</f>
        <v>9510.9180058100683</v>
      </c>
      <c r="BM21" s="282">
        <f>'a5'!O23</f>
        <v>14034.136604880086</v>
      </c>
      <c r="BN21" s="282">
        <f>'a4'!V22</f>
        <v>2795.7973441354061</v>
      </c>
      <c r="BO21" s="281">
        <f>'a3'!H19/'a3'!B$4</f>
        <v>1.0397350993377483</v>
      </c>
      <c r="BP21" s="282">
        <f t="shared" si="21"/>
        <v>42583.578220206138</v>
      </c>
      <c r="BQ21" s="281">
        <f t="shared" si="22"/>
        <v>0.4693751401978522</v>
      </c>
      <c r="BR21" s="281">
        <f t="shared" si="23"/>
        <v>10.659223970149355</v>
      </c>
      <c r="BS21" s="281">
        <f t="shared" si="24"/>
        <v>0.56070270171788528</v>
      </c>
      <c r="BT21" s="282">
        <f>'a1'!AW23</f>
        <v>19392.591756627604</v>
      </c>
      <c r="BU21" s="281">
        <f>'a2'!AG22/'a2'!$E$7</f>
        <v>0.97497751934620802</v>
      </c>
      <c r="BV21" s="282">
        <f>'a6'!BE22</f>
        <v>10599.480006010779</v>
      </c>
      <c r="BW21" s="282">
        <f>'a5'!Q23</f>
        <v>12092.853400813841</v>
      </c>
      <c r="BX21" s="282">
        <f>'a4'!X22</f>
        <v>2597.8035100080342</v>
      </c>
      <c r="BY21" s="281">
        <f>'a3'!I19/'a3'!B$4</f>
        <v>1.0344370860927152</v>
      </c>
      <c r="BZ21" s="282">
        <f t="shared" si="25"/>
        <v>40344.981687395128</v>
      </c>
      <c r="CA21" s="281">
        <f t="shared" si="26"/>
        <v>0.41861050492608975</v>
      </c>
      <c r="CB21" s="281">
        <f t="shared" si="27"/>
        <v>10.605222296382271</v>
      </c>
      <c r="CC21" s="281">
        <f t="shared" si="28"/>
        <v>0.51019942385508177</v>
      </c>
      <c r="CD21" s="282">
        <f>'a1'!BC23</f>
        <v>19416.160833018464</v>
      </c>
      <c r="CE21" s="281">
        <f>'a2'!AK22/'a2'!$E$7</f>
        <v>0.97054715691448723</v>
      </c>
      <c r="CF21" s="282">
        <f>'a6'!BL22</f>
        <v>10393.243666043591</v>
      </c>
      <c r="CG21" s="282">
        <f>'a5'!S23</f>
        <v>10099.493361131832</v>
      </c>
      <c r="CH21" s="282">
        <f>'a4'!Z22</f>
        <v>2600.9607893518282</v>
      </c>
      <c r="CI21" s="281">
        <f>'a3'!J19/'a3'!B$4</f>
        <v>1.0384105960264902</v>
      </c>
      <c r="CJ21" s="282">
        <f t="shared" si="29"/>
        <v>38147.130504745975</v>
      </c>
      <c r="CK21" s="281">
        <f t="shared" si="30"/>
        <v>0.36876985162681325</v>
      </c>
      <c r="CL21" s="281">
        <f t="shared" si="31"/>
        <v>10.549205817756492</v>
      </c>
      <c r="CM21" s="281">
        <f t="shared" si="32"/>
        <v>0.45781186644092869</v>
      </c>
      <c r="CN21" s="282">
        <f>'a1'!BI23</f>
        <v>22341.992257668371</v>
      </c>
      <c r="CO21" s="281">
        <f>'a2'!AO22/'a2'!$E$7</f>
        <v>0.9660865734528058</v>
      </c>
      <c r="CP21" s="282">
        <f>'a6'!BS22</f>
        <v>9428.8898670526505</v>
      </c>
      <c r="CQ21" s="282">
        <f>'a5'!U23</f>
        <v>13644.682811152654</v>
      </c>
      <c r="CR21" s="282">
        <f>'a4'!AB22</f>
        <v>2992.9009302074055</v>
      </c>
      <c r="CS21" s="281">
        <f>'a3'!K19/'a3'!B$4</f>
        <v>1.0410596026490062</v>
      </c>
      <c r="CT21" s="282">
        <f t="shared" si="33"/>
        <v>43375.717625114987</v>
      </c>
      <c r="CU21" s="281">
        <f t="shared" si="34"/>
        <v>0.48733847900642863</v>
      </c>
      <c r="CV21" s="281">
        <f t="shared" si="35"/>
        <v>10.677655061783538</v>
      </c>
      <c r="CW21" s="281">
        <f t="shared" si="36"/>
        <v>0.57793977007489028</v>
      </c>
      <c r="CX21" s="282">
        <f>'a1'!BO23</f>
        <v>21839.46228457816</v>
      </c>
      <c r="CY21" s="281">
        <f>'a2'!AS22/'a2'!$E$7</f>
        <v>0.93746477379084903</v>
      </c>
      <c r="CZ21" s="282">
        <f>'a6'!BZ22</f>
        <v>9184.878449273574</v>
      </c>
      <c r="DA21" s="282">
        <f>'a5'!W23</f>
        <v>13478.442454358816</v>
      </c>
      <c r="DB21" s="282">
        <f>'a4'!AD22</f>
        <v>2925.5827427076952</v>
      </c>
      <c r="DC21" s="281">
        <f>'a3'!L19/'a3'!B$4</f>
        <v>1.0423841059602648</v>
      </c>
      <c r="DD21" s="282">
        <f t="shared" si="37"/>
        <v>41915.791713237311</v>
      </c>
      <c r="DE21" s="281">
        <f t="shared" si="38"/>
        <v>0.45423175103915081</v>
      </c>
      <c r="DF21" s="281">
        <f t="shared" si="39"/>
        <v>10.643417925435557</v>
      </c>
      <c r="DG21" s="281">
        <f t="shared" si="40"/>
        <v>0.54592062160059418</v>
      </c>
    </row>
    <row r="22" spans="1:111">
      <c r="A22" s="273">
        <v>1997</v>
      </c>
      <c r="B22" s="282">
        <f>'a1'!G24</f>
        <v>20817.163194425404</v>
      </c>
      <c r="C22" s="281">
        <f>'a2'!E23/'a2'!E$7</f>
        <v>0.95689340812892687</v>
      </c>
      <c r="D22" s="282">
        <f>'a6'!H23</f>
        <v>9734.7895847043928</v>
      </c>
      <c r="E22" s="282">
        <f>'a5'!C24</f>
        <v>13540.52381111555</v>
      </c>
      <c r="F22" s="282">
        <f>'a4'!H23</f>
        <v>2756.4681014345852</v>
      </c>
      <c r="G22" s="281">
        <f>'a3'!B20/'a3'!B$4</f>
        <v>1.0384105960264904</v>
      </c>
      <c r="H22" s="282">
        <f t="shared" si="0"/>
        <v>41991.92423889129</v>
      </c>
      <c r="I22" s="281">
        <f t="shared" si="1"/>
        <v>0.45595820770094564</v>
      </c>
      <c r="J22" s="281">
        <f t="shared" si="2"/>
        <v>10.645232598750933</v>
      </c>
      <c r="K22" s="281">
        <f t="shared" si="3"/>
        <v>0.54761773475067821</v>
      </c>
      <c r="L22" s="282">
        <f>'a1'!M24</f>
        <v>16712.318323649375</v>
      </c>
      <c r="M22" s="281">
        <f>'a2'!I23/'a2'!$E$7</f>
        <v>1.0117912827300024</v>
      </c>
      <c r="N22" s="282">
        <f>'a6'!O23</f>
        <v>9365.6171710781</v>
      </c>
      <c r="O22" s="282">
        <f>'a5'!E24</f>
        <v>10000.129685649777</v>
      </c>
      <c r="P22" s="282">
        <f>'a4'!L23</f>
        <v>2212.9322775591454</v>
      </c>
      <c r="Q22" s="281">
        <f>'a3'!C20/'a3'!B$4</f>
        <v>1.0225165562913905</v>
      </c>
      <c r="R22" s="282">
        <f t="shared" si="41"/>
        <v>34829.155849729737</v>
      </c>
      <c r="S22" s="281">
        <f t="shared" si="43"/>
        <v>0.29352816750281163</v>
      </c>
      <c r="T22" s="281">
        <f t="shared" si="42"/>
        <v>10.45821012676803</v>
      </c>
      <c r="U22" s="281">
        <f t="shared" si="4"/>
        <v>0.37271115852344056</v>
      </c>
      <c r="V22" s="282">
        <f>'a1'!S24</f>
        <v>18567.912120210149</v>
      </c>
      <c r="W22" s="281">
        <f>'a2'!M23/'a2'!$E$7</f>
        <v>0.97199931004327955</v>
      </c>
      <c r="X22" s="282">
        <f>'a6'!V23</f>
        <v>10740.95025798325</v>
      </c>
      <c r="Y22" s="282">
        <f>'a5'!G24</f>
        <v>10504.253521177501</v>
      </c>
      <c r="Z22" s="282">
        <f>'a4'!N23</f>
        <v>2458.6374709934444</v>
      </c>
      <c r="AA22" s="281">
        <f>'a3'!D20/'a3'!$B$4</f>
        <v>1.0423841059602648</v>
      </c>
      <c r="AB22" s="282">
        <f t="shared" si="5"/>
        <v>38395.764144836059</v>
      </c>
      <c r="AC22" s="281">
        <f t="shared" si="6"/>
        <v>0.37440811465030438</v>
      </c>
      <c r="AD22" s="281">
        <f t="shared" si="7"/>
        <v>10.555702423763135</v>
      </c>
      <c r="AE22" s="281">
        <f t="shared" si="8"/>
        <v>0.46388760216226499</v>
      </c>
      <c r="AF22" s="282">
        <f>'a1'!Y24</f>
        <v>19638.525013888859</v>
      </c>
      <c r="AG22" s="281">
        <f>'a2'!Q23/'a2'!$E$7</f>
        <v>0.96031328013776263</v>
      </c>
      <c r="AH22" s="282">
        <f>'a6'!AC23</f>
        <v>11612.423776945507</v>
      </c>
      <c r="AI22" s="282">
        <f>'a5'!I24</f>
        <v>13343.547320989843</v>
      </c>
      <c r="AJ22" s="282">
        <f>'a4'!P23</f>
        <v>2600.4007969013769</v>
      </c>
      <c r="AK22" s="281">
        <f>'a3'!E20/'a3'!B$4</f>
        <v>1.0291390728476819</v>
      </c>
      <c r="AL22" s="282">
        <f t="shared" si="9"/>
        <v>42415.665014364116</v>
      </c>
      <c r="AM22" s="281">
        <f t="shared" si="10"/>
        <v>0.46556737380183311</v>
      </c>
      <c r="AN22" s="281">
        <f t="shared" si="11"/>
        <v>10.655273030873236</v>
      </c>
      <c r="AO22" s="281">
        <f t="shared" si="12"/>
        <v>0.55700771654128589</v>
      </c>
      <c r="AP22" s="282">
        <f>'a1'!AE24</f>
        <v>18245.580463275619</v>
      </c>
      <c r="AQ22" s="281">
        <f>'a2'!U23/'a2'!$E$7</f>
        <v>0.96714897818474366</v>
      </c>
      <c r="AR22" s="282">
        <f>'a6'!AJ23</f>
        <v>11128.517037026608</v>
      </c>
      <c r="AS22" s="282">
        <f>'a5'!K24</f>
        <v>10360.735332680428</v>
      </c>
      <c r="AT22" s="282">
        <f>'a4'!R23</f>
        <v>2415.9564907789782</v>
      </c>
      <c r="AU22" s="281">
        <f>'a3'!F20/'a3'!B$4</f>
        <v>1.0317880794701988</v>
      </c>
      <c r="AV22" s="282">
        <f t="shared" si="13"/>
        <v>37886.732458689083</v>
      </c>
      <c r="AW22" s="281">
        <f t="shared" si="14"/>
        <v>0.36286480726539871</v>
      </c>
      <c r="AX22" s="281">
        <f t="shared" si="15"/>
        <v>10.542356262729685</v>
      </c>
      <c r="AY22" s="281">
        <f t="shared" si="16"/>
        <v>0.45140604683156921</v>
      </c>
      <c r="AZ22" s="282">
        <f>'a1'!AK24</f>
        <v>18751.105729227307</v>
      </c>
      <c r="BA22" s="281">
        <f>'a2'!Y23/'a2'!$E$7</f>
        <v>0.93524841472244313</v>
      </c>
      <c r="BB22" s="282">
        <f>'a6'!AQ23</f>
        <v>8999.0875013320037</v>
      </c>
      <c r="BC22" s="282">
        <f>'a5'!M24</f>
        <v>12646.778859833728</v>
      </c>
      <c r="BD22" s="282">
        <f>'a4'!T23</f>
        <v>2482.8947309729265</v>
      </c>
      <c r="BE22" s="281">
        <f>'a3'!G20/'a3'!B$4</f>
        <v>1.0304635761589405</v>
      </c>
      <c r="BF22" s="282">
        <f t="shared" si="17"/>
        <v>37817.92414882921</v>
      </c>
      <c r="BG22" s="281">
        <f t="shared" si="18"/>
        <v>0.36130444178528398</v>
      </c>
      <c r="BH22" s="281">
        <f t="shared" si="19"/>
        <v>10.540538453049514</v>
      </c>
      <c r="BI22" s="281">
        <f t="shared" si="20"/>
        <v>0.44970600050012899</v>
      </c>
      <c r="BJ22" s="282">
        <f>'a1'!AQ24</f>
        <v>21602.737740957571</v>
      </c>
      <c r="BK22" s="281">
        <f>'a2'!AC23/'a2'!$E$7</f>
        <v>0.9676304061783253</v>
      </c>
      <c r="BL22" s="282">
        <f>'a6'!AX23</f>
        <v>9713.9642121045617</v>
      </c>
      <c r="BM22" s="282">
        <f>'a5'!O24</f>
        <v>14699.656612968534</v>
      </c>
      <c r="BN22" s="282">
        <f>'a4'!V23</f>
        <v>2860.4885752422138</v>
      </c>
      <c r="BO22" s="281">
        <f>'a3'!H20/'a3'!B$4</f>
        <v>1.0450331125827816</v>
      </c>
      <c r="BP22" s="282">
        <f t="shared" si="21"/>
        <v>44368.550908808676</v>
      </c>
      <c r="BQ22" s="281">
        <f t="shared" si="22"/>
        <v>0.5098529512633333</v>
      </c>
      <c r="BR22" s="281">
        <f t="shared" si="23"/>
        <v>10.700286184583572</v>
      </c>
      <c r="BS22" s="281">
        <f t="shared" si="24"/>
        <v>0.59910477855309041</v>
      </c>
      <c r="BT22" s="282">
        <f>'a1'!AW24</f>
        <v>20035.594580892295</v>
      </c>
      <c r="BU22" s="281">
        <f>'a2'!AG23/'a2'!$E$7</f>
        <v>0.97469805591897085</v>
      </c>
      <c r="BV22" s="282">
        <f>'a6'!BE23</f>
        <v>10695.987590316397</v>
      </c>
      <c r="BW22" s="282">
        <f>'a5'!Q24</f>
        <v>12590.006528271126</v>
      </c>
      <c r="BX22" s="282">
        <f>'a4'!X23</f>
        <v>2652.9780662090657</v>
      </c>
      <c r="BY22" s="281">
        <f>'a3'!I20/'a3'!B$4</f>
        <v>1.0304635761589405</v>
      </c>
      <c r="BZ22" s="282">
        <f t="shared" si="25"/>
        <v>41385.139266984996</v>
      </c>
      <c r="CA22" s="281">
        <f t="shared" si="26"/>
        <v>0.44219814985410799</v>
      </c>
      <c r="CB22" s="281">
        <f t="shared" si="27"/>
        <v>10.630677140469929</v>
      </c>
      <c r="CC22" s="281">
        <f t="shared" si="28"/>
        <v>0.53400522419856911</v>
      </c>
      <c r="CD22" s="282">
        <f>'a1'!BC24</f>
        <v>20130.621611903702</v>
      </c>
      <c r="CE22" s="281">
        <f>'a2'!AK23/'a2'!$E$7</f>
        <v>0.97005029993893144</v>
      </c>
      <c r="CF22" s="282">
        <f>'a6'!BL23</f>
        <v>9990.1678037957026</v>
      </c>
      <c r="CG22" s="282">
        <f>'a5'!S24</f>
        <v>10535.964134614685</v>
      </c>
      <c r="CH22" s="282">
        <f>'a4'!Z23</f>
        <v>2665.5609036163796</v>
      </c>
      <c r="CI22" s="281">
        <f>'a3'!J20/'a3'!B$4</f>
        <v>1.0384105960264902</v>
      </c>
      <c r="CJ22" s="282">
        <f t="shared" si="29"/>
        <v>38824.392938840545</v>
      </c>
      <c r="CK22" s="281">
        <f t="shared" si="30"/>
        <v>0.38412812630746979</v>
      </c>
      <c r="CL22" s="281">
        <f t="shared" si="31"/>
        <v>10.566804012063109</v>
      </c>
      <c r="CM22" s="281">
        <f t="shared" si="32"/>
        <v>0.47426999514234675</v>
      </c>
      <c r="CN22" s="282">
        <f>'a1'!BI24</f>
        <v>23492.427861849825</v>
      </c>
      <c r="CO22" s="281">
        <f>'a2'!AO23/'a2'!$E$7</f>
        <v>0.95904977432008465</v>
      </c>
      <c r="CP22" s="282">
        <f>'a6'!BS23</f>
        <v>9838.7160448143568</v>
      </c>
      <c r="CQ22" s="282">
        <f>'a5'!U24</f>
        <v>14239.792144257101</v>
      </c>
      <c r="CR22" s="282">
        <f>'a4'!AB23</f>
        <v>3110.70857357659</v>
      </c>
      <c r="CS22" s="281">
        <f>'a3'!K20/'a3'!B$4</f>
        <v>1.0437086092715233</v>
      </c>
      <c r="CT22" s="282">
        <f t="shared" si="33"/>
        <v>45399.453399537299</v>
      </c>
      <c r="CU22" s="281">
        <f t="shared" si="34"/>
        <v>0.53323071861691484</v>
      </c>
      <c r="CV22" s="281">
        <f t="shared" si="35"/>
        <v>10.723255344299194</v>
      </c>
      <c r="CW22" s="281">
        <f t="shared" si="36"/>
        <v>0.62058592486711872</v>
      </c>
      <c r="CX22" s="282">
        <f>'a1'!BO24</f>
        <v>22223.921847407033</v>
      </c>
      <c r="CY22" s="281">
        <f>'a2'!AS23/'a2'!$E$7</f>
        <v>0.93664124054489428</v>
      </c>
      <c r="CZ22" s="282">
        <f>'a6'!BZ23</f>
        <v>8996.5152510374446</v>
      </c>
      <c r="DA22" s="282">
        <f>'a5'!W24</f>
        <v>14203.911170898755</v>
      </c>
      <c r="DB22" s="282">
        <f>'a4'!AD23</f>
        <v>2942.7415776592102</v>
      </c>
      <c r="DC22" s="281">
        <f>'a3'!L20/'a3'!B$4</f>
        <v>1.0476821192052979</v>
      </c>
      <c r="DD22" s="282">
        <f t="shared" si="37"/>
        <v>43031.999363450625</v>
      </c>
      <c r="DE22" s="281">
        <f t="shared" si="38"/>
        <v>0.47954398279691063</v>
      </c>
      <c r="DF22" s="281">
        <f t="shared" si="39"/>
        <v>10.669699289160613</v>
      </c>
      <c r="DG22" s="281">
        <f t="shared" si="40"/>
        <v>0.57049939707604902</v>
      </c>
    </row>
    <row r="23" spans="1:111">
      <c r="A23" s="273">
        <v>1998</v>
      </c>
      <c r="B23" s="282">
        <f>'a1'!G25</f>
        <v>21226.93840953922</v>
      </c>
      <c r="C23" s="281">
        <f>'a2'!E24/'a2'!E$7</f>
        <v>0.95622858771236263</v>
      </c>
      <c r="D23" s="282">
        <f>'a6'!H24</f>
        <v>9712.0844548391906</v>
      </c>
      <c r="E23" s="282">
        <f>'a5'!C25</f>
        <v>14227.211546885128</v>
      </c>
      <c r="F23" s="282">
        <f>'a4'!H24</f>
        <v>2824.2685664315459</v>
      </c>
      <c r="G23" s="281">
        <f>'a3'!B21/'a3'!B$4</f>
        <v>1.0437086092715233</v>
      </c>
      <c r="H23" s="282">
        <f t="shared" si="0"/>
        <v>43222.93009856659</v>
      </c>
      <c r="I23" s="281">
        <f t="shared" si="1"/>
        <v>0.48387371751608338</v>
      </c>
      <c r="J23" s="281">
        <f t="shared" si="2"/>
        <v>10.67412642273205</v>
      </c>
      <c r="K23" s="281">
        <f t="shared" si="3"/>
        <v>0.57463972720467316</v>
      </c>
      <c r="L23" s="282">
        <f>'a1'!M25</f>
        <v>17516.203785174577</v>
      </c>
      <c r="M23" s="281">
        <f>'a2'!I24/'a2'!$E$7</f>
        <v>1.00157609042915</v>
      </c>
      <c r="N23" s="282">
        <f>'a6'!O24</f>
        <v>9926.0494586940276</v>
      </c>
      <c r="O23" s="282">
        <f>'a5'!E25</f>
        <v>10527.419133404414</v>
      </c>
      <c r="P23" s="282">
        <f>'a4'!L24</f>
        <v>2330.5510573039674</v>
      </c>
      <c r="Q23" s="281">
        <f>'a3'!C21/'a3'!B$4</f>
        <v>1.0225165562913909</v>
      </c>
      <c r="R23" s="282">
        <f t="shared" si="41"/>
        <v>36469.820339783917</v>
      </c>
      <c r="S23" s="281">
        <f t="shared" si="43"/>
        <v>0.33073350272967722</v>
      </c>
      <c r="T23" s="281">
        <f t="shared" si="42"/>
        <v>10.504240357543921</v>
      </c>
      <c r="U23" s="281">
        <f t="shared" si="4"/>
        <v>0.41575940819418961</v>
      </c>
      <c r="V23" s="282">
        <f>'a1'!S25</f>
        <v>19255.692026744426</v>
      </c>
      <c r="W23" s="281">
        <f>'a2'!M24/'a2'!$E$7</f>
        <v>0.97095958352729983</v>
      </c>
      <c r="X23" s="282">
        <f>'a6'!V24</f>
        <v>10524.552688259208</v>
      </c>
      <c r="Y23" s="282">
        <f>'a5'!G25</f>
        <v>11127.306665628545</v>
      </c>
      <c r="Z23" s="282">
        <f>'a4'!N24</f>
        <v>2561.9919682614909</v>
      </c>
      <c r="AA23" s="281">
        <f>'a3'!D21/'a3'!$B$4</f>
        <v>1.0264900662251659</v>
      </c>
      <c r="AB23" s="282">
        <f t="shared" si="5"/>
        <v>38787.329436747139</v>
      </c>
      <c r="AC23" s="281">
        <f t="shared" si="6"/>
        <v>0.38328763757352929</v>
      </c>
      <c r="AD23" s="281">
        <f t="shared" si="7"/>
        <v>10.565848911370161</v>
      </c>
      <c r="AE23" s="281">
        <f t="shared" si="8"/>
        <v>0.47337676883438118</v>
      </c>
      <c r="AF23" s="282">
        <f>'a1'!Y25</f>
        <v>20227.808326787119</v>
      </c>
      <c r="AG23" s="281">
        <f>'a2'!Q24/'a2'!$E$7</f>
        <v>0.95873400820666643</v>
      </c>
      <c r="AH23" s="282">
        <f>'a6'!AC24</f>
        <v>11643.09574224978</v>
      </c>
      <c r="AI23" s="282">
        <f>'a5'!I25</f>
        <v>13946.742390854015</v>
      </c>
      <c r="AJ23" s="282">
        <f>'a4'!P24</f>
        <v>2691.33315991881</v>
      </c>
      <c r="AK23" s="281">
        <f>'a3'!E21/'a3'!B$4</f>
        <v>1.0331125827814569</v>
      </c>
      <c r="AL23" s="282">
        <f t="shared" si="9"/>
        <v>43691.976592712832</v>
      </c>
      <c r="AM23" s="281">
        <f t="shared" si="10"/>
        <v>0.49451028102890776</v>
      </c>
      <c r="AN23" s="281">
        <f t="shared" si="11"/>
        <v>10.684919762229354</v>
      </c>
      <c r="AO23" s="281">
        <f t="shared" si="12"/>
        <v>0.58473384069550727</v>
      </c>
      <c r="AP23" s="282">
        <f>'a1'!AE25</f>
        <v>18850.678853610116</v>
      </c>
      <c r="AQ23" s="281">
        <f>'a2'!U24/'a2'!$E$7</f>
        <v>0.96101737686934163</v>
      </c>
      <c r="AR23" s="282">
        <f>'a6'!AJ24</f>
        <v>11377.24023029228</v>
      </c>
      <c r="AS23" s="282">
        <f>'a5'!K25</f>
        <v>10901.545454273981</v>
      </c>
      <c r="AT23" s="282">
        <f>'a4'!R24</f>
        <v>2508.1044998096163</v>
      </c>
      <c r="AU23" s="281">
        <f>'a3'!F21/'a3'!B$4</f>
        <v>1.0317880794701983</v>
      </c>
      <c r="AV23" s="282">
        <f t="shared" si="13"/>
        <v>39090.850555472141</v>
      </c>
      <c r="AW23" s="281">
        <f t="shared" si="14"/>
        <v>0.39017058350126377</v>
      </c>
      <c r="AX23" s="281">
        <f t="shared" si="15"/>
        <v>10.573643717452098</v>
      </c>
      <c r="AY23" s="281">
        <f t="shared" si="16"/>
        <v>0.48066660320397292</v>
      </c>
      <c r="AZ23" s="282">
        <f>'a1'!AK25</f>
        <v>19143.810902920599</v>
      </c>
      <c r="BA23" s="281">
        <f>'a2'!Y24/'a2'!$E$7</f>
        <v>0.93296660753118543</v>
      </c>
      <c r="BB23" s="282">
        <f>'a6'!AQ24</f>
        <v>8972.9453936282516</v>
      </c>
      <c r="BC23" s="282">
        <f>'a5'!M25</f>
        <v>13263.235775522164</v>
      </c>
      <c r="BD23" s="282">
        <f>'a4'!T24</f>
        <v>2547.1060560731053</v>
      </c>
      <c r="BE23" s="281">
        <f>'a3'!G21/'a3'!B$4</f>
        <v>1.0370860927152317</v>
      </c>
      <c r="BF23" s="282">
        <f t="shared" si="17"/>
        <v>38942.17979717382</v>
      </c>
      <c r="BG23" s="281">
        <f t="shared" si="18"/>
        <v>0.38679917793086666</v>
      </c>
      <c r="BH23" s="281">
        <f t="shared" si="19"/>
        <v>10.569833255715235</v>
      </c>
      <c r="BI23" s="281">
        <f t="shared" si="20"/>
        <v>0.47710299499596776</v>
      </c>
      <c r="BJ23" s="282">
        <f>'a1'!AQ25</f>
        <v>22113.689007145145</v>
      </c>
      <c r="BK23" s="281">
        <f>'a2'!AC24/'a2'!$E$7</f>
        <v>0.96820791652458293</v>
      </c>
      <c r="BL23" s="282">
        <f>'a6'!AX24</f>
        <v>9748.3818680548411</v>
      </c>
      <c r="BM23" s="282">
        <f>'a5'!O25</f>
        <v>15453.721917043396</v>
      </c>
      <c r="BN23" s="282">
        <f>'a4'!V24</f>
        <v>2942.2517532088409</v>
      </c>
      <c r="BO23" s="281">
        <f>'a3'!H21/'a3'!B$4</f>
        <v>1.0476821192052976</v>
      </c>
      <c r="BP23" s="282">
        <f t="shared" si="21"/>
        <v>45752.802816697265</v>
      </c>
      <c r="BQ23" s="281">
        <f t="shared" si="22"/>
        <v>0.54124362046086216</v>
      </c>
      <c r="BR23" s="281">
        <f t="shared" si="23"/>
        <v>10.731008332580066</v>
      </c>
      <c r="BS23" s="281">
        <f t="shared" si="24"/>
        <v>0.62783665052248927</v>
      </c>
      <c r="BT23" s="282">
        <f>'a1'!AW25</f>
        <v>20227.88791803701</v>
      </c>
      <c r="BU23" s="281">
        <f>'a2'!AG24/'a2'!$E$7</f>
        <v>0.97307266903790368</v>
      </c>
      <c r="BV23" s="282">
        <f>'a6'!BE24</f>
        <v>10233.661684313794</v>
      </c>
      <c r="BW23" s="282">
        <f>'a5'!Q25</f>
        <v>13153.045950889871</v>
      </c>
      <c r="BX23" s="282">
        <f>'a4'!X24</f>
        <v>2691.3437496261381</v>
      </c>
      <c r="BY23" s="281">
        <f>'a3'!I21/'a3'!B$4</f>
        <v>1.0317880794701988</v>
      </c>
      <c r="BZ23" s="282">
        <f t="shared" si="25"/>
        <v>41662.12592396621</v>
      </c>
      <c r="CA23" s="281">
        <f t="shared" si="26"/>
        <v>0.44847937400982468</v>
      </c>
      <c r="CB23" s="281">
        <f t="shared" si="27"/>
        <v>10.637347743853002</v>
      </c>
      <c r="CC23" s="281">
        <f t="shared" si="28"/>
        <v>0.54024368520666544</v>
      </c>
      <c r="CD23" s="282">
        <f>'a1'!BC25</f>
        <v>20378.794729744077</v>
      </c>
      <c r="CE23" s="281">
        <f>'a2'!AK24/'a2'!$E$7</f>
        <v>0.96856263591508196</v>
      </c>
      <c r="CF23" s="282">
        <f>'a6'!BL24</f>
        <v>10282.993591938273</v>
      </c>
      <c r="CG23" s="282">
        <f>'a5'!S25</f>
        <v>11018.728234473334</v>
      </c>
      <c r="CH23" s="282">
        <f>'a4'!Z24</f>
        <v>2711.4220744670461</v>
      </c>
      <c r="CI23" s="281">
        <f>'a3'!J21/'a3'!B$4</f>
        <v>1.0357615894039738</v>
      </c>
      <c r="CJ23" s="282">
        <f t="shared" si="29"/>
        <v>39699.124786314511</v>
      </c>
      <c r="CK23" s="281">
        <f t="shared" si="30"/>
        <v>0.40396441326081856</v>
      </c>
      <c r="CL23" s="281">
        <f t="shared" si="31"/>
        <v>10.589084420747499</v>
      </c>
      <c r="CM23" s="281">
        <f t="shared" si="32"/>
        <v>0.49510700985299855</v>
      </c>
      <c r="CN23" s="282">
        <f>'a1'!BI25</f>
        <v>23789.041022177487</v>
      </c>
      <c r="CO23" s="281">
        <f>'a2'!AO24/'a2'!$E$7</f>
        <v>0.95809548540844136</v>
      </c>
      <c r="CP23" s="282">
        <f>'a6'!BS24</f>
        <v>9628.4657268298979</v>
      </c>
      <c r="CQ23" s="282">
        <f>'a5'!U25</f>
        <v>14835.841135436875</v>
      </c>
      <c r="CR23" s="282">
        <f>'a4'!AB24</f>
        <v>3165.1592654686979</v>
      </c>
      <c r="CS23" s="281">
        <f>'a3'!K21/'a3'!B$4</f>
        <v>1.0476821192052983</v>
      </c>
      <c r="CT23" s="282">
        <f t="shared" si="33"/>
        <v>46193.687997686044</v>
      </c>
      <c r="CU23" s="281">
        <f t="shared" si="34"/>
        <v>0.55124157010546204</v>
      </c>
      <c r="CV23" s="281">
        <f t="shared" si="35"/>
        <v>10.74059844430929</v>
      </c>
      <c r="CW23" s="281">
        <f t="shared" si="36"/>
        <v>0.63680548507167989</v>
      </c>
      <c r="CX23" s="282">
        <f>'a1'!BO25</f>
        <v>22326.255870722223</v>
      </c>
      <c r="CY23" s="281">
        <f>'a2'!AS24/'a2'!$E$7</f>
        <v>0.93902814743561047</v>
      </c>
      <c r="CZ23" s="282">
        <f>'a6'!BZ24</f>
        <v>8797.0432820459373</v>
      </c>
      <c r="DA23" s="282">
        <f>'a5'!W25</f>
        <v>15167.882472325111</v>
      </c>
      <c r="DB23" s="282">
        <f>'a4'!AD24</f>
        <v>2970.5340188602968</v>
      </c>
      <c r="DC23" s="281">
        <f>'a3'!L21/'a3'!B$4</f>
        <v>1.0556291390728478</v>
      </c>
      <c r="DD23" s="282">
        <f t="shared" si="37"/>
        <v>44293.538300264736</v>
      </c>
      <c r="DE23" s="281">
        <f t="shared" si="38"/>
        <v>0.50815189095268631</v>
      </c>
      <c r="DF23" s="281">
        <f t="shared" si="39"/>
        <v>10.698594083097781</v>
      </c>
      <c r="DG23" s="281">
        <f t="shared" si="40"/>
        <v>0.59752229664933432</v>
      </c>
    </row>
    <row r="24" spans="1:111">
      <c r="A24" s="273">
        <v>1999</v>
      </c>
      <c r="B24" s="282">
        <f>'a1'!G26</f>
        <v>21853.943941713518</v>
      </c>
      <c r="C24" s="281">
        <f>'a2'!E25/'a2'!E$7</f>
        <v>0.95408744877629981</v>
      </c>
      <c r="D24" s="282">
        <f>'a6'!H25</f>
        <v>9970.5424130877182</v>
      </c>
      <c r="E24" s="282">
        <f>'a5'!C26</f>
        <v>14270.639281260634</v>
      </c>
      <c r="F24" s="282">
        <f>'a4'!H25</f>
        <v>2896.661222742558</v>
      </c>
      <c r="G24" s="281">
        <f>'a3'!B22/'a3'!B$4</f>
        <v>1.0463576158940397</v>
      </c>
      <c r="H24" s="282">
        <f t="shared" si="0"/>
        <v>44151.158057215711</v>
      </c>
      <c r="I24" s="281">
        <f t="shared" si="1"/>
        <v>0.5049231353451662</v>
      </c>
      <c r="J24" s="281">
        <f t="shared" si="2"/>
        <v>10.695374435749615</v>
      </c>
      <c r="K24" s="281">
        <f t="shared" si="3"/>
        <v>0.59451122804160961</v>
      </c>
      <c r="L24" s="282">
        <f>'a1'!M26</f>
        <v>18427.649724654013</v>
      </c>
      <c r="M24" s="281">
        <f>'a2'!I25/'a2'!$E$7</f>
        <v>0.99301056221520445</v>
      </c>
      <c r="N24" s="282">
        <f>'a6'!O25</f>
        <v>10547.319596792835</v>
      </c>
      <c r="O24" s="282">
        <f>'a5'!E26</f>
        <v>10584.184919408828</v>
      </c>
      <c r="P24" s="282">
        <f>'a4'!L25</f>
        <v>2442.5183173368455</v>
      </c>
      <c r="Q24" s="281">
        <f>'a3'!C22/'a3'!B$4</f>
        <v>1.0238410596026488</v>
      </c>
      <c r="R24" s="282">
        <f t="shared" si="41"/>
        <v>37869.666239030434</v>
      </c>
      <c r="S24" s="281">
        <f t="shared" si="43"/>
        <v>0.36247779674173314</v>
      </c>
      <c r="T24" s="281">
        <f t="shared" si="42"/>
        <v>10.541905707522712</v>
      </c>
      <c r="U24" s="281">
        <f t="shared" si="4"/>
        <v>0.45098467998822994</v>
      </c>
      <c r="V24" s="282">
        <f>'a1'!S26</f>
        <v>19914.734996074287</v>
      </c>
      <c r="W24" s="281">
        <f>'a2'!M25/'a2'!$E$7</f>
        <v>0.97266329528199147</v>
      </c>
      <c r="X24" s="282">
        <f>'a6'!V25</f>
        <v>11314.497611193408</v>
      </c>
      <c r="Y24" s="282">
        <f>'a5'!G26</f>
        <v>11171.780027747658</v>
      </c>
      <c r="Z24" s="282">
        <f>'a4'!N25</f>
        <v>2639.6260912070184</v>
      </c>
      <c r="AA24" s="281">
        <f>'a3'!D22/'a3'!$B$4</f>
        <v>1.0357615894039733</v>
      </c>
      <c r="AB24" s="282">
        <f t="shared" si="5"/>
        <v>40619.444968609678</v>
      </c>
      <c r="AC24" s="281">
        <f t="shared" si="6"/>
        <v>0.4248345065101769</v>
      </c>
      <c r="AD24" s="281">
        <f t="shared" si="7"/>
        <v>10.612002171048154</v>
      </c>
      <c r="AE24" s="281">
        <f t="shared" si="8"/>
        <v>0.51654007721339978</v>
      </c>
      <c r="AF24" s="282">
        <f>'a1'!Y26</f>
        <v>21013.424946240244</v>
      </c>
      <c r="AG24" s="281">
        <f>'a2'!Q25/'a2'!$E$7</f>
        <v>0.95336701219552267</v>
      </c>
      <c r="AH24" s="282">
        <f>'a6'!AC25</f>
        <v>12071.151962304632</v>
      </c>
      <c r="AI24" s="282">
        <f>'a5'!I26</f>
        <v>13994.900265255836</v>
      </c>
      <c r="AJ24" s="282">
        <f>'a4'!P25</f>
        <v>2785.2534700888709</v>
      </c>
      <c r="AK24" s="281">
        <f>'a3'!E22/'a3'!B$4</f>
        <v>1.0397350993377479</v>
      </c>
      <c r="AL24" s="282">
        <f t="shared" si="9"/>
        <v>45035.403122985226</v>
      </c>
      <c r="AM24" s="281">
        <f t="shared" si="10"/>
        <v>0.52497515347202295</v>
      </c>
      <c r="AN24" s="281">
        <f t="shared" si="11"/>
        <v>10.715204195504198</v>
      </c>
      <c r="AO24" s="281">
        <f t="shared" si="12"/>
        <v>0.61305635446042706</v>
      </c>
      <c r="AP24" s="282">
        <f>'a1'!AE26</f>
        <v>19550.999798827874</v>
      </c>
      <c r="AQ24" s="281">
        <f>'a2'!U25/'a2'!$E$7</f>
        <v>0.95786461054001482</v>
      </c>
      <c r="AR24" s="282">
        <f>'a6'!AJ25</f>
        <v>12369.078362007349</v>
      </c>
      <c r="AS24" s="282">
        <f>'a5'!K26</f>
        <v>10938.422675534786</v>
      </c>
      <c r="AT24" s="282">
        <f>'a4'!R25</f>
        <v>2591.4143064591303</v>
      </c>
      <c r="AU24" s="281">
        <f>'a3'!F22/'a3'!B$4</f>
        <v>1.0384105960264904</v>
      </c>
      <c r="AV24" s="282">
        <f t="shared" si="13"/>
        <v>40958.338106780488</v>
      </c>
      <c r="AW24" s="281">
        <f t="shared" si="14"/>
        <v>0.43251958343368191</v>
      </c>
      <c r="AX24" s="281">
        <f t="shared" si="15"/>
        <v>10.620310685325331</v>
      </c>
      <c r="AY24" s="281">
        <f t="shared" si="16"/>
        <v>0.52431034016815836</v>
      </c>
      <c r="AZ24" s="282">
        <f>'a1'!AK26</f>
        <v>19741.508210152595</v>
      </c>
      <c r="BA24" s="281">
        <f>'a2'!Y25/'a2'!$E$7</f>
        <v>0.92870807995159854</v>
      </c>
      <c r="BB24" s="282">
        <f>'a6'!AQ25</f>
        <v>9427.5932909696348</v>
      </c>
      <c r="BC24" s="282">
        <f>'a5'!M26</f>
        <v>13299.451600094459</v>
      </c>
      <c r="BD24" s="282">
        <f>'a4'!T25</f>
        <v>2616.665507302439</v>
      </c>
      <c r="BE24" s="281">
        <f>'a3'!G22/'a3'!B$4</f>
        <v>1.0410596026490067</v>
      </c>
      <c r="BF24" s="282">
        <f t="shared" si="17"/>
        <v>40022.992541991385</v>
      </c>
      <c r="BG24" s="281">
        <f t="shared" si="18"/>
        <v>0.41130875970835629</v>
      </c>
      <c r="BH24" s="281">
        <f t="shared" si="19"/>
        <v>10.597209381503831</v>
      </c>
      <c r="BI24" s="281">
        <f t="shared" si="20"/>
        <v>0.50270561045325468</v>
      </c>
      <c r="BJ24" s="282">
        <f>'a1'!AQ26</f>
        <v>22897.307105694261</v>
      </c>
      <c r="BK24" s="281">
        <f>'a2'!AC25/'a2'!$E$7</f>
        <v>0.96826156277200781</v>
      </c>
      <c r="BL24" s="282">
        <f>'a6'!AX25</f>
        <v>9581.6246513940969</v>
      </c>
      <c r="BM24" s="282">
        <f>'a5'!O26</f>
        <v>15489.501237862058</v>
      </c>
      <c r="BN24" s="282">
        <f>'a4'!V25</f>
        <v>3034.9552362351192</v>
      </c>
      <c r="BO24" s="281">
        <f>'a3'!H22/'a3'!B$4</f>
        <v>1.0503311258278147</v>
      </c>
      <c r="BP24" s="282">
        <f t="shared" si="21"/>
        <v>46431.728662860631</v>
      </c>
      <c r="BQ24" s="281">
        <f t="shared" si="22"/>
        <v>0.55663961632340275</v>
      </c>
      <c r="BR24" s="281">
        <f t="shared" si="23"/>
        <v>10.745738311913838</v>
      </c>
      <c r="BS24" s="281">
        <f t="shared" si="24"/>
        <v>0.64161237611231892</v>
      </c>
      <c r="BT24" s="282">
        <f>'a1'!AW26</f>
        <v>20516.469896222847</v>
      </c>
      <c r="BU24" s="281">
        <f>'a2'!AG25/'a2'!$E$7</f>
        <v>0.97080856215551381</v>
      </c>
      <c r="BV24" s="282">
        <f>'a6'!BE25</f>
        <v>11088.636286750441</v>
      </c>
      <c r="BW24" s="282">
        <f>'a5'!Q26</f>
        <v>13172.63550269195</v>
      </c>
      <c r="BX24" s="282">
        <f>'a4'!X25</f>
        <v>2719.3838757185922</v>
      </c>
      <c r="BY24" s="281">
        <f>'a3'!I22/'a3'!B$4</f>
        <v>1.0304635761589402</v>
      </c>
      <c r="BZ24" s="282">
        <f t="shared" si="25"/>
        <v>42722.455744575098</v>
      </c>
      <c r="CA24" s="281">
        <f t="shared" si="26"/>
        <v>0.47252446468250275</v>
      </c>
      <c r="CB24" s="281">
        <f t="shared" si="27"/>
        <v>10.662479956639555</v>
      </c>
      <c r="CC24" s="281">
        <f t="shared" si="28"/>
        <v>0.56374775530532228</v>
      </c>
      <c r="CD24" s="282">
        <f>'a1'!BC26</f>
        <v>20764.417598795098</v>
      </c>
      <c r="CE24" s="281">
        <f>'a2'!AK25/'a2'!$E$7</f>
        <v>0.9684393624185289</v>
      </c>
      <c r="CF24" s="282">
        <f>'a6'!BL25</f>
        <v>10734.249604892388</v>
      </c>
      <c r="CG24" s="282">
        <f>'a5'!S26</f>
        <v>11053.000579732321</v>
      </c>
      <c r="CH24" s="282">
        <f>'a4'!Z25</f>
        <v>2752.2484468561729</v>
      </c>
      <c r="CI24" s="281">
        <f>'a3'!J22/'a3'!B$4</f>
        <v>1.0384105960264902</v>
      </c>
      <c r="CJ24" s="282">
        <f t="shared" si="29"/>
        <v>40647.628563258266</v>
      </c>
      <c r="CK24" s="281">
        <f t="shared" si="30"/>
        <v>0.42547362565559355</v>
      </c>
      <c r="CL24" s="281">
        <f t="shared" si="31"/>
        <v>10.612695775347008</v>
      </c>
      <c r="CM24" s="281">
        <f t="shared" si="32"/>
        <v>0.51718874767467049</v>
      </c>
      <c r="CN24" s="282">
        <f>'a1'!BI26</f>
        <v>24177.936608356034</v>
      </c>
      <c r="CO24" s="281">
        <f>'a2'!AO25/'a2'!$E$7</f>
        <v>0.95467104891257426</v>
      </c>
      <c r="CP24" s="282">
        <f>'a6'!BS25</f>
        <v>10292.047138825104</v>
      </c>
      <c r="CQ24" s="282">
        <f>'a5'!U26</f>
        <v>14920.241508476052</v>
      </c>
      <c r="CR24" s="282">
        <f>'a4'!AB25</f>
        <v>3204.6980447164697</v>
      </c>
      <c r="CS24" s="281">
        <f>'a3'!K22/'a3'!B$4</f>
        <v>1.0476821192052976</v>
      </c>
      <c r="CT24" s="282">
        <f t="shared" si="33"/>
        <v>47239.532799569919</v>
      </c>
      <c r="CU24" s="281">
        <f t="shared" si="34"/>
        <v>0.57495818412694266</v>
      </c>
      <c r="CV24" s="281">
        <f t="shared" si="35"/>
        <v>10.762986380329496</v>
      </c>
      <c r="CW24" s="281">
        <f t="shared" si="36"/>
        <v>0.65774306116385428</v>
      </c>
      <c r="CX24" s="282">
        <f>'a1'!BO26</f>
        <v>22732.354865850237</v>
      </c>
      <c r="CY24" s="281">
        <f>'a2'!AS25/'a2'!$E$7</f>
        <v>0.93701292503327338</v>
      </c>
      <c r="CZ24" s="282">
        <f>'a6'!BZ25</f>
        <v>9185.5443244237449</v>
      </c>
      <c r="DA24" s="282">
        <f>'a5'!W26</f>
        <v>15224.714106854502</v>
      </c>
      <c r="DB24" s="282">
        <f>'a4'!AD25</f>
        <v>3013.0914134837162</v>
      </c>
      <c r="DC24" s="281">
        <f>'a3'!L22/'a3'!B$4</f>
        <v>1.0582781456953643</v>
      </c>
      <c r="DD24" s="282">
        <f t="shared" si="37"/>
        <v>45186.018804619656</v>
      </c>
      <c r="DE24" s="281">
        <f t="shared" si="38"/>
        <v>0.52839066405301127</v>
      </c>
      <c r="DF24" s="281">
        <f t="shared" si="39"/>
        <v>10.718542999489628</v>
      </c>
      <c r="DG24" s="281">
        <f t="shared" si="40"/>
        <v>0.61617886036890901</v>
      </c>
    </row>
    <row r="25" spans="1:111">
      <c r="A25" s="273">
        <v>2000</v>
      </c>
      <c r="B25" s="282">
        <f>'a1'!G27</f>
        <v>22540.216576239185</v>
      </c>
      <c r="C25" s="281">
        <f>'a2'!E26/'a2'!E$7</f>
        <v>0.95171057443084717</v>
      </c>
      <c r="D25" s="282">
        <f>'a6'!H26</f>
        <v>10482.012288867809</v>
      </c>
      <c r="E25" s="282">
        <f>'a5'!C27</f>
        <v>14676.150819452116</v>
      </c>
      <c r="F25" s="282">
        <f>'a4'!H26</f>
        <v>2969.873347979234</v>
      </c>
      <c r="G25" s="281">
        <f>'a3'!B23/'a3'!B$4</f>
        <v>1.0490066225165564</v>
      </c>
      <c r="H25" s="282">
        <f t="shared" si="0"/>
        <v>45778.703791946915</v>
      </c>
      <c r="I25" s="281">
        <f t="shared" si="1"/>
        <v>0.54183097666483182</v>
      </c>
      <c r="J25" s="281">
        <f t="shared" si="2"/>
        <v>10.731574279255712</v>
      </c>
      <c r="K25" s="281">
        <f t="shared" si="3"/>
        <v>0.62836593341729308</v>
      </c>
      <c r="L25" s="282">
        <f>'a1'!M27</f>
        <v>19251.239663160126</v>
      </c>
      <c r="M25" s="281">
        <f>'a2'!I26/'a2'!$E$7</f>
        <v>0.98553212756678343</v>
      </c>
      <c r="N25" s="282">
        <f>'a6'!O26</f>
        <v>11702.072747795195</v>
      </c>
      <c r="O25" s="282">
        <f>'a5'!E27</f>
        <v>10908.073783656686</v>
      </c>
      <c r="P25" s="282">
        <f>'a4'!L26</f>
        <v>2536.52148362451</v>
      </c>
      <c r="Q25" s="281">
        <f>'a3'!C23/'a3'!B$4</f>
        <v>1.0278145695364238</v>
      </c>
      <c r="R25" s="282">
        <f t="shared" si="41"/>
        <v>40132.397376867637</v>
      </c>
      <c r="S25" s="281">
        <f t="shared" si="43"/>
        <v>0.41378973225434978</v>
      </c>
      <c r="T25" s="281">
        <f t="shared" si="42"/>
        <v>10.59993920174241</v>
      </c>
      <c r="U25" s="281">
        <f t="shared" si="4"/>
        <v>0.50525858447067351</v>
      </c>
      <c r="V25" s="282">
        <f>'a1'!S27</f>
        <v>20722.503114237563</v>
      </c>
      <c r="W25" s="281">
        <f>'a2'!M26/'a2'!$E$7</f>
        <v>0.96428302662363063</v>
      </c>
      <c r="X25" s="282">
        <f>'a6'!V26</f>
        <v>11968.360428306636</v>
      </c>
      <c r="Y25" s="282">
        <f>'a5'!G27</f>
        <v>11496.991353763073</v>
      </c>
      <c r="Z25" s="282">
        <f>'a4'!N26</f>
        <v>2730.3734857306881</v>
      </c>
      <c r="AA25" s="281">
        <f>'a3'!D23/'a3'!$B$4</f>
        <v>1.0331125827814573</v>
      </c>
      <c r="AB25" s="282">
        <f t="shared" si="5"/>
        <v>42065.592488042173</v>
      </c>
      <c r="AC25" s="281">
        <f t="shared" si="6"/>
        <v>0.4576287819846277</v>
      </c>
      <c r="AD25" s="281">
        <f t="shared" si="7"/>
        <v>10.646985404945561</v>
      </c>
      <c r="AE25" s="281">
        <f t="shared" si="8"/>
        <v>0.54925698872396633</v>
      </c>
      <c r="AF25" s="282">
        <f>'a1'!Y27</f>
        <v>21566.231643966028</v>
      </c>
      <c r="AG25" s="281">
        <f>'a2'!Q26/'a2'!$E$7</f>
        <v>0.94714231022887618</v>
      </c>
      <c r="AH25" s="282">
        <f>'a6'!AC26</f>
        <v>12206.436315328141</v>
      </c>
      <c r="AI25" s="282">
        <f>'a5'!I27</f>
        <v>14422.708393136514</v>
      </c>
      <c r="AJ25" s="282">
        <f>'a4'!P26</f>
        <v>2841.5421989901574</v>
      </c>
      <c r="AK25" s="281">
        <f>'a3'!E23/'a3'!B$4</f>
        <v>1.0410596026490069</v>
      </c>
      <c r="AL25" s="282">
        <f t="shared" si="9"/>
        <v>46029.297848654125</v>
      </c>
      <c r="AM25" s="281">
        <f t="shared" si="10"/>
        <v>0.54751369603992106</v>
      </c>
      <c r="AN25" s="281">
        <f t="shared" si="11"/>
        <v>10.737033382483647</v>
      </c>
      <c r="AO25" s="281">
        <f t="shared" si="12"/>
        <v>0.63347137900757711</v>
      </c>
      <c r="AP25" s="282">
        <f>'a1'!AE27</f>
        <v>20147.445027894104</v>
      </c>
      <c r="AQ25" s="281">
        <f>'a2'!U26/'a2'!$E$7</f>
        <v>0.95622391684162411</v>
      </c>
      <c r="AR25" s="282">
        <f>'a6'!AJ26</f>
        <v>12259.226809570246</v>
      </c>
      <c r="AS25" s="282">
        <f>'a5'!K27</f>
        <v>11255.595670710816</v>
      </c>
      <c r="AT25" s="282">
        <f>'a4'!R26</f>
        <v>2654.6044850915496</v>
      </c>
      <c r="AU25" s="281">
        <f>'a3'!F23/'a3'!B$4</f>
        <v>1.0450331125827816</v>
      </c>
      <c r="AV25" s="282">
        <f t="shared" si="13"/>
        <v>41932.671364974478</v>
      </c>
      <c r="AW25" s="281">
        <f t="shared" si="14"/>
        <v>0.45461453076358632</v>
      </c>
      <c r="AX25" s="281">
        <f t="shared" si="15"/>
        <v>10.643820548246888</v>
      </c>
      <c r="AY25" s="281">
        <f t="shared" si="16"/>
        <v>0.54629716125753591</v>
      </c>
      <c r="AZ25" s="282">
        <f>'a1'!AK27</f>
        <v>20345.928632663177</v>
      </c>
      <c r="BA25" s="281">
        <f>'a2'!Y26/'a2'!$E$7</f>
        <v>0.92493987103114383</v>
      </c>
      <c r="BB25" s="282">
        <f>'a6'!AQ26</f>
        <v>9696.9140022861302</v>
      </c>
      <c r="BC25" s="282">
        <f>'a5'!M27</f>
        <v>13667.426825073771</v>
      </c>
      <c r="BD25" s="282">
        <f>'a4'!T26</f>
        <v>2680.7564595333529</v>
      </c>
      <c r="BE25" s="281">
        <f>'a3'!G23/'a3'!B$4</f>
        <v>1.0463576158940397</v>
      </c>
      <c r="BF25" s="282">
        <f t="shared" si="17"/>
        <v>41333.579508518415</v>
      </c>
      <c r="BG25" s="281">
        <f t="shared" si="18"/>
        <v>0.44102892963291457</v>
      </c>
      <c r="BH25" s="281">
        <f t="shared" si="19"/>
        <v>10.629430511752581</v>
      </c>
      <c r="BI25" s="281">
        <f t="shared" si="20"/>
        <v>0.53283935595575227</v>
      </c>
      <c r="BJ25" s="282">
        <f>'a1'!AQ27</f>
        <v>23649.331652299996</v>
      </c>
      <c r="BK25" s="281">
        <f>'a2'!AC26/'a2'!$E$7</f>
        <v>0.96647823390507148</v>
      </c>
      <c r="BL25" s="282">
        <f>'a6'!AX26</f>
        <v>10191.497345677435</v>
      </c>
      <c r="BM25" s="282">
        <f>'a5'!O27</f>
        <v>15916.443663622787</v>
      </c>
      <c r="BN25" s="282">
        <f>'a4'!V26</f>
        <v>3116.0090913113222</v>
      </c>
      <c r="BO25" s="281">
        <f>'a3'!H23/'a3'!B$4</f>
        <v>1.0529801324503312</v>
      </c>
      <c r="BP25" s="282">
        <f t="shared" si="21"/>
        <v>48277.555607999449</v>
      </c>
      <c r="BQ25" s="281">
        <f t="shared" si="22"/>
        <v>0.59849741886681196</v>
      </c>
      <c r="BR25" s="281">
        <f t="shared" si="23"/>
        <v>10.784722044435126</v>
      </c>
      <c r="BS25" s="281">
        <f t="shared" si="24"/>
        <v>0.67807062153899811</v>
      </c>
      <c r="BT25" s="282">
        <f>'a1'!AW27</f>
        <v>20870.503515605593</v>
      </c>
      <c r="BU25" s="281">
        <f>'a2'!AG26/'a2'!$E$7</f>
        <v>0.96853987820419085</v>
      </c>
      <c r="BV25" s="282">
        <f>'a6'!BE26</f>
        <v>11228.794807709708</v>
      </c>
      <c r="BW25" s="282">
        <f>'a5'!Q27</f>
        <v>13529.985067969468</v>
      </c>
      <c r="BX25" s="282">
        <f>'a4'!X26</f>
        <v>2749.8738506019149</v>
      </c>
      <c r="BY25" s="281">
        <f>'a3'!I23/'a3'!B$4</f>
        <v>1.0357615894039738</v>
      </c>
      <c r="BZ25" s="282">
        <f t="shared" si="25"/>
        <v>43732.776144724616</v>
      </c>
      <c r="CA25" s="281">
        <f t="shared" si="26"/>
        <v>0.49543549213630134</v>
      </c>
      <c r="CB25" s="281">
        <f t="shared" si="27"/>
        <v>10.685853126149667</v>
      </c>
      <c r="CC25" s="281">
        <f t="shared" si="28"/>
        <v>0.58560673840638122</v>
      </c>
      <c r="CD25" s="282">
        <f>'a1'!BC27</f>
        <v>21472.560082972315</v>
      </c>
      <c r="CE25" s="281">
        <f>'a2'!AK26/'a2'!$E$7</f>
        <v>0.96511220293518318</v>
      </c>
      <c r="CF25" s="282">
        <f>'a6'!BL26</f>
        <v>10774.160145168467</v>
      </c>
      <c r="CG25" s="282">
        <f>'a5'!S27</f>
        <v>11375.881039410886</v>
      </c>
      <c r="CH25" s="282">
        <f>'a4'!Z26</f>
        <v>2829.2001404514608</v>
      </c>
      <c r="CI25" s="281">
        <f>'a3'!J23/'a3'!B$4</f>
        <v>1.0410596026490062</v>
      </c>
      <c r="CJ25" s="282">
        <f t="shared" si="29"/>
        <v>41688.472656228092</v>
      </c>
      <c r="CK25" s="281">
        <f t="shared" si="30"/>
        <v>0.44907683864191617</v>
      </c>
      <c r="CL25" s="281">
        <f t="shared" si="31"/>
        <v>10.637979934469223</v>
      </c>
      <c r="CM25" s="281">
        <f t="shared" si="32"/>
        <v>0.54083492055412852</v>
      </c>
      <c r="CN25" s="282">
        <f>'a1'!BI27</f>
        <v>25033.303397445841</v>
      </c>
      <c r="CO25" s="281">
        <f>'a2'!AO26/'a2'!$E$7</f>
        <v>0.95262821135451459</v>
      </c>
      <c r="CP25" s="282">
        <f>'a6'!BS26</f>
        <v>11114.501095256375</v>
      </c>
      <c r="CQ25" s="282">
        <f>'a5'!U27</f>
        <v>15376.021661304272</v>
      </c>
      <c r="CR25" s="282">
        <f>'a4'!AB26</f>
        <v>3298.3596373392493</v>
      </c>
      <c r="CS25" s="281">
        <f>'a3'!K23/'a3'!B$4</f>
        <v>1.0503311258278147</v>
      </c>
      <c r="CT25" s="282">
        <f t="shared" si="33"/>
        <v>49407.149891532346</v>
      </c>
      <c r="CU25" s="281">
        <f t="shared" si="34"/>
        <v>0.62411321919891061</v>
      </c>
      <c r="CV25" s="281">
        <f t="shared" si="35"/>
        <v>10.807850427349369</v>
      </c>
      <c r="CW25" s="281">
        <f t="shared" si="36"/>
        <v>0.69970067607903474</v>
      </c>
      <c r="CX25" s="282">
        <f>'a1'!BO27</f>
        <v>23300.728109070293</v>
      </c>
      <c r="CY25" s="281">
        <f>'a2'!AS26/'a2'!$E$7</f>
        <v>0.93636947348356103</v>
      </c>
      <c r="CZ25" s="282">
        <f>'a6'!BZ26</f>
        <v>9746.2127984668405</v>
      </c>
      <c r="DA25" s="282">
        <f>'a5'!W27</f>
        <v>15678.575401502818</v>
      </c>
      <c r="DB25" s="282">
        <f>'a4'!AD26</f>
        <v>3070.077484197112</v>
      </c>
      <c r="DC25" s="281">
        <f>'a3'!L23/'a3'!B$4</f>
        <v>1.0622516556291388</v>
      </c>
      <c r="DD25" s="282">
        <f t="shared" si="37"/>
        <v>46922.631237206791</v>
      </c>
      <c r="DE25" s="281">
        <f t="shared" si="38"/>
        <v>0.56777180998822518</v>
      </c>
      <c r="DF25" s="281">
        <f t="shared" si="39"/>
        <v>10.756255380419388</v>
      </c>
      <c r="DG25" s="281">
        <f t="shared" si="40"/>
        <v>0.65144811630305488</v>
      </c>
    </row>
    <row r="26" spans="1:111">
      <c r="A26" s="273">
        <v>2001</v>
      </c>
      <c r="B26" s="282">
        <f>'a1'!G28</f>
        <v>22852.817110218137</v>
      </c>
      <c r="C26" s="281">
        <f>'a2'!E27/'a2'!E$7</f>
        <v>0.94983373331400855</v>
      </c>
      <c r="D26" s="282">
        <f>'a6'!H27</f>
        <v>10228.982546099567</v>
      </c>
      <c r="E26" s="282">
        <f>'a5'!C28</f>
        <v>14731.838832757036</v>
      </c>
      <c r="F26" s="282">
        <f>'a4'!H27</f>
        <v>3042.7464706509813</v>
      </c>
      <c r="G26" s="281">
        <f>'a3'!B24/'a3'!B$4</f>
        <v>1.0516556291390728</v>
      </c>
      <c r="H26" s="282">
        <f t="shared" si="0"/>
        <v>45877.899988864396</v>
      </c>
      <c r="I26" s="281">
        <f t="shared" si="1"/>
        <v>0.54408044801130018</v>
      </c>
      <c r="J26" s="281">
        <f t="shared" si="2"/>
        <v>10.733738798375004</v>
      </c>
      <c r="K26" s="281">
        <f t="shared" si="3"/>
        <v>0.6303902282751237</v>
      </c>
      <c r="L26" s="282">
        <f>'a1'!M28</f>
        <v>20032.71742336882</v>
      </c>
      <c r="M26" s="281">
        <f>'a2'!I27/'a2'!$E$7</f>
        <v>0.97755041407664089</v>
      </c>
      <c r="N26" s="282">
        <f>'a6'!O27</f>
        <v>11747.452798798675</v>
      </c>
      <c r="O26" s="282">
        <f>'a5'!E28</f>
        <v>10973.985212333755</v>
      </c>
      <c r="P26" s="282">
        <f>'a4'!L27</f>
        <v>2667.263293777879</v>
      </c>
      <c r="Q26" s="281">
        <f>'a3'!C24/'a3'!B$4</f>
        <v>1.0344370860927155</v>
      </c>
      <c r="R26" s="282">
        <f t="shared" si="41"/>
        <v>41002.154425239656</v>
      </c>
      <c r="S26" s="281">
        <f t="shared" si="43"/>
        <v>0.43351320572913771</v>
      </c>
      <c r="T26" s="281">
        <f t="shared" si="42"/>
        <v>10.621379891262967</v>
      </c>
      <c r="U26" s="281">
        <f t="shared" si="4"/>
        <v>0.5253102796291812</v>
      </c>
      <c r="V26" s="282">
        <f>'a1'!S28</f>
        <v>21073.42772472835</v>
      </c>
      <c r="W26" s="281">
        <f>'a2'!M27/'a2'!$E$7</f>
        <v>0.96497170570309976</v>
      </c>
      <c r="X26" s="282">
        <f>'a6'!V27</f>
        <v>11656.619822573066</v>
      </c>
      <c r="Y26" s="282">
        <f>'a5'!G28</f>
        <v>11589.48944069362</v>
      </c>
      <c r="Z26" s="282">
        <f>'a4'!N27</f>
        <v>2805.8290373866153</v>
      </c>
      <c r="AA26" s="281">
        <f>'a3'!D24/'a3'!$B$4</f>
        <v>1.0423841059602648</v>
      </c>
      <c r="AB26" s="282">
        <f t="shared" si="5"/>
        <v>42503.776603372513</v>
      </c>
      <c r="AC26" s="281">
        <f t="shared" si="6"/>
        <v>0.46756547958537509</v>
      </c>
      <c r="AD26" s="281">
        <f t="shared" si="7"/>
        <v>10.657348212220404</v>
      </c>
      <c r="AE26" s="281">
        <f t="shared" si="8"/>
        <v>0.55894846120493769</v>
      </c>
      <c r="AF26" s="282">
        <f>'a1'!Y28</f>
        <v>21844.644576801566</v>
      </c>
      <c r="AG26" s="281">
        <f>'a2'!Q27/'a2'!$E$7</f>
        <v>0.94278394289081369</v>
      </c>
      <c r="AH26" s="282">
        <f>'a6'!AC27</f>
        <v>12244.910335851182</v>
      </c>
      <c r="AI26" s="282">
        <f>'a5'!I28</f>
        <v>14517.197996708648</v>
      </c>
      <c r="AJ26" s="282">
        <f>'a4'!P27</f>
        <v>2908.5129797397485</v>
      </c>
      <c r="AK26" s="281">
        <f>'a3'!E24/'a3'!B$4</f>
        <v>1.0423841059602648</v>
      </c>
      <c r="AL26" s="282">
        <f t="shared" si="9"/>
        <v>46332.280154853746</v>
      </c>
      <c r="AM26" s="281">
        <f t="shared" si="10"/>
        <v>0.55438442332042281</v>
      </c>
      <c r="AN26" s="281">
        <f t="shared" si="11"/>
        <v>10.743594192715596</v>
      </c>
      <c r="AO26" s="281">
        <f t="shared" si="12"/>
        <v>0.63960715960538572</v>
      </c>
      <c r="AP26" s="282">
        <f>'a1'!AE28</f>
        <v>20340.881811634794</v>
      </c>
      <c r="AQ26" s="281">
        <f>'a2'!U27/'a2'!$E$7</f>
        <v>0.95263059376646519</v>
      </c>
      <c r="AR26" s="282">
        <f>'a6'!AJ27</f>
        <v>11869.175500447007</v>
      </c>
      <c r="AS26" s="282">
        <f>'a5'!K28</f>
        <v>11306.255500510388</v>
      </c>
      <c r="AT26" s="282">
        <f>'a4'!R27</f>
        <v>2708.2939509723196</v>
      </c>
      <c r="AU26" s="281">
        <f>'a3'!F24/'a3'!B$4</f>
        <v>1.0437086092715229</v>
      </c>
      <c r="AV26" s="282">
        <f t="shared" si="13"/>
        <v>41586.030323091036</v>
      </c>
      <c r="AW26" s="281">
        <f t="shared" si="14"/>
        <v>0.44675375469093692</v>
      </c>
      <c r="AX26" s="281">
        <f t="shared" si="15"/>
        <v>10.635519580311623</v>
      </c>
      <c r="AY26" s="281">
        <f t="shared" si="16"/>
        <v>0.53853395576925678</v>
      </c>
      <c r="AZ26" s="282">
        <f>'a1'!AK28</f>
        <v>20720.058363086322</v>
      </c>
      <c r="BA26" s="281">
        <f>'a2'!Y27/'a2'!$E$7</f>
        <v>0.92175643072013957</v>
      </c>
      <c r="BB26" s="282">
        <f>'a6'!AQ27</f>
        <v>9564.7407770480677</v>
      </c>
      <c r="BC26" s="282">
        <f>'a5'!M28</f>
        <v>13719.052677339845</v>
      </c>
      <c r="BD26" s="282">
        <f>'a4'!T27</f>
        <v>2758.7795479172532</v>
      </c>
      <c r="BE26" s="281">
        <f>'a3'!G24/'a3'!B$4</f>
        <v>1.0490066225165564</v>
      </c>
      <c r="BF26" s="282">
        <f t="shared" si="17"/>
        <v>41565.692543646801</v>
      </c>
      <c r="BG26" s="281">
        <f t="shared" si="18"/>
        <v>0.44629255503276194</v>
      </c>
      <c r="BH26" s="281">
        <f t="shared" si="19"/>
        <v>10.635030407528459</v>
      </c>
      <c r="BI26" s="281">
        <f t="shared" si="20"/>
        <v>0.53807647311607842</v>
      </c>
      <c r="BJ26" s="282">
        <f>'a1'!AQ28</f>
        <v>23821.827279501787</v>
      </c>
      <c r="BK26" s="281">
        <f>'a2'!AC27/'a2'!$E$7</f>
        <v>0.96620919774746405</v>
      </c>
      <c r="BL26" s="282">
        <f>'a6'!AX27</f>
        <v>9992.7744240422817</v>
      </c>
      <c r="BM26" s="282">
        <f>'a5'!O28</f>
        <v>15968.710713091003</v>
      </c>
      <c r="BN26" s="282">
        <f>'a4'!V27</f>
        <v>3171.7656746463786</v>
      </c>
      <c r="BO26" s="281">
        <f>'a3'!H24/'a3'!B$4</f>
        <v>1.0556291390728478</v>
      </c>
      <c r="BP26" s="282">
        <f t="shared" si="21"/>
        <v>48354.769146242535</v>
      </c>
      <c r="BQ26" s="281">
        <f t="shared" si="22"/>
        <v>0.60024838964225158</v>
      </c>
      <c r="BR26" s="281">
        <f t="shared" si="23"/>
        <v>10.786320133995163</v>
      </c>
      <c r="BS26" s="281">
        <f t="shared" si="24"/>
        <v>0.67956518190111403</v>
      </c>
      <c r="BT26" s="282">
        <f>'a1'!AW28</f>
        <v>21169.755804400349</v>
      </c>
      <c r="BU26" s="281">
        <f>'a2'!AG27/'a2'!$E$7</f>
        <v>0.96813715000288381</v>
      </c>
      <c r="BV26" s="282">
        <f>'a6'!BE27</f>
        <v>10940.415001714888</v>
      </c>
      <c r="BW26" s="282">
        <f>'a5'!Q28</f>
        <v>13481.396604796453</v>
      </c>
      <c r="BX26" s="282">
        <f>'a4'!X27</f>
        <v>2818.6546738511679</v>
      </c>
      <c r="BY26" s="281">
        <f>'a3'!I24/'a3'!B$4</f>
        <v>1.0397350993377479</v>
      </c>
      <c r="BZ26" s="282">
        <f t="shared" si="25"/>
        <v>43771.167452927955</v>
      </c>
      <c r="CA26" s="281">
        <f t="shared" si="26"/>
        <v>0.49630609151854066</v>
      </c>
      <c r="CB26" s="281">
        <f t="shared" si="27"/>
        <v>10.686730602274473</v>
      </c>
      <c r="CC26" s="281">
        <f t="shared" si="28"/>
        <v>0.58642736890646918</v>
      </c>
      <c r="CD26" s="282">
        <f>'a1'!BC28</f>
        <v>21931.758309763965</v>
      </c>
      <c r="CE26" s="281">
        <f>'a2'!AK27/'a2'!$E$7</f>
        <v>0.96280745664525369</v>
      </c>
      <c r="CF26" s="282">
        <f>'a6'!BL27</f>
        <v>10358.544199437238</v>
      </c>
      <c r="CG26" s="282">
        <f>'a5'!S28</f>
        <v>11396.045285019418</v>
      </c>
      <c r="CH26" s="282">
        <f>'a4'!Z27</f>
        <v>2920.1117687309779</v>
      </c>
      <c r="CI26" s="281">
        <f>'a3'!J24/'a3'!B$4</f>
        <v>1.0463576158940397</v>
      </c>
      <c r="CJ26" s="282">
        <f t="shared" si="29"/>
        <v>41802.549856197693</v>
      </c>
      <c r="CK26" s="281">
        <f t="shared" si="30"/>
        <v>0.45166376637293021</v>
      </c>
      <c r="CL26" s="281">
        <f t="shared" si="31"/>
        <v>10.640712617996783</v>
      </c>
      <c r="CM26" s="281">
        <f t="shared" si="32"/>
        <v>0.54339057236778732</v>
      </c>
      <c r="CN26" s="282">
        <f>'a1'!BI28</f>
        <v>25593.275319249678</v>
      </c>
      <c r="CO26" s="281">
        <f>'a2'!AO27/'a2'!$E$7</f>
        <v>0.94951520406209899</v>
      </c>
      <c r="CP26" s="282">
        <f>'a6'!BS27</f>
        <v>10823.149382634694</v>
      </c>
      <c r="CQ26" s="282">
        <f>'a5'!U28</f>
        <v>15470.961706204032</v>
      </c>
      <c r="CR26" s="282">
        <f>'a4'!AB27</f>
        <v>3407.6257546045053</v>
      </c>
      <c r="CS26" s="281">
        <f>'a3'!K24/'a3'!B$4</f>
        <v>1.0529801324503312</v>
      </c>
      <c r="CT26" s="282">
        <f t="shared" si="33"/>
        <v>49687.699404541985</v>
      </c>
      <c r="CU26" s="281">
        <f t="shared" si="34"/>
        <v>0.63047523821165397</v>
      </c>
      <c r="CV26" s="281">
        <f t="shared" si="35"/>
        <v>10.813512684561807</v>
      </c>
      <c r="CW26" s="281">
        <f t="shared" si="36"/>
        <v>0.70499611470865686</v>
      </c>
      <c r="CX26" s="282">
        <f>'a1'!BO28</f>
        <v>23567.863231091869</v>
      </c>
      <c r="CY26" s="281">
        <f>'a2'!AS27/'a2'!$E$7</f>
        <v>0.93495747329530876</v>
      </c>
      <c r="CZ26" s="282">
        <f>'a6'!BZ27</f>
        <v>9286.554077573217</v>
      </c>
      <c r="DA26" s="282">
        <f>'a5'!W28</f>
        <v>15753.852072509819</v>
      </c>
      <c r="DB26" s="282">
        <f>'a4'!AD27</f>
        <v>3137.951540999547</v>
      </c>
      <c r="DC26" s="281">
        <f>'a3'!L24/'a3'!B$4</f>
        <v>1.0635761589403976</v>
      </c>
      <c r="DD26" s="282">
        <f t="shared" si="37"/>
        <v>46730.775876391315</v>
      </c>
      <c r="DE26" s="281">
        <f t="shared" si="38"/>
        <v>0.56342110753962438</v>
      </c>
      <c r="DF26" s="281">
        <f t="shared" si="39"/>
        <v>10.752158238946137</v>
      </c>
      <c r="DG26" s="281">
        <f t="shared" si="40"/>
        <v>0.64761640036107748</v>
      </c>
    </row>
    <row r="27" spans="1:111">
      <c r="A27" s="273">
        <v>2002</v>
      </c>
      <c r="B27" s="282">
        <f>'a1'!G29</f>
        <v>23510.718834604977</v>
      </c>
      <c r="C27" s="281">
        <f>'a2'!E28/'a2'!E$7</f>
        <v>0.94725691070876661</v>
      </c>
      <c r="D27" s="282">
        <f>'a6'!H28</f>
        <v>10433.98082971429</v>
      </c>
      <c r="E27" s="282">
        <f>'a5'!C29</f>
        <v>14673.072095754458</v>
      </c>
      <c r="F27" s="282">
        <f>'a4'!H28</f>
        <v>3119.9523048771284</v>
      </c>
      <c r="G27" s="281">
        <f>'a3'!B25/'a3'!B$4</f>
        <v>1.0543046357615891</v>
      </c>
      <c r="H27" s="282">
        <f t="shared" si="0"/>
        <v>46661.194760095277</v>
      </c>
      <c r="I27" s="281">
        <f t="shared" si="1"/>
        <v>0.56184321713427521</v>
      </c>
      <c r="J27" s="281">
        <f t="shared" si="2"/>
        <v>10.750668150907595</v>
      </c>
      <c r="K27" s="281">
        <f t="shared" si="3"/>
        <v>0.64622284484694437</v>
      </c>
      <c r="L27" s="282">
        <f>'a1'!M29</f>
        <v>20776.50578173215</v>
      </c>
      <c r="M27" s="281">
        <f>'a2'!I28/'a2'!$E$7</f>
        <v>0.96794918102588001</v>
      </c>
      <c r="N27" s="282">
        <f>'a6'!O28</f>
        <v>11523.205069512132</v>
      </c>
      <c r="O27" s="282">
        <f>'a5'!E29</f>
        <v>10932.3259368259</v>
      </c>
      <c r="P27" s="282">
        <f>'a4'!L28</f>
        <v>2757.1129388693289</v>
      </c>
      <c r="Q27" s="281">
        <f>'a3'!C25/'a3'!B$4</f>
        <v>1.0370860927152317</v>
      </c>
      <c r="R27" s="282">
        <f t="shared" ref="R27:R32" si="44">(L27*M27+N27+O27-P27)*Q27</f>
        <v>41285.380823551721</v>
      </c>
      <c r="S27" s="281">
        <f t="shared" si="43"/>
        <v>0.43993592844799789</v>
      </c>
      <c r="T27" s="281">
        <f t="shared" si="42"/>
        <v>10.628263741068444</v>
      </c>
      <c r="U27" s="281">
        <f t="shared" si="4"/>
        <v>0.53174817229508886</v>
      </c>
      <c r="V27" s="282">
        <f>'a1'!S29</f>
        <v>21807.422559906488</v>
      </c>
      <c r="W27" s="281">
        <f>'a2'!M28/'a2'!$E$7</f>
        <v>0.956910808389977</v>
      </c>
      <c r="X27" s="282">
        <f>'a6'!V28</f>
        <v>12317.635700493456</v>
      </c>
      <c r="Y27" s="282">
        <f>'a5'!G29</f>
        <v>11572.122590630206</v>
      </c>
      <c r="Z27" s="282">
        <f>'a4'!N28</f>
        <v>2893.9190995328368</v>
      </c>
      <c r="AA27" s="281">
        <f>'a3'!D25/'a3'!$B$4</f>
        <v>1.0384105960264902</v>
      </c>
      <c r="AB27" s="282">
        <f t="shared" ref="AB27:AB32" si="45">(V27*W27+X27+Y27-Z27)*AA27</f>
        <v>43471.60327570534</v>
      </c>
      <c r="AC27" s="281">
        <f t="shared" si="6"/>
        <v>0.4895128771209038</v>
      </c>
      <c r="AD27" s="281">
        <f t="shared" si="7"/>
        <v>10.67986320565157</v>
      </c>
      <c r="AE27" s="281">
        <f t="shared" si="8"/>
        <v>0.58000486353494196</v>
      </c>
      <c r="AF27" s="282">
        <f>'a1'!Y29</f>
        <v>22707.952167446019</v>
      </c>
      <c r="AG27" s="281">
        <f>'a2'!Q28/'a2'!$E$7</f>
        <v>0.93928605770257467</v>
      </c>
      <c r="AH27" s="282">
        <f>'a6'!AC28</f>
        <v>12417.712880342147</v>
      </c>
      <c r="AI27" s="282">
        <f>'a5'!I29</f>
        <v>14472.551719738147</v>
      </c>
      <c r="AJ27" s="282">
        <f>'a4'!P28</f>
        <v>3013.4224394527391</v>
      </c>
      <c r="AK27" s="281">
        <f>'a3'!E25/'a3'!B$4</f>
        <v>1.0437086092715233</v>
      </c>
      <c r="AL27" s="282">
        <f t="shared" ref="AL27:AL32" si="46">(AF27*AG27+AH27+AI27-AJ27)*AK27</f>
        <v>47182.001011951543</v>
      </c>
      <c r="AM27" s="281">
        <f t="shared" si="10"/>
        <v>0.57365353624950144</v>
      </c>
      <c r="AN27" s="281">
        <f t="shared" si="11"/>
        <v>10.761767764354607</v>
      </c>
      <c r="AO27" s="281">
        <f t="shared" si="12"/>
        <v>0.65660339091116371</v>
      </c>
      <c r="AP27" s="282">
        <f>'a1'!AE29</f>
        <v>21017.598736008284</v>
      </c>
      <c r="AQ27" s="281">
        <f>'a2'!U28/'a2'!$E$7</f>
        <v>0.94614168966171863</v>
      </c>
      <c r="AR27" s="282">
        <f>'a6'!AJ28</f>
        <v>11819.958487584978</v>
      </c>
      <c r="AS27" s="282">
        <f>'a5'!K29</f>
        <v>11260.452863223121</v>
      </c>
      <c r="AT27" s="282">
        <f>'a4'!R28</f>
        <v>2789.1067934033003</v>
      </c>
      <c r="AU27" s="281">
        <f>'a3'!F25/'a3'!B$4</f>
        <v>1.0503311258278147</v>
      </c>
      <c r="AV27" s="282">
        <f t="shared" ref="AV27:AV32" si="47">(AP27*AQ27+AR27+AS27-AT27)*AU27</f>
        <v>42199.08110454581</v>
      </c>
      <c r="AW27" s="281">
        <f t="shared" si="14"/>
        <v>0.46065590224967612</v>
      </c>
      <c r="AX27" s="281">
        <f t="shared" si="15"/>
        <v>10.650153725013233</v>
      </c>
      <c r="AY27" s="281">
        <f t="shared" si="16"/>
        <v>0.55222005519161144</v>
      </c>
      <c r="AZ27" s="282">
        <f>'a1'!AK29</f>
        <v>21414.857123199461</v>
      </c>
      <c r="BA27" s="281">
        <f>'a2'!Y28/'a2'!$E$7</f>
        <v>0.91729457987994645</v>
      </c>
      <c r="BB27" s="282">
        <f>'a6'!AQ28</f>
        <v>9745.1023356231017</v>
      </c>
      <c r="BC27" s="282">
        <f>'a5'!M29</f>
        <v>13654.152945632959</v>
      </c>
      <c r="BD27" s="282">
        <f>'a4'!T28</f>
        <v>2841.8243317086199</v>
      </c>
      <c r="BE27" s="281">
        <f>'a3'!G25/'a3'!B$4</f>
        <v>1.0503311258278143</v>
      </c>
      <c r="BF27" s="282">
        <f t="shared" ref="BF27:BF32" si="48">(AZ27*BA27+BB27+BC27-BD27)*BE27</f>
        <v>42224.533126922492</v>
      </c>
      <c r="BG27" s="281">
        <f t="shared" si="18"/>
        <v>0.46123307755301607</v>
      </c>
      <c r="BH27" s="281">
        <f t="shared" si="19"/>
        <v>10.650756684822039</v>
      </c>
      <c r="BI27" s="281">
        <f t="shared" si="20"/>
        <v>0.55278395339401809</v>
      </c>
      <c r="BJ27" s="282">
        <f>'a1'!AQ29</f>
        <v>24410.017583672932</v>
      </c>
      <c r="BK27" s="281">
        <f>'a2'!AC28/'a2'!$E$7</f>
        <v>0.96565211327562017</v>
      </c>
      <c r="BL27" s="282">
        <f>'a6'!AX28</f>
        <v>10316.984825797465</v>
      </c>
      <c r="BM27" s="282">
        <f>'a5'!O29</f>
        <v>15908.943388306996</v>
      </c>
      <c r="BN27" s="282">
        <f>'a4'!V28</f>
        <v>3239.2923056940294</v>
      </c>
      <c r="BO27" s="281">
        <f>'a3'!H25/'a3'!B$4</f>
        <v>1.0582781456953643</v>
      </c>
      <c r="BP27" s="282">
        <f t="shared" ref="BP27:BP32" si="49">(BJ27*BK27+BL27+BM27-BN27)*BO27</f>
        <v>49271.547758371154</v>
      </c>
      <c r="BQ27" s="281">
        <f t="shared" si="22"/>
        <v>0.621038170733899</v>
      </c>
      <c r="BR27" s="281">
        <f t="shared" si="23"/>
        <v>10.805102068853641</v>
      </c>
      <c r="BS27" s="281">
        <f t="shared" si="24"/>
        <v>0.69713036477025936</v>
      </c>
      <c r="BT27" s="282">
        <f>'a1'!AW29</f>
        <v>21727.703427049833</v>
      </c>
      <c r="BU27" s="281">
        <f>'a2'!AG28/'a2'!$E$7</f>
        <v>0.96606644625897964</v>
      </c>
      <c r="BV27" s="282">
        <f>'a6'!BE28</f>
        <v>11394.654278528729</v>
      </c>
      <c r="BW27" s="282">
        <f>'a5'!Q29</f>
        <v>13417.638111535418</v>
      </c>
      <c r="BX27" s="282">
        <f>'a4'!X28</f>
        <v>2883.3400996286382</v>
      </c>
      <c r="BY27" s="281">
        <f>'a3'!I25/'a3'!B$4</f>
        <v>1.0410596026490069</v>
      </c>
      <c r="BZ27" s="282">
        <f t="shared" ref="BZ27:BZ32" si="50">(BT27*BU27+BV27+BW27-BX27)*BY27</f>
        <v>44681.609291525354</v>
      </c>
      <c r="CA27" s="281">
        <f t="shared" si="26"/>
        <v>0.51695217364863022</v>
      </c>
      <c r="CB27" s="281">
        <f t="shared" si="27"/>
        <v>10.707317270697555</v>
      </c>
      <c r="CC27" s="281">
        <f t="shared" si="28"/>
        <v>0.6056803691028082</v>
      </c>
      <c r="CD27" s="282">
        <f>'a1'!BC29</f>
        <v>22649.319276449703</v>
      </c>
      <c r="CE27" s="281">
        <f>'a2'!AK28/'a2'!$E$7</f>
        <v>0.96236706792058369</v>
      </c>
      <c r="CF27" s="282">
        <f>'a6'!BL28</f>
        <v>10934.299700746913</v>
      </c>
      <c r="CG27" s="282">
        <f>'a5'!S29</f>
        <v>11347.274100203887</v>
      </c>
      <c r="CH27" s="282">
        <f>'a4'!Z28</f>
        <v>3005.6416555178685</v>
      </c>
      <c r="CI27" s="281">
        <f>'a3'!J25/'a3'!B$4</f>
        <v>1.0450331125827816</v>
      </c>
      <c r="CJ27" s="282">
        <f t="shared" ref="CJ27:CJ32" si="51">(CD27*CE27+CF27+CG27-CH27)*CI27</f>
        <v>42922.531258170362</v>
      </c>
      <c r="CK27" s="281">
        <f t="shared" si="30"/>
        <v>0.47706157546848271</v>
      </c>
      <c r="CL27" s="281">
        <f t="shared" si="31"/>
        <v>10.667152171197834</v>
      </c>
      <c r="CM27" s="281">
        <f t="shared" si="32"/>
        <v>0.56811728931438232</v>
      </c>
      <c r="CN27" s="282">
        <f>'a1'!BI29</f>
        <v>26138.678550799777</v>
      </c>
      <c r="CO27" s="281">
        <f>'a2'!AO28/'a2'!$E$7</f>
        <v>0.94866021128487876</v>
      </c>
      <c r="CP27" s="282">
        <f>'a6'!BS28</f>
        <v>10743.68154239338</v>
      </c>
      <c r="CQ27" s="282">
        <f>'a5'!U29</f>
        <v>15417.418712778046</v>
      </c>
      <c r="CR27" s="282">
        <f>'a4'!AB28</f>
        <v>3468.6914919409496</v>
      </c>
      <c r="CS27" s="281">
        <f>'a3'!K25/'a3'!B$4</f>
        <v>1.0569536423841062</v>
      </c>
      <c r="CT27" s="282">
        <f t="shared" ref="CT27:CT32" si="52">(CN27*CO27+CP27+CQ27-CR27)*CS27</f>
        <v>50193.812182505841</v>
      </c>
      <c r="CU27" s="281">
        <f t="shared" si="34"/>
        <v>0.64195235353955604</v>
      </c>
      <c r="CV27" s="281">
        <f t="shared" si="35"/>
        <v>10.82364703478558</v>
      </c>
      <c r="CW27" s="281">
        <f t="shared" si="36"/>
        <v>0.71447393029484918</v>
      </c>
      <c r="CX27" s="282">
        <f>'a1'!BO29</f>
        <v>24332.750324101758</v>
      </c>
      <c r="CY27" s="281">
        <f>'a2'!AS28/'a2'!$E$7</f>
        <v>0.9298371381515429</v>
      </c>
      <c r="CZ27" s="282">
        <f>'a6'!BZ28</f>
        <v>9502.8388267589908</v>
      </c>
      <c r="DA27" s="282">
        <f>'a5'!W29</f>
        <v>15698.973812837046</v>
      </c>
      <c r="DB27" s="282">
        <f>'a4'!AD28</f>
        <v>3229.0386777090016</v>
      </c>
      <c r="DC27" s="281">
        <f>'a3'!L25/'a3'!B$4</f>
        <v>1.0649006622516557</v>
      </c>
      <c r="DD27" s="282">
        <f t="shared" ref="DD27:DD32" si="53">(CX27*CY27+CZ27+DA27-DB27)*DC27</f>
        <v>47492.726072623977</v>
      </c>
      <c r="DE27" s="281">
        <f t="shared" si="38"/>
        <v>0.58069984590987822</v>
      </c>
      <c r="DF27" s="281">
        <f t="shared" si="39"/>
        <v>10.768331842983144</v>
      </c>
      <c r="DG27" s="281">
        <f t="shared" si="40"/>
        <v>0.66274222816869299</v>
      </c>
    </row>
    <row r="28" spans="1:111">
      <c r="A28" s="273">
        <v>2003</v>
      </c>
      <c r="B28" s="282">
        <f>'a1'!G30</f>
        <v>23980.63862160658</v>
      </c>
      <c r="C28" s="281">
        <f>'a2'!E29/'a2'!E$7</f>
        <v>0.94516251427548648</v>
      </c>
      <c r="D28" s="282">
        <f>'a6'!H29</f>
        <v>10974.767412373683</v>
      </c>
      <c r="E28" s="282">
        <f>'a5'!C30</f>
        <v>14579.857064971106</v>
      </c>
      <c r="F28" s="282">
        <f>'a4'!H29</f>
        <v>3207.7110449778706</v>
      </c>
      <c r="G28" s="281">
        <f>'a3'!B26/'a3'!B$4</f>
        <v>1.0556291390728476</v>
      </c>
      <c r="H28" s="282">
        <f t="shared" ref="H28:H33" si="54">(B28*C28+D28+E28-F28)*G28</f>
        <v>47516.521534224441</v>
      </c>
      <c r="I28" s="281">
        <f t="shared" si="1"/>
        <v>0.58123945539804001</v>
      </c>
      <c r="J28" s="281">
        <f t="shared" ref="J28:J33" si="55">LN(H28)</f>
        <v>10.768832751319909</v>
      </c>
      <c r="K28" s="281">
        <f t="shared" si="3"/>
        <v>0.66321068610991396</v>
      </c>
      <c r="L28" s="282">
        <f>'a1'!M30</f>
        <v>21465.535365380871</v>
      </c>
      <c r="M28" s="281">
        <f>'a2'!I29/'a2'!$E$7</f>
        <v>0.95996377010127754</v>
      </c>
      <c r="N28" s="282">
        <f>'a6'!O29</f>
        <v>11862.669357283205</v>
      </c>
      <c r="O28" s="282">
        <f>'a5'!E30</f>
        <v>10866.88619808976</v>
      </c>
      <c r="P28" s="282">
        <f>'a4'!L29</f>
        <v>2871.2844542787393</v>
      </c>
      <c r="Q28" s="281">
        <f>'a3'!C26/'a3'!B$4</f>
        <v>1.0384105960264898</v>
      </c>
      <c r="R28" s="282">
        <f t="shared" si="44"/>
        <v>42018.669362155</v>
      </c>
      <c r="S28" s="281">
        <f t="shared" si="43"/>
        <v>0.45656470664252835</v>
      </c>
      <c r="T28" s="281">
        <f t="shared" ref="T28:T33" si="56">LN(R28)</f>
        <v>10.645869307123553</v>
      </c>
      <c r="U28" s="281">
        <f t="shared" si="4"/>
        <v>0.5482131951802689</v>
      </c>
      <c r="V28" s="282">
        <f>'a1'!S30</f>
        <v>22298.818745582139</v>
      </c>
      <c r="W28" s="281">
        <f>'a2'!M29/'a2'!$E$7</f>
        <v>0.95812295726417007</v>
      </c>
      <c r="X28" s="282">
        <f>'a6'!V29</f>
        <v>12351.750826672767</v>
      </c>
      <c r="Y28" s="282">
        <f>'a5'!G30</f>
        <v>11524.4506673701</v>
      </c>
      <c r="Z28" s="282">
        <f>'a4'!N29</f>
        <v>2982.7465527009135</v>
      </c>
      <c r="AA28" s="281">
        <f>'a3'!D26/'a3'!$B$4</f>
        <v>1.0476821192052979</v>
      </c>
      <c r="AB28" s="282">
        <f t="shared" si="45"/>
        <v>44273.438271752646</v>
      </c>
      <c r="AC28" s="281">
        <f t="shared" si="6"/>
        <v>0.50769608277045575</v>
      </c>
      <c r="AD28" s="281">
        <f t="shared" ref="AD28:AD33" si="57">LN(AB28)</f>
        <v>10.698140188663643</v>
      </c>
      <c r="AE28" s="281">
        <f t="shared" si="8"/>
        <v>0.5970978069043219</v>
      </c>
      <c r="AF28" s="282">
        <f>'a1'!Y30</f>
        <v>23176.50207898545</v>
      </c>
      <c r="AG28" s="281">
        <f>'a2'!Q29/'a2'!$E$7</f>
        <v>0.93577317244134794</v>
      </c>
      <c r="AH28" s="282">
        <f>'a6'!AC29</f>
        <v>12830.748213598265</v>
      </c>
      <c r="AI28" s="282">
        <f>'a5'!I30</f>
        <v>14399.003439181448</v>
      </c>
      <c r="AJ28" s="282">
        <f>'a4'!P29</f>
        <v>3100.1477014765828</v>
      </c>
      <c r="AK28" s="281">
        <f>'a3'!E26/'a3'!B$4</f>
        <v>1.0423841059602648</v>
      </c>
      <c r="AL28" s="282">
        <f t="shared" si="46"/>
        <v>47759.488841744416</v>
      </c>
      <c r="AM28" s="281">
        <f t="shared" si="10"/>
        <v>0.58674922304416677</v>
      </c>
      <c r="AN28" s="281">
        <f t="shared" ref="AN28:AN33" si="58">LN(AL28)</f>
        <v>10.773933045365668</v>
      </c>
      <c r="AO28" s="281">
        <f t="shared" si="12"/>
        <v>0.66798056728963351</v>
      </c>
      <c r="AP28" s="282">
        <f>'a1'!AE30</f>
        <v>21359.920260567542</v>
      </c>
      <c r="AQ28" s="281">
        <f>'a2'!U29/'a2'!$E$7</f>
        <v>0.94465296284288192</v>
      </c>
      <c r="AR28" s="282">
        <f>'a6'!AJ29</f>
        <v>12138.791035328588</v>
      </c>
      <c r="AS28" s="282">
        <f>'a5'!K30</f>
        <v>11188.00001406726</v>
      </c>
      <c r="AT28" s="282">
        <f>'a4'!R29</f>
        <v>2857.1571099835392</v>
      </c>
      <c r="AU28" s="281">
        <f>'a3'!F26/'a3'!B$4</f>
        <v>1.0490066225165562</v>
      </c>
      <c r="AV28" s="282">
        <f t="shared" si="47"/>
        <v>42639.335036448938</v>
      </c>
      <c r="AW28" s="281">
        <f t="shared" si="14"/>
        <v>0.47063953706392175</v>
      </c>
      <c r="AX28" s="281">
        <f t="shared" ref="AX28:AX33" si="59">LN(AV28)</f>
        <v>10.66053246388813</v>
      </c>
      <c r="AY28" s="281">
        <f t="shared" si="16"/>
        <v>0.5619264271741754</v>
      </c>
      <c r="AZ28" s="282">
        <f>'a1'!AK30</f>
        <v>21901.470700409165</v>
      </c>
      <c r="BA28" s="281">
        <f>'a2'!Y29/'a2'!$E$7</f>
        <v>0.91454417437835767</v>
      </c>
      <c r="BB28" s="282">
        <f>'a6'!AQ29</f>
        <v>10308.003331837941</v>
      </c>
      <c r="BC28" s="282">
        <f>'a5'!M30</f>
        <v>13554.26775918259</v>
      </c>
      <c r="BD28" s="282">
        <f>'a4'!T29</f>
        <v>2929.5962703705122</v>
      </c>
      <c r="BE28" s="281">
        <f>'a3'!G26/'a3'!B$4</f>
        <v>1.0543046357615893</v>
      </c>
      <c r="BF28" s="282">
        <f t="shared" si="48"/>
        <v>43186.992925803832</v>
      </c>
      <c r="BG28" s="281">
        <f t="shared" si="18"/>
        <v>0.48305877054316504</v>
      </c>
      <c r="BH28" s="281">
        <f t="shared" ref="BH28:BH33" si="60">LN(BF28)</f>
        <v>10.673294639215136</v>
      </c>
      <c r="BI28" s="281">
        <f t="shared" si="20"/>
        <v>0.57386182920363049</v>
      </c>
      <c r="BJ28" s="282">
        <f>'a1'!AQ30</f>
        <v>24813.477523428061</v>
      </c>
      <c r="BK28" s="281">
        <f>'a2'!AC29/'a2'!$E$7</f>
        <v>0.96430851601963075</v>
      </c>
      <c r="BL28" s="282">
        <f>'a6'!AX29</f>
        <v>10652.017267066714</v>
      </c>
      <c r="BM28" s="282">
        <f>'a5'!O30</f>
        <v>15817.141437043114</v>
      </c>
      <c r="BN28" s="282">
        <f>'a4'!V29</f>
        <v>3319.1136888446181</v>
      </c>
      <c r="BO28" s="281">
        <f>'a3'!H26/'a3'!B$4</f>
        <v>1.0596026490066226</v>
      </c>
      <c r="BP28" s="282">
        <f t="shared" si="49"/>
        <v>49883.859817926983</v>
      </c>
      <c r="BQ28" s="281">
        <f t="shared" si="22"/>
        <v>0.63492356630217561</v>
      </c>
      <c r="BR28" s="281">
        <f t="shared" ref="BR28:BR33" si="61">LN(BP28)</f>
        <v>10.817452778875655</v>
      </c>
      <c r="BS28" s="281">
        <f t="shared" si="24"/>
        <v>0.70868095749327398</v>
      </c>
      <c r="BT28" s="282">
        <f>'a1'!AW30</f>
        <v>21964.668149426434</v>
      </c>
      <c r="BU28" s="281">
        <f>'a2'!AG29/'a2'!$E$7</f>
        <v>0.96263783848331241</v>
      </c>
      <c r="BV28" s="282">
        <f>'a6'!BE29</f>
        <v>12576.94693735184</v>
      </c>
      <c r="BW28" s="282">
        <f>'a5'!Q30</f>
        <v>13323.729263454392</v>
      </c>
      <c r="BX28" s="282">
        <f>'a4'!X29</f>
        <v>2938.0497214410134</v>
      </c>
      <c r="BY28" s="281">
        <f>'a3'!I26/'a3'!B$4</f>
        <v>1.0397350993377483</v>
      </c>
      <c r="BZ28" s="282">
        <f t="shared" si="50"/>
        <v>45859.229155681969</v>
      </c>
      <c r="CA28" s="281">
        <f t="shared" si="26"/>
        <v>0.54365704967987527</v>
      </c>
      <c r="CB28" s="281">
        <f t="shared" ref="CB28:CB33" si="62">LN(BZ28)</f>
        <v>10.733331747628718</v>
      </c>
      <c r="CC28" s="281">
        <f t="shared" si="28"/>
        <v>0.63000954753858529</v>
      </c>
      <c r="CD28" s="282">
        <f>'a1'!BC30</f>
        <v>23178.76806779702</v>
      </c>
      <c r="CE28" s="281">
        <f>'a2'!AK29/'a2'!$E$7</f>
        <v>0.95974327754091537</v>
      </c>
      <c r="CF28" s="282">
        <f>'a6'!BL29</f>
        <v>12787.350540691625</v>
      </c>
      <c r="CG28" s="282">
        <f>'a5'!S30</f>
        <v>11271.126175625601</v>
      </c>
      <c r="CH28" s="282">
        <f>'a4'!Z29</f>
        <v>3100.4508058873271</v>
      </c>
      <c r="CI28" s="281">
        <f>'a3'!J26/'a3'!B$4</f>
        <v>1.0463576158940393</v>
      </c>
      <c r="CJ28" s="282">
        <f t="shared" si="51"/>
        <v>45206.512938663182</v>
      </c>
      <c r="CK28" s="281">
        <f t="shared" si="30"/>
        <v>0.528855409363156</v>
      </c>
      <c r="CL28" s="281">
        <f t="shared" ref="CL28:CL33" si="63">LN(CJ28)</f>
        <v>10.718996447003475</v>
      </c>
      <c r="CM28" s="281">
        <f t="shared" si="32"/>
        <v>0.61660293214651296</v>
      </c>
      <c r="CN28" s="282">
        <f>'a1'!BI30</f>
        <v>26551.138603829957</v>
      </c>
      <c r="CO28" s="281">
        <f>'a2'!AO29/'a2'!$E$7</f>
        <v>0.9473278482154025</v>
      </c>
      <c r="CP28" s="282">
        <f>'a6'!BS29</f>
        <v>11989.438532408909</v>
      </c>
      <c r="CQ28" s="282">
        <f>'a5'!U30</f>
        <v>15334.207007937419</v>
      </c>
      <c r="CR28" s="282">
        <f>'a4'!AB29</f>
        <v>3551.5476422511483</v>
      </c>
      <c r="CS28" s="281">
        <f>'a3'!K26/'a3'!B$4</f>
        <v>1.0569536423841062</v>
      </c>
      <c r="CT28" s="282">
        <f t="shared" si="52"/>
        <v>51711.172526709401</v>
      </c>
      <c r="CU28" s="281">
        <f t="shared" si="34"/>
        <v>0.67636152165910324</v>
      </c>
      <c r="CV28" s="281">
        <f t="shared" ref="CV28:CV33" si="64">LN(CT28)</f>
        <v>10.853429140180754</v>
      </c>
      <c r="CW28" s="281">
        <f t="shared" si="36"/>
        <v>0.74232665853803526</v>
      </c>
      <c r="CX28" s="282">
        <f>'a1'!BO30</f>
        <v>25000.957696020978</v>
      </c>
      <c r="CY28" s="281">
        <f>'a2'!AS29/'a2'!$E$7</f>
        <v>0.92724640438084271</v>
      </c>
      <c r="CZ28" s="282">
        <f>'a6'!BZ29</f>
        <v>9580.2155832395638</v>
      </c>
      <c r="DA28" s="282">
        <f>'a5'!W30</f>
        <v>15593.78858034581</v>
      </c>
      <c r="DB28" s="282">
        <f>'a4'!AD29</f>
        <v>3344.1915122433165</v>
      </c>
      <c r="DC28" s="281">
        <f>'a3'!L26/'a3'!B$4</f>
        <v>1.0649006622516557</v>
      </c>
      <c r="DD28" s="282">
        <f t="shared" si="53"/>
        <v>47933.160354924876</v>
      </c>
      <c r="DE28" s="281">
        <f t="shared" si="38"/>
        <v>0.59068757052861964</v>
      </c>
      <c r="DF28" s="281">
        <f t="shared" ref="DF28:DF33" si="65">LN(DD28)</f>
        <v>10.777562826865497</v>
      </c>
      <c r="DG28" s="281">
        <f t="shared" si="40"/>
        <v>0.67137520028670994</v>
      </c>
    </row>
    <row r="29" spans="1:111">
      <c r="A29" s="273">
        <v>2004</v>
      </c>
      <c r="B29" s="282">
        <f>'a1'!G31</f>
        <v>24549.026937612896</v>
      </c>
      <c r="C29" s="281">
        <f>'a2'!E30/'a2'!E$7</f>
        <v>0.94255699824811368</v>
      </c>
      <c r="D29" s="282">
        <f>'a6'!H30</f>
        <v>11165.232643530328</v>
      </c>
      <c r="E29" s="282">
        <f>'a5'!C31</f>
        <v>14705.584507890568</v>
      </c>
      <c r="F29" s="282">
        <f>'a4'!H30</f>
        <v>3299.5881810265</v>
      </c>
      <c r="G29" s="281">
        <f>'a3'!B27/'a3'!B$4</f>
        <v>1.0609271523178803</v>
      </c>
      <c r="H29" s="282">
        <f t="shared" si="54"/>
        <v>48495.071489548238</v>
      </c>
      <c r="I29" s="281">
        <f t="shared" si="1"/>
        <v>0.6034300247342812</v>
      </c>
      <c r="J29" s="281">
        <f t="shared" si="55"/>
        <v>10.789217452989837</v>
      </c>
      <c r="K29" s="281">
        <f t="shared" si="3"/>
        <v>0.68227480358573589</v>
      </c>
      <c r="L29" s="282">
        <f>'a1'!M31</f>
        <v>21852.526849405611</v>
      </c>
      <c r="M29" s="281">
        <f>'a2'!I30/'a2'!$E$7</f>
        <v>0.95669610061714971</v>
      </c>
      <c r="N29" s="282">
        <f>'a6'!O30</f>
        <v>11580.539051847605</v>
      </c>
      <c r="O29" s="282">
        <f>'a5'!E31</f>
        <v>10957.679846791743</v>
      </c>
      <c r="P29" s="282">
        <f>'a4'!L30</f>
        <v>2937.1567150544793</v>
      </c>
      <c r="Q29" s="281">
        <f>'a3'!C27/'a3'!B$4</f>
        <v>1.0357615894039738</v>
      </c>
      <c r="R29" s="282">
        <f t="shared" si="44"/>
        <v>41955.894460756906</v>
      </c>
      <c r="S29" s="281">
        <f t="shared" si="43"/>
        <v>0.45514116071677213</v>
      </c>
      <c r="T29" s="281">
        <f t="shared" si="56"/>
        <v>10.644374213603951</v>
      </c>
      <c r="U29" s="281">
        <f t="shared" si="4"/>
        <v>0.54681495845566352</v>
      </c>
      <c r="V29" s="282">
        <f>'a1'!S31</f>
        <v>22828.297501452646</v>
      </c>
      <c r="W29" s="281">
        <f>'a2'!M30/'a2'!$E$7</f>
        <v>0.95109570755757911</v>
      </c>
      <c r="X29" s="282">
        <f>'a6'!V30</f>
        <v>12031.237538594753</v>
      </c>
      <c r="Y29" s="282">
        <f>'a5'!G31</f>
        <v>11638.006415601381</v>
      </c>
      <c r="Z29" s="282">
        <f>'a4'!N30</f>
        <v>3068.3081989429884</v>
      </c>
      <c r="AA29" s="281">
        <f>'a3'!D27/'a3'!$B$4</f>
        <v>1.0503311258278147</v>
      </c>
      <c r="AB29" s="282">
        <f t="shared" si="45"/>
        <v>44442.483967082931</v>
      </c>
      <c r="AC29" s="281">
        <f t="shared" si="6"/>
        <v>0.51152953062134099</v>
      </c>
      <c r="AD29" s="281">
        <f t="shared" si="57"/>
        <v>10.701951137040359</v>
      </c>
      <c r="AE29" s="281">
        <f t="shared" si="8"/>
        <v>0.60066187022614015</v>
      </c>
      <c r="AF29" s="282">
        <f>'a1'!Y31</f>
        <v>23753.171346353589</v>
      </c>
      <c r="AG29" s="281">
        <f>'a2'!Q30/'a2'!$E$7</f>
        <v>0.9331981033164245</v>
      </c>
      <c r="AH29" s="282">
        <f>'a6'!AC30</f>
        <v>12676.91753127457</v>
      </c>
      <c r="AI29" s="282">
        <f>'a5'!I31</f>
        <v>14535.854220127536</v>
      </c>
      <c r="AJ29" s="282">
        <f>'a4'!P30</f>
        <v>3192.6187394516228</v>
      </c>
      <c r="AK29" s="281">
        <f>'a3'!E27/'a3'!B$4</f>
        <v>1.0476821192052976</v>
      </c>
      <c r="AL29" s="282">
        <f t="shared" si="46"/>
        <v>48388.840875434544</v>
      </c>
      <c r="AM29" s="281">
        <f t="shared" si="10"/>
        <v>0.60102103396656781</v>
      </c>
      <c r="AN29" s="281">
        <f t="shared" si="58"/>
        <v>10.787024505696676</v>
      </c>
      <c r="AO29" s="281">
        <f t="shared" si="12"/>
        <v>0.68022392221930561</v>
      </c>
      <c r="AP29" s="282">
        <f>'a1'!AE31</f>
        <v>21986.365437759116</v>
      </c>
      <c r="AQ29" s="281">
        <f>'a2'!U30/'a2'!$E$7</f>
        <v>0.94311425534448157</v>
      </c>
      <c r="AR29" s="282">
        <f>'a6'!AJ30</f>
        <v>12392.379399393967</v>
      </c>
      <c r="AS29" s="282">
        <f>'a5'!K31</f>
        <v>11276.998271804199</v>
      </c>
      <c r="AT29" s="282">
        <f>'a4'!R30</f>
        <v>2955.1457060405078</v>
      </c>
      <c r="AU29" s="281">
        <f>'a3'!F27/'a3'!B$4</f>
        <v>1.0556291390728476</v>
      </c>
      <c r="AV29" s="282">
        <f t="shared" si="47"/>
        <v>43755.708140766925</v>
      </c>
      <c r="AW29" s="281">
        <f t="shared" si="14"/>
        <v>0.49595552082306049</v>
      </c>
      <c r="AX29" s="281">
        <f t="shared" si="59"/>
        <v>10.686377355064016</v>
      </c>
      <c r="AY29" s="281">
        <f t="shared" si="16"/>
        <v>0.58609700614584581</v>
      </c>
      <c r="AZ29" s="282">
        <f>'a1'!AK31</f>
        <v>22342.510672687873</v>
      </c>
      <c r="BA29" s="281">
        <f>'a2'!Y30/'a2'!$E$7</f>
        <v>0.91096816288190241</v>
      </c>
      <c r="BB29" s="282">
        <f>'a6'!AQ30</f>
        <v>10662.114684619883</v>
      </c>
      <c r="BC29" s="282">
        <f>'a5'!M31</f>
        <v>13660.943605813985</v>
      </c>
      <c r="BD29" s="282">
        <f>'a4'!T30</f>
        <v>3003.0145120378384</v>
      </c>
      <c r="BE29" s="281">
        <f>'a3'!G27/'a3'!B$4</f>
        <v>1.0582781456953647</v>
      </c>
      <c r="BF29" s="282">
        <f t="shared" si="48"/>
        <v>44102.005807113899</v>
      </c>
      <c r="BG29" s="281">
        <f t="shared" si="18"/>
        <v>0.50380851017147688</v>
      </c>
      <c r="BH29" s="281">
        <f t="shared" si="60"/>
        <v>10.694260543555121</v>
      </c>
      <c r="BI29" s="281">
        <f t="shared" si="20"/>
        <v>0.59346949723803499</v>
      </c>
      <c r="BJ29" s="282">
        <f>'a1'!AQ31</f>
        <v>25220.271347410438</v>
      </c>
      <c r="BK29" s="281">
        <f>'a2'!AC30/'a2'!$E$7</f>
        <v>0.96194907545166053</v>
      </c>
      <c r="BL29" s="282">
        <f>'a6'!AX30</f>
        <v>11054.58130782542</v>
      </c>
      <c r="BM29" s="282">
        <f>'a5'!O31</f>
        <v>15960.014510400559</v>
      </c>
      <c r="BN29" s="282">
        <f>'a4'!V30</f>
        <v>3389.8088698862534</v>
      </c>
      <c r="BO29" s="281">
        <f>'a3'!H27/'a3'!B$4</f>
        <v>1.0649006622516557</v>
      </c>
      <c r="BP29" s="282">
        <f t="shared" si="49"/>
        <v>50993.198062929063</v>
      </c>
      <c r="BQ29" s="281">
        <f t="shared" si="22"/>
        <v>0.66008002061412463</v>
      </c>
      <c r="BR29" s="281">
        <f t="shared" si="61"/>
        <v>10.839447531496601</v>
      </c>
      <c r="BS29" s="281">
        <f t="shared" si="24"/>
        <v>0.72925082182618928</v>
      </c>
      <c r="BT29" s="282">
        <f>'a1'!AW31</f>
        <v>22519.727455128457</v>
      </c>
      <c r="BU29" s="281">
        <f>'a2'!AG30/'a2'!$E$7</f>
        <v>0.96246048618803226</v>
      </c>
      <c r="BV29" s="282">
        <f>'a6'!BE30</f>
        <v>12307.43113329253</v>
      </c>
      <c r="BW29" s="282">
        <f>'a5'!Q31</f>
        <v>13424.564393774872</v>
      </c>
      <c r="BX29" s="282">
        <f>'a4'!X30</f>
        <v>3026.8338838730856</v>
      </c>
      <c r="BY29" s="281">
        <f>'a3'!I27/'a3'!B$4</f>
        <v>1.0463576158940393</v>
      </c>
      <c r="BZ29" s="282">
        <f t="shared" si="50"/>
        <v>46436.837732448446</v>
      </c>
      <c r="CA29" s="281">
        <f t="shared" si="26"/>
        <v>0.55675547465267383</v>
      </c>
      <c r="CB29" s="281">
        <f t="shared" si="62"/>
        <v>10.745848339876824</v>
      </c>
      <c r="CC29" s="281">
        <f t="shared" si="28"/>
        <v>0.64171527612262835</v>
      </c>
      <c r="CD29" s="282">
        <f>'a1'!BC31</f>
        <v>23558.007105305114</v>
      </c>
      <c r="CE29" s="281">
        <f>'a2'!AK30/'a2'!$E$7</f>
        <v>0.95657676588300711</v>
      </c>
      <c r="CF29" s="282">
        <f>'a6'!BL30</f>
        <v>12578.174901206577</v>
      </c>
      <c r="CG29" s="282">
        <f>'a5'!S31</f>
        <v>11369.747877836215</v>
      </c>
      <c r="CH29" s="282">
        <f>'a4'!Z30</f>
        <v>3166.3870837220875</v>
      </c>
      <c r="CI29" s="281">
        <f>'a3'!J27/'a3'!B$4</f>
        <v>1.0476821192052983</v>
      </c>
      <c r="CJ29" s="282">
        <f t="shared" si="51"/>
        <v>45382.004175794762</v>
      </c>
      <c r="CK29" s="281">
        <f t="shared" si="30"/>
        <v>0.53283502271277039</v>
      </c>
      <c r="CL29" s="281">
        <f t="shared" si="63"/>
        <v>10.72287092165555</v>
      </c>
      <c r="CM29" s="281">
        <f t="shared" si="32"/>
        <v>0.62022640631455683</v>
      </c>
      <c r="CN29" s="282">
        <f>'a1'!BI31</f>
        <v>27555.155391043478</v>
      </c>
      <c r="CO29" s="281">
        <f>'a2'!AO30/'a2'!$E$7</f>
        <v>0.94654267966477723</v>
      </c>
      <c r="CP29" s="282">
        <f>'a6'!BS30</f>
        <v>11837.087950720379</v>
      </c>
      <c r="CQ29" s="282">
        <f>'a5'!U31</f>
        <v>15485.743612440148</v>
      </c>
      <c r="CR29" s="282">
        <f>'a4'!AB30</f>
        <v>3703.63620870574</v>
      </c>
      <c r="CS29" s="281">
        <f>'a3'!K27/'a3'!B$4</f>
        <v>1.0609271523178812</v>
      </c>
      <c r="CT29" s="282">
        <f t="shared" si="52"/>
        <v>52729.486235065975</v>
      </c>
      <c r="CU29" s="281">
        <f t="shared" si="34"/>
        <v>0.69945381329775991</v>
      </c>
      <c r="CV29" s="281">
        <f t="shared" si="64"/>
        <v>10.872930089163299</v>
      </c>
      <c r="CW29" s="281">
        <f t="shared" si="36"/>
        <v>0.7605642755663824</v>
      </c>
      <c r="CX29" s="282">
        <f>'a1'!BO31</f>
        <v>25968.494466931897</v>
      </c>
      <c r="CY29" s="281">
        <f>'a2'!AS30/'a2'!$E$7</f>
        <v>0.92370509168113168</v>
      </c>
      <c r="CZ29" s="282">
        <f>'a6'!BZ30</f>
        <v>9675.6266488824767</v>
      </c>
      <c r="DA29" s="282">
        <f>'a5'!W31</f>
        <v>15723.471626576335</v>
      </c>
      <c r="DB29" s="282">
        <f>'a4'!AD30</f>
        <v>3490.3761212163322</v>
      </c>
      <c r="DC29" s="281">
        <f>'a3'!L27/'a3'!B$4</f>
        <v>1.0688741721854302</v>
      </c>
      <c r="DD29" s="282">
        <f t="shared" si="53"/>
        <v>49056.998466661054</v>
      </c>
      <c r="DE29" s="281">
        <f t="shared" si="38"/>
        <v>0.61617283819994673</v>
      </c>
      <c r="DF29" s="281">
        <f t="shared" si="65"/>
        <v>10.800738135073775</v>
      </c>
      <c r="DG29" s="281">
        <f t="shared" si="40"/>
        <v>0.69304914015470387</v>
      </c>
    </row>
    <row r="30" spans="1:111">
      <c r="A30" s="273">
        <v>2005</v>
      </c>
      <c r="B30" s="282">
        <f>'a1'!G32</f>
        <v>25299.846453978233</v>
      </c>
      <c r="C30" s="281">
        <f>'a2'!E31/'a2'!E$7</f>
        <v>0.93885646834279246</v>
      </c>
      <c r="D30" s="282">
        <f>'a6'!H31</f>
        <v>11501.441405972508</v>
      </c>
      <c r="E30" s="282">
        <f>'a5'!C32</f>
        <v>14972.250413861688</v>
      </c>
      <c r="F30" s="282">
        <f>'a4'!H31</f>
        <v>3396.4612113358762</v>
      </c>
      <c r="G30" s="281">
        <f>'a3'!B28/'a3'!B$4</f>
        <v>1.0635761589403976</v>
      </c>
      <c r="H30" s="282">
        <f t="shared" si="54"/>
        <v>49807.436483729653</v>
      </c>
      <c r="I30" s="281">
        <f t="shared" si="1"/>
        <v>0.63319051497742085</v>
      </c>
      <c r="J30" s="281">
        <f t="shared" si="55"/>
        <v>10.815919578847103</v>
      </c>
      <c r="K30" s="281">
        <f t="shared" si="3"/>
        <v>0.70724708291754879</v>
      </c>
      <c r="L30" s="282">
        <f>'a1'!M32</f>
        <v>22366.875870060583</v>
      </c>
      <c r="M30" s="281">
        <f>'a2'!I31/'a2'!$E$7</f>
        <v>0.9492813133866298</v>
      </c>
      <c r="N30" s="282">
        <f>'a6'!O31</f>
        <v>12239.871762941515</v>
      </c>
      <c r="O30" s="282">
        <f>'a5'!E32</f>
        <v>11164.381844129239</v>
      </c>
      <c r="P30" s="282">
        <f>'a4'!L31</f>
        <v>3002.7149156662035</v>
      </c>
      <c r="Q30" s="281">
        <f>'a3'!C28/'a3'!B$4</f>
        <v>1.0317880794701992</v>
      </c>
      <c r="R30" s="282">
        <f t="shared" si="44"/>
        <v>42957.460767000797</v>
      </c>
      <c r="S30" s="281">
        <f t="shared" si="43"/>
        <v>0.47785367165464637</v>
      </c>
      <c r="T30" s="281">
        <f t="shared" si="56"/>
        <v>10.667965620522475</v>
      </c>
      <c r="U30" s="281">
        <f t="shared" si="4"/>
        <v>0.5688780408689883</v>
      </c>
      <c r="V30" s="282">
        <f>'a1'!S32</f>
        <v>23438.405377216364</v>
      </c>
      <c r="W30" s="281">
        <f>'a2'!M31/'a2'!$E$7</f>
        <v>0.944029584082683</v>
      </c>
      <c r="X30" s="282">
        <f>'a6'!V31</f>
        <v>13813.407496276706</v>
      </c>
      <c r="Y30" s="282">
        <f>'a5'!G32</f>
        <v>11874.28227271765</v>
      </c>
      <c r="Z30" s="282">
        <f>'a4'!N31</f>
        <v>3146.5659233976826</v>
      </c>
      <c r="AA30" s="281">
        <f>'a3'!D28/'a3'!$B$4</f>
        <v>1.0596026490066222</v>
      </c>
      <c r="AB30" s="282">
        <f t="shared" si="45"/>
        <v>47329.983497124806</v>
      </c>
      <c r="AC30" s="281">
        <f t="shared" si="6"/>
        <v>0.57700933385586883</v>
      </c>
      <c r="AD30" s="281">
        <f t="shared" si="57"/>
        <v>10.764899274223385</v>
      </c>
      <c r="AE30" s="281">
        <f t="shared" si="8"/>
        <v>0.65953203185875986</v>
      </c>
      <c r="AF30" s="282">
        <f>'a1'!Y32</f>
        <v>24405.97659090376</v>
      </c>
      <c r="AG30" s="281">
        <f>'a2'!Q31/'a2'!$E$7</f>
        <v>0.92767298091290973</v>
      </c>
      <c r="AH30" s="282">
        <f>'a6'!AC31</f>
        <v>13034.453062296479</v>
      </c>
      <c r="AI30" s="282">
        <f>'a5'!I32</f>
        <v>14820.679785520493</v>
      </c>
      <c r="AJ30" s="282">
        <f>'a4'!P31</f>
        <v>3276.4607076396505</v>
      </c>
      <c r="AK30" s="281">
        <f>'a3'!E28/'a3'!B$4</f>
        <v>1.0503311258278147</v>
      </c>
      <c r="AL30" s="282">
        <f t="shared" si="46"/>
        <v>49596.044631399884</v>
      </c>
      <c r="AM30" s="281">
        <f t="shared" si="10"/>
        <v>0.62839678367048102</v>
      </c>
      <c r="AN30" s="281">
        <f t="shared" si="58"/>
        <v>10.81166636419851</v>
      </c>
      <c r="AO30" s="281">
        <f t="shared" si="12"/>
        <v>0.70326940470456456</v>
      </c>
      <c r="AP30" s="282">
        <f>'a1'!AE32</f>
        <v>22546.410233444778</v>
      </c>
      <c r="AQ30" s="281">
        <f>'a2'!U31/'a2'!$E$7</f>
        <v>0.93474871156878137</v>
      </c>
      <c r="AR30" s="282">
        <f>'a6'!AJ31</f>
        <v>12835.039732754683</v>
      </c>
      <c r="AS30" s="282">
        <f>'a5'!K32</f>
        <v>11477.995462975658</v>
      </c>
      <c r="AT30" s="282">
        <f>'a4'!R31</f>
        <v>3026.8170975685925</v>
      </c>
      <c r="AU30" s="281">
        <f>'a3'!F28/'a3'!B$4</f>
        <v>1.0569536423841062</v>
      </c>
      <c r="AV30" s="282">
        <f t="shared" si="47"/>
        <v>44774.084661551802</v>
      </c>
      <c r="AW30" s="281">
        <f t="shared" si="14"/>
        <v>0.51904923685864024</v>
      </c>
      <c r="AX30" s="281">
        <f t="shared" si="59"/>
        <v>10.709384783650197</v>
      </c>
      <c r="AY30" s="281">
        <f t="shared" si="16"/>
        <v>0.60761394215431408</v>
      </c>
      <c r="AZ30" s="282">
        <f>'a1'!AK32</f>
        <v>22840.011628342556</v>
      </c>
      <c r="BA30" s="281">
        <f>'a2'!Y31/'a2'!$E$7</f>
        <v>0.9061746636943534</v>
      </c>
      <c r="BB30" s="282">
        <f>'a6'!AQ31</f>
        <v>10963.010126938028</v>
      </c>
      <c r="BC30" s="282">
        <f>'a5'!M32</f>
        <v>13907.88308539476</v>
      </c>
      <c r="BD30" s="282">
        <f>'a4'!T31</f>
        <v>3066.2325837921308</v>
      </c>
      <c r="BE30" s="281">
        <f>'a3'!G28/'a3'!B$4</f>
        <v>1.0622516556291388</v>
      </c>
      <c r="BF30" s="282">
        <f t="shared" si="48"/>
        <v>45147.501706851028</v>
      </c>
      <c r="BG30" s="281">
        <f t="shared" si="18"/>
        <v>0.52751721214182834</v>
      </c>
      <c r="BH30" s="281">
        <f t="shared" si="60"/>
        <v>10.7176902241326</v>
      </c>
      <c r="BI30" s="281">
        <f t="shared" si="20"/>
        <v>0.61538133044425669</v>
      </c>
      <c r="BJ30" s="282">
        <f>'a1'!AQ32</f>
        <v>25914.896106631648</v>
      </c>
      <c r="BK30" s="281">
        <f>'a2'!AC31/'a2'!$E$7</f>
        <v>0.95825989331053418</v>
      </c>
      <c r="BL30" s="282">
        <f>'a6'!AX31</f>
        <v>11072.241252745389</v>
      </c>
      <c r="BM30" s="282">
        <f>'a5'!O32</f>
        <v>16253.693496537962</v>
      </c>
      <c r="BN30" s="282">
        <f>'a4'!V31</f>
        <v>3479.0305775999327</v>
      </c>
      <c r="BO30" s="281">
        <f>'a3'!H28/'a3'!B$4</f>
        <v>1.0662251655629138</v>
      </c>
      <c r="BP30" s="282">
        <f t="shared" si="49"/>
        <v>51903.958077790936</v>
      </c>
      <c r="BQ30" s="281">
        <f t="shared" si="22"/>
        <v>0.68073331802476222</v>
      </c>
      <c r="BR30" s="281">
        <f t="shared" si="61"/>
        <v>10.857150329787315</v>
      </c>
      <c r="BS30" s="281">
        <f t="shared" si="24"/>
        <v>0.74580677794120176</v>
      </c>
      <c r="BT30" s="282">
        <f>'a1'!AW32</f>
        <v>23148.46248378971</v>
      </c>
      <c r="BU30" s="281">
        <f>'a2'!AG31/'a2'!$E$7</f>
        <v>0.96245666491305581</v>
      </c>
      <c r="BV30" s="282">
        <f>'a6'!BE31</f>
        <v>12248.097553182111</v>
      </c>
      <c r="BW30" s="282">
        <f>'a5'!Q32</f>
        <v>13661.989284833333</v>
      </c>
      <c r="BX30" s="282">
        <f>'a4'!X31</f>
        <v>3107.6415847532767</v>
      </c>
      <c r="BY30" s="281">
        <f>'a3'!I28/'a3'!B$4</f>
        <v>1.0476821192052983</v>
      </c>
      <c r="BZ30" s="282">
        <f t="shared" si="50"/>
        <v>47231.434791179934</v>
      </c>
      <c r="CA30" s="281">
        <f t="shared" si="26"/>
        <v>0.57477454565689245</v>
      </c>
      <c r="CB30" s="281">
        <f t="shared" si="62"/>
        <v>10.762814941238389</v>
      </c>
      <c r="CC30" s="281">
        <f t="shared" si="28"/>
        <v>0.65758272842876087</v>
      </c>
      <c r="CD30" s="282">
        <f>'a1'!BC32</f>
        <v>24370.407649723202</v>
      </c>
      <c r="CE30" s="281">
        <f>'a2'!AK31/'a2'!$E$7</f>
        <v>0.95476074767781161</v>
      </c>
      <c r="CF30" s="282">
        <f>'a6'!BL31</f>
        <v>13609.947152687293</v>
      </c>
      <c r="CG30" s="282">
        <f>'a5'!S32</f>
        <v>11584.798684256404</v>
      </c>
      <c r="CH30" s="282">
        <f>'a4'!Z31</f>
        <v>3271.6856379858559</v>
      </c>
      <c r="CI30" s="281">
        <f>'a3'!J28/'a3'!B$4</f>
        <v>1.0503311258278143</v>
      </c>
      <c r="CJ30" s="282">
        <f t="shared" si="51"/>
        <v>47465.481166174497</v>
      </c>
      <c r="CK30" s="281">
        <f t="shared" si="30"/>
        <v>0.58008201338907805</v>
      </c>
      <c r="CL30" s="281">
        <f t="shared" si="63"/>
        <v>10.767758013548294</v>
      </c>
      <c r="CM30" s="281">
        <f t="shared" si="32"/>
        <v>0.66220557318427309</v>
      </c>
      <c r="CN30" s="282">
        <f>'a1'!BI32</f>
        <v>29026.108987743875</v>
      </c>
      <c r="CO30" s="281">
        <f>'a2'!AO31/'a2'!$E$7</f>
        <v>0.94382265852006086</v>
      </c>
      <c r="CP30" s="282">
        <f>'a6'!BS31</f>
        <v>12790.062608121692</v>
      </c>
      <c r="CQ30" s="282">
        <f>'a5'!U32</f>
        <v>15763.681308892195</v>
      </c>
      <c r="CR30" s="282">
        <f>'a4'!AB31</f>
        <v>3896.7055974909968</v>
      </c>
      <c r="CS30" s="281">
        <f>'a3'!K28/'a3'!B$4</f>
        <v>1.0622516556291388</v>
      </c>
      <c r="CT30" s="282">
        <f t="shared" si="52"/>
        <v>55292.894320535532</v>
      </c>
      <c r="CU30" s="281">
        <f t="shared" si="34"/>
        <v>0.75758419749349704</v>
      </c>
      <c r="CV30" s="281">
        <f t="shared" si="64"/>
        <v>10.920399685954918</v>
      </c>
      <c r="CW30" s="281">
        <f t="shared" si="36"/>
        <v>0.80495864465839406</v>
      </c>
      <c r="CX30" s="282">
        <f>'a1'!BO32</f>
        <v>26815.380706958094</v>
      </c>
      <c r="CY30" s="281">
        <f>'a2'!AS31/'a2'!$E$7</f>
        <v>0.92152435001270361</v>
      </c>
      <c r="CZ30" s="282">
        <f>'a6'!BZ31</f>
        <v>10102.963923717967</v>
      </c>
      <c r="DA30" s="282">
        <f>'a5'!W32</f>
        <v>15994.51509548154</v>
      </c>
      <c r="DB30" s="282">
        <f>'a4'!AD31</f>
        <v>3599.9190984839456</v>
      </c>
      <c r="DC30" s="281">
        <f>'a3'!L28/'a3'!B$4</f>
        <v>1.0688741721854307</v>
      </c>
      <c r="DD30" s="282">
        <f t="shared" si="53"/>
        <v>50460.038491403873</v>
      </c>
      <c r="DE30" s="281">
        <f t="shared" si="38"/>
        <v>0.64798956536976715</v>
      </c>
      <c r="DF30" s="281">
        <f t="shared" si="65"/>
        <v>10.828936985004981</v>
      </c>
      <c r="DG30" s="281">
        <f t="shared" si="40"/>
        <v>0.71942118113309383</v>
      </c>
    </row>
    <row r="31" spans="1:111">
      <c r="A31" s="273">
        <v>2006</v>
      </c>
      <c r="B31" s="282">
        <f>'a1'!G33</f>
        <v>26170.379980776866</v>
      </c>
      <c r="C31" s="281">
        <f>'a2'!E32/'a2'!E$7</f>
        <v>0.94252643124394719</v>
      </c>
      <c r="D31" s="282">
        <f>'a6'!H32</f>
        <v>11662.268541595828</v>
      </c>
      <c r="E31" s="282">
        <f>'a5'!C33</f>
        <v>15588.587059887093</v>
      </c>
      <c r="F31" s="282">
        <f>'a4'!H32</f>
        <v>3496.6880951701437</v>
      </c>
      <c r="G31" s="281">
        <f>'a3'!B29/'a3'!B$4</f>
        <v>1.0675496688741726</v>
      </c>
      <c r="H31" s="282">
        <f t="shared" si="54"/>
        <v>51691.227201638823</v>
      </c>
      <c r="I31" s="281">
        <f t="shared" si="1"/>
        <v>0.67590922168555101</v>
      </c>
      <c r="J31" s="281">
        <f t="shared" si="55"/>
        <v>10.853043359476043</v>
      </c>
      <c r="K31" s="281">
        <f t="shared" si="3"/>
        <v>0.74196586990381319</v>
      </c>
      <c r="L31" s="282">
        <f>'a1'!M33</f>
        <v>23133.930809726749</v>
      </c>
      <c r="M31" s="281">
        <f>'a2'!I32/'a2'!$E$7</f>
        <v>0.9480836703264871</v>
      </c>
      <c r="N31" s="282">
        <f>'a6'!O32</f>
        <v>12837.679255708299</v>
      </c>
      <c r="O31" s="282">
        <f>'a5'!E33</f>
        <v>11629.079345713993</v>
      </c>
      <c r="P31" s="282">
        <f>'a4'!L32</f>
        <v>3090.9807391516542</v>
      </c>
      <c r="Q31" s="281">
        <f>'a3'!C29/'a3'!B$4</f>
        <v>1.0331125827814569</v>
      </c>
      <c r="R31" s="282">
        <f t="shared" si="44"/>
        <v>44742.742141562383</v>
      </c>
      <c r="S31" s="281">
        <f t="shared" si="43"/>
        <v>0.518338482789097</v>
      </c>
      <c r="T31" s="281">
        <f t="shared" si="56"/>
        <v>10.708684523768575</v>
      </c>
      <c r="U31" s="281">
        <f t="shared" si="4"/>
        <v>0.60695904727956873</v>
      </c>
      <c r="V31" s="282">
        <f>'a1'!S33</f>
        <v>24240.753769937695</v>
      </c>
      <c r="W31" s="281">
        <f>'a2'!M32/'a2'!$E$7</f>
        <v>0.94335583779196219</v>
      </c>
      <c r="X31" s="282">
        <f>'a6'!V32</f>
        <v>14418.808107227243</v>
      </c>
      <c r="Y31" s="282">
        <f>'a5'!G33</f>
        <v>12400.122474224458</v>
      </c>
      <c r="Z31" s="282">
        <f>'a4'!N32</f>
        <v>3238.86604579502</v>
      </c>
      <c r="AA31" s="281">
        <f>'a3'!D29/'a3'!$B$4</f>
        <v>1.0635761589403976</v>
      </c>
      <c r="AB31" s="282">
        <f t="shared" si="45"/>
        <v>49400.688817158894</v>
      </c>
      <c r="AC31" s="281">
        <f t="shared" si="6"/>
        <v>0.62396670146816968</v>
      </c>
      <c r="AD31" s="281">
        <f t="shared" si="57"/>
        <v>10.807719646745985</v>
      </c>
      <c r="AE31" s="281">
        <f t="shared" si="8"/>
        <v>0.69957836784873406</v>
      </c>
      <c r="AF31" s="282">
        <f>'a1'!Y33</f>
        <v>25160.947752489119</v>
      </c>
      <c r="AG31" s="281">
        <f>'a2'!Q32/'a2'!$E$7</f>
        <v>0.92192138732651174</v>
      </c>
      <c r="AH31" s="282">
        <f>'a6'!AC32</f>
        <v>13104.09610224575</v>
      </c>
      <c r="AI31" s="282">
        <f>'a5'!I33</f>
        <v>15435.480454688739</v>
      </c>
      <c r="AJ31" s="282">
        <f>'a4'!P32</f>
        <v>3361.8154009972845</v>
      </c>
      <c r="AK31" s="281">
        <f>'a3'!E29/'a3'!B$4</f>
        <v>1.0529801324503312</v>
      </c>
      <c r="AL31" s="282">
        <f t="shared" si="46"/>
        <v>50937.047319758509</v>
      </c>
      <c r="AM31" s="281">
        <f t="shared" si="10"/>
        <v>0.65880669067033515</v>
      </c>
      <c r="AN31" s="281">
        <f t="shared" si="58"/>
        <v>10.838345782969663</v>
      </c>
      <c r="AO31" s="281">
        <f t="shared" si="12"/>
        <v>0.72822044798572472</v>
      </c>
      <c r="AP31" s="282">
        <f>'a1'!AE33</f>
        <v>23442.204551642189</v>
      </c>
      <c r="AQ31" s="281">
        <f>'a2'!U32/'a2'!$E$7</f>
        <v>0.93027690852104628</v>
      </c>
      <c r="AR31" s="282">
        <f>'a6'!AJ32</f>
        <v>13322.99711616027</v>
      </c>
      <c r="AS31" s="282">
        <f>'a5'!K33</f>
        <v>11947.89700165364</v>
      </c>
      <c r="AT31" s="282">
        <f>'a4'!R32</f>
        <v>3132.1699432901137</v>
      </c>
      <c r="AU31" s="281">
        <f>'a3'!F29/'a3'!B$4</f>
        <v>1.0596026490066226</v>
      </c>
      <c r="AV31" s="282">
        <f t="shared" si="47"/>
        <v>46565.791527145426</v>
      </c>
      <c r="AW31" s="281">
        <f t="shared" si="14"/>
        <v>0.55967975880068943</v>
      </c>
      <c r="AX31" s="281">
        <f t="shared" si="59"/>
        <v>10.748621463139333</v>
      </c>
      <c r="AY31" s="281">
        <f t="shared" si="16"/>
        <v>0.64430874785978887</v>
      </c>
      <c r="AZ31" s="282">
        <f>'a1'!AK33</f>
        <v>23417.426125850143</v>
      </c>
      <c r="BA31" s="281">
        <f>'a2'!Y32/'a2'!$E$7</f>
        <v>0.91214552406140004</v>
      </c>
      <c r="BB31" s="282">
        <f>'a6'!AQ32</f>
        <v>10824.091384108904</v>
      </c>
      <c r="BC31" s="282">
        <f>'a5'!M33</f>
        <v>14489.32551614409</v>
      </c>
      <c r="BD31" s="282">
        <f>'a4'!T32</f>
        <v>3128.8592375782459</v>
      </c>
      <c r="BE31" s="281">
        <f>'a3'!G29/'a3'!B$4</f>
        <v>1.0675496688741717</v>
      </c>
      <c r="BF31" s="282">
        <f t="shared" si="48"/>
        <v>46486.085323518397</v>
      </c>
      <c r="BG31" s="281">
        <f t="shared" si="18"/>
        <v>0.55787226187271821</v>
      </c>
      <c r="BH31" s="281">
        <f t="shared" si="60"/>
        <v>10.746908306439677</v>
      </c>
      <c r="BI31" s="281">
        <f t="shared" si="20"/>
        <v>0.64270657476422066</v>
      </c>
      <c r="BJ31" s="282">
        <f>'a1'!AQ33</f>
        <v>26541.165536423585</v>
      </c>
      <c r="BK31" s="281">
        <f>'a2'!AC32/'a2'!$E$7</f>
        <v>0.96219158104503788</v>
      </c>
      <c r="BL31" s="282">
        <f>'a6'!AX32</f>
        <v>11524.534712515819</v>
      </c>
      <c r="BM31" s="282">
        <f>'a5'!O33</f>
        <v>16919.282778648827</v>
      </c>
      <c r="BN31" s="282">
        <f>'a4'!V32</f>
        <v>3546.2296547211809</v>
      </c>
      <c r="BO31" s="281">
        <f>'a3'!H29/'a3'!B$4</f>
        <v>1.072847682119205</v>
      </c>
      <c r="BP31" s="282">
        <f t="shared" si="49"/>
        <v>54109.366664950299</v>
      </c>
      <c r="BQ31" s="281">
        <f t="shared" si="22"/>
        <v>0.73074535052432732</v>
      </c>
      <c r="BR31" s="281">
        <f t="shared" si="61"/>
        <v>10.898762585984107</v>
      </c>
      <c r="BS31" s="281">
        <f t="shared" si="24"/>
        <v>0.78472326312773566</v>
      </c>
      <c r="BT31" s="282">
        <f>'a1'!AW33</f>
        <v>23843.279861975967</v>
      </c>
      <c r="BU31" s="281">
        <f>'a2'!AG32/'a2'!$E$7</f>
        <v>0.96668583457579227</v>
      </c>
      <c r="BV31" s="282">
        <f>'a6'!BE32</f>
        <v>13325.148716167356</v>
      </c>
      <c r="BW31" s="282">
        <f>'a5'!Q33</f>
        <v>14213.660654064566</v>
      </c>
      <c r="BX31" s="282">
        <f>'a4'!X32</f>
        <v>3185.7585906059312</v>
      </c>
      <c r="BY31" s="281">
        <f>'a3'!I29/'a3'!B$4</f>
        <v>1.0503311258278143</v>
      </c>
      <c r="BZ31" s="282">
        <f t="shared" si="50"/>
        <v>49787.808285980595</v>
      </c>
      <c r="CA31" s="281">
        <f t="shared" si="26"/>
        <v>0.63274540649754585</v>
      </c>
      <c r="CB31" s="281">
        <f t="shared" si="62"/>
        <v>10.815525419506493</v>
      </c>
      <c r="CC31" s="281">
        <f t="shared" si="28"/>
        <v>0.70687845844144626</v>
      </c>
      <c r="CD31" s="282">
        <f>'a1'!BC33</f>
        <v>25351.854352553728</v>
      </c>
      <c r="CE31" s="281">
        <f>'a2'!AK32/'a2'!$E$7</f>
        <v>0.95064131143313968</v>
      </c>
      <c r="CF31" s="282">
        <f>'a6'!BL32</f>
        <v>12563.243303776266</v>
      </c>
      <c r="CG31" s="282">
        <f>'a5'!S33</f>
        <v>12052.723673399816</v>
      </c>
      <c r="CH31" s="282">
        <f>'a4'!Z32</f>
        <v>3387.3228959677685</v>
      </c>
      <c r="CI31" s="281">
        <f>'a3'!J29/'a3'!B$4</f>
        <v>1.0490066225165562</v>
      </c>
      <c r="CJ31" s="282">
        <f t="shared" si="51"/>
        <v>47550.593386680914</v>
      </c>
      <c r="CK31" s="281">
        <f t="shared" si="30"/>
        <v>0.58201210251762359</v>
      </c>
      <c r="CL31" s="281">
        <f t="shared" si="63"/>
        <v>10.769549547110833</v>
      </c>
      <c r="CM31" s="281">
        <f t="shared" si="32"/>
        <v>0.66388104564647277</v>
      </c>
      <c r="CN31" s="282">
        <f>'a1'!BI33</f>
        <v>30809.30393513363</v>
      </c>
      <c r="CO31" s="281">
        <f>'a2'!AO32/'a2'!$E$7</f>
        <v>0.94154854741613614</v>
      </c>
      <c r="CP31" s="282">
        <f>'a6'!BS32</f>
        <v>12761.790324871283</v>
      </c>
      <c r="CQ31" s="282">
        <f>'a5'!U33</f>
        <v>16420.487002535032</v>
      </c>
      <c r="CR31" s="282">
        <f>'a4'!AB32</f>
        <v>4116.506002954201</v>
      </c>
      <c r="CS31" s="281">
        <f>'a3'!K29/'a3'!B$4</f>
        <v>1.0635761589403976</v>
      </c>
      <c r="CT31" s="282">
        <f t="shared" si="52"/>
        <v>57512.058322196019</v>
      </c>
      <c r="CU31" s="281">
        <f t="shared" si="34"/>
        <v>0.80790816141523958</v>
      </c>
      <c r="CV31" s="281">
        <f t="shared" si="64"/>
        <v>10.959749914750619</v>
      </c>
      <c r="CW31" s="281">
        <f t="shared" si="36"/>
        <v>0.84175964359419975</v>
      </c>
      <c r="CX31" s="282">
        <f>'a1'!BO33</f>
        <v>28175.107041973279</v>
      </c>
      <c r="CY31" s="281">
        <f>'a2'!AS32/'a2'!$E$7</f>
        <v>0.93012073604133549</v>
      </c>
      <c r="CZ31" s="282">
        <f>'a6'!BZ32</f>
        <v>10103.70915665985</v>
      </c>
      <c r="DA31" s="282">
        <f>'a5'!W33</f>
        <v>16644.356357720455</v>
      </c>
      <c r="DB31" s="282">
        <f>'a4'!AD32</f>
        <v>3764.5445517481517</v>
      </c>
      <c r="DC31" s="281">
        <f>'a3'!L29/'a3'!B$4</f>
        <v>1.0701986754966886</v>
      </c>
      <c r="DD31" s="282">
        <f t="shared" si="53"/>
        <v>52642.829123370924</v>
      </c>
      <c r="DE31" s="281">
        <f t="shared" si="38"/>
        <v>0.69748869068436081</v>
      </c>
      <c r="DF31" s="281">
        <f t="shared" si="65"/>
        <v>10.871285309299891</v>
      </c>
      <c r="DG31" s="281">
        <f t="shared" si="40"/>
        <v>0.75902604964355025</v>
      </c>
    </row>
    <row r="32" spans="1:111">
      <c r="A32" s="273">
        <v>2007</v>
      </c>
      <c r="B32" s="282">
        <f>'a1'!G34</f>
        <v>27174.961860377436</v>
      </c>
      <c r="C32" s="281">
        <f>'a2'!E33/'a2'!E$7</f>
        <v>0.93972434290054607</v>
      </c>
      <c r="D32" s="282">
        <f>'a6'!H33</f>
        <v>11840.688722866695</v>
      </c>
      <c r="E32" s="282">
        <f>'a5'!C34</f>
        <v>16110.127094650505</v>
      </c>
      <c r="F32" s="282">
        <f>'a4'!H33</f>
        <v>3604.157448865727</v>
      </c>
      <c r="G32" s="281">
        <f>'a3'!B30/'a3'!B$4</f>
        <v>1.0662251655629138</v>
      </c>
      <c r="H32" s="282">
        <f t="shared" si="54"/>
        <v>53187.183304271326</v>
      </c>
      <c r="I32" s="281">
        <f t="shared" si="1"/>
        <v>0.70983300599399279</v>
      </c>
      <c r="J32" s="281">
        <f t="shared" si="55"/>
        <v>10.88157273097173</v>
      </c>
      <c r="K32" s="281">
        <f t="shared" si="3"/>
        <v>0.76864702023467624</v>
      </c>
      <c r="L32" s="282">
        <f>'a1'!M34</f>
        <v>24423.68702792429</v>
      </c>
      <c r="M32" s="281">
        <f>'a2'!I33/'a2'!$E$7</f>
        <v>0.93772470622665705</v>
      </c>
      <c r="N32" s="282">
        <f>'a6'!O33</f>
        <v>14418.327073882858</v>
      </c>
      <c r="O32" s="282">
        <f>'a5'!E34</f>
        <v>12009.999274652284</v>
      </c>
      <c r="P32" s="282">
        <f>'a4'!L33</f>
        <v>3239.2617138795845</v>
      </c>
      <c r="Q32" s="281">
        <f>'a3'!C30/'a3'!B$4</f>
        <v>1.0423841059602648</v>
      </c>
      <c r="R32" s="282">
        <f t="shared" si="44"/>
        <v>48045.317391255092</v>
      </c>
      <c r="S32" s="281">
        <f t="shared" si="43"/>
        <v>0.59323095472448262</v>
      </c>
      <c r="T32" s="281">
        <f t="shared" si="56"/>
        <v>10.77989995681412</v>
      </c>
      <c r="U32" s="281">
        <f t="shared" ref="U32:U37" si="66">(T32-$G$59)/$G$60</f>
        <v>0.67356092370902254</v>
      </c>
      <c r="V32" s="282">
        <f>'a1'!S34</f>
        <v>25379.236226590467</v>
      </c>
      <c r="W32" s="281">
        <f>'a2'!M33/'a2'!$E$7</f>
        <v>0.93465885678774752</v>
      </c>
      <c r="X32" s="282">
        <f>'a6'!V33</f>
        <v>13392.063802520543</v>
      </c>
      <c r="Y32" s="282">
        <f>'a5'!G34</f>
        <v>12830.877553696731</v>
      </c>
      <c r="Z32" s="282">
        <f>'a4'!N33</f>
        <v>3365.9941737014269</v>
      </c>
      <c r="AA32" s="281">
        <f>'a3'!D30/'a3'!$B$4</f>
        <v>1.0556291390728476</v>
      </c>
      <c r="AB32" s="282">
        <f t="shared" si="45"/>
        <v>49168.962191874227</v>
      </c>
      <c r="AC32" s="281">
        <f t="shared" si="6"/>
        <v>0.61871183868118906</v>
      </c>
      <c r="AD32" s="281">
        <f t="shared" si="57"/>
        <v>10.80301785365231</v>
      </c>
      <c r="AE32" s="281">
        <f t="shared" ref="AE32:AE37" si="67">(AD32-$G$59)/$G$60</f>
        <v>0.69518117149353487</v>
      </c>
      <c r="AF32" s="282">
        <f>'a1'!Y34</f>
        <v>26124.059607641841</v>
      </c>
      <c r="AG32" s="281">
        <f>'a2'!Q33/'a2'!$E$7</f>
        <v>0.91605888184573347</v>
      </c>
      <c r="AH32" s="282">
        <f>'a6'!AC33</f>
        <v>13724.264884476037</v>
      </c>
      <c r="AI32" s="282">
        <f>'a5'!I34</f>
        <v>15966.828425246224</v>
      </c>
      <c r="AJ32" s="282">
        <f>'a4'!P33</f>
        <v>3464.7785160934486</v>
      </c>
      <c r="AK32" s="281">
        <f>'a3'!E30/'a3'!B$4</f>
        <v>1.0556291390728478</v>
      </c>
      <c r="AL32" s="282">
        <f t="shared" si="46"/>
        <v>52947.709704344328</v>
      </c>
      <c r="AM32" s="281">
        <f t="shared" si="10"/>
        <v>0.70440246512638738</v>
      </c>
      <c r="AN32" s="281">
        <f t="shared" si="58"/>
        <v>10.8770600961629</v>
      </c>
      <c r="AO32" s="281">
        <f t="shared" ref="AO32:AO37" si="68">(AN32-$G$59)/$G$60</f>
        <v>0.76442672790398569</v>
      </c>
      <c r="AP32" s="282">
        <f>'a1'!AE34</f>
        <v>24477.048909828249</v>
      </c>
      <c r="AQ32" s="281">
        <f>'a2'!U33/'a2'!$E$7</f>
        <v>0.92723917608466466</v>
      </c>
      <c r="AR32" s="282">
        <f>'a6'!AJ33</f>
        <v>14025.010104386118</v>
      </c>
      <c r="AS32" s="282">
        <f>'a5'!K34</f>
        <v>12332.458990735662</v>
      </c>
      <c r="AT32" s="282">
        <f>'a4'!R33</f>
        <v>3246.3389868905933</v>
      </c>
      <c r="AU32" s="281">
        <f>'a3'!F30/'a3'!B$4</f>
        <v>1.0556291390728476</v>
      </c>
      <c r="AV32" s="282">
        <f t="shared" si="47"/>
        <v>48355.424359701195</v>
      </c>
      <c r="AW32" s="281">
        <f t="shared" si="14"/>
        <v>0.60026324791249652</v>
      </c>
      <c r="AX32" s="281">
        <f t="shared" si="59"/>
        <v>10.786333684034409</v>
      </c>
      <c r="AY32" s="281">
        <f t="shared" ref="AY32:AY37" si="69">(AX32-$G$59)/$G$60</f>
        <v>0.67957785412679372</v>
      </c>
      <c r="AZ32" s="282">
        <f>'a1'!AK34</f>
        <v>24220.594635376234</v>
      </c>
      <c r="BA32" s="281">
        <f>'a2'!Y33/'a2'!$E$7</f>
        <v>0.91000184420944574</v>
      </c>
      <c r="BB32" s="282">
        <f>'a6'!AQ33</f>
        <v>11039.81766838654</v>
      </c>
      <c r="BC32" s="282">
        <f>'a5'!M34</f>
        <v>14984.384967013517</v>
      </c>
      <c r="BD32" s="282">
        <f>'a4'!T33</f>
        <v>3212.3260013964955</v>
      </c>
      <c r="BE32" s="281">
        <f>'a3'!G30/'a3'!B$4</f>
        <v>1.0701986754966888</v>
      </c>
      <c r="BF32" s="282">
        <f t="shared" si="48"/>
        <v>48001.259914432638</v>
      </c>
      <c r="BG32" s="281">
        <f t="shared" si="18"/>
        <v>0.59223186368279435</v>
      </c>
      <c r="BH32" s="281">
        <f t="shared" si="60"/>
        <v>10.778982537762896</v>
      </c>
      <c r="BI32" s="281">
        <f t="shared" ref="BI32:BI37" si="70">(BH32-$G$59)/$G$60</f>
        <v>0.67270293790916758</v>
      </c>
      <c r="BJ32" s="282">
        <f>'a1'!AQ34</f>
        <v>27409.895614551446</v>
      </c>
      <c r="BK32" s="281">
        <f>'a2'!AC33/'a2'!$E$7</f>
        <v>0.95878661947420118</v>
      </c>
      <c r="BL32" s="282">
        <f>'a6'!AX33</f>
        <v>11581.173447869907</v>
      </c>
      <c r="BM32" s="282">
        <f>'a5'!O34</f>
        <v>17489.688434145643</v>
      </c>
      <c r="BN32" s="282">
        <f>'a4'!V33</f>
        <v>3635.3162134831978</v>
      </c>
      <c r="BO32" s="281">
        <f>'a3'!H30/'a3'!B$4</f>
        <v>1.0715231788079476</v>
      </c>
      <c r="BP32" s="282">
        <f t="shared" si="49"/>
        <v>55414.664293223381</v>
      </c>
      <c r="BQ32" s="281">
        <f t="shared" si="22"/>
        <v>0.76034557416854665</v>
      </c>
      <c r="BR32" s="281">
        <f t="shared" si="61"/>
        <v>10.922599536142561</v>
      </c>
      <c r="BS32" s="281">
        <f t="shared" ref="BS32:BS37" si="71">(BR32-$G$59)/$G$60</f>
        <v>0.80701598172839506</v>
      </c>
      <c r="BT32" s="282">
        <f>'a1'!AW34</f>
        <v>24998.928076902706</v>
      </c>
      <c r="BU32" s="281">
        <f>'a2'!AG33/'a2'!$E$7</f>
        <v>0.96393029731736679</v>
      </c>
      <c r="BV32" s="282">
        <f>'a6'!BE33</f>
        <v>13066.586615278</v>
      </c>
      <c r="BW32" s="282">
        <f>'a5'!Q34</f>
        <v>14680.336828303914</v>
      </c>
      <c r="BX32" s="282">
        <f>'a4'!X33</f>
        <v>3315.5547119055291</v>
      </c>
      <c r="BY32" s="281">
        <f>'a3'!I30/'a3'!B$4</f>
        <v>1.0463576158940397</v>
      </c>
      <c r="BZ32" s="282">
        <f t="shared" si="50"/>
        <v>50778.262775250252</v>
      </c>
      <c r="CA32" s="281">
        <f t="shared" si="26"/>
        <v>0.65520593485274581</v>
      </c>
      <c r="CB32" s="281">
        <f t="shared" si="62"/>
        <v>10.835223643867051</v>
      </c>
      <c r="CC32" s="281">
        <f t="shared" ref="CC32:CC37" si="72">(CB32-$G$59)/$G$60</f>
        <v>0.72530057073700094</v>
      </c>
      <c r="CD32" s="282">
        <f>'a1'!BC34</f>
        <v>26801.092920168529</v>
      </c>
      <c r="CE32" s="281">
        <f>'a2'!AK33/'a2'!$E$7</f>
        <v>0.94484436653325243</v>
      </c>
      <c r="CF32" s="282">
        <f>'a6'!BL33</f>
        <v>13371.107868985297</v>
      </c>
      <c r="CG32" s="282">
        <f>'a5'!S34</f>
        <v>12441.22128944526</v>
      </c>
      <c r="CH32" s="282">
        <f>'a4'!Z33</f>
        <v>3554.5720057406652</v>
      </c>
      <c r="CI32" s="281">
        <f>'a3'!J30/'a3'!B$4</f>
        <v>1.0503311258278147</v>
      </c>
      <c r="CJ32" s="282">
        <f t="shared" si="51"/>
        <v>49975.404927800766</v>
      </c>
      <c r="CK32" s="281">
        <f t="shared" si="30"/>
        <v>0.6369995340103094</v>
      </c>
      <c r="CL32" s="281">
        <f t="shared" si="63"/>
        <v>10.819286261943095</v>
      </c>
      <c r="CM32" s="281">
        <f t="shared" ref="CM32:CM37" si="73">(CL32-$G$59)/$G$60</f>
        <v>0.71039566184134728</v>
      </c>
      <c r="CN32" s="282">
        <f>'a1'!BI34</f>
        <v>32109.356836808478</v>
      </c>
      <c r="CO32" s="281">
        <f>'a2'!AO33/'a2'!$E$7</f>
        <v>0.94138033699682389</v>
      </c>
      <c r="CP32" s="282">
        <f>'a6'!BS33</f>
        <v>12812.772382133304</v>
      </c>
      <c r="CQ32" s="282">
        <f>'a5'!U34</f>
        <v>16951.515649214871</v>
      </c>
      <c r="CR32" s="282">
        <f>'a4'!AB33</f>
        <v>4258.5957697481599</v>
      </c>
      <c r="CS32" s="281">
        <f>'a3'!K30/'a3'!B$4</f>
        <v>1.0622516556291388</v>
      </c>
      <c r="CT32" s="282">
        <f t="shared" si="52"/>
        <v>59202.269080730599</v>
      </c>
      <c r="CU32" s="281">
        <f t="shared" si="34"/>
        <v>0.8462370569673443</v>
      </c>
      <c r="CV32" s="281">
        <f t="shared" si="64"/>
        <v>10.988715149203953</v>
      </c>
      <c r="CW32" s="281">
        <f t="shared" ref="CW32:CW37" si="74">(CV32-$G$59)/$G$60</f>
        <v>0.86884842032855436</v>
      </c>
      <c r="CX32" s="282">
        <f>'a1'!BO34</f>
        <v>29445.227481621932</v>
      </c>
      <c r="CY32" s="281">
        <f>'a2'!AS33/'a2'!$E$7</f>
        <v>0.92781542495031222</v>
      </c>
      <c r="CZ32" s="282">
        <f>'a6'!BZ33</f>
        <v>10389.466004276515</v>
      </c>
      <c r="DA32" s="282">
        <f>'a5'!W34</f>
        <v>17195.44782011682</v>
      </c>
      <c r="DB32" s="282">
        <f>'a4'!AD33</f>
        <v>3905.2579542409526</v>
      </c>
      <c r="DC32" s="281">
        <f>'a3'!L30/'a3'!B$4</f>
        <v>1.0741721854304636</v>
      </c>
      <c r="DD32" s="282">
        <f t="shared" si="53"/>
        <v>54782.128487846538</v>
      </c>
      <c r="DE32" s="281">
        <f t="shared" si="38"/>
        <v>0.74600156488163649</v>
      </c>
      <c r="DF32" s="281">
        <f t="shared" si="65"/>
        <v>10.911119297262053</v>
      </c>
      <c r="DG32" s="281">
        <f t="shared" ref="DG32:DG37" si="75">(DF32-$G$59)/$G$60</f>
        <v>0.79627946832671048</v>
      </c>
    </row>
    <row r="33" spans="1:111">
      <c r="A33" s="273">
        <v>2008</v>
      </c>
      <c r="B33" s="282">
        <f>'a1'!G35</f>
        <v>27649.88532239095</v>
      </c>
      <c r="C33" s="281">
        <f>'a2'!E34/'a2'!E$7</f>
        <v>0.9378035131161756</v>
      </c>
      <c r="D33" s="282">
        <f>'a6'!H34</f>
        <v>12146.576497837264</v>
      </c>
      <c r="E33" s="282">
        <f>'a5'!C35</f>
        <v>16482.617518169591</v>
      </c>
      <c r="F33" s="282">
        <f>'a4'!H34</f>
        <v>3713.7130308513438</v>
      </c>
      <c r="G33" s="281">
        <f>'a3'!B31/'a3'!B$4</f>
        <v>1.0701986754966886</v>
      </c>
      <c r="H33" s="282">
        <f t="shared" si="54"/>
        <v>54414.937201092071</v>
      </c>
      <c r="I33" s="281">
        <f t="shared" si="1"/>
        <v>0.73767477107406576</v>
      </c>
      <c r="J33" s="281">
        <f t="shared" si="55"/>
        <v>10.904393976056024</v>
      </c>
      <c r="K33" s="281">
        <f t="shared" si="3"/>
        <v>0.7899898342859285</v>
      </c>
      <c r="L33" s="282">
        <f>'a1'!M35</f>
        <v>25491.564385698453</v>
      </c>
      <c r="M33" s="281">
        <f>'a2'!I34/'a2'!$E$7</f>
        <v>0.93566585199572738</v>
      </c>
      <c r="N33" s="282">
        <f>'a6'!O34</f>
        <v>13589.756925899314</v>
      </c>
      <c r="O33" s="282">
        <f>'a5'!E35</f>
        <v>12264.657698497278</v>
      </c>
      <c r="P33" s="282">
        <f>'a4'!L34</f>
        <v>3423.8245016984465</v>
      </c>
      <c r="Q33" s="281">
        <f>'a3'!C31/'a3'!B$4</f>
        <v>1.0463576158940397</v>
      </c>
      <c r="R33" s="282">
        <f t="shared" ref="R33:R38" si="76">(L33*M33+N33+O33-P33)*Q33</f>
        <v>48427.707790137538</v>
      </c>
      <c r="S33" s="281">
        <f t="shared" si="43"/>
        <v>0.60190241867351124</v>
      </c>
      <c r="T33" s="281">
        <f t="shared" si="56"/>
        <v>10.787827403906261</v>
      </c>
      <c r="U33" s="281">
        <f t="shared" si="66"/>
        <v>0.68097480619281203</v>
      </c>
      <c r="V33" s="282">
        <f>'a1'!S35</f>
        <v>25852.438576133882</v>
      </c>
      <c r="W33" s="281">
        <f>'a2'!M34/'a2'!$E$7</f>
        <v>0.93019013966548569</v>
      </c>
      <c r="X33" s="282">
        <f>'a6'!V34</f>
        <v>13033.116299909299</v>
      </c>
      <c r="Y33" s="282">
        <f>'a5'!G35</f>
        <v>13108.705871285116</v>
      </c>
      <c r="Z33" s="282">
        <f>'a4'!N34</f>
        <v>3472.2942572830275</v>
      </c>
      <c r="AA33" s="281">
        <f>'a3'!D31/'a3'!$B$4</f>
        <v>1.0649006622516557</v>
      </c>
      <c r="AB33" s="282">
        <f t="shared" ref="AB33:AB38" si="77">(V33*W33+X33+Y33-Z33)*AA33</f>
        <v>49749.189319795965</v>
      </c>
      <c r="AC33" s="281">
        <f t="shared" si="6"/>
        <v>0.63186964451712613</v>
      </c>
      <c r="AD33" s="281">
        <f t="shared" si="57"/>
        <v>10.814749447374494</v>
      </c>
      <c r="AE33" s="281">
        <f t="shared" si="67"/>
        <v>0.70615275619071316</v>
      </c>
      <c r="AF33" s="282">
        <f>'a1'!Y35</f>
        <v>26862.998812903556</v>
      </c>
      <c r="AG33" s="281">
        <f>'a2'!Q34/'a2'!$E$7</f>
        <v>0.91310728611076719</v>
      </c>
      <c r="AH33" s="282">
        <f>'a6'!AC34</f>
        <v>14001.531872992637</v>
      </c>
      <c r="AI33" s="282">
        <f>'a5'!I35</f>
        <v>16330.16304297947</v>
      </c>
      <c r="AJ33" s="282">
        <f>'a4'!P34</f>
        <v>3608.0246835033713</v>
      </c>
      <c r="AK33" s="281">
        <f>'a3'!E31/'a3'!B$4</f>
        <v>1.0596026490066222</v>
      </c>
      <c r="AL33" s="282">
        <f t="shared" ref="AL33:AL38" si="78">(AF33*AG33+AH33+AI33-AJ33)*AK33</f>
        <v>54307.253165897579</v>
      </c>
      <c r="AM33" s="281">
        <f t="shared" si="10"/>
        <v>0.73523282108838628</v>
      </c>
      <c r="AN33" s="281">
        <f t="shared" si="58"/>
        <v>10.902413072800792</v>
      </c>
      <c r="AO33" s="281">
        <f t="shared" si="68"/>
        <v>0.78813726008702856</v>
      </c>
      <c r="AP33" s="282">
        <f>'a1'!AE35</f>
        <v>25285.287938977905</v>
      </c>
      <c r="AQ33" s="281">
        <f>'a2'!U34/'a2'!$E$7</f>
        <v>0.92380309608481381</v>
      </c>
      <c r="AR33" s="282">
        <f>'a6'!AJ34</f>
        <v>13639.742480691441</v>
      </c>
      <c r="AS33" s="282">
        <f>'a5'!K35</f>
        <v>12611.913500070315</v>
      </c>
      <c r="AT33" s="282">
        <f>'a4'!R34</f>
        <v>3396.1190874006352</v>
      </c>
      <c r="AU33" s="281">
        <f>'a3'!F31/'a3'!B$4</f>
        <v>1.0596026490066226</v>
      </c>
      <c r="AV33" s="282">
        <f t="shared" ref="AV33:AV38" si="79">(AP33*AQ33+AR33+AS33-AT33)*AU33</f>
        <v>48968.650783348254</v>
      </c>
      <c r="AW33" s="281">
        <f t="shared" si="14"/>
        <v>0.61416937850779407</v>
      </c>
      <c r="AX33" s="281">
        <f t="shared" si="59"/>
        <v>10.798935592414582</v>
      </c>
      <c r="AY33" s="281">
        <f t="shared" si="69"/>
        <v>0.69136337179927365</v>
      </c>
      <c r="AZ33" s="282">
        <f>'a1'!AK35</f>
        <v>24797.193922742688</v>
      </c>
      <c r="BA33" s="281">
        <f>'a2'!Y34/'a2'!$E$7</f>
        <v>0.907711114158397</v>
      </c>
      <c r="BB33" s="282">
        <f>'a6'!AQ34</f>
        <v>11284.277587708848</v>
      </c>
      <c r="BC33" s="282">
        <f>'a5'!M35</f>
        <v>15344.543258859045</v>
      </c>
      <c r="BD33" s="282">
        <f>'a4'!T34</f>
        <v>3330.5621750576602</v>
      </c>
      <c r="BE33" s="281">
        <f>'a3'!G31/'a3'!B$4</f>
        <v>1.0715231788079476</v>
      </c>
      <c r="BF33" s="282">
        <f t="shared" ref="BF33:BF38" si="80">(AZ33*BA33+BB33+BC33-BD33)*BE33</f>
        <v>49083.205670007963</v>
      </c>
      <c r="BG33" s="281">
        <f t="shared" si="18"/>
        <v>0.61676713873597411</v>
      </c>
      <c r="BH33" s="281">
        <f t="shared" si="60"/>
        <v>10.801272211891739</v>
      </c>
      <c r="BI33" s="281">
        <f t="shared" si="70"/>
        <v>0.69354861782004495</v>
      </c>
      <c r="BJ33" s="282">
        <f>'a1'!AQ35</f>
        <v>27828.516337419489</v>
      </c>
      <c r="BK33" s="281">
        <f>'a2'!AC34/'a2'!$E$7</f>
        <v>0.95578299841201109</v>
      </c>
      <c r="BL33" s="282">
        <f>'a6'!AX34</f>
        <v>11909.812870766556</v>
      </c>
      <c r="BM33" s="282">
        <f>'a5'!O35</f>
        <v>17893.417590806333</v>
      </c>
      <c r="BN33" s="282">
        <f>'a4'!V34</f>
        <v>3737.705330294571</v>
      </c>
      <c r="BO33" s="281">
        <f>'a3'!H31/'a3'!B$4</f>
        <v>1.0754966887417217</v>
      </c>
      <c r="BP33" s="282">
        <f t="shared" ref="BP33:BP38" si="81">(BJ33*BK33+BL33+BM33-BN33)*BO33</f>
        <v>56639.471402785653</v>
      </c>
      <c r="BQ33" s="281">
        <f t="shared" si="22"/>
        <v>0.78812051497805224</v>
      </c>
      <c r="BR33" s="281">
        <f t="shared" si="61"/>
        <v>10.944461395746115</v>
      </c>
      <c r="BS33" s="281">
        <f t="shared" si="71"/>
        <v>0.82746156226573142</v>
      </c>
      <c r="BT33" s="282">
        <f>'a1'!AW35</f>
        <v>25672.601281542862</v>
      </c>
      <c r="BU33" s="281">
        <f>'a2'!AG34/'a2'!$E$7</f>
        <v>0.96423137263528591</v>
      </c>
      <c r="BV33" s="282">
        <f>'a6'!BE34</f>
        <v>14007.858309545833</v>
      </c>
      <c r="BW33" s="282">
        <f>'a5'!Q35</f>
        <v>15007.943407288234</v>
      </c>
      <c r="BX33" s="282">
        <f>'a4'!X34</f>
        <v>3448.1399399479428</v>
      </c>
      <c r="BY33" s="281">
        <f>'a3'!I31/'a3'!B$4</f>
        <v>1.0529801324503307</v>
      </c>
      <c r="BZ33" s="282">
        <f t="shared" ref="BZ33:BZ38" si="82">(BT33*BU33+BV33+BW33-BX33)*BY33</f>
        <v>52988.055010618191</v>
      </c>
      <c r="CA33" s="281">
        <f t="shared" si="26"/>
        <v>0.70531737530689598</v>
      </c>
      <c r="CB33" s="281">
        <f t="shared" si="62"/>
        <v>10.877821789974863</v>
      </c>
      <c r="CC33" s="281">
        <f t="shared" si="72"/>
        <v>0.76513907682853699</v>
      </c>
      <c r="CD33" s="282">
        <f>'a1'!BC35</f>
        <v>27932.856564353984</v>
      </c>
      <c r="CE33" s="281">
        <f>'a2'!AK34/'a2'!$E$7</f>
        <v>0.94294959636604603</v>
      </c>
      <c r="CF33" s="282">
        <f>'a6'!BL34</f>
        <v>14608.79206122727</v>
      </c>
      <c r="CG33" s="282">
        <f>'a5'!S35</f>
        <v>12720.008109718086</v>
      </c>
      <c r="CH33" s="282">
        <f>'a4'!Z34</f>
        <v>3751.7194810185465</v>
      </c>
      <c r="CI33" s="281">
        <f>'a3'!J31/'a3'!B$4</f>
        <v>1.0516556291390728</v>
      </c>
      <c r="CJ33" s="282">
        <f t="shared" ref="CJ33:CJ38" si="83">(CD33*CE33+CF33+CG33-CH33)*CI33</f>
        <v>52494.817312625477</v>
      </c>
      <c r="CK33" s="281">
        <f t="shared" si="30"/>
        <v>0.69413222806223274</v>
      </c>
      <c r="CL33" s="281">
        <f t="shared" si="63"/>
        <v>10.868469725852034</v>
      </c>
      <c r="CM33" s="281">
        <f t="shared" si="73"/>
        <v>0.75639286842353193</v>
      </c>
      <c r="CN33" s="282">
        <f>'a1'!BI35</f>
        <v>32200.955766860519</v>
      </c>
      <c r="CO33" s="281">
        <f>'a2'!AO34/'a2'!$E$7</f>
        <v>0.94293658592671403</v>
      </c>
      <c r="CP33" s="282">
        <f>'a6'!BS34</f>
        <v>13283.061373537292</v>
      </c>
      <c r="CQ33" s="282">
        <f>'a5'!U35</f>
        <v>17345.236213869328</v>
      </c>
      <c r="CR33" s="282">
        <f>'a4'!AB34</f>
        <v>4324.9766732456319</v>
      </c>
      <c r="CS33" s="281">
        <f>'a3'!K31/'a3'!B$4</f>
        <v>1.0662251655629138</v>
      </c>
      <c r="CT33" s="282">
        <f t="shared" ref="CT33:CT38" si="84">(CN33*CO33+CP33+CQ33-CR33)*CS33</f>
        <v>60419.54710976949</v>
      </c>
      <c r="CU33" s="281">
        <f t="shared" si="34"/>
        <v>0.87384126087937908</v>
      </c>
      <c r="CV33" s="281">
        <f t="shared" si="64"/>
        <v>11.009067959211967</v>
      </c>
      <c r="CW33" s="281">
        <f t="shared" si="74"/>
        <v>0.8878827121832279</v>
      </c>
      <c r="CX33" s="282">
        <f>'a1'!BO35</f>
        <v>29752.587521405567</v>
      </c>
      <c r="CY33" s="281">
        <f>'a2'!AS34/'a2'!$E$7</f>
        <v>0.92730179340804164</v>
      </c>
      <c r="CZ33" s="282">
        <f>'a6'!BZ34</f>
        <v>10431.079047473093</v>
      </c>
      <c r="DA33" s="282">
        <f>'a5'!W35</f>
        <v>17584.288801140643</v>
      </c>
      <c r="DB33" s="282">
        <f>'a4'!AD34</f>
        <v>3996.1312928235466</v>
      </c>
      <c r="DC33" s="281">
        <f>'a3'!L31/'a3'!B$4</f>
        <v>1.0768211920529802</v>
      </c>
      <c r="DD33" s="282">
        <f t="shared" ref="DD33:DD38" si="85">(CX33*CY33+CZ33+DA33-DB33)*DC33</f>
        <v>55573.518800706472</v>
      </c>
      <c r="DE33" s="281">
        <f t="shared" si="38"/>
        <v>0.76394791653594429</v>
      </c>
      <c r="DF33" s="281">
        <f t="shared" si="65"/>
        <v>10.925462086218227</v>
      </c>
      <c r="DG33" s="281">
        <f t="shared" si="75"/>
        <v>0.8096930869324126</v>
      </c>
    </row>
    <row r="34" spans="1:111">
      <c r="A34" s="273">
        <v>2009</v>
      </c>
      <c r="B34" s="282">
        <f>'a1'!G36</f>
        <v>27398.224057020012</v>
      </c>
      <c r="C34" s="281">
        <f>'a2'!E35/'a2'!E$7</f>
        <v>0.93696198657887997</v>
      </c>
      <c r="D34" s="282">
        <f>'a6'!H35</f>
        <v>12045.499465108616</v>
      </c>
      <c r="E34" s="282">
        <f>'a5'!C36</f>
        <v>17110.524302590275</v>
      </c>
      <c r="F34" s="282">
        <f>'a4'!H35</f>
        <v>3827.339578764459</v>
      </c>
      <c r="G34" s="281">
        <f>'a3'!B32/'a3'!B$4</f>
        <v>1.0754966887417221</v>
      </c>
      <c r="H34" s="282">
        <f t="shared" ref="H34:H41" si="86">(B34*C34+D34+E34-F34)*G34</f>
        <v>54850.093043269051</v>
      </c>
      <c r="I34" s="281">
        <f t="shared" si="1"/>
        <v>0.7475427965492738</v>
      </c>
      <c r="J34" s="281">
        <f t="shared" ref="J34:J41" si="87">LN(H34)</f>
        <v>10.912359162024071</v>
      </c>
      <c r="K34" s="281">
        <f t="shared" ref="K34:K41" si="88">(J34-$G$59)/$G$60</f>
        <v>0.79743901080420088</v>
      </c>
      <c r="L34" s="282">
        <f>'a1'!M36</f>
        <v>25983.500757618272</v>
      </c>
      <c r="M34" s="281">
        <f>'a2'!I35/'a2'!$E$7</f>
        <v>0.93388891944967012</v>
      </c>
      <c r="N34" s="282">
        <f>'a6'!O35</f>
        <v>14401.481947823617</v>
      </c>
      <c r="O34" s="282">
        <f>'a5'!E36</f>
        <v>12701.276058218175</v>
      </c>
      <c r="P34" s="282">
        <f>'a4'!L35</f>
        <v>3629.7126644968835</v>
      </c>
      <c r="Q34" s="281">
        <f>'a3'!C32/'a3'!B$4</f>
        <v>1.0543046357615893</v>
      </c>
      <c r="R34" s="282">
        <f t="shared" si="76"/>
        <v>50331.184152221169</v>
      </c>
      <c r="S34" s="281">
        <f t="shared" si="43"/>
        <v>0.64506753657363558</v>
      </c>
      <c r="T34" s="281">
        <f t="shared" ref="T34:T39" si="89">LN(R34)</f>
        <v>10.826380127254831</v>
      </c>
      <c r="U34" s="281">
        <f t="shared" si="66"/>
        <v>0.71702996455768819</v>
      </c>
      <c r="V34" s="282">
        <f>'a1'!S36</f>
        <v>25991.66493913118</v>
      </c>
      <c r="W34" s="281">
        <f>'a2'!M35/'a2'!$E$7</f>
        <v>0.92619422476271474</v>
      </c>
      <c r="X34" s="282">
        <f>'a6'!V35</f>
        <v>13537.469455753419</v>
      </c>
      <c r="Y34" s="282">
        <f>'a5'!G36</f>
        <v>13592.810575513253</v>
      </c>
      <c r="Z34" s="282">
        <f>'a4'!N35</f>
        <v>3630.8531433457147</v>
      </c>
      <c r="AA34" s="281">
        <f>'a3'!D32/'a3'!$B$4</f>
        <v>1.0635761589403971</v>
      </c>
      <c r="AB34" s="282">
        <f t="shared" si="77"/>
        <v>50597.249997018487</v>
      </c>
      <c r="AC34" s="281">
        <f t="shared" si="6"/>
        <v>0.65110110956074674</v>
      </c>
      <c r="AD34" s="281">
        <f t="shared" ref="AD34:AD39" si="90">LN(AB34)</f>
        <v>10.831652505913647</v>
      </c>
      <c r="AE34" s="281">
        <f t="shared" si="67"/>
        <v>0.72196078217553772</v>
      </c>
      <c r="AF34" s="282">
        <f>'a1'!Y36</f>
        <v>27217.845083393022</v>
      </c>
      <c r="AG34" s="281">
        <f>'a2'!Q35/'a2'!$E$7</f>
        <v>0.91093147240307759</v>
      </c>
      <c r="AH34" s="282">
        <f>'a6'!AC35</f>
        <v>14145.947668151701</v>
      </c>
      <c r="AI34" s="282">
        <f>'a5'!I36</f>
        <v>16952.650990535574</v>
      </c>
      <c r="AJ34" s="282">
        <f>'a4'!P35</f>
        <v>3802.1419023200765</v>
      </c>
      <c r="AK34" s="281">
        <f>'a3'!E32/'a3'!B$4</f>
        <v>1.0596026490066226</v>
      </c>
      <c r="AL34" s="282">
        <f t="shared" si="78"/>
        <v>55194.753328552346</v>
      </c>
      <c r="AM34" s="281">
        <f t="shared" si="10"/>
        <v>0.7553586550206961</v>
      </c>
      <c r="AN34" s="281">
        <f t="shared" ref="AN34:AN39" si="91">LN(AL34)</f>
        <v>10.918623179352011</v>
      </c>
      <c r="AO34" s="281">
        <f t="shared" si="68"/>
        <v>0.80329722566277784</v>
      </c>
      <c r="AP34" s="282">
        <f>'a1'!AE36</f>
        <v>25581.500781379174</v>
      </c>
      <c r="AQ34" s="281">
        <f>'a2'!U35/'a2'!$E$7</f>
        <v>0.92284378848485027</v>
      </c>
      <c r="AR34" s="282">
        <f>'a6'!AJ35</f>
        <v>13484.617184498013</v>
      </c>
      <c r="AS34" s="282">
        <f>'a5'!K36</f>
        <v>13081.726280365912</v>
      </c>
      <c r="AT34" s="282">
        <f>'a4'!R35</f>
        <v>3573.5560896575721</v>
      </c>
      <c r="AU34" s="281">
        <f>'a3'!F32/'a3'!B$4</f>
        <v>1.0649006622516557</v>
      </c>
      <c r="AV34" s="282">
        <f t="shared" si="79"/>
        <v>49624.920851686977</v>
      </c>
      <c r="AW34" s="281">
        <f t="shared" si="14"/>
        <v>0.62905160948183914</v>
      </c>
      <c r="AX34" s="281">
        <f t="shared" ref="AX34:AX39" si="92">LN(AV34)</f>
        <v>10.812248423059998</v>
      </c>
      <c r="AY34" s="281">
        <f t="shared" si="69"/>
        <v>0.70381375598784168</v>
      </c>
      <c r="AZ34" s="282">
        <f>'a1'!AK36</f>
        <v>24736.009958967959</v>
      </c>
      <c r="BA34" s="281">
        <f>'a2'!Y35/'a2'!$E$7</f>
        <v>0.90570465568782055</v>
      </c>
      <c r="BB34" s="282">
        <f>'a6'!AQ35</f>
        <v>11237.869730282689</v>
      </c>
      <c r="BC34" s="282">
        <f>'a5'!M36</f>
        <v>15931.305583211117</v>
      </c>
      <c r="BD34" s="282">
        <f>'a4'!T35</f>
        <v>3455.4469566947209</v>
      </c>
      <c r="BE34" s="281">
        <f>'a3'!G32/'a3'!B$4</f>
        <v>1.0781456953642385</v>
      </c>
      <c r="BF34" s="282">
        <f t="shared" si="80"/>
        <v>49721.112132686372</v>
      </c>
      <c r="BG34" s="281">
        <f t="shared" si="18"/>
        <v>0.63123293837460137</v>
      </c>
      <c r="BH34" s="281">
        <f t="shared" ref="BH34:BH39" si="93">LN(BF34)</f>
        <v>10.814184913288535</v>
      </c>
      <c r="BI34" s="281">
        <f t="shared" si="70"/>
        <v>0.70562479437365633</v>
      </c>
      <c r="BJ34" s="282">
        <f>'a1'!AQ36</f>
        <v>27577.433896392195</v>
      </c>
      <c r="BK34" s="281">
        <f>'a2'!AC35/'a2'!$E$7</f>
        <v>0.95334790050856688</v>
      </c>
      <c r="BL34" s="282">
        <f>'a6'!AX35</f>
        <v>11872.560456558918</v>
      </c>
      <c r="BM34" s="282">
        <f>'a5'!O36</f>
        <v>18583.742982021791</v>
      </c>
      <c r="BN34" s="282">
        <f>'a4'!V35</f>
        <v>3852.37393536019</v>
      </c>
      <c r="BO34" s="281">
        <f>'a3'!H32/'a3'!B$4</f>
        <v>1.0807947019867545</v>
      </c>
      <c r="BP34" s="282">
        <f t="shared" si="81"/>
        <v>57168.439283660897</v>
      </c>
      <c r="BQ34" s="281">
        <f t="shared" si="22"/>
        <v>0.80011591528781212</v>
      </c>
      <c r="BR34" s="281">
        <f t="shared" ref="BR34:BR39" si="94">LN(BP34)</f>
        <v>10.953757264316737</v>
      </c>
      <c r="BS34" s="281">
        <f t="shared" si="71"/>
        <v>0.83615521564068207</v>
      </c>
      <c r="BT34" s="282">
        <f>'a1'!AW36</f>
        <v>25754.702305892322</v>
      </c>
      <c r="BU34" s="281">
        <f>'a2'!AG35/'a2'!$E$7</f>
        <v>0.96450003464568956</v>
      </c>
      <c r="BV34" s="282">
        <f>'a6'!BE35</f>
        <v>13189.106189931872</v>
      </c>
      <c r="BW34" s="282">
        <f>'a5'!Q36</f>
        <v>15570.71745214379</v>
      </c>
      <c r="BX34" s="282">
        <f>'a4'!X35</f>
        <v>3597.7511268428989</v>
      </c>
      <c r="BY34" s="281">
        <f>'a3'!I32/'a3'!B$4</f>
        <v>1.0529801324503312</v>
      </c>
      <c r="BZ34" s="282">
        <f t="shared" si="82"/>
        <v>52651.62199514766</v>
      </c>
      <c r="CA34" s="281">
        <f t="shared" si="26"/>
        <v>0.69768808656575121</v>
      </c>
      <c r="CB34" s="281">
        <f t="shared" ref="CB34:CB39" si="95">LN(BZ34)</f>
        <v>10.871452324212903</v>
      </c>
      <c r="CC34" s="281">
        <f t="shared" si="72"/>
        <v>0.75918224481252738</v>
      </c>
      <c r="CD34" s="282">
        <f>'a1'!BC36</f>
        <v>27921.791153815306</v>
      </c>
      <c r="CE34" s="281">
        <f>'a2'!AK35/'a2'!$E$7</f>
        <v>0.94538825806801463</v>
      </c>
      <c r="CF34" s="282">
        <f>'a6'!BL35</f>
        <v>12735.891583545133</v>
      </c>
      <c r="CG34" s="282">
        <f>'a5'!S36</f>
        <v>13188.926729865931</v>
      </c>
      <c r="CH34" s="282">
        <f>'a4'!Z35</f>
        <v>3900.4782270043256</v>
      </c>
      <c r="CI34" s="281">
        <f>'a3'!J32/'a3'!B$4</f>
        <v>1.0516556291390728</v>
      </c>
      <c r="CJ34" s="282">
        <f t="shared" si="83"/>
        <v>50922.504938326048</v>
      </c>
      <c r="CK34" s="281">
        <f t="shared" si="30"/>
        <v>0.65847691320548996</v>
      </c>
      <c r="CL34" s="281">
        <f t="shared" ref="CL34:CL39" si="96">LN(CJ34)</f>
        <v>10.838060245065581</v>
      </c>
      <c r="CM34" s="281">
        <f t="shared" si="73"/>
        <v>0.72795340811261977</v>
      </c>
      <c r="CN34" s="282">
        <f>'a1'!BI36</f>
        <v>31016.61431542736</v>
      </c>
      <c r="CO34" s="281">
        <f>'a2'!AO35/'a2'!$E$7</f>
        <v>0.94868830357993583</v>
      </c>
      <c r="CP34" s="282">
        <f>'a6'!BS35</f>
        <v>12858.49110719272</v>
      </c>
      <c r="CQ34" s="282">
        <f>'a5'!U36</f>
        <v>17987.306365883851</v>
      </c>
      <c r="CR34" s="282">
        <f>'a4'!AB35</f>
        <v>4332.8032985514301</v>
      </c>
      <c r="CS34" s="281">
        <f>'a3'!K32/'a3'!B$4</f>
        <v>1.0715231788079471</v>
      </c>
      <c r="CT34" s="282">
        <f t="shared" si="84"/>
        <v>59938.963648088546</v>
      </c>
      <c r="CU34" s="281">
        <f t="shared" si="34"/>
        <v>0.86294307364809653</v>
      </c>
      <c r="CV34" s="281">
        <f t="shared" ref="CV34:CV39" si="97">LN(CT34)</f>
        <v>11.001082050899504</v>
      </c>
      <c r="CW34" s="281">
        <f t="shared" si="74"/>
        <v>0.88041415577827753</v>
      </c>
      <c r="CX34" s="282">
        <f>'a1'!BO36</f>
        <v>29414.992293401257</v>
      </c>
      <c r="CY34" s="281">
        <f>'a2'!AS35/'a2'!$E$7</f>
        <v>0.92709880250061605</v>
      </c>
      <c r="CZ34" s="282">
        <f>'a6'!BZ35</f>
        <v>10101.879184359817</v>
      </c>
      <c r="DA34" s="282">
        <f>'a5'!W36</f>
        <v>18260.77351930437</v>
      </c>
      <c r="DB34" s="282">
        <f>'a4'!AD35</f>
        <v>4109.0679446699569</v>
      </c>
      <c r="DC34" s="281">
        <f>'a3'!L32/'a3'!B$4</f>
        <v>1.08476821192053</v>
      </c>
      <c r="DD34" s="282">
        <f t="shared" si="85"/>
        <v>55891.802252612943</v>
      </c>
      <c r="DE34" s="281">
        <f t="shared" si="38"/>
        <v>0.77116562777253772</v>
      </c>
      <c r="DF34" s="281">
        <f t="shared" ref="DF34:DF39" si="98">LN(DD34)</f>
        <v>10.931172998167403</v>
      </c>
      <c r="DG34" s="281">
        <f t="shared" si="75"/>
        <v>0.81503402829403115</v>
      </c>
    </row>
    <row r="35" spans="1:111">
      <c r="A35" s="273">
        <v>2010</v>
      </c>
      <c r="B35" s="282">
        <f>'a1'!G37</f>
        <v>28137.336369484987</v>
      </c>
      <c r="C35" s="281">
        <f>'a2'!E36/'a2'!E$7</f>
        <v>0.93527627527599877</v>
      </c>
      <c r="D35" s="282">
        <f>'a6'!H36</f>
        <v>12418.937638239426</v>
      </c>
      <c r="E35" s="282">
        <f>'a5'!C37</f>
        <v>17215.006972515315</v>
      </c>
      <c r="F35" s="282">
        <f>'a4'!H36</f>
        <v>3948.6749647056863</v>
      </c>
      <c r="G35" s="281">
        <f>'a3'!B33/'a3'!B$4</f>
        <v>1.0794701986754962</v>
      </c>
      <c r="H35" s="282">
        <f t="shared" si="86"/>
        <v>56134.018587469414</v>
      </c>
      <c r="I35" s="281">
        <f t="shared" si="1"/>
        <v>0.77665836561771429</v>
      </c>
      <c r="J35" s="281">
        <f t="shared" si="87"/>
        <v>10.935497299662993</v>
      </c>
      <c r="K35" s="281">
        <f t="shared" si="88"/>
        <v>0.81907818812759958</v>
      </c>
      <c r="L35" s="282">
        <f>'a1'!M37</f>
        <v>26679.616634962233</v>
      </c>
      <c r="M35" s="281">
        <f>'a2'!I36/'a2'!$E$7</f>
        <v>0.93435187502892048</v>
      </c>
      <c r="N35" s="282">
        <f>'a6'!O36</f>
        <v>16193.00468128045</v>
      </c>
      <c r="O35" s="282">
        <f>'a5'!E37</f>
        <v>12765.322212393969</v>
      </c>
      <c r="P35" s="282">
        <f>'a4'!L36</f>
        <v>3744.10473297935</v>
      </c>
      <c r="Q35" s="281">
        <f>'a3'!C33/'a3'!B$4</f>
        <v>1.0543046357615893</v>
      </c>
      <c r="R35" s="282">
        <f t="shared" si="76"/>
        <v>52865.335235689192</v>
      </c>
      <c r="S35" s="281">
        <f t="shared" si="43"/>
        <v>0.70253445997418951</v>
      </c>
      <c r="T35" s="281">
        <f t="shared" si="89"/>
        <v>10.87550311450071</v>
      </c>
      <c r="U35" s="281">
        <f t="shared" si="66"/>
        <v>0.7629706123426041</v>
      </c>
      <c r="V35" s="282">
        <f>'a1'!S37</f>
        <v>26642.382142403319</v>
      </c>
      <c r="W35" s="281">
        <f>'a2'!M36/'a2'!$E$7</f>
        <v>0.92434119849336005</v>
      </c>
      <c r="X35" s="282">
        <f>'a6'!V36</f>
        <v>14180.122671749046</v>
      </c>
      <c r="Y35" s="282">
        <f>'a5'!G37</f>
        <v>13708.143221308999</v>
      </c>
      <c r="Z35" s="282">
        <f>'a4'!N36</f>
        <v>3738.8794015314752</v>
      </c>
      <c r="AA35" s="281">
        <f>'a3'!D33/'a3'!$B$4</f>
        <v>1.0728476821192057</v>
      </c>
      <c r="AB35" s="282">
        <f t="shared" si="77"/>
        <v>52329.25923804046</v>
      </c>
      <c r="AC35" s="281">
        <f t="shared" si="6"/>
        <v>0.6903778689584732</v>
      </c>
      <c r="AD35" s="281">
        <f t="shared" si="90"/>
        <v>10.865310943677308</v>
      </c>
      <c r="AE35" s="281">
        <f t="shared" si="67"/>
        <v>0.75343872195454809</v>
      </c>
      <c r="AF35" s="282">
        <f>'a1'!Y37</f>
        <v>27828.04925555165</v>
      </c>
      <c r="AG35" s="281">
        <f>'a2'!Q36/'a2'!$E$7</f>
        <v>0.90954860130249737</v>
      </c>
      <c r="AH35" s="282">
        <f>'a6'!AC36</f>
        <v>14750.933308467222</v>
      </c>
      <c r="AI35" s="282">
        <f>'a5'!I37</f>
        <v>17043.180254376857</v>
      </c>
      <c r="AJ35" s="282">
        <f>'a4'!P36</f>
        <v>3905.2709172273649</v>
      </c>
      <c r="AK35" s="281">
        <f>'a3'!E33/'a3'!B$4</f>
        <v>1.0649006622516557</v>
      </c>
      <c r="AL35" s="282">
        <f t="shared" si="78"/>
        <v>56652.508559041722</v>
      </c>
      <c r="AM35" s="281">
        <f t="shared" si="10"/>
        <v>0.78841615846387902</v>
      </c>
      <c r="AN35" s="281">
        <f t="shared" si="91"/>
        <v>10.944691547188752</v>
      </c>
      <c r="AO35" s="281">
        <f t="shared" si="68"/>
        <v>0.82767680378413555</v>
      </c>
      <c r="AP35" s="282">
        <f>'a1'!AE37</f>
        <v>26142.21118540307</v>
      </c>
      <c r="AQ35" s="281">
        <f>'a2'!U36/'a2'!$E$7</f>
        <v>0.92189527158995055</v>
      </c>
      <c r="AR35" s="282">
        <f>'a6'!AJ36</f>
        <v>14727.369753262536</v>
      </c>
      <c r="AS35" s="282">
        <f>'a5'!K37</f>
        <v>13150.50007840746</v>
      </c>
      <c r="AT35" s="282">
        <f>'a4'!R36</f>
        <v>3668.6875216020849</v>
      </c>
      <c r="AU35" s="281">
        <f>'a3'!F33/'a3'!B$4</f>
        <v>1.0675496688741717</v>
      </c>
      <c r="AV35" s="282">
        <f t="shared" si="79"/>
        <v>51572.85818779112</v>
      </c>
      <c r="AW35" s="281">
        <f t="shared" si="14"/>
        <v>0.67322496852631319</v>
      </c>
      <c r="AX35" s="281">
        <f t="shared" si="92"/>
        <v>10.850750808968385</v>
      </c>
      <c r="AY35" s="281">
        <f t="shared" si="69"/>
        <v>0.73982183792802414</v>
      </c>
      <c r="AZ35" s="282">
        <f>'a1'!AK37</f>
        <v>25462.397193570818</v>
      </c>
      <c r="BA35" s="281">
        <f>'a2'!Y36/'a2'!$E$7</f>
        <v>0.90462446340591784</v>
      </c>
      <c r="BB35" s="282">
        <f>'a6'!AQ36</f>
        <v>11482.825062763908</v>
      </c>
      <c r="BC35" s="282">
        <f>'a5'!M37</f>
        <v>16030.323689790514</v>
      </c>
      <c r="BD35" s="282">
        <f>'a4'!T36</f>
        <v>3573.2852967804115</v>
      </c>
      <c r="BE35" s="281">
        <f>'a3'!G33/'a3'!B$4</f>
        <v>1.0781456953642385</v>
      </c>
      <c r="BF35" s="282">
        <f t="shared" si="80"/>
        <v>50644.56884130543</v>
      </c>
      <c r="BG35" s="281">
        <f t="shared" si="18"/>
        <v>0.65217415860576233</v>
      </c>
      <c r="BH35" s="281">
        <f t="shared" si="93"/>
        <v>10.832587274733005</v>
      </c>
      <c r="BI35" s="281">
        <f t="shared" si="70"/>
        <v>0.72283499377173965</v>
      </c>
      <c r="BJ35" s="282">
        <f>'a1'!AQ37</f>
        <v>28311.836573364744</v>
      </c>
      <c r="BK35" s="281">
        <f>'a2'!AC36/'a2'!$E$7</f>
        <v>0.95188438120533647</v>
      </c>
      <c r="BL35" s="282">
        <f>'a6'!AX36</f>
        <v>12413.433682883962</v>
      </c>
      <c r="BM35" s="282">
        <f>'a5'!O37</f>
        <v>18703.380172429363</v>
      </c>
      <c r="BN35" s="282">
        <f>'a4'!V36</f>
        <v>3973.1635864198338</v>
      </c>
      <c r="BO35" s="281">
        <f>'a3'!H33/'a3'!B$4</f>
        <v>1.0834437086092716</v>
      </c>
      <c r="BP35" s="282">
        <f t="shared" si="81"/>
        <v>58606.986305387603</v>
      </c>
      <c r="BQ35" s="281">
        <f t="shared" si="22"/>
        <v>0.83273783433793058</v>
      </c>
      <c r="BR35" s="281">
        <f t="shared" si="94"/>
        <v>10.978609188687395</v>
      </c>
      <c r="BS35" s="281">
        <f t="shared" si="71"/>
        <v>0.85939715527629679</v>
      </c>
      <c r="BT35" s="282">
        <f>'a1'!AW37</f>
        <v>26453.57885941775</v>
      </c>
      <c r="BU35" s="281">
        <f>'a2'!AG36/'a2'!$E$7</f>
        <v>0.96533486121070688</v>
      </c>
      <c r="BV35" s="282">
        <f>'a6'!BE36</f>
        <v>13221.413582163086</v>
      </c>
      <c r="BW35" s="282">
        <f>'a5'!Q37</f>
        <v>15663.607461731573</v>
      </c>
      <c r="BX35" s="282">
        <f>'a4'!X36</f>
        <v>3712.3835460962082</v>
      </c>
      <c r="BY35" s="281">
        <f>'a3'!I33/'a3'!B$4</f>
        <v>1.0556291390728478</v>
      </c>
      <c r="BZ35" s="282">
        <f t="shared" si="82"/>
        <v>53530.108478862312</v>
      </c>
      <c r="CA35" s="281">
        <f t="shared" si="26"/>
        <v>0.71760951737443213</v>
      </c>
      <c r="CB35" s="281">
        <f t="shared" si="95"/>
        <v>10.887999549891301</v>
      </c>
      <c r="CC35" s="281">
        <f t="shared" si="72"/>
        <v>0.77465748989287564</v>
      </c>
      <c r="CD35" s="282">
        <f>'a1'!BC37</f>
        <v>28378.143180372117</v>
      </c>
      <c r="CE35" s="281">
        <f>'a2'!AK36/'a2'!$E$7</f>
        <v>0.94304202128154602</v>
      </c>
      <c r="CF35" s="282">
        <f>'a6'!BL36</f>
        <v>12514.533656837199</v>
      </c>
      <c r="CG35" s="282">
        <f>'a5'!S37</f>
        <v>13261.71790295682</v>
      </c>
      <c r="CH35" s="282">
        <f>'a4'!Z36</f>
        <v>3982.4687756405356</v>
      </c>
      <c r="CI35" s="281">
        <f>'a3'!J33/'a3'!B$4</f>
        <v>1.0543046357615891</v>
      </c>
      <c r="CJ35" s="282">
        <f t="shared" si="83"/>
        <v>51192.35652211155</v>
      </c>
      <c r="CK35" s="281">
        <f t="shared" si="30"/>
        <v>0.66459633536468388</v>
      </c>
      <c r="CL35" s="281">
        <f t="shared" si="96"/>
        <v>10.843345513205724</v>
      </c>
      <c r="CM35" s="281">
        <f t="shared" si="73"/>
        <v>0.73289628019122177</v>
      </c>
      <c r="CN35" s="282">
        <f>'a1'!BI37</f>
        <v>31899.888587656969</v>
      </c>
      <c r="CO35" s="281">
        <f>'a2'!AO36/'a2'!$E$7</f>
        <v>0.9430500602601587</v>
      </c>
      <c r="CP35" s="282">
        <f>'a6'!BS36</f>
        <v>13798.960908316742</v>
      </c>
      <c r="CQ35" s="282">
        <f>'a5'!U37</f>
        <v>18083.384289102269</v>
      </c>
      <c r="CR35" s="282">
        <f>'a4'!AB36</f>
        <v>4476.6956540914134</v>
      </c>
      <c r="CS35" s="281">
        <f>'a3'!K33/'a3'!B$4</f>
        <v>1.0754966887417217</v>
      </c>
      <c r="CT35" s="282">
        <f t="shared" si="84"/>
        <v>61829.05856337271</v>
      </c>
      <c r="CU35" s="281">
        <f t="shared" si="34"/>
        <v>0.9058047405885562</v>
      </c>
      <c r="CV35" s="281">
        <f t="shared" si="97"/>
        <v>11.032128736225676</v>
      </c>
      <c r="CW35" s="281">
        <f t="shared" si="74"/>
        <v>0.90944954054263716</v>
      </c>
      <c r="CX35" s="282">
        <f>'a1'!BO37</f>
        <v>30192.724473110342</v>
      </c>
      <c r="CY35" s="281">
        <f>'a2'!AS36/'a2'!$E$7</f>
        <v>0.92602420316188583</v>
      </c>
      <c r="CZ35" s="282">
        <f>'a6'!BZ36</f>
        <v>10118.916920881609</v>
      </c>
      <c r="DA35" s="282">
        <f>'a5'!W37</f>
        <v>18377.163052667205</v>
      </c>
      <c r="DB35" s="282">
        <f>'a4'!AD36</f>
        <v>4237.119451453239</v>
      </c>
      <c r="DC35" s="281">
        <f>'a3'!L33/'a3'!B$4</f>
        <v>1.087417218543046</v>
      </c>
      <c r="DD35" s="282">
        <f t="shared" si="85"/>
        <v>56782.919936278959</v>
      </c>
      <c r="DE35" s="281">
        <f t="shared" si="38"/>
        <v>0.7913734961992428</v>
      </c>
      <c r="DF35" s="281">
        <f t="shared" si="98"/>
        <v>10.946990854141122</v>
      </c>
      <c r="DG35" s="281">
        <f t="shared" si="75"/>
        <v>0.82982715450119426</v>
      </c>
    </row>
    <row r="36" spans="1:111">
      <c r="A36" s="273">
        <v>2011</v>
      </c>
      <c r="B36" s="282">
        <f>'a1'!G38</f>
        <v>28493.888989324427</v>
      </c>
      <c r="C36" s="281">
        <f>'a2'!E37/'a2'!E$7</f>
        <v>0.93307180770898457</v>
      </c>
      <c r="D36" s="282">
        <f>'a6'!H37</f>
        <v>12567.008911800183</v>
      </c>
      <c r="E36" s="282">
        <f>'a5'!C38</f>
        <v>16861.382095429683</v>
      </c>
      <c r="F36" s="282">
        <f>'a4'!H37</f>
        <v>4082.4042667746953</v>
      </c>
      <c r="G36" s="281">
        <f>'a3'!B34/'a3'!B$4</f>
        <v>1.0807947019867552</v>
      </c>
      <c r="H36" s="282">
        <f t="shared" si="86"/>
        <v>56128.728872424814</v>
      </c>
      <c r="I36" s="281">
        <f t="shared" si="1"/>
        <v>0.77653841079289654</v>
      </c>
      <c r="J36" s="281">
        <f t="shared" si="87"/>
        <v>10.935403061544504</v>
      </c>
      <c r="K36" s="281">
        <f t="shared" si="88"/>
        <v>0.81899005504669076</v>
      </c>
      <c r="L36" s="282">
        <f>'a1'!M38</f>
        <v>27249.575713477549</v>
      </c>
      <c r="M36" s="281">
        <f>'a2'!I37/'a2'!$E$7</f>
        <v>0.93069978384644714</v>
      </c>
      <c r="N36" s="282">
        <f>'a6'!O37</f>
        <v>15988.56679618152</v>
      </c>
      <c r="O36" s="282">
        <f>'a5'!E38</f>
        <v>12489.271755277332</v>
      </c>
      <c r="P36" s="282">
        <f>'a4'!L37</f>
        <v>3904.1278009533785</v>
      </c>
      <c r="Q36" s="281">
        <f>'a3'!C34/'a3'!B$4</f>
        <v>1.0569536423841057</v>
      </c>
      <c r="R36" s="282">
        <f t="shared" si="76"/>
        <v>52778.85855841489</v>
      </c>
      <c r="S36" s="281">
        <f t="shared" si="43"/>
        <v>0.70057342907067455</v>
      </c>
      <c r="T36" s="281">
        <f t="shared" si="89"/>
        <v>10.873865983419803</v>
      </c>
      <c r="U36" s="281">
        <f t="shared" si="66"/>
        <v>0.76143953969042166</v>
      </c>
      <c r="V36" s="282">
        <f>'a1'!S38</f>
        <v>26742.982571910838</v>
      </c>
      <c r="W36" s="281">
        <f>'a2'!M37/'a2'!$E$7</f>
        <v>0.93184425721613962</v>
      </c>
      <c r="X36" s="282">
        <f>'a6'!V37</f>
        <v>14068.938472716387</v>
      </c>
      <c r="Y36" s="282">
        <f>'a5'!G38</f>
        <v>13416.339414862794</v>
      </c>
      <c r="Z36" s="282">
        <f>'a4'!N37</f>
        <v>3831.5466940561914</v>
      </c>
      <c r="AA36" s="281">
        <f>'a3'!D34/'a3'!$B$4</f>
        <v>1.0675496688741717</v>
      </c>
      <c r="AB36" s="282">
        <f t="shared" si="77"/>
        <v>51855.185291040332</v>
      </c>
      <c r="AC36" s="281">
        <f t="shared" si="6"/>
        <v>0.67962729793838572</v>
      </c>
      <c r="AD36" s="281">
        <f t="shared" si="90"/>
        <v>10.856210214270567</v>
      </c>
      <c r="AE36" s="281">
        <f t="shared" si="67"/>
        <v>0.74492756602324817</v>
      </c>
      <c r="AF36" s="282">
        <f>'a1'!Y38</f>
        <v>28265.101019407502</v>
      </c>
      <c r="AG36" s="281">
        <f>'a2'!Q37/'a2'!$E$7</f>
        <v>0.90842854948064988</v>
      </c>
      <c r="AH36" s="282">
        <f>'a6'!AC37</f>
        <v>15158.890229013599</v>
      </c>
      <c r="AI36" s="282">
        <f>'a5'!I38</f>
        <v>16688.840777735728</v>
      </c>
      <c r="AJ36" s="282">
        <f>'a4'!P37</f>
        <v>4049.625133504207</v>
      </c>
      <c r="AK36" s="281">
        <f>'a3'!E34/'a3'!B$4</f>
        <v>1.0635761589403976</v>
      </c>
      <c r="AL36" s="282">
        <f t="shared" si="78"/>
        <v>56874.661279951397</v>
      </c>
      <c r="AM36" s="281">
        <f t="shared" si="10"/>
        <v>0.7934539138996245</v>
      </c>
      <c r="AN36" s="281">
        <f t="shared" si="91"/>
        <v>10.948605200718179</v>
      </c>
      <c r="AO36" s="281">
        <f t="shared" si="68"/>
        <v>0.83133691870034876</v>
      </c>
      <c r="AP36" s="282">
        <f>'a1'!AE38</f>
        <v>26556.6590137686</v>
      </c>
      <c r="AQ36" s="281">
        <f>'a2'!U37/'a2'!$E$7</f>
        <v>0.92070824533537099</v>
      </c>
      <c r="AR36" s="282">
        <f>'a6'!AJ37</f>
        <v>14807.788891915194</v>
      </c>
      <c r="AS36" s="282">
        <f>'a5'!K38</f>
        <v>12869.705339829694</v>
      </c>
      <c r="AT36" s="282">
        <f>'a4'!R37</f>
        <v>3804.8515634250061</v>
      </c>
      <c r="AU36" s="281">
        <f>'a3'!F34/'a3'!B$4</f>
        <v>1.0728476821192052</v>
      </c>
      <c r="AV36" s="282">
        <f t="shared" si="79"/>
        <v>51843.838210057998</v>
      </c>
      <c r="AW36" s="281">
        <f t="shared" si="14"/>
        <v>0.67936998027572315</v>
      </c>
      <c r="AX36" s="281">
        <f t="shared" si="92"/>
        <v>10.855991367831237</v>
      </c>
      <c r="AY36" s="281">
        <f t="shared" si="69"/>
        <v>0.74472289713497597</v>
      </c>
      <c r="AZ36" s="282">
        <f>'a1'!AK38</f>
        <v>25698.524313905276</v>
      </c>
      <c r="BA36" s="281">
        <f>'a2'!Y37/'a2'!$E$7</f>
        <v>0.90300893003178939</v>
      </c>
      <c r="BB36" s="282">
        <f>'a6'!AQ37</f>
        <v>11602.539753437097</v>
      </c>
      <c r="BC36" s="282">
        <f>'a5'!M38</f>
        <v>15697.021947552397</v>
      </c>
      <c r="BD36" s="282">
        <f>'a4'!T37</f>
        <v>3681.904051363666</v>
      </c>
      <c r="BE36" s="281">
        <f>'a3'!G34/'a3'!B$4</f>
        <v>1.0807947019867545</v>
      </c>
      <c r="BF36" s="282">
        <f t="shared" si="80"/>
        <v>50606.757812551805</v>
      </c>
      <c r="BG36" s="281">
        <f t="shared" si="18"/>
        <v>0.65131671821585979</v>
      </c>
      <c r="BH36" s="281">
        <f t="shared" si="93"/>
        <v>10.831840399965811</v>
      </c>
      <c r="BI36" s="281">
        <f t="shared" si="70"/>
        <v>0.7221365038682791</v>
      </c>
      <c r="BJ36" s="282">
        <f>'a1'!AQ38</f>
        <v>28536.16829197502</v>
      </c>
      <c r="BK36" s="281">
        <f>'a2'!AC37/'a2'!$E$7</f>
        <v>0.95029774559171698</v>
      </c>
      <c r="BL36" s="282">
        <f>'a6'!AX37</f>
        <v>12402.555860675946</v>
      </c>
      <c r="BM36" s="282">
        <f>'a5'!O38</f>
        <v>18333.815061108573</v>
      </c>
      <c r="BN36" s="282">
        <f>'a4'!V37</f>
        <v>4088.4617482789477</v>
      </c>
      <c r="BO36" s="281">
        <f>'a3'!H34/'a3'!B$4</f>
        <v>1.0874172185430466</v>
      </c>
      <c r="BP36" s="282">
        <f t="shared" si="81"/>
        <v>58465.819248091822</v>
      </c>
      <c r="BQ36" s="281">
        <f t="shared" si="22"/>
        <v>0.82953659013381775</v>
      </c>
      <c r="BR36" s="281">
        <f t="shared" si="94"/>
        <v>10.97619757610075</v>
      </c>
      <c r="BS36" s="281">
        <f t="shared" si="71"/>
        <v>0.8571417744322497</v>
      </c>
      <c r="BT36" s="282">
        <f>'a1'!AW38</f>
        <v>26839.076593099009</v>
      </c>
      <c r="BU36" s="281">
        <f>'a2'!AG37/'a2'!$E$7</f>
        <v>0.96541519799910058</v>
      </c>
      <c r="BV36" s="282">
        <f>'a6'!BE37</f>
        <v>13705.732158897599</v>
      </c>
      <c r="BW36" s="282">
        <f>'a5'!Q38</f>
        <v>15327.246690566741</v>
      </c>
      <c r="BX36" s="282">
        <f>'a4'!X37</f>
        <v>3845.314370425574</v>
      </c>
      <c r="BY36" s="281">
        <f>'a3'!I34/'a3'!B$4</f>
        <v>1.0609271523178807</v>
      </c>
      <c r="BZ36" s="282">
        <f t="shared" si="82"/>
        <v>54211.804046019941</v>
      </c>
      <c r="CA36" s="281">
        <f t="shared" si="26"/>
        <v>0.73306832217731432</v>
      </c>
      <c r="CB36" s="281">
        <f t="shared" si="95"/>
        <v>10.900653950542566</v>
      </c>
      <c r="CC36" s="281">
        <f t="shared" si="72"/>
        <v>0.78649209922432939</v>
      </c>
      <c r="CD36" s="282">
        <f>'a1'!BC38</f>
        <v>28896.105723500179</v>
      </c>
      <c r="CE36" s="281">
        <f>'a2'!AK37/'a2'!$E$7</f>
        <v>0.94307755809177685</v>
      </c>
      <c r="CF36" s="282">
        <f>'a6'!BL37</f>
        <v>13406.692864062814</v>
      </c>
      <c r="CG36" s="282">
        <f>'a5'!S38</f>
        <v>12973.487581778803</v>
      </c>
      <c r="CH36" s="282">
        <f>'a4'!Z37</f>
        <v>4140.031055184746</v>
      </c>
      <c r="CI36" s="281">
        <f>'a3'!J34/'a3'!B$4</f>
        <v>1.0582781456953643</v>
      </c>
      <c r="CJ36" s="282">
        <f t="shared" si="83"/>
        <v>52375.686296125903</v>
      </c>
      <c r="CK36" s="281">
        <f t="shared" si="30"/>
        <v>0.69143069497508858</v>
      </c>
      <c r="CL36" s="281">
        <f t="shared" si="96"/>
        <v>10.866197760644573</v>
      </c>
      <c r="CM36" s="281">
        <f t="shared" si="73"/>
        <v>0.754268088168351</v>
      </c>
      <c r="CN36" s="282">
        <f>'a1'!BI38</f>
        <v>32750.334518333188</v>
      </c>
      <c r="CO36" s="281">
        <f>'a2'!AO37/'a2'!$E$7</f>
        <v>0.93344092344135632</v>
      </c>
      <c r="CP36" s="282">
        <f>'a6'!BS37</f>
        <v>14116.945061673396</v>
      </c>
      <c r="CQ36" s="282">
        <f>'a5'!U38</f>
        <v>17695.495212757625</v>
      </c>
      <c r="CR36" s="282">
        <f>'a4'!AB37</f>
        <v>4692.2378839208059</v>
      </c>
      <c r="CS36" s="281">
        <f>'a3'!K34/'a3'!B$4</f>
        <v>1.0781456953642385</v>
      </c>
      <c r="CT36" s="282">
        <f t="shared" si="84"/>
        <v>62198.985135710747</v>
      </c>
      <c r="CU36" s="281">
        <f t="shared" si="34"/>
        <v>0.91419356244494177</v>
      </c>
      <c r="CV36" s="281">
        <f t="shared" si="97"/>
        <v>11.038093962448032</v>
      </c>
      <c r="CW36" s="281">
        <f t="shared" si="74"/>
        <v>0.91502832091010355</v>
      </c>
      <c r="CX36" s="282">
        <f>'a1'!BO38</f>
        <v>30627.901976498099</v>
      </c>
      <c r="CY36" s="281">
        <f>'a2'!AS37/'a2'!$E$7</f>
        <v>0.92499181873553804</v>
      </c>
      <c r="CZ36" s="282">
        <f>'a6'!BZ37</f>
        <v>10182.819946585216</v>
      </c>
      <c r="DA36" s="282">
        <f>'a5'!W38</f>
        <v>18000.249658982986</v>
      </c>
      <c r="DB36" s="282">
        <f>'a4'!AD37</f>
        <v>4388.1506577799537</v>
      </c>
      <c r="DC36" s="281">
        <f>'a3'!L34/'a3'!B$4</f>
        <v>1.0913907284768212</v>
      </c>
      <c r="DD36" s="282">
        <f t="shared" si="85"/>
        <v>56889.263080387282</v>
      </c>
      <c r="DE36" s="281">
        <f t="shared" si="38"/>
        <v>0.79378503880872442</v>
      </c>
      <c r="DF36" s="281">
        <f t="shared" si="98"/>
        <v>10.948861904248727</v>
      </c>
      <c r="DG36" s="281">
        <f t="shared" si="75"/>
        <v>0.83157699218006231</v>
      </c>
    </row>
    <row r="37" spans="1:111">
      <c r="A37" s="273">
        <v>2012</v>
      </c>
      <c r="B37" s="282">
        <f>'a1'!G39</f>
        <v>28750.665937436246</v>
      </c>
      <c r="C37" s="281">
        <f>'a2'!E38/'a2'!E$7</f>
        <v>0.93203784297148062</v>
      </c>
      <c r="D37" s="282">
        <f>'a6'!H38</f>
        <v>12232.025567806773</v>
      </c>
      <c r="E37" s="282">
        <f>'a5'!C39</f>
        <v>16608.137952795136</v>
      </c>
      <c r="F37" s="282">
        <f>'a4'!H38</f>
        <v>4219.3257139908483</v>
      </c>
      <c r="G37" s="281">
        <f>'a3'!B35/'a3'!B$4</f>
        <v>1.0821192052980131</v>
      </c>
      <c r="H37" s="282">
        <f t="shared" si="86"/>
        <v>55639.914525499422</v>
      </c>
      <c r="I37" s="281">
        <f t="shared" si="1"/>
        <v>0.76545357184422169</v>
      </c>
      <c r="J37" s="281">
        <f t="shared" si="87"/>
        <v>10.926656109830223</v>
      </c>
      <c r="K37" s="281">
        <f t="shared" si="88"/>
        <v>0.81080975799174793</v>
      </c>
      <c r="L37" s="282">
        <f>'a1'!M39</f>
        <v>27991.146491369727</v>
      </c>
      <c r="M37" s="281">
        <f>'a2'!I38/'a2'!$E$7</f>
        <v>0.92568630315245182</v>
      </c>
      <c r="N37" s="282">
        <f>'a6'!O38</f>
        <v>15619.511175815654</v>
      </c>
      <c r="O37" s="282">
        <f>'a5'!E39</f>
        <v>12308.620414022384</v>
      </c>
      <c r="P37" s="282">
        <f>'a4'!L38</f>
        <v>4107.861863517327</v>
      </c>
      <c r="Q37" s="281">
        <f>'a3'!C35/'a3'!B$4</f>
        <v>1.0529801324503314</v>
      </c>
      <c r="R37" s="282">
        <f t="shared" si="76"/>
        <v>52366.061008103068</v>
      </c>
      <c r="S37" s="281">
        <f t="shared" si="43"/>
        <v>0.69121242239729119</v>
      </c>
      <c r="T37" s="281">
        <f t="shared" si="89"/>
        <v>10.866013969781852</v>
      </c>
      <c r="U37" s="281">
        <f t="shared" si="66"/>
        <v>0.75409620384771547</v>
      </c>
      <c r="V37" s="282">
        <f>'a1'!S39</f>
        <v>26963.260222791116</v>
      </c>
      <c r="W37" s="281">
        <f>'a2'!M38/'a2'!$E$7</f>
        <v>0.92611722774191974</v>
      </c>
      <c r="X37" s="282">
        <f>'a6'!V38</f>
        <v>13260.214890538175</v>
      </c>
      <c r="Y37" s="282">
        <f>'a5'!G39</f>
        <v>13265.498426957491</v>
      </c>
      <c r="Z37" s="282">
        <f>'a4'!N38</f>
        <v>3957.0136371315634</v>
      </c>
      <c r="AA37" s="281">
        <f>'a3'!D35/'a3'!$B$4</f>
        <v>1.0675496688741721</v>
      </c>
      <c r="AB37" s="282">
        <f t="shared" si="77"/>
        <v>50751.139904577729</v>
      </c>
      <c r="AC37" s="281">
        <f t="shared" si="6"/>
        <v>0.6545908697362619</v>
      </c>
      <c r="AD37" s="281">
        <f t="shared" si="90"/>
        <v>10.834689357825731</v>
      </c>
      <c r="AE37" s="281">
        <f t="shared" si="67"/>
        <v>0.72480089740244091</v>
      </c>
      <c r="AF37" s="282">
        <f>'a1'!Y39</f>
        <v>28671.043358925857</v>
      </c>
      <c r="AG37" s="281">
        <f>'a2'!Q38/'a2'!$E$7</f>
        <v>0.90490273027128876</v>
      </c>
      <c r="AH37" s="282">
        <f>'a6'!AC38</f>
        <v>15144.732999818129</v>
      </c>
      <c r="AI37" s="282">
        <f>'a5'!I39</f>
        <v>16457.688296342272</v>
      </c>
      <c r="AJ37" s="282">
        <f>'a4'!P38</f>
        <v>4207.6406422901018</v>
      </c>
      <c r="AK37" s="281">
        <f>'a3'!E35/'a3'!B$4</f>
        <v>1.0675496688741721</v>
      </c>
      <c r="AL37" s="282">
        <f t="shared" si="78"/>
        <v>56942.337181040493</v>
      </c>
      <c r="AM37" s="281">
        <f t="shared" si="10"/>
        <v>0.79498859975530289</v>
      </c>
      <c r="AN37" s="281">
        <f t="shared" si="91"/>
        <v>10.949794406372517</v>
      </c>
      <c r="AO37" s="281">
        <f t="shared" si="68"/>
        <v>0.83244908392426564</v>
      </c>
      <c r="AP37" s="282">
        <f>'a1'!AE39</f>
        <v>26787.433179759963</v>
      </c>
      <c r="AQ37" s="281">
        <f>'a2'!U38/'a2'!$E$7</f>
        <v>0.92093233216018133</v>
      </c>
      <c r="AR37" s="282">
        <f>'a6'!AJ38</f>
        <v>13766.800691138033</v>
      </c>
      <c r="AS37" s="282">
        <f>'a5'!K39</f>
        <v>12637.103225049674</v>
      </c>
      <c r="AT37" s="282">
        <f>'a4'!R38</f>
        <v>3931.2100065133827</v>
      </c>
      <c r="AU37" s="281">
        <f>'a3'!F35/'a3'!B$4</f>
        <v>1.0741721854304636</v>
      </c>
      <c r="AV37" s="282">
        <f t="shared" si="79"/>
        <v>50638.74033883708</v>
      </c>
      <c r="AW37" s="281">
        <f t="shared" si="14"/>
        <v>0.65204198570294147</v>
      </c>
      <c r="AX37" s="281">
        <f t="shared" si="92"/>
        <v>10.832472181683181</v>
      </c>
      <c r="AY37" s="281">
        <f t="shared" si="69"/>
        <v>0.72272735680662703</v>
      </c>
      <c r="AZ37" s="282">
        <f>'a1'!AK39</f>
        <v>25799.949659481998</v>
      </c>
      <c r="BA37" s="281">
        <f>'a2'!Y38/'a2'!$E$7</f>
        <v>0.90155672257035602</v>
      </c>
      <c r="BB37" s="282">
        <f>'a6'!AQ38</f>
        <v>11380.967760432604</v>
      </c>
      <c r="BC37" s="282">
        <f>'a5'!M39</f>
        <v>15474.787009734306</v>
      </c>
      <c r="BD37" s="282">
        <f>'a4'!T38</f>
        <v>3786.2911159973269</v>
      </c>
      <c r="BE37" s="281">
        <f>'a3'!G35/'a3'!B$4</f>
        <v>1.08476821192053</v>
      </c>
      <c r="BF37" s="282">
        <f t="shared" si="80"/>
        <v>50256.857512375194</v>
      </c>
      <c r="BG37" s="281">
        <f t="shared" si="18"/>
        <v>0.64338203196954391</v>
      </c>
      <c r="BH37" s="281">
        <f t="shared" si="93"/>
        <v>10.824902284518389</v>
      </c>
      <c r="BI37" s="281">
        <f t="shared" si="70"/>
        <v>0.71564786105700851</v>
      </c>
      <c r="BJ37" s="282">
        <f>'a1'!AQ39</f>
        <v>28696.106352560506</v>
      </c>
      <c r="BK37" s="281">
        <f>'a2'!AC38/'a2'!$E$7</f>
        <v>0.94948533384066203</v>
      </c>
      <c r="BL37" s="282">
        <f>'a6'!AX38</f>
        <v>11845.1625651914</v>
      </c>
      <c r="BM37" s="282">
        <f>'a5'!O39</f>
        <v>18086.92830670371</v>
      </c>
      <c r="BN37" s="282">
        <f>'a4'!V38</f>
        <v>4211.3187808675657</v>
      </c>
      <c r="BO37" s="281">
        <f>'a3'!H35/'a3'!B$4</f>
        <v>1.0887417218543045</v>
      </c>
      <c r="BP37" s="282">
        <f t="shared" si="81"/>
        <v>57667.713988790747</v>
      </c>
      <c r="BQ37" s="281">
        <f t="shared" si="22"/>
        <v>0.81143796369396559</v>
      </c>
      <c r="BR37" s="281">
        <f t="shared" si="94"/>
        <v>10.962452746302215</v>
      </c>
      <c r="BS37" s="281">
        <f t="shared" si="71"/>
        <v>0.84428737733547943</v>
      </c>
      <c r="BT37" s="282">
        <f>'a1'!AW39</f>
        <v>27126.142522850456</v>
      </c>
      <c r="BU37" s="281">
        <f>'a2'!AG38/'a2'!$E$7</f>
        <v>0.96585072548295459</v>
      </c>
      <c r="BV37" s="282">
        <f>'a6'!BE38</f>
        <v>14581.305096469952</v>
      </c>
      <c r="BW37" s="282">
        <f>'a5'!Q39</f>
        <v>15069.572378781841</v>
      </c>
      <c r="BX37" s="282">
        <f>'a4'!X38</f>
        <v>3980.9175522092132</v>
      </c>
      <c r="BY37" s="281">
        <f>'a3'!I35/'a3'!B$4</f>
        <v>1.0609271523178807</v>
      </c>
      <c r="BZ37" s="282">
        <f t="shared" si="82"/>
        <v>55030.041392041945</v>
      </c>
      <c r="CA37" s="281">
        <f t="shared" si="26"/>
        <v>0.75162348378313659</v>
      </c>
      <c r="CB37" s="281">
        <f t="shared" si="95"/>
        <v>10.915634522225826</v>
      </c>
      <c r="CC37" s="281">
        <f t="shared" si="72"/>
        <v>0.80050218301407461</v>
      </c>
      <c r="CD37" s="282">
        <f>'a1'!BC39</f>
        <v>29583.254517856894</v>
      </c>
      <c r="CE37" s="281">
        <f>'a2'!AK38/'a2'!$E$7</f>
        <v>0.94237811757344581</v>
      </c>
      <c r="CF37" s="282">
        <f>'a6'!BL38</f>
        <v>12330.640579868998</v>
      </c>
      <c r="CG37" s="282">
        <f>'a5'!S39</f>
        <v>12761.439563370572</v>
      </c>
      <c r="CH37" s="282">
        <f>'a4'!Z38</f>
        <v>4341.5128805138238</v>
      </c>
      <c r="CI37" s="281">
        <f>'a3'!J35/'a3'!B$4</f>
        <v>1.0609271523178807</v>
      </c>
      <c r="CJ37" s="282">
        <f t="shared" si="83"/>
        <v>51592.016360973314</v>
      </c>
      <c r="CK37" s="281">
        <f t="shared" si="30"/>
        <v>0.6736594182629283</v>
      </c>
      <c r="CL37" s="281">
        <f t="shared" si="96"/>
        <v>10.851122217812456</v>
      </c>
      <c r="CM37" s="281">
        <f t="shared" si="73"/>
        <v>0.74016918575531032</v>
      </c>
      <c r="CN37" s="282">
        <f>'a1'!BI39</f>
        <v>33426.092540342768</v>
      </c>
      <c r="CO37" s="281">
        <f>'a2'!AO38/'a2'!$E$7</f>
        <v>0.93204963073152924</v>
      </c>
      <c r="CP37" s="282">
        <f>'a6'!BS38</f>
        <v>13659.854960429524</v>
      </c>
      <c r="CQ37" s="282">
        <f>'a5'!U39</f>
        <v>17441.284707556788</v>
      </c>
      <c r="CR37" s="282">
        <f>'a4'!AB38</f>
        <v>4905.471479534096</v>
      </c>
      <c r="CS37" s="281">
        <f>'a3'!K35/'a3'!B$4</f>
        <v>1.0781456953642385</v>
      </c>
      <c r="CT37" s="282">
        <f t="shared" si="84"/>
        <v>61832.135832511209</v>
      </c>
      <c r="CU37" s="281">
        <f t="shared" si="34"/>
        <v>0.90587452379565037</v>
      </c>
      <c r="CV37" s="281">
        <f t="shared" si="97"/>
        <v>11.032178505583866</v>
      </c>
      <c r="CW37" s="281">
        <f t="shared" si="74"/>
        <v>0.90949608568745199</v>
      </c>
      <c r="CX37" s="282">
        <f>'a1'!BO39</f>
        <v>30820.258261365969</v>
      </c>
      <c r="CY37" s="281">
        <f>'a2'!AS38/'a2'!$E$7</f>
        <v>0.92424082647256789</v>
      </c>
      <c r="CZ37" s="282">
        <f>'a6'!BZ38</f>
        <v>10201.34146752816</v>
      </c>
      <c r="DA37" s="282">
        <f>'a5'!W39</f>
        <v>17637.735460563799</v>
      </c>
      <c r="DB37" s="282">
        <f>'a4'!AD38</f>
        <v>4523.050300017374</v>
      </c>
      <c r="DC37" s="281">
        <f>'a3'!L35/'a3'!B$4</f>
        <v>1.0940397350993376</v>
      </c>
      <c r="DD37" s="282">
        <f t="shared" si="85"/>
        <v>56672.754482136479</v>
      </c>
      <c r="DE37" s="281">
        <f t="shared" si="38"/>
        <v>0.7888752750963679</v>
      </c>
      <c r="DF37" s="281">
        <f t="shared" si="98"/>
        <v>10.945048853631583</v>
      </c>
      <c r="DG37" s="281">
        <f t="shared" si="75"/>
        <v>0.82801096280747077</v>
      </c>
    </row>
    <row r="38" spans="1:111">
      <c r="A38" s="273">
        <v>2013</v>
      </c>
      <c r="B38" s="282">
        <f>'a1'!G40</f>
        <v>29198.453471164372</v>
      </c>
      <c r="C38" s="281">
        <f>'a2'!E39/'a2'!E$7</f>
        <v>0.93151059440891082</v>
      </c>
      <c r="D38" s="282">
        <f>'a6'!H39</f>
        <v>12087.597939717052</v>
      </c>
      <c r="E38" s="282">
        <f>'a5'!C40</f>
        <v>16482.248146640555</v>
      </c>
      <c r="F38" s="282">
        <f>'a4'!H39</f>
        <v>4365.3607246882348</v>
      </c>
      <c r="G38" s="281">
        <f>'a3'!B36/'a3'!B$4</f>
        <v>1.08476821192053</v>
      </c>
      <c r="H38" s="282">
        <f t="shared" si="86"/>
        <v>55760.507571429916</v>
      </c>
      <c r="I38" s="281">
        <f>(H38-D$59)/D$60</f>
        <v>0.76818825936081736</v>
      </c>
      <c r="J38" s="281">
        <f t="shared" si="87"/>
        <v>10.928821148180456</v>
      </c>
      <c r="K38" s="281">
        <f t="shared" si="88"/>
        <v>0.81283453844312881</v>
      </c>
      <c r="L38" s="282">
        <f>'a1'!M40</f>
        <v>28798.324461122262</v>
      </c>
      <c r="M38" s="281">
        <f>'a2'!I39/'a2'!$E$7</f>
        <v>0.92229033712015007</v>
      </c>
      <c r="N38" s="282">
        <f>'a6'!O39</f>
        <v>14909.141537842139</v>
      </c>
      <c r="O38" s="282">
        <f>'a5'!E40</f>
        <v>12222.683043523521</v>
      </c>
      <c r="P38" s="282">
        <f>'a4'!L39</f>
        <v>4305.5388075113124</v>
      </c>
      <c r="Q38" s="281">
        <f>'a3'!C36/'a3'!B$4</f>
        <v>1.0490066225165562</v>
      </c>
      <c r="R38" s="282">
        <f t="shared" si="76"/>
        <v>51806.97761918122</v>
      </c>
      <c r="S38" s="281">
        <f t="shared" si="43"/>
        <v>0.67853409295778311</v>
      </c>
      <c r="T38" s="281">
        <f t="shared" si="89"/>
        <v>10.855280122248926</v>
      </c>
      <c r="U38" s="281">
        <f t="shared" ref="U38:U43" si="99">(T38-$G$59)/$G$60</f>
        <v>0.74405772824730287</v>
      </c>
      <c r="V38" s="282">
        <f>'a1'!S40</f>
        <v>27433.480922175801</v>
      </c>
      <c r="W38" s="281">
        <f>'a2'!M39/'a2'!$E$7</f>
        <v>0.92471927543069621</v>
      </c>
      <c r="X38" s="282">
        <f>'a6'!V39</f>
        <v>12879.847841109318</v>
      </c>
      <c r="Y38" s="282">
        <f>'a5'!G40</f>
        <v>13219.512798301366</v>
      </c>
      <c r="Z38" s="282">
        <f>'a4'!N39</f>
        <v>4101.4857268868418</v>
      </c>
      <c r="AA38" s="281">
        <f>'a3'!D36/'a3'!$B$4</f>
        <v>1.0728476821192057</v>
      </c>
      <c r="AB38" s="282">
        <f t="shared" si="77"/>
        <v>50816.657279298372</v>
      </c>
      <c r="AC38" s="281">
        <f t="shared" si="6"/>
        <v>0.65607660670713108</v>
      </c>
      <c r="AD38" s="281">
        <f t="shared" si="90"/>
        <v>10.835979479018167</v>
      </c>
      <c r="AE38" s="281">
        <f t="shared" ref="AE38:AE43" si="100">(AD38-$G$59)/$G$60</f>
        <v>0.72600744054292465</v>
      </c>
      <c r="AF38" s="282">
        <f>'a1'!Y40</f>
        <v>29301.365114404627</v>
      </c>
      <c r="AG38" s="281">
        <f>'a2'!Q39/'a2'!$E$7</f>
        <v>0.90124354657342931</v>
      </c>
      <c r="AH38" s="282">
        <f>'a6'!AC39</f>
        <v>14892.025725291272</v>
      </c>
      <c r="AI38" s="282">
        <f>'a5'!I40</f>
        <v>16358.494642995634</v>
      </c>
      <c r="AJ38" s="282">
        <f>'a4'!P39</f>
        <v>4380.7466918237133</v>
      </c>
      <c r="AK38" s="281">
        <f>'a3'!E36/'a3'!B$4</f>
        <v>1.0649006622516557</v>
      </c>
      <c r="AL38" s="282">
        <f t="shared" si="78"/>
        <v>56735.181023650592</v>
      </c>
      <c r="AM38" s="281">
        <f t="shared" si="10"/>
        <v>0.79029092126788325</v>
      </c>
      <c r="AN38" s="281">
        <f t="shared" si="91"/>
        <v>10.946149773907417</v>
      </c>
      <c r="AO38" s="281">
        <f t="shared" ref="AO38:AO43" si="101">(AN38-$G$59)/$G$60</f>
        <v>0.82904056205350563</v>
      </c>
      <c r="AP38" s="282">
        <f>'a1'!AE40</f>
        <v>27312.851990128456</v>
      </c>
      <c r="AQ38" s="281">
        <f>'a2'!U39/'a2'!$E$7</f>
        <v>0.91686237982630758</v>
      </c>
      <c r="AR38" s="282">
        <f>'a6'!AJ39</f>
        <v>13012.29525753728</v>
      </c>
      <c r="AS38" s="282">
        <f>'a5'!K40</f>
        <v>12510.786239208015</v>
      </c>
      <c r="AT38" s="282">
        <f>'a4'!R39</f>
        <v>4083.4509086133116</v>
      </c>
      <c r="AU38" s="281">
        <f>'a3'!F36/'a3'!B$4</f>
        <v>1.0728476821192057</v>
      </c>
      <c r="AV38" s="282">
        <f t="shared" si="79"/>
        <v>49867.8453265594</v>
      </c>
      <c r="AW38" s="281">
        <f t="shared" si="14"/>
        <v>0.63456040581236761</v>
      </c>
      <c r="AX38" s="281">
        <f t="shared" si="92"/>
        <v>10.817131691802869</v>
      </c>
      <c r="AY38" s="281">
        <f t="shared" ref="AY38:AY43" si="102">(AX38-$G$59)/$G$60</f>
        <v>0.7083806714368639</v>
      </c>
      <c r="AZ38" s="282">
        <f>'a1'!AK40</f>
        <v>26179.033594381868</v>
      </c>
      <c r="BA38" s="281">
        <f>'a2'!Y39/'a2'!$E$7</f>
        <v>0.90039668172249898</v>
      </c>
      <c r="BB38" s="282">
        <f>'a6'!AQ39</f>
        <v>11388.450378130692</v>
      </c>
      <c r="BC38" s="282">
        <f>'a5'!M40</f>
        <v>15356.488566288341</v>
      </c>
      <c r="BD38" s="282">
        <f>'a4'!T39</f>
        <v>3913.9376054991862</v>
      </c>
      <c r="BE38" s="281">
        <f>'a3'!G36/'a3'!B$4</f>
        <v>1.08476821192053</v>
      </c>
      <c r="BF38" s="282">
        <f t="shared" si="80"/>
        <v>50335.974654893442</v>
      </c>
      <c r="BG38" s="281">
        <f t="shared" si="18"/>
        <v>0.64517617076356748</v>
      </c>
      <c r="BH38" s="281">
        <f t="shared" si="93"/>
        <v>10.826475302339391</v>
      </c>
      <c r="BI38" s="281">
        <f t="shared" ref="BI38:BI43" si="103">(BH38-$G$59)/$G$60</f>
        <v>0.71711897390510004</v>
      </c>
      <c r="BJ38" s="282">
        <f>'a1'!AQ40</f>
        <v>29057.97969784278</v>
      </c>
      <c r="BK38" s="281">
        <f>'a2'!AC39/'a2'!$E$7</f>
        <v>0.94751429745476434</v>
      </c>
      <c r="BL38" s="282">
        <f>'a6'!AX39</f>
        <v>11518.60061743545</v>
      </c>
      <c r="BM38" s="282">
        <f>'a5'!O40</f>
        <v>17982.708375126876</v>
      </c>
      <c r="BN38" s="282">
        <f>'a4'!V39</f>
        <v>4344.3589721977332</v>
      </c>
      <c r="BO38" s="281">
        <f>'a3'!H36/'a3'!B$4</f>
        <v>1.0913907284768212</v>
      </c>
      <c r="BP38" s="282">
        <f t="shared" si="81"/>
        <v>57505.160557772222</v>
      </c>
      <c r="BQ38" s="281">
        <f t="shared" si="22"/>
        <v>0.80775174086779744</v>
      </c>
      <c r="BR38" s="281">
        <f t="shared" si="94"/>
        <v>10.959629971589077</v>
      </c>
      <c r="BS38" s="281">
        <f t="shared" ref="BS38:BS43" si="104">(BR38-$G$59)/$G$60</f>
        <v>0.84164747072264767</v>
      </c>
      <c r="BT38" s="282">
        <f>'a1'!AW40</f>
        <v>27539.498031029085</v>
      </c>
      <c r="BU38" s="281">
        <f>'a2'!AG39/'a2'!$E$7</f>
        <v>0.9685498789746837</v>
      </c>
      <c r="BV38" s="282">
        <f>'a6'!BE39</f>
        <v>14724.030403751307</v>
      </c>
      <c r="BW38" s="282">
        <f>'a5'!Q40</f>
        <v>14932.121483532157</v>
      </c>
      <c r="BX38" s="282">
        <f>'a4'!X39</f>
        <v>4117.3359815446838</v>
      </c>
      <c r="BY38" s="281">
        <f>'a3'!I36/'a3'!B$4</f>
        <v>1.0622516556291388</v>
      </c>
      <c r="BZ38" s="282">
        <f t="shared" si="82"/>
        <v>55462.488873316368</v>
      </c>
      <c r="CA38" s="281">
        <f t="shared" si="26"/>
        <v>0.76143009178030097</v>
      </c>
      <c r="CB38" s="281">
        <f t="shared" si="95"/>
        <v>10.923462195070806</v>
      </c>
      <c r="CC38" s="281">
        <f t="shared" ref="CC38:CC43" si="105">(CB38-$G$59)/$G$60</f>
        <v>0.80782275493586808</v>
      </c>
      <c r="CD38" s="282">
        <f>'a1'!BC40</f>
        <v>30245.440723955566</v>
      </c>
      <c r="CE38" s="281">
        <f>'a2'!AK39/'a2'!$E$7</f>
        <v>0.94405892215023168</v>
      </c>
      <c r="CF38" s="282">
        <f>'a6'!BL39</f>
        <v>15135.074227011633</v>
      </c>
      <c r="CG38" s="282">
        <f>'a5'!S40</f>
        <v>12651.948347973748</v>
      </c>
      <c r="CH38" s="282">
        <f>'a4'!Z39</f>
        <v>4521.8922011617269</v>
      </c>
      <c r="CI38" s="281">
        <f>'a3'!J36/'a3'!B$4</f>
        <v>1.0596026490066222</v>
      </c>
      <c r="CJ38" s="282">
        <f t="shared" si="83"/>
        <v>54907.134880677993</v>
      </c>
      <c r="CK38" s="281">
        <f t="shared" si="30"/>
        <v>0.7488363338298214</v>
      </c>
      <c r="CL38" s="281">
        <f t="shared" si="96"/>
        <v>10.913398580450057</v>
      </c>
      <c r="CM38" s="281">
        <f t="shared" ref="CM38:CM43" si="106">(CL38-$G$59)/$G$60</f>
        <v>0.79841109248095954</v>
      </c>
      <c r="CN38" s="282">
        <f>'a1'!BI40</f>
        <v>34146.351266047743</v>
      </c>
      <c r="CO38" s="281">
        <f>'a2'!AO39/'a2'!$E$7</f>
        <v>0.93821599854339188</v>
      </c>
      <c r="CP38" s="282">
        <f>'a6'!BS39</f>
        <v>13536.609351298817</v>
      </c>
      <c r="CQ38" s="282">
        <f>'a5'!U40</f>
        <v>17323.699630185398</v>
      </c>
      <c r="CR38" s="282">
        <f>'a4'!AB39</f>
        <v>5105.1039691339156</v>
      </c>
      <c r="CS38" s="281">
        <f>'a3'!K36/'a3'!B$4</f>
        <v>1.0781456953642385</v>
      </c>
      <c r="CT38" s="282">
        <f t="shared" si="84"/>
        <v>62308.042996688091</v>
      </c>
      <c r="CU38" s="281">
        <f t="shared" si="34"/>
        <v>0.91666666666666674</v>
      </c>
      <c r="CV38" s="281">
        <f t="shared" si="97"/>
        <v>11.039845797513154</v>
      </c>
      <c r="CW38" s="281">
        <f t="shared" ref="CW38:CW43" si="107">(CV38-$G$59)/$G$60</f>
        <v>0.91666666666666718</v>
      </c>
      <c r="CX38" s="282">
        <f>'a1'!BO40</f>
        <v>31177.883218788804</v>
      </c>
      <c r="CY38" s="281">
        <f>'a2'!AS39/'a2'!$E$7</f>
        <v>0.92360841438243513</v>
      </c>
      <c r="CZ38" s="282">
        <f>'a6'!BZ39</f>
        <v>9770.5445901796902</v>
      </c>
      <c r="DA38" s="282">
        <f>'a5'!W40</f>
        <v>17418.723446541724</v>
      </c>
      <c r="DB38" s="282">
        <f>'a4'!AD39</f>
        <v>4661.2984833812698</v>
      </c>
      <c r="DC38" s="281">
        <f>'a3'!L36/'a3'!B$4</f>
        <v>1.0953642384105959</v>
      </c>
      <c r="DD38" s="282">
        <f t="shared" si="85"/>
        <v>56218.610914002624</v>
      </c>
      <c r="DE38" s="281">
        <f t="shared" si="38"/>
        <v>0.77857666511488</v>
      </c>
      <c r="DF38" s="281">
        <f t="shared" si="98"/>
        <v>10.937003136115477</v>
      </c>
      <c r="DG38" s="281">
        <f t="shared" ref="DG38:DG43" si="108">(DF38-$G$59)/$G$60</f>
        <v>0.82048647182457812</v>
      </c>
    </row>
    <row r="39" spans="1:111">
      <c r="A39" s="273">
        <v>2014</v>
      </c>
      <c r="B39" s="282">
        <f>'a1'!G41</f>
        <v>29685.472438961791</v>
      </c>
      <c r="C39" s="281">
        <f>'a2'!E40/'a2'!E$7</f>
        <v>0.9309008300871412</v>
      </c>
      <c r="D39" s="282">
        <f>'a6'!H40</f>
        <v>11731.879539617765</v>
      </c>
      <c r="E39" s="282">
        <f>'a5'!C41</f>
        <v>16259.956749615958</v>
      </c>
      <c r="F39" s="282">
        <f>'a4'!H40</f>
        <v>4522.0791439956984</v>
      </c>
      <c r="G39" s="281">
        <f>'a3'!B37/'a3'!B$4</f>
        <v>1.0834437086092716</v>
      </c>
      <c r="H39" s="282">
        <f t="shared" si="86"/>
        <v>55368.294370332122</v>
      </c>
      <c r="I39" s="281">
        <f t="shared" ref="I39:I41" si="109">(H39-D$59)/D$60</f>
        <v>0.75929404380626253</v>
      </c>
      <c r="J39" s="281">
        <f t="shared" si="87"/>
        <v>10.921762405122436</v>
      </c>
      <c r="K39" s="281">
        <f t="shared" si="88"/>
        <v>0.80623308265198301</v>
      </c>
      <c r="L39" s="282">
        <f>'a1'!M41</f>
        <v>29388.877213111962</v>
      </c>
      <c r="M39" s="281">
        <f>'a2'!I40/'a2'!$E$7</f>
        <v>0.91918140673174797</v>
      </c>
      <c r="N39" s="282">
        <f>'a6'!O40</f>
        <v>14381.523071761849</v>
      </c>
      <c r="O39" s="282">
        <f>'a5'!E41</f>
        <v>11991.421079482912</v>
      </c>
      <c r="P39" s="282">
        <f>'a4'!L40</f>
        <v>4476.8978827649062</v>
      </c>
      <c r="Q39" s="281">
        <f>'a3'!C37/'a3'!B$4</f>
        <v>1.0490066225165564</v>
      </c>
      <c r="R39" s="282">
        <f t="shared" ref="R39" si="110">(L39*M39+N39+O39-P39)*Q39</f>
        <v>51306.657705769307</v>
      </c>
      <c r="S39" s="281">
        <f t="shared" ref="S39" si="111">(R39-D$59)/D$60</f>
        <v>0.66718834237196289</v>
      </c>
      <c r="T39" s="281">
        <f t="shared" si="89"/>
        <v>10.845575802577743</v>
      </c>
      <c r="U39" s="281">
        <f t="shared" si="99"/>
        <v>0.73498208450083147</v>
      </c>
      <c r="V39" s="282">
        <f>'a1'!S41</f>
        <v>27716.362981085782</v>
      </c>
      <c r="W39" s="281">
        <f>'a2'!M40/'a2'!$E$7</f>
        <v>0.9253255278457071</v>
      </c>
      <c r="X39" s="282">
        <f>'a6'!V40</f>
        <v>12397.799253929346</v>
      </c>
      <c r="Y39" s="282">
        <f>'a5'!G41</f>
        <v>13047.667900927319</v>
      </c>
      <c r="Z39" s="282">
        <f>'a4'!N40</f>
        <v>4222.1186555778422</v>
      </c>
      <c r="AA39" s="281">
        <f>'a3'!D37/'a3'!$B$4</f>
        <v>1.0821192052980131</v>
      </c>
      <c r="AB39" s="282">
        <f t="shared" ref="AB39" si="112">(V39*W39+X39+Y39-Z39)*AA39</f>
        <v>50718.934407619003</v>
      </c>
      <c r="AC39" s="281">
        <f t="shared" ref="AC39" si="113">(AB39-D$59)/D$60</f>
        <v>0.65386054594504139</v>
      </c>
      <c r="AD39" s="281">
        <f t="shared" si="90"/>
        <v>10.834054579576904</v>
      </c>
      <c r="AE39" s="281">
        <f t="shared" si="100"/>
        <v>0.7242072420572373</v>
      </c>
      <c r="AF39" s="282">
        <f>'a1'!Y41</f>
        <v>29689.572689641947</v>
      </c>
      <c r="AG39" s="281">
        <f>'a2'!Q40/'a2'!$E$7</f>
        <v>0.89823189491233635</v>
      </c>
      <c r="AH39" s="282">
        <f>'a6'!AC40</f>
        <v>14649.916395658758</v>
      </c>
      <c r="AI39" s="282">
        <f>'a5'!I41</f>
        <v>16168.546406639343</v>
      </c>
      <c r="AJ39" s="282">
        <f>'a4'!P40</f>
        <v>4522.7037477686044</v>
      </c>
      <c r="AK39" s="281">
        <f>'a3'!E37/'a3'!B$4</f>
        <v>1.0649006622516557</v>
      </c>
      <c r="AL39" s="282">
        <f t="shared" ref="AL39" si="114">(AF39*AG39+AH39+AI39-AJ39)*AK39</f>
        <v>56401.271090476883</v>
      </c>
      <c r="AM39" s="281">
        <f t="shared" ref="AM39" si="115">(AL39-D$59)/D$60</f>
        <v>0.78271884844335482</v>
      </c>
      <c r="AN39" s="281">
        <f t="shared" si="91"/>
        <v>10.940246974297388</v>
      </c>
      <c r="AO39" s="281">
        <f t="shared" si="101"/>
        <v>0.82352016410881379</v>
      </c>
      <c r="AP39" s="282">
        <f>'a1'!AE41</f>
        <v>27829.601990049752</v>
      </c>
      <c r="AQ39" s="281">
        <f>'a2'!U40/'a2'!$E$7</f>
        <v>0.91574532719736357</v>
      </c>
      <c r="AR39" s="282">
        <f>'a6'!AJ40</f>
        <v>12782.00899234083</v>
      </c>
      <c r="AS39" s="282">
        <f>'a5'!K41</f>
        <v>12302.475034266119</v>
      </c>
      <c r="AT39" s="282">
        <f>'a4'!R40</f>
        <v>4239.3687014302577</v>
      </c>
      <c r="AU39" s="281">
        <f>'a3'!F37/'a3'!B$4</f>
        <v>1.0715231788079467</v>
      </c>
      <c r="AV39" s="282">
        <f t="shared" ref="AV39" si="116">(AP39*AQ39+AR39+AS39-AT39)*AU39</f>
        <v>49643.608124516155</v>
      </c>
      <c r="AW39" s="281">
        <f t="shared" ref="AW39" si="117">(AV39-D$59)/D$60</f>
        <v>0.62947538061499908</v>
      </c>
      <c r="AX39" s="281">
        <f t="shared" si="92"/>
        <v>10.812624922505343</v>
      </c>
      <c r="AY39" s="281">
        <f t="shared" si="102"/>
        <v>0.70416586463146358</v>
      </c>
      <c r="AZ39" s="282">
        <f>'a1'!AK41</f>
        <v>26518.545657195671</v>
      </c>
      <c r="BA39" s="281">
        <f>'a2'!Y40/'a2'!$E$7</f>
        <v>0.89831496359517293</v>
      </c>
      <c r="BB39" s="282">
        <f>'a6'!AQ40</f>
        <v>11112.912346966827</v>
      </c>
      <c r="BC39" s="282">
        <f>'a5'!M41</f>
        <v>15157.974208101532</v>
      </c>
      <c r="BD39" s="282">
        <f>'a4'!T40</f>
        <v>4039.6514656142103</v>
      </c>
      <c r="BE39" s="281">
        <f>'a3'!G37/'a3'!B$4</f>
        <v>1.0887417218543045</v>
      </c>
      <c r="BF39" s="282">
        <f t="shared" ref="BF39" si="118">(AZ39*BA39+BB39+BC39-BD39)*BE39</f>
        <v>50140.085410768123</v>
      </c>
      <c r="BG39" s="281">
        <f t="shared" ref="BG39" si="119">(BF39-D$59)/D$60</f>
        <v>0.64073399197613046</v>
      </c>
      <c r="BH39" s="281">
        <f t="shared" si="93"/>
        <v>10.822576075156547</v>
      </c>
      <c r="BI39" s="281">
        <f t="shared" si="103"/>
        <v>0.71347235075199722</v>
      </c>
      <c r="BJ39" s="282">
        <f>'a1'!AQ41</f>
        <v>29607.815736057721</v>
      </c>
      <c r="BK39" s="281">
        <f>'a2'!AC40/'a2'!$E$7</f>
        <v>0.94630753496517594</v>
      </c>
      <c r="BL39" s="282">
        <f>'a6'!AX40</f>
        <v>11518.471080910715</v>
      </c>
      <c r="BM39" s="282">
        <f>'a5'!O41</f>
        <v>17775.025845935103</v>
      </c>
      <c r="BN39" s="282">
        <f>'a4'!V40</f>
        <v>4510.2494600546379</v>
      </c>
      <c r="BO39" s="281">
        <f>'a3'!H37/'a3'!B$4</f>
        <v>1.0913907284768212</v>
      </c>
      <c r="BP39" s="282">
        <f t="shared" ref="BP39" si="120">(BJ39*BK39+BL39+BM39-BN39)*BO39</f>
        <v>57626.900121254141</v>
      </c>
      <c r="BQ39" s="281">
        <f t="shared" ref="BQ39" si="121">(BP39-D$59)/D$60</f>
        <v>0.81051242795353262</v>
      </c>
      <c r="BR39" s="281">
        <f t="shared" si="94"/>
        <v>10.96174475365995</v>
      </c>
      <c r="BS39" s="281">
        <f t="shared" si="104"/>
        <v>0.84362525065230709</v>
      </c>
      <c r="BT39" s="282">
        <f>'a1'!AW41</f>
        <v>27993.438695745317</v>
      </c>
      <c r="BU39" s="281">
        <f>'a2'!AG40/'a2'!$E$7</f>
        <v>0.96820784457522613</v>
      </c>
      <c r="BV39" s="282">
        <f>'a6'!BE40</f>
        <v>13110.180033226145</v>
      </c>
      <c r="BW39" s="282">
        <f>'a5'!Q41</f>
        <v>14725.353759765801</v>
      </c>
      <c r="BX39" s="282">
        <f>'a4'!X40</f>
        <v>4264.3264497487407</v>
      </c>
      <c r="BY39" s="281">
        <f>'a3'!I37/'a3'!B$4</f>
        <v>1.0596026490066226</v>
      </c>
      <c r="BZ39" s="282">
        <f t="shared" ref="BZ39" si="122">(BT39*BU39+BV39+BW39-BX39)*BY39</f>
        <v>53695.019110039219</v>
      </c>
      <c r="CA39" s="281">
        <f t="shared" ref="CA39" si="123">(BZ39-D$59)/D$60</f>
        <v>0.72134919440931944</v>
      </c>
      <c r="CB39" s="281">
        <f t="shared" si="95"/>
        <v>10.891075522192043</v>
      </c>
      <c r="CC39" s="281">
        <f t="shared" si="105"/>
        <v>0.77753419116833411</v>
      </c>
      <c r="CD39" s="282">
        <f>'a1'!BC41</f>
        <v>30647.478523853551</v>
      </c>
      <c r="CE39" s="281">
        <f>'a2'!AK40/'a2'!$E$7</f>
        <v>0.9445391176308211</v>
      </c>
      <c r="CF39" s="282">
        <f>'a6'!BL40</f>
        <v>11768.17871391458</v>
      </c>
      <c r="CG39" s="282">
        <f>'a5'!S41</f>
        <v>12500.390564026833</v>
      </c>
      <c r="CH39" s="282">
        <f>'a4'!Z40</f>
        <v>4668.6244840380659</v>
      </c>
      <c r="CI39" s="281">
        <f>'a3'!J37/'a3'!B$4</f>
        <v>1.0622516556291393</v>
      </c>
      <c r="CJ39" s="282">
        <f t="shared" ref="CJ39" si="124">(CD39*CE39+CF39+CG39-CH39)*CI39</f>
        <v>51569.861016396935</v>
      </c>
      <c r="CK39" s="281">
        <f t="shared" ref="CK39" si="125">(CJ39-D$59)/D$60</f>
        <v>0.67315700169511217</v>
      </c>
      <c r="CL39" s="281">
        <f t="shared" si="96"/>
        <v>10.850692691993805</v>
      </c>
      <c r="CM39" s="281">
        <f t="shared" si="106"/>
        <v>0.73976748595129771</v>
      </c>
      <c r="CN39" s="282">
        <f>'a1'!BI41</f>
        <v>34545.827652138483</v>
      </c>
      <c r="CO39" s="281">
        <f>'a2'!AO40/'a2'!$E$7</f>
        <v>0.94067177577907579</v>
      </c>
      <c r="CP39" s="282">
        <f>'a6'!BS40</f>
        <v>12922.0971427125</v>
      </c>
      <c r="CQ39" s="282">
        <f>'a5'!U41</f>
        <v>17114.516544054062</v>
      </c>
      <c r="CR39" s="282">
        <f>'a4'!AB40</f>
        <v>5262.4719737581127</v>
      </c>
      <c r="CS39" s="281">
        <f>'a3'!K37/'a3'!B$4</f>
        <v>1.0781456953642385</v>
      </c>
      <c r="CT39" s="282">
        <f t="shared" ref="CT39" si="126">(CN39*CO39+CP39+CQ39-CR39)*CS39</f>
        <v>61745.864078981489</v>
      </c>
      <c r="CU39" s="281">
        <f t="shared" ref="CU39" si="127">(CT39-D$59)/D$60</f>
        <v>0.90391813994621562</v>
      </c>
      <c r="CV39" s="281">
        <f t="shared" si="97"/>
        <v>11.030782273769033</v>
      </c>
      <c r="CW39" s="281">
        <f t="shared" si="107"/>
        <v>0.90819030609977536</v>
      </c>
      <c r="CX39" s="282">
        <f>'a1'!BO41</f>
        <v>31754.988153010461</v>
      </c>
      <c r="CY39" s="281">
        <f>'a2'!AS40/'a2'!$E$7</f>
        <v>0.92548435519144001</v>
      </c>
      <c r="CZ39" s="282">
        <f>'a6'!BZ40</f>
        <v>9651.3683208808034</v>
      </c>
      <c r="DA39" s="282">
        <f>'a5'!W41</f>
        <v>17067.729562111828</v>
      </c>
      <c r="DB39" s="282">
        <f>'a4'!AD40</f>
        <v>4837.3348256397585</v>
      </c>
      <c r="DC39" s="281">
        <f>'a3'!L37/'a3'!B$4</f>
        <v>1.0953642384105959</v>
      </c>
      <c r="DD39" s="282">
        <f t="shared" ref="DD39" si="128">(CX39*CY39+CZ39+DA39-DB39)*DC39</f>
        <v>56159.880720786357</v>
      </c>
      <c r="DE39" s="281">
        <f t="shared" ref="DE39" si="129">(DD39-D$59)/D$60</f>
        <v>0.77724484100349356</v>
      </c>
      <c r="DF39" s="281">
        <f t="shared" si="98"/>
        <v>10.935957914779815</v>
      </c>
      <c r="DG39" s="281">
        <f t="shared" si="108"/>
        <v>0.81950896316862876</v>
      </c>
    </row>
    <row r="40" spans="1:111">
      <c r="A40" s="273">
        <v>2015</v>
      </c>
      <c r="B40" s="282">
        <f>'a1'!G42</f>
        <v>30144.183213311364</v>
      </c>
      <c r="C40" s="281">
        <f>'a2'!E41/'a2'!E$7</f>
        <v>0.92957457728914383</v>
      </c>
      <c r="D40" s="282">
        <f>'a6'!H41</f>
        <v>11555.448525367219</v>
      </c>
      <c r="E40" s="282">
        <f>'a5'!C42</f>
        <v>15949.974533322255</v>
      </c>
      <c r="F40" s="282">
        <f>'a4'!H41</f>
        <v>4699.9618454557531</v>
      </c>
      <c r="G40" s="281">
        <f>'a3'!B38/'a3'!B$4</f>
        <v>1.0860927152317881</v>
      </c>
      <c r="H40" s="282">
        <f t="shared" si="86"/>
        <v>55202.538565309653</v>
      </c>
      <c r="I40" s="281">
        <f t="shared" si="109"/>
        <v>0.75553520077098935</v>
      </c>
      <c r="J40" s="281">
        <f t="shared" si="87"/>
        <v>10.918764219709734</v>
      </c>
      <c r="K40" s="281">
        <f t="shared" si="88"/>
        <v>0.80342912898871366</v>
      </c>
      <c r="L40" s="282">
        <f>'a1'!M42</f>
        <v>29858.913839168214</v>
      </c>
      <c r="M40" s="281">
        <f>'a2'!I41/'a2'!$E$7</f>
        <v>0.91715320982148851</v>
      </c>
      <c r="N40" s="282">
        <f>'a6'!O41</f>
        <v>14153.483678860517</v>
      </c>
      <c r="O40" s="282">
        <f>'a5'!E42</f>
        <v>11704.339531184189</v>
      </c>
      <c r="P40" s="282">
        <f>'a4'!L41</f>
        <v>4655.4837726991555</v>
      </c>
      <c r="Q40" s="281">
        <f>'a3'!C38/'a3'!B$4</f>
        <v>1.0516556291390728</v>
      </c>
      <c r="R40" s="282">
        <f t="shared" ref="R40:R41" si="130">(L40*M40+N40+O40-P40)*Q40</f>
        <v>51097.357955943342</v>
      </c>
      <c r="S40" s="281">
        <f t="shared" ref="S40:S41" si="131">(R40-D$59)/D$60</f>
        <v>0.66244205365639686</v>
      </c>
      <c r="T40" s="281">
        <f t="shared" ref="T40:T41" si="132">LN(R40)</f>
        <v>10.841488071448932</v>
      </c>
      <c r="U40" s="281">
        <f t="shared" si="99"/>
        <v>0.73115916927199631</v>
      </c>
      <c r="V40" s="282">
        <f>'a1'!S42</f>
        <v>28157.126451095151</v>
      </c>
      <c r="W40" s="281">
        <f>'a2'!M41/'a2'!$E$7</f>
        <v>0.91878854240162056</v>
      </c>
      <c r="X40" s="282">
        <f>'a6'!V41</f>
        <v>11941.329939705232</v>
      </c>
      <c r="Y40" s="282">
        <f>'a5'!G42</f>
        <v>12771.507385762745</v>
      </c>
      <c r="Z40" s="282">
        <f>'a4'!N41</f>
        <v>4390.1478126427155</v>
      </c>
      <c r="AA40" s="281">
        <f>'a3'!D38/'a3'!$B$4</f>
        <v>1.0860927152317885</v>
      </c>
      <c r="AB40" s="282">
        <f t="shared" ref="AB40:AB41" si="133">(V40*W40+X40+Y40-Z40)*AA40</f>
        <v>50170.02707297614</v>
      </c>
      <c r="AC40" s="281">
        <f t="shared" ref="AC40:AC41" si="134">(AB40-D$59)/D$60</f>
        <v>0.6414129788052183</v>
      </c>
      <c r="AD40" s="281">
        <f t="shared" ref="AD40:AD41" si="135">LN(AB40)</f>
        <v>10.823173057102952</v>
      </c>
      <c r="AE40" s="281">
        <f t="shared" si="100"/>
        <v>0.71403065835646895</v>
      </c>
      <c r="AF40" s="282">
        <f>'a1'!Y42</f>
        <v>29944.742532233522</v>
      </c>
      <c r="AG40" s="281">
        <f>'a2'!Q41/'a2'!$E$7</f>
        <v>0.89310109251395087</v>
      </c>
      <c r="AH40" s="282">
        <f>'a6'!AC41</f>
        <v>14745.822031172111</v>
      </c>
      <c r="AI40" s="282">
        <f>'a5'!I42</f>
        <v>15900.556190734424</v>
      </c>
      <c r="AJ40" s="282">
        <f>'a4'!P41</f>
        <v>4668.8658431237463</v>
      </c>
      <c r="AK40" s="281">
        <f>'a3'!E38/'a3'!B$4</f>
        <v>1.0635761589403976</v>
      </c>
      <c r="AL40" s="282">
        <f t="shared" ref="AL40:AL41" si="136">(AF40*AG40+AH40+AI40-AJ40)*AK40</f>
        <v>56073.005699925467</v>
      </c>
      <c r="AM40" s="281">
        <f t="shared" ref="AM40:AM41" si="137">(AL40-D$59)/D$60</f>
        <v>0.77527477686572221</v>
      </c>
      <c r="AN40" s="281">
        <f t="shared" ref="AN40:AN41" si="138">LN(AL40)</f>
        <v>10.934409793886156</v>
      </c>
      <c r="AO40" s="281">
        <f t="shared" si="101"/>
        <v>0.81806113434771288</v>
      </c>
      <c r="AP40" s="282">
        <f>'a1'!AE42</f>
        <v>28281.249588188319</v>
      </c>
      <c r="AQ40" s="281">
        <f>'a2'!U41/'a2'!$E$7</f>
        <v>0.91156753116161793</v>
      </c>
      <c r="AR40" s="282">
        <f>'a6'!AJ41</f>
        <v>12897.179670177595</v>
      </c>
      <c r="AS40" s="282">
        <f>'a5'!K42</f>
        <v>12042.034818530557</v>
      </c>
      <c r="AT40" s="282">
        <f>'a4'!R41</f>
        <v>4409.5006013498432</v>
      </c>
      <c r="AU40" s="281">
        <f>'a3'!F38/'a3'!B$4</f>
        <v>1.0688741721854307</v>
      </c>
      <c r="AV40" s="282">
        <f t="shared" ref="AV40:AV41" si="139">(AP40*AQ40+AR40+AS40-AT40)*AU40</f>
        <v>49499.54447863753</v>
      </c>
      <c r="AW40" s="281">
        <f t="shared" ref="AW40:AW41" si="140">(AV40-D$59)/D$60</f>
        <v>0.62620845049527563</v>
      </c>
      <c r="AX40" s="281">
        <f t="shared" ref="AX40:AX41" si="141">LN(AV40)</f>
        <v>10.809718746062671</v>
      </c>
      <c r="AY40" s="281">
        <f t="shared" si="102"/>
        <v>0.70144795931179482</v>
      </c>
      <c r="AZ40" s="282">
        <f>'a1'!AK42</f>
        <v>26864.794223360397</v>
      </c>
      <c r="BA40" s="281">
        <f>'a2'!Y41/'a2'!$E$7</f>
        <v>0.89548925666969648</v>
      </c>
      <c r="BB40" s="282">
        <f>'a6'!AQ41</f>
        <v>11003.977099863814</v>
      </c>
      <c r="BC40" s="282">
        <f>'a5'!M42</f>
        <v>14871.120101620585</v>
      </c>
      <c r="BD40" s="282">
        <f>'a4'!T41</f>
        <v>4188.6524820502455</v>
      </c>
      <c r="BE40" s="281">
        <f>'a3'!G38/'a3'!B$4</f>
        <v>1.088741721854305</v>
      </c>
      <c r="BF40" s="282">
        <f t="shared" ref="BF40:BF41" si="142">(AZ40*BA40+BB40+BC40-BD40)*BE40</f>
        <v>49802.943322538442</v>
      </c>
      <c r="BG40" s="281">
        <f t="shared" ref="BG40:BG41" si="143">(BF40-D$59)/D$60</f>
        <v>0.63308862359782392</v>
      </c>
      <c r="BH40" s="281">
        <f t="shared" ref="BH40:BH41" si="144">LN(BF40)</f>
        <v>10.815829364128456</v>
      </c>
      <c r="BI40" s="281">
        <f t="shared" si="103"/>
        <v>0.70716271258816288</v>
      </c>
      <c r="BJ40" s="282">
        <f>'a1'!AQ42</f>
        <v>30312.644860867178</v>
      </c>
      <c r="BK40" s="281">
        <f>'a2'!AC41/'a2'!$E$7</f>
        <v>0.94394712188847818</v>
      </c>
      <c r="BL40" s="282">
        <f>'a6'!AX41</f>
        <v>11534.592405444271</v>
      </c>
      <c r="BM40" s="282">
        <f>'a5'!O42</f>
        <v>17451.924727715941</v>
      </c>
      <c r="BN40" s="282">
        <f>'a4'!V41</f>
        <v>4726.2277193834734</v>
      </c>
      <c r="BO40" s="281">
        <f>'a3'!H38/'a3'!B$4</f>
        <v>1.0913907284768212</v>
      </c>
      <c r="BP40" s="282">
        <f>(BJ40*BK40+BL40+BM40-BN40)*BO40</f>
        <v>57706.000514575346</v>
      </c>
      <c r="BQ40" s="281">
        <f t="shared" ref="BQ40:BQ41" si="145">(BP40-D$59)/D$60</f>
        <v>0.81230618692615175</v>
      </c>
      <c r="BR40" s="281">
        <f t="shared" ref="BR40:BR41" si="146">LN(BP40)</f>
        <v>10.963116442142379</v>
      </c>
      <c r="BS40" s="281">
        <f t="shared" si="104"/>
        <v>0.84490807690076952</v>
      </c>
      <c r="BT40" s="282">
        <f>'a1'!AW42</f>
        <v>28135.149629283398</v>
      </c>
      <c r="BU40" s="281">
        <f>'a2'!AG41/'a2'!$E$7</f>
        <v>0.96648100033136197</v>
      </c>
      <c r="BV40" s="282">
        <f>'a6'!BE41</f>
        <v>13389.419124653878</v>
      </c>
      <c r="BW40" s="282">
        <f>'a5'!Q42</f>
        <v>14414.539946770617</v>
      </c>
      <c r="BX40" s="282">
        <f>'a4'!X41</f>
        <v>4386.7212734902469</v>
      </c>
      <c r="BY40" s="281">
        <f>'a3'!I38/'a3'!B$4</f>
        <v>1.0596026490066226</v>
      </c>
      <c r="BZ40" s="282">
        <f t="shared" ref="BZ40:BZ41" si="147">(BT40*BU40+BV40+BW40-BX40)*BY40</f>
        <v>53625.775211779197</v>
      </c>
      <c r="CA40" s="281">
        <f t="shared" ref="CA40:CA41" si="148">(BZ40-D$59)/D$60</f>
        <v>0.71977895109461587</v>
      </c>
      <c r="CB40" s="281">
        <f t="shared" ref="CB40:CB41" si="149">LN(BZ40)</f>
        <v>10.889785112289543</v>
      </c>
      <c r="CC40" s="281">
        <f t="shared" si="105"/>
        <v>0.7763273780213199</v>
      </c>
      <c r="CD40" s="282">
        <f>'a1'!BC42</f>
        <v>30646.754097132209</v>
      </c>
      <c r="CE40" s="281">
        <f>'a2'!AK41/'a2'!$E$7</f>
        <v>0.94381901940621815</v>
      </c>
      <c r="CF40" s="282">
        <f>'a6'!BL41</f>
        <v>11925.679476676121</v>
      </c>
      <c r="CG40" s="282">
        <f>'a5'!S42</f>
        <v>12273.054493097106</v>
      </c>
      <c r="CH40" s="282">
        <f>'a4'!Z41</f>
        <v>4778.3207103113737</v>
      </c>
      <c r="CI40" s="281">
        <f>'a3'!J38/'a3'!B$4</f>
        <v>1.0609271523178812</v>
      </c>
      <c r="CJ40" s="282">
        <f t="shared" ref="CJ40:CJ41" si="150">(CD40*CE40+CF40+CG40-CH40)*CI40</f>
        <v>51290.950371099272</v>
      </c>
      <c r="CK40" s="281">
        <f t="shared" ref="CK40:CK41" si="151">(CJ40-D$59)/D$60</f>
        <v>0.66683214727207385</v>
      </c>
      <c r="CL40" s="281">
        <f t="shared" ref="CL40:CL41" si="152">LN(CJ40)</f>
        <v>10.845269609576032</v>
      </c>
      <c r="CM40" s="281">
        <f t="shared" si="106"/>
        <v>0.73469572763138069</v>
      </c>
      <c r="CN40" s="282">
        <f>'a1'!BI42</f>
        <v>34216.747002225362</v>
      </c>
      <c r="CO40" s="281">
        <f>'a2'!AO41/'a2'!$E$7</f>
        <v>0.94349526602609779</v>
      </c>
      <c r="CP40" s="282">
        <f>'a6'!BS41</f>
        <v>11991.086650720943</v>
      </c>
      <c r="CQ40" s="282">
        <f>'a5'!U42</f>
        <v>16857.298230719593</v>
      </c>
      <c r="CR40" s="282">
        <f>'a4'!AB41</f>
        <v>5334.9398870113146</v>
      </c>
      <c r="CS40" s="281">
        <f>'a3'!K38/'a3'!B$4</f>
        <v>1.0768211920529802</v>
      </c>
      <c r="CT40" s="282">
        <f t="shared" ref="CT40:CT41" si="153">(CN40*CO40+CP40+CQ40-CR40)*CS40</f>
        <v>60083.159254835977</v>
      </c>
      <c r="CU40" s="281">
        <f t="shared" ref="CU40:CU41" si="154">(CT40-D$59)/D$60</f>
        <v>0.86621299624336312</v>
      </c>
      <c r="CV40" s="281">
        <f t="shared" ref="CV40:CV41" si="155">LN(CT40)</f>
        <v>11.003484869190606</v>
      </c>
      <c r="CW40" s="281">
        <f t="shared" si="107"/>
        <v>0.8826613120485215</v>
      </c>
      <c r="CX40" s="282">
        <f>'a1'!BO42</f>
        <v>32552.631821367944</v>
      </c>
      <c r="CY40" s="281">
        <f>'a2'!AS41/'a2'!$E$7</f>
        <v>0.92701326695454211</v>
      </c>
      <c r="CZ40" s="282">
        <f>'a6'!BZ41</f>
        <v>9539.2600726289347</v>
      </c>
      <c r="DA40" s="282">
        <f>'a5'!W42</f>
        <v>16657.300858750332</v>
      </c>
      <c r="DB40" s="282">
        <f>'a4'!AD41</f>
        <v>5075.477628534205</v>
      </c>
      <c r="DC40" s="281">
        <f>'a3'!L38/'a3'!B$4</f>
        <v>1.0913907284768209</v>
      </c>
      <c r="DD40" s="282">
        <f t="shared" ref="DD40:DD41" si="156">(CX40*CY40+CZ40+DA40-DB40)*DC40</f>
        <v>55985.948632377142</v>
      </c>
      <c r="DE40" s="281">
        <f t="shared" ref="DE40:DE41" si="157">(DD40-D$59)/D$60</f>
        <v>0.77330058445670868</v>
      </c>
      <c r="DF40" s="281">
        <f t="shared" ref="DF40:DF41" si="158">LN(DD40)</f>
        <v>10.932856020953299</v>
      </c>
      <c r="DG40" s="281">
        <f t="shared" si="108"/>
        <v>0.81660801964422758</v>
      </c>
    </row>
    <row r="41" spans="1:111">
      <c r="A41" s="273">
        <v>2016</v>
      </c>
      <c r="B41" s="282">
        <f>'a1'!G43</f>
        <v>30395.779369560139</v>
      </c>
      <c r="C41" s="281">
        <f>'a2'!E42/'a2'!E$7</f>
        <v>0.9300924823627531</v>
      </c>
      <c r="D41" s="282">
        <f>'a6'!H42</f>
        <v>11521.471472492825</v>
      </c>
      <c r="E41" s="282">
        <f>'a5'!C43</f>
        <v>15139.33535730029</v>
      </c>
      <c r="F41" s="282">
        <f>'a4'!H42</f>
        <v>4869.4755089834634</v>
      </c>
      <c r="G41" s="281">
        <f>'a3'!B39/'a3'!B$4</f>
        <v>1.092755860724008</v>
      </c>
      <c r="H41" s="282">
        <f t="shared" si="86"/>
        <v>54705.781254874164</v>
      </c>
      <c r="I41" s="281">
        <f t="shared" si="109"/>
        <v>0.74427023930373781</v>
      </c>
      <c r="J41" s="281">
        <f t="shared" si="87"/>
        <v>10.909724673042334</v>
      </c>
      <c r="K41" s="281">
        <f t="shared" si="88"/>
        <v>0.79497519218915136</v>
      </c>
      <c r="L41" s="282">
        <f>'a1'!M43</f>
        <v>29826.642439169969</v>
      </c>
      <c r="M41" s="281">
        <f>'a2'!I42/'a2'!$E$7</f>
        <v>0.91630793368028862</v>
      </c>
      <c r="N41" s="282">
        <f>'a6'!O42</f>
        <v>13892.157182413373</v>
      </c>
      <c r="O41" s="282">
        <f>'a5'!E43</f>
        <v>11126.861341020067</v>
      </c>
      <c r="P41" s="282">
        <f>'a4'!L42</f>
        <v>4778.2984310708507</v>
      </c>
      <c r="Q41" s="281">
        <f>'a3'!C39/'a3'!B$4</f>
        <v>1.0490132783120905</v>
      </c>
      <c r="R41" s="282">
        <f t="shared" si="130"/>
        <v>49902.72520898014</v>
      </c>
      <c r="S41" s="281">
        <f t="shared" si="131"/>
        <v>0.6353513766208444</v>
      </c>
      <c r="T41" s="281">
        <f t="shared" si="132"/>
        <v>10.817830893654769</v>
      </c>
      <c r="U41" s="281">
        <f t="shared" si="99"/>
        <v>0.70903457682433357</v>
      </c>
      <c r="V41" s="282">
        <f>'a1'!S43</f>
        <v>28346.113806312896</v>
      </c>
      <c r="W41" s="281">
        <f>'a2'!M42/'a2'!$E$7</f>
        <v>0.91919084264235351</v>
      </c>
      <c r="X41" s="282">
        <f>'a6'!V42</f>
        <v>11913.729380969235</v>
      </c>
      <c r="Y41" s="282">
        <f>'a5'!G43</f>
        <v>12021.917256178405</v>
      </c>
      <c r="Z41" s="282">
        <f>'a4'!N42</f>
        <v>4541.1142539391358</v>
      </c>
      <c r="AA41" s="281">
        <f>'a3'!D39/'a3'!$B$4</f>
        <v>1.0995012672716873</v>
      </c>
      <c r="AB41" s="282">
        <f t="shared" si="133"/>
        <v>49972.355267531319</v>
      </c>
      <c r="AC41" s="281">
        <f t="shared" si="134"/>
        <v>0.6369303768893132</v>
      </c>
      <c r="AD41" s="281">
        <f t="shared" si="135"/>
        <v>10.819225236858301</v>
      </c>
      <c r="AE41" s="281">
        <f t="shared" si="100"/>
        <v>0.71033859015080647</v>
      </c>
      <c r="AF41" s="282">
        <f>'a1'!Y43</f>
        <v>29998.196841290213</v>
      </c>
      <c r="AG41" s="281">
        <f>'a2'!Q42/'a2'!$E$7</f>
        <v>0.89401627603216371</v>
      </c>
      <c r="AH41" s="282">
        <f>'a6'!AC42</f>
        <v>14649.154944862943</v>
      </c>
      <c r="AI41" s="282">
        <f>'a5'!I43</f>
        <v>15066.508621917088</v>
      </c>
      <c r="AJ41" s="282">
        <f>'a4'!P42</f>
        <v>4805.781850707046</v>
      </c>
      <c r="AK41" s="281">
        <f>'a3'!E39/'a3'!B$4</f>
        <v>1.0622533030213175</v>
      </c>
      <c r="AL41" s="282">
        <f t="shared" si="136"/>
        <v>54949.043986995035</v>
      </c>
      <c r="AM41" s="281">
        <f t="shared" si="137"/>
        <v>0.74978670629112376</v>
      </c>
      <c r="AN41" s="281">
        <f t="shared" si="138"/>
        <v>10.914161561809541</v>
      </c>
      <c r="AO41" s="281">
        <f t="shared" si="101"/>
        <v>0.79912464554171048</v>
      </c>
      <c r="AP41" s="282">
        <f>'a1'!AE43</f>
        <v>28384.096417108798</v>
      </c>
      <c r="AQ41" s="281">
        <f>'a2'!U42/'a2'!$E$7</f>
        <v>0.91291367156828851</v>
      </c>
      <c r="AR41" s="282">
        <f>'a6'!AJ42</f>
        <v>13361.136583805743</v>
      </c>
      <c r="AS41" s="282">
        <f>'a5'!K43</f>
        <v>11398.145361939909</v>
      </c>
      <c r="AT41" s="282">
        <f>'a4'!R42</f>
        <v>4547.1991577275585</v>
      </c>
      <c r="AU41" s="281">
        <f>'a3'!F39/'a3'!B$4</f>
        <v>1.070200318801046</v>
      </c>
      <c r="AV41" s="282">
        <f t="shared" si="139"/>
        <v>49362.253901642354</v>
      </c>
      <c r="AW41" s="281">
        <f t="shared" si="140"/>
        <v>0.62309511320324551</v>
      </c>
      <c r="AX41" s="281">
        <f t="shared" si="141"/>
        <v>10.806941320049782</v>
      </c>
      <c r="AY41" s="281">
        <f t="shared" si="102"/>
        <v>0.69885046356976821</v>
      </c>
      <c r="AZ41" s="282">
        <f>'a1'!AK43</f>
        <v>27292.653128210117</v>
      </c>
      <c r="BA41" s="281">
        <f>'a2'!Y42/'a2'!$E$7</f>
        <v>0.89528198650200652</v>
      </c>
      <c r="BB41" s="282">
        <f>'a6'!AQ42</f>
        <v>10888.230709988957</v>
      </c>
      <c r="BC41" s="282">
        <f>'a5'!M43</f>
        <v>14132.250606033789</v>
      </c>
      <c r="BD41" s="282">
        <f>'a4'!T42</f>
        <v>4372.3473699145779</v>
      </c>
      <c r="BE41" s="281">
        <f>'a3'!G39/'a3'!B$4</f>
        <v>1.0994418861968533</v>
      </c>
      <c r="BF41" s="282">
        <f t="shared" si="142"/>
        <v>49565.868813549372</v>
      </c>
      <c r="BG41" s="281">
        <f t="shared" si="143"/>
        <v>0.62771248689580283</v>
      </c>
      <c r="BH41" s="281">
        <f t="shared" si="144"/>
        <v>10.811057747084668</v>
      </c>
      <c r="BI41" s="281">
        <f t="shared" si="103"/>
        <v>0.7027002156948865</v>
      </c>
      <c r="BJ41" s="282">
        <f>'a1'!AQ43</f>
        <v>30687.633086310918</v>
      </c>
      <c r="BK41" s="281">
        <f>'a2'!AC42/'a2'!$E$7</f>
        <v>0.94365772090508504</v>
      </c>
      <c r="BL41" s="282">
        <f>'a6'!AX42</f>
        <v>11472.052356357282</v>
      </c>
      <c r="BM41" s="282">
        <f>'a5'!O43</f>
        <v>16576.73990517942</v>
      </c>
      <c r="BN41" s="282">
        <f>'a4'!V42</f>
        <v>4916.2311624129961</v>
      </c>
      <c r="BO41" s="281">
        <f>'a3'!H39/'a3'!B$4</f>
        <v>1.0993960394436439</v>
      </c>
      <c r="BP41" s="282">
        <f>(BJ41*BK41+BL41+BM41-BN41)*BO41</f>
        <v>57268.840277191382</v>
      </c>
      <c r="BQ41" s="281">
        <f t="shared" si="145"/>
        <v>0.80239270779722327</v>
      </c>
      <c r="BR41" s="281">
        <f t="shared" si="146"/>
        <v>10.955511955090172</v>
      </c>
      <c r="BS41" s="281">
        <f t="shared" si="104"/>
        <v>0.83779623210391807</v>
      </c>
      <c r="BT41" s="282">
        <f>'a1'!AW43</f>
        <v>28094.440542438813</v>
      </c>
      <c r="BU41" s="281">
        <f>'a2'!AG42/'a2'!$E$7</f>
        <v>0.96988869907254927</v>
      </c>
      <c r="BV41" s="282">
        <f>'a6'!BE42</f>
        <v>13253.502237979515</v>
      </c>
      <c r="BW41" s="282">
        <f>'a5'!Q43</f>
        <v>13626.643178720911</v>
      </c>
      <c r="BX41" s="282">
        <f>'a4'!X42</f>
        <v>4500.7956037804861</v>
      </c>
      <c r="BY41" s="281">
        <f>'a3'!I39/'a3'!B$4</f>
        <v>1.0635911156904616</v>
      </c>
      <c r="BZ41" s="282">
        <f t="shared" si="147"/>
        <v>52783.719293626069</v>
      </c>
      <c r="CA41" s="281">
        <f t="shared" si="148"/>
        <v>0.70068365592331694</v>
      </c>
      <c r="CB41" s="281">
        <f t="shared" si="149"/>
        <v>10.873958075434103</v>
      </c>
      <c r="CC41" s="281">
        <f t="shared" si="105"/>
        <v>0.76152566569842706</v>
      </c>
      <c r="CD41" s="282">
        <f>'a1'!BC43</f>
        <v>30503.870202739996</v>
      </c>
      <c r="CE41" s="281">
        <f>'a2'!AK42/'a2'!$E$7</f>
        <v>0.94604337097896063</v>
      </c>
      <c r="CF41" s="282">
        <f>'a6'!BL42</f>
        <v>11937.588294735055</v>
      </c>
      <c r="CG41" s="282">
        <f>'a5'!S43</f>
        <v>11605.580618706883</v>
      </c>
      <c r="CH41" s="282">
        <f>'a4'!Z42</f>
        <v>4886.7919152685427</v>
      </c>
      <c r="CI41" s="281">
        <f>'a3'!J39/'a3'!B$4</f>
        <v>1.0675912675962604</v>
      </c>
      <c r="CJ41" s="282">
        <f t="shared" si="150"/>
        <v>50725.917094717894</v>
      </c>
      <c r="CK41" s="281">
        <f t="shared" si="151"/>
        <v>0.65401889228329235</v>
      </c>
      <c r="CL41" s="281">
        <f t="shared" si="152"/>
        <v>10.834192244268733</v>
      </c>
      <c r="CM41" s="281">
        <f t="shared" si="106"/>
        <v>0.72433598840338453</v>
      </c>
      <c r="CN41" s="282">
        <f>'a1'!BI43</f>
        <v>33691.836224497216</v>
      </c>
      <c r="CO41" s="281">
        <f>'a2'!AO42/'a2'!$E$7</f>
        <v>0.94631357965960328</v>
      </c>
      <c r="CP41" s="282">
        <f>'a6'!BS42</f>
        <v>12150.185741838315</v>
      </c>
      <c r="CQ41" s="282">
        <f>'a5'!U43</f>
        <v>16030.094276406749</v>
      </c>
      <c r="CR41" s="282">
        <f>'a4'!AB42</f>
        <v>5397.5115871570824</v>
      </c>
      <c r="CS41" s="281">
        <f>'a3'!K39/'a3'!B$4</f>
        <v>1.0781473265259522</v>
      </c>
      <c r="CT41" s="282">
        <f t="shared" si="153"/>
        <v>58937.79752272903</v>
      </c>
      <c r="CU41" s="281">
        <f t="shared" si="154"/>
        <v>0.84023963760886555</v>
      </c>
      <c r="CV41" s="281">
        <f t="shared" si="155"/>
        <v>10.98423788746876</v>
      </c>
      <c r="CW41" s="281">
        <f t="shared" si="107"/>
        <v>0.86466120949408598</v>
      </c>
      <c r="CX41" s="282">
        <f>'a1'!BO43</f>
        <v>33051.396820496993</v>
      </c>
      <c r="CY41" s="281">
        <f>'a2'!AS42/'a2'!$E$7</f>
        <v>0.92801234510777519</v>
      </c>
      <c r="CZ41" s="282">
        <f>'a6'!BZ42</f>
        <v>9498.4648409861711</v>
      </c>
      <c r="DA41" s="282">
        <f>'a5'!W43</f>
        <v>15769.870630027357</v>
      </c>
      <c r="DB41" s="282">
        <f>'a4'!AD42</f>
        <v>5294.9116848861058</v>
      </c>
      <c r="DC41" s="281">
        <f>'a3'!L39/'a3'!B$4</f>
        <v>1.0953787579353234</v>
      </c>
      <c r="DD41" s="282">
        <f t="shared" si="156"/>
        <v>55476.035619812763</v>
      </c>
      <c r="DE41" s="281">
        <f t="shared" si="157"/>
        <v>0.76173729123984113</v>
      </c>
      <c r="DF41" s="281">
        <f t="shared" si="158"/>
        <v>10.923706415852102</v>
      </c>
      <c r="DG41" s="281">
        <f t="shared" si="108"/>
        <v>0.80805115433753949</v>
      </c>
    </row>
    <row r="42" spans="1:111">
      <c r="A42" s="273">
        <v>2017</v>
      </c>
      <c r="B42" s="282">
        <f>'a1'!G44</f>
        <v>31149.631966946847</v>
      </c>
      <c r="C42" s="281">
        <f>'a2'!E43/'a2'!E$7</f>
        <v>0.92968932795177128</v>
      </c>
      <c r="D42" s="282">
        <f>'a6'!H43</f>
        <v>11676.824081826202</v>
      </c>
      <c r="E42" s="282">
        <f>'a5'!C44</f>
        <v>14868.909588719358</v>
      </c>
      <c r="F42" s="282">
        <f>'a4'!H43</f>
        <v>5045.4941934576655</v>
      </c>
      <c r="G42" s="281">
        <f>'a3'!B40/'a3'!B$4</f>
        <v>1.0994598844094319</v>
      </c>
      <c r="H42" s="282">
        <f t="shared" ref="H42:H43" si="159">(B42*C42+D42+E42-F42)*G42</f>
        <v>55478.437793615762</v>
      </c>
      <c r="I42" s="281">
        <f t="shared" ref="I42:I43" si="160">(H42-D$59)/D$60</f>
        <v>0.7617917653155315</v>
      </c>
      <c r="J42" s="281">
        <f t="shared" ref="J42:J43" si="161">LN(H42)</f>
        <v>10.923749716022513</v>
      </c>
      <c r="K42" s="281">
        <f t="shared" ref="K42:K43" si="162">(J42-$G$59)/$G$60</f>
        <v>0.80809164938862255</v>
      </c>
      <c r="L42" s="282">
        <f>'a1'!M44</f>
        <v>30252.329868497756</v>
      </c>
      <c r="M42" s="281">
        <f>'a2'!I43/'a2'!$E$7</f>
        <v>0.91341505998132244</v>
      </c>
      <c r="N42" s="282">
        <f>'a6'!O43</f>
        <v>14229.004386002995</v>
      </c>
      <c r="O42" s="282">
        <f>'a5'!E44</f>
        <v>10994.822397237866</v>
      </c>
      <c r="P42" s="282">
        <f>'a4'!L43</f>
        <v>4900.1527482583688</v>
      </c>
      <c r="Q42" s="281">
        <f>'a3'!C40/'a3'!B$4</f>
        <v>1.0463775665575377</v>
      </c>
      <c r="R42" s="282">
        <f t="shared" ref="R42" si="163">(L42*M42+N42+O42-P42)*Q42</f>
        <v>50180.718503559328</v>
      </c>
      <c r="S42" s="281">
        <f t="shared" ref="S42:S43" si="164">(R42-D$59)/D$60</f>
        <v>0.64165542828914002</v>
      </c>
      <c r="T42" s="281">
        <f t="shared" ref="T42:T43" si="165">LN(R42)</f>
        <v>10.823386138342402</v>
      </c>
      <c r="U42" s="281">
        <f t="shared" si="99"/>
        <v>0.71422993553238912</v>
      </c>
      <c r="V42" s="282">
        <f>'a1'!S44</f>
        <v>28368.652937541119</v>
      </c>
      <c r="W42" s="281">
        <f>'a2'!M43/'a2'!$E$7</f>
        <v>0.92293230671605853</v>
      </c>
      <c r="X42" s="282">
        <f>'a6'!V43</f>
        <v>11792.478131479884</v>
      </c>
      <c r="Y42" s="282">
        <f>'a5'!G44</f>
        <v>11727.352238818972</v>
      </c>
      <c r="Z42" s="282">
        <f>'a4'!N43</f>
        <v>4595.042208667508</v>
      </c>
      <c r="AA42" s="281">
        <f>'a3'!D40/'a3'!$B$4</f>
        <v>1.1130753569910909</v>
      </c>
      <c r="AB42" s="282">
        <f t="shared" ref="AB42:AB43" si="166">(V42*W42+X42+Y42-Z42)*AA42</f>
        <v>50207.639787127271</v>
      </c>
      <c r="AC42" s="281">
        <f t="shared" ref="AC42:AC43" si="167">(AB42-D$59)/D$60</f>
        <v>0.64226592201650146</v>
      </c>
      <c r="AD42" s="281">
        <f t="shared" ref="AD42:AD43" si="168">LN(AB42)</f>
        <v>10.823922481095122</v>
      </c>
      <c r="AE42" s="281">
        <f t="shared" si="100"/>
        <v>0.71473153233820641</v>
      </c>
      <c r="AF42" s="282">
        <f>'a1'!Y44</f>
        <v>30639.698400990739</v>
      </c>
      <c r="AG42" s="281">
        <f>'a2'!Q43/'a2'!$E$7</f>
        <v>0.89453127733057836</v>
      </c>
      <c r="AH42" s="282">
        <f>'a6'!AC43</f>
        <v>15034.087323588754</v>
      </c>
      <c r="AI42" s="282">
        <f>'a5'!I44</f>
        <v>14769.767627201236</v>
      </c>
      <c r="AJ42" s="282">
        <f>'a4'!P43</f>
        <v>4962.8971711618387</v>
      </c>
      <c r="AK42" s="281">
        <f>'a3'!E40/'a3'!B$4</f>
        <v>1.0609320924454204</v>
      </c>
      <c r="AL42" s="282">
        <f t="shared" ref="AL42:AL43" si="169">(AF42*AG42+AH42+AI42-AJ42)*AK42</f>
        <v>55432.774922856974</v>
      </c>
      <c r="AM42" s="281">
        <f t="shared" ref="AM42:AM43" si="170">(AL42-D$59)/D$60</f>
        <v>0.76075626876867486</v>
      </c>
      <c r="AN42" s="281">
        <f t="shared" ref="AN42:AN43" si="171">LN(AL42)</f>
        <v>10.922926302911785</v>
      </c>
      <c r="AO42" s="281">
        <f t="shared" si="101"/>
        <v>0.80732157953289274</v>
      </c>
      <c r="AP42" s="282">
        <f>'a1'!AE44</f>
        <v>29087.252628586186</v>
      </c>
      <c r="AQ42" s="281">
        <f>'a2'!U43/'a2'!$E$7</f>
        <v>0.91359717313270972</v>
      </c>
      <c r="AR42" s="282">
        <f>'a6'!AJ43</f>
        <v>13648.610742461588</v>
      </c>
      <c r="AS42" s="282">
        <f>'a5'!K44</f>
        <v>11183.237624344845</v>
      </c>
      <c r="AT42" s="282">
        <f>'a4'!R43</f>
        <v>4711.4381446591633</v>
      </c>
      <c r="AU42" s="281">
        <f>'a3'!F40/'a3'!B$4</f>
        <v>1.0715281107598571</v>
      </c>
      <c r="AV42" s="282">
        <f t="shared" ref="AV42:AV43" si="172">(AP42*AQ42+AR42+AS42-AT42)*AU42</f>
        <v>50034.407216910418</v>
      </c>
      <c r="AW42" s="281">
        <f t="shared" ref="AW42:AW43" si="173">(AV42-D$59)/D$60</f>
        <v>0.63833752843804559</v>
      </c>
      <c r="AX42" s="281">
        <f t="shared" ref="AX42:AX43" si="174">LN(AV42)</f>
        <v>10.820466192085743</v>
      </c>
      <c r="AY42" s="281">
        <f t="shared" si="102"/>
        <v>0.71149915244998774</v>
      </c>
      <c r="AZ42" s="282">
        <f>'a1'!AK44</f>
        <v>27948.407648454413</v>
      </c>
      <c r="BA42" s="281">
        <f>'a2'!Y43/'a2'!$E$7</f>
        <v>0.89404520985915348</v>
      </c>
      <c r="BB42" s="282">
        <f>'a6'!AQ43</f>
        <v>11094.351419180541</v>
      </c>
      <c r="BC42" s="282">
        <f>'a5'!M44</f>
        <v>13864.737936826818</v>
      </c>
      <c r="BD42" s="282">
        <f>'a4'!T43</f>
        <v>4526.9725387540775</v>
      </c>
      <c r="BE42" s="281">
        <f>'a3'!G40/'a3'!B$4</f>
        <v>1.110247211859722</v>
      </c>
      <c r="BF42" s="282">
        <f t="shared" ref="BF42:BF43" si="175">(AZ42*BA42+BB42+BC42-BD42)*BE42</f>
        <v>50426.603225325169</v>
      </c>
      <c r="BG42" s="281">
        <f t="shared" ref="BG42:BG43" si="176">(BF42-D$59)/D$60</f>
        <v>0.64723135411426747</v>
      </c>
      <c r="BH42" s="281">
        <f t="shared" ref="BH42:BH43" si="177">LN(BF42)</f>
        <v>10.828274156572318</v>
      </c>
      <c r="BI42" s="281">
        <f t="shared" si="103"/>
        <v>0.71880129278195626</v>
      </c>
      <c r="BJ42" s="282">
        <f>'a1'!AQ44</f>
        <v>31504.876670043202</v>
      </c>
      <c r="BK42" s="281">
        <f>'a2'!AC43/'a2'!$E$7</f>
        <v>0.94312967530582403</v>
      </c>
      <c r="BL42" s="282">
        <f>'a6'!AX43</f>
        <v>11585.53225286739</v>
      </c>
      <c r="BM42" s="282">
        <f>'a5'!O44</f>
        <v>16299.557418705761</v>
      </c>
      <c r="BN42" s="282">
        <f>'a4'!V43</f>
        <v>5103.0353255208365</v>
      </c>
      <c r="BO42" s="281">
        <f>'a3'!H40/'a3'!B$4</f>
        <v>1.1074600690728149</v>
      </c>
      <c r="BP42" s="282">
        <f>(BJ42*BK42+BL42+BM42-BN42)*BO42</f>
        <v>58136.380400296228</v>
      </c>
      <c r="BQ42" s="281">
        <f t="shared" ref="BQ42:BQ43" si="178">(BP42-D$59)/D$60</f>
        <v>0.82206590807585311</v>
      </c>
      <c r="BR42" s="281">
        <f t="shared" ref="BR42:BR43" si="179">LN(BP42)</f>
        <v>10.970546915557991</v>
      </c>
      <c r="BS42" s="281">
        <f t="shared" si="104"/>
        <v>0.85185718120408016</v>
      </c>
      <c r="BT42" s="282">
        <f>'a1'!AW44</f>
        <v>28696.99135142747</v>
      </c>
      <c r="BU42" s="281">
        <f>'a2'!AG43/'a2'!$E$7</f>
        <v>0.97097378678741786</v>
      </c>
      <c r="BV42" s="282">
        <f>'a6'!BE43</f>
        <v>13093.818043521907</v>
      </c>
      <c r="BW42" s="282">
        <f>'a5'!Q44</f>
        <v>13380.771251771179</v>
      </c>
      <c r="BX42" s="282">
        <f>'a4'!X43</f>
        <v>4648.225166415149</v>
      </c>
      <c r="BY42" s="281">
        <f>'a3'!I40/'a3'!B$4</f>
        <v>1.067594595423299</v>
      </c>
      <c r="BZ42" s="282">
        <f t="shared" ref="BZ42:BZ43" si="180">(BT42*BU42+BV42+BW42-BX42)*BY42</f>
        <v>53049.192332429215</v>
      </c>
      <c r="CA42" s="281">
        <f t="shared" ref="CA42:CA43" si="181">(BZ42-D$59)/D$60</f>
        <v>0.70670378585374505</v>
      </c>
      <c r="CB42" s="281">
        <f t="shared" ref="CB42:CB43" si="182">LN(BZ42)</f>
        <v>10.878974919278338</v>
      </c>
      <c r="CC42" s="281">
        <f t="shared" si="105"/>
        <v>0.76621750283948475</v>
      </c>
      <c r="CD42" s="282">
        <f>'a1'!BC44</f>
        <v>30756.973080806238</v>
      </c>
      <c r="CE42" s="281">
        <f>'a2'!AK43/'a2'!$E$7</f>
        <v>0.94718651784472185</v>
      </c>
      <c r="CF42" s="282">
        <f>'a6'!BL43</f>
        <v>11768.790902188544</v>
      </c>
      <c r="CG42" s="282">
        <f>'a5'!S44</f>
        <v>11366.823672826216</v>
      </c>
      <c r="CH42" s="282">
        <f>'a4'!Z43</f>
        <v>4981.8928599929804</v>
      </c>
      <c r="CI42" s="281">
        <f>'a3'!J40/'a3'!B$4</f>
        <v>1.0742972428952327</v>
      </c>
      <c r="CJ42" s="282">
        <f t="shared" ref="CJ42:CJ43" si="183">(CD42*CE42+CF42+CG42-CH42)*CI42</f>
        <v>50799.554551211157</v>
      </c>
      <c r="CK42" s="281">
        <f t="shared" ref="CK42:CK43" si="184">(CJ42-D$59)/D$60</f>
        <v>0.65568876828212941</v>
      </c>
      <c r="CL42" s="281">
        <f t="shared" ref="CL42:CL43" si="185">LN(CJ42)</f>
        <v>10.835642864851183</v>
      </c>
      <c r="CM42" s="281">
        <f t="shared" si="106"/>
        <v>0.72569263328563272</v>
      </c>
      <c r="CN42" s="282">
        <f>'a1'!BI44</f>
        <v>34339.489431354887</v>
      </c>
      <c r="CO42" s="281">
        <f>'a2'!AO43/'a2'!$E$7</f>
        <v>0.94509702473748081</v>
      </c>
      <c r="CP42" s="282">
        <f>'a6'!BS43</f>
        <v>12272.833743367828</v>
      </c>
      <c r="CQ42" s="282">
        <f>'a5'!U44</f>
        <v>15726.472932379333</v>
      </c>
      <c r="CR42" s="282">
        <f>'a4'!AB43</f>
        <v>5562.1746900910211</v>
      </c>
      <c r="CS42" s="281">
        <f>'a3'!K40/'a3'!B$4</f>
        <v>1.0794750941694573</v>
      </c>
      <c r="CT42" s="282">
        <f t="shared" ref="CT42:CT43" si="186">(CN42*CO42+CP42+CQ42-CR42)*CS42</f>
        <v>59253.771026903603</v>
      </c>
      <c r="CU42" s="281">
        <f t="shared" ref="CU42:CU43" si="187">(CT42-D$59)/D$60</f>
        <v>0.84740496617962913</v>
      </c>
      <c r="CV42" s="281">
        <f t="shared" ref="CV42:CV43" si="188">LN(CT42)</f>
        <v>10.989584702995744</v>
      </c>
      <c r="CW42" s="281">
        <f t="shared" si="107"/>
        <v>0.86966164172892946</v>
      </c>
      <c r="CX42" s="282">
        <f>'a1'!BO44</f>
        <v>34117.394526213524</v>
      </c>
      <c r="CY42" s="281">
        <f>'a2'!AS43/'a2'!$E$7</f>
        <v>0.92862223324360571</v>
      </c>
      <c r="CZ42" s="282">
        <f>'a6'!BZ43</f>
        <v>9804.9128346784528</v>
      </c>
      <c r="DA42" s="282">
        <f>'a5'!W44</f>
        <v>15495.469561500631</v>
      </c>
      <c r="DB42" s="282">
        <f>'a4'!AD43</f>
        <v>5526.2006357112996</v>
      </c>
      <c r="DC42" s="281">
        <f>'a3'!L40/'a3'!B$4</f>
        <v>1.0993813599740641</v>
      </c>
      <c r="DD42" s="282">
        <f t="shared" ref="DD42:DD43" si="189">(CX42*CY42+CZ42+DA42-DB42)*DC42</f>
        <v>56570.155184172145</v>
      </c>
      <c r="DE42" s="281">
        <f t="shared" ref="DE42:DE43" si="190">(DD42-D$59)/D$60</f>
        <v>0.78654863165528377</v>
      </c>
      <c r="DF42" s="281">
        <f t="shared" ref="DF42:DF43" si="191">LN(DD42)</f>
        <v>10.94323683155727</v>
      </c>
      <c r="DG42" s="281">
        <f t="shared" si="108"/>
        <v>0.82631632914283148</v>
      </c>
    </row>
    <row r="43" spans="1:111">
      <c r="A43" s="273">
        <v>2018</v>
      </c>
      <c r="B43" s="282">
        <f>'a1'!G45</f>
        <v>31401.650909060489</v>
      </c>
      <c r="C43" s="281">
        <f>'a2'!E44/'a2'!E$7</f>
        <v>0.93013141187763493</v>
      </c>
      <c r="D43" s="282">
        <f>'a6'!H44</f>
        <v>11859.020991309502</v>
      </c>
      <c r="E43" s="282">
        <f>'a5'!C45</f>
        <v>14410.274129879028</v>
      </c>
      <c r="F43" s="282">
        <f>'a4'!H44</f>
        <v>5220.8076506691705</v>
      </c>
      <c r="G43" s="281">
        <f>'a3'!B41/'a3'!B$4</f>
        <v>1.1062050370745209</v>
      </c>
      <c r="H43" s="282">
        <f t="shared" si="159"/>
        <v>55593.605572475419</v>
      </c>
      <c r="I43" s="281">
        <f t="shared" si="160"/>
        <v>0.76440342409511886</v>
      </c>
      <c r="J43" s="281">
        <f t="shared" si="161"/>
        <v>10.92582346593549</v>
      </c>
      <c r="K43" s="281">
        <f t="shared" si="162"/>
        <v>0.81003105535082986</v>
      </c>
      <c r="L43" s="282">
        <f>'a1'!M45</f>
        <v>30479.220097259535</v>
      </c>
      <c r="M43" s="281">
        <f>'a2'!I44/'a2'!$E$7</f>
        <v>0.91299446548109031</v>
      </c>
      <c r="N43" s="282">
        <f>'a6'!O44</f>
        <v>15136.623282778728</v>
      </c>
      <c r="O43" s="282">
        <f>'a5'!E45</f>
        <v>10677.147270227855</v>
      </c>
      <c r="P43" s="282">
        <f>'a4'!L44</f>
        <v>5067.4452095220449</v>
      </c>
      <c r="Q43" s="281">
        <f>'a3'!C41/'a3'!B$4</f>
        <v>1.0437484771943282</v>
      </c>
      <c r="R43" s="282">
        <f>(L43*M43+N43+O43-P43)*Q43</f>
        <v>50698.709337625332</v>
      </c>
      <c r="S43" s="281">
        <f t="shared" si="164"/>
        <v>0.6534019021981553</v>
      </c>
      <c r="T43" s="281">
        <f t="shared" si="165"/>
        <v>10.833655732403672</v>
      </c>
      <c r="U43" s="281">
        <f t="shared" si="99"/>
        <v>0.72383423344084896</v>
      </c>
      <c r="V43" s="282">
        <f>'a1'!S45</f>
        <v>28271.174080633398</v>
      </c>
      <c r="W43" s="281">
        <f>'a2'!M44/'a2'!$E$7</f>
        <v>0.92956874868249262</v>
      </c>
      <c r="X43" s="282">
        <f>'a6'!V44</f>
        <v>11812.179766226831</v>
      </c>
      <c r="Y43" s="282">
        <f>'a5'!G45</f>
        <v>11319.222040734698</v>
      </c>
      <c r="Z43" s="282">
        <f>'a4'!N44</f>
        <v>4700.3376466102764</v>
      </c>
      <c r="AA43" s="281">
        <f>'a3'!D41/'a3'!$B$4</f>
        <v>1.1268170280650551</v>
      </c>
      <c r="AB43" s="282">
        <f t="shared" si="166"/>
        <v>50381.188341795809</v>
      </c>
      <c r="AC43" s="281">
        <f t="shared" si="167"/>
        <v>0.64620148117178478</v>
      </c>
      <c r="AD43" s="281">
        <f t="shared" si="168"/>
        <v>10.8273731371988</v>
      </c>
      <c r="AE43" s="281">
        <f t="shared" si="100"/>
        <v>0.71795864423782318</v>
      </c>
      <c r="AF43" s="282">
        <f>'a1'!Y45</f>
        <v>30769.150599270455</v>
      </c>
      <c r="AG43" s="281">
        <f>'a2'!Q44/'a2'!$E$7</f>
        <v>0.89471764294781431</v>
      </c>
      <c r="AH43" s="282">
        <f>'a6'!AC44</f>
        <v>15268.882943884408</v>
      </c>
      <c r="AI43" s="282">
        <f>'a5'!I45</f>
        <v>14306.373428755875</v>
      </c>
      <c r="AJ43" s="282">
        <f>'a4'!P44</f>
        <v>5115.648770138796</v>
      </c>
      <c r="AK43" s="281">
        <f>'a3'!E41/'a3'!B$4</f>
        <v>1.0596125251662596</v>
      </c>
      <c r="AL43" s="282">
        <f t="shared" si="169"/>
        <v>55088.523523262673</v>
      </c>
      <c r="AM43" s="281">
        <f t="shared" si="170"/>
        <v>0.75294968259467854</v>
      </c>
      <c r="AN43" s="281">
        <f t="shared" si="171"/>
        <v>10.916696688932484</v>
      </c>
      <c r="AO43" s="281">
        <f t="shared" si="101"/>
        <v>0.80149553926733363</v>
      </c>
      <c r="AP43" s="282">
        <f>'a1'!AE45</f>
        <v>29188.464187640497</v>
      </c>
      <c r="AQ43" s="281">
        <f>'a2'!U44/'a2'!$E$7</f>
        <v>0.91203300499623474</v>
      </c>
      <c r="AR43" s="282">
        <f>'a6'!AJ44</f>
        <v>13931.937702211042</v>
      </c>
      <c r="AS43" s="282">
        <f>'a5'!K45</f>
        <v>10837.933211007752</v>
      </c>
      <c r="AT43" s="282">
        <f>'a4'!R44</f>
        <v>4852.8453992254099</v>
      </c>
      <c r="AU43" s="281">
        <f>'a3'!F41/'a3'!B$4</f>
        <v>1.0728575501032325</v>
      </c>
      <c r="AV43" s="282">
        <f t="shared" si="172"/>
        <v>49928.503283682527</v>
      </c>
      <c r="AW43" s="281">
        <f t="shared" si="173"/>
        <v>0.63593594581010848</v>
      </c>
      <c r="AX43" s="281">
        <f t="shared" si="174"/>
        <v>10.818347326752198</v>
      </c>
      <c r="AY43" s="281">
        <f t="shared" si="102"/>
        <v>0.70951755378407577</v>
      </c>
      <c r="AZ43" s="282">
        <f>'a1'!AK45</f>
        <v>28286.517577309067</v>
      </c>
      <c r="BA43" s="281">
        <f>'a2'!Y44/'a2'!$E$7</f>
        <v>0.89530730022436888</v>
      </c>
      <c r="BB43" s="282">
        <f>'a6'!AQ44</f>
        <v>11338.598165194164</v>
      </c>
      <c r="BC43" s="282">
        <f>'a5'!M45</f>
        <v>13412.640604504506</v>
      </c>
      <c r="BD43" s="282">
        <f>'a4'!T44</f>
        <v>4702.8886413036544</v>
      </c>
      <c r="BE43" s="281">
        <f>'a3'!G41/'a3'!B$4</f>
        <v>1.1211587323693999</v>
      </c>
      <c r="BF43" s="282">
        <f t="shared" si="175"/>
        <v>50870.868626015967</v>
      </c>
      <c r="BG43" s="281">
        <f t="shared" si="176"/>
        <v>0.65730595697341332</v>
      </c>
      <c r="BH43" s="281">
        <f t="shared" si="177"/>
        <v>10.837045713079243</v>
      </c>
      <c r="BI43" s="281">
        <f t="shared" si="103"/>
        <v>0.72700460065476791</v>
      </c>
      <c r="BJ43" s="282">
        <f>'a1'!AQ45</f>
        <v>31763.48574523459</v>
      </c>
      <c r="BK43" s="281">
        <f>'a2'!AC44/'a2'!$E$7</f>
        <v>0.94271008550433333</v>
      </c>
      <c r="BL43" s="282">
        <f>'a6'!AX44</f>
        <v>11818.988617717903</v>
      </c>
      <c r="BM43" s="282">
        <f>'a5'!O45</f>
        <v>15825.047189620011</v>
      </c>
      <c r="BN43" s="282">
        <f>'a4'!V44</f>
        <v>5280.965955289751</v>
      </c>
      <c r="BO43" s="281">
        <f>'a3'!H41/'a3'!B$4</f>
        <v>1.115583248063569</v>
      </c>
      <c r="BP43" s="282">
        <f>(BJ43*BK43+BL43+BM43-BN43)*BO43</f>
        <v>58352.621315829892</v>
      </c>
      <c r="BQ43" s="281">
        <f t="shared" si="178"/>
        <v>0.82696960154942167</v>
      </c>
      <c r="BR43" s="281">
        <f t="shared" si="179"/>
        <v>10.974259560713017</v>
      </c>
      <c r="BS43" s="281">
        <f t="shared" si="104"/>
        <v>0.85532930969178234</v>
      </c>
      <c r="BT43" s="282">
        <f>'a1'!AW45</f>
        <v>28848.761233719742</v>
      </c>
      <c r="BU43" s="281">
        <f>'a2'!AG44/'a2'!$E$7</f>
        <v>0.97205550982798827</v>
      </c>
      <c r="BV43" s="282">
        <f>'a6'!BE44</f>
        <v>13124.345879435206</v>
      </c>
      <c r="BW43" s="282">
        <f>'a5'!Q45</f>
        <v>12952.088010767875</v>
      </c>
      <c r="BX43" s="282">
        <f>'a4'!X44</f>
        <v>4796.366719619662</v>
      </c>
      <c r="BY43" s="281">
        <f>'a3'!I41/'a3'!B$4</f>
        <v>1.0716131447159838</v>
      </c>
      <c r="BZ43" s="282">
        <f t="shared" si="180"/>
        <v>52854.815588683457</v>
      </c>
      <c r="CA43" s="281">
        <f t="shared" si="181"/>
        <v>0.70229590602504921</v>
      </c>
      <c r="CB43" s="281">
        <f t="shared" si="182"/>
        <v>10.875304105192486</v>
      </c>
      <c r="CC43" s="281">
        <f t="shared" si="105"/>
        <v>0.76278449547456295</v>
      </c>
      <c r="CD43" s="282">
        <f>'a1'!BC45</f>
        <v>30778.742160212834</v>
      </c>
      <c r="CE43" s="281">
        <f>'a2'!AK44/'a2'!$E$7</f>
        <v>0.9481238683312273</v>
      </c>
      <c r="CF43" s="282">
        <f>'a6'!BL44</f>
        <v>11576.213140140659</v>
      </c>
      <c r="CG43" s="282">
        <f>'a5'!S45</f>
        <v>11008.253478220469</v>
      </c>
      <c r="CH43" s="282">
        <f>'a4'!Z44</f>
        <v>5117.2434536442861</v>
      </c>
      <c r="CI43" s="281">
        <f>'a3'!J41/'a3'!B$4</f>
        <v>1.0810453411546257</v>
      </c>
      <c r="CJ43" s="282">
        <f t="shared" si="183"/>
        <v>50429.99031915822</v>
      </c>
      <c r="CK43" s="281">
        <f t="shared" si="184"/>
        <v>0.64730816321342666</v>
      </c>
      <c r="CL43" s="281">
        <f t="shared" si="185"/>
        <v>10.828341323104825</v>
      </c>
      <c r="CM43" s="281">
        <f t="shared" si="106"/>
        <v>0.71886410805818057</v>
      </c>
      <c r="CN43" s="282">
        <f>'a1'!BI45</f>
        <v>34525.373768723897</v>
      </c>
      <c r="CO43" s="281">
        <f>'a2'!AO44/'a2'!$E$7</f>
        <v>0.94551148401740481</v>
      </c>
      <c r="CP43" s="282">
        <f>'a6'!BS44</f>
        <v>12186.621863434964</v>
      </c>
      <c r="CQ43" s="282">
        <f>'a5'!U45</f>
        <v>15237.413525752781</v>
      </c>
      <c r="CR43" s="282">
        <f>'a4'!AB44</f>
        <v>5740.1547465123185</v>
      </c>
      <c r="CS43" s="281">
        <f>'a3'!K41/'a3'!B$4</f>
        <v>1.0808044969947896</v>
      </c>
      <c r="CT43" s="282">
        <f t="shared" si="186"/>
        <v>58717.966200715731</v>
      </c>
      <c r="CU43" s="281">
        <f t="shared" si="187"/>
        <v>0.83525452451691362</v>
      </c>
      <c r="CV43" s="281">
        <f t="shared" si="188"/>
        <v>10.980501027142179</v>
      </c>
      <c r="CW43" s="281">
        <f t="shared" si="107"/>
        <v>0.86116643456874165</v>
      </c>
      <c r="CX43" s="282">
        <f>'a1'!BO45</f>
        <v>34382.354529040203</v>
      </c>
      <c r="CY43" s="281">
        <f>'a2'!AS44/'a2'!$E$7</f>
        <v>0.92967421222012869</v>
      </c>
      <c r="CZ43" s="282">
        <f>'a6'!BZ44</f>
        <v>9951.3756438342771</v>
      </c>
      <c r="DA43" s="282">
        <f>'a5'!W45</f>
        <v>14996.004673508965</v>
      </c>
      <c r="DB43" s="282">
        <f>'a4'!AD44</f>
        <v>5716.3765081357469</v>
      </c>
      <c r="DC43" s="281">
        <f>'a3'!L41/'a3'!B$4</f>
        <v>1.1033985878424224</v>
      </c>
      <c r="DD43" s="282">
        <f t="shared" si="189"/>
        <v>56488.923424710643</v>
      </c>
      <c r="DE43" s="281">
        <f t="shared" si="190"/>
        <v>0.78470653971012716</v>
      </c>
      <c r="DF43" s="281">
        <f t="shared" si="191"/>
        <v>10.941799852334743</v>
      </c>
      <c r="DG43" s="281">
        <f t="shared" si="108"/>
        <v>0.82497244189090346</v>
      </c>
    </row>
    <row r="44" spans="1:111">
      <c r="L44" s="5"/>
      <c r="M44" s="5"/>
      <c r="N44" s="5"/>
      <c r="O44" s="5"/>
      <c r="P44" s="5"/>
      <c r="Q44" s="5"/>
      <c r="R44" s="5"/>
      <c r="S44" s="5"/>
      <c r="T44" s="5"/>
      <c r="U44" s="5"/>
    </row>
    <row r="45" spans="1:111">
      <c r="B45" s="273" t="s">
        <v>615</v>
      </c>
      <c r="L45" s="273" t="s">
        <v>615</v>
      </c>
      <c r="V45" s="273" t="s">
        <v>615</v>
      </c>
      <c r="AF45" s="273" t="s">
        <v>615</v>
      </c>
      <c r="AP45" s="273" t="s">
        <v>615</v>
      </c>
      <c r="AZ45" s="273" t="s">
        <v>615</v>
      </c>
      <c r="BJ45" s="273" t="s">
        <v>615</v>
      </c>
      <c r="BT45" s="273" t="s">
        <v>615</v>
      </c>
      <c r="CD45" s="273" t="s">
        <v>615</v>
      </c>
      <c r="CN45" s="273" t="s">
        <v>615</v>
      </c>
      <c r="CX45" s="273" t="s">
        <v>615</v>
      </c>
    </row>
    <row r="46" spans="1:111" s="70" customFormat="1">
      <c r="A46" s="70" t="s">
        <v>989</v>
      </c>
      <c r="B46" s="70">
        <f>(POWER(B43/B6, 1/(A43-A6))-1)*100</f>
        <v>1.7148634465353085</v>
      </c>
      <c r="C46" s="70">
        <f t="shared" ref="C46:BN46" si="192">(POWER(C43/C6, 1/(2018-1981))-1)*100</f>
        <v>-0.1955636589844989</v>
      </c>
      <c r="D46" s="70">
        <f t="shared" si="192"/>
        <v>0.63127284976565168</v>
      </c>
      <c r="E46" s="70">
        <f t="shared" si="192"/>
        <v>1.2764750280738646</v>
      </c>
      <c r="F46" s="70">
        <f t="shared" si="192"/>
        <v>2.4426209964259371</v>
      </c>
      <c r="G46" s="70">
        <f t="shared" si="192"/>
        <v>0.27317046501758036</v>
      </c>
      <c r="H46" s="70">
        <f t="shared" si="192"/>
        <v>1.4188040916728539</v>
      </c>
      <c r="I46" s="70">
        <f t="shared" si="192"/>
        <v>3.0415735268856325</v>
      </c>
      <c r="J46" s="70">
        <f t="shared" si="192"/>
        <v>0.13221004066270581</v>
      </c>
      <c r="K46" s="70">
        <f t="shared" si="192"/>
        <v>2.5200675287998742</v>
      </c>
      <c r="L46" s="70">
        <f t="shared" si="192"/>
        <v>2.569675092471857</v>
      </c>
      <c r="M46" s="70">
        <f t="shared" si="192"/>
        <v>-0.60557527985086734</v>
      </c>
      <c r="N46" s="70">
        <f t="shared" si="192"/>
        <v>2.2785863732846634</v>
      </c>
      <c r="O46" s="70">
        <f t="shared" si="192"/>
        <v>1.1681251825703898</v>
      </c>
      <c r="P46" s="70">
        <f t="shared" si="192"/>
        <v>3.3035487163361799</v>
      </c>
      <c r="Q46" s="70">
        <f t="shared" si="192"/>
        <v>0.12297030237513606</v>
      </c>
      <c r="R46" s="70">
        <f t="shared" si="192"/>
        <v>1.8682339639513712</v>
      </c>
      <c r="S46" s="70">
        <f t="shared" si="192"/>
        <v>5.7235983772259136</v>
      </c>
      <c r="T46" s="70">
        <f t="shared" si="192"/>
        <v>0.17665146268732723</v>
      </c>
      <c r="U46" s="70">
        <f t="shared" si="192"/>
        <v>6.0165148746962327</v>
      </c>
      <c r="V46" s="70">
        <f t="shared" si="192"/>
        <v>1.8744696283525375</v>
      </c>
      <c r="W46" s="70">
        <f t="shared" si="192"/>
        <v>-0.33631071260431522</v>
      </c>
      <c r="X46" s="70">
        <f t="shared" si="192"/>
        <v>0.87037277887944686</v>
      </c>
      <c r="Y46" s="70">
        <f t="shared" si="192"/>
        <v>0.82699094504425918</v>
      </c>
      <c r="Z46" s="70">
        <f t="shared" si="192"/>
        <v>2.6033691411765147</v>
      </c>
      <c r="AA46" s="70">
        <f t="shared" si="192"/>
        <v>0.28400374027466313</v>
      </c>
      <c r="AB46" s="70">
        <f t="shared" si="192"/>
        <v>1.3644547540333285</v>
      </c>
      <c r="AC46" s="70">
        <f t="shared" si="192"/>
        <v>3.2815421699157854</v>
      </c>
      <c r="AD46" s="70">
        <f t="shared" si="192"/>
        <v>0.12824023195610046</v>
      </c>
      <c r="AE46" s="70">
        <f t="shared" si="192"/>
        <v>2.9033112747977041</v>
      </c>
      <c r="AF46" s="70">
        <f t="shared" si="192"/>
        <v>1.9421478721395324</v>
      </c>
      <c r="AG46" s="70">
        <f t="shared" si="192"/>
        <v>-0.39112953805146011</v>
      </c>
      <c r="AH46" s="70">
        <f t="shared" si="192"/>
        <v>0.53877669635902237</v>
      </c>
      <c r="AI46" s="70">
        <f t="shared" si="192"/>
        <v>1.6485683921201089</v>
      </c>
      <c r="AJ46" s="70">
        <f t="shared" si="192"/>
        <v>2.671531614614997</v>
      </c>
      <c r="AK46" s="70">
        <f t="shared" si="192"/>
        <v>0.19635472233072715</v>
      </c>
      <c r="AL46" s="70">
        <f t="shared" si="192"/>
        <v>1.3514126670531423</v>
      </c>
      <c r="AM46" s="70">
        <f t="shared" si="192"/>
        <v>2.8737439687549493</v>
      </c>
      <c r="AN46" s="70">
        <f t="shared" si="192"/>
        <v>0.1259284744450806</v>
      </c>
      <c r="AO46" s="70">
        <f t="shared" si="192"/>
        <v>2.3692636600262329</v>
      </c>
      <c r="AP46" s="70">
        <f t="shared" si="192"/>
        <v>2.1824565738793655</v>
      </c>
      <c r="AQ46" s="70">
        <f t="shared" si="192"/>
        <v>-0.3900628110531601</v>
      </c>
      <c r="AR46" s="70">
        <f t="shared" si="192"/>
        <v>1.1339946113042565</v>
      </c>
      <c r="AS46" s="70">
        <f t="shared" si="192"/>
        <v>1.4708756441971227</v>
      </c>
      <c r="AT46" s="70">
        <f t="shared" si="192"/>
        <v>2.9135596960607302</v>
      </c>
      <c r="AU46" s="70">
        <f t="shared" si="192"/>
        <v>0.20824420073644045</v>
      </c>
      <c r="AV46" s="70">
        <f t="shared" si="192"/>
        <v>1.6277341473702078</v>
      </c>
      <c r="AW46" s="70">
        <f t="shared" si="192"/>
        <v>4.4567122238782009</v>
      </c>
      <c r="AX46" s="70">
        <f t="shared" si="192"/>
        <v>0.15364622768738734</v>
      </c>
      <c r="AY46" s="70">
        <f t="shared" si="192"/>
        <v>4.2741802112342686</v>
      </c>
      <c r="AZ46" s="70">
        <f t="shared" si="192"/>
        <v>1.835601876125148</v>
      </c>
      <c r="BA46" s="70">
        <f t="shared" si="192"/>
        <v>-0.31131862685336298</v>
      </c>
      <c r="BB46" s="70">
        <f t="shared" si="192"/>
        <v>0.75299400537698347</v>
      </c>
      <c r="BC46" s="70">
        <f t="shared" si="192"/>
        <v>1.3044317871752531</v>
      </c>
      <c r="BD46" s="70">
        <f t="shared" si="192"/>
        <v>2.5642232948813515</v>
      </c>
      <c r="BE46" s="70">
        <f t="shared" si="192"/>
        <v>0.33119995823562842</v>
      </c>
      <c r="BF46" s="70">
        <f t="shared" si="192"/>
        <v>1.5007489048648237</v>
      </c>
      <c r="BG46" s="70">
        <f t="shared" si="192"/>
        <v>3.7473024332293825</v>
      </c>
      <c r="BH46" s="70">
        <f t="shared" si="192"/>
        <v>0.14117246297693509</v>
      </c>
      <c r="BI46" s="70">
        <f t="shared" si="192"/>
        <v>3.3925825729451464</v>
      </c>
      <c r="BJ46" s="70">
        <f t="shared" si="192"/>
        <v>1.6115589468759239</v>
      </c>
      <c r="BK46" s="70">
        <f t="shared" si="192"/>
        <v>-0.15115283497350029</v>
      </c>
      <c r="BL46" s="70">
        <f t="shared" si="192"/>
        <v>0.82033077368386387</v>
      </c>
      <c r="BM46" s="70">
        <f t="shared" si="192"/>
        <v>1.5046531287881804</v>
      </c>
      <c r="BN46" s="70">
        <f t="shared" si="192"/>
        <v>2.3385773655617559</v>
      </c>
      <c r="BO46" s="70">
        <f t="shared" ref="BO46:DG46" si="193">(POWER(BO43/BO6, 1/(2018-1981))-1)*100</f>
        <v>0.28888093585661689</v>
      </c>
      <c r="BP46" s="70">
        <f t="shared" si="193"/>
        <v>1.5348443917715393</v>
      </c>
      <c r="BQ46" s="70">
        <f t="shared" si="193"/>
        <v>3.2104849199124041</v>
      </c>
      <c r="BR46" s="70">
        <f t="shared" si="193"/>
        <v>0.1425885200469601</v>
      </c>
      <c r="BS46" s="70">
        <f t="shared" si="193"/>
        <v>2.6221030526847322</v>
      </c>
      <c r="BT46" s="70">
        <f t="shared" si="193"/>
        <v>1.5444570246617717</v>
      </c>
      <c r="BU46" s="70">
        <f t="shared" si="193"/>
        <v>-7.3061994903511618E-2</v>
      </c>
      <c r="BV46" s="70">
        <f t="shared" si="193"/>
        <v>0.86505137209276217</v>
      </c>
      <c r="BW46" s="70">
        <f t="shared" si="193"/>
        <v>1.3717396071537546</v>
      </c>
      <c r="BX46" s="70">
        <f t="shared" si="193"/>
        <v>2.2709953372072711</v>
      </c>
      <c r="BY46" s="70">
        <f t="shared" si="193"/>
        <v>0.19788892152554638</v>
      </c>
      <c r="BZ46" s="70">
        <f t="shared" si="193"/>
        <v>1.4093117439629932</v>
      </c>
      <c r="CA46" s="70">
        <f t="shared" si="193"/>
        <v>3.2141062444948965</v>
      </c>
      <c r="CB46" s="70">
        <f t="shared" si="193"/>
        <v>0.13193491027965187</v>
      </c>
      <c r="CC46" s="70">
        <f t="shared" si="193"/>
        <v>2.7603009794164857</v>
      </c>
      <c r="CD46" s="70">
        <f t="shared" si="193"/>
        <v>1.7941942688201262</v>
      </c>
      <c r="CE46" s="70">
        <f t="shared" si="193"/>
        <v>-0.14015873540326185</v>
      </c>
      <c r="CF46" s="70">
        <f t="shared" si="193"/>
        <v>0.13691499477332947</v>
      </c>
      <c r="CG46" s="70">
        <f t="shared" si="193"/>
        <v>0.5192616588336918</v>
      </c>
      <c r="CH46" s="70">
        <f t="shared" si="193"/>
        <v>2.5225194211525359</v>
      </c>
      <c r="CI46" s="70">
        <f t="shared" si="193"/>
        <v>0.18940312230255607</v>
      </c>
      <c r="CJ46" s="70">
        <f t="shared" si="193"/>
        <v>1.0514722112437758</v>
      </c>
      <c r="CK46" s="70">
        <f t="shared" si="193"/>
        <v>2.287778631948334</v>
      </c>
      <c r="CL46" s="70">
        <f t="shared" si="193"/>
        <v>9.841364348401882E-2</v>
      </c>
      <c r="CM46" s="70">
        <f t="shared" si="193"/>
        <v>1.9103251664038368</v>
      </c>
      <c r="CN46" s="70">
        <f t="shared" si="193"/>
        <v>1.5390497891917931</v>
      </c>
      <c r="CO46" s="70">
        <f t="shared" si="193"/>
        <v>-7.9547674395519241E-2</v>
      </c>
      <c r="CP46" s="70">
        <f t="shared" si="193"/>
        <v>7.4619195933123272E-2</v>
      </c>
      <c r="CQ46" s="70">
        <f t="shared" si="193"/>
        <v>0.77310138771053971</v>
      </c>
      <c r="CR46" s="70">
        <f t="shared" si="193"/>
        <v>2.2655494136212928</v>
      </c>
      <c r="CS46" s="70">
        <f t="shared" si="193"/>
        <v>0.21382571343664392</v>
      </c>
      <c r="CT46" s="70">
        <f t="shared" si="193"/>
        <v>1.052345725967907</v>
      </c>
      <c r="CU46" s="70">
        <f t="shared" si="193"/>
        <v>1.9576529840468204</v>
      </c>
      <c r="CV46" s="70">
        <f t="shared" si="193"/>
        <v>9.7106141945113578E-2</v>
      </c>
      <c r="CW46" s="70">
        <f t="shared" si="193"/>
        <v>1.4861530848470306</v>
      </c>
      <c r="CX46" s="70">
        <f t="shared" si="193"/>
        <v>1.5223188412367472</v>
      </c>
      <c r="CY46" s="70">
        <f t="shared" si="193"/>
        <v>-9.4451867131573053E-2</v>
      </c>
      <c r="CZ46" s="70">
        <f t="shared" si="193"/>
        <v>0.23152906077441582</v>
      </c>
      <c r="DA46" s="70">
        <f t="shared" si="193"/>
        <v>1.0832225269989282</v>
      </c>
      <c r="DB46" s="70">
        <f t="shared" si="193"/>
        <v>2.2486987577565065</v>
      </c>
      <c r="DC46" s="70">
        <f t="shared" si="193"/>
        <v>0.24483824974572688</v>
      </c>
      <c r="DD46" s="70">
        <f t="shared" si="193"/>
        <v>1.232674436346759</v>
      </c>
      <c r="DE46" s="70">
        <f t="shared" si="193"/>
        <v>2.4728798717725153</v>
      </c>
      <c r="DF46" s="70">
        <f t="shared" si="193"/>
        <v>0.11441954625888151</v>
      </c>
      <c r="DG46" s="70">
        <f t="shared" si="193"/>
        <v>1.9685730091601794</v>
      </c>
    </row>
    <row r="47" spans="1:111">
      <c r="B47" s="273" t="s">
        <v>614</v>
      </c>
      <c r="L47" s="273" t="s">
        <v>614</v>
      </c>
      <c r="V47" s="273" t="s">
        <v>614</v>
      </c>
      <c r="AF47" s="273" t="s">
        <v>614</v>
      </c>
      <c r="AP47" s="273" t="s">
        <v>614</v>
      </c>
      <c r="AZ47" s="273" t="s">
        <v>614</v>
      </c>
      <c r="BJ47" s="273" t="s">
        <v>614</v>
      </c>
      <c r="BT47" s="273" t="s">
        <v>614</v>
      </c>
      <c r="CD47" s="273" t="s">
        <v>614</v>
      </c>
      <c r="CN47" s="273" t="s">
        <v>614</v>
      </c>
      <c r="CX47" s="273" t="s">
        <v>614</v>
      </c>
    </row>
    <row r="48" spans="1:111" s="96" customFormat="1">
      <c r="A48" s="96" t="s">
        <v>989</v>
      </c>
      <c r="C48" s="96">
        <f>C43-C6</f>
        <v>-6.9868588122365072E-2</v>
      </c>
      <c r="G48" s="96">
        <f>G43-G6</f>
        <v>0.10620503707452089</v>
      </c>
      <c r="I48" s="96">
        <f>I43-I6</f>
        <v>0.51213622430075278</v>
      </c>
      <c r="K48" s="96">
        <f>K43-K6</f>
        <v>0.48749893102208808</v>
      </c>
      <c r="M48" s="96">
        <f>M43-M6</f>
        <v>-0.23007662504712501</v>
      </c>
      <c r="Q48" s="96">
        <f>Q43-Q6</f>
        <v>4.6397483816844609E-2</v>
      </c>
      <c r="S48" s="96">
        <f>S43-S6</f>
        <v>0.57006856886482205</v>
      </c>
      <c r="U48" s="96">
        <f>U43-U6</f>
        <v>0.64050090010751615</v>
      </c>
      <c r="W48" s="96">
        <f>W43-W6</f>
        <v>-0.1233964327831083</v>
      </c>
      <c r="AA48" s="96">
        <f>AA43-AA6</f>
        <v>0.11224749164121417</v>
      </c>
      <c r="AC48" s="96">
        <f>AC43-AC6</f>
        <v>0.45053000170314605</v>
      </c>
      <c r="AE48" s="96">
        <f>AE43-AE6</f>
        <v>0.46895054040625067</v>
      </c>
      <c r="AG48" s="96">
        <f>AG43-AG6</f>
        <v>-0.13961310092502388</v>
      </c>
      <c r="AK48" s="96">
        <f>AK43-AK6</f>
        <v>7.4182061590100989E-2</v>
      </c>
      <c r="AM48" s="96">
        <f>AM43-AM6</f>
        <v>0.48901421077977925</v>
      </c>
      <c r="AO48" s="96">
        <f>AO43-AO6</f>
        <v>0.46449804567600145</v>
      </c>
      <c r="AQ48" s="96">
        <f>AQ43-AQ6</f>
        <v>-0.1418973277407366</v>
      </c>
      <c r="AU48" s="96">
        <f>AU43-AU6</f>
        <v>7.9480066659523896E-2</v>
      </c>
      <c r="AW48" s="96">
        <f>AW43-AW6</f>
        <v>0.50923836016610935</v>
      </c>
      <c r="AY48" s="96">
        <f>AY43-AY6</f>
        <v>0.55871033513768698</v>
      </c>
      <c r="BA48" s="96">
        <f>BA43-BA6</f>
        <v>-0.10948343702383079</v>
      </c>
      <c r="BE48" s="96">
        <f>BE43-BE6</f>
        <v>0.12910575223694909</v>
      </c>
      <c r="BG48" s="96">
        <f>BG43-BG6</f>
        <v>0.48879603556867096</v>
      </c>
      <c r="BI48" s="96">
        <f>BI43-BI6</f>
        <v>0.51544634715111248</v>
      </c>
      <c r="BK48" s="96">
        <f>BK43-BK6</f>
        <v>-5.4266869880595037E-2</v>
      </c>
      <c r="BO48" s="96">
        <f>BO43-BO6</f>
        <v>0.11293424144105257</v>
      </c>
      <c r="BQ48" s="96">
        <f>BQ43-BQ6</f>
        <v>0.57010263311208953</v>
      </c>
      <c r="BS48" s="96">
        <f>BS43-BS6</f>
        <v>0.52706802378711948</v>
      </c>
      <c r="BU48" s="96">
        <f>BU43-BU6</f>
        <v>-2.6645785273243128E-2</v>
      </c>
      <c r="BY48" s="96">
        <f>BY43-BY6</f>
        <v>7.5586654649758445E-2</v>
      </c>
      <c r="CA48" s="96">
        <f>CA43-CA6</f>
        <v>0.48443713210426098</v>
      </c>
      <c r="CC48" s="96">
        <f>CC43-CC6</f>
        <v>0.48426009062389819</v>
      </c>
      <c r="CE48" s="96">
        <f>CE43-CE6</f>
        <v>-5.0502062465836994E-2</v>
      </c>
      <c r="CI48" s="96">
        <f>CI43-CI6</f>
        <v>7.3098321287076384E-2</v>
      </c>
      <c r="CK48" s="96">
        <f>CK43-CK6</f>
        <v>0.3670021352118028</v>
      </c>
      <c r="CM48" s="96">
        <f>CM43-CM6</f>
        <v>0.36194165405523238</v>
      </c>
      <c r="CO48" s="96">
        <f>CO43-CO6</f>
        <v>-2.8253890682702676E-2</v>
      </c>
      <c r="CS48" s="96">
        <f>CS43-CS6</f>
        <v>8.2129000306047861E-2</v>
      </c>
      <c r="CU48" s="96">
        <f>CU43-CU6</f>
        <v>0.42760669028348092</v>
      </c>
      <c r="CW48" s="96">
        <f>CW43-CW6</f>
        <v>0.36224077014679762</v>
      </c>
      <c r="CY48" s="96">
        <f>CY43-CY6</f>
        <v>-3.3079781288983034E-2</v>
      </c>
      <c r="DC48" s="96">
        <f>DC43-DC6</f>
        <v>9.5451567974872864E-2</v>
      </c>
      <c r="DE48" s="96">
        <f>DE43-DE6</f>
        <v>0.46689004757788727</v>
      </c>
      <c r="DG48" s="96">
        <f>DG43-DG6</f>
        <v>0.42393511178956655</v>
      </c>
    </row>
    <row r="49" spans="2:102" s="6" customFormat="1"/>
    <row r="50" spans="2:102">
      <c r="B50" s="273" t="s">
        <v>366</v>
      </c>
      <c r="L50" s="273" t="s">
        <v>290</v>
      </c>
      <c r="V50" s="273" t="s">
        <v>290</v>
      </c>
      <c r="AF50" s="273" t="s">
        <v>290</v>
      </c>
      <c r="AP50" s="273" t="s">
        <v>290</v>
      </c>
      <c r="AZ50" s="273" t="s">
        <v>290</v>
      </c>
      <c r="BJ50" s="273" t="s">
        <v>290</v>
      </c>
      <c r="BT50" s="273" t="s">
        <v>290</v>
      </c>
      <c r="CD50" s="273" t="s">
        <v>290</v>
      </c>
      <c r="CN50" s="273" t="s">
        <v>290</v>
      </c>
      <c r="CX50" s="273" t="s">
        <v>290</v>
      </c>
    </row>
    <row r="51" spans="2:102">
      <c r="B51" s="273" t="s">
        <v>362</v>
      </c>
    </row>
    <row r="52" spans="2:102">
      <c r="B52" s="273" t="s">
        <v>1235</v>
      </c>
    </row>
    <row r="54" spans="2:102">
      <c r="C54" s="273" t="s">
        <v>461</v>
      </c>
      <c r="D54" s="274">
        <f>MAX(H6:H43,R6:R43,AB6:AB43,AL6:AL43,AV6:AV43,BF6:BF43,BP6:BP43,BZ6:BZ43,CJ6:CJ43,CT6:CT43,DD6:DD43)</f>
        <v>62308.042996688091</v>
      </c>
      <c r="F54" s="273" t="s">
        <v>461</v>
      </c>
      <c r="G54" s="6">
        <f>MAX(J6:J43,T6:T43,AD6:AD43,AN6:AN43,AX6:AX43,BH6:BH43,BR6:BR43,CB6:CB43,CL6:CL43,CV6:CV43,DF6:DF43)</f>
        <v>11.039845797513154</v>
      </c>
    </row>
    <row r="55" spans="2:102">
      <c r="C55" s="273" t="s">
        <v>462</v>
      </c>
      <c r="D55" s="274">
        <f>MIN(H6:H43,R6:R43,AB6:AB43,AL6:AL43,AV6:AV43,BF6:BF43,BP6:BP43,BZ6:BZ43,CJ6:CJ43,CT6:CT43,DD6:DD43)</f>
        <v>25560.076608490406</v>
      </c>
      <c r="F55" s="273" t="s">
        <v>462</v>
      </c>
      <c r="G55" s="6">
        <f>MIN(J6:J43,T6:T43,AD6:AD43,AN6:AN43,AX6:AX43,BH6:BH43,BR6:BR43,CB6:CB43,CL6:CL43,CV6:CV43,DF6:DF43)</f>
        <v>10.148786905689265</v>
      </c>
    </row>
    <row r="56" spans="2:102">
      <c r="C56" s="273" t="s">
        <v>463</v>
      </c>
      <c r="D56" s="273">
        <f>D54-D55</f>
        <v>36747.966388197689</v>
      </c>
      <c r="F56" s="273" t="s">
        <v>463</v>
      </c>
      <c r="G56" s="273">
        <f>G54-G55</f>
        <v>0.89105889182388864</v>
      </c>
    </row>
    <row r="57" spans="2:102">
      <c r="C57" s="273" t="s">
        <v>464</v>
      </c>
      <c r="D57" s="273">
        <f>D56/10</f>
        <v>3674.7966388197688</v>
      </c>
      <c r="F57" s="273" t="s">
        <v>464</v>
      </c>
      <c r="G57" s="273">
        <f>G56/10</f>
        <v>8.9105889182388862E-2</v>
      </c>
    </row>
    <row r="58" spans="2:102">
      <c r="C58" s="273" t="s">
        <v>465</v>
      </c>
      <c r="D58" s="274">
        <f>D54+D57</f>
        <v>65982.839635507858</v>
      </c>
      <c r="F58" s="273" t="s">
        <v>465</v>
      </c>
      <c r="G58" s="273">
        <f>G54+G57</f>
        <v>11.128951686695542</v>
      </c>
    </row>
    <row r="59" spans="2:102">
      <c r="C59" s="273" t="s">
        <v>466</v>
      </c>
      <c r="D59" s="274">
        <f>D55-D57</f>
        <v>21885.279969670639</v>
      </c>
      <c r="F59" s="273" t="s">
        <v>466</v>
      </c>
      <c r="G59" s="273">
        <f>G55-G57</f>
        <v>10.059681016506877</v>
      </c>
    </row>
    <row r="60" spans="2:102">
      <c r="C60" s="273" t="s">
        <v>467</v>
      </c>
      <c r="D60" s="274">
        <f>D58-D59</f>
        <v>44097.559665837223</v>
      </c>
      <c r="F60" s="273" t="s">
        <v>467</v>
      </c>
      <c r="G60" s="273">
        <f>G58-G59</f>
        <v>1.069270670188665</v>
      </c>
    </row>
  </sheetData>
  <mergeCells count="11">
    <mergeCell ref="AZ3:BI3"/>
    <mergeCell ref="B3:K3"/>
    <mergeCell ref="L3:U3"/>
    <mergeCell ref="V3:AE3"/>
    <mergeCell ref="AF3:AO3"/>
    <mergeCell ref="AP3:AY3"/>
    <mergeCell ref="BJ3:BS3"/>
    <mergeCell ref="BT3:CC3"/>
    <mergeCell ref="CD3:CM3"/>
    <mergeCell ref="CN3:CW3"/>
    <mergeCell ref="CX3:DG3"/>
  </mergeCells>
  <phoneticPr fontId="16" type="noConversion"/>
  <pageMargins left="0.15748031496062992" right="0.15748031496062992" top="0.39370078740157483" bottom="0.39370078740157483" header="0.51181102362204722" footer="0.51181102362204722"/>
  <pageSetup scale="80" orientation="landscape" r:id="rId1"/>
  <headerFooter alignWithMargins="0"/>
  <colBreaks count="10" manualBreakCount="10">
    <brk id="11" max="49" man="1"/>
    <brk id="21" max="1048575" man="1"/>
    <brk id="31" max="49" man="1"/>
    <brk id="41" max="1048575" man="1"/>
    <brk id="51" max="49" man="1"/>
    <brk id="61" max="1048575" man="1"/>
    <brk id="71" max="49" man="1"/>
    <brk id="81" max="1048575" man="1"/>
    <brk id="91" max="49" man="1"/>
    <brk id="101" max="1048575" man="1"/>
  </colBreaks>
</worksheet>
</file>

<file path=xl/worksheets/sheet60.xml><?xml version="1.0" encoding="utf-8"?>
<worksheet xmlns="http://schemas.openxmlformats.org/spreadsheetml/2006/main" xmlns:r="http://schemas.openxmlformats.org/officeDocument/2006/relationships">
  <dimension ref="A1:Y47"/>
  <sheetViews>
    <sheetView zoomScale="80" zoomScaleNormal="80" zoomScaleSheetLayoutView="80" workbookViewId="0">
      <pane ySplit="2" topLeftCell="A21" activePane="bottomLeft" state="frozen"/>
      <selection activeCell="B23" sqref="B23"/>
      <selection pane="bottomLeft" activeCell="G55" sqref="G55"/>
    </sheetView>
  </sheetViews>
  <sheetFormatPr defaultRowHeight="12.75"/>
  <cols>
    <col min="1" max="1" width="9" style="1"/>
    <col min="2" max="2" width="10" style="273" customWidth="1"/>
    <col min="3" max="3" width="12.875" style="273" customWidth="1"/>
    <col min="4" max="4" width="12.5" style="273" customWidth="1"/>
    <col min="5" max="5" width="10" style="273" customWidth="1"/>
    <col min="6" max="6" width="12" style="273" bestFit="1" customWidth="1"/>
    <col min="7" max="11" width="10" style="273" customWidth="1"/>
    <col min="12" max="12" width="13.25" style="273" bestFit="1" customWidth="1"/>
    <col min="13" max="13" width="8.25" style="1" customWidth="1"/>
    <col min="14" max="16" width="8.875" style="1" customWidth="1"/>
    <col min="17" max="16384" width="9" style="1"/>
  </cols>
  <sheetData>
    <row r="1" spans="1:25">
      <c r="B1" s="273" t="s">
        <v>1251</v>
      </c>
    </row>
    <row r="2" spans="1:25" ht="25.5">
      <c r="B2" s="280" t="s">
        <v>264</v>
      </c>
      <c r="C2" s="277" t="s">
        <v>785</v>
      </c>
      <c r="D2" s="277" t="s">
        <v>281</v>
      </c>
      <c r="E2" s="280" t="s">
        <v>282</v>
      </c>
      <c r="F2" s="280" t="s">
        <v>283</v>
      </c>
      <c r="G2" s="280" t="s">
        <v>284</v>
      </c>
      <c r="H2" s="280" t="s">
        <v>285</v>
      </c>
      <c r="I2" s="280" t="s">
        <v>286</v>
      </c>
      <c r="J2" s="280" t="s">
        <v>287</v>
      </c>
      <c r="K2" s="280" t="s">
        <v>288</v>
      </c>
      <c r="L2" s="280" t="s">
        <v>289</v>
      </c>
    </row>
    <row r="3" spans="1:25" ht="18" customHeight="1">
      <c r="A3" s="1">
        <v>1981</v>
      </c>
      <c r="B3" s="78">
        <v>335.48435724454475</v>
      </c>
      <c r="C3" s="78">
        <v>347.73735885475298</v>
      </c>
      <c r="D3" s="78">
        <v>266.82902816278033</v>
      </c>
      <c r="E3" s="78">
        <v>316.89257089882432</v>
      </c>
      <c r="F3" s="78">
        <v>328.96831414576963</v>
      </c>
      <c r="G3" s="78">
        <v>371.40505209947304</v>
      </c>
      <c r="H3" s="78">
        <v>361.68178365106871</v>
      </c>
      <c r="I3" s="78">
        <v>330.38000502575704</v>
      </c>
      <c r="J3" s="78">
        <v>365.87616213885303</v>
      </c>
      <c r="K3" s="78">
        <v>401.99859479469649</v>
      </c>
      <c r="L3" s="78">
        <v>421.67175235050752</v>
      </c>
      <c r="O3" s="10"/>
      <c r="P3" s="10"/>
      <c r="Q3" s="10"/>
      <c r="R3" s="10"/>
      <c r="S3" s="10"/>
      <c r="T3" s="10"/>
      <c r="U3" s="10"/>
      <c r="V3" s="10"/>
      <c r="W3" s="10"/>
      <c r="X3" s="10"/>
      <c r="Y3" s="10"/>
    </row>
    <row r="4" spans="1:25" ht="18" customHeight="1">
      <c r="A4" s="1">
        <v>1982</v>
      </c>
      <c r="B4" s="78">
        <v>378.20188575039697</v>
      </c>
      <c r="C4" s="78">
        <v>383.49893678623118</v>
      </c>
      <c r="D4" s="78">
        <v>297.12505182976531</v>
      </c>
      <c r="E4" s="78">
        <v>351.93414183978757</v>
      </c>
      <c r="F4" s="78">
        <v>359.17037049441109</v>
      </c>
      <c r="G4" s="78">
        <v>407.89374709482473</v>
      </c>
      <c r="H4" s="78">
        <v>396.98505271519349</v>
      </c>
      <c r="I4" s="78">
        <v>364.07788289986183</v>
      </c>
      <c r="J4" s="78">
        <v>406.11862871927565</v>
      </c>
      <c r="K4" s="78">
        <v>448.4076026517584</v>
      </c>
      <c r="L4" s="78">
        <v>461.45308367807434</v>
      </c>
      <c r="O4" s="10"/>
      <c r="P4" s="10"/>
      <c r="Q4" s="10"/>
      <c r="R4" s="10"/>
      <c r="S4" s="10"/>
      <c r="T4" s="10"/>
      <c r="U4" s="10"/>
      <c r="V4" s="10"/>
      <c r="W4" s="10"/>
      <c r="X4" s="10"/>
      <c r="Y4" s="10"/>
    </row>
    <row r="5" spans="1:25" ht="18" customHeight="1">
      <c r="A5" s="1">
        <v>1983</v>
      </c>
      <c r="B5" s="78">
        <v>399.89188826773437</v>
      </c>
      <c r="C5" s="78">
        <v>389.10589432202016</v>
      </c>
      <c r="D5" s="78">
        <v>340.00885997810332</v>
      </c>
      <c r="E5" s="78">
        <v>363.96397623361844</v>
      </c>
      <c r="F5" s="78">
        <v>368.08296897894246</v>
      </c>
      <c r="G5" s="78">
        <v>400.9847701038114</v>
      </c>
      <c r="H5" s="78">
        <v>391.4650185947429</v>
      </c>
      <c r="I5" s="78">
        <v>373.34558738534992</v>
      </c>
      <c r="J5" s="78">
        <v>394.21103061664513</v>
      </c>
      <c r="K5" s="78">
        <v>426.11439164431681</v>
      </c>
      <c r="L5" s="78">
        <v>433.55435314027818</v>
      </c>
      <c r="O5" s="10"/>
      <c r="P5" s="10"/>
      <c r="Q5" s="10"/>
      <c r="R5" s="10"/>
      <c r="S5" s="10"/>
      <c r="T5" s="10"/>
      <c r="U5" s="10"/>
      <c r="V5" s="10"/>
      <c r="W5" s="10"/>
      <c r="X5" s="10"/>
      <c r="Y5" s="10"/>
    </row>
    <row r="6" spans="1:25" ht="18" customHeight="1">
      <c r="A6" s="1">
        <v>1984</v>
      </c>
      <c r="B6" s="78">
        <v>416.48179156908668</v>
      </c>
      <c r="C6" s="78">
        <v>412.00008766285976</v>
      </c>
      <c r="D6" s="78">
        <v>351.62589158843667</v>
      </c>
      <c r="E6" s="78">
        <v>386.2271897518014</v>
      </c>
      <c r="F6" s="78">
        <v>389.84482605601374</v>
      </c>
      <c r="G6" s="78">
        <v>416.10211884102864</v>
      </c>
      <c r="H6" s="78">
        <v>411.37248627960719</v>
      </c>
      <c r="I6" s="78">
        <v>393.39409096620176</v>
      </c>
      <c r="J6" s="78">
        <v>410.1928525226391</v>
      </c>
      <c r="K6" s="78">
        <v>438.46060873342651</v>
      </c>
      <c r="L6" s="78">
        <v>442.25651936818338</v>
      </c>
      <c r="O6" s="10"/>
      <c r="P6" s="10"/>
      <c r="Q6" s="10"/>
      <c r="R6" s="10"/>
      <c r="S6" s="10"/>
      <c r="T6" s="10"/>
      <c r="U6" s="10"/>
      <c r="V6" s="10"/>
      <c r="W6" s="10"/>
      <c r="X6" s="10"/>
      <c r="Y6" s="10"/>
    </row>
    <row r="7" spans="1:25" ht="18" customHeight="1">
      <c r="A7" s="1">
        <v>1985</v>
      </c>
      <c r="B7" s="78">
        <v>431.20167428420336</v>
      </c>
      <c r="C7" s="78">
        <v>420.30983191249788</v>
      </c>
      <c r="D7" s="78">
        <v>367.90467050245746</v>
      </c>
      <c r="E7" s="78">
        <v>402.44875310774933</v>
      </c>
      <c r="F7" s="78">
        <v>401.75978398291954</v>
      </c>
      <c r="G7" s="78">
        <v>427.68046560272683</v>
      </c>
      <c r="H7" s="78">
        <v>430.86413218515315</v>
      </c>
      <c r="I7" s="78">
        <v>402.90347028521171</v>
      </c>
      <c r="J7" s="78">
        <v>420.55767787839585</v>
      </c>
      <c r="K7" s="78">
        <v>447.5838350394742</v>
      </c>
      <c r="L7" s="78">
        <v>454.36703403535142</v>
      </c>
      <c r="O7" s="10"/>
      <c r="P7" s="10"/>
      <c r="Q7" s="10"/>
      <c r="R7" s="10"/>
      <c r="S7" s="10"/>
      <c r="T7" s="10"/>
      <c r="U7" s="10"/>
      <c r="V7" s="10"/>
      <c r="W7" s="10"/>
      <c r="X7" s="10"/>
      <c r="Y7" s="10"/>
    </row>
    <row r="8" spans="1:25" ht="18" customHeight="1">
      <c r="A8" s="1">
        <v>1986</v>
      </c>
      <c r="B8" s="78">
        <v>444.16645387927781</v>
      </c>
      <c r="C8" s="78">
        <v>432.43527505227593</v>
      </c>
      <c r="D8" s="78">
        <v>375.25465652589145</v>
      </c>
      <c r="E8" s="78">
        <v>419.81448737937717</v>
      </c>
      <c r="F8" s="78">
        <v>418.19927659396325</v>
      </c>
      <c r="G8" s="78">
        <v>437.80095483421121</v>
      </c>
      <c r="H8" s="78">
        <v>450.49092016897754</v>
      </c>
      <c r="I8" s="78">
        <v>418.04492398542533</v>
      </c>
      <c r="J8" s="78">
        <v>430.69434670116431</v>
      </c>
      <c r="K8" s="78">
        <v>450.1272175424017</v>
      </c>
      <c r="L8" s="78">
        <v>456.27322282813071</v>
      </c>
      <c r="O8" s="10"/>
      <c r="P8" s="10"/>
      <c r="Q8" s="10"/>
      <c r="R8" s="10"/>
      <c r="S8" s="10"/>
      <c r="T8" s="10"/>
      <c r="U8" s="10"/>
      <c r="V8" s="10"/>
      <c r="W8" s="10"/>
      <c r="X8" s="10"/>
      <c r="Y8" s="10"/>
    </row>
    <row r="9" spans="1:25" ht="18" customHeight="1">
      <c r="A9" s="1">
        <v>1987</v>
      </c>
      <c r="B9" s="78">
        <v>460.95485098587295</v>
      </c>
      <c r="C9" s="78">
        <v>447.14691410648214</v>
      </c>
      <c r="D9" s="78">
        <v>393.73096391716541</v>
      </c>
      <c r="E9" s="78">
        <v>431.53421937550036</v>
      </c>
      <c r="F9" s="78">
        <v>422.78679783982915</v>
      </c>
      <c r="G9" s="78">
        <v>456.23545766191495</v>
      </c>
      <c r="H9" s="78">
        <v>471.74980863662631</v>
      </c>
      <c r="I9" s="78">
        <v>430.62252293001632</v>
      </c>
      <c r="J9" s="78">
        <v>436.60468736524359</v>
      </c>
      <c r="K9" s="78">
        <v>455.1830912627961</v>
      </c>
      <c r="L9" s="78">
        <v>470.55927905227514</v>
      </c>
      <c r="O9" s="10"/>
      <c r="P9" s="10"/>
      <c r="Q9" s="10"/>
      <c r="R9" s="10"/>
      <c r="S9" s="10"/>
      <c r="T9" s="10"/>
      <c r="U9" s="10"/>
      <c r="V9" s="10"/>
      <c r="W9" s="10"/>
      <c r="X9" s="10"/>
      <c r="Y9" s="10"/>
    </row>
    <row r="10" spans="1:25" ht="18" customHeight="1">
      <c r="A10" s="1">
        <v>1988</v>
      </c>
      <c r="B10" s="78">
        <v>481.26390137493394</v>
      </c>
      <c r="C10" s="78">
        <v>469.6807358854752</v>
      </c>
      <c r="D10" s="78">
        <v>412.21793892240669</v>
      </c>
      <c r="E10" s="78">
        <v>447.25320298343934</v>
      </c>
      <c r="F10" s="78">
        <v>437.37868464018078</v>
      </c>
      <c r="G10" s="78">
        <v>477.93429365509752</v>
      </c>
      <c r="H10" s="78">
        <v>496.59515995089555</v>
      </c>
      <c r="I10" s="78">
        <v>443.70448674456588</v>
      </c>
      <c r="J10" s="78">
        <v>445.40501078050875</v>
      </c>
      <c r="K10" s="78">
        <v>471.07150908472789</v>
      </c>
      <c r="L10" s="78">
        <v>481.14691462955983</v>
      </c>
      <c r="O10" s="10"/>
      <c r="P10" s="10"/>
      <c r="Q10" s="10"/>
      <c r="R10" s="10"/>
      <c r="S10" s="10"/>
      <c r="T10" s="10"/>
      <c r="U10" s="10"/>
      <c r="V10" s="10"/>
      <c r="W10" s="10"/>
      <c r="X10" s="10"/>
      <c r="Y10" s="10"/>
    </row>
    <row r="11" spans="1:25" ht="18" customHeight="1">
      <c r="A11" s="1">
        <v>1989</v>
      </c>
      <c r="B11" s="78">
        <v>505.87713322505101</v>
      </c>
      <c r="C11" s="78">
        <v>487.43433488820966</v>
      </c>
      <c r="D11" s="78">
        <v>428.28336555708256</v>
      </c>
      <c r="E11" s="78">
        <v>460.4806742235894</v>
      </c>
      <c r="F11" s="78">
        <v>459.4974655670448</v>
      </c>
      <c r="G11" s="78">
        <v>496.30541137279198</v>
      </c>
      <c r="H11" s="78">
        <v>525.08934737868299</v>
      </c>
      <c r="I11" s="78">
        <v>468.06110692298023</v>
      </c>
      <c r="J11" s="78">
        <v>460.86533203967224</v>
      </c>
      <c r="K11" s="78">
        <v>494.32234994144977</v>
      </c>
      <c r="L11" s="78">
        <v>512.73370609251583</v>
      </c>
      <c r="O11" s="10"/>
      <c r="P11" s="10"/>
      <c r="Q11" s="10"/>
      <c r="R11" s="10"/>
      <c r="S11" s="10"/>
      <c r="T11" s="10"/>
      <c r="U11" s="10"/>
      <c r="V11" s="10"/>
      <c r="W11" s="10"/>
      <c r="X11" s="10"/>
      <c r="Y11" s="10"/>
    </row>
    <row r="12" spans="1:25" ht="18" customHeight="1">
      <c r="A12" s="1">
        <v>1990</v>
      </c>
      <c r="B12" s="78">
        <v>528.87107350608142</v>
      </c>
      <c r="C12" s="78">
        <v>503.28008444587414</v>
      </c>
      <c r="D12" s="78">
        <v>444.75416152251387</v>
      </c>
      <c r="E12" s="78">
        <v>485.54550250726896</v>
      </c>
      <c r="F12" s="78">
        <v>476.4513484322016</v>
      </c>
      <c r="G12" s="78">
        <v>524.31106581189954</v>
      </c>
      <c r="H12" s="78">
        <v>547.64767890670134</v>
      </c>
      <c r="I12" s="78">
        <v>484.4214423922603</v>
      </c>
      <c r="J12" s="78">
        <v>482.94219275549801</v>
      </c>
      <c r="K12" s="78">
        <v>517.91299493823897</v>
      </c>
      <c r="L12" s="78">
        <v>530.45918992102281</v>
      </c>
      <c r="O12" s="10"/>
      <c r="P12" s="10"/>
      <c r="Q12" s="10"/>
      <c r="R12" s="10"/>
      <c r="S12" s="10"/>
      <c r="T12" s="10"/>
      <c r="U12" s="10"/>
      <c r="V12" s="10"/>
      <c r="W12" s="10"/>
      <c r="X12" s="10"/>
      <c r="Y12" s="10"/>
    </row>
    <row r="13" spans="1:25" ht="18" customHeight="1">
      <c r="A13" s="1">
        <v>1991</v>
      </c>
      <c r="B13" s="78">
        <v>553.15</v>
      </c>
      <c r="C13" s="78">
        <v>527.16</v>
      </c>
      <c r="D13" s="78">
        <v>457.95</v>
      </c>
      <c r="E13" s="78">
        <v>507.52</v>
      </c>
      <c r="F13" s="78">
        <v>501.52</v>
      </c>
      <c r="G13" s="78">
        <v>545.45000000000005</v>
      </c>
      <c r="H13" s="78">
        <v>575.83000000000004</v>
      </c>
      <c r="I13" s="78">
        <v>501.78</v>
      </c>
      <c r="J13" s="78">
        <v>503.9</v>
      </c>
      <c r="K13" s="78">
        <v>545.19000000000005</v>
      </c>
      <c r="L13" s="78">
        <v>550.92999999999995</v>
      </c>
      <c r="O13" s="10"/>
      <c r="P13" s="10"/>
      <c r="Q13" s="10"/>
      <c r="R13" s="10"/>
      <c r="S13" s="10"/>
      <c r="T13" s="10"/>
      <c r="U13" s="10"/>
      <c r="V13" s="10"/>
      <c r="W13" s="10"/>
      <c r="X13" s="10"/>
      <c r="Y13" s="10"/>
    </row>
    <row r="14" spans="1:25" ht="18" customHeight="1">
      <c r="A14" s="1">
        <v>1992</v>
      </c>
      <c r="B14" s="78">
        <v>572.41</v>
      </c>
      <c r="C14" s="78">
        <v>542.78</v>
      </c>
      <c r="D14" s="78">
        <v>470.96</v>
      </c>
      <c r="E14" s="78">
        <v>524.08000000000004</v>
      </c>
      <c r="F14" s="78">
        <v>511.25</v>
      </c>
      <c r="G14" s="78">
        <v>566.03</v>
      </c>
      <c r="H14" s="78">
        <v>598.6</v>
      </c>
      <c r="I14" s="78">
        <v>512.63</v>
      </c>
      <c r="J14" s="78">
        <v>510.57</v>
      </c>
      <c r="K14" s="78">
        <v>561.54999999999995</v>
      </c>
      <c r="L14" s="78">
        <v>568.09</v>
      </c>
      <c r="O14" s="10"/>
      <c r="P14" s="10"/>
      <c r="Q14" s="10"/>
      <c r="R14" s="10"/>
      <c r="S14" s="10"/>
      <c r="T14" s="10"/>
      <c r="U14" s="10"/>
      <c r="V14" s="10"/>
      <c r="W14" s="10"/>
      <c r="X14" s="10"/>
      <c r="Y14" s="10"/>
    </row>
    <row r="15" spans="1:25" ht="18" customHeight="1">
      <c r="A15" s="1">
        <v>1993</v>
      </c>
      <c r="B15" s="78">
        <v>582.87</v>
      </c>
      <c r="C15" s="78">
        <v>555.34</v>
      </c>
      <c r="D15" s="78">
        <v>479.96</v>
      </c>
      <c r="E15" s="78">
        <v>529.53</v>
      </c>
      <c r="F15" s="78">
        <v>525.4</v>
      </c>
      <c r="G15" s="78">
        <v>572.63</v>
      </c>
      <c r="H15" s="78">
        <v>612.1</v>
      </c>
      <c r="I15" s="78">
        <v>518.59</v>
      </c>
      <c r="J15" s="78">
        <v>515.14</v>
      </c>
      <c r="K15" s="78">
        <v>570.67999999999995</v>
      </c>
      <c r="L15" s="78">
        <v>581.38</v>
      </c>
      <c r="O15" s="10"/>
      <c r="P15" s="10"/>
      <c r="Q15" s="10"/>
      <c r="R15" s="10"/>
      <c r="S15" s="10"/>
      <c r="T15" s="10"/>
      <c r="U15" s="10"/>
      <c r="V15" s="10"/>
      <c r="W15" s="10"/>
      <c r="X15" s="10"/>
      <c r="Y15" s="10"/>
    </row>
    <row r="16" spans="1:25" ht="18" customHeight="1">
      <c r="A16" s="1">
        <v>1994</v>
      </c>
      <c r="B16" s="78">
        <v>592.88</v>
      </c>
      <c r="C16" s="78">
        <v>558.65</v>
      </c>
      <c r="D16" s="78">
        <v>486.9</v>
      </c>
      <c r="E16" s="78">
        <v>532</v>
      </c>
      <c r="F16" s="78">
        <v>525.59</v>
      </c>
      <c r="G16" s="78">
        <v>575.46</v>
      </c>
      <c r="H16" s="78">
        <v>627.91999999999996</v>
      </c>
      <c r="I16" s="78">
        <v>526.25</v>
      </c>
      <c r="J16" s="78">
        <v>530.38</v>
      </c>
      <c r="K16" s="78">
        <v>573.63</v>
      </c>
      <c r="L16" s="78">
        <v>597.61</v>
      </c>
      <c r="O16" s="10"/>
      <c r="P16" s="10"/>
      <c r="Q16" s="10"/>
      <c r="R16" s="10"/>
      <c r="S16" s="10"/>
      <c r="T16" s="10"/>
      <c r="U16" s="10"/>
      <c r="V16" s="10"/>
      <c r="W16" s="10"/>
      <c r="X16" s="10"/>
      <c r="Y16" s="10"/>
    </row>
    <row r="17" spans="1:25" ht="18" customHeight="1">
      <c r="A17" s="1">
        <v>1995</v>
      </c>
      <c r="B17" s="78">
        <v>598.66999999999996</v>
      </c>
      <c r="C17" s="78">
        <v>556.55999999999995</v>
      </c>
      <c r="D17" s="78">
        <v>493.24</v>
      </c>
      <c r="E17" s="78">
        <v>526.1</v>
      </c>
      <c r="F17" s="78">
        <v>534.46</v>
      </c>
      <c r="G17" s="78">
        <v>579.41</v>
      </c>
      <c r="H17" s="78">
        <v>633.96</v>
      </c>
      <c r="I17" s="78">
        <v>530.52</v>
      </c>
      <c r="J17" s="78">
        <v>531.63</v>
      </c>
      <c r="K17" s="78">
        <v>572.49</v>
      </c>
      <c r="L17" s="78">
        <v>615.48</v>
      </c>
      <c r="O17" s="10"/>
      <c r="P17" s="10"/>
      <c r="Q17" s="10"/>
      <c r="R17" s="10"/>
      <c r="S17" s="10"/>
      <c r="T17" s="10"/>
      <c r="U17" s="10"/>
      <c r="V17" s="10"/>
      <c r="W17" s="10"/>
      <c r="X17" s="10"/>
      <c r="Y17" s="10"/>
    </row>
    <row r="18" spans="1:25" ht="18" customHeight="1">
      <c r="A18" s="1">
        <v>1996</v>
      </c>
      <c r="B18" s="78">
        <v>611.01</v>
      </c>
      <c r="C18" s="78">
        <v>556</v>
      </c>
      <c r="D18" s="78">
        <v>515.71</v>
      </c>
      <c r="E18" s="78">
        <v>532.58000000000004</v>
      </c>
      <c r="F18" s="78">
        <v>537</v>
      </c>
      <c r="G18" s="78">
        <v>585.52</v>
      </c>
      <c r="H18" s="78">
        <v>649.29999999999995</v>
      </c>
      <c r="I18" s="78">
        <v>539.76</v>
      </c>
      <c r="J18" s="78">
        <v>535.27</v>
      </c>
      <c r="K18" s="78">
        <v>596.80999999999995</v>
      </c>
      <c r="L18" s="78">
        <v>628.32000000000005</v>
      </c>
      <c r="O18" s="10"/>
      <c r="P18" s="10"/>
      <c r="Q18" s="10"/>
      <c r="R18" s="10"/>
      <c r="S18" s="10"/>
      <c r="T18" s="10"/>
      <c r="U18" s="10"/>
      <c r="V18" s="10"/>
      <c r="W18" s="10"/>
      <c r="X18" s="10"/>
      <c r="Y18" s="10"/>
    </row>
    <row r="19" spans="1:25" ht="18" customHeight="1">
      <c r="A19" s="1">
        <v>1997</v>
      </c>
      <c r="B19" s="78">
        <v>623.42999999999995</v>
      </c>
      <c r="C19" s="78">
        <v>556.16999999999996</v>
      </c>
      <c r="D19" s="78">
        <v>511.91</v>
      </c>
      <c r="E19" s="78">
        <v>538.15</v>
      </c>
      <c r="F19" s="78">
        <v>548.71</v>
      </c>
      <c r="G19" s="78">
        <v>594.29</v>
      </c>
      <c r="H19" s="78">
        <v>663.5</v>
      </c>
      <c r="I19" s="78">
        <v>550.16</v>
      </c>
      <c r="J19" s="78">
        <v>548.04999999999995</v>
      </c>
      <c r="K19" s="78">
        <v>618.23</v>
      </c>
      <c r="L19" s="78">
        <v>638.74</v>
      </c>
      <c r="O19" s="10"/>
      <c r="P19" s="10"/>
      <c r="Q19" s="10"/>
      <c r="R19" s="10"/>
      <c r="S19" s="10"/>
      <c r="T19" s="10"/>
      <c r="U19" s="10"/>
      <c r="V19" s="10"/>
      <c r="W19" s="10"/>
      <c r="X19" s="10"/>
      <c r="Y19" s="10"/>
    </row>
    <row r="20" spans="1:25" ht="18" customHeight="1">
      <c r="A20" s="1">
        <v>1998</v>
      </c>
      <c r="B20" s="78">
        <v>632.72</v>
      </c>
      <c r="C20" s="78">
        <v>566.12</v>
      </c>
      <c r="D20" s="78">
        <v>514.08000000000004</v>
      </c>
      <c r="E20" s="78">
        <v>548.79</v>
      </c>
      <c r="F20" s="78">
        <v>552.44000000000005</v>
      </c>
      <c r="G20" s="78">
        <v>602.16999999999996</v>
      </c>
      <c r="H20" s="78">
        <v>672.52</v>
      </c>
      <c r="I20" s="78">
        <v>564.63</v>
      </c>
      <c r="J20" s="78">
        <v>563.52</v>
      </c>
      <c r="K20" s="78">
        <v>635.01</v>
      </c>
      <c r="L20" s="78">
        <v>642.98</v>
      </c>
      <c r="O20" s="10"/>
      <c r="P20" s="10"/>
      <c r="Q20" s="10"/>
      <c r="R20" s="10"/>
      <c r="S20" s="10"/>
      <c r="T20" s="10"/>
      <c r="U20" s="10"/>
      <c r="V20" s="10"/>
      <c r="W20" s="10"/>
      <c r="X20" s="10"/>
      <c r="Y20" s="10"/>
    </row>
    <row r="21" spans="1:25" ht="18" customHeight="1">
      <c r="A21" s="1">
        <v>1999</v>
      </c>
      <c r="B21" s="78">
        <v>640.47</v>
      </c>
      <c r="C21" s="78">
        <v>576.24</v>
      </c>
      <c r="D21" s="78">
        <v>512.35</v>
      </c>
      <c r="E21" s="78">
        <v>548.69000000000005</v>
      </c>
      <c r="F21" s="78">
        <v>561.16999999999996</v>
      </c>
      <c r="G21" s="78">
        <v>605.74</v>
      </c>
      <c r="H21" s="78">
        <v>683.58</v>
      </c>
      <c r="I21" s="78">
        <v>564.9</v>
      </c>
      <c r="J21" s="78">
        <v>569.73</v>
      </c>
      <c r="K21" s="78">
        <v>644.07000000000005</v>
      </c>
      <c r="L21" s="78">
        <v>650.86</v>
      </c>
      <c r="O21" s="10"/>
      <c r="P21" s="10"/>
      <c r="Q21" s="10"/>
      <c r="R21" s="10"/>
      <c r="S21" s="10"/>
      <c r="T21" s="10"/>
      <c r="U21" s="10"/>
      <c r="V21" s="10"/>
      <c r="W21" s="10"/>
      <c r="X21" s="10"/>
      <c r="Y21" s="10"/>
    </row>
    <row r="22" spans="1:25" ht="18" customHeight="1">
      <c r="A22" s="1">
        <v>2000</v>
      </c>
      <c r="B22" s="78">
        <v>655.55</v>
      </c>
      <c r="C22" s="78">
        <v>594.17999999999995</v>
      </c>
      <c r="D22" s="78">
        <v>522.77</v>
      </c>
      <c r="E22" s="78">
        <v>562.22</v>
      </c>
      <c r="F22" s="78">
        <v>585.54</v>
      </c>
      <c r="G22" s="78">
        <v>616.25</v>
      </c>
      <c r="H22" s="78">
        <v>700.02</v>
      </c>
      <c r="I22" s="78">
        <v>584.41999999999996</v>
      </c>
      <c r="J22" s="78">
        <v>586.47</v>
      </c>
      <c r="K22" s="78">
        <v>663.09</v>
      </c>
      <c r="L22" s="78">
        <v>662.72</v>
      </c>
      <c r="O22" s="10"/>
      <c r="P22" s="10"/>
      <c r="Q22" s="10"/>
      <c r="R22" s="10"/>
      <c r="S22" s="10"/>
      <c r="T22" s="10"/>
      <c r="U22" s="10"/>
      <c r="V22" s="10"/>
      <c r="W22" s="10"/>
      <c r="X22" s="10"/>
      <c r="Y22" s="10"/>
    </row>
    <row r="23" spans="1:25" ht="18" customHeight="1">
      <c r="A23" s="1">
        <v>2001</v>
      </c>
      <c r="B23" s="78">
        <v>657.24</v>
      </c>
      <c r="C23" s="80">
        <v>592.71416666666676</v>
      </c>
      <c r="D23" s="80">
        <v>531.73500000000001</v>
      </c>
      <c r="E23" s="80">
        <v>576.44000000000005</v>
      </c>
      <c r="F23" s="80">
        <v>588.75166666666667</v>
      </c>
      <c r="G23" s="80">
        <v>623.58500000000004</v>
      </c>
      <c r="H23" s="80">
        <v>696.09416666666675</v>
      </c>
      <c r="I23" s="80">
        <v>584.79166666666663</v>
      </c>
      <c r="J23" s="80">
        <v>596.62749999999994</v>
      </c>
      <c r="K23" s="80">
        <v>674.91666666666663</v>
      </c>
      <c r="L23" s="80">
        <v>657.91166666666675</v>
      </c>
    </row>
    <row r="24" spans="1:25" ht="18" customHeight="1">
      <c r="A24" s="1">
        <v>2002</v>
      </c>
      <c r="B24" s="80">
        <v>672.995</v>
      </c>
      <c r="C24" s="80">
        <v>608.9224999999999</v>
      </c>
      <c r="D24" s="80">
        <v>557.54083333333335</v>
      </c>
      <c r="E24" s="80">
        <v>596.74916666666661</v>
      </c>
      <c r="F24" s="80">
        <v>603.56499999999983</v>
      </c>
      <c r="G24" s="80">
        <v>639.03250000000003</v>
      </c>
      <c r="H24" s="80">
        <v>711.17</v>
      </c>
      <c r="I24" s="80">
        <v>604.33000000000004</v>
      </c>
      <c r="J24" s="80">
        <v>610.35583333333329</v>
      </c>
      <c r="K24" s="80">
        <v>692.32749999999999</v>
      </c>
      <c r="L24" s="80">
        <v>671.48333333333346</v>
      </c>
      <c r="N24"/>
      <c r="O24"/>
      <c r="P24"/>
      <c r="Q24"/>
      <c r="R24"/>
      <c r="S24"/>
      <c r="T24"/>
      <c r="U24"/>
      <c r="V24"/>
      <c r="W24"/>
      <c r="X24"/>
      <c r="Y24"/>
    </row>
    <row r="25" spans="1:25" ht="18" customHeight="1">
      <c r="A25" s="1">
        <v>2003</v>
      </c>
      <c r="B25" s="80">
        <v>691.11083333333329</v>
      </c>
      <c r="C25" s="80">
        <v>639.63</v>
      </c>
      <c r="D25" s="80">
        <v>570.18166666666662</v>
      </c>
      <c r="E25" s="80">
        <v>610.79166666666663</v>
      </c>
      <c r="F25" s="80">
        <v>618.44333333333327</v>
      </c>
      <c r="G25" s="80">
        <v>656.89749999999992</v>
      </c>
      <c r="H25" s="80">
        <v>728.65583333333336</v>
      </c>
      <c r="I25" s="80">
        <v>619.9799999999999</v>
      </c>
      <c r="J25" s="80">
        <v>635.23583333333329</v>
      </c>
      <c r="K25" s="80">
        <v>716.375</v>
      </c>
      <c r="L25" s="80">
        <v>685.8741666666665</v>
      </c>
      <c r="N25"/>
      <c r="O25"/>
      <c r="P25"/>
      <c r="Q25"/>
      <c r="R25"/>
      <c r="S25"/>
      <c r="T25"/>
      <c r="U25"/>
      <c r="V25"/>
      <c r="W25"/>
      <c r="X25"/>
      <c r="Y25"/>
    </row>
    <row r="26" spans="1:25" ht="18" customHeight="1">
      <c r="A26" s="1">
        <v>2004</v>
      </c>
      <c r="B26" s="80">
        <v>709.25</v>
      </c>
      <c r="C26" s="80">
        <v>655.49083333333328</v>
      </c>
      <c r="D26" s="80">
        <v>584.93666666666661</v>
      </c>
      <c r="E26" s="80">
        <v>625.35333333333335</v>
      </c>
      <c r="F26" s="80">
        <v>627.38750000000005</v>
      </c>
      <c r="G26" s="80">
        <v>673.13166666666655</v>
      </c>
      <c r="H26" s="80">
        <v>748.94833333333327</v>
      </c>
      <c r="I26" s="80">
        <v>637.31416666666667</v>
      </c>
      <c r="J26" s="80">
        <v>654.40750000000003</v>
      </c>
      <c r="K26" s="80">
        <v>740.28166666666675</v>
      </c>
      <c r="L26" s="80">
        <v>697.42083333333323</v>
      </c>
      <c r="N26"/>
      <c r="O26"/>
      <c r="P26"/>
      <c r="Q26"/>
      <c r="R26"/>
      <c r="S26"/>
      <c r="T26"/>
      <c r="U26"/>
      <c r="V26"/>
      <c r="W26"/>
      <c r="X26"/>
      <c r="Y26"/>
    </row>
    <row r="27" spans="1:25" ht="18" customHeight="1">
      <c r="A27" s="1">
        <v>2005</v>
      </c>
      <c r="B27" s="80">
        <v>736.93416666666656</v>
      </c>
      <c r="C27" s="80">
        <v>682.13</v>
      </c>
      <c r="D27" s="80">
        <v>602.8950000000001</v>
      </c>
      <c r="E27" s="80">
        <v>656.95249999999999</v>
      </c>
      <c r="F27" s="80">
        <v>654.04</v>
      </c>
      <c r="G27" s="80">
        <v>694.86583333333328</v>
      </c>
      <c r="H27" s="80">
        <v>776.23083333333341</v>
      </c>
      <c r="I27" s="80">
        <v>666.41083333333336</v>
      </c>
      <c r="J27" s="80">
        <v>682.03249999999991</v>
      </c>
      <c r="K27" s="80">
        <v>782.43833333333339</v>
      </c>
      <c r="L27" s="80">
        <v>722.68083333333345</v>
      </c>
      <c r="N27"/>
      <c r="O27"/>
      <c r="P27"/>
      <c r="Q27"/>
      <c r="R27"/>
      <c r="S27"/>
      <c r="T27"/>
      <c r="U27"/>
      <c r="V27"/>
      <c r="W27"/>
      <c r="X27"/>
      <c r="Y27"/>
    </row>
    <row r="28" spans="1:25" ht="18" customHeight="1">
      <c r="A28" s="1">
        <v>2006</v>
      </c>
      <c r="B28" s="80">
        <v>755.05916666666656</v>
      </c>
      <c r="C28" s="80">
        <v>705.99249999999995</v>
      </c>
      <c r="D28" s="80">
        <v>622.55666666666662</v>
      </c>
      <c r="E28" s="80">
        <v>673.30416666666667</v>
      </c>
      <c r="F28" s="80">
        <v>673.12750000000005</v>
      </c>
      <c r="G28" s="80">
        <v>707.44583333333321</v>
      </c>
      <c r="H28" s="80">
        <v>788.73833333333334</v>
      </c>
      <c r="I28" s="80">
        <v>685.92333333333329</v>
      </c>
      <c r="J28" s="80">
        <v>708.05250000000012</v>
      </c>
      <c r="K28" s="80">
        <v>821.57333333333327</v>
      </c>
      <c r="L28" s="80">
        <v>743.69166666666672</v>
      </c>
      <c r="P28"/>
      <c r="Q28"/>
      <c r="R28"/>
      <c r="S28"/>
      <c r="T28"/>
      <c r="U28"/>
      <c r="V28"/>
      <c r="W28"/>
      <c r="X28"/>
    </row>
    <row r="29" spans="1:25" ht="18" customHeight="1">
      <c r="A29" s="1">
        <v>2007</v>
      </c>
      <c r="B29" s="80">
        <v>787.4375</v>
      </c>
      <c r="C29" s="80">
        <v>735.20583333333343</v>
      </c>
      <c r="D29" s="80">
        <v>644.36333333333323</v>
      </c>
      <c r="E29" s="80">
        <v>694.3991666666667</v>
      </c>
      <c r="F29" s="80">
        <v>706.97833333333313</v>
      </c>
      <c r="G29" s="80">
        <v>736.87416666666661</v>
      </c>
      <c r="H29" s="80">
        <v>819.08333333333337</v>
      </c>
      <c r="I29" s="80">
        <v>725.35416666666663</v>
      </c>
      <c r="J29" s="80">
        <v>747.94833333333338</v>
      </c>
      <c r="K29" s="80">
        <v>870.01666666666677</v>
      </c>
      <c r="L29" s="80">
        <v>769.13749999999993</v>
      </c>
    </row>
    <row r="30" spans="1:25" ht="18" customHeight="1">
      <c r="A30" s="1">
        <v>2008</v>
      </c>
      <c r="B30" s="80">
        <v>810.14833333333343</v>
      </c>
      <c r="C30" s="80">
        <v>765.53916666666657</v>
      </c>
      <c r="D30" s="80">
        <v>659.45833333333337</v>
      </c>
      <c r="E30" s="80">
        <v>712.44333333333327</v>
      </c>
      <c r="F30" s="80">
        <v>729.10583333333341</v>
      </c>
      <c r="G30" s="80">
        <v>750.76333333333332</v>
      </c>
      <c r="H30" s="80">
        <v>838.31083333333345</v>
      </c>
      <c r="I30" s="80">
        <v>745.90916666666669</v>
      </c>
      <c r="J30" s="80">
        <v>783.55416666666645</v>
      </c>
      <c r="K30" s="80">
        <v>921.5566666666665</v>
      </c>
      <c r="L30" s="80">
        <v>788.24499999999989</v>
      </c>
    </row>
    <row r="31" spans="1:25" ht="18" customHeight="1">
      <c r="A31" s="1">
        <v>2009</v>
      </c>
      <c r="B31" s="80">
        <v>822.48083333333341</v>
      </c>
      <c r="C31" s="80">
        <v>800.63499999999988</v>
      </c>
      <c r="D31" s="80">
        <v>689.58777777777777</v>
      </c>
      <c r="E31" s="80">
        <v>729.3216666666666</v>
      </c>
      <c r="F31" s="80">
        <v>748.99416666666673</v>
      </c>
      <c r="G31" s="80">
        <v>758.78750000000002</v>
      </c>
      <c r="H31" s="80">
        <v>848.72916666666663</v>
      </c>
      <c r="I31" s="80">
        <v>766.01083333333338</v>
      </c>
      <c r="J31" s="80">
        <v>802.66916666666657</v>
      </c>
      <c r="K31" s="80">
        <v>947.71416666666653</v>
      </c>
      <c r="L31" s="80">
        <v>795.49416666666673</v>
      </c>
    </row>
    <row r="32" spans="1:25" ht="18" customHeight="1">
      <c r="A32" s="1">
        <v>2010</v>
      </c>
      <c r="B32" s="80">
        <v>852.30833333333339</v>
      </c>
      <c r="C32" s="80">
        <v>836.51583333333338</v>
      </c>
      <c r="D32" s="80">
        <v>708.88699999999994</v>
      </c>
      <c r="E32" s="80">
        <v>758.06083333333333</v>
      </c>
      <c r="F32" s="80">
        <v>760.54916666666668</v>
      </c>
      <c r="G32" s="80">
        <v>784.09416666666675</v>
      </c>
      <c r="H32" s="80">
        <v>881.26666666666654</v>
      </c>
      <c r="I32" s="80">
        <v>781.59333333333336</v>
      </c>
      <c r="J32" s="80">
        <v>843.80416666666667</v>
      </c>
      <c r="K32" s="80">
        <v>990.20749999999998</v>
      </c>
      <c r="L32" s="80">
        <v>818.16583333333335</v>
      </c>
    </row>
    <row r="33" spans="1:12" ht="18" customHeight="1">
      <c r="A33" s="1">
        <v>2011</v>
      </c>
      <c r="B33" s="80">
        <v>873.62416666666684</v>
      </c>
      <c r="C33" s="80">
        <v>879.02583333333314</v>
      </c>
      <c r="D33" s="80">
        <v>719.72166666666669</v>
      </c>
      <c r="E33" s="80">
        <v>765.66499999999996</v>
      </c>
      <c r="F33" s="80">
        <v>787.35833333333323</v>
      </c>
      <c r="G33" s="80">
        <v>803.75</v>
      </c>
      <c r="H33" s="80">
        <v>893.41416666666657</v>
      </c>
      <c r="I33" s="80">
        <v>801.71</v>
      </c>
      <c r="J33" s="80">
        <v>875.89416666666659</v>
      </c>
      <c r="K33" s="80">
        <v>1033.6866666666665</v>
      </c>
      <c r="L33" s="80">
        <v>841.32</v>
      </c>
    </row>
    <row r="34" spans="1:12" ht="18" customHeight="1">
      <c r="A34" s="1">
        <v>2012</v>
      </c>
      <c r="B34" s="80">
        <v>895.43999999999994</v>
      </c>
      <c r="C34" s="80">
        <v>926.34833333333336</v>
      </c>
      <c r="D34" s="80">
        <v>738.41166666666675</v>
      </c>
      <c r="E34" s="80">
        <v>788.35833333333323</v>
      </c>
      <c r="F34" s="80">
        <v>806.5899999999998</v>
      </c>
      <c r="G34" s="80">
        <v>822.86583333333328</v>
      </c>
      <c r="H34" s="80">
        <v>906.00583333333327</v>
      </c>
      <c r="I34" s="80">
        <v>823.62666666666655</v>
      </c>
      <c r="J34" s="80">
        <v>918.59749999999985</v>
      </c>
      <c r="K34" s="80">
        <v>1069.3508333333332</v>
      </c>
      <c r="L34" s="80">
        <v>866.20916666666665</v>
      </c>
    </row>
    <row r="35" spans="1:12" ht="18" customHeight="1">
      <c r="A35" s="1">
        <v>2013</v>
      </c>
      <c r="B35" s="80">
        <v>911.3183333333335</v>
      </c>
      <c r="C35" s="80">
        <v>952.34333333333359</v>
      </c>
      <c r="D35" s="80">
        <v>752.44249999999977</v>
      </c>
      <c r="E35" s="80">
        <v>797.43083333333323</v>
      </c>
      <c r="F35" s="80">
        <v>804.53166666666664</v>
      </c>
      <c r="G35" s="80">
        <v>832.5566666666665</v>
      </c>
      <c r="H35" s="80">
        <v>919.86749999999995</v>
      </c>
      <c r="I35" s="80">
        <v>828.30916666666678</v>
      </c>
      <c r="J35" s="80">
        <v>946.17416666666657</v>
      </c>
      <c r="K35" s="80">
        <v>1107.1274999999998</v>
      </c>
      <c r="L35" s="80">
        <v>875.44416666666666</v>
      </c>
    </row>
    <row r="36" spans="1:12" ht="18" customHeight="1">
      <c r="A36" s="1">
        <v>2014</v>
      </c>
      <c r="B36" s="80">
        <v>935.37833333333344</v>
      </c>
      <c r="C36" s="80">
        <v>994.19333333333327</v>
      </c>
      <c r="D36" s="80">
        <v>773.86249999999984</v>
      </c>
      <c r="E36" s="80">
        <v>819.88166666666666</v>
      </c>
      <c r="F36" s="80">
        <v>831.80166666666685</v>
      </c>
      <c r="G36" s="80">
        <v>849.56333333333339</v>
      </c>
      <c r="H36" s="80">
        <v>938.11833333333345</v>
      </c>
      <c r="I36" s="80">
        <v>863.18416666666656</v>
      </c>
      <c r="J36" s="80">
        <v>974.42666666666662</v>
      </c>
      <c r="K36" s="80">
        <v>1149.0058333333334</v>
      </c>
      <c r="L36" s="80">
        <v>896.52</v>
      </c>
    </row>
    <row r="37" spans="1:12" ht="18" customHeight="1">
      <c r="A37" s="1">
        <v>2015</v>
      </c>
      <c r="B37" s="80">
        <v>951.94083333333344</v>
      </c>
      <c r="C37" s="80">
        <v>1021</v>
      </c>
      <c r="D37" s="80">
        <v>800.6966666666666</v>
      </c>
      <c r="E37" s="80">
        <v>834.95166666666682</v>
      </c>
      <c r="F37" s="80">
        <v>854.81499999999994</v>
      </c>
      <c r="G37" s="80">
        <v>867.51249999999993</v>
      </c>
      <c r="H37" s="80">
        <v>962.69916666666666</v>
      </c>
      <c r="I37" s="80">
        <v>880.18083333333334</v>
      </c>
      <c r="J37" s="80">
        <v>979.68916666666667</v>
      </c>
      <c r="K37" s="80">
        <v>1145.0641666666668</v>
      </c>
      <c r="L37" s="80">
        <v>910.38749999999993</v>
      </c>
    </row>
    <row r="38" spans="1:12" ht="18" customHeight="1">
      <c r="A38" s="1">
        <v>2016</v>
      </c>
      <c r="B38" s="80">
        <v>956.40666666666675</v>
      </c>
      <c r="C38" s="80">
        <v>1017.6366666666667</v>
      </c>
      <c r="D38" s="80">
        <v>818.44833333333327</v>
      </c>
      <c r="E38" s="80">
        <v>847.44833333333327</v>
      </c>
      <c r="F38" s="80">
        <v>873.92583333333334</v>
      </c>
      <c r="G38" s="80">
        <v>878.38666666666666</v>
      </c>
      <c r="H38" s="80">
        <v>973.57666666666671</v>
      </c>
      <c r="I38" s="80">
        <v>888.92</v>
      </c>
      <c r="J38" s="80">
        <v>987.30416666666645</v>
      </c>
      <c r="K38" s="80">
        <v>1117.7191666666665</v>
      </c>
      <c r="L38" s="80">
        <v>919.4475000000001</v>
      </c>
    </row>
    <row r="39" spans="1:12" ht="18" customHeight="1">
      <c r="A39" s="1">
        <v>2017</v>
      </c>
      <c r="B39" s="80">
        <v>975.70333333333326</v>
      </c>
      <c r="C39" s="80">
        <v>1035.0850000000003</v>
      </c>
      <c r="D39" s="80">
        <v>822.11333333333334</v>
      </c>
      <c r="E39" s="80">
        <v>860.6</v>
      </c>
      <c r="F39" s="80">
        <v>886.11416666666662</v>
      </c>
      <c r="G39" s="80">
        <v>902.87583333333339</v>
      </c>
      <c r="H39" s="80">
        <v>992.29916666666657</v>
      </c>
      <c r="I39" s="80">
        <v>910.98916666666673</v>
      </c>
      <c r="J39" s="80">
        <v>1008.875</v>
      </c>
      <c r="K39" s="80">
        <v>1129.1541666666667</v>
      </c>
      <c r="L39" s="80">
        <v>942.51749999999993</v>
      </c>
    </row>
    <row r="40" spans="1:12" s="67" customFormat="1" ht="18" customHeight="1">
      <c r="A40" s="67">
        <v>2018</v>
      </c>
      <c r="B40" s="80">
        <v>1001.0891666666666</v>
      </c>
      <c r="C40" s="80">
        <v>1037.8533333333332</v>
      </c>
      <c r="D40" s="80">
        <v>841.25999999999976</v>
      </c>
      <c r="E40" s="80">
        <v>871.16</v>
      </c>
      <c r="F40" s="80">
        <v>911.21249999999998</v>
      </c>
      <c r="G40" s="80">
        <v>931.9375</v>
      </c>
      <c r="H40" s="80">
        <v>1021.2624999999999</v>
      </c>
      <c r="I40" s="80">
        <v>936.74333333333345</v>
      </c>
      <c r="J40" s="80">
        <v>1014.0766666666668</v>
      </c>
      <c r="K40" s="80">
        <v>1148.2774999999999</v>
      </c>
      <c r="L40" s="80">
        <v>968.42333333333329</v>
      </c>
    </row>
    <row r="41" spans="1:12" s="67" customFormat="1" ht="18" customHeight="1">
      <c r="B41" s="22"/>
      <c r="C41" s="22"/>
      <c r="D41" s="22"/>
      <c r="E41" s="22"/>
      <c r="F41" s="22"/>
      <c r="G41" s="22"/>
      <c r="H41" s="22"/>
      <c r="I41" s="22"/>
      <c r="J41" s="22"/>
      <c r="K41" s="22"/>
      <c r="L41" s="22"/>
    </row>
    <row r="42" spans="1:12">
      <c r="B42" s="18" t="s">
        <v>340</v>
      </c>
      <c r="C42" s="18"/>
      <c r="D42" s="18"/>
      <c r="E42" s="18"/>
      <c r="F42" s="18"/>
      <c r="G42" s="18"/>
      <c r="H42" s="18"/>
      <c r="I42" s="18"/>
      <c r="J42" s="18"/>
      <c r="K42" s="18"/>
      <c r="L42" s="18"/>
    </row>
    <row r="43" spans="1:12">
      <c r="A43" s="67" t="s">
        <v>989</v>
      </c>
      <c r="B43" s="70">
        <f>(POWER(B40/B3, 1/37)-1)*100</f>
        <v>2.9988665604907538</v>
      </c>
      <c r="C43" s="70">
        <f t="shared" ref="C43:L43" si="0">(POWER(C40/C3, 1/37)-1)*100</f>
        <v>2.9994059270546769</v>
      </c>
      <c r="D43" s="70">
        <f t="shared" si="0"/>
        <v>3.1521541235937534</v>
      </c>
      <c r="E43" s="70">
        <f t="shared" si="0"/>
        <v>2.7708357581946119</v>
      </c>
      <c r="F43" s="70">
        <f t="shared" si="0"/>
        <v>2.7918138714394303</v>
      </c>
      <c r="G43" s="70">
        <f t="shared" si="0"/>
        <v>2.5175811851889218</v>
      </c>
      <c r="H43" s="70">
        <f t="shared" si="0"/>
        <v>2.8452111857521833</v>
      </c>
      <c r="I43" s="70">
        <f t="shared" si="0"/>
        <v>2.8567073852103331</v>
      </c>
      <c r="J43" s="70">
        <f t="shared" si="0"/>
        <v>2.7935479407327435</v>
      </c>
      <c r="K43" s="70">
        <f t="shared" si="0"/>
        <v>2.8772915744660121</v>
      </c>
      <c r="L43" s="70">
        <f t="shared" si="0"/>
        <v>2.2725793357297741</v>
      </c>
    </row>
    <row r="44" spans="1:12" s="89" customFormat="1">
      <c r="B44" s="5"/>
      <c r="C44" s="5"/>
      <c r="D44" s="5"/>
      <c r="E44" s="5"/>
      <c r="F44" s="5"/>
      <c r="G44" s="5"/>
      <c r="H44" s="5"/>
      <c r="I44" s="5"/>
      <c r="J44" s="5"/>
      <c r="K44" s="5"/>
      <c r="L44" s="5"/>
    </row>
    <row r="45" spans="1:12">
      <c r="A45" s="89" t="s">
        <v>1066</v>
      </c>
    </row>
    <row r="46" spans="1:12">
      <c r="A46" s="67" t="s">
        <v>1235</v>
      </c>
    </row>
    <row r="47" spans="1:12">
      <c r="A47" s="67" t="s">
        <v>995</v>
      </c>
    </row>
  </sheetData>
  <phoneticPr fontId="16" type="noConversion"/>
  <pageMargins left="0.75" right="0.75" top="1" bottom="1" header="0.5" footer="0.5"/>
  <pageSetup scale="67" orientation="landscape" r:id="rId1"/>
  <headerFooter alignWithMargins="0"/>
  <rowBreaks count="1" manualBreakCount="1">
    <brk id="56" max="16383" man="1"/>
  </rowBreaks>
  <colBreaks count="1" manualBreakCount="1">
    <brk id="16" max="1048575" man="1"/>
  </colBreaks>
</worksheet>
</file>

<file path=xl/worksheets/sheet61.xml><?xml version="1.0" encoding="utf-8"?>
<worksheet xmlns="http://schemas.openxmlformats.org/spreadsheetml/2006/main" xmlns:r="http://schemas.openxmlformats.org/officeDocument/2006/relationships">
  <dimension ref="A1:L107"/>
  <sheetViews>
    <sheetView zoomScaleNormal="100" zoomScaleSheetLayoutView="85" workbookViewId="0">
      <selection activeCell="A2" sqref="A2:XFD2"/>
    </sheetView>
  </sheetViews>
  <sheetFormatPr defaultRowHeight="12.75"/>
  <cols>
    <col min="1" max="2" width="9" style="1"/>
    <col min="3" max="3" width="11.875" style="1" customWidth="1"/>
    <col min="4" max="4" width="10.25" style="1" customWidth="1"/>
    <col min="5" max="5" width="9" style="1"/>
    <col min="6" max="6" width="11.25" style="1" bestFit="1" customWidth="1"/>
    <col min="7" max="7" width="9.875" style="1" customWidth="1"/>
    <col min="8" max="9" width="9" style="1"/>
    <col min="10" max="10" width="10.375" style="1" bestFit="1" customWidth="1"/>
    <col min="11" max="11" width="9" style="1"/>
    <col min="12" max="12" width="11.875" style="1" bestFit="1" customWidth="1"/>
    <col min="13" max="16384" width="9" style="1"/>
  </cols>
  <sheetData>
    <row r="1" spans="1:12">
      <c r="B1" s="1" t="s">
        <v>1252</v>
      </c>
    </row>
    <row r="2" spans="1:12" s="280" customFormat="1" ht="38.25">
      <c r="B2" s="280" t="s">
        <v>264</v>
      </c>
      <c r="C2" s="277" t="s">
        <v>785</v>
      </c>
      <c r="D2" s="277" t="s">
        <v>281</v>
      </c>
      <c r="E2" s="280" t="s">
        <v>282</v>
      </c>
      <c r="F2" s="280" t="s">
        <v>283</v>
      </c>
      <c r="G2" s="280" t="s">
        <v>284</v>
      </c>
      <c r="H2" s="280" t="s">
        <v>285</v>
      </c>
      <c r="I2" s="280" t="s">
        <v>286</v>
      </c>
      <c r="J2" s="280" t="s">
        <v>287</v>
      </c>
      <c r="K2" s="280" t="s">
        <v>288</v>
      </c>
      <c r="L2" s="280" t="s">
        <v>289</v>
      </c>
    </row>
    <row r="3" spans="1:12" ht="16.5" customHeight="1">
      <c r="A3" s="1">
        <v>1981</v>
      </c>
      <c r="B3" s="78">
        <f t="shared" ref="B3:B18" si="0">B4*B91/B92</f>
        <v>129.64234242244032</v>
      </c>
      <c r="C3" s="78">
        <f t="shared" ref="C3:C18" si="1">C4*C91/C92</f>
        <v>121.96793432838139</v>
      </c>
      <c r="D3" s="78">
        <f t="shared" ref="D3:D18" si="2">D4*D91/D92</f>
        <v>113.98212292349399</v>
      </c>
      <c r="E3" s="78">
        <f t="shared" ref="E3:E18" si="3">E4*E91/E92</f>
        <v>118.62057400175911</v>
      </c>
      <c r="F3" s="78">
        <f t="shared" ref="F3:F18" si="4">F4*F91/F92</f>
        <v>126.07898355479773</v>
      </c>
      <c r="G3" s="78">
        <f t="shared" ref="G3:G18" si="5">G4*G91/G92</f>
        <v>128.96286384743038</v>
      </c>
      <c r="H3" s="78">
        <f t="shared" ref="H3:H18" si="6">H4*H91/H92</f>
        <v>129.87887632677743</v>
      </c>
      <c r="I3" s="78">
        <f t="shared" ref="I3:I18" si="7">I4*I91/I92</f>
        <v>130.46605769213872</v>
      </c>
      <c r="J3" s="78">
        <f t="shared" ref="J3:J18" si="8">J4*J91/J92</f>
        <v>137.63841090470288</v>
      </c>
      <c r="K3" s="78">
        <f t="shared" ref="K3:K18" si="9">K4*K91/K92</f>
        <v>148.09359781099022</v>
      </c>
      <c r="L3" s="78">
        <f t="shared" ref="L3:L18" si="10">L4*L91/L92</f>
        <v>142.2313041641375</v>
      </c>
    </row>
    <row r="4" spans="1:12" ht="16.5" customHeight="1">
      <c r="A4" s="1">
        <v>1982</v>
      </c>
      <c r="B4" s="78">
        <f t="shared" si="0"/>
        <v>144.51155581591794</v>
      </c>
      <c r="C4" s="78">
        <f t="shared" si="1"/>
        <v>134.86583401030953</v>
      </c>
      <c r="D4" s="78">
        <f t="shared" si="2"/>
        <v>126.35987104408142</v>
      </c>
      <c r="E4" s="78">
        <f t="shared" si="3"/>
        <v>130.54957559479269</v>
      </c>
      <c r="F4" s="78">
        <f t="shared" si="4"/>
        <v>137.83919977791751</v>
      </c>
      <c r="G4" s="78">
        <f t="shared" si="5"/>
        <v>141.3530123311987</v>
      </c>
      <c r="H4" s="78">
        <f t="shared" si="6"/>
        <v>144.71631551828611</v>
      </c>
      <c r="I4" s="78">
        <f t="shared" si="7"/>
        <v>144.17871397007175</v>
      </c>
      <c r="J4" s="78">
        <f t="shared" si="8"/>
        <v>152.99675725475566</v>
      </c>
      <c r="K4" s="78">
        <f t="shared" si="9"/>
        <v>163.27644887521819</v>
      </c>
      <c r="L4" s="78">
        <f t="shared" si="10"/>
        <v>156.29463914330282</v>
      </c>
    </row>
    <row r="5" spans="1:12" ht="16.5" customHeight="1">
      <c r="A5" s="1">
        <v>1983</v>
      </c>
      <c r="B5" s="78">
        <f t="shared" si="0"/>
        <v>154.7341924068794</v>
      </c>
      <c r="C5" s="78">
        <f t="shared" si="1"/>
        <v>144.37928579995261</v>
      </c>
      <c r="D5" s="78">
        <f t="shared" si="2"/>
        <v>135.96044239467079</v>
      </c>
      <c r="E5" s="78">
        <f t="shared" si="3"/>
        <v>139.88648460114121</v>
      </c>
      <c r="F5" s="78">
        <f t="shared" si="4"/>
        <v>149.88930131649042</v>
      </c>
      <c r="G5" s="78">
        <f t="shared" si="5"/>
        <v>150.86112641196809</v>
      </c>
      <c r="H5" s="78">
        <f t="shared" si="6"/>
        <v>154.60459252588825</v>
      </c>
      <c r="I5" s="78">
        <f t="shared" si="7"/>
        <v>151.15858712453576</v>
      </c>
      <c r="J5" s="78">
        <f t="shared" si="8"/>
        <v>162.0797138895862</v>
      </c>
      <c r="K5" s="78">
        <f t="shared" si="9"/>
        <v>173.26100998406008</v>
      </c>
      <c r="L5" s="78">
        <f t="shared" si="10"/>
        <v>163.00888757300885</v>
      </c>
    </row>
    <row r="6" spans="1:12" ht="16.5" customHeight="1">
      <c r="A6" s="1">
        <v>1984</v>
      </c>
      <c r="B6" s="78">
        <f t="shared" si="0"/>
        <v>160.95561008456298</v>
      </c>
      <c r="C6" s="78">
        <f t="shared" si="1"/>
        <v>149.59259683900041</v>
      </c>
      <c r="D6" s="78">
        <f t="shared" si="2"/>
        <v>144.38393220036033</v>
      </c>
      <c r="E6" s="78">
        <f t="shared" si="3"/>
        <v>146.80937089390156</v>
      </c>
      <c r="F6" s="78">
        <f t="shared" si="4"/>
        <v>158.2942851712462</v>
      </c>
      <c r="G6" s="78">
        <f t="shared" si="5"/>
        <v>157.06039331373444</v>
      </c>
      <c r="H6" s="78">
        <f t="shared" si="6"/>
        <v>159.79991503496285</v>
      </c>
      <c r="I6" s="78">
        <f t="shared" si="7"/>
        <v>157.09547140667104</v>
      </c>
      <c r="J6" s="78">
        <f t="shared" si="8"/>
        <v>168.13783630630209</v>
      </c>
      <c r="K6" s="78">
        <f t="shared" si="9"/>
        <v>179.95527084300576</v>
      </c>
      <c r="L6" s="78">
        <f t="shared" si="10"/>
        <v>170.15081642023287</v>
      </c>
    </row>
    <row r="7" spans="1:12" ht="16.5" customHeight="1">
      <c r="A7" s="1">
        <v>1985</v>
      </c>
      <c r="B7" s="78">
        <f t="shared" si="0"/>
        <v>170.04258441589067</v>
      </c>
      <c r="C7" s="78">
        <f t="shared" si="1"/>
        <v>157.10312816170608</v>
      </c>
      <c r="D7" s="78">
        <f t="shared" si="2"/>
        <v>151.32185815286306</v>
      </c>
      <c r="E7" s="78">
        <f t="shared" si="3"/>
        <v>156.70904789541504</v>
      </c>
      <c r="F7" s="78">
        <f t="shared" si="4"/>
        <v>166.78462884192254</v>
      </c>
      <c r="G7" s="78">
        <f t="shared" si="5"/>
        <v>168.92562078025594</v>
      </c>
      <c r="H7" s="78">
        <f t="shared" si="6"/>
        <v>169.72921876342636</v>
      </c>
      <c r="I7" s="78">
        <f t="shared" si="7"/>
        <v>168.71962861309979</v>
      </c>
      <c r="J7" s="78">
        <f t="shared" si="8"/>
        <v>174.48508485566057</v>
      </c>
      <c r="K7" s="78">
        <f t="shared" si="9"/>
        <v>183.57819479101192</v>
      </c>
      <c r="L7" s="78">
        <f t="shared" si="10"/>
        <v>177.20921393591041</v>
      </c>
    </row>
    <row r="8" spans="1:12" ht="16.5" customHeight="1">
      <c r="A8" s="1">
        <v>1986</v>
      </c>
      <c r="B8" s="78">
        <f t="shared" si="0"/>
        <v>179.77156412794122</v>
      </c>
      <c r="C8" s="78">
        <f t="shared" si="1"/>
        <v>165.74292992399901</v>
      </c>
      <c r="D8" s="78">
        <f t="shared" si="2"/>
        <v>163.66700245224942</v>
      </c>
      <c r="E8" s="78">
        <f t="shared" si="3"/>
        <v>166.09719398789048</v>
      </c>
      <c r="F8" s="78">
        <f t="shared" si="4"/>
        <v>174.76534905715215</v>
      </c>
      <c r="G8" s="78">
        <f t="shared" si="5"/>
        <v>177.4970946433501</v>
      </c>
      <c r="H8" s="78">
        <f t="shared" si="6"/>
        <v>178.71741975213158</v>
      </c>
      <c r="I8" s="78">
        <f t="shared" si="7"/>
        <v>178.47212085685652</v>
      </c>
      <c r="J8" s="78">
        <f t="shared" si="8"/>
        <v>184.56053879962096</v>
      </c>
      <c r="K8" s="78">
        <f t="shared" si="9"/>
        <v>198.29219687373322</v>
      </c>
      <c r="L8" s="78">
        <f t="shared" si="10"/>
        <v>187.60970002676265</v>
      </c>
    </row>
    <row r="9" spans="1:12" ht="16.5" customHeight="1">
      <c r="A9" s="1">
        <v>1987</v>
      </c>
      <c r="B9" s="78">
        <f t="shared" si="0"/>
        <v>188.25089629083021</v>
      </c>
      <c r="C9" s="78">
        <f t="shared" si="1"/>
        <v>174.46681734821215</v>
      </c>
      <c r="D9" s="78">
        <f t="shared" si="2"/>
        <v>175.89009142098567</v>
      </c>
      <c r="E9" s="78">
        <f t="shared" si="3"/>
        <v>175.8557590144969</v>
      </c>
      <c r="F9" s="78">
        <f t="shared" si="4"/>
        <v>186.73938739341961</v>
      </c>
      <c r="G9" s="78">
        <f t="shared" si="5"/>
        <v>185.33904568694794</v>
      </c>
      <c r="H9" s="78">
        <f t="shared" si="6"/>
        <v>192.68659956541131</v>
      </c>
      <c r="I9" s="78">
        <f t="shared" si="7"/>
        <v>188.19351673616839</v>
      </c>
      <c r="J9" s="78">
        <f t="shared" si="8"/>
        <v>190.15284689152381</v>
      </c>
      <c r="K9" s="78">
        <f t="shared" si="9"/>
        <v>199.86338419143831</v>
      </c>
      <c r="L9" s="78">
        <f t="shared" si="10"/>
        <v>192.22313546807467</v>
      </c>
    </row>
    <row r="10" spans="1:12" ht="16.5" customHeight="1">
      <c r="A10" s="1">
        <v>1988</v>
      </c>
      <c r="B10" s="78">
        <f t="shared" si="0"/>
        <v>200.16403530074459</v>
      </c>
      <c r="C10" s="78">
        <f t="shared" si="1"/>
        <v>186.83497736004347</v>
      </c>
      <c r="D10" s="78">
        <f t="shared" si="2"/>
        <v>187.90167354962276</v>
      </c>
      <c r="E10" s="78">
        <f t="shared" si="3"/>
        <v>185.54628791034457</v>
      </c>
      <c r="F10" s="78">
        <f t="shared" si="4"/>
        <v>196.39772379283124</v>
      </c>
      <c r="G10" s="78">
        <f t="shared" si="5"/>
        <v>198.43523809487252</v>
      </c>
      <c r="H10" s="78">
        <f t="shared" si="6"/>
        <v>208.62255013998302</v>
      </c>
      <c r="I10" s="78">
        <f t="shared" si="7"/>
        <v>195.8877658305835</v>
      </c>
      <c r="J10" s="78">
        <f t="shared" si="8"/>
        <v>197.89753841532158</v>
      </c>
      <c r="K10" s="78">
        <f t="shared" si="9"/>
        <v>208.03272250556992</v>
      </c>
      <c r="L10" s="78">
        <f t="shared" si="10"/>
        <v>203.59676157144338</v>
      </c>
    </row>
    <row r="11" spans="1:12" ht="16.5" customHeight="1">
      <c r="A11" s="1">
        <v>1989</v>
      </c>
      <c r="B11" s="78">
        <f t="shared" si="0"/>
        <v>213.6939215422704</v>
      </c>
      <c r="C11" s="78">
        <f t="shared" si="1"/>
        <v>201.83417773335563</v>
      </c>
      <c r="D11" s="78">
        <f t="shared" si="2"/>
        <v>204.80717284008057</v>
      </c>
      <c r="E11" s="78">
        <f t="shared" si="3"/>
        <v>199.95314858656704</v>
      </c>
      <c r="F11" s="78">
        <f t="shared" si="4"/>
        <v>209.17465148676763</v>
      </c>
      <c r="G11" s="78">
        <f t="shared" si="5"/>
        <v>211.39726538656788</v>
      </c>
      <c r="H11" s="78">
        <f t="shared" si="6"/>
        <v>224.96625608311538</v>
      </c>
      <c r="I11" s="78">
        <f t="shared" si="7"/>
        <v>206.47061504924821</v>
      </c>
      <c r="J11" s="78">
        <f t="shared" si="8"/>
        <v>210.21160639214042</v>
      </c>
      <c r="K11" s="78">
        <f t="shared" si="9"/>
        <v>220.69080926831535</v>
      </c>
      <c r="L11" s="78">
        <f t="shared" si="10"/>
        <v>216.34948995864443</v>
      </c>
    </row>
    <row r="12" spans="1:12" ht="16.5" customHeight="1">
      <c r="A12" s="1">
        <v>1990</v>
      </c>
      <c r="B12" s="78">
        <f t="shared" si="0"/>
        <v>231.32224944402427</v>
      </c>
      <c r="C12" s="78">
        <f t="shared" si="1"/>
        <v>215.88489184020861</v>
      </c>
      <c r="D12" s="78">
        <f t="shared" si="2"/>
        <v>215.68096520834212</v>
      </c>
      <c r="E12" s="78">
        <f t="shared" si="3"/>
        <v>214.01058913444837</v>
      </c>
      <c r="F12" s="78">
        <f t="shared" si="4"/>
        <v>222.86602790175436</v>
      </c>
      <c r="G12" s="78">
        <f t="shared" si="5"/>
        <v>227.04343353482398</v>
      </c>
      <c r="H12" s="78">
        <f t="shared" si="6"/>
        <v>247.3333544727075</v>
      </c>
      <c r="I12" s="78">
        <f t="shared" si="7"/>
        <v>220.13284479024347</v>
      </c>
      <c r="J12" s="78">
        <f t="shared" si="8"/>
        <v>219.22608578502926</v>
      </c>
      <c r="K12" s="78">
        <f t="shared" si="9"/>
        <v>235.03708665965883</v>
      </c>
      <c r="L12" s="78">
        <f t="shared" si="10"/>
        <v>235.98185881201357</v>
      </c>
    </row>
    <row r="13" spans="1:12" ht="16.5" customHeight="1">
      <c r="A13" s="1">
        <v>1991</v>
      </c>
      <c r="B13" s="78">
        <f t="shared" si="0"/>
        <v>245.88889894397582</v>
      </c>
      <c r="C13" s="78">
        <f t="shared" si="1"/>
        <v>226.91693068412923</v>
      </c>
      <c r="D13" s="78">
        <f t="shared" si="2"/>
        <v>228.41150339423334</v>
      </c>
      <c r="E13" s="78">
        <f t="shared" si="3"/>
        <v>223.27778210557494</v>
      </c>
      <c r="F13" s="78">
        <f t="shared" si="4"/>
        <v>233.56558502605884</v>
      </c>
      <c r="G13" s="78">
        <f t="shared" si="5"/>
        <v>241.19366063712434</v>
      </c>
      <c r="H13" s="78">
        <f t="shared" si="6"/>
        <v>261.08902788150476</v>
      </c>
      <c r="I13" s="78">
        <f t="shared" si="7"/>
        <v>233.13868910876604</v>
      </c>
      <c r="J13" s="78">
        <f t="shared" si="8"/>
        <v>229.799479179652</v>
      </c>
      <c r="K13" s="78">
        <f t="shared" si="9"/>
        <v>250.72973786420602</v>
      </c>
      <c r="L13" s="78">
        <f t="shared" si="10"/>
        <v>251.36248288966686</v>
      </c>
    </row>
    <row r="14" spans="1:12" ht="16.5" customHeight="1">
      <c r="A14" s="1">
        <v>1992</v>
      </c>
      <c r="B14" s="78">
        <f t="shared" si="0"/>
        <v>254.26849397852797</v>
      </c>
      <c r="C14" s="78">
        <f t="shared" si="1"/>
        <v>238.38032897370005</v>
      </c>
      <c r="D14" s="78">
        <f t="shared" si="2"/>
        <v>237.02058418214432</v>
      </c>
      <c r="E14" s="78">
        <f t="shared" si="3"/>
        <v>231.83185563208207</v>
      </c>
      <c r="F14" s="78">
        <f t="shared" si="4"/>
        <v>242.37877473318733</v>
      </c>
      <c r="G14" s="78">
        <f t="shared" si="5"/>
        <v>250.2338738750444</v>
      </c>
      <c r="H14" s="78">
        <f t="shared" si="6"/>
        <v>268.8372171641762</v>
      </c>
      <c r="I14" s="78">
        <f t="shared" si="7"/>
        <v>236.29370943650326</v>
      </c>
      <c r="J14" s="78">
        <f t="shared" si="8"/>
        <v>241.1311946239249</v>
      </c>
      <c r="K14" s="78">
        <f t="shared" si="9"/>
        <v>258.8689896126794</v>
      </c>
      <c r="L14" s="78">
        <f t="shared" si="10"/>
        <v>257.4611054058754</v>
      </c>
    </row>
    <row r="15" spans="1:12" ht="16.5" customHeight="1">
      <c r="A15" s="1">
        <v>1993</v>
      </c>
      <c r="B15" s="78">
        <f t="shared" si="0"/>
        <v>257.49193091620424</v>
      </c>
      <c r="C15" s="78">
        <f t="shared" si="1"/>
        <v>238.8327098348303</v>
      </c>
      <c r="D15" s="78">
        <f t="shared" si="2"/>
        <v>241.91951731645759</v>
      </c>
      <c r="E15" s="78">
        <f t="shared" si="3"/>
        <v>238.38180313401671</v>
      </c>
      <c r="F15" s="78">
        <f t="shared" si="4"/>
        <v>251.90526824860288</v>
      </c>
      <c r="G15" s="78">
        <f t="shared" si="5"/>
        <v>254.12717784162103</v>
      </c>
      <c r="H15" s="78">
        <f t="shared" si="6"/>
        <v>269.87711894600875</v>
      </c>
      <c r="I15" s="78">
        <f t="shared" si="7"/>
        <v>240.06309307259849</v>
      </c>
      <c r="J15" s="78">
        <f t="shared" si="8"/>
        <v>242.59457864615979</v>
      </c>
      <c r="K15" s="78">
        <f t="shared" si="9"/>
        <v>260.73017799381199</v>
      </c>
      <c r="L15" s="78">
        <f t="shared" si="10"/>
        <v>262.41117211331971</v>
      </c>
    </row>
    <row r="16" spans="1:12" ht="16.5" customHeight="1">
      <c r="A16" s="1">
        <v>1994</v>
      </c>
      <c r="B16" s="78">
        <f t="shared" si="0"/>
        <v>253.24849326267974</v>
      </c>
      <c r="C16" s="78">
        <f t="shared" si="1"/>
        <v>234.7116715441249</v>
      </c>
      <c r="D16" s="78">
        <f t="shared" si="2"/>
        <v>235.38788513584501</v>
      </c>
      <c r="E16" s="78">
        <f t="shared" si="3"/>
        <v>234.21312020863817</v>
      </c>
      <c r="F16" s="78">
        <f t="shared" si="4"/>
        <v>248.88724941045976</v>
      </c>
      <c r="G16" s="78">
        <f t="shared" si="5"/>
        <v>248.86035849764784</v>
      </c>
      <c r="H16" s="78">
        <f t="shared" si="6"/>
        <v>264.78645643913143</v>
      </c>
      <c r="I16" s="78">
        <f t="shared" si="7"/>
        <v>237.87290048493645</v>
      </c>
      <c r="J16" s="78">
        <f t="shared" si="8"/>
        <v>237.03101408791144</v>
      </c>
      <c r="K16" s="78">
        <f t="shared" si="9"/>
        <v>261.56257297702177</v>
      </c>
      <c r="L16" s="78">
        <f t="shared" si="10"/>
        <v>262.98169110778218</v>
      </c>
    </row>
    <row r="17" spans="1:12" ht="16.5" customHeight="1">
      <c r="A17" s="1">
        <v>1995</v>
      </c>
      <c r="B17" s="78">
        <f t="shared" si="0"/>
        <v>254.41516622608214</v>
      </c>
      <c r="C17" s="78">
        <f t="shared" si="1"/>
        <v>243.32036161150742</v>
      </c>
      <c r="D17" s="78">
        <f t="shared" si="2"/>
        <v>232.89829078874862</v>
      </c>
      <c r="E17" s="78">
        <f t="shared" si="3"/>
        <v>233.01702823085481</v>
      </c>
      <c r="F17" s="78">
        <f t="shared" si="4"/>
        <v>248.5094688390092</v>
      </c>
      <c r="G17" s="78">
        <f t="shared" si="5"/>
        <v>248.99620067782985</v>
      </c>
      <c r="H17" s="78">
        <f t="shared" si="6"/>
        <v>265.30473277001249</v>
      </c>
      <c r="I17" s="78">
        <f t="shared" si="7"/>
        <v>239.36384509372868</v>
      </c>
      <c r="J17" s="78">
        <f t="shared" si="8"/>
        <v>245.65238338817227</v>
      </c>
      <c r="K17" s="78">
        <f t="shared" si="9"/>
        <v>264.2536491275593</v>
      </c>
      <c r="L17" s="78">
        <f t="shared" si="10"/>
        <v>265.6496818373767</v>
      </c>
    </row>
    <row r="18" spans="1:12" ht="16.5" customHeight="1">
      <c r="A18" s="1">
        <v>1996</v>
      </c>
      <c r="B18" s="78">
        <f t="shared" si="0"/>
        <v>256.79293289071745</v>
      </c>
      <c r="C18" s="78">
        <f t="shared" si="1"/>
        <v>250.37010350689079</v>
      </c>
      <c r="D18" s="78">
        <f t="shared" si="2"/>
        <v>234.74249667514715</v>
      </c>
      <c r="E18" s="78">
        <f t="shared" si="3"/>
        <v>235.91738328653327</v>
      </c>
      <c r="F18" s="78">
        <f t="shared" si="4"/>
        <v>252.61434632342841</v>
      </c>
      <c r="G18" s="78">
        <f t="shared" si="5"/>
        <v>250.52819859877229</v>
      </c>
      <c r="H18" s="78">
        <f t="shared" si="6"/>
        <v>266.64856719822603</v>
      </c>
      <c r="I18" s="78">
        <f t="shared" si="7"/>
        <v>242.56761107383909</v>
      </c>
      <c r="J18" s="78">
        <f t="shared" si="8"/>
        <v>249.68155048809805</v>
      </c>
      <c r="K18" s="78">
        <f t="shared" si="9"/>
        <v>263.34687346813905</v>
      </c>
      <c r="L18" s="78">
        <f t="shared" si="10"/>
        <v>270.0384179968288</v>
      </c>
    </row>
    <row r="19" spans="1:12" ht="16.5" customHeight="1">
      <c r="A19" s="1">
        <v>1997</v>
      </c>
      <c r="B19" s="78">
        <v>251.15485169473504</v>
      </c>
      <c r="C19" s="78">
        <v>249.34509928808441</v>
      </c>
      <c r="D19" s="78">
        <v>239.93486420026991</v>
      </c>
      <c r="E19" s="78">
        <v>228.09658805820371</v>
      </c>
      <c r="F19" s="78">
        <v>242.39483252034074</v>
      </c>
      <c r="G19" s="78">
        <v>242.02464582576914</v>
      </c>
      <c r="H19" s="78">
        <v>264.2782274684613</v>
      </c>
      <c r="I19" s="78">
        <v>239.86811046310598</v>
      </c>
      <c r="J19" s="78">
        <v>245.75890354230378</v>
      </c>
      <c r="K19" s="78">
        <v>257.0679743628632</v>
      </c>
      <c r="L19" s="78">
        <v>266.48415983952594</v>
      </c>
    </row>
    <row r="20" spans="1:12" ht="16.5" customHeight="1">
      <c r="A20" s="1">
        <v>1998</v>
      </c>
      <c r="B20" s="78">
        <v>256.13451587342922</v>
      </c>
      <c r="C20" s="78">
        <v>244.0037524225805</v>
      </c>
      <c r="D20" s="78">
        <v>231.3459483020012</v>
      </c>
      <c r="E20" s="78">
        <v>237.1943262659687</v>
      </c>
      <c r="F20" s="78">
        <v>240.00374123370619</v>
      </c>
      <c r="G20" s="78">
        <v>242.80155488894158</v>
      </c>
      <c r="H20" s="78">
        <v>270.98763872721821</v>
      </c>
      <c r="I20" s="78">
        <v>254.44061874386045</v>
      </c>
      <c r="J20" s="78">
        <v>268.67738164815898</v>
      </c>
      <c r="K20" s="78">
        <v>284.84132311700932</v>
      </c>
      <c r="L20" s="78">
        <v>275.5392615560894</v>
      </c>
    </row>
    <row r="21" spans="1:12" ht="16.5" customHeight="1">
      <c r="A21" s="1">
        <v>1999</v>
      </c>
      <c r="B21" s="78">
        <v>262.31934566958915</v>
      </c>
      <c r="C21" s="78">
        <v>241.80733935983494</v>
      </c>
      <c r="D21" s="78">
        <v>231.41682216737894</v>
      </c>
      <c r="E21" s="78">
        <v>242.72802610195146</v>
      </c>
      <c r="F21" s="78">
        <v>242.25561211039687</v>
      </c>
      <c r="G21" s="78">
        <v>252.31377386011152</v>
      </c>
      <c r="H21" s="78">
        <v>277.84483515547441</v>
      </c>
      <c r="I21" s="78">
        <v>264.80357679215058</v>
      </c>
      <c r="J21" s="78">
        <v>274.66190844525704</v>
      </c>
      <c r="K21" s="78">
        <v>292.56474279207646</v>
      </c>
      <c r="L21" s="78">
        <v>277.00921142680534</v>
      </c>
    </row>
    <row r="22" spans="1:12" ht="16.5" customHeight="1">
      <c r="A22" s="1">
        <v>2000</v>
      </c>
      <c r="B22" s="78">
        <v>265.99071051278145</v>
      </c>
      <c r="C22" s="78">
        <v>246.81600801386855</v>
      </c>
      <c r="D22" s="78">
        <v>236.6740013610773</v>
      </c>
      <c r="E22" s="78">
        <v>253.07648989356804</v>
      </c>
      <c r="F22" s="78">
        <v>250.14847733296429</v>
      </c>
      <c r="G22" s="78">
        <v>256.99263916055833</v>
      </c>
      <c r="H22" s="78">
        <v>285.56323649984728</v>
      </c>
      <c r="I22" s="78">
        <v>269.35307651013574</v>
      </c>
      <c r="J22" s="78">
        <v>274.30344098865254</v>
      </c>
      <c r="K22" s="78">
        <v>287.60714486462854</v>
      </c>
      <c r="L22" s="78">
        <v>274.80537439476444</v>
      </c>
    </row>
    <row r="23" spans="1:12" ht="16.5" customHeight="1">
      <c r="A23" s="1">
        <v>2001</v>
      </c>
      <c r="B23" s="78">
        <v>279.26845877158672</v>
      </c>
      <c r="C23" s="78">
        <v>261.621591209955</v>
      </c>
      <c r="D23" s="78">
        <v>247.2467430177112</v>
      </c>
      <c r="E23" s="78">
        <v>260.85856311106227</v>
      </c>
      <c r="F23" s="78">
        <v>263.24336143878946</v>
      </c>
      <c r="G23" s="78">
        <v>269.32207483522546</v>
      </c>
      <c r="H23" s="78">
        <v>298.52499435430445</v>
      </c>
      <c r="I23" s="78">
        <v>273.84712121407148</v>
      </c>
      <c r="J23" s="78">
        <v>281.77134917021243</v>
      </c>
      <c r="K23" s="78">
        <v>303.12169451654768</v>
      </c>
      <c r="L23" s="78">
        <v>292.62162748687979</v>
      </c>
    </row>
    <row r="24" spans="1:12" ht="16.5" customHeight="1">
      <c r="A24" s="1">
        <v>2002</v>
      </c>
      <c r="B24" s="78">
        <v>288.84173556859463</v>
      </c>
      <c r="C24" s="78">
        <v>273.09596009143257</v>
      </c>
      <c r="D24" s="78">
        <v>260.79341418938981</v>
      </c>
      <c r="E24" s="78">
        <v>269.56424882586867</v>
      </c>
      <c r="F24" s="78">
        <v>272.63861480840097</v>
      </c>
      <c r="G24" s="78">
        <v>277.86628956661963</v>
      </c>
      <c r="H24" s="78">
        <v>305.42873370599727</v>
      </c>
      <c r="I24" s="78">
        <v>285.05807829526975</v>
      </c>
      <c r="J24" s="78">
        <v>291.28568248597634</v>
      </c>
      <c r="K24" s="78">
        <v>319.09835712361968</v>
      </c>
      <c r="L24" s="78">
        <v>298.25293055053777</v>
      </c>
    </row>
    <row r="25" spans="1:12" ht="16.5" customHeight="1">
      <c r="A25" s="1">
        <v>2003</v>
      </c>
      <c r="B25" s="78">
        <v>291.58134973613755</v>
      </c>
      <c r="C25" s="78">
        <v>273.35497886389129</v>
      </c>
      <c r="D25" s="78">
        <v>269.00965296823375</v>
      </c>
      <c r="E25" s="78">
        <v>272.95784246554575</v>
      </c>
      <c r="F25" s="78">
        <v>276.10466558285913</v>
      </c>
      <c r="G25" s="78">
        <v>282.12345489250555</v>
      </c>
      <c r="H25" s="78">
        <v>308.62844478578666</v>
      </c>
      <c r="I25" s="78">
        <v>281.66372820676298</v>
      </c>
      <c r="J25" s="78">
        <v>292.62638068140365</v>
      </c>
      <c r="K25" s="78">
        <v>318.30216146047962</v>
      </c>
      <c r="L25" s="78">
        <v>297.64367241335719</v>
      </c>
    </row>
    <row r="26" spans="1:12" ht="16.5" customHeight="1">
      <c r="A26" s="1">
        <v>2004</v>
      </c>
      <c r="B26" s="78">
        <v>294.23299483392458</v>
      </c>
      <c r="C26" s="78">
        <v>277.46777424753219</v>
      </c>
      <c r="D26" s="78">
        <v>272.81120221014169</v>
      </c>
      <c r="E26" s="78">
        <v>275.87368349903522</v>
      </c>
      <c r="F26" s="78">
        <v>282.07001592814055</v>
      </c>
      <c r="G26" s="78">
        <v>286.78109038957064</v>
      </c>
      <c r="H26" s="78">
        <v>310.54017054236454</v>
      </c>
      <c r="I26" s="78">
        <v>284.29111604733754</v>
      </c>
      <c r="J26" s="78">
        <v>293.63302971123602</v>
      </c>
      <c r="K26" s="78">
        <v>320.15623605300902</v>
      </c>
      <c r="L26" s="78">
        <v>296.38536342986936</v>
      </c>
    </row>
    <row r="27" spans="1:12" ht="16.5" customHeight="1">
      <c r="A27" s="1">
        <v>2005</v>
      </c>
      <c r="B27" s="78">
        <v>296.56470536215915</v>
      </c>
      <c r="C27" s="78">
        <v>282.92834234884003</v>
      </c>
      <c r="D27" s="78">
        <v>275.65699777709972</v>
      </c>
      <c r="E27" s="78">
        <v>278.4405923183711</v>
      </c>
      <c r="F27" s="78">
        <v>287.3903683105267</v>
      </c>
      <c r="G27" s="78">
        <v>291.53952685064957</v>
      </c>
      <c r="H27" s="78">
        <v>310.82383234419501</v>
      </c>
      <c r="I27" s="78">
        <v>287.66157560631547</v>
      </c>
      <c r="J27" s="78">
        <v>293.12221862871928</v>
      </c>
      <c r="K27" s="78">
        <v>319.84826998797104</v>
      </c>
      <c r="L27" s="78">
        <v>297.30625228545154</v>
      </c>
    </row>
    <row r="28" spans="1:12" ht="16.5" customHeight="1">
      <c r="A28" s="1">
        <v>2006</v>
      </c>
      <c r="B28" s="78">
        <v>306.22330462853489</v>
      </c>
      <c r="C28" s="78">
        <v>296.28761338458918</v>
      </c>
      <c r="D28" s="78">
        <v>299.59281944353944</v>
      </c>
      <c r="E28" s="78">
        <v>294.92324138874039</v>
      </c>
      <c r="F28" s="78">
        <v>297.67764817746178</v>
      </c>
      <c r="G28" s="78">
        <v>301.77885004922302</v>
      </c>
      <c r="H28" s="78">
        <v>315.88005342096346</v>
      </c>
      <c r="I28" s="78">
        <v>295.64585074626865</v>
      </c>
      <c r="J28" s="78">
        <v>308.16403387056602</v>
      </c>
      <c r="K28" s="78">
        <v>333.63038042817709</v>
      </c>
      <c r="L28" s="78">
        <v>306.3134883681555</v>
      </c>
    </row>
    <row r="29" spans="1:12" ht="16.5" customHeight="1">
      <c r="A29" s="1">
        <v>2007</v>
      </c>
      <c r="B29" s="78">
        <v>316.69898286358426</v>
      </c>
      <c r="C29" s="78">
        <v>306.44996038824382</v>
      </c>
      <c r="D29" s="78">
        <v>315.48280650707579</v>
      </c>
      <c r="E29" s="78">
        <v>306.28839627875766</v>
      </c>
      <c r="F29" s="78">
        <v>310.00858895705522</v>
      </c>
      <c r="G29" s="78">
        <v>311.47790034502884</v>
      </c>
      <c r="H29" s="78">
        <v>323.77967304427983</v>
      </c>
      <c r="I29" s="78">
        <v>306.78188955190808</v>
      </c>
      <c r="J29" s="78">
        <v>325.74789527245815</v>
      </c>
      <c r="K29" s="78">
        <v>349.5515920738589</v>
      </c>
      <c r="L29" s="78">
        <v>320.0736827548057</v>
      </c>
    </row>
    <row r="30" spans="1:12" ht="16.5" customHeight="1">
      <c r="A30" s="1">
        <v>2008</v>
      </c>
      <c r="B30" s="78">
        <v>330.01039378224033</v>
      </c>
      <c r="C30" s="78">
        <v>322.50428479251519</v>
      </c>
      <c r="D30" s="78">
        <v>325.74696821460259</v>
      </c>
      <c r="E30" s="78">
        <v>317.36569656965696</v>
      </c>
      <c r="F30" s="78">
        <v>320.82356855562955</v>
      </c>
      <c r="G30" s="78">
        <v>320.77756413442808</v>
      </c>
      <c r="H30" s="78">
        <v>337.66696528172423</v>
      </c>
      <c r="I30" s="78">
        <v>321.96916056958543</v>
      </c>
      <c r="J30" s="78">
        <v>340.34995509470934</v>
      </c>
      <c r="K30" s="78">
        <v>367.07780041457966</v>
      </c>
      <c r="L30" s="78">
        <v>341.39826717182825</v>
      </c>
    </row>
    <row r="31" spans="1:12" ht="16.5" customHeight="1">
      <c r="A31" s="1">
        <v>2009</v>
      </c>
      <c r="B31" s="78">
        <v>348.70566435696509</v>
      </c>
      <c r="C31" s="78">
        <v>340.57424772692866</v>
      </c>
      <c r="D31" s="78">
        <v>337.9214578625826</v>
      </c>
      <c r="E31" s="78">
        <v>333.48803943976105</v>
      </c>
      <c r="F31" s="78">
        <v>336.48909470271246</v>
      </c>
      <c r="G31" s="78">
        <v>333.81997044404818</v>
      </c>
      <c r="H31" s="78">
        <v>353.54741367712001</v>
      </c>
      <c r="I31" s="78">
        <v>337.11341548942994</v>
      </c>
      <c r="J31" s="78">
        <v>363.7329866106009</v>
      </c>
      <c r="K31" s="78">
        <v>393.59032239299887</v>
      </c>
      <c r="L31" s="78">
        <v>354.38287188424806</v>
      </c>
    </row>
    <row r="32" spans="1:12" ht="16.5" customHeight="1">
      <c r="A32" s="1">
        <v>2010</v>
      </c>
      <c r="B32" s="78">
        <v>347.49200985348602</v>
      </c>
      <c r="C32" s="78">
        <v>340.4250862101278</v>
      </c>
      <c r="D32" s="78">
        <v>338.48276628863687</v>
      </c>
      <c r="E32" s="78">
        <v>331.2770367709881</v>
      </c>
      <c r="F32" s="78">
        <v>336.28806551483069</v>
      </c>
      <c r="G32" s="78">
        <v>338.61856570770567</v>
      </c>
      <c r="H32" s="78">
        <v>349.76207119447309</v>
      </c>
      <c r="I32" s="78">
        <v>342.35557385765367</v>
      </c>
      <c r="J32" s="78">
        <v>358.12135504850977</v>
      </c>
      <c r="K32" s="78">
        <v>386.4440741898581</v>
      </c>
      <c r="L32" s="78">
        <v>350.64126117016735</v>
      </c>
    </row>
    <row r="33" spans="1:12" ht="16.5" customHeight="1">
      <c r="A33" s="1">
        <v>2011</v>
      </c>
      <c r="B33" s="78">
        <v>353.22627484224222</v>
      </c>
      <c r="C33" s="78">
        <v>352.59777390331271</v>
      </c>
      <c r="D33" s="78">
        <v>346.3039506783785</v>
      </c>
      <c r="E33" s="78">
        <v>338.3093338271272</v>
      </c>
      <c r="F33" s="78">
        <v>345.22993744551337</v>
      </c>
      <c r="G33" s="78">
        <v>345.97769217610573</v>
      </c>
      <c r="H33" s="78">
        <v>352.94725765437971</v>
      </c>
      <c r="I33" s="78">
        <v>351.68798281129688</v>
      </c>
      <c r="J33" s="78">
        <v>371.24922396090358</v>
      </c>
      <c r="K33" s="78">
        <v>400.40489484414269</v>
      </c>
      <c r="L33" s="78">
        <v>353.35236004390777</v>
      </c>
    </row>
    <row r="34" spans="1:12" ht="16.5" customHeight="1">
      <c r="A34" s="1">
        <v>2012</v>
      </c>
      <c r="B34" s="78">
        <v>357.46475532471328</v>
      </c>
      <c r="C34" s="78">
        <v>359.05483923360242</v>
      </c>
      <c r="D34" s="78">
        <v>352.96629774486149</v>
      </c>
      <c r="E34" s="78">
        <v>346.28311247734996</v>
      </c>
      <c r="F34" s="78">
        <v>351.5907179614328</v>
      </c>
      <c r="G34" s="78">
        <v>349.9935690471724</v>
      </c>
      <c r="H34" s="78">
        <v>356.95426415128566</v>
      </c>
      <c r="I34" s="78">
        <v>359.46441160179262</v>
      </c>
      <c r="J34" s="78">
        <v>383.78875405624666</v>
      </c>
      <c r="K34" s="78">
        <v>402.4650864869883</v>
      </c>
      <c r="L34" s="78">
        <v>358.21979357713474</v>
      </c>
    </row>
    <row r="35" spans="1:12" ht="16.5" customHeight="1">
      <c r="A35" s="1">
        <v>2013</v>
      </c>
      <c r="B35" s="78">
        <v>367.0884671154879</v>
      </c>
      <c r="C35" s="78">
        <v>370.12537350953266</v>
      </c>
      <c r="D35" s="78">
        <v>358.15697913890443</v>
      </c>
      <c r="E35" s="78">
        <v>350.83398423677016</v>
      </c>
      <c r="F35" s="78">
        <v>357.20513337731086</v>
      </c>
      <c r="G35" s="78">
        <v>356.74686199120339</v>
      </c>
      <c r="H35" s="78">
        <v>369.41173598676733</v>
      </c>
      <c r="I35" s="78">
        <v>367.02557901209263</v>
      </c>
      <c r="J35" s="78">
        <v>396.95875006856699</v>
      </c>
      <c r="K35" s="78">
        <v>418.25929920837666</v>
      </c>
      <c r="L35" s="78">
        <v>367.86140074452425</v>
      </c>
    </row>
    <row r="36" spans="1:12" ht="16.5" customHeight="1">
      <c r="A36" s="1">
        <v>2014</v>
      </c>
      <c r="B36" s="78">
        <v>385.81778059083683</v>
      </c>
      <c r="C36" s="78">
        <v>387.79206134680931</v>
      </c>
      <c r="D36" s="78">
        <v>367.12943566472308</v>
      </c>
      <c r="E36" s="78">
        <v>370.29603115752707</v>
      </c>
      <c r="F36" s="78">
        <v>367.85147159087654</v>
      </c>
      <c r="G36" s="78">
        <v>372.2821393984803</v>
      </c>
      <c r="H36" s="78">
        <v>390.06004406014347</v>
      </c>
      <c r="I36" s="78">
        <v>388.64570475396164</v>
      </c>
      <c r="J36" s="78">
        <v>418.5122894130165</v>
      </c>
      <c r="K36" s="78">
        <v>442.32904079246913</v>
      </c>
      <c r="L36" s="78">
        <v>391.67069395584531</v>
      </c>
    </row>
    <row r="37" spans="1:12" ht="16.5" customHeight="1">
      <c r="A37" s="1">
        <v>2015</v>
      </c>
      <c r="B37" s="78">
        <v>401.86711392172145</v>
      </c>
      <c r="C37" s="78">
        <v>401.14354349579179</v>
      </c>
      <c r="D37" s="78">
        <v>383.83272248606232</v>
      </c>
      <c r="E37" s="78">
        <v>386.76055074703083</v>
      </c>
      <c r="F37" s="78">
        <v>383.7649488823817</v>
      </c>
      <c r="G37" s="78">
        <v>381.46866504770702</v>
      </c>
      <c r="H37" s="78">
        <v>403.17179148937248</v>
      </c>
      <c r="I37" s="78">
        <v>405.47683972911966</v>
      </c>
      <c r="J37" s="78">
        <v>436.51796345417034</v>
      </c>
      <c r="K37" s="78">
        <v>466.76472694784098</v>
      </c>
      <c r="L37" s="78">
        <v>407.50528282369828</v>
      </c>
    </row>
    <row r="38" spans="1:12" ht="16.5" customHeight="1">
      <c r="A38" s="1">
        <v>2016</v>
      </c>
      <c r="B38" s="78">
        <v>414.24168620241301</v>
      </c>
      <c r="C38" s="78">
        <v>410.32214363980478</v>
      </c>
      <c r="D38" s="78">
        <v>387.44841521008817</v>
      </c>
      <c r="E38" s="78">
        <v>391.39765735920491</v>
      </c>
      <c r="F38" s="78">
        <v>391.31357365130947</v>
      </c>
      <c r="G38" s="78">
        <v>387.85340493701216</v>
      </c>
      <c r="H38" s="78">
        <v>413.91844289070025</v>
      </c>
      <c r="I38" s="78">
        <v>415.29184873751092</v>
      </c>
      <c r="J38" s="78">
        <v>444.45338655109123</v>
      </c>
      <c r="K38" s="78">
        <v>471.41730796999889</v>
      </c>
      <c r="L38" s="78">
        <v>416.32246807863106</v>
      </c>
    </row>
    <row r="39" spans="1:12" ht="16.5" customHeight="1">
      <c r="A39" s="1">
        <v>2017</v>
      </c>
      <c r="B39" s="78">
        <v>413.85332785426129</v>
      </c>
      <c r="C39" s="78">
        <v>408.76843587884196</v>
      </c>
      <c r="D39" s="78">
        <v>386.62890625</v>
      </c>
      <c r="E39" s="78">
        <v>387.3961102149309</v>
      </c>
      <c r="F39" s="78">
        <v>390.92770916777926</v>
      </c>
      <c r="G39" s="78">
        <v>390.08937436065634</v>
      </c>
      <c r="H39" s="78">
        <v>418.26537382867383</v>
      </c>
      <c r="I39" s="78">
        <v>409.66078297992124</v>
      </c>
      <c r="J39" s="78">
        <v>440.32194293336664</v>
      </c>
      <c r="K39" s="78">
        <v>464.70707393147813</v>
      </c>
      <c r="L39" s="78">
        <v>418.25807173982469</v>
      </c>
    </row>
    <row r="40" spans="1:12" s="67" customFormat="1">
      <c r="A40" s="67">
        <v>2018</v>
      </c>
      <c r="B40" s="78">
        <v>420.08751957156448</v>
      </c>
      <c r="C40" s="78">
        <v>415.56872452093251</v>
      </c>
      <c r="D40" s="78">
        <v>392.65726349423716</v>
      </c>
      <c r="E40" s="78">
        <v>396.01528953573137</v>
      </c>
      <c r="F40" s="78">
        <v>397.09485232876546</v>
      </c>
      <c r="G40" s="78">
        <v>400.31984826866824</v>
      </c>
      <c r="H40" s="78">
        <v>426.42309790864033</v>
      </c>
      <c r="I40" s="78">
        <v>421.52650962327829</v>
      </c>
      <c r="J40" s="78">
        <v>441.85381764102794</v>
      </c>
      <c r="K40" s="78">
        <v>467.88704373292319</v>
      </c>
      <c r="L40" s="78">
        <v>425.61522008719669</v>
      </c>
    </row>
    <row r="41" spans="1:12" s="67" customFormat="1">
      <c r="B41" s="18"/>
      <c r="C41" s="18"/>
      <c r="D41" s="18"/>
      <c r="E41" s="18"/>
      <c r="F41" s="18"/>
      <c r="G41" s="18"/>
      <c r="H41" s="18"/>
      <c r="I41" s="18"/>
      <c r="J41" s="18"/>
      <c r="K41" s="18"/>
      <c r="L41" s="18"/>
    </row>
    <row r="42" spans="1:12" ht="16.5" customHeight="1">
      <c r="B42" s="18" t="s">
        <v>340</v>
      </c>
      <c r="C42" s="18"/>
      <c r="D42" s="18"/>
      <c r="E42" s="18"/>
      <c r="F42" s="18"/>
      <c r="G42" s="18"/>
      <c r="H42" s="18"/>
      <c r="I42" s="18"/>
      <c r="J42" s="18"/>
      <c r="K42" s="18"/>
      <c r="L42" s="18"/>
    </row>
    <row r="43" spans="1:12">
      <c r="A43" s="67" t="s">
        <v>989</v>
      </c>
      <c r="B43" s="70">
        <f>(POWER(B40/B3, 1/37)-1)*100</f>
        <v>3.2285455570563615</v>
      </c>
      <c r="C43" s="70">
        <f t="shared" ref="C43:L43" si="11">(POWER(C40/C3, 1/37)-1)*100</f>
        <v>3.3687139674869027</v>
      </c>
      <c r="D43" s="70">
        <f t="shared" si="11"/>
        <v>3.3994656566463943</v>
      </c>
      <c r="E43" s="70">
        <f t="shared" si="11"/>
        <v>3.3118294764243883</v>
      </c>
      <c r="F43" s="70">
        <f t="shared" si="11"/>
        <v>3.1492936483430212</v>
      </c>
      <c r="G43" s="70">
        <f t="shared" si="11"/>
        <v>3.1088022629233381</v>
      </c>
      <c r="H43" s="70">
        <f t="shared" si="11"/>
        <v>3.2652292390279447</v>
      </c>
      <c r="I43" s="70">
        <f t="shared" si="11"/>
        <v>3.2204157857097293</v>
      </c>
      <c r="J43" s="70">
        <f t="shared" si="11"/>
        <v>3.2025057858246608</v>
      </c>
      <c r="K43" s="70">
        <f t="shared" si="11"/>
        <v>3.1579803136988716</v>
      </c>
      <c r="L43" s="70">
        <f t="shared" si="11"/>
        <v>3.0066962782582918</v>
      </c>
    </row>
    <row r="44" spans="1:12">
      <c r="C44" s="89"/>
      <c r="D44" s="89"/>
      <c r="E44" s="89"/>
      <c r="F44" s="89"/>
      <c r="G44" s="89"/>
      <c r="H44" s="89"/>
      <c r="I44" s="89"/>
      <c r="J44" s="89"/>
    </row>
    <row r="45" spans="1:12" hidden="1">
      <c r="B45" s="1" t="s">
        <v>903</v>
      </c>
    </row>
    <row r="46" spans="1:12" hidden="1">
      <c r="B46" s="1" t="s">
        <v>904</v>
      </c>
    </row>
    <row r="47" spans="1:12" hidden="1">
      <c r="B47" s="1" t="s">
        <v>611</v>
      </c>
    </row>
    <row r="48" spans="1:12" ht="26.25" customHeight="1">
      <c r="A48" s="384" t="s">
        <v>1067</v>
      </c>
      <c r="B48" s="384"/>
      <c r="C48" s="384"/>
      <c r="D48" s="384"/>
      <c r="E48" s="384"/>
      <c r="F48" s="384"/>
      <c r="G48" s="384"/>
      <c r="H48" s="384"/>
      <c r="I48" s="384"/>
      <c r="J48" s="384"/>
      <c r="K48" s="384"/>
    </row>
    <row r="49" spans="1:10">
      <c r="A49" s="89" t="s">
        <v>1230</v>
      </c>
    </row>
    <row r="50" spans="1:10" ht="12.75" hidden="1" customHeight="1">
      <c r="B50" s="89"/>
      <c r="C50" s="89"/>
      <c r="D50" s="89"/>
      <c r="E50" s="89"/>
      <c r="F50" s="89"/>
      <c r="G50" s="89"/>
      <c r="H50" s="89"/>
      <c r="I50" s="89"/>
      <c r="J50" s="89"/>
    </row>
    <row r="51" spans="1:10" ht="12.75" hidden="1" customHeight="1">
      <c r="B51" s="89"/>
      <c r="C51" s="89"/>
      <c r="D51" s="89"/>
      <c r="E51" s="89"/>
      <c r="F51" s="89"/>
      <c r="G51" s="89"/>
      <c r="H51" s="89"/>
      <c r="I51" s="89"/>
      <c r="J51" s="89"/>
    </row>
    <row r="52" spans="1:10" ht="12.75" hidden="1" customHeight="1">
      <c r="B52" s="89"/>
      <c r="C52" s="89"/>
      <c r="D52" s="89"/>
      <c r="E52" s="89"/>
      <c r="F52" s="89"/>
      <c r="G52" s="89"/>
      <c r="H52" s="89"/>
      <c r="I52" s="89"/>
      <c r="J52" s="89"/>
    </row>
    <row r="53" spans="1:10" hidden="1"/>
    <row r="54" spans="1:10" hidden="1"/>
    <row r="55" spans="1:10" hidden="1"/>
    <row r="56" spans="1:10" hidden="1"/>
    <row r="57" spans="1:10" hidden="1"/>
    <row r="58" spans="1:10" hidden="1"/>
    <row r="59" spans="1:10" hidden="1"/>
    <row r="60" spans="1:10" hidden="1"/>
    <row r="61" spans="1:10" hidden="1"/>
    <row r="62" spans="1:10" hidden="1"/>
    <row r="63" spans="1:10" hidden="1"/>
    <row r="64" spans="1:10" hidden="1"/>
    <row r="65" hidden="1"/>
    <row r="66" hidden="1"/>
    <row r="67" hidden="1"/>
    <row r="68" hidden="1"/>
    <row r="69" hidden="1"/>
    <row r="70" hidden="1"/>
    <row r="71" hidden="1"/>
    <row r="72" hidden="1"/>
    <row r="73" hidden="1"/>
    <row r="74" hidden="1"/>
    <row r="75" hidden="1"/>
    <row r="76" hidden="1"/>
    <row r="77" hidden="1"/>
    <row r="78" hidden="1"/>
    <row r="79" hidden="1"/>
    <row r="80" hidden="1"/>
    <row r="81" spans="1:12" hidden="1"/>
    <row r="82" spans="1:12" hidden="1"/>
    <row r="83" spans="1:12" hidden="1"/>
    <row r="84" spans="1:12" hidden="1"/>
    <row r="85" spans="1:12" hidden="1"/>
    <row r="86" spans="1:12" hidden="1"/>
    <row r="87" spans="1:12" hidden="1"/>
    <row r="89" spans="1:12">
      <c r="A89" s="1" t="s">
        <v>961</v>
      </c>
    </row>
    <row r="90" spans="1:12">
      <c r="B90" s="1" t="s">
        <v>264</v>
      </c>
      <c r="C90" s="1" t="s">
        <v>352</v>
      </c>
      <c r="D90" s="1" t="s">
        <v>353</v>
      </c>
      <c r="E90" s="1" t="s">
        <v>354</v>
      </c>
      <c r="F90" s="1" t="s">
        <v>355</v>
      </c>
      <c r="G90" s="1" t="s">
        <v>356</v>
      </c>
      <c r="H90" s="1" t="s">
        <v>357</v>
      </c>
      <c r="I90" s="1" t="s">
        <v>358</v>
      </c>
      <c r="J90" s="1" t="s">
        <v>359</v>
      </c>
      <c r="K90" s="1" t="s">
        <v>360</v>
      </c>
      <c r="L90" s="1" t="s">
        <v>361</v>
      </c>
    </row>
    <row r="91" spans="1:12">
      <c r="A91" s="1">
        <v>1981</v>
      </c>
      <c r="B91" s="10">
        <v>128.90083333333334</v>
      </c>
      <c r="C91" s="10">
        <v>120.87666666666667</v>
      </c>
      <c r="D91" s="10">
        <v>113.61916666666667</v>
      </c>
      <c r="E91" s="10">
        <v>117.68583333333333</v>
      </c>
      <c r="F91" s="10">
        <v>124.31666666666668</v>
      </c>
      <c r="G91" s="10">
        <v>128.16333333333333</v>
      </c>
      <c r="H91" s="10">
        <v>129.26666666666665</v>
      </c>
      <c r="I91" s="10">
        <v>129.36249999999998</v>
      </c>
      <c r="J91" s="10">
        <v>135.67416666666665</v>
      </c>
      <c r="K91" s="10">
        <v>147.66749999999999</v>
      </c>
      <c r="L91" s="10">
        <v>141.89416666666668</v>
      </c>
    </row>
    <row r="92" spans="1:12">
      <c r="A92" s="1">
        <v>1982</v>
      </c>
      <c r="B92" s="10">
        <v>143.68499999999997</v>
      </c>
      <c r="C92" s="10">
        <v>133.65916666666666</v>
      </c>
      <c r="D92" s="10">
        <v>125.9575</v>
      </c>
      <c r="E92" s="10">
        <v>129.52083333333331</v>
      </c>
      <c r="F92" s="10">
        <v>135.91249999999999</v>
      </c>
      <c r="G92" s="10">
        <v>140.47666666666666</v>
      </c>
      <c r="H92" s="10">
        <v>144.03416666666666</v>
      </c>
      <c r="I92" s="10">
        <v>142.95916666666665</v>
      </c>
      <c r="J92" s="10">
        <v>150.81333333333336</v>
      </c>
      <c r="K92" s="10">
        <v>162.80666666666667</v>
      </c>
      <c r="L92" s="10">
        <v>155.92416666666668</v>
      </c>
    </row>
    <row r="93" spans="1:12">
      <c r="A93" s="1">
        <v>1983</v>
      </c>
      <c r="B93" s="10">
        <v>153.84916666666666</v>
      </c>
      <c r="C93" s="10">
        <v>143.08750000000001</v>
      </c>
      <c r="D93" s="10">
        <v>135.5275</v>
      </c>
      <c r="E93" s="10">
        <v>138.78416666666666</v>
      </c>
      <c r="F93" s="10">
        <v>147.79416666666665</v>
      </c>
      <c r="G93" s="10">
        <v>149.92583333333332</v>
      </c>
      <c r="H93" s="10">
        <v>153.87583333333333</v>
      </c>
      <c r="I93" s="10">
        <v>149.88000000000002</v>
      </c>
      <c r="J93" s="10">
        <v>159.76666666666668</v>
      </c>
      <c r="K93" s="10">
        <v>172.76249999999996</v>
      </c>
      <c r="L93" s="10">
        <v>162.6225</v>
      </c>
    </row>
    <row r="94" spans="1:12">
      <c r="A94" s="1">
        <v>1984</v>
      </c>
      <c r="B94" s="10">
        <v>160.035</v>
      </c>
      <c r="C94" s="10">
        <v>148.25416666666666</v>
      </c>
      <c r="D94" s="10">
        <v>143.92416666666668</v>
      </c>
      <c r="E94" s="10">
        <v>145.65249999999997</v>
      </c>
      <c r="F94" s="10">
        <v>156.08166666666668</v>
      </c>
      <c r="G94" s="10">
        <v>156.08666666666667</v>
      </c>
      <c r="H94" s="10">
        <v>159.04666666666665</v>
      </c>
      <c r="I94" s="10">
        <v>155.76666666666671</v>
      </c>
      <c r="J94" s="10">
        <v>165.73833333333334</v>
      </c>
      <c r="K94" s="10">
        <v>179.43749999999997</v>
      </c>
      <c r="L94" s="10">
        <v>169.7475</v>
      </c>
    </row>
    <row r="95" spans="1:12">
      <c r="A95" s="1">
        <v>1985</v>
      </c>
      <c r="B95" s="10">
        <v>169.07</v>
      </c>
      <c r="C95" s="10">
        <v>155.69750000000002</v>
      </c>
      <c r="D95" s="10">
        <v>150.84000000000003</v>
      </c>
      <c r="E95" s="10">
        <v>155.47416666666666</v>
      </c>
      <c r="F95" s="10">
        <v>164.45333333333332</v>
      </c>
      <c r="G95" s="10">
        <v>167.87833333333333</v>
      </c>
      <c r="H95" s="10">
        <v>168.92916666666667</v>
      </c>
      <c r="I95" s="10">
        <v>167.29249999999999</v>
      </c>
      <c r="J95" s="10">
        <v>171.995</v>
      </c>
      <c r="K95" s="10">
        <v>183.04999999999998</v>
      </c>
      <c r="L95" s="10">
        <v>176.78916666666669</v>
      </c>
    </row>
    <row r="96" spans="1:12">
      <c r="A96" s="1">
        <v>1986</v>
      </c>
      <c r="B96" s="10">
        <v>178.74333333333334</v>
      </c>
      <c r="C96" s="10">
        <v>164.26</v>
      </c>
      <c r="D96" s="10">
        <v>163.14583333333334</v>
      </c>
      <c r="E96" s="10">
        <v>164.78833333333333</v>
      </c>
      <c r="F96" s="10">
        <v>172.32249999999999</v>
      </c>
      <c r="G96" s="10">
        <v>176.39666666666665</v>
      </c>
      <c r="H96" s="10">
        <v>177.875</v>
      </c>
      <c r="I96" s="10">
        <v>176.96249999999998</v>
      </c>
      <c r="J96" s="10">
        <v>181.92666666666665</v>
      </c>
      <c r="K96" s="10">
        <v>197.72166666666666</v>
      </c>
      <c r="L96" s="10">
        <v>187.16500000000005</v>
      </c>
    </row>
    <row r="97" spans="1:12">
      <c r="A97" s="1">
        <v>1987</v>
      </c>
      <c r="B97" s="10">
        <v>187.17416666666668</v>
      </c>
      <c r="C97" s="10">
        <v>172.90583333333336</v>
      </c>
      <c r="D97" s="10">
        <v>175.33</v>
      </c>
      <c r="E97" s="10">
        <v>174.47</v>
      </c>
      <c r="F97" s="10">
        <v>184.12916666666669</v>
      </c>
      <c r="G97" s="10">
        <v>184.19000000000003</v>
      </c>
      <c r="H97" s="10">
        <v>191.77833333333331</v>
      </c>
      <c r="I97" s="10">
        <v>186.60166666666669</v>
      </c>
      <c r="J97" s="10">
        <v>187.43916666666667</v>
      </c>
      <c r="K97" s="10">
        <v>199.28833333333333</v>
      </c>
      <c r="L97" s="10">
        <v>191.76750000000001</v>
      </c>
    </row>
    <row r="98" spans="1:12">
      <c r="A98" s="1">
        <v>1988</v>
      </c>
      <c r="B98" s="10">
        <v>199.01916666666668</v>
      </c>
      <c r="C98" s="10">
        <v>185.16333333333333</v>
      </c>
      <c r="D98" s="10">
        <v>187.30333333333337</v>
      </c>
      <c r="E98" s="10">
        <v>184.08416666666668</v>
      </c>
      <c r="F98" s="10">
        <v>193.6525</v>
      </c>
      <c r="G98" s="10">
        <v>197.20500000000001</v>
      </c>
      <c r="H98" s="10">
        <v>207.63916666666668</v>
      </c>
      <c r="I98" s="10">
        <v>194.23083333333332</v>
      </c>
      <c r="J98" s="10">
        <v>195.07333333333335</v>
      </c>
      <c r="K98" s="10">
        <v>207.4341666666667</v>
      </c>
      <c r="L98" s="10">
        <v>203.1141666666667</v>
      </c>
    </row>
    <row r="99" spans="1:12">
      <c r="A99" s="1">
        <v>1989</v>
      </c>
      <c r="B99" s="10">
        <v>212.47166666666669</v>
      </c>
      <c r="C99" s="10">
        <v>200.02833333333339</v>
      </c>
      <c r="D99" s="10">
        <v>204.155</v>
      </c>
      <c r="E99" s="10">
        <v>198.37749999999997</v>
      </c>
      <c r="F99" s="10">
        <v>206.2508333333333</v>
      </c>
      <c r="G99" s="10">
        <v>210.0866666666667</v>
      </c>
      <c r="H99" s="10">
        <v>223.90583333333333</v>
      </c>
      <c r="I99" s="10">
        <v>204.72416666666666</v>
      </c>
      <c r="J99" s="10">
        <v>207.21166666666667</v>
      </c>
      <c r="K99" s="10">
        <v>220.05583333333334</v>
      </c>
      <c r="L99" s="10">
        <v>215.83666666666667</v>
      </c>
    </row>
    <row r="100" spans="1:12">
      <c r="A100" s="1">
        <v>1990</v>
      </c>
      <c r="B100" s="10">
        <v>229.9991666666667</v>
      </c>
      <c r="C100" s="10">
        <v>213.95333333333329</v>
      </c>
      <c r="D100" s="10">
        <v>214.99416666666664</v>
      </c>
      <c r="E100" s="10">
        <v>212.32416666666666</v>
      </c>
      <c r="F100" s="10">
        <v>219.7508333333333</v>
      </c>
      <c r="G100" s="10">
        <v>225.6358333333333</v>
      </c>
      <c r="H100" s="10">
        <v>246.16749999999999</v>
      </c>
      <c r="I100" s="10">
        <v>218.27083333333329</v>
      </c>
      <c r="J100" s="10">
        <v>216.09749999999997</v>
      </c>
      <c r="K100" s="10">
        <v>234.36083333333332</v>
      </c>
      <c r="L100" s="10">
        <v>235.42250000000001</v>
      </c>
    </row>
    <row r="101" spans="1:12">
      <c r="A101" s="1">
        <v>1991</v>
      </c>
      <c r="B101" s="10">
        <v>244.48249999999999</v>
      </c>
      <c r="C101" s="10">
        <v>224.88666666666668</v>
      </c>
      <c r="D101" s="10">
        <v>227.68416666666664</v>
      </c>
      <c r="E101" s="10">
        <v>221.51833333333335</v>
      </c>
      <c r="F101" s="10">
        <v>230.30083333333332</v>
      </c>
      <c r="G101" s="10">
        <v>239.6983333333333</v>
      </c>
      <c r="H101" s="10">
        <v>259.85833333333335</v>
      </c>
      <c r="I101" s="10">
        <v>231.16666666666666</v>
      </c>
      <c r="J101" s="10">
        <v>226.52000000000007</v>
      </c>
      <c r="K101" s="10">
        <v>250.00833333333333</v>
      </c>
      <c r="L101" s="10">
        <v>250.76666666666665</v>
      </c>
    </row>
    <row r="102" spans="1:12">
      <c r="A102" s="1">
        <v>1992</v>
      </c>
      <c r="B102" s="10">
        <v>252.81416666666667</v>
      </c>
      <c r="C102" s="10">
        <v>236.24750000000003</v>
      </c>
      <c r="D102" s="10">
        <v>236.26583333333335</v>
      </c>
      <c r="E102" s="10">
        <v>230.00500000000002</v>
      </c>
      <c r="F102" s="10">
        <v>238.99083333333331</v>
      </c>
      <c r="G102" s="10">
        <v>248.68249999999998</v>
      </c>
      <c r="H102" s="10">
        <v>267.57</v>
      </c>
      <c r="I102" s="10">
        <v>234.29499999999999</v>
      </c>
      <c r="J102" s="10">
        <v>237.69000000000003</v>
      </c>
      <c r="K102" s="10">
        <v>258.12416666666667</v>
      </c>
      <c r="L102" s="10">
        <v>256.85083333333336</v>
      </c>
    </row>
    <row r="103" spans="1:12">
      <c r="A103" s="1">
        <v>1993</v>
      </c>
      <c r="B103" s="10">
        <v>256.01916666666665</v>
      </c>
      <c r="C103" s="10">
        <v>236.69583333333333</v>
      </c>
      <c r="D103" s="10">
        <v>241.14916666666667</v>
      </c>
      <c r="E103" s="10">
        <v>236.50333333333333</v>
      </c>
      <c r="F103" s="10">
        <v>248.38416666666672</v>
      </c>
      <c r="G103" s="10">
        <v>252.55166666666665</v>
      </c>
      <c r="H103" s="10">
        <v>268.60500000000002</v>
      </c>
      <c r="I103" s="10">
        <v>238.0325</v>
      </c>
      <c r="J103" s="10">
        <v>239.13250000000002</v>
      </c>
      <c r="K103" s="10">
        <v>259.97999999999996</v>
      </c>
      <c r="L103" s="10">
        <v>261.78916666666663</v>
      </c>
    </row>
    <row r="104" spans="1:12">
      <c r="A104" s="1">
        <v>1994</v>
      </c>
      <c r="B104" s="10">
        <v>251.79999999999995</v>
      </c>
      <c r="C104" s="10">
        <v>232.61166666666665</v>
      </c>
      <c r="D104" s="10">
        <v>234.63833333333332</v>
      </c>
      <c r="E104" s="10">
        <v>232.36749999999998</v>
      </c>
      <c r="F104" s="10">
        <v>245.40833333333333</v>
      </c>
      <c r="G104" s="10">
        <v>247.31750000000002</v>
      </c>
      <c r="H104" s="10">
        <v>263.53833333333336</v>
      </c>
      <c r="I104" s="10">
        <v>235.86083333333329</v>
      </c>
      <c r="J104" s="10">
        <v>233.64833333333331</v>
      </c>
      <c r="K104" s="10">
        <v>260.81</v>
      </c>
      <c r="L104" s="10">
        <v>262.35833333333335</v>
      </c>
    </row>
    <row r="105" spans="1:12">
      <c r="A105" s="1">
        <v>1995</v>
      </c>
      <c r="B105" s="10">
        <v>252.96</v>
      </c>
      <c r="C105" s="10">
        <v>241.14333333333335</v>
      </c>
      <c r="D105" s="10">
        <v>232.15666666666667</v>
      </c>
      <c r="E105" s="10">
        <v>231.18083333333334</v>
      </c>
      <c r="F105" s="10">
        <v>245.03583333333333</v>
      </c>
      <c r="G105" s="10">
        <v>247.45249999999996</v>
      </c>
      <c r="H105" s="10">
        <v>264.05416666666667</v>
      </c>
      <c r="I105" s="10">
        <v>237.33916666666667</v>
      </c>
      <c r="J105" s="10">
        <v>242.14666666666668</v>
      </c>
      <c r="K105" s="10">
        <v>263.4933333333334</v>
      </c>
      <c r="L105" s="10">
        <v>265.02</v>
      </c>
    </row>
    <row r="106" spans="1:12">
      <c r="A106" s="1">
        <v>1996</v>
      </c>
      <c r="B106" s="10">
        <v>255.32416666666663</v>
      </c>
      <c r="C106" s="10">
        <v>248.13</v>
      </c>
      <c r="D106" s="10">
        <v>233.99500000000003</v>
      </c>
      <c r="E106" s="10">
        <v>234.05833333333337</v>
      </c>
      <c r="F106" s="10">
        <v>249.08333333333334</v>
      </c>
      <c r="G106" s="10">
        <v>248.97500000000002</v>
      </c>
      <c r="H106" s="10">
        <v>265.39166666666671</v>
      </c>
      <c r="I106" s="10">
        <v>240.51583333333335</v>
      </c>
      <c r="J106" s="10">
        <v>246.11833333333334</v>
      </c>
      <c r="K106" s="10">
        <v>262.5891666666667</v>
      </c>
      <c r="L106" s="10">
        <v>269.39833333333337</v>
      </c>
    </row>
    <row r="107" spans="1:12">
      <c r="A107" s="1">
        <v>1997</v>
      </c>
      <c r="B107" s="10">
        <v>249.71833333333333</v>
      </c>
      <c r="C107" s="10">
        <v>247.11416666666662</v>
      </c>
      <c r="D107" s="10">
        <v>239.17083333333332</v>
      </c>
      <c r="E107" s="10">
        <v>226.29916666666665</v>
      </c>
      <c r="F107" s="10">
        <v>239.00666666666666</v>
      </c>
      <c r="G107" s="10">
        <v>240.52416666666667</v>
      </c>
      <c r="H107" s="10">
        <v>263.03250000000003</v>
      </c>
      <c r="I107" s="10">
        <v>237.83916666666667</v>
      </c>
      <c r="J107" s="10">
        <v>242.25166666666667</v>
      </c>
      <c r="K107" s="10">
        <v>256.32833333333332</v>
      </c>
      <c r="L107" s="10">
        <v>265.85249999999991</v>
      </c>
    </row>
  </sheetData>
  <mergeCells count="1">
    <mergeCell ref="A48:K48"/>
  </mergeCells>
  <phoneticPr fontId="16" type="noConversion"/>
  <pageMargins left="0.75" right="0.75" top="1" bottom="1" header="0.5" footer="0.5"/>
  <pageSetup scale="71" orientation="landscape" r:id="rId1"/>
  <headerFooter alignWithMargins="0"/>
  <rowBreaks count="2" manualBreakCount="2">
    <brk id="49" max="16383" man="1"/>
    <brk id="55" max="16383" man="1"/>
  </rowBreaks>
</worksheet>
</file>

<file path=xl/worksheets/sheet62.xml><?xml version="1.0" encoding="utf-8"?>
<worksheet xmlns="http://schemas.openxmlformats.org/spreadsheetml/2006/main" xmlns:r="http://schemas.openxmlformats.org/officeDocument/2006/relationships">
  <dimension ref="A1:L46"/>
  <sheetViews>
    <sheetView zoomScaleNormal="100" zoomScaleSheetLayoutView="100" workbookViewId="0">
      <selection activeCell="A2" sqref="A2:XFD2"/>
    </sheetView>
  </sheetViews>
  <sheetFormatPr defaultColWidth="8.875" defaultRowHeight="12.75"/>
  <cols>
    <col min="1" max="2" width="8.875" style="1"/>
    <col min="3" max="3" width="10.875" style="1" customWidth="1"/>
    <col min="4" max="4" width="10.375" style="1" customWidth="1"/>
    <col min="5" max="5" width="8.875" style="1"/>
    <col min="6" max="6" width="11.25" style="1" bestFit="1" customWidth="1"/>
    <col min="7" max="7" width="9.875" style="1" customWidth="1"/>
    <col min="8" max="9" width="8.875" style="1"/>
    <col min="10" max="10" width="10.375" style="1" bestFit="1" customWidth="1"/>
    <col min="11" max="11" width="8.875" style="1"/>
    <col min="12" max="12" width="11.875" style="1" bestFit="1" customWidth="1"/>
    <col min="13" max="16384" width="8.875" style="1"/>
  </cols>
  <sheetData>
    <row r="1" spans="1:12">
      <c r="B1" s="1" t="s">
        <v>920</v>
      </c>
    </row>
    <row r="2" spans="1:12" s="279" customFormat="1" ht="25.5">
      <c r="B2" s="280" t="s">
        <v>264</v>
      </c>
      <c r="C2" s="277" t="s">
        <v>785</v>
      </c>
      <c r="D2" s="277" t="s">
        <v>281</v>
      </c>
      <c r="E2" s="280" t="s">
        <v>282</v>
      </c>
      <c r="F2" s="280" t="s">
        <v>283</v>
      </c>
      <c r="G2" s="280" t="s">
        <v>284</v>
      </c>
      <c r="H2" s="280" t="s">
        <v>285</v>
      </c>
      <c r="I2" s="280" t="s">
        <v>286</v>
      </c>
      <c r="J2" s="280" t="s">
        <v>287</v>
      </c>
      <c r="K2" s="280" t="s">
        <v>288</v>
      </c>
      <c r="L2" s="280" t="s">
        <v>289</v>
      </c>
    </row>
    <row r="3" spans="1:12" ht="16.5" customHeight="1">
      <c r="A3" s="1">
        <v>1981</v>
      </c>
      <c r="B3" s="70">
        <f>'a22'!B3/'a21'!B3*100</f>
        <v>38.643334517066641</v>
      </c>
      <c r="C3" s="70">
        <f>'a22'!C3/'a21'!C3*100</f>
        <v>35.074728447375819</v>
      </c>
      <c r="D3" s="70">
        <f>'a22'!D3/'a21'!D3*100</f>
        <v>42.717287436192528</v>
      </c>
      <c r="E3" s="70">
        <f>'a22'!E3/'a21'!E3*100</f>
        <v>37.432425021926946</v>
      </c>
      <c r="F3" s="70">
        <f>'a22'!F3/'a21'!F3*100</f>
        <v>38.325570619828966</v>
      </c>
      <c r="G3" s="70">
        <f>'a22'!G3/'a21'!G3*100</f>
        <v>34.722969738411201</v>
      </c>
      <c r="H3" s="70">
        <f>'a22'!H3/'a21'!H3*100</f>
        <v>35.909709086172178</v>
      </c>
      <c r="I3" s="70">
        <f>'a22'!I3/'a21'!I3*100</f>
        <v>39.489695413609347</v>
      </c>
      <c r="J3" s="70">
        <f>'a22'!J3/'a21'!J3*100</f>
        <v>37.618851717502153</v>
      </c>
      <c r="K3" s="70">
        <f>'a22'!K3/'a21'!K3*100</f>
        <v>36.839332208766216</v>
      </c>
      <c r="L3" s="70">
        <f>'a22'!L3/'a21'!L3*100</f>
        <v>33.730337251974639</v>
      </c>
    </row>
    <row r="4" spans="1:12" ht="16.5" customHeight="1">
      <c r="A4" s="1">
        <v>1982</v>
      </c>
      <c r="B4" s="70">
        <f>'a22'!B4/'a21'!B4*100</f>
        <v>38.210162683136822</v>
      </c>
      <c r="C4" s="70">
        <f>'a22'!C4/'a21'!C4*100</f>
        <v>35.167198934240076</v>
      </c>
      <c r="D4" s="70">
        <f>'a22'!D4/'a21'!D4*100</f>
        <v>42.527504922902956</v>
      </c>
      <c r="E4" s="70">
        <f>'a22'!E4/'a21'!E4*100</f>
        <v>37.094887956117454</v>
      </c>
      <c r="F4" s="70">
        <f>'a22'!F4/'a21'!F4*100</f>
        <v>38.377107662911293</v>
      </c>
      <c r="G4" s="70">
        <f>'a22'!G4/'a21'!G4*100</f>
        <v>34.654370982141529</v>
      </c>
      <c r="H4" s="70">
        <f>'a22'!H4/'a21'!H4*100</f>
        <v>36.453844931564475</v>
      </c>
      <c r="I4" s="70">
        <f>'a22'!I4/'a21'!I4*100</f>
        <v>39.601063602571962</v>
      </c>
      <c r="J4" s="70">
        <f>'a22'!J4/'a21'!J4*100</f>
        <v>37.672922746056237</v>
      </c>
      <c r="K4" s="70">
        <f>'a22'!K4/'a21'!K4*100</f>
        <v>36.412506815149094</v>
      </c>
      <c r="L4" s="70">
        <f>'a22'!L4/'a21'!L4*100</f>
        <v>33.870103954563533</v>
      </c>
    </row>
    <row r="5" spans="1:12" ht="16.5" customHeight="1">
      <c r="A5" s="1">
        <v>1983</v>
      </c>
      <c r="B5" s="70">
        <f>'a22'!B5/'a21'!B5*100</f>
        <v>38.69400629184112</v>
      </c>
      <c r="C5" s="70">
        <f>'a22'!C5/'a21'!C5*100</f>
        <v>37.105396733071785</v>
      </c>
      <c r="D5" s="70">
        <f>'a22'!D5/'a21'!D5*100</f>
        <v>39.987323390168918</v>
      </c>
      <c r="E5" s="70">
        <f>'a22'!E5/'a21'!E5*100</f>
        <v>38.434156602177552</v>
      </c>
      <c r="F5" s="70">
        <f>'a22'!F5/'a21'!F5*100</f>
        <v>40.721607340943116</v>
      </c>
      <c r="G5" s="70">
        <f>'a22'!G5/'a21'!G5*100</f>
        <v>37.622657432328779</v>
      </c>
      <c r="H5" s="70">
        <f>'a22'!H5/'a21'!H5*100</f>
        <v>39.493846239666148</v>
      </c>
      <c r="I5" s="70">
        <f>'a22'!I5/'a21'!I5*100</f>
        <v>40.487578327400158</v>
      </c>
      <c r="J5" s="70">
        <f>'a22'!J5/'a21'!J5*100</f>
        <v>41.114961607252035</v>
      </c>
      <c r="K5" s="70">
        <f>'a22'!K5/'a21'!K5*100</f>
        <v>40.660680179204853</v>
      </c>
      <c r="L5" s="70">
        <f>'a22'!L5/'a21'!L5*100</f>
        <v>37.598258763248239</v>
      </c>
    </row>
    <row r="6" spans="1:12" ht="16.5" customHeight="1">
      <c r="A6" s="1">
        <v>1984</v>
      </c>
      <c r="B6" s="70">
        <f>'a22'!B6/'a21'!B6*100</f>
        <v>38.646493878679784</v>
      </c>
      <c r="C6" s="70">
        <f>'a22'!C6/'a21'!C6*100</f>
        <v>36.308875002330637</v>
      </c>
      <c r="D6" s="70">
        <f>'a22'!D6/'a21'!D6*100</f>
        <v>41.06180336951855</v>
      </c>
      <c r="E6" s="70">
        <f>'a22'!E6/'a21'!E6*100</f>
        <v>38.011143386421004</v>
      </c>
      <c r="F6" s="70">
        <f>'a22'!F6/'a21'!F6*100</f>
        <v>40.604434018704183</v>
      </c>
      <c r="G6" s="70">
        <f>'a22'!G6/'a21'!G6*100</f>
        <v>37.745636516150306</v>
      </c>
      <c r="H6" s="70">
        <f>'a22'!H6/'a21'!H6*100</f>
        <v>38.845552477310768</v>
      </c>
      <c r="I6" s="70">
        <f>'a22'!I6/'a21'!I6*100</f>
        <v>39.933358180554826</v>
      </c>
      <c r="J6" s="70">
        <f>'a22'!J6/'a21'!J6*100</f>
        <v>40.989947843379923</v>
      </c>
      <c r="K6" s="70">
        <f>'a22'!K6/'a21'!K6*100</f>
        <v>41.042517220153343</v>
      </c>
      <c r="L6" s="70">
        <f>'a22'!L6/'a21'!L6*100</f>
        <v>38.473331419356747</v>
      </c>
    </row>
    <row r="7" spans="1:12" ht="16.5" customHeight="1">
      <c r="A7" s="1">
        <v>1985</v>
      </c>
      <c r="B7" s="70">
        <f>'a22'!B7/'a21'!B7*100</f>
        <v>39.434583527107606</v>
      </c>
      <c r="C7" s="70">
        <f>'a22'!C7/'a21'!C7*100</f>
        <v>37.377933189631541</v>
      </c>
      <c r="D7" s="70">
        <f>'a22'!D7/'a21'!D7*100</f>
        <v>41.130724963670254</v>
      </c>
      <c r="E7" s="70">
        <f>'a22'!E7/'a21'!E7*100</f>
        <v>38.938882698801322</v>
      </c>
      <c r="F7" s="70">
        <f>'a22'!F7/'a21'!F7*100</f>
        <v>41.513520140934077</v>
      </c>
      <c r="G7" s="70">
        <f>'a22'!G7/'a21'!G7*100</f>
        <v>39.498091300988072</v>
      </c>
      <c r="H7" s="70">
        <f>'a22'!H7/'a21'!H7*100</f>
        <v>39.392747291967538</v>
      </c>
      <c r="I7" s="70">
        <f>'a22'!I7/'a21'!I7*100</f>
        <v>41.87594326096638</v>
      </c>
      <c r="J7" s="70">
        <f>'a22'!J7/'a21'!J7*100</f>
        <v>41.488978571475016</v>
      </c>
      <c r="K7" s="70">
        <f>'a22'!K7/'a21'!K7*100</f>
        <v>41.015376432176431</v>
      </c>
      <c r="L7" s="70">
        <f>'a22'!L7/'a21'!L7*100</f>
        <v>39.001336070108223</v>
      </c>
    </row>
    <row r="8" spans="1:12" ht="16.5" customHeight="1">
      <c r="A8" s="1">
        <v>1986</v>
      </c>
      <c r="B8" s="70">
        <f>'a22'!B8/'a21'!B8*100</f>
        <v>40.473917504990645</v>
      </c>
      <c r="C8" s="70">
        <f>'a22'!C8/'a21'!C8*100</f>
        <v>38.32780059488968</v>
      </c>
      <c r="D8" s="70">
        <f>'a22'!D8/'a21'!D8*100</f>
        <v>43.614915792778945</v>
      </c>
      <c r="E8" s="70">
        <f>'a22'!E8/'a21'!E8*100</f>
        <v>39.564426426711677</v>
      </c>
      <c r="F8" s="70">
        <f>'a22'!F8/'a21'!F8*100</f>
        <v>41.789969241585936</v>
      </c>
      <c r="G8" s="70">
        <f>'a22'!G8/'a21'!G8*100</f>
        <v>40.542875177274482</v>
      </c>
      <c r="H8" s="70">
        <f>'a22'!H8/'a21'!H8*100</f>
        <v>39.671702969084329</v>
      </c>
      <c r="I8" s="70">
        <f>'a22'!I8/'a21'!I8*100</f>
        <v>42.69209135597081</v>
      </c>
      <c r="J8" s="70">
        <f>'a22'!J8/'a21'!J8*100</f>
        <v>42.85186007507027</v>
      </c>
      <c r="K8" s="70">
        <f>'a22'!K8/'a21'!K8*100</f>
        <v>44.052478753976757</v>
      </c>
      <c r="L8" s="70">
        <f>'a22'!L8/'a21'!L8*100</f>
        <v>41.117841381069077</v>
      </c>
    </row>
    <row r="9" spans="1:12" ht="16.5" customHeight="1">
      <c r="A9" s="1">
        <v>1987</v>
      </c>
      <c r="B9" s="70">
        <f>'a22'!B9/'a21'!B9*100</f>
        <v>40.839335108027662</v>
      </c>
      <c r="C9" s="70">
        <f>'a22'!C9/'a21'!C9*100</f>
        <v>39.017784053557207</v>
      </c>
      <c r="D9" s="70">
        <f>'a22'!D9/'a21'!D9*100</f>
        <v>44.672659135335387</v>
      </c>
      <c r="E9" s="70">
        <f>'a22'!E9/'a21'!E9*100</f>
        <v>40.751289496575396</v>
      </c>
      <c r="F9" s="70">
        <f>'a22'!F9/'a21'!F9*100</f>
        <v>44.16868936010745</v>
      </c>
      <c r="G9" s="70">
        <f>'a22'!G9/'a21'!G9*100</f>
        <v>40.623551408468145</v>
      </c>
      <c r="H9" s="70">
        <f>'a22'!H9/'a21'!H9*100</f>
        <v>40.845082719224081</v>
      </c>
      <c r="I9" s="70">
        <f>'a22'!I9/'a21'!I9*100</f>
        <v>43.702664564703483</v>
      </c>
      <c r="J9" s="70">
        <f>'a22'!J9/'a21'!J9*100</f>
        <v>43.552635231433193</v>
      </c>
      <c r="K9" s="70">
        <f>'a22'!K9/'a21'!K9*100</f>
        <v>43.908349854772808</v>
      </c>
      <c r="L9" s="70">
        <f>'a22'!L9/'a21'!L9*100</f>
        <v>40.849929865418787</v>
      </c>
    </row>
    <row r="10" spans="1:12" ht="16.5" customHeight="1">
      <c r="A10" s="1">
        <v>1988</v>
      </c>
      <c r="B10" s="70">
        <f>'a22'!B10/'a21'!B10*100</f>
        <v>41.591325409799353</v>
      </c>
      <c r="C10" s="70">
        <f>'a22'!C10/'a21'!C10*100</f>
        <v>39.779144232477201</v>
      </c>
      <c r="D10" s="70">
        <f>'a22'!D10/'a21'!D10*100</f>
        <v>45.583089867661528</v>
      </c>
      <c r="E10" s="70">
        <f>'a22'!E10/'a21'!E10*100</f>
        <v>41.485737088665388</v>
      </c>
      <c r="F10" s="70">
        <f>'a22'!F10/'a21'!F10*100</f>
        <v>44.903359649179556</v>
      </c>
      <c r="G10" s="70">
        <f>'a22'!G10/'a21'!G10*100</f>
        <v>41.519355427981445</v>
      </c>
      <c r="H10" s="70">
        <f>'a22'!H10/'a21'!H10*100</f>
        <v>42.010588697765819</v>
      </c>
      <c r="I10" s="70">
        <f>'a22'!I10/'a21'!I10*100</f>
        <v>44.148249946219991</v>
      </c>
      <c r="J10" s="70">
        <f>'a22'!J10/'a21'!J10*100</f>
        <v>44.430918742592134</v>
      </c>
      <c r="K10" s="70">
        <f>'a22'!K10/'a21'!K10*100</f>
        <v>44.161601475276804</v>
      </c>
      <c r="L10" s="70">
        <f>'a22'!L10/'a21'!L10*100</f>
        <v>42.314884577030845</v>
      </c>
    </row>
    <row r="11" spans="1:12" ht="16.5" customHeight="1">
      <c r="A11" s="1">
        <v>1989</v>
      </c>
      <c r="B11" s="70">
        <f>'a22'!B11/'a21'!B11*100</f>
        <v>42.242257557667422</v>
      </c>
      <c r="C11" s="70">
        <f>'a22'!C11/'a21'!C11*100</f>
        <v>41.407460100168194</v>
      </c>
      <c r="D11" s="70">
        <f>'a22'!D11/'a21'!D11*100</f>
        <v>47.820482724955006</v>
      </c>
      <c r="E11" s="70">
        <f>'a22'!E11/'a21'!E11*100</f>
        <v>43.422701489851988</v>
      </c>
      <c r="F11" s="70">
        <f>'a22'!F11/'a21'!F11*100</f>
        <v>45.522482094353833</v>
      </c>
      <c r="G11" s="70">
        <f>'a22'!G11/'a21'!G11*100</f>
        <v>42.594189090511478</v>
      </c>
      <c r="H11" s="70">
        <f>'a22'!H11/'a21'!H11*100</f>
        <v>42.843424115567636</v>
      </c>
      <c r="I11" s="70">
        <f>'a22'!I11/'a21'!I11*100</f>
        <v>44.111893083059151</v>
      </c>
      <c r="J11" s="70">
        <f>'a22'!J11/'a21'!J11*100</f>
        <v>45.612371288983169</v>
      </c>
      <c r="K11" s="70">
        <f>'a22'!K11/'a21'!K11*100</f>
        <v>44.64512059680392</v>
      </c>
      <c r="L11" s="70">
        <f>'a22'!L11/'a21'!L11*100</f>
        <v>42.195293070825954</v>
      </c>
    </row>
    <row r="12" spans="1:12" ht="16.5" customHeight="1">
      <c r="A12" s="1">
        <v>1990</v>
      </c>
      <c r="B12" s="70">
        <f>'a22'!B12/'a21'!B12*100</f>
        <v>43.738873429114541</v>
      </c>
      <c r="C12" s="70">
        <f>'a22'!C12/'a21'!C12*100</f>
        <v>42.895576143829359</v>
      </c>
      <c r="D12" s="70">
        <f>'a22'!D12/'a21'!D12*100</f>
        <v>48.494423182013136</v>
      </c>
      <c r="E12" s="70">
        <f>'a22'!E12/'a21'!E12*100</f>
        <v>44.076319938983367</v>
      </c>
      <c r="F12" s="70">
        <f>'a22'!F12/'a21'!F12*100</f>
        <v>46.77624035174032</v>
      </c>
      <c r="G12" s="70">
        <f>'a22'!G12/'a21'!G12*100</f>
        <v>43.303193149899585</v>
      </c>
      <c r="H12" s="70">
        <f>'a22'!H12/'a21'!H12*100</f>
        <v>45.162859991750977</v>
      </c>
      <c r="I12" s="70">
        <f>'a22'!I12/'a21'!I12*100</f>
        <v>45.442423791800465</v>
      </c>
      <c r="J12" s="70">
        <f>'a22'!J12/'a21'!J12*100</f>
        <v>45.393856464311483</v>
      </c>
      <c r="K12" s="70">
        <f>'a22'!K12/'a21'!K12*100</f>
        <v>45.3815773994408</v>
      </c>
      <c r="L12" s="70">
        <f>'a22'!L12/'a21'!L12*100</f>
        <v>44.486336233923602</v>
      </c>
    </row>
    <row r="13" spans="1:12" ht="16.5" customHeight="1">
      <c r="A13" s="1">
        <v>1991</v>
      </c>
      <c r="B13" s="70">
        <f>'a22'!B13/'a21'!B13*100</f>
        <v>44.452481052874596</v>
      </c>
      <c r="C13" s="70">
        <f>'a22'!C13/'a21'!C13*100</f>
        <v>43.045172373497465</v>
      </c>
      <c r="D13" s="70">
        <f>'a22'!D13/'a21'!D13*100</f>
        <v>49.876952373454166</v>
      </c>
      <c r="E13" s="70">
        <f>'a22'!E13/'a21'!E13*100</f>
        <v>43.993888340474257</v>
      </c>
      <c r="F13" s="70">
        <f>'a22'!F13/'a21'!F13*100</f>
        <v>46.571539525055599</v>
      </c>
      <c r="G13" s="70">
        <f>'a22'!G13/'a21'!G13*100</f>
        <v>44.219206276858429</v>
      </c>
      <c r="H13" s="70">
        <f>'a22'!H13/'a21'!H13*100</f>
        <v>45.341338221611366</v>
      </c>
      <c r="I13" s="70">
        <f>'a22'!I13/'a21'!I13*100</f>
        <v>46.462331920117592</v>
      </c>
      <c r="J13" s="70">
        <f>'a22'!J13/'a21'!J13*100</f>
        <v>45.604183206916453</v>
      </c>
      <c r="K13" s="70">
        <f>'a22'!K13/'a21'!K13*100</f>
        <v>45.989423478824989</v>
      </c>
      <c r="L13" s="70">
        <f>'a22'!L13/'a21'!L13*100</f>
        <v>45.62512168327499</v>
      </c>
    </row>
    <row r="14" spans="1:12" ht="16.5" customHeight="1">
      <c r="A14" s="1">
        <v>1992</v>
      </c>
      <c r="B14" s="70">
        <f>'a22'!B14/'a21'!B14*100</f>
        <v>44.420693904461487</v>
      </c>
      <c r="C14" s="70">
        <f>'a22'!C14/'a21'!C14*100</f>
        <v>43.918406900346376</v>
      </c>
      <c r="D14" s="70">
        <f>'a22'!D14/'a21'!D14*100</f>
        <v>50.327115717289018</v>
      </c>
      <c r="E14" s="70">
        <f>'a22'!E14/'a21'!E14*100</f>
        <v>44.235966957732039</v>
      </c>
      <c r="F14" s="70">
        <f>'a22'!F14/'a21'!F14*100</f>
        <v>47.409051292554977</v>
      </c>
      <c r="G14" s="70">
        <f>'a22'!G14/'a21'!G14*100</f>
        <v>44.208588568634951</v>
      </c>
      <c r="H14" s="70">
        <f>'a22'!H14/'a21'!H14*100</f>
        <v>44.910995182789208</v>
      </c>
      <c r="I14" s="70">
        <f>'a22'!I14/'a21'!I14*100</f>
        <v>46.094397408755491</v>
      </c>
      <c r="J14" s="70">
        <f>'a22'!J14/'a21'!J14*100</f>
        <v>47.227842337764635</v>
      </c>
      <c r="K14" s="70">
        <f>'a22'!K14/'a21'!K14*100</f>
        <v>46.099009814385077</v>
      </c>
      <c r="L14" s="70">
        <f>'a22'!L14/'a21'!L14*100</f>
        <v>45.320478340733935</v>
      </c>
    </row>
    <row r="15" spans="1:12" ht="16.5" customHeight="1">
      <c r="A15" s="1">
        <v>1993</v>
      </c>
      <c r="B15" s="70">
        <f>'a22'!B15/'a21'!B15*100</f>
        <v>44.176562683995442</v>
      </c>
      <c r="C15" s="70">
        <f>'a22'!C15/'a21'!C15*100</f>
        <v>43.006574321106037</v>
      </c>
      <c r="D15" s="70">
        <f>'a22'!D15/'a21'!D15*100</f>
        <v>50.404099782577219</v>
      </c>
      <c r="E15" s="70">
        <f>'a22'!E15/'a21'!E15*100</f>
        <v>45.017619990183128</v>
      </c>
      <c r="F15" s="70">
        <f>'a22'!F15/'a21'!F15*100</f>
        <v>47.945426008489321</v>
      </c>
      <c r="G15" s="70">
        <f>'a22'!G15/'a21'!G15*100</f>
        <v>44.378949381209686</v>
      </c>
      <c r="H15" s="70">
        <f>'a22'!H15/'a21'!H15*100</f>
        <v>44.090364147362969</v>
      </c>
      <c r="I15" s="70">
        <f>'a22'!I15/'a21'!I15*100</f>
        <v>46.291500621415466</v>
      </c>
      <c r="J15" s="70">
        <f>'a22'!J15/'a21'!J15*100</f>
        <v>47.092941461769577</v>
      </c>
      <c r="K15" s="70">
        <f>'a22'!K15/'a21'!K15*100</f>
        <v>45.687631946767368</v>
      </c>
      <c r="L15" s="70">
        <f>'a22'!L15/'a21'!L15*100</f>
        <v>45.135913191599251</v>
      </c>
    </row>
    <row r="16" spans="1:12" ht="16.5" customHeight="1">
      <c r="A16" s="1">
        <v>1994</v>
      </c>
      <c r="B16" s="70">
        <f>'a22'!B16/'a21'!B16*100</f>
        <v>42.714966479334734</v>
      </c>
      <c r="C16" s="70">
        <f>'a22'!C16/'a21'!C16*100</f>
        <v>42.014082438758599</v>
      </c>
      <c r="D16" s="70">
        <f>'a22'!D16/'a21'!D16*100</f>
        <v>48.344194934451643</v>
      </c>
      <c r="E16" s="70">
        <f>'a22'!E16/'a21'!E16*100</f>
        <v>44.025022595608682</v>
      </c>
      <c r="F16" s="70">
        <f>'a22'!F16/'a21'!F16*100</f>
        <v>47.353878386282034</v>
      </c>
      <c r="G16" s="70">
        <f>'a22'!G16/'a21'!G16*100</f>
        <v>43.245465974637305</v>
      </c>
      <c r="H16" s="70">
        <f>'a22'!H16/'a21'!H16*100</f>
        <v>42.168820301810975</v>
      </c>
      <c r="I16" s="70">
        <f>'a22'!I16/'a21'!I16*100</f>
        <v>45.201501279797903</v>
      </c>
      <c r="J16" s="70">
        <f>'a22'!J16/'a21'!J16*100</f>
        <v>44.690790393286214</v>
      </c>
      <c r="K16" s="70">
        <f>'a22'!K16/'a21'!K16*100</f>
        <v>45.597784805017483</v>
      </c>
      <c r="L16" s="70">
        <f>'a22'!L16/'a21'!L16*100</f>
        <v>44.005570707950362</v>
      </c>
    </row>
    <row r="17" spans="1:12" ht="16.5" customHeight="1">
      <c r="A17" s="1">
        <v>1995</v>
      </c>
      <c r="B17" s="70">
        <f>'a22'!B17/'a21'!B17*100</f>
        <v>42.496728786490415</v>
      </c>
      <c r="C17" s="70">
        <f>'a22'!C17/'a21'!C17*100</f>
        <v>43.718621821817493</v>
      </c>
      <c r="D17" s="70">
        <f>'a22'!D17/'a21'!D17*100</f>
        <v>47.21804614158394</v>
      </c>
      <c r="E17" s="70">
        <f>'a22'!E17/'a21'!E17*100</f>
        <v>44.291394835745066</v>
      </c>
      <c r="F17" s="70">
        <f>'a22'!F17/'a21'!F17*100</f>
        <v>46.497299861357106</v>
      </c>
      <c r="G17" s="70">
        <f>'a22'!G17/'a21'!G17*100</f>
        <v>42.974094454329382</v>
      </c>
      <c r="H17" s="70">
        <f>'a22'!H17/'a21'!H17*100</f>
        <v>41.84881266483886</v>
      </c>
      <c r="I17" s="70">
        <f>'a22'!I17/'a21'!I17*100</f>
        <v>45.118722214756971</v>
      </c>
      <c r="J17" s="70">
        <f>'a22'!J17/'a21'!J17*100</f>
        <v>46.207396758680339</v>
      </c>
      <c r="K17" s="70">
        <f>'a22'!K17/'a21'!K17*100</f>
        <v>46.158648906978165</v>
      </c>
      <c r="L17" s="70">
        <f>'a22'!L17/'a21'!L17*100</f>
        <v>43.161383284164664</v>
      </c>
    </row>
    <row r="18" spans="1:12" ht="16.5" customHeight="1">
      <c r="A18" s="1">
        <v>1996</v>
      </c>
      <c r="B18" s="70">
        <f>'a22'!B18/'a21'!B18*100</f>
        <v>42.02761540575726</v>
      </c>
      <c r="C18" s="70">
        <f>'a22'!C18/'a21'!C18*100</f>
        <v>45.030594155915608</v>
      </c>
      <c r="D18" s="70">
        <f>'a22'!D18/'a21'!D18*100</f>
        <v>45.518313911916998</v>
      </c>
      <c r="E18" s="70">
        <f>'a22'!E18/'a21'!E18*100</f>
        <v>44.297078990298786</v>
      </c>
      <c r="F18" s="70">
        <f>'a22'!F18/'a21'!F18*100</f>
        <v>47.041777713860036</v>
      </c>
      <c r="G18" s="70">
        <f>'a22'!G18/'a21'!G18*100</f>
        <v>42.787299938306511</v>
      </c>
      <c r="H18" s="70">
        <f>'a22'!H18/'a21'!H18*100</f>
        <v>41.067082580968126</v>
      </c>
      <c r="I18" s="70">
        <f>'a22'!I18/'a21'!I18*100</f>
        <v>44.939901266088469</v>
      </c>
      <c r="J18" s="70">
        <f>'a22'!J18/'a21'!J18*100</f>
        <v>46.64590776395054</v>
      </c>
      <c r="K18" s="70">
        <f>'a22'!K18/'a21'!K18*100</f>
        <v>44.125747468731937</v>
      </c>
      <c r="L18" s="70">
        <f>'a22'!L18/'a21'!L18*100</f>
        <v>42.977848548005596</v>
      </c>
    </row>
    <row r="19" spans="1:12" ht="16.5" customHeight="1">
      <c r="A19" s="1">
        <v>1997</v>
      </c>
      <c r="B19" s="70">
        <f>'a22'!B19/'a21'!B19*100</f>
        <v>40.285974639451915</v>
      </c>
      <c r="C19" s="70">
        <f>'a22'!C19/'a21'!C19*100</f>
        <v>44.832533090257371</v>
      </c>
      <c r="D19" s="70">
        <f>'a22'!D19/'a21'!D19*100</f>
        <v>46.870517122203104</v>
      </c>
      <c r="E19" s="70">
        <f>'a22'!E19/'a21'!E19*100</f>
        <v>42.385317858999109</v>
      </c>
      <c r="F19" s="70">
        <f>'a22'!F19/'a21'!F19*100</f>
        <v>44.175399121638151</v>
      </c>
      <c r="G19" s="70">
        <f>'a22'!G19/'a21'!G19*100</f>
        <v>40.725007290341274</v>
      </c>
      <c r="H19" s="70">
        <f>'a22'!H19/'a21'!H19*100</f>
        <v>39.830931042722121</v>
      </c>
      <c r="I19" s="70">
        <f>'a22'!I19/'a21'!I19*100</f>
        <v>43.599700171423947</v>
      </c>
      <c r="J19" s="70">
        <f>'a22'!J19/'a21'!J19*100</f>
        <v>44.842423782921955</v>
      </c>
      <c r="K19" s="70">
        <f>'a22'!K19/'a21'!K19*100</f>
        <v>41.581284370357821</v>
      </c>
      <c r="L19" s="70">
        <f>'a22'!L19/'a21'!L19*100</f>
        <v>41.72028678954284</v>
      </c>
    </row>
    <row r="20" spans="1:12" ht="16.5" customHeight="1">
      <c r="A20" s="1">
        <v>1998</v>
      </c>
      <c r="B20" s="70">
        <f>'a22'!B20/'a21'!B20*100</f>
        <v>40.481495112123724</v>
      </c>
      <c r="C20" s="70">
        <f>'a22'!C20/'a21'!C20*100</f>
        <v>43.101065573125929</v>
      </c>
      <c r="D20" s="70">
        <f>'a22'!D20/'a21'!D20*100</f>
        <v>45.001935166122237</v>
      </c>
      <c r="E20" s="70">
        <f>'a22'!E20/'a21'!E20*100</f>
        <v>43.221328061001238</v>
      </c>
      <c r="F20" s="70">
        <f>'a22'!F20/'a21'!F20*100</f>
        <v>43.444309107542203</v>
      </c>
      <c r="G20" s="70">
        <f>'a22'!G20/'a21'!G20*100</f>
        <v>40.321097844286761</v>
      </c>
      <c r="H20" s="70">
        <f>'a22'!H20/'a21'!H20*100</f>
        <v>40.294361316721918</v>
      </c>
      <c r="I20" s="70">
        <f>'a22'!I20/'a21'!I20*100</f>
        <v>45.063248276545778</v>
      </c>
      <c r="J20" s="70">
        <f>'a22'!J20/'a21'!J20*100</f>
        <v>47.678410996621054</v>
      </c>
      <c r="K20" s="70">
        <f>'a22'!K20/'a21'!K20*100</f>
        <v>44.856194881499398</v>
      </c>
      <c r="L20" s="70">
        <f>'a22'!L20/'a21'!L20*100</f>
        <v>42.853473133859431</v>
      </c>
    </row>
    <row r="21" spans="1:12" ht="16.5" customHeight="1">
      <c r="A21" s="1">
        <v>1999</v>
      </c>
      <c r="B21" s="70">
        <f>'a22'!B21/'a21'!B21*100</f>
        <v>40.957319729197174</v>
      </c>
      <c r="C21" s="70">
        <f>'a22'!C21/'a21'!C21*100</f>
        <v>41.962956295959138</v>
      </c>
      <c r="D21" s="70">
        <f>'a22'!D21/'a21'!D21*100</f>
        <v>45.16772170730534</v>
      </c>
      <c r="E21" s="70">
        <f>'a22'!E21/'a21'!E21*100</f>
        <v>44.237734622820071</v>
      </c>
      <c r="F21" s="70">
        <f>'a22'!F21/'a21'!F21*100</f>
        <v>43.169736819572833</v>
      </c>
      <c r="G21" s="70">
        <f>'a22'!G21/'a21'!G21*100</f>
        <v>41.653807551112941</v>
      </c>
      <c r="H21" s="70">
        <f>'a22'!H21/'a21'!H21*100</f>
        <v>40.645547727475119</v>
      </c>
      <c r="I21" s="70">
        <f>'a22'!I21/'a21'!I21*100</f>
        <v>46.876186367879377</v>
      </c>
      <c r="J21" s="70">
        <f>'a22'!J21/'a21'!J21*100</f>
        <v>48.209135633590826</v>
      </c>
      <c r="K21" s="70">
        <f>'a22'!K21/'a21'!K21*100</f>
        <v>45.424370455397153</v>
      </c>
      <c r="L21" s="70">
        <f>'a22'!L21/'a21'!L21*100</f>
        <v>42.560490954553259</v>
      </c>
    </row>
    <row r="22" spans="1:12" ht="16.5" customHeight="1">
      <c r="A22" s="1">
        <v>2000</v>
      </c>
      <c r="B22" s="70">
        <f>'a22'!B22/'a21'!B22*100</f>
        <v>40.575198003627712</v>
      </c>
      <c r="C22" s="70">
        <f>'a22'!C22/'a21'!C22*100</f>
        <v>41.538928946425088</v>
      </c>
      <c r="D22" s="70">
        <f>'a22'!D22/'a21'!D22*100</f>
        <v>45.273064896814532</v>
      </c>
      <c r="E22" s="70">
        <f>'a22'!E22/'a21'!E22*100</f>
        <v>45.013782841871155</v>
      </c>
      <c r="F22" s="70">
        <f>'a22'!F22/'a21'!F22*100</f>
        <v>42.720988716904792</v>
      </c>
      <c r="G22" s="70">
        <f>'a22'!G22/'a21'!G22*100</f>
        <v>41.702659498670727</v>
      </c>
      <c r="H22" s="70">
        <f>'a22'!H22/'a21'!H22*100</f>
        <v>40.793582540477026</v>
      </c>
      <c r="I22" s="70">
        <f>'a22'!I22/'a21'!I22*100</f>
        <v>46.088955975178081</v>
      </c>
      <c r="J22" s="70">
        <f>'a22'!J22/'a21'!J22*100</f>
        <v>46.771947582766813</v>
      </c>
      <c r="K22" s="70">
        <f>'a22'!K22/'a21'!K22*100</f>
        <v>43.373772016563137</v>
      </c>
      <c r="L22" s="70">
        <f>'a22'!L22/'a21'!L22*100</f>
        <v>41.466286575743062</v>
      </c>
    </row>
    <row r="23" spans="1:12" ht="16.5" customHeight="1">
      <c r="A23" s="1">
        <v>2001</v>
      </c>
      <c r="B23" s="70">
        <f>'a22'!B23/'a21'!B23*100</f>
        <v>42.49109286890431</v>
      </c>
      <c r="C23" s="70">
        <f>'a22'!C23/'a21'!C23*100</f>
        <v>44.139588004328381</v>
      </c>
      <c r="D23" s="70">
        <f>'a22'!D23/'a21'!D23*100</f>
        <v>46.498113349264422</v>
      </c>
      <c r="E23" s="70">
        <f>'a22'!E23/'a21'!E23*100</f>
        <v>45.253376433117452</v>
      </c>
      <c r="F23" s="70">
        <f>'a22'!F23/'a21'!F23*100</f>
        <v>44.712121653802441</v>
      </c>
      <c r="G23" s="70">
        <f>'a22'!G23/'a21'!G23*100</f>
        <v>43.189312577311107</v>
      </c>
      <c r="H23" s="70">
        <f>'a22'!H23/'a21'!H23*100</f>
        <v>42.88571987089454</v>
      </c>
      <c r="I23" s="70">
        <f>'a22'!I23/'a21'!I23*100</f>
        <v>46.828150403546246</v>
      </c>
      <c r="J23" s="70">
        <f>'a22'!J23/'a21'!J23*100</f>
        <v>47.227348583532013</v>
      </c>
      <c r="K23" s="70">
        <f>'a22'!K23/'a21'!K23*100</f>
        <v>44.912462454606398</v>
      </c>
      <c r="L23" s="70">
        <f>'a22'!L23/'a21'!L23*100</f>
        <v>44.477342827716953</v>
      </c>
    </row>
    <row r="24" spans="1:12" ht="16.5" customHeight="1">
      <c r="A24" s="1">
        <v>2002</v>
      </c>
      <c r="B24" s="70">
        <f>'a22'!B24/'a21'!B24*100</f>
        <v>42.918853122028338</v>
      </c>
      <c r="C24" s="70">
        <f>'a22'!C24/'a21'!C24*100</f>
        <v>44.849050592059356</v>
      </c>
      <c r="D24" s="70">
        <f>'a22'!D24/'a21'!D24*100</f>
        <v>46.775661726909057</v>
      </c>
      <c r="E24" s="70">
        <f>'a22'!E24/'a21'!E24*100</f>
        <v>45.172119859271199</v>
      </c>
      <c r="F24" s="70">
        <f>'a22'!F24/'a21'!F24*100</f>
        <v>45.171375876401228</v>
      </c>
      <c r="G24" s="70">
        <f>'a22'!G24/'a21'!G24*100</f>
        <v>43.482340814687767</v>
      </c>
      <c r="H24" s="70">
        <f>'a22'!H24/'a21'!H24*100</f>
        <v>42.947359099230468</v>
      </c>
      <c r="I24" s="70">
        <f>'a22'!I24/'a21'!I24*100</f>
        <v>47.169274782861969</v>
      </c>
      <c r="J24" s="70">
        <f>'a22'!J24/'a21'!J24*100</f>
        <v>47.723912278380183</v>
      </c>
      <c r="K24" s="70">
        <f>'a22'!K24/'a21'!K24*100</f>
        <v>46.090666212683978</v>
      </c>
      <c r="L24" s="70">
        <f>'a22'!L24/'a21'!L24*100</f>
        <v>44.41702656564388</v>
      </c>
    </row>
    <row r="25" spans="1:12" ht="16.5" customHeight="1">
      <c r="A25" s="1">
        <v>2003</v>
      </c>
      <c r="B25" s="70">
        <f>'a22'!B25/'a21'!B25*100</f>
        <v>42.190244411275692</v>
      </c>
      <c r="C25" s="70">
        <f>'a22'!C25/'a21'!C25*100</f>
        <v>42.736422441707127</v>
      </c>
      <c r="D25" s="70">
        <f>'a22'!D25/'a21'!D25*100</f>
        <v>47.179639173754637</v>
      </c>
      <c r="E25" s="70">
        <f>'a22'!E25/'a21'!E25*100</f>
        <v>44.689189024988735</v>
      </c>
      <c r="F25" s="70">
        <f>'a22'!F25/'a21'!F25*100</f>
        <v>44.645103391233768</v>
      </c>
      <c r="G25" s="70">
        <f>'a22'!G25/'a21'!G25*100</f>
        <v>42.947865518213355</v>
      </c>
      <c r="H25" s="70">
        <f>'a22'!H25/'a21'!H25*100</f>
        <v>42.355860018841078</v>
      </c>
      <c r="I25" s="70">
        <f>'a22'!I25/'a21'!I25*100</f>
        <v>45.431099101061811</v>
      </c>
      <c r="J25" s="70">
        <f>'a22'!J25/'a21'!J25*100</f>
        <v>46.065786173597523</v>
      </c>
      <c r="K25" s="70">
        <f>'a22'!K25/'a21'!K25*100</f>
        <v>44.432338015771016</v>
      </c>
      <c r="L25" s="70">
        <f>'a22'!L25/'a21'!L25*100</f>
        <v>43.396250635870857</v>
      </c>
    </row>
    <row r="26" spans="1:12" ht="16.5" customHeight="1">
      <c r="A26" s="1">
        <v>2004</v>
      </c>
      <c r="B26" s="70">
        <f>'a22'!B26/'a21'!B26*100</f>
        <v>41.485089155294261</v>
      </c>
      <c r="C26" s="70">
        <f>'a22'!C26/'a21'!C26*100</f>
        <v>42.329771849979927</v>
      </c>
      <c r="D26" s="70">
        <f>'a22'!D26/'a21'!D26*100</f>
        <v>46.639442824603528</v>
      </c>
      <c r="E26" s="70">
        <f>'a22'!E26/'a21'!E26*100</f>
        <v>44.114849764778612</v>
      </c>
      <c r="F26" s="70">
        <f>'a22'!F26/'a21'!F26*100</f>
        <v>44.959457421153672</v>
      </c>
      <c r="G26" s="70">
        <f>'a22'!G26/'a21'!G26*100</f>
        <v>42.604011160209474</v>
      </c>
      <c r="H26" s="70">
        <f>'a22'!H26/'a21'!H26*100</f>
        <v>41.463497109373087</v>
      </c>
      <c r="I26" s="70">
        <f>'a22'!I26/'a21'!I26*100</f>
        <v>44.607688157045132</v>
      </c>
      <c r="J26" s="70">
        <f>'a22'!J26/'a21'!J26*100</f>
        <v>44.870058749515557</v>
      </c>
      <c r="K26" s="70">
        <f>'a22'!K26/'a21'!K26*100</f>
        <v>43.247894749927482</v>
      </c>
      <c r="L26" s="70">
        <f>'a22'!L26/'a21'!L26*100</f>
        <v>42.497348697384204</v>
      </c>
    </row>
    <row r="27" spans="1:12" ht="16.5" customHeight="1">
      <c r="A27" s="1">
        <v>2005</v>
      </c>
      <c r="B27" s="70">
        <f>'a22'!B27/'a21'!B27*100</f>
        <v>40.243039171815553</v>
      </c>
      <c r="C27" s="70">
        <f>'a22'!C27/'a21'!C27*100</f>
        <v>41.477187977194966</v>
      </c>
      <c r="D27" s="70">
        <f>'a22'!D27/'a21'!D27*100</f>
        <v>45.722223235737516</v>
      </c>
      <c r="E27" s="70">
        <f>'a22'!E27/'a21'!E27*100</f>
        <v>42.383671927326731</v>
      </c>
      <c r="F27" s="70">
        <f>'a22'!F27/'a21'!F27*100</f>
        <v>43.940793882717678</v>
      </c>
      <c r="G27" s="70">
        <f>'a22'!G27/'a21'!G27*100</f>
        <v>41.956232824415686</v>
      </c>
      <c r="H27" s="70">
        <f>'a22'!H27/'a21'!H27*100</f>
        <v>40.04270624105952</v>
      </c>
      <c r="I27" s="70">
        <f>'a22'!I27/'a21'!I27*100</f>
        <v>43.165801217164407</v>
      </c>
      <c r="J27" s="70">
        <f>'a22'!J27/'a21'!J27*100</f>
        <v>42.977749392986304</v>
      </c>
      <c r="K27" s="70">
        <f>'a22'!K27/'a21'!K27*100</f>
        <v>40.87839978715737</v>
      </c>
      <c r="L27" s="70">
        <f>'a22'!L27/'a21'!L27*100</f>
        <v>41.139357593605958</v>
      </c>
    </row>
    <row r="28" spans="1:12" ht="16.5" customHeight="1">
      <c r="A28" s="1">
        <v>2006</v>
      </c>
      <c r="B28" s="70">
        <f>'a22'!B28/'a21'!B28*100</f>
        <v>40.556199851252487</v>
      </c>
      <c r="C28" s="70">
        <f>'a22'!C28/'a21'!C28*100</f>
        <v>41.967529879508518</v>
      </c>
      <c r="D28" s="70">
        <f>'a22'!D28/'a21'!D28*100</f>
        <v>48.122979880311746</v>
      </c>
      <c r="E28" s="70">
        <f>'a22'!E28/'a21'!E28*100</f>
        <v>43.802378774636082</v>
      </c>
      <c r="F28" s="70">
        <f>'a22'!F28/'a21'!F28*100</f>
        <v>44.223070395647447</v>
      </c>
      <c r="G28" s="70">
        <f>'a22'!G28/'a21'!G28*100</f>
        <v>42.657520311810408</v>
      </c>
      <c r="H28" s="70">
        <f>'a22'!H28/'a21'!H28*100</f>
        <v>40.048776643833733</v>
      </c>
      <c r="I28" s="70">
        <f>'a22'!I28/'a21'!I28*100</f>
        <v>43.101879813526587</v>
      </c>
      <c r="J28" s="70">
        <f>'a22'!J28/'a21'!J28*100</f>
        <v>43.522766160781288</v>
      </c>
      <c r="K28" s="70">
        <f>'a22'!K28/'a21'!K28*100</f>
        <v>40.608715849448672</v>
      </c>
      <c r="L28" s="70">
        <f>'a22'!L28/'a21'!L28*100</f>
        <v>41.188237289399346</v>
      </c>
    </row>
    <row r="29" spans="1:12" ht="16.5" customHeight="1">
      <c r="A29" s="1">
        <v>2007</v>
      </c>
      <c r="B29" s="70">
        <f>'a22'!B29/'a21'!B29*100</f>
        <v>40.218935834727745</v>
      </c>
      <c r="C29" s="70">
        <f>'a22'!C29/'a21'!C29*100</f>
        <v>41.682199255525099</v>
      </c>
      <c r="D29" s="70">
        <f>'a22'!D29/'a21'!D29*100</f>
        <v>48.960390852015557</v>
      </c>
      <c r="E29" s="70">
        <f>'a22'!E29/'a21'!E29*100</f>
        <v>44.108404932142676</v>
      </c>
      <c r="F29" s="70">
        <f>'a22'!F29/'a21'!F29*100</f>
        <v>43.849800530009922</v>
      </c>
      <c r="G29" s="70">
        <f>'a22'!G29/'a21'!G29*100</f>
        <v>42.270161505869346</v>
      </c>
      <c r="H29" s="70">
        <f>'a22'!H29/'a21'!H29*100</f>
        <v>39.529515480021956</v>
      </c>
      <c r="I29" s="70">
        <f>'a22'!I29/'a21'!I29*100</f>
        <v>42.29408248410715</v>
      </c>
      <c r="J29" s="70">
        <f>'a22'!J29/'a21'!J29*100</f>
        <v>43.552192144171023</v>
      </c>
      <c r="K29" s="70">
        <f>'a22'!K29/'a21'!K29*100</f>
        <v>40.177574231205405</v>
      </c>
      <c r="L29" s="70">
        <f>'a22'!L29/'a21'!L29*100</f>
        <v>41.614624531349172</v>
      </c>
    </row>
    <row r="30" spans="1:12" ht="16.5" customHeight="1">
      <c r="A30" s="1">
        <v>2008</v>
      </c>
      <c r="B30" s="70">
        <f>'a22'!B30/'a21'!B30*100</f>
        <v>40.734564301875622</v>
      </c>
      <c r="C30" s="70">
        <f>'a22'!C30/'a21'!C30*100</f>
        <v>42.127731517222422</v>
      </c>
      <c r="D30" s="70">
        <f>'a22'!D30/'a21'!D30*100</f>
        <v>49.396141006826696</v>
      </c>
      <c r="E30" s="70">
        <f>'a22'!E30/'a21'!E30*100</f>
        <v>44.54609675197424</v>
      </c>
      <c r="F30" s="70">
        <f>'a22'!F30/'a21'!F30*100</f>
        <v>44.002331882174786</v>
      </c>
      <c r="G30" s="70">
        <f>'a22'!G30/'a21'!G30*100</f>
        <v>42.726855440608638</v>
      </c>
      <c r="H30" s="70">
        <f>'a22'!H30/'a21'!H30*100</f>
        <v>40.279446698675713</v>
      </c>
      <c r="I30" s="70">
        <f>'a22'!I30/'a21'!I30*100</f>
        <v>43.1646606527719</v>
      </c>
      <c r="J30" s="70">
        <f>'a22'!J30/'a21'!J30*100</f>
        <v>43.436684989194681</v>
      </c>
      <c r="K30" s="70">
        <f>'a22'!K30/'a21'!K30*100</f>
        <v>39.832363401192154</v>
      </c>
      <c r="L30" s="70">
        <f>'a22'!L30/'a21'!L30*100</f>
        <v>43.311187152703575</v>
      </c>
    </row>
    <row r="31" spans="1:12" ht="16.5" customHeight="1">
      <c r="A31" s="1">
        <v>2009</v>
      </c>
      <c r="B31" s="70">
        <f>'a22'!B31/'a21'!B31*100</f>
        <v>42.396813424057306</v>
      </c>
      <c r="C31" s="70">
        <f>'a22'!C31/'a21'!C31*100</f>
        <v>42.538016415336415</v>
      </c>
      <c r="D31" s="70">
        <f>'a22'!D31/'a21'!D31*100</f>
        <v>49.003400111229787</v>
      </c>
      <c r="E31" s="70">
        <f>'a22'!E31/'a21'!E31*100</f>
        <v>45.725782556818011</v>
      </c>
      <c r="F31" s="70">
        <f>'a22'!F31/'a21'!F31*100</f>
        <v>44.925462664179058</v>
      </c>
      <c r="G31" s="70">
        <f>'a22'!G31/'a21'!G31*100</f>
        <v>43.993867906897279</v>
      </c>
      <c r="H31" s="70">
        <f>'a22'!H31/'a21'!H31*100</f>
        <v>41.656093317218783</v>
      </c>
      <c r="I31" s="70">
        <f>'a22'!I31/'a21'!I31*100</f>
        <v>44.00896186056071</v>
      </c>
      <c r="J31" s="70">
        <f>'a22'!J31/'a21'!J31*100</f>
        <v>45.315430281334372</v>
      </c>
      <c r="K31" s="70">
        <f>'a22'!K31/'a21'!K31*100</f>
        <v>41.530488435911913</v>
      </c>
      <c r="L31" s="70">
        <f>'a22'!L31/'a21'!L31*100</f>
        <v>44.548770655252831</v>
      </c>
    </row>
    <row r="32" spans="1:12" ht="16.5" customHeight="1">
      <c r="A32" s="1">
        <v>2010</v>
      </c>
      <c r="B32" s="70">
        <f>'a22'!B32/'a21'!B32*100</f>
        <v>40.770692513877336</v>
      </c>
      <c r="C32" s="70">
        <f>'a22'!C32/'a21'!C32*100</f>
        <v>40.695593872217337</v>
      </c>
      <c r="D32" s="70">
        <f>'a22'!D32/'a21'!D32*100</f>
        <v>47.74847984074146</v>
      </c>
      <c r="E32" s="70">
        <f>'a22'!E32/'a21'!E32*100</f>
        <v>43.700587367678907</v>
      </c>
      <c r="F32" s="70">
        <f>'a22'!F32/'a21'!F32*100</f>
        <v>44.216479388007656</v>
      </c>
      <c r="G32" s="70">
        <f>'a22'!G32/'a21'!G32*100</f>
        <v>43.185956496429192</v>
      </c>
      <c r="H32" s="70">
        <f>'a22'!H32/'a21'!H32*100</f>
        <v>39.68856243223464</v>
      </c>
      <c r="I32" s="70">
        <f>'a22'!I32/'a21'!I32*100</f>
        <v>43.802263818906717</v>
      </c>
      <c r="J32" s="70">
        <f>'a22'!J32/'a21'!J32*100</f>
        <v>42.441287824308731</v>
      </c>
      <c r="K32" s="70">
        <f>'a22'!K32/'a21'!K32*100</f>
        <v>39.026575156202931</v>
      </c>
      <c r="L32" s="70">
        <f>'a22'!L32/'a21'!L32*100</f>
        <v>42.856991441649548</v>
      </c>
    </row>
    <row r="33" spans="1:12" ht="16.5" customHeight="1">
      <c r="A33" s="1">
        <v>2011</v>
      </c>
      <c r="B33" s="70">
        <f>'a22'!B33/'a21'!B33*100</f>
        <v>40.432292090772307</v>
      </c>
      <c r="C33" s="70">
        <f>'a22'!C33/'a21'!C33*100</f>
        <v>40.112333509725758</v>
      </c>
      <c r="D33" s="70">
        <f>'a22'!D33/'a21'!D33*100</f>
        <v>48.116371469301114</v>
      </c>
      <c r="E33" s="70">
        <f>'a22'!E33/'a21'!E33*100</f>
        <v>44.185033118547565</v>
      </c>
      <c r="F33" s="70">
        <f>'a22'!F33/'a21'!F33*100</f>
        <v>43.846609965244127</v>
      </c>
      <c r="G33" s="70">
        <f>'a22'!G33/'a21'!G33*100</f>
        <v>43.04543604057303</v>
      </c>
      <c r="H33" s="70">
        <f>'a22'!H33/'a21'!H33*100</f>
        <v>39.505446725926454</v>
      </c>
      <c r="I33" s="70">
        <f>'a22'!I33/'a21'!I33*100</f>
        <v>43.867231643773543</v>
      </c>
      <c r="J33" s="70">
        <f>'a22'!J33/'a21'!J33*100</f>
        <v>42.385169132218628</v>
      </c>
      <c r="K33" s="70">
        <f>'a22'!K33/'a21'!K33*100</f>
        <v>38.735615709867858</v>
      </c>
      <c r="L33" s="70">
        <f>'a22'!L33/'a21'!L33*100</f>
        <v>41.999757529109935</v>
      </c>
    </row>
    <row r="34" spans="1:12" ht="16.5" customHeight="1">
      <c r="A34" s="1">
        <v>2012</v>
      </c>
      <c r="B34" s="70">
        <f>'a22'!B34/'a21'!B34*100</f>
        <v>39.920570370400391</v>
      </c>
      <c r="C34" s="70">
        <f>'a22'!C34/'a21'!C34*100</f>
        <v>38.760240215642682</v>
      </c>
      <c r="D34" s="70">
        <f>'a22'!D34/'a21'!D34*100</f>
        <v>47.80074769650102</v>
      </c>
      <c r="E34" s="70">
        <f>'a22'!E34/'a21'!E34*100</f>
        <v>43.924583255585972</v>
      </c>
      <c r="F34" s="70">
        <f>'a22'!F34/'a21'!F34*100</f>
        <v>43.589769022853361</v>
      </c>
      <c r="G34" s="70">
        <f>'a22'!G34/'a21'!G34*100</f>
        <v>42.533491472040993</v>
      </c>
      <c r="H34" s="70">
        <f>'a22'!H34/'a21'!H34*100</f>
        <v>39.398671732387932</v>
      </c>
      <c r="I34" s="70">
        <f>'a22'!I34/'a21'!I34*100</f>
        <v>43.644095820330328</v>
      </c>
      <c r="J34" s="70">
        <f>'a22'!J34/'a21'!J34*100</f>
        <v>41.779860499973786</v>
      </c>
      <c r="K34" s="70">
        <f>'a22'!K34/'a21'!K34*100</f>
        <v>37.636393402569475</v>
      </c>
      <c r="L34" s="70">
        <f>'a22'!L34/'a21'!L34*100</f>
        <v>41.354883711936559</v>
      </c>
    </row>
    <row r="35" spans="1:12" ht="16.5" customHeight="1">
      <c r="A35" s="1">
        <v>2013</v>
      </c>
      <c r="B35" s="70">
        <f>'a22'!B35/'a21'!B35*100</f>
        <v>40.281036130677478</v>
      </c>
      <c r="C35" s="70">
        <f>'a22'!C35/'a21'!C35*100</f>
        <v>38.864699374126197</v>
      </c>
      <c r="D35" s="70">
        <f>'a22'!D35/'a21'!D35*100</f>
        <v>47.599248997618361</v>
      </c>
      <c r="E35" s="70">
        <f>'a22'!E35/'a21'!E35*100</f>
        <v>43.995537866306513</v>
      </c>
      <c r="F35" s="70">
        <f>'a22'!F35/'a21'!F35*100</f>
        <v>44.399139049092021</v>
      </c>
      <c r="G35" s="70">
        <f>'a22'!G35/'a21'!G35*100</f>
        <v>42.849559228145047</v>
      </c>
      <c r="H35" s="70">
        <f>'a22'!H35/'a21'!H35*100</f>
        <v>40.159233366410632</v>
      </c>
      <c r="I35" s="70">
        <f>'a22'!I35/'a21'!I35*100</f>
        <v>44.310215772342566</v>
      </c>
      <c r="J35" s="70">
        <f>'a22'!J35/'a21'!J35*100</f>
        <v>41.954088798158232</v>
      </c>
      <c r="K35" s="70">
        <f>'a22'!K35/'a21'!K35*100</f>
        <v>37.778783311621901</v>
      </c>
      <c r="L35" s="70">
        <f>'a22'!L35/'a21'!L35*100</f>
        <v>42.019972803655776</v>
      </c>
    </row>
    <row r="36" spans="1:12" ht="16.5" customHeight="1">
      <c r="A36" s="1">
        <v>2014</v>
      </c>
      <c r="B36" s="70">
        <f>'a22'!B36/'a21'!B36*100</f>
        <v>41.247243691857676</v>
      </c>
      <c r="C36" s="70">
        <f>'a22'!C36/'a21'!C36*100</f>
        <v>39.00569922819934</v>
      </c>
      <c r="D36" s="70">
        <f>'a22'!D36/'a21'!D36*100</f>
        <v>47.441171482624256</v>
      </c>
      <c r="E36" s="70">
        <f>'a22'!E36/'a21'!E36*100</f>
        <v>45.164570231581436</v>
      </c>
      <c r="F36" s="70">
        <f>'a22'!F36/'a21'!F36*100</f>
        <v>44.223459309115334</v>
      </c>
      <c r="G36" s="70">
        <f>'a22'!G36/'a21'!G36*100</f>
        <v>43.820410414583208</v>
      </c>
      <c r="H36" s="70">
        <f>'a22'!H36/'a21'!H36*100</f>
        <v>41.578981051801577</v>
      </c>
      <c r="I36" s="70">
        <f>'a22'!I36/'a21'!I36*100</f>
        <v>45.024656355176624</v>
      </c>
      <c r="J36" s="70">
        <f>'a22'!J36/'a21'!J36*100</f>
        <v>42.949593204860619</v>
      </c>
      <c r="K36" s="70">
        <f>'a22'!K36/'a21'!K36*100</f>
        <v>38.496674948050227</v>
      </c>
      <c r="L36" s="70">
        <f>'a22'!L36/'a21'!L36*100</f>
        <v>43.687892512810123</v>
      </c>
    </row>
    <row r="37" spans="1:12" ht="16.5" customHeight="1">
      <c r="A37" s="1">
        <v>2015</v>
      </c>
      <c r="B37" s="70">
        <f>'a22'!B37/'a21'!B37*100</f>
        <v>42.215555825516617</v>
      </c>
      <c r="C37" s="70">
        <f>'a22'!C37/'a21'!C37*100</f>
        <v>39.289279480488915</v>
      </c>
      <c r="D37" s="70">
        <f>'a22'!D37/'a21'!D37*100</f>
        <v>47.93734487293095</v>
      </c>
      <c r="E37" s="70">
        <f>'a22'!E37/'a21'!E37*100</f>
        <v>46.321310105418966</v>
      </c>
      <c r="F37" s="70">
        <f>'a22'!F37/'a21'!F37*100</f>
        <v>44.894503358315156</v>
      </c>
      <c r="G37" s="70">
        <f>'a22'!G37/'a21'!G37*100</f>
        <v>43.972699534324526</v>
      </c>
      <c r="H37" s="70">
        <f>'a22'!H37/'a21'!H37*100</f>
        <v>41.879312400918508</v>
      </c>
      <c r="I37" s="70">
        <f>'a22'!I37/'a21'!I37*100</f>
        <v>46.067447094199728</v>
      </c>
      <c r="J37" s="70">
        <f>'a22'!J37/'a21'!J37*100</f>
        <v>44.55678171265243</v>
      </c>
      <c r="K37" s="70">
        <f>'a22'!K37/'a21'!K37*100</f>
        <v>40.763193935813582</v>
      </c>
      <c r="L37" s="70">
        <f>'a22'!L37/'a21'!L37*100</f>
        <v>44.761739679389088</v>
      </c>
    </row>
    <row r="38" spans="1:12" ht="16.5" customHeight="1">
      <c r="A38" s="1">
        <v>2016</v>
      </c>
      <c r="B38" s="70">
        <f>'a22'!B38/'a21'!B38*100</f>
        <v>43.312295976162126</v>
      </c>
      <c r="C38" s="70">
        <f>'a22'!C38/'a21'!C38*100</f>
        <v>40.321084831174666</v>
      </c>
      <c r="D38" s="70">
        <f>'a22'!D38/'a21'!D38*100</f>
        <v>47.339385936813954</v>
      </c>
      <c r="E38" s="70">
        <f>'a22'!E38/'a21'!E38*100</f>
        <v>46.185430068602599</v>
      </c>
      <c r="F38" s="70">
        <f>'a22'!F38/'a21'!F38*100</f>
        <v>44.776519783007082</v>
      </c>
      <c r="G38" s="70">
        <f>'a22'!G38/'a21'!G38*100</f>
        <v>44.155201764258585</v>
      </c>
      <c r="H38" s="70">
        <f>'a22'!H38/'a21'!H38*100</f>
        <v>42.51523861062477</v>
      </c>
      <c r="I38" s="70">
        <f>'a22'!I38/'a21'!I38*100</f>
        <v>46.718697828545977</v>
      </c>
      <c r="J38" s="70">
        <f>'a22'!J38/'a21'!J38*100</f>
        <v>45.016865273814602</v>
      </c>
      <c r="K38" s="70">
        <f>'a22'!K38/'a21'!K38*100</f>
        <v>42.176722206159326</v>
      </c>
      <c r="L38" s="70">
        <f>'a22'!L38/'a21'!L38*100</f>
        <v>45.279634571699958</v>
      </c>
    </row>
    <row r="39" spans="1:12" ht="16.5" customHeight="1">
      <c r="A39" s="1">
        <v>2017</v>
      </c>
      <c r="B39" s="70">
        <f>'a22'!B39/'a21'!B39*100</f>
        <v>42.41589771353943</v>
      </c>
      <c r="C39" s="70">
        <f>'a22'!C39/'a21'!C39*100</f>
        <v>39.491291621349148</v>
      </c>
      <c r="D39" s="70">
        <f>'a22'!D39/'a21'!D39*100</f>
        <v>47.028662664109575</v>
      </c>
      <c r="E39" s="70">
        <f>'a22'!E39/'a21'!E39*100</f>
        <v>45.014653754930386</v>
      </c>
      <c r="F39" s="70">
        <f>'a22'!F39/'a21'!F39*100</f>
        <v>44.117081508621922</v>
      </c>
      <c r="G39" s="70">
        <f>'a22'!G39/'a21'!G39*100</f>
        <v>43.205207178985262</v>
      </c>
      <c r="H39" s="70">
        <f>'a22'!H39/'a21'!H39*100</f>
        <v>42.151136258000875</v>
      </c>
      <c r="I39" s="70">
        <f>'a22'!I39/'a21'!I39*100</f>
        <v>44.96878755198383</v>
      </c>
      <c r="J39" s="70">
        <f>'a22'!J39/'a21'!J39*100</f>
        <v>43.644846282578776</v>
      </c>
      <c r="K39" s="70">
        <f>'a22'!K39/'a21'!K39*100</f>
        <v>41.155325610082308</v>
      </c>
      <c r="L39" s="70">
        <f>'a22'!L39/'a21'!L39*100</f>
        <v>44.376690272575807</v>
      </c>
    </row>
    <row r="40" spans="1:12" s="67" customFormat="1">
      <c r="A40" s="67">
        <v>2018</v>
      </c>
      <c r="B40" s="70">
        <f>'a22'!B40/'a21'!B40*100</f>
        <v>41.963047204909103</v>
      </c>
      <c r="C40" s="70">
        <f>'a22'!C40/'a21'!C40*100</f>
        <v>40.041180306876939</v>
      </c>
      <c r="D40" s="70">
        <f>'a22'!D40/'a21'!D40*100</f>
        <v>46.674899970786356</v>
      </c>
      <c r="E40" s="70">
        <f>'a22'!E40/'a21'!E40*100</f>
        <v>45.458387613725534</v>
      </c>
      <c r="F40" s="70">
        <f>'a22'!F40/'a21'!F40*100</f>
        <v>43.578731890614478</v>
      </c>
      <c r="G40" s="70">
        <f>'a22'!G40/'a21'!G40*100</f>
        <v>42.955654029231383</v>
      </c>
      <c r="H40" s="70">
        <f>'a22'!H40/'a21'!H40*100</f>
        <v>41.754504636040231</v>
      </c>
      <c r="I40" s="70">
        <f>'a22'!I40/'a21'!I40*100</f>
        <v>44.999147004687686</v>
      </c>
      <c r="J40" s="70">
        <f>'a22'!J40/'a21'!J40*100</f>
        <v>43.572032782632597</v>
      </c>
      <c r="K40" s="70">
        <f>'a22'!K40/'a21'!K40*100</f>
        <v>40.746861602088622</v>
      </c>
      <c r="L40" s="70">
        <f>'a22'!L40/'a21'!L40*100</f>
        <v>43.94929422262269</v>
      </c>
    </row>
    <row r="41" spans="1:12" s="67" customFormat="1">
      <c r="B41" s="18"/>
      <c r="C41" s="18"/>
      <c r="D41" s="18"/>
      <c r="E41" s="18"/>
      <c r="F41" s="18"/>
      <c r="G41" s="18"/>
      <c r="H41" s="18"/>
      <c r="I41" s="18"/>
      <c r="J41" s="18"/>
      <c r="K41" s="18"/>
      <c r="L41" s="18"/>
    </row>
    <row r="42" spans="1:12" ht="16.5" customHeight="1">
      <c r="B42" s="18" t="s">
        <v>340</v>
      </c>
      <c r="C42" s="18"/>
      <c r="D42" s="18"/>
      <c r="E42" s="18"/>
      <c r="F42" s="18"/>
      <c r="G42" s="18"/>
      <c r="H42" s="18"/>
      <c r="I42" s="18"/>
      <c r="J42" s="18"/>
      <c r="K42" s="18"/>
      <c r="L42" s="18"/>
    </row>
    <row r="43" spans="1:12">
      <c r="A43" s="67" t="s">
        <v>989</v>
      </c>
      <c r="B43" s="70">
        <f>(POWER(B40/B3, 1/37)-1)*100</f>
        <v>0.22299177091498201</v>
      </c>
      <c r="C43" s="70">
        <f t="shared" ref="C43:L43" si="0">(POWER(C40/C3, 1/37)-1)*100</f>
        <v>0.35855356359411061</v>
      </c>
      <c r="D43" s="70">
        <f t="shared" si="0"/>
        <v>0.23975411386594203</v>
      </c>
      <c r="E43" s="70">
        <f t="shared" si="0"/>
        <v>0.52640782206216929</v>
      </c>
      <c r="F43" s="70">
        <f t="shared" si="0"/>
        <v>0.34777066717655014</v>
      </c>
      <c r="G43" s="70">
        <f t="shared" si="0"/>
        <v>0.57670213333107512</v>
      </c>
      <c r="H43" s="70">
        <f t="shared" si="0"/>
        <v>0.40839826029153148</v>
      </c>
      <c r="I43" s="70">
        <f t="shared" si="0"/>
        <v>0.35360688645931226</v>
      </c>
      <c r="J43" s="70">
        <f t="shared" si="0"/>
        <v>0.39784388542334348</v>
      </c>
      <c r="K43" s="70">
        <f t="shared" si="0"/>
        <v>0.27283838341494171</v>
      </c>
      <c r="L43" s="70">
        <f t="shared" si="0"/>
        <v>0.71780427099490396</v>
      </c>
    </row>
    <row r="44" spans="1:12" s="89" customFormat="1">
      <c r="B44" s="5"/>
      <c r="C44" s="5"/>
      <c r="D44" s="5"/>
      <c r="E44" s="5"/>
      <c r="F44" s="5"/>
      <c r="G44" s="5"/>
      <c r="H44" s="5"/>
      <c r="I44" s="5"/>
      <c r="J44" s="5"/>
      <c r="K44" s="5"/>
      <c r="L44" s="5"/>
    </row>
    <row r="45" spans="1:12">
      <c r="B45" s="1" t="s">
        <v>938</v>
      </c>
    </row>
    <row r="46" spans="1:12">
      <c r="B46" s="67" t="s">
        <v>1235</v>
      </c>
    </row>
  </sheetData>
  <phoneticPr fontId="16" type="noConversion"/>
  <pageMargins left="0.75" right="0.75" top="1" bottom="1" header="0.5" footer="0.5"/>
  <pageSetup scale="73" orientation="landscape" r:id="rId1"/>
  <headerFooter alignWithMargins="0"/>
  <rowBreaks count="2" manualBreakCount="2">
    <brk id="50" max="16383" man="1"/>
    <brk id="56" max="16383" man="1"/>
  </rowBreaks>
</worksheet>
</file>

<file path=xl/worksheets/sheet63.xml><?xml version="1.0" encoding="utf-8"?>
<worksheet xmlns="http://schemas.openxmlformats.org/spreadsheetml/2006/main" xmlns:r="http://schemas.openxmlformats.org/officeDocument/2006/relationships">
  <dimension ref="A1:L46"/>
  <sheetViews>
    <sheetView view="pageBreakPreview" zoomScaleSheetLayoutView="100" workbookViewId="0">
      <selection activeCell="A2" sqref="A2:XFD2"/>
    </sheetView>
  </sheetViews>
  <sheetFormatPr defaultRowHeight="12.75"/>
  <cols>
    <col min="1" max="1" width="9.125" style="1" bestFit="1" customWidth="1"/>
    <col min="2" max="2" width="10" style="1" customWidth="1"/>
    <col min="3" max="3" width="11.625" style="1" customWidth="1"/>
    <col min="4" max="4" width="10.375" style="1" customWidth="1"/>
    <col min="5" max="5" width="10.5" style="1" customWidth="1"/>
    <col min="6" max="6" width="11.25" style="1" bestFit="1" customWidth="1"/>
    <col min="7" max="7" width="9.875" style="1" customWidth="1"/>
    <col min="8" max="8" width="9.75" style="1" bestFit="1" customWidth="1"/>
    <col min="9" max="9" width="9.125" style="1" bestFit="1" customWidth="1"/>
    <col min="10" max="10" width="10.375" style="1" bestFit="1" customWidth="1"/>
    <col min="11" max="11" width="9.25" style="1" bestFit="1" customWidth="1"/>
    <col min="12" max="12" width="11.875" style="1" bestFit="1" customWidth="1"/>
    <col min="13" max="16384" width="9" style="1"/>
  </cols>
  <sheetData>
    <row r="1" spans="1:12">
      <c r="B1" s="1" t="s">
        <v>879</v>
      </c>
    </row>
    <row r="2" spans="1:12" s="280" customFormat="1" ht="25.5">
      <c r="B2" s="280" t="s">
        <v>264</v>
      </c>
      <c r="C2" s="277" t="s">
        <v>785</v>
      </c>
      <c r="D2" s="277" t="s">
        <v>281</v>
      </c>
      <c r="E2" s="280" t="s">
        <v>282</v>
      </c>
      <c r="F2" s="280" t="s">
        <v>283</v>
      </c>
      <c r="G2" s="280" t="s">
        <v>284</v>
      </c>
      <c r="H2" s="280" t="s">
        <v>285</v>
      </c>
      <c r="I2" s="280" t="s">
        <v>286</v>
      </c>
      <c r="J2" s="280" t="s">
        <v>287</v>
      </c>
      <c r="K2" s="280" t="s">
        <v>288</v>
      </c>
      <c r="L2" s="280" t="s">
        <v>289</v>
      </c>
    </row>
    <row r="3" spans="1:12" ht="18" customHeight="1">
      <c r="A3" s="1">
        <v>1981</v>
      </c>
      <c r="B3" s="295">
        <v>209893</v>
      </c>
      <c r="C3" s="295">
        <v>3308</v>
      </c>
      <c r="D3" s="321">
        <v>774</v>
      </c>
      <c r="E3" s="295">
        <v>5984</v>
      </c>
      <c r="F3" s="295">
        <v>4567</v>
      </c>
      <c r="G3" s="295">
        <v>49185</v>
      </c>
      <c r="H3" s="295">
        <v>79153</v>
      </c>
      <c r="I3" s="295">
        <v>8174</v>
      </c>
      <c r="J3" s="295">
        <v>7957</v>
      </c>
      <c r="K3" s="295">
        <v>22924</v>
      </c>
      <c r="L3" s="295">
        <v>26952</v>
      </c>
    </row>
    <row r="4" spans="1:12" ht="18" customHeight="1">
      <c r="A4" s="1">
        <v>1982</v>
      </c>
      <c r="B4" s="295">
        <v>230982</v>
      </c>
      <c r="C4" s="295">
        <v>3692</v>
      </c>
      <c r="D4" s="321">
        <v>913</v>
      </c>
      <c r="E4" s="295">
        <v>6693</v>
      </c>
      <c r="F4" s="295">
        <v>5130</v>
      </c>
      <c r="G4" s="295">
        <v>53123</v>
      </c>
      <c r="H4" s="295">
        <v>88000</v>
      </c>
      <c r="I4" s="295">
        <v>9178</v>
      </c>
      <c r="J4" s="295">
        <v>9003</v>
      </c>
      <c r="K4" s="295">
        <v>25240</v>
      </c>
      <c r="L4" s="295">
        <v>29009</v>
      </c>
    </row>
    <row r="5" spans="1:12" ht="18" customHeight="1">
      <c r="A5" s="1">
        <v>1983</v>
      </c>
      <c r="B5" s="295">
        <v>243955</v>
      </c>
      <c r="C5" s="295">
        <v>3817</v>
      </c>
      <c r="D5" s="321">
        <v>975</v>
      </c>
      <c r="E5" s="295">
        <v>7169</v>
      </c>
      <c r="F5" s="295">
        <v>5511</v>
      </c>
      <c r="G5" s="295">
        <v>56149</v>
      </c>
      <c r="H5" s="295">
        <v>95592</v>
      </c>
      <c r="I5" s="295">
        <v>9437</v>
      </c>
      <c r="J5" s="295">
        <v>9029</v>
      </c>
      <c r="K5" s="295">
        <v>25774</v>
      </c>
      <c r="L5" s="295">
        <v>29478</v>
      </c>
    </row>
    <row r="6" spans="1:12" ht="18" customHeight="1">
      <c r="A6" s="1">
        <v>1984</v>
      </c>
      <c r="B6" s="295">
        <v>264398</v>
      </c>
      <c r="C6" s="295">
        <v>4057</v>
      </c>
      <c r="D6" s="295">
        <v>1023</v>
      </c>
      <c r="E6" s="295">
        <v>7760</v>
      </c>
      <c r="F6" s="295">
        <v>5916</v>
      </c>
      <c r="G6" s="295">
        <v>61950</v>
      </c>
      <c r="H6" s="295">
        <v>104370</v>
      </c>
      <c r="I6" s="295">
        <v>10785</v>
      </c>
      <c r="J6" s="295">
        <v>9669</v>
      </c>
      <c r="K6" s="295">
        <v>26467</v>
      </c>
      <c r="L6" s="295">
        <v>31274</v>
      </c>
    </row>
    <row r="7" spans="1:12" ht="18" customHeight="1">
      <c r="A7" s="1">
        <v>1985</v>
      </c>
      <c r="B7" s="295">
        <v>289127</v>
      </c>
      <c r="C7" s="295">
        <v>4395</v>
      </c>
      <c r="D7" s="295">
        <v>1110</v>
      </c>
      <c r="E7" s="295">
        <v>8592</v>
      </c>
      <c r="F7" s="295">
        <v>6358</v>
      </c>
      <c r="G7" s="295">
        <v>66874</v>
      </c>
      <c r="H7" s="295">
        <v>114391</v>
      </c>
      <c r="I7" s="295">
        <v>11826</v>
      </c>
      <c r="J7" s="295">
        <v>10487</v>
      </c>
      <c r="K7" s="295">
        <v>29954</v>
      </c>
      <c r="L7" s="295">
        <v>33847</v>
      </c>
    </row>
    <row r="8" spans="1:12" ht="18" customHeight="1">
      <c r="A8" s="1">
        <v>1986</v>
      </c>
      <c r="B8" s="295">
        <v>305989</v>
      </c>
      <c r="C8" s="295">
        <v>4688</v>
      </c>
      <c r="D8" s="295">
        <v>1228</v>
      </c>
      <c r="E8" s="295">
        <v>8959</v>
      </c>
      <c r="F8" s="295">
        <v>6838</v>
      </c>
      <c r="G8" s="295">
        <v>71030</v>
      </c>
      <c r="H8" s="295">
        <v>121745</v>
      </c>
      <c r="I8" s="295">
        <v>12232</v>
      </c>
      <c r="J8" s="295">
        <v>11525</v>
      </c>
      <c r="K8" s="295">
        <v>30728</v>
      </c>
      <c r="L8" s="295">
        <v>35633</v>
      </c>
    </row>
    <row r="9" spans="1:12" ht="18" customHeight="1">
      <c r="A9" s="1">
        <v>1987</v>
      </c>
      <c r="B9" s="295">
        <v>326407</v>
      </c>
      <c r="C9" s="295">
        <v>5226</v>
      </c>
      <c r="D9" s="295">
        <v>1310</v>
      </c>
      <c r="E9" s="295">
        <v>9592</v>
      </c>
      <c r="F9" s="295">
        <v>7338</v>
      </c>
      <c r="G9" s="295">
        <v>76287</v>
      </c>
      <c r="H9" s="295">
        <v>131708</v>
      </c>
      <c r="I9" s="295">
        <v>12642</v>
      </c>
      <c r="J9" s="295">
        <v>10630</v>
      </c>
      <c r="K9" s="295">
        <v>31445</v>
      </c>
      <c r="L9" s="295">
        <v>38703</v>
      </c>
    </row>
    <row r="10" spans="1:12" ht="18" customHeight="1">
      <c r="A10" s="1">
        <v>1988</v>
      </c>
      <c r="B10" s="295">
        <v>355092</v>
      </c>
      <c r="C10" s="295">
        <v>5705</v>
      </c>
      <c r="D10" s="295">
        <v>1428</v>
      </c>
      <c r="E10" s="295">
        <v>10379</v>
      </c>
      <c r="F10" s="295">
        <v>7934</v>
      </c>
      <c r="G10" s="295">
        <v>81800</v>
      </c>
      <c r="H10" s="295">
        <v>144527</v>
      </c>
      <c r="I10" s="295">
        <v>13526</v>
      </c>
      <c r="J10" s="295">
        <v>11223</v>
      </c>
      <c r="K10" s="295">
        <v>34574</v>
      </c>
      <c r="L10" s="295">
        <v>42320</v>
      </c>
    </row>
    <row r="11" spans="1:12" ht="18" customHeight="1">
      <c r="A11" s="1">
        <v>1989</v>
      </c>
      <c r="B11" s="295">
        <v>387460</v>
      </c>
      <c r="C11" s="295">
        <v>6105</v>
      </c>
      <c r="D11" s="295">
        <v>1537</v>
      </c>
      <c r="E11" s="295">
        <v>11239</v>
      </c>
      <c r="F11" s="295">
        <v>8602</v>
      </c>
      <c r="G11" s="295">
        <v>89101</v>
      </c>
      <c r="H11" s="295">
        <v>157772</v>
      </c>
      <c r="I11" s="295">
        <v>14475</v>
      </c>
      <c r="J11" s="295">
        <v>11750</v>
      </c>
      <c r="K11" s="295">
        <v>37623</v>
      </c>
      <c r="L11" s="295">
        <v>47448</v>
      </c>
    </row>
    <row r="12" spans="1:12" ht="18" customHeight="1">
      <c r="A12" s="1">
        <v>1990</v>
      </c>
      <c r="B12" s="295">
        <v>403288</v>
      </c>
      <c r="C12" s="295">
        <v>6403</v>
      </c>
      <c r="D12" s="295">
        <v>1582</v>
      </c>
      <c r="E12" s="295">
        <v>11607</v>
      </c>
      <c r="F12" s="295">
        <v>8877</v>
      </c>
      <c r="G12" s="295">
        <v>91738</v>
      </c>
      <c r="H12" s="295">
        <v>162824</v>
      </c>
      <c r="I12" s="295">
        <v>15177</v>
      </c>
      <c r="J12" s="295">
        <v>12469</v>
      </c>
      <c r="K12" s="295">
        <v>39524</v>
      </c>
      <c r="L12" s="295">
        <v>51119</v>
      </c>
    </row>
    <row r="13" spans="1:12" ht="18" customHeight="1">
      <c r="A13" s="1">
        <v>1991</v>
      </c>
      <c r="B13" s="295">
        <v>418385</v>
      </c>
      <c r="C13" s="295">
        <v>6724</v>
      </c>
      <c r="D13" s="295">
        <v>1634</v>
      </c>
      <c r="E13" s="295">
        <v>12036</v>
      </c>
      <c r="F13" s="295">
        <v>9286</v>
      </c>
      <c r="G13" s="295">
        <v>95178</v>
      </c>
      <c r="H13" s="295">
        <v>168748</v>
      </c>
      <c r="I13" s="295">
        <v>15407</v>
      </c>
      <c r="J13" s="295">
        <v>12594</v>
      </c>
      <c r="K13" s="295">
        <v>41077</v>
      </c>
      <c r="L13" s="295">
        <v>53599</v>
      </c>
    </row>
    <row r="14" spans="1:12" ht="18" customHeight="1">
      <c r="A14" s="1">
        <v>1992</v>
      </c>
      <c r="B14" s="295">
        <v>431646</v>
      </c>
      <c r="C14" s="295">
        <v>6937</v>
      </c>
      <c r="D14" s="295">
        <v>1708</v>
      </c>
      <c r="E14" s="295">
        <v>12416</v>
      </c>
      <c r="F14" s="295">
        <v>9696</v>
      </c>
      <c r="G14" s="295">
        <v>97270</v>
      </c>
      <c r="H14" s="295">
        <v>174902</v>
      </c>
      <c r="I14" s="295">
        <v>15641</v>
      </c>
      <c r="J14" s="295">
        <v>12526</v>
      </c>
      <c r="K14" s="295">
        <v>42066</v>
      </c>
      <c r="L14" s="295">
        <v>56445</v>
      </c>
    </row>
    <row r="15" spans="1:12" ht="18" customHeight="1">
      <c r="A15" s="1">
        <v>1993</v>
      </c>
      <c r="B15" s="295">
        <v>446165</v>
      </c>
      <c r="C15" s="295">
        <v>7015</v>
      </c>
      <c r="D15" s="295">
        <v>1798</v>
      </c>
      <c r="E15" s="295">
        <v>12843</v>
      </c>
      <c r="F15" s="295">
        <v>10015</v>
      </c>
      <c r="G15" s="295">
        <v>100315</v>
      </c>
      <c r="H15" s="295">
        <v>179404</v>
      </c>
      <c r="I15" s="295">
        <v>15956</v>
      </c>
      <c r="J15" s="295">
        <v>13276</v>
      </c>
      <c r="K15" s="295">
        <v>44536</v>
      </c>
      <c r="L15" s="295">
        <v>59136</v>
      </c>
    </row>
    <row r="16" spans="1:12" ht="18" customHeight="1">
      <c r="A16" s="1">
        <v>1994</v>
      </c>
      <c r="B16" s="295">
        <v>454577</v>
      </c>
      <c r="C16" s="295">
        <v>7245</v>
      </c>
      <c r="D16" s="295">
        <v>1798</v>
      </c>
      <c r="E16" s="295">
        <v>12922</v>
      </c>
      <c r="F16" s="295">
        <v>10141</v>
      </c>
      <c r="G16" s="295">
        <v>100896</v>
      </c>
      <c r="H16" s="295">
        <v>182869</v>
      </c>
      <c r="I16" s="295">
        <v>16206</v>
      </c>
      <c r="J16" s="295">
        <v>13495</v>
      </c>
      <c r="K16" s="295">
        <v>45542</v>
      </c>
      <c r="L16" s="295">
        <v>61552</v>
      </c>
    </row>
    <row r="17" spans="1:12" ht="18" customHeight="1">
      <c r="A17" s="1">
        <v>1995</v>
      </c>
      <c r="B17" s="295">
        <v>465677</v>
      </c>
      <c r="C17" s="295">
        <v>7153</v>
      </c>
      <c r="D17" s="295">
        <v>1842</v>
      </c>
      <c r="E17" s="295">
        <v>13062</v>
      </c>
      <c r="F17" s="295">
        <v>10226</v>
      </c>
      <c r="G17" s="295">
        <v>102224</v>
      </c>
      <c r="H17" s="295">
        <v>188405</v>
      </c>
      <c r="I17" s="295">
        <v>16460</v>
      </c>
      <c r="J17" s="295">
        <v>14024</v>
      </c>
      <c r="K17" s="295">
        <v>46349</v>
      </c>
      <c r="L17" s="295">
        <v>63967</v>
      </c>
    </row>
    <row r="18" spans="1:12" ht="18" customHeight="1">
      <c r="A18" s="1">
        <v>1996</v>
      </c>
      <c r="B18" s="295">
        <v>475528</v>
      </c>
      <c r="C18" s="295">
        <v>7112</v>
      </c>
      <c r="D18" s="295">
        <v>1878</v>
      </c>
      <c r="E18" s="295">
        <v>12934</v>
      </c>
      <c r="F18" s="295">
        <v>10315</v>
      </c>
      <c r="G18" s="295">
        <v>104556</v>
      </c>
      <c r="H18" s="295">
        <v>191735</v>
      </c>
      <c r="I18" s="295">
        <v>16759</v>
      </c>
      <c r="J18" s="295">
        <v>14632</v>
      </c>
      <c r="K18" s="295">
        <v>48167</v>
      </c>
      <c r="L18" s="295">
        <v>65414</v>
      </c>
    </row>
    <row r="19" spans="1:12" ht="18" customHeight="1">
      <c r="A19" s="1">
        <v>1997</v>
      </c>
      <c r="B19" s="295">
        <v>494931</v>
      </c>
      <c r="C19" s="295">
        <v>7079</v>
      </c>
      <c r="D19" s="295">
        <v>1909</v>
      </c>
      <c r="E19" s="295">
        <v>13376</v>
      </c>
      <c r="F19" s="295">
        <v>10527</v>
      </c>
      <c r="G19" s="295">
        <v>107026</v>
      </c>
      <c r="H19" s="295">
        <v>202013</v>
      </c>
      <c r="I19" s="295">
        <v>16937</v>
      </c>
      <c r="J19" s="295">
        <v>14283</v>
      </c>
      <c r="K19" s="295">
        <v>51847</v>
      </c>
      <c r="L19" s="295">
        <v>67908</v>
      </c>
    </row>
    <row r="20" spans="1:12" ht="18" customHeight="1">
      <c r="A20" s="1">
        <v>1998</v>
      </c>
      <c r="B20" s="295">
        <v>518587</v>
      </c>
      <c r="C20" s="295">
        <v>7183</v>
      </c>
      <c r="D20" s="295">
        <v>1946</v>
      </c>
      <c r="E20" s="295">
        <v>14024</v>
      </c>
      <c r="F20" s="295">
        <v>10999</v>
      </c>
      <c r="G20" s="295">
        <v>110735</v>
      </c>
      <c r="H20" s="295">
        <v>214205</v>
      </c>
      <c r="I20" s="295">
        <v>17569</v>
      </c>
      <c r="J20" s="295">
        <v>14674</v>
      </c>
      <c r="K20" s="295">
        <v>55576</v>
      </c>
      <c r="L20" s="295">
        <v>69670</v>
      </c>
    </row>
    <row r="21" spans="1:12" ht="18" customHeight="1">
      <c r="A21" s="1">
        <v>1999</v>
      </c>
      <c r="B21" s="295">
        <v>546260</v>
      </c>
      <c r="C21" s="295">
        <v>7583</v>
      </c>
      <c r="D21" s="295">
        <v>2053</v>
      </c>
      <c r="E21" s="295">
        <v>14887</v>
      </c>
      <c r="F21" s="295">
        <v>11612</v>
      </c>
      <c r="G21" s="295">
        <v>116329</v>
      </c>
      <c r="H21" s="295">
        <v>226083</v>
      </c>
      <c r="I21" s="295">
        <v>18539</v>
      </c>
      <c r="J21" s="295">
        <v>15577</v>
      </c>
      <c r="K21" s="295">
        <v>57988</v>
      </c>
      <c r="L21" s="295">
        <v>73480</v>
      </c>
    </row>
    <row r="22" spans="1:12" ht="18" customHeight="1">
      <c r="A22" s="1">
        <v>2000</v>
      </c>
      <c r="B22" s="295">
        <v>579679</v>
      </c>
      <c r="C22" s="295">
        <v>7872</v>
      </c>
      <c r="D22" s="295">
        <v>2161</v>
      </c>
      <c r="E22" s="295">
        <v>15233</v>
      </c>
      <c r="F22" s="295">
        <v>11957</v>
      </c>
      <c r="G22" s="295">
        <v>123414</v>
      </c>
      <c r="H22" s="295">
        <v>242130</v>
      </c>
      <c r="I22" s="295">
        <v>19042</v>
      </c>
      <c r="J22" s="295">
        <v>16023</v>
      </c>
      <c r="K22" s="295">
        <v>63292</v>
      </c>
      <c r="L22" s="295">
        <v>76230</v>
      </c>
    </row>
    <row r="23" spans="1:12" ht="18" customHeight="1">
      <c r="A23" s="1">
        <v>2001</v>
      </c>
      <c r="B23" s="295">
        <v>615285</v>
      </c>
      <c r="C23" s="295">
        <v>8352</v>
      </c>
      <c r="D23" s="295">
        <v>2242</v>
      </c>
      <c r="E23" s="295">
        <v>15987</v>
      </c>
      <c r="F23" s="295">
        <v>12514</v>
      </c>
      <c r="G23" s="295">
        <v>131065</v>
      </c>
      <c r="H23" s="295">
        <v>253145</v>
      </c>
      <c r="I23" s="295">
        <v>20133</v>
      </c>
      <c r="J23" s="295">
        <v>16723</v>
      </c>
      <c r="K23" s="295">
        <v>71787</v>
      </c>
      <c r="L23" s="295">
        <v>80829</v>
      </c>
    </row>
    <row r="24" spans="1:12" ht="18" customHeight="1">
      <c r="A24" s="1">
        <v>2002</v>
      </c>
      <c r="B24" s="295">
        <v>642582</v>
      </c>
      <c r="C24" s="295">
        <v>8671</v>
      </c>
      <c r="D24" s="295">
        <v>2411</v>
      </c>
      <c r="E24" s="295">
        <v>16734</v>
      </c>
      <c r="F24" s="295">
        <v>12962</v>
      </c>
      <c r="G24" s="295">
        <v>138295</v>
      </c>
      <c r="H24" s="295">
        <v>262396</v>
      </c>
      <c r="I24" s="295">
        <v>20998</v>
      </c>
      <c r="J24" s="295">
        <v>17244</v>
      </c>
      <c r="K24" s="295">
        <v>73946</v>
      </c>
      <c r="L24" s="295">
        <v>86094</v>
      </c>
    </row>
    <row r="25" spans="1:12" ht="18" customHeight="1">
      <c r="A25" s="1">
        <v>2003</v>
      </c>
      <c r="B25" s="295">
        <v>663238</v>
      </c>
      <c r="C25" s="295">
        <v>8889</v>
      </c>
      <c r="D25" s="295">
        <v>2426</v>
      </c>
      <c r="E25" s="295">
        <v>17159</v>
      </c>
      <c r="F25" s="295">
        <v>13255</v>
      </c>
      <c r="G25" s="295">
        <v>142847</v>
      </c>
      <c r="H25" s="295">
        <v>270867</v>
      </c>
      <c r="I25" s="295">
        <v>21386</v>
      </c>
      <c r="J25" s="295">
        <v>18140</v>
      </c>
      <c r="K25" s="295">
        <v>76849</v>
      </c>
      <c r="L25" s="295">
        <v>88459</v>
      </c>
    </row>
    <row r="26" spans="1:12" ht="18" customHeight="1">
      <c r="A26" s="1">
        <v>2004</v>
      </c>
      <c r="B26" s="295">
        <v>695237</v>
      </c>
      <c r="C26" s="295">
        <v>9050</v>
      </c>
      <c r="D26" s="295">
        <v>2481</v>
      </c>
      <c r="E26" s="295">
        <v>17737</v>
      </c>
      <c r="F26" s="295">
        <v>13766</v>
      </c>
      <c r="G26" s="295">
        <v>149138</v>
      </c>
      <c r="H26" s="295">
        <v>281473</v>
      </c>
      <c r="I26" s="295">
        <v>22403</v>
      </c>
      <c r="J26" s="295">
        <v>19321</v>
      </c>
      <c r="K26" s="295">
        <v>83586</v>
      </c>
      <c r="L26" s="295">
        <v>93198</v>
      </c>
    </row>
    <row r="27" spans="1:12" ht="18" customHeight="1">
      <c r="A27" s="1">
        <v>2005</v>
      </c>
      <c r="B27" s="295">
        <v>721511</v>
      </c>
      <c r="C27" s="295">
        <v>9251</v>
      </c>
      <c r="D27" s="295">
        <v>2563</v>
      </c>
      <c r="E27" s="295">
        <v>18333</v>
      </c>
      <c r="F27" s="295">
        <v>14087</v>
      </c>
      <c r="G27" s="295">
        <v>152689</v>
      </c>
      <c r="H27" s="295">
        <v>289152</v>
      </c>
      <c r="I27" s="295">
        <v>22925</v>
      </c>
      <c r="J27" s="295">
        <v>19687</v>
      </c>
      <c r="K27" s="295">
        <v>92184</v>
      </c>
      <c r="L27" s="295">
        <v>97415</v>
      </c>
    </row>
    <row r="28" spans="1:12" ht="18" customHeight="1">
      <c r="A28" s="1">
        <v>2006</v>
      </c>
      <c r="B28" s="295">
        <v>774374</v>
      </c>
      <c r="C28" s="295">
        <v>10027</v>
      </c>
      <c r="D28" s="295">
        <v>2724</v>
      </c>
      <c r="E28" s="295">
        <v>19295</v>
      </c>
      <c r="F28" s="295">
        <v>14865</v>
      </c>
      <c r="G28" s="295">
        <v>160770</v>
      </c>
      <c r="H28" s="295">
        <v>307304</v>
      </c>
      <c r="I28" s="295">
        <v>24306</v>
      </c>
      <c r="J28" s="295">
        <v>21036</v>
      </c>
      <c r="K28" s="295">
        <v>104142</v>
      </c>
      <c r="L28" s="295">
        <v>106502</v>
      </c>
    </row>
    <row r="29" spans="1:12" ht="18" customHeight="1">
      <c r="A29" s="1">
        <v>2007</v>
      </c>
      <c r="B29" s="295">
        <v>816320</v>
      </c>
      <c r="C29" s="295">
        <v>10927</v>
      </c>
      <c r="D29" s="295">
        <v>2855</v>
      </c>
      <c r="E29" s="295">
        <v>20014</v>
      </c>
      <c r="F29" s="295">
        <v>15761</v>
      </c>
      <c r="G29" s="295">
        <v>168274</v>
      </c>
      <c r="H29" s="295">
        <v>321842</v>
      </c>
      <c r="I29" s="295">
        <v>25924</v>
      </c>
      <c r="J29" s="295">
        <v>23486</v>
      </c>
      <c r="K29" s="295">
        <v>110122</v>
      </c>
      <c r="L29" s="295">
        <v>113402</v>
      </c>
    </row>
    <row r="30" spans="1:12" ht="18" customHeight="1">
      <c r="A30" s="1">
        <v>2008</v>
      </c>
      <c r="B30" s="295">
        <v>862403</v>
      </c>
      <c r="C30" s="295">
        <v>11846</v>
      </c>
      <c r="D30" s="295">
        <v>3028</v>
      </c>
      <c r="E30" s="295">
        <v>21132</v>
      </c>
      <c r="F30" s="295">
        <v>16776</v>
      </c>
      <c r="G30" s="295">
        <v>178598</v>
      </c>
      <c r="H30" s="295">
        <v>335332</v>
      </c>
      <c r="I30" s="295">
        <v>27527</v>
      </c>
      <c r="J30" s="295">
        <v>27387</v>
      </c>
      <c r="K30" s="295">
        <v>118625</v>
      </c>
      <c r="L30" s="295">
        <v>118209</v>
      </c>
    </row>
    <row r="31" spans="1:12" ht="18" customHeight="1">
      <c r="A31" s="1">
        <v>2009</v>
      </c>
      <c r="B31" s="295">
        <v>884782</v>
      </c>
      <c r="C31" s="295">
        <v>12733</v>
      </c>
      <c r="D31" s="295">
        <v>3197</v>
      </c>
      <c r="E31" s="295">
        <v>21971</v>
      </c>
      <c r="F31" s="295">
        <v>17407</v>
      </c>
      <c r="G31" s="295">
        <v>182616</v>
      </c>
      <c r="H31" s="295">
        <v>348275</v>
      </c>
      <c r="I31" s="295">
        <v>28584</v>
      </c>
      <c r="J31" s="295">
        <v>27408</v>
      </c>
      <c r="K31" s="295">
        <v>118373</v>
      </c>
      <c r="L31" s="295">
        <v>120292</v>
      </c>
    </row>
    <row r="32" spans="1:12" ht="18" customHeight="1">
      <c r="A32" s="1">
        <v>2010</v>
      </c>
      <c r="B32" s="295">
        <v>928091</v>
      </c>
      <c r="C32" s="295">
        <v>13424</v>
      </c>
      <c r="D32" s="295">
        <v>3405</v>
      </c>
      <c r="E32" s="295">
        <v>23081</v>
      </c>
      <c r="F32" s="295">
        <v>18420</v>
      </c>
      <c r="G32" s="295">
        <v>189216</v>
      </c>
      <c r="H32" s="295">
        <v>365738</v>
      </c>
      <c r="I32" s="295">
        <v>29903</v>
      </c>
      <c r="J32" s="295">
        <v>29047</v>
      </c>
      <c r="K32" s="295">
        <v>125654</v>
      </c>
      <c r="L32" s="295">
        <v>126042</v>
      </c>
    </row>
    <row r="33" spans="1:12" ht="18" customHeight="1">
      <c r="A33" s="1">
        <v>2011</v>
      </c>
      <c r="B33" s="295">
        <v>962098</v>
      </c>
      <c r="C33" s="295">
        <v>14342</v>
      </c>
      <c r="D33" s="295">
        <v>3494</v>
      </c>
      <c r="E33" s="295">
        <v>23659</v>
      </c>
      <c r="F33" s="295">
        <v>19014</v>
      </c>
      <c r="G33" s="295">
        <v>196362</v>
      </c>
      <c r="H33" s="295">
        <v>374962</v>
      </c>
      <c r="I33" s="295">
        <v>31134</v>
      </c>
      <c r="J33" s="295">
        <v>31364</v>
      </c>
      <c r="K33" s="295">
        <v>133004</v>
      </c>
      <c r="L33" s="295">
        <v>130423</v>
      </c>
    </row>
    <row r="34" spans="1:12" ht="18" customHeight="1">
      <c r="A34" s="1">
        <v>2012</v>
      </c>
      <c r="B34" s="295">
        <v>1001252</v>
      </c>
      <c r="C34" s="295">
        <v>15311</v>
      </c>
      <c r="D34" s="295">
        <v>3642</v>
      </c>
      <c r="E34" s="295">
        <v>24370</v>
      </c>
      <c r="F34" s="295">
        <v>19672</v>
      </c>
      <c r="G34" s="295">
        <v>204514</v>
      </c>
      <c r="H34" s="295">
        <v>382668</v>
      </c>
      <c r="I34" s="295">
        <v>32821</v>
      </c>
      <c r="J34" s="295">
        <v>33079</v>
      </c>
      <c r="K34" s="295">
        <v>144941</v>
      </c>
      <c r="L34" s="295">
        <v>135734</v>
      </c>
    </row>
    <row r="35" spans="1:12" ht="18" customHeight="1">
      <c r="A35" s="1">
        <v>2013</v>
      </c>
      <c r="B35" s="295">
        <v>1046794</v>
      </c>
      <c r="C35" s="295">
        <v>16051</v>
      </c>
      <c r="D35" s="295">
        <v>3698</v>
      </c>
      <c r="E35" s="295">
        <v>25305</v>
      </c>
      <c r="F35" s="295">
        <v>20188</v>
      </c>
      <c r="G35" s="295">
        <v>210620</v>
      </c>
      <c r="H35" s="295">
        <v>398240</v>
      </c>
      <c r="I35" s="295">
        <v>34314</v>
      </c>
      <c r="J35" s="295">
        <v>35571</v>
      </c>
      <c r="K35" s="295">
        <v>154687</v>
      </c>
      <c r="L35" s="295">
        <v>143451</v>
      </c>
    </row>
    <row r="36" spans="1:12" ht="18" customHeight="1">
      <c r="A36" s="1">
        <v>2014</v>
      </c>
      <c r="B36" s="295">
        <v>1081655</v>
      </c>
      <c r="C36" s="295">
        <v>16568</v>
      </c>
      <c r="D36" s="295">
        <v>3832</v>
      </c>
      <c r="E36" s="295">
        <v>25881</v>
      </c>
      <c r="F36" s="295">
        <v>20716</v>
      </c>
      <c r="G36" s="295">
        <v>216680</v>
      </c>
      <c r="H36" s="295">
        <v>409880</v>
      </c>
      <c r="I36" s="295">
        <v>35241</v>
      </c>
      <c r="J36" s="295">
        <v>35873</v>
      </c>
      <c r="K36" s="295">
        <v>163840</v>
      </c>
      <c r="L36" s="295">
        <v>148328</v>
      </c>
    </row>
    <row r="37" spans="1:12" ht="18" customHeight="1">
      <c r="A37" s="1">
        <v>2015</v>
      </c>
      <c r="B37" s="295">
        <v>1129880</v>
      </c>
      <c r="C37" s="295">
        <v>16985</v>
      </c>
      <c r="D37" s="295">
        <v>3951</v>
      </c>
      <c r="E37" s="295">
        <v>26571</v>
      </c>
      <c r="F37" s="295">
        <v>21167</v>
      </c>
      <c r="G37" s="295">
        <v>223866</v>
      </c>
      <c r="H37" s="295">
        <v>429857</v>
      </c>
      <c r="I37" s="295">
        <v>37174</v>
      </c>
      <c r="J37" s="295">
        <v>37862</v>
      </c>
      <c r="K37" s="295">
        <v>171718</v>
      </c>
      <c r="L37" s="295">
        <v>155757</v>
      </c>
    </row>
    <row r="38" spans="1:12" ht="18" customHeight="1">
      <c r="A38" s="1">
        <v>2016</v>
      </c>
      <c r="B38" s="295">
        <v>1132758</v>
      </c>
      <c r="C38" s="295">
        <v>16701</v>
      </c>
      <c r="D38" s="295">
        <v>4126</v>
      </c>
      <c r="E38" s="295">
        <v>26942</v>
      </c>
      <c r="F38" s="295">
        <v>21881</v>
      </c>
      <c r="G38" s="295">
        <v>228990</v>
      </c>
      <c r="H38" s="295">
        <v>437801</v>
      </c>
      <c r="I38" s="295">
        <v>37534</v>
      </c>
      <c r="J38" s="295">
        <v>37267</v>
      </c>
      <c r="K38" s="295">
        <v>155819</v>
      </c>
      <c r="L38" s="295">
        <v>160542</v>
      </c>
    </row>
    <row r="39" spans="1:12" ht="18" customHeight="1">
      <c r="A39" s="1">
        <v>2017</v>
      </c>
      <c r="B39" s="295">
        <v>1189610</v>
      </c>
      <c r="C39" s="295">
        <v>16850</v>
      </c>
      <c r="D39" s="295">
        <v>4385</v>
      </c>
      <c r="E39" s="295">
        <v>28004</v>
      </c>
      <c r="F39" s="295">
        <v>22637</v>
      </c>
      <c r="G39" s="295">
        <v>240833</v>
      </c>
      <c r="H39" s="295">
        <v>457948</v>
      </c>
      <c r="I39" s="295">
        <v>39618</v>
      </c>
      <c r="J39" s="295">
        <v>38694</v>
      </c>
      <c r="K39" s="295">
        <v>163739</v>
      </c>
      <c r="L39" s="295">
        <v>171745</v>
      </c>
    </row>
    <row r="40" spans="1:12" s="67" customFormat="1" ht="18" customHeight="1">
      <c r="A40" s="67">
        <v>2018</v>
      </c>
      <c r="B40" s="295">
        <v>1234391</v>
      </c>
      <c r="C40" s="295">
        <v>16643</v>
      </c>
      <c r="D40" s="295">
        <v>4491</v>
      </c>
      <c r="E40" s="295">
        <v>28924</v>
      </c>
      <c r="F40" s="295">
        <v>23211</v>
      </c>
      <c r="G40" s="295">
        <v>250989</v>
      </c>
      <c r="H40" s="295">
        <v>479506</v>
      </c>
      <c r="I40" s="295">
        <v>40525</v>
      </c>
      <c r="J40" s="295">
        <v>38794</v>
      </c>
      <c r="K40" s="295">
        <v>167179</v>
      </c>
      <c r="L40" s="295">
        <v>178785</v>
      </c>
    </row>
    <row r="41" spans="1:12" s="67" customFormat="1" ht="18" customHeight="1">
      <c r="B41" s="78"/>
      <c r="C41" s="78"/>
      <c r="D41" s="78"/>
      <c r="E41" s="78"/>
      <c r="F41" s="78"/>
      <c r="G41" s="78"/>
      <c r="H41" s="78"/>
      <c r="I41" s="78"/>
      <c r="J41" s="78"/>
      <c r="K41" s="78"/>
      <c r="L41" s="78"/>
    </row>
    <row r="42" spans="1:12" ht="18" customHeight="1">
      <c r="B42" s="18" t="s">
        <v>340</v>
      </c>
      <c r="C42" s="18"/>
      <c r="D42" s="18"/>
      <c r="E42" s="18"/>
      <c r="F42" s="18"/>
      <c r="G42" s="18"/>
      <c r="H42" s="18"/>
      <c r="I42" s="18"/>
      <c r="J42" s="18"/>
      <c r="K42" s="18"/>
      <c r="L42" s="18"/>
    </row>
    <row r="43" spans="1:12" ht="18" customHeight="1">
      <c r="A43" s="67" t="s">
        <v>989</v>
      </c>
      <c r="B43" s="70">
        <f>(POWER(B40/B3, 1/37)-1)*100</f>
        <v>4.9049727879669991</v>
      </c>
      <c r="C43" s="70">
        <f t="shared" ref="C43:L43" si="0">(POWER(C40/C3, 1/37)-1)*100</f>
        <v>4.4633500031971307</v>
      </c>
      <c r="D43" s="70">
        <f t="shared" si="0"/>
        <v>4.8667707077240108</v>
      </c>
      <c r="E43" s="70">
        <f t="shared" si="0"/>
        <v>4.3502986694213153</v>
      </c>
      <c r="F43" s="70">
        <f t="shared" si="0"/>
        <v>4.4919368922875957</v>
      </c>
      <c r="G43" s="70">
        <f t="shared" si="0"/>
        <v>4.5033769694784676</v>
      </c>
      <c r="H43" s="70">
        <f t="shared" si="0"/>
        <v>4.9890398340102005</v>
      </c>
      <c r="I43" s="70">
        <f t="shared" si="0"/>
        <v>4.4218968733859443</v>
      </c>
      <c r="J43" s="70">
        <f t="shared" si="0"/>
        <v>4.3746435891305557</v>
      </c>
      <c r="K43" s="70">
        <f t="shared" si="0"/>
        <v>5.5167453810779365</v>
      </c>
      <c r="L43" s="70">
        <f t="shared" si="0"/>
        <v>5.2468705863925491</v>
      </c>
    </row>
    <row r="44" spans="1:12" ht="18.75" customHeight="1">
      <c r="B44" s="384" t="s">
        <v>1068</v>
      </c>
      <c r="C44" s="384"/>
      <c r="D44" s="384"/>
      <c r="E44" s="384"/>
      <c r="F44" s="384"/>
      <c r="G44" s="384"/>
      <c r="H44" s="384"/>
      <c r="I44" s="384"/>
      <c r="J44" s="384"/>
      <c r="K44" s="384"/>
      <c r="L44" s="384"/>
    </row>
    <row r="45" spans="1:12" ht="14.25" customHeight="1">
      <c r="B45" s="67" t="s">
        <v>1235</v>
      </c>
    </row>
    <row r="46" spans="1:12" ht="14.25" customHeight="1"/>
  </sheetData>
  <mergeCells count="1">
    <mergeCell ref="B44:L44"/>
  </mergeCells>
  <phoneticPr fontId="16" type="noConversion"/>
  <pageMargins left="0.75" right="0.75" top="1" bottom="1" header="0.5" footer="0.5"/>
  <pageSetup scale="58" orientation="landscape" horizontalDpi="300" verticalDpi="300" r:id="rId1"/>
  <headerFooter alignWithMargins="0"/>
</worksheet>
</file>

<file path=xl/worksheets/sheet64.xml><?xml version="1.0" encoding="utf-8"?>
<worksheet xmlns="http://schemas.openxmlformats.org/spreadsheetml/2006/main" xmlns:r="http://schemas.openxmlformats.org/officeDocument/2006/relationships">
  <dimension ref="A1:X723"/>
  <sheetViews>
    <sheetView zoomScale="86" zoomScaleNormal="86" zoomScaleSheetLayoutView="100" workbookViewId="0">
      <selection activeCell="A2" sqref="A2:XFD2"/>
    </sheetView>
  </sheetViews>
  <sheetFormatPr defaultColWidth="8.875" defaultRowHeight="12.75"/>
  <cols>
    <col min="1" max="1" width="8.875" style="1" customWidth="1"/>
    <col min="2" max="2" width="16.625" style="1" customWidth="1"/>
    <col min="3" max="3" width="11.375" style="1" customWidth="1"/>
    <col min="4" max="4" width="10.375" style="1" customWidth="1"/>
    <col min="5" max="5" width="8.875" style="1" customWidth="1"/>
    <col min="6" max="6" width="12.75" style="1" customWidth="1"/>
    <col min="7" max="7" width="9.875" style="1" customWidth="1"/>
    <col min="8" max="9" width="8.875" style="1" customWidth="1"/>
    <col min="10" max="10" width="10.375" style="1" customWidth="1"/>
    <col min="11" max="11" width="8.875" style="1" customWidth="1"/>
    <col min="12" max="12" width="12.25" style="1" bestFit="1" customWidth="1"/>
    <col min="13" max="13" width="9" style="1" bestFit="1" customWidth="1"/>
    <col min="14" max="15" width="8.875" style="1"/>
    <col min="16" max="16" width="10.625" style="1" bestFit="1" customWidth="1"/>
    <col min="17" max="17" width="11" style="1" bestFit="1" customWidth="1"/>
    <col min="18" max="16384" width="8.875" style="1"/>
  </cols>
  <sheetData>
    <row r="1" spans="1:15">
      <c r="B1" s="89" t="s">
        <v>1147</v>
      </c>
    </row>
    <row r="2" spans="1:15" ht="27" customHeight="1">
      <c r="B2" s="280" t="s">
        <v>264</v>
      </c>
      <c r="C2" s="277" t="s">
        <v>785</v>
      </c>
      <c r="D2" s="277" t="s">
        <v>281</v>
      </c>
      <c r="E2" s="280" t="s">
        <v>282</v>
      </c>
      <c r="F2" s="280" t="s">
        <v>283</v>
      </c>
      <c r="G2" s="280" t="s">
        <v>284</v>
      </c>
      <c r="H2" s="280" t="s">
        <v>285</v>
      </c>
      <c r="I2" s="280" t="s">
        <v>286</v>
      </c>
      <c r="J2" s="280" t="s">
        <v>287</v>
      </c>
      <c r="K2" s="280" t="s">
        <v>288</v>
      </c>
      <c r="L2" s="280" t="s">
        <v>289</v>
      </c>
    </row>
    <row r="3" spans="1:15" ht="16.5" customHeight="1">
      <c r="A3" s="1">
        <v>1981</v>
      </c>
      <c r="B3" s="78">
        <v>3682.2345965577601</v>
      </c>
      <c r="C3" s="78">
        <v>122.55478807137884</v>
      </c>
      <c r="D3" s="78">
        <v>28.685911955375449</v>
      </c>
      <c r="E3" s="78">
        <v>96.966542071502616</v>
      </c>
      <c r="F3" s="78">
        <v>103.31417611584142</v>
      </c>
      <c r="G3" s="78">
        <v>812.15721967655043</v>
      </c>
      <c r="H3" s="78">
        <v>1382.1611068341317</v>
      </c>
      <c r="I3" s="78">
        <v>167.18366998648344</v>
      </c>
      <c r="J3" s="78">
        <v>108.05960946793935</v>
      </c>
      <c r="K3" s="78">
        <v>338.05127237632172</v>
      </c>
      <c r="L3" s="78">
        <v>511.04227069704331</v>
      </c>
      <c r="M3" s="7"/>
      <c r="N3" s="7"/>
      <c r="O3" s="7"/>
    </row>
    <row r="4" spans="1:15" ht="16.5" customHeight="1">
      <c r="A4" s="1">
        <v>1982</v>
      </c>
      <c r="B4" s="78">
        <v>4250.8833816727247</v>
      </c>
      <c r="C4" s="78">
        <v>126.98262489416861</v>
      </c>
      <c r="D4" s="78">
        <v>29.3159219473423</v>
      </c>
      <c r="E4" s="78">
        <v>115.79604791565968</v>
      </c>
      <c r="F4" s="78">
        <v>122.13536039687523</v>
      </c>
      <c r="G4" s="78">
        <v>888.60794538796483</v>
      </c>
      <c r="H4" s="78">
        <v>1647.5964275496649</v>
      </c>
      <c r="I4" s="78">
        <v>183.18250373151903</v>
      </c>
      <c r="J4" s="78">
        <v>118.65277219877918</v>
      </c>
      <c r="K4" s="78">
        <v>457.45952650555193</v>
      </c>
      <c r="L4" s="78">
        <v>548.26892546047713</v>
      </c>
      <c r="M4" s="7"/>
      <c r="N4" s="7"/>
      <c r="O4" s="7"/>
    </row>
    <row r="5" spans="1:15" ht="16.5" customHeight="1">
      <c r="A5" s="1">
        <v>1983</v>
      </c>
      <c r="B5" s="78">
        <v>4626.5999128203839</v>
      </c>
      <c r="C5" s="78">
        <v>136.46086402619244</v>
      </c>
      <c r="D5" s="78">
        <v>29.697895815309987</v>
      </c>
      <c r="E5" s="78">
        <v>125.49168437004921</v>
      </c>
      <c r="F5" s="78">
        <v>135.19362132287924</v>
      </c>
      <c r="G5" s="78">
        <v>955.21714576368072</v>
      </c>
      <c r="H5" s="78">
        <v>1891.3822777125483</v>
      </c>
      <c r="I5" s="78">
        <v>196.25334816968277</v>
      </c>
      <c r="J5" s="78">
        <v>127.35278860877236</v>
      </c>
      <c r="K5" s="78">
        <v>418.84362917600401</v>
      </c>
      <c r="L5" s="78">
        <v>596.99357072383168</v>
      </c>
      <c r="M5" s="7"/>
      <c r="N5" s="7"/>
      <c r="O5" s="7"/>
    </row>
    <row r="6" spans="1:15" ht="16.5" customHeight="1">
      <c r="A6" s="1">
        <v>1984</v>
      </c>
      <c r="B6" s="78">
        <v>5107.7536641751576</v>
      </c>
      <c r="C6" s="78">
        <v>111.50625250509773</v>
      </c>
      <c r="D6" s="78">
        <v>29.014527148475047</v>
      </c>
      <c r="E6" s="78">
        <v>144.44752721550756</v>
      </c>
      <c r="F6" s="78">
        <v>154.38363973532299</v>
      </c>
      <c r="G6" s="78">
        <v>1062.4476178896905</v>
      </c>
      <c r="H6" s="78">
        <v>2107.2248763223256</v>
      </c>
      <c r="I6" s="78">
        <v>213.80638125080179</v>
      </c>
      <c r="J6" s="78">
        <v>150.34540104287547</v>
      </c>
      <c r="K6" s="78">
        <v>446.14927581145179</v>
      </c>
      <c r="L6" s="78">
        <v>673.88789800944096</v>
      </c>
      <c r="M6" s="7"/>
      <c r="N6" s="7"/>
      <c r="O6" s="7"/>
    </row>
    <row r="7" spans="1:15" ht="16.5" customHeight="1">
      <c r="A7" s="1">
        <v>1985</v>
      </c>
      <c r="B7" s="78">
        <v>5666.1815915132538</v>
      </c>
      <c r="C7" s="78">
        <v>114.55422306302677</v>
      </c>
      <c r="D7" s="78">
        <v>30.774150015043951</v>
      </c>
      <c r="E7" s="78">
        <v>165.86715297186888</v>
      </c>
      <c r="F7" s="78">
        <v>159.31537378990197</v>
      </c>
      <c r="G7" s="78">
        <v>1223.3357909187571</v>
      </c>
      <c r="H7" s="78">
        <v>2325.0472781835256</v>
      </c>
      <c r="I7" s="78">
        <v>241.58190208514543</v>
      </c>
      <c r="J7" s="78">
        <v>193.70497401890231</v>
      </c>
      <c r="K7" s="78">
        <v>483.2540053264654</v>
      </c>
      <c r="L7" s="78">
        <v>713.37853804954557</v>
      </c>
      <c r="M7" s="7"/>
      <c r="N7" s="7"/>
      <c r="O7" s="7"/>
    </row>
    <row r="8" spans="1:15" ht="16.5" customHeight="1">
      <c r="A8" s="1">
        <v>1986</v>
      </c>
      <c r="B8" s="78">
        <v>6283.477225718736</v>
      </c>
      <c r="C8" s="78">
        <v>98.580801178131111</v>
      </c>
      <c r="D8" s="78">
        <v>28.825143835887474</v>
      </c>
      <c r="E8" s="78">
        <v>205.61269928948667</v>
      </c>
      <c r="F8" s="78">
        <v>166.19594028960196</v>
      </c>
      <c r="G8" s="78">
        <v>1445.2602557610348</v>
      </c>
      <c r="H8" s="78">
        <v>2538.7373216696624</v>
      </c>
      <c r="I8" s="78">
        <v>269.69848653953466</v>
      </c>
      <c r="J8" s="78">
        <v>219.57809798108877</v>
      </c>
      <c r="K8" s="78">
        <v>529.35755554334185</v>
      </c>
      <c r="L8" s="78">
        <v>765.75116586905551</v>
      </c>
      <c r="M8" s="7"/>
      <c r="N8" s="7"/>
      <c r="O8" s="7"/>
    </row>
    <row r="9" spans="1:15" ht="16.5" customHeight="1">
      <c r="A9" s="1">
        <v>1987</v>
      </c>
      <c r="B9" s="78">
        <v>6821.0848471638556</v>
      </c>
      <c r="C9" s="78">
        <v>109.29729620655506</v>
      </c>
      <c r="D9" s="78">
        <v>30.96202182895501</v>
      </c>
      <c r="E9" s="78">
        <v>229.64768600936193</v>
      </c>
      <c r="F9" s="78">
        <v>177.35587430532971</v>
      </c>
      <c r="G9" s="78">
        <v>1530.1711307737824</v>
      </c>
      <c r="H9" s="78">
        <v>2822.0814786438978</v>
      </c>
      <c r="I9" s="78">
        <v>261.56848541768341</v>
      </c>
      <c r="J9" s="78">
        <v>229.94581849026056</v>
      </c>
      <c r="K9" s="78">
        <v>572.91674925305892</v>
      </c>
      <c r="L9" s="78">
        <v>839.9858524409816</v>
      </c>
      <c r="M9" s="7"/>
      <c r="N9" s="7"/>
      <c r="O9" s="7"/>
    </row>
    <row r="10" spans="1:15" ht="16.5" customHeight="1">
      <c r="A10" s="1">
        <v>1988</v>
      </c>
      <c r="B10" s="78">
        <v>7438.9831550666122</v>
      </c>
      <c r="C10" s="78">
        <v>114.58889281246154</v>
      </c>
      <c r="D10" s="78">
        <v>32.873824491317627</v>
      </c>
      <c r="E10" s="78">
        <v>244.31248752139098</v>
      </c>
      <c r="F10" s="78">
        <v>192.10422172385071</v>
      </c>
      <c r="G10" s="78">
        <v>1657.2891163933409</v>
      </c>
      <c r="H10" s="78">
        <v>3093.7998669175031</v>
      </c>
      <c r="I10" s="78">
        <v>253.0948224032295</v>
      </c>
      <c r="J10" s="78">
        <v>214.71483590210121</v>
      </c>
      <c r="K10" s="78">
        <v>688.84677737886614</v>
      </c>
      <c r="L10" s="78">
        <v>928.46058877544317</v>
      </c>
      <c r="M10" s="7"/>
      <c r="N10" s="7"/>
      <c r="O10" s="7"/>
    </row>
    <row r="11" spans="1:15" ht="16.5" customHeight="1">
      <c r="A11" s="1">
        <v>1989</v>
      </c>
      <c r="B11" s="78">
        <v>8046.5023669680659</v>
      </c>
      <c r="C11" s="78">
        <v>115.66793590718262</v>
      </c>
      <c r="D11" s="78">
        <v>36.83426768093242</v>
      </c>
      <c r="E11" s="78">
        <v>266.78524664477879</v>
      </c>
      <c r="F11" s="78">
        <v>199.89576726090664</v>
      </c>
      <c r="G11" s="78">
        <v>1804.934950767888</v>
      </c>
      <c r="H11" s="78">
        <v>3333.8295563616571</v>
      </c>
      <c r="I11" s="78">
        <v>274.68481855801446</v>
      </c>
      <c r="J11" s="78">
        <v>240.35924077663702</v>
      </c>
      <c r="K11" s="78">
        <v>748.10147094924514</v>
      </c>
      <c r="L11" s="78">
        <v>1005.7773923364798</v>
      </c>
    </row>
    <row r="12" spans="1:15" ht="16.5" customHeight="1">
      <c r="A12" s="1">
        <v>1990</v>
      </c>
      <c r="B12" s="78">
        <v>8706.2727778286389</v>
      </c>
      <c r="C12" s="78">
        <v>123.26904798608521</v>
      </c>
      <c r="D12" s="78">
        <v>39.100053816688025</v>
      </c>
      <c r="E12" s="78">
        <v>274.07405442172211</v>
      </c>
      <c r="F12" s="78">
        <v>222.12184932686517</v>
      </c>
      <c r="G12" s="78">
        <v>1954.7320379805092</v>
      </c>
      <c r="H12" s="78">
        <v>3614.0868055575825</v>
      </c>
      <c r="I12" s="78">
        <v>298.02113368627352</v>
      </c>
      <c r="J12" s="78">
        <v>257.15420193013927</v>
      </c>
      <c r="K12" s="78">
        <v>795.06918006089825</v>
      </c>
      <c r="L12" s="78">
        <v>1109.9791648342396</v>
      </c>
    </row>
    <row r="13" spans="1:15" ht="16.5" customHeight="1">
      <c r="A13" s="1">
        <v>1991</v>
      </c>
      <c r="B13" s="78">
        <v>9335.9805461750329</v>
      </c>
      <c r="C13" s="78">
        <v>136.68568948068554</v>
      </c>
      <c r="D13" s="78">
        <v>42.431360922471775</v>
      </c>
      <c r="E13" s="78">
        <v>286.48706690834132</v>
      </c>
      <c r="F13" s="78">
        <v>244.28161011443436</v>
      </c>
      <c r="G13" s="78">
        <v>2109.0252597202043</v>
      </c>
      <c r="H13" s="78">
        <v>3886.4732050437533</v>
      </c>
      <c r="I13" s="78">
        <v>314.76415152145893</v>
      </c>
      <c r="J13" s="78">
        <v>271.0796523979605</v>
      </c>
      <c r="K13" s="78">
        <v>831.09198291535267</v>
      </c>
      <c r="L13" s="78">
        <v>1192.494550824267</v>
      </c>
    </row>
    <row r="14" spans="1:15" ht="16.5" customHeight="1">
      <c r="A14" s="1">
        <v>1992</v>
      </c>
      <c r="B14" s="78">
        <v>9812.9083397969407</v>
      </c>
      <c r="C14" s="78">
        <v>145.81390591529353</v>
      </c>
      <c r="D14" s="78">
        <v>46.470534776713862</v>
      </c>
      <c r="E14" s="78">
        <v>300.46521161901171</v>
      </c>
      <c r="F14" s="78">
        <v>252.87285410016003</v>
      </c>
      <c r="G14" s="78">
        <v>2243.8871424798635</v>
      </c>
      <c r="H14" s="78">
        <v>4103.4456002207435</v>
      </c>
      <c r="I14" s="78">
        <v>321.15302113431164</v>
      </c>
      <c r="J14" s="78">
        <v>279.25114179663848</v>
      </c>
      <c r="K14" s="78">
        <v>858.33930885102404</v>
      </c>
      <c r="L14" s="78">
        <v>1241.3638274860186</v>
      </c>
    </row>
    <row r="15" spans="1:15" ht="16.5" customHeight="1">
      <c r="A15" s="1">
        <v>1993</v>
      </c>
      <c r="B15" s="78">
        <v>10539.10587911294</v>
      </c>
      <c r="C15" s="78">
        <v>152.97534812639742</v>
      </c>
      <c r="D15" s="78">
        <v>50.319280548225045</v>
      </c>
      <c r="E15" s="78">
        <v>312.00699666290649</v>
      </c>
      <c r="F15" s="78">
        <v>270.72347803508586</v>
      </c>
      <c r="G15" s="78">
        <v>2392.5633599180132</v>
      </c>
      <c r="H15" s="78">
        <v>4442.790566876638</v>
      </c>
      <c r="I15" s="78">
        <v>355.4012967436222</v>
      </c>
      <c r="J15" s="78">
        <v>309.06431547932834</v>
      </c>
      <c r="K15" s="78">
        <v>925.84687047061118</v>
      </c>
      <c r="L15" s="78">
        <v>1306.4919307029688</v>
      </c>
    </row>
    <row r="16" spans="1:15" ht="16.5" customHeight="1">
      <c r="A16" s="1">
        <v>1994</v>
      </c>
      <c r="B16" s="78">
        <v>11211.59764493215</v>
      </c>
      <c r="C16" s="78">
        <v>164.11307593776124</v>
      </c>
      <c r="D16" s="78">
        <v>52.669027631659887</v>
      </c>
      <c r="E16" s="78">
        <v>332.5808850939635</v>
      </c>
      <c r="F16" s="78">
        <v>283.76003888902738</v>
      </c>
      <c r="G16" s="78">
        <v>2535.8730919323689</v>
      </c>
      <c r="H16" s="78">
        <v>4763.0865815944908</v>
      </c>
      <c r="I16" s="78">
        <v>375.57723371245743</v>
      </c>
      <c r="J16" s="78">
        <v>330.45324729501823</v>
      </c>
      <c r="K16" s="78">
        <v>973.068485809452</v>
      </c>
      <c r="L16" s="78">
        <v>1380.43083648569</v>
      </c>
    </row>
    <row r="17" spans="1:12" ht="16.5" customHeight="1">
      <c r="A17" s="1">
        <v>1995</v>
      </c>
      <c r="B17" s="78">
        <v>11705.950947278288</v>
      </c>
      <c r="C17" s="78">
        <v>162.35439477651283</v>
      </c>
      <c r="D17" s="78">
        <v>57.287671110187866</v>
      </c>
      <c r="E17" s="78">
        <v>340.36955637033697</v>
      </c>
      <c r="F17" s="78">
        <v>271.86666626237985</v>
      </c>
      <c r="G17" s="78">
        <v>2554.6172925550409</v>
      </c>
      <c r="H17" s="78">
        <v>5155.4736686848473</v>
      </c>
      <c r="I17" s="78">
        <v>403.19318533097754</v>
      </c>
      <c r="J17" s="78">
        <v>340.45269797279803</v>
      </c>
      <c r="K17" s="78">
        <v>990.92182388692538</v>
      </c>
      <c r="L17" s="78">
        <v>1410.1344255785289</v>
      </c>
    </row>
    <row r="18" spans="1:12" ht="16.5" customHeight="1">
      <c r="A18" s="1">
        <v>1996</v>
      </c>
      <c r="B18" s="78">
        <v>12004.496786477972</v>
      </c>
      <c r="C18" s="78">
        <v>152.84988711712961</v>
      </c>
      <c r="D18" s="78">
        <v>58.086352838969709</v>
      </c>
      <c r="E18" s="78">
        <v>356.5964129491777</v>
      </c>
      <c r="F18" s="78">
        <v>267.57363294883555</v>
      </c>
      <c r="G18" s="78">
        <v>2590.3787564136442</v>
      </c>
      <c r="H18" s="78">
        <v>5290.0432349361463</v>
      </c>
      <c r="I18" s="78">
        <v>431.07406440682581</v>
      </c>
      <c r="J18" s="78">
        <v>343.91775913149212</v>
      </c>
      <c r="K18" s="78">
        <v>1015.8732269948486</v>
      </c>
      <c r="L18" s="78">
        <v>1473.4849126341478</v>
      </c>
    </row>
    <row r="19" spans="1:12" ht="16.5" customHeight="1">
      <c r="A19" s="1">
        <v>1997</v>
      </c>
      <c r="B19" s="78">
        <v>13103.386199379038</v>
      </c>
      <c r="C19" s="78">
        <v>158.34584111839649</v>
      </c>
      <c r="D19" s="78">
        <v>61.451834767562659</v>
      </c>
      <c r="E19" s="78">
        <v>386.95336902436924</v>
      </c>
      <c r="F19" s="78">
        <v>307.05422194429548</v>
      </c>
      <c r="G19" s="78">
        <v>2770.7078573189115</v>
      </c>
      <c r="H19" s="78">
        <v>5742.9312382832695</v>
      </c>
      <c r="I19" s="78">
        <v>472.60203507238884</v>
      </c>
      <c r="J19" s="78">
        <v>378.60210523410353</v>
      </c>
      <c r="K19" s="78">
        <v>1191.6331621642917</v>
      </c>
      <c r="L19" s="78">
        <v>1608.8233295442531</v>
      </c>
    </row>
    <row r="20" spans="1:12" ht="16.5" customHeight="1">
      <c r="A20" s="1">
        <v>1998</v>
      </c>
      <c r="B20" s="78">
        <v>13462.415633712162</v>
      </c>
      <c r="C20" s="78">
        <v>175.87786762891685</v>
      </c>
      <c r="D20" s="78">
        <v>62.621478781877393</v>
      </c>
      <c r="E20" s="78">
        <v>414.22295095424107</v>
      </c>
      <c r="F20" s="78">
        <v>299.38926799983955</v>
      </c>
      <c r="G20" s="78">
        <v>2730.984455851139</v>
      </c>
      <c r="H20" s="78">
        <v>5999.5079902342795</v>
      </c>
      <c r="I20" s="78">
        <v>485.60548848050968</v>
      </c>
      <c r="J20" s="78">
        <v>364.61922482663994</v>
      </c>
      <c r="K20" s="78">
        <v>1225.1792997116188</v>
      </c>
      <c r="L20" s="78">
        <v>1681.532724196436</v>
      </c>
    </row>
    <row r="21" spans="1:12" ht="16.5" customHeight="1">
      <c r="A21" s="1">
        <v>1999</v>
      </c>
      <c r="B21" s="78">
        <v>14513.706135242908</v>
      </c>
      <c r="C21" s="78">
        <v>177.29443051627146</v>
      </c>
      <c r="D21" s="78">
        <v>63.888478719135101</v>
      </c>
      <c r="E21" s="78">
        <v>415.54130891999193</v>
      </c>
      <c r="F21" s="78">
        <v>324.17430464189721</v>
      </c>
      <c r="G21" s="78">
        <v>2999.2367998291716</v>
      </c>
      <c r="H21" s="78">
        <v>6458.3486151117395</v>
      </c>
      <c r="I21" s="78">
        <v>526.75377199743423</v>
      </c>
      <c r="J21" s="78">
        <v>387.90653820068837</v>
      </c>
      <c r="K21" s="78">
        <v>1367.8334979353169</v>
      </c>
      <c r="L21" s="78">
        <v>1767.6297804316537</v>
      </c>
    </row>
    <row r="22" spans="1:12" ht="16.5" customHeight="1">
      <c r="A22" s="1">
        <v>2000</v>
      </c>
      <c r="B22" s="78">
        <v>15451.522949040929</v>
      </c>
      <c r="C22" s="78">
        <v>193.67279521444686</v>
      </c>
      <c r="D22" s="78">
        <v>65.052048650974484</v>
      </c>
      <c r="E22" s="78">
        <v>457.38466848090314</v>
      </c>
      <c r="F22" s="78">
        <v>336.41297005461621</v>
      </c>
      <c r="G22" s="78">
        <v>3143.3915842737015</v>
      </c>
      <c r="H22" s="78">
        <v>6890.9702569227884</v>
      </c>
      <c r="I22" s="78">
        <v>557.87572548694857</v>
      </c>
      <c r="J22" s="78">
        <v>409.67363586777901</v>
      </c>
      <c r="K22" s="78">
        <v>1479.5303381372928</v>
      </c>
      <c r="L22" s="78">
        <v>1889.2958687947346</v>
      </c>
    </row>
    <row r="23" spans="1:12" ht="16.5" customHeight="1">
      <c r="A23" s="1">
        <v>2001</v>
      </c>
      <c r="B23" s="78">
        <v>16024.912764518938</v>
      </c>
      <c r="C23" s="78">
        <v>192.22696775890199</v>
      </c>
      <c r="D23" s="78">
        <v>73.296752466841468</v>
      </c>
      <c r="E23" s="78">
        <v>462.85802968476327</v>
      </c>
      <c r="F23" s="78">
        <v>362.12577763618759</v>
      </c>
      <c r="G23" s="78">
        <v>3293.7784750824421</v>
      </c>
      <c r="H23" s="78">
        <v>7056.4512475933807</v>
      </c>
      <c r="I23" s="78">
        <v>595.98729343685432</v>
      </c>
      <c r="J23" s="78">
        <v>434.98171479734151</v>
      </c>
      <c r="K23" s="78">
        <v>1600.9365675440447</v>
      </c>
      <c r="L23" s="78">
        <v>1920.220888306259</v>
      </c>
    </row>
    <row r="24" spans="1:12" ht="16.5" customHeight="1">
      <c r="A24" s="1">
        <v>2002</v>
      </c>
      <c r="B24" s="78">
        <v>17220.932172052602</v>
      </c>
      <c r="C24" s="78">
        <v>203.32026773041463</v>
      </c>
      <c r="D24" s="78">
        <v>68.383193521796258</v>
      </c>
      <c r="E24" s="78">
        <v>510.86433332597142</v>
      </c>
      <c r="F24" s="78">
        <v>385.41941021375027</v>
      </c>
      <c r="G24" s="78">
        <v>3499.1706017678976</v>
      </c>
      <c r="H24" s="78">
        <v>7761.9946380818565</v>
      </c>
      <c r="I24" s="78">
        <v>611.64366173476401</v>
      </c>
      <c r="J24" s="78">
        <v>442.3104884597256</v>
      </c>
      <c r="K24" s="78">
        <v>1635.2385674386333</v>
      </c>
      <c r="L24" s="78">
        <v>2066.7392526086064</v>
      </c>
    </row>
    <row r="25" spans="1:12" ht="16.5" customHeight="1">
      <c r="A25" s="1">
        <v>2003</v>
      </c>
      <c r="B25" s="78">
        <v>17713.200484003111</v>
      </c>
      <c r="C25" s="78">
        <v>225.0402624446339</v>
      </c>
      <c r="D25" s="78">
        <v>77.147411645811871</v>
      </c>
      <c r="E25" s="78">
        <v>531.94580905624264</v>
      </c>
      <c r="F25" s="78">
        <v>402.21999868471465</v>
      </c>
      <c r="G25" s="78">
        <v>3670.1295957753377</v>
      </c>
      <c r="H25" s="78">
        <v>7868.794318607992</v>
      </c>
      <c r="I25" s="78">
        <v>613.32857683743316</v>
      </c>
      <c r="J25" s="78">
        <v>466.45633381205073</v>
      </c>
      <c r="K25" s="78">
        <v>1685.1782145219261</v>
      </c>
      <c r="L25" s="78">
        <v>2136.8117437936512</v>
      </c>
    </row>
    <row r="26" spans="1:12" ht="16.5" customHeight="1">
      <c r="A26" s="1">
        <v>2004</v>
      </c>
      <c r="B26" s="78">
        <v>19195.865815666173</v>
      </c>
      <c r="C26" s="78">
        <v>247.37576635919061</v>
      </c>
      <c r="D26" s="78">
        <v>78.804334311654529</v>
      </c>
      <c r="E26" s="78">
        <v>552.4809929281007</v>
      </c>
      <c r="F26" s="78">
        <v>419.8305305149608</v>
      </c>
      <c r="G26" s="78">
        <v>3831.8607847759035</v>
      </c>
      <c r="H26" s="78">
        <v>8611.7454606454412</v>
      </c>
      <c r="I26" s="78">
        <v>653.53435684899796</v>
      </c>
      <c r="J26" s="78">
        <v>498.24953134803746</v>
      </c>
      <c r="K26" s="78">
        <v>1885.9296493071524</v>
      </c>
      <c r="L26" s="78">
        <v>2377.2536545553789</v>
      </c>
    </row>
    <row r="27" spans="1:12" ht="16.5" customHeight="1">
      <c r="A27" s="1">
        <v>2005</v>
      </c>
      <c r="B27" s="78">
        <v>20326.71985621097</v>
      </c>
      <c r="C27" s="78">
        <v>266.47357988560935</v>
      </c>
      <c r="D27" s="78">
        <v>78.629646633330225</v>
      </c>
      <c r="E27" s="78">
        <v>581.86563895345625</v>
      </c>
      <c r="F27" s="78">
        <v>473.87932901852037</v>
      </c>
      <c r="G27" s="78">
        <v>4126.5155586467436</v>
      </c>
      <c r="H27" s="78">
        <v>9076.5864493982481</v>
      </c>
      <c r="I27" s="78">
        <v>693.41761009421896</v>
      </c>
      <c r="J27" s="78">
        <v>510.45858102092313</v>
      </c>
      <c r="K27" s="78">
        <v>2050.2703820119928</v>
      </c>
      <c r="L27" s="78">
        <v>2418.7805934561466</v>
      </c>
    </row>
    <row r="28" spans="1:12" ht="16.5" customHeight="1">
      <c r="A28" s="1">
        <v>2006</v>
      </c>
      <c r="B28" s="78">
        <v>22402.634718317386</v>
      </c>
      <c r="C28" s="78">
        <v>275.26562733762103</v>
      </c>
      <c r="D28" s="78">
        <v>92.437038489040773</v>
      </c>
      <c r="E28" s="78">
        <v>648.72681605303728</v>
      </c>
      <c r="F28" s="78">
        <v>512.81422251584422</v>
      </c>
      <c r="G28" s="78">
        <v>4430.9124425777536</v>
      </c>
      <c r="H28" s="78">
        <v>9738.1330044372353</v>
      </c>
      <c r="I28" s="78">
        <v>759.41894710356269</v>
      </c>
      <c r="J28" s="78">
        <v>570.06640399728826</v>
      </c>
      <c r="K28" s="78">
        <v>2467.9974471329033</v>
      </c>
      <c r="L28" s="78">
        <v>2849.6805229381553</v>
      </c>
    </row>
    <row r="29" spans="1:12" ht="16.5" customHeight="1">
      <c r="A29" s="1">
        <v>2007</v>
      </c>
      <c r="B29" s="78">
        <v>23475.322818732388</v>
      </c>
      <c r="C29" s="78">
        <v>310.92055678868013</v>
      </c>
      <c r="D29" s="78">
        <v>92.075357398528951</v>
      </c>
      <c r="E29" s="78">
        <v>688.03963632183877</v>
      </c>
      <c r="F29" s="78">
        <v>523.72091038475742</v>
      </c>
      <c r="G29" s="78">
        <v>4660.0776376970553</v>
      </c>
      <c r="H29" s="78">
        <v>10260.95527511275</v>
      </c>
      <c r="I29" s="78">
        <v>788.82749438457574</v>
      </c>
      <c r="J29" s="78">
        <v>598.22909053614251</v>
      </c>
      <c r="K29" s="78">
        <v>2621.6635055459496</v>
      </c>
      <c r="L29" s="78">
        <v>2864.4001868401142</v>
      </c>
    </row>
    <row r="30" spans="1:12" ht="16.5" customHeight="1">
      <c r="A30" s="1">
        <v>2008</v>
      </c>
      <c r="B30" s="78">
        <v>24911.43973514875</v>
      </c>
      <c r="C30" s="78">
        <v>316.28495391522409</v>
      </c>
      <c r="D30" s="78">
        <v>91.060497620761325</v>
      </c>
      <c r="E30" s="78">
        <v>727.1405638240758</v>
      </c>
      <c r="F30" s="78">
        <v>559.16891604065108</v>
      </c>
      <c r="G30" s="78">
        <v>5024.8700210744391</v>
      </c>
      <c r="H30" s="78">
        <v>10688.11742411144</v>
      </c>
      <c r="I30" s="78">
        <v>854.61533034820184</v>
      </c>
      <c r="J30" s="78">
        <v>606.64282427284718</v>
      </c>
      <c r="K30" s="78">
        <v>2765.4395178148707</v>
      </c>
      <c r="L30" s="78">
        <v>3213.7809001384876</v>
      </c>
    </row>
    <row r="31" spans="1:12" ht="16.5" customHeight="1">
      <c r="A31" s="1">
        <v>2009</v>
      </c>
      <c r="B31" s="78">
        <v>25833.766181195409</v>
      </c>
      <c r="C31" s="78">
        <v>334.54858364409046</v>
      </c>
      <c r="D31" s="78">
        <v>105.32497426644551</v>
      </c>
      <c r="E31" s="78">
        <v>808.23348847738032</v>
      </c>
      <c r="F31" s="78">
        <v>632.15231181254399</v>
      </c>
      <c r="G31" s="78">
        <v>5235.7681363689517</v>
      </c>
      <c r="H31" s="78">
        <v>11016.032108367091</v>
      </c>
      <c r="I31" s="78">
        <v>901.75744281876632</v>
      </c>
      <c r="J31" s="78">
        <v>662.5342319000282</v>
      </c>
      <c r="K31" s="78">
        <v>2850.2559071890119</v>
      </c>
      <c r="L31" s="78">
        <v>3214.9576404419618</v>
      </c>
    </row>
    <row r="32" spans="1:12" ht="16.5" customHeight="1">
      <c r="A32" s="1">
        <v>2010</v>
      </c>
      <c r="B32" s="78">
        <v>28208.604188534122</v>
      </c>
      <c r="C32" s="78">
        <v>379.40270044481298</v>
      </c>
      <c r="D32" s="78">
        <v>113.52045028499595</v>
      </c>
      <c r="E32" s="78">
        <v>915.97150317914316</v>
      </c>
      <c r="F32" s="78">
        <v>671.07306951768078</v>
      </c>
      <c r="G32" s="78">
        <v>5945.3187969626715</v>
      </c>
      <c r="H32" s="78">
        <v>11691.52998357051</v>
      </c>
      <c r="I32" s="78">
        <v>987.65895501359034</v>
      </c>
      <c r="J32" s="78">
        <v>761.27794695453429</v>
      </c>
      <c r="K32" s="78">
        <v>3103.0833683954456</v>
      </c>
      <c r="L32" s="78">
        <v>3564.4283161665376</v>
      </c>
    </row>
    <row r="33" spans="1:15" ht="16.5" customHeight="1">
      <c r="A33" s="1">
        <v>2011</v>
      </c>
      <c r="B33" s="78">
        <v>28445.725474680537</v>
      </c>
      <c r="C33" s="78">
        <v>386.71370947062633</v>
      </c>
      <c r="D33" s="78">
        <v>124.27644738245475</v>
      </c>
      <c r="E33" s="78">
        <v>884.88039431922743</v>
      </c>
      <c r="F33" s="78">
        <v>657.30891026296115</v>
      </c>
      <c r="G33" s="78">
        <v>5968.0419038587115</v>
      </c>
      <c r="H33" s="78">
        <v>11855.869006595556</v>
      </c>
      <c r="I33" s="78">
        <v>960.63699731057318</v>
      </c>
      <c r="J33" s="78">
        <v>752.07913794953231</v>
      </c>
      <c r="K33" s="78">
        <v>3184.4006547815634</v>
      </c>
      <c r="L33" s="78">
        <v>3591.1128109389774</v>
      </c>
    </row>
    <row r="34" spans="1:15" ht="16.5" customHeight="1">
      <c r="A34" s="1">
        <v>2012</v>
      </c>
      <c r="B34" s="78">
        <v>29237.533643204406</v>
      </c>
      <c r="C34" s="78">
        <v>406.59595456575636</v>
      </c>
      <c r="D34" s="78">
        <v>116.27609996511579</v>
      </c>
      <c r="E34" s="78">
        <v>875.40267628330128</v>
      </c>
      <c r="F34" s="78">
        <v>670.42244455586763</v>
      </c>
      <c r="G34" s="78">
        <v>6283.7937915492439</v>
      </c>
      <c r="H34" s="78">
        <v>12022.304344300042</v>
      </c>
      <c r="I34" s="78">
        <v>999.80799315942841</v>
      </c>
      <c r="J34" s="78">
        <v>774.3537193036392</v>
      </c>
      <c r="K34" s="78">
        <v>3301.169014965164</v>
      </c>
      <c r="L34" s="78">
        <v>3696.5359340985574</v>
      </c>
    </row>
    <row r="35" spans="1:15" ht="16.5" customHeight="1">
      <c r="A35" s="1">
        <v>2013</v>
      </c>
      <c r="B35" s="78">
        <v>29379.532612070379</v>
      </c>
      <c r="C35" s="78">
        <v>393.77192910251989</v>
      </c>
      <c r="D35" s="78">
        <v>113.49068604110748</v>
      </c>
      <c r="E35" s="78">
        <v>843.09387758033586</v>
      </c>
      <c r="F35" s="78">
        <v>649.86427676988524</v>
      </c>
      <c r="G35" s="78">
        <v>6402.3162031209258</v>
      </c>
      <c r="H35" s="78">
        <v>12242.886685378806</v>
      </c>
      <c r="I35" s="78">
        <v>956.3645981781051</v>
      </c>
      <c r="J35" s="78">
        <v>800.22648448472989</v>
      </c>
      <c r="K35" s="78">
        <v>3391.2587238935675</v>
      </c>
      <c r="L35" s="78">
        <v>3498.9954536275918</v>
      </c>
    </row>
    <row r="36" spans="1:15" ht="16.5" customHeight="1">
      <c r="A36" s="1">
        <v>2014</v>
      </c>
      <c r="B36" s="78">
        <v>30058.526028160923</v>
      </c>
      <c r="C36" s="78">
        <v>409.90593488820525</v>
      </c>
      <c r="D36" s="78">
        <v>113.96320424085826</v>
      </c>
      <c r="E36" s="78">
        <v>866.54064350671661</v>
      </c>
      <c r="F36" s="78">
        <v>681.28835524115527</v>
      </c>
      <c r="G36" s="78">
        <v>6338.1276940969565</v>
      </c>
      <c r="H36" s="78">
        <v>12406.578424970448</v>
      </c>
      <c r="I36" s="78">
        <v>992.00667984868539</v>
      </c>
      <c r="J36" s="78">
        <v>779.67039451904225</v>
      </c>
      <c r="K36" s="78">
        <v>3531.7683558676713</v>
      </c>
      <c r="L36" s="78">
        <v>3851.4707485758877</v>
      </c>
    </row>
    <row r="37" spans="1:15" ht="16.5" customHeight="1">
      <c r="A37" s="1">
        <v>2015</v>
      </c>
      <c r="B37" s="78">
        <v>31594.535938584759</v>
      </c>
      <c r="C37" s="78">
        <v>407.56530966532688</v>
      </c>
      <c r="D37" s="78">
        <v>115.00694058012211</v>
      </c>
      <c r="E37" s="78">
        <v>850.46775235438918</v>
      </c>
      <c r="F37" s="78">
        <v>695.03562364739184</v>
      </c>
      <c r="G37" s="78">
        <v>6488.7573652106539</v>
      </c>
      <c r="H37" s="78">
        <v>13213.238582102347</v>
      </c>
      <c r="I37" s="78">
        <v>1068.3074976310074</v>
      </c>
      <c r="J37" s="78">
        <v>859.75415905772718</v>
      </c>
      <c r="K37" s="78">
        <v>3824.2153196754034</v>
      </c>
      <c r="L37" s="78">
        <v>3979.2212385927246</v>
      </c>
    </row>
    <row r="38" spans="1:15" ht="16.5" customHeight="1">
      <c r="A38" s="1">
        <v>2016</v>
      </c>
      <c r="B38" s="78">
        <v>34767.805562259557</v>
      </c>
      <c r="C38" s="78">
        <v>446.62611534297429</v>
      </c>
      <c r="D38" s="78">
        <v>122.87377493613759</v>
      </c>
      <c r="E38" s="78">
        <v>899.33359290296869</v>
      </c>
      <c r="F38" s="78">
        <v>715.7094131876504</v>
      </c>
      <c r="G38" s="78">
        <v>7363.6387434299813</v>
      </c>
      <c r="H38" s="78">
        <v>14586.935084911353</v>
      </c>
      <c r="I38" s="78">
        <v>1179.66828056544</v>
      </c>
      <c r="J38" s="78">
        <v>943.0148413688288</v>
      </c>
      <c r="K38" s="78">
        <v>4159.8040024279326</v>
      </c>
      <c r="L38" s="78">
        <v>4243.9203891755524</v>
      </c>
      <c r="M38" s="7"/>
      <c r="N38" s="7"/>
      <c r="O38" s="7"/>
    </row>
    <row r="39" spans="1:15" ht="16.5" customHeight="1">
      <c r="A39" s="1">
        <v>2017</v>
      </c>
      <c r="B39" s="78">
        <v>35555.48308898518</v>
      </c>
      <c r="C39" s="78">
        <v>452.56065114452969</v>
      </c>
      <c r="D39" s="78">
        <v>144.88020138478893</v>
      </c>
      <c r="E39" s="78">
        <v>912.14569364034799</v>
      </c>
      <c r="F39" s="78">
        <v>757.05316694083069</v>
      </c>
      <c r="G39" s="78">
        <v>7449.5060304143344</v>
      </c>
      <c r="H39" s="78">
        <v>15111.010713653452</v>
      </c>
      <c r="I39" s="78">
        <v>1153.6778309144527</v>
      </c>
      <c r="J39" s="78">
        <v>952.00057734523182</v>
      </c>
      <c r="K39" s="78">
        <v>4139.7985291970836</v>
      </c>
      <c r="L39" s="78">
        <v>4376.236676963561</v>
      </c>
      <c r="M39" s="7"/>
      <c r="N39" s="7"/>
      <c r="O39" s="7"/>
    </row>
    <row r="40" spans="1:15" s="89" customFormat="1" ht="16.5" customHeight="1">
      <c r="A40" s="89">
        <v>2018</v>
      </c>
      <c r="B40" s="78">
        <v>36618.574733921116</v>
      </c>
      <c r="C40" s="78">
        <v>463.83618188565475</v>
      </c>
      <c r="D40" s="78">
        <v>148.49027603398466</v>
      </c>
      <c r="E40" s="78">
        <v>944.13634651039013</v>
      </c>
      <c r="F40" s="78">
        <v>767.90832531391902</v>
      </c>
      <c r="G40" s="78">
        <v>7700.9413086742816</v>
      </c>
      <c r="H40" s="78">
        <v>15457.570289590114</v>
      </c>
      <c r="I40" s="78">
        <v>1197.5416211470929</v>
      </c>
      <c r="J40" s="78">
        <v>958.54158703243979</v>
      </c>
      <c r="K40" s="78">
        <v>4285.6092502913461</v>
      </c>
      <c r="L40" s="78">
        <v>4578.4510218313917</v>
      </c>
      <c r="M40" s="7"/>
      <c r="N40" s="7"/>
      <c r="O40" s="7"/>
    </row>
    <row r="41" spans="1:15" s="89" customFormat="1" ht="16.5" customHeight="1">
      <c r="B41" s="78"/>
      <c r="C41" s="346"/>
      <c r="D41" s="346"/>
      <c r="E41" s="346"/>
      <c r="F41" s="346"/>
      <c r="G41" s="346"/>
      <c r="H41" s="346"/>
      <c r="I41" s="346"/>
      <c r="J41" s="346"/>
      <c r="K41" s="346"/>
      <c r="L41" s="346"/>
    </row>
    <row r="42" spans="1:15" ht="16.5" customHeight="1">
      <c r="B42" s="18" t="s">
        <v>340</v>
      </c>
      <c r="C42" s="18"/>
      <c r="D42" s="18"/>
      <c r="E42" s="18"/>
      <c r="F42" s="18"/>
      <c r="G42" s="18"/>
      <c r="H42" s="18"/>
      <c r="I42" s="18"/>
      <c r="J42" s="18"/>
      <c r="K42" s="18"/>
      <c r="L42" s="18"/>
    </row>
    <row r="43" spans="1:15" ht="16.5" customHeight="1">
      <c r="A43" s="89" t="s">
        <v>989</v>
      </c>
      <c r="B43" s="70">
        <f>(POWER(B40/B3, 1/37)-1)*100</f>
        <v>6.4049645638920349</v>
      </c>
      <c r="C43" s="70">
        <f t="shared" ref="C43:L43" si="0">(POWER(C40/C3, 1/37)-1)*100</f>
        <v>3.6627079803667639</v>
      </c>
      <c r="D43" s="70">
        <f t="shared" si="0"/>
        <v>4.5437539441238961</v>
      </c>
      <c r="E43" s="70">
        <f t="shared" si="0"/>
        <v>6.3442125310457342</v>
      </c>
      <c r="F43" s="70">
        <f t="shared" si="0"/>
        <v>5.5709865426938343</v>
      </c>
      <c r="G43" s="70">
        <f t="shared" si="0"/>
        <v>6.2680723625963219</v>
      </c>
      <c r="H43" s="70">
        <f t="shared" si="0"/>
        <v>6.7431633995194584</v>
      </c>
      <c r="I43" s="70">
        <f t="shared" si="0"/>
        <v>5.4655746398518001</v>
      </c>
      <c r="J43" s="70">
        <f t="shared" si="0"/>
        <v>6.0767498106387929</v>
      </c>
      <c r="K43" s="70">
        <f t="shared" si="0"/>
        <v>7.1054626485904659</v>
      </c>
      <c r="L43" s="70">
        <f t="shared" si="0"/>
        <v>6.1052331542033045</v>
      </c>
    </row>
    <row r="44" spans="1:15" ht="16.5" customHeight="1"/>
    <row r="45" spans="1:15">
      <c r="A45" s="89" t="s">
        <v>1074</v>
      </c>
    </row>
    <row r="46" spans="1:15">
      <c r="A46" s="81" t="s">
        <v>1072</v>
      </c>
    </row>
    <row r="47" spans="1:15" hidden="1">
      <c r="A47" s="1" t="s">
        <v>620</v>
      </c>
    </row>
    <row r="48" spans="1:15" s="89" customFormat="1" ht="18.75" customHeight="1">
      <c r="A48" s="384" t="s">
        <v>1073</v>
      </c>
      <c r="B48" s="384"/>
      <c r="C48" s="384"/>
      <c r="D48" s="384"/>
      <c r="E48" s="384"/>
      <c r="F48" s="384"/>
      <c r="G48" s="384"/>
      <c r="H48" s="384"/>
      <c r="I48" s="384"/>
      <c r="J48" s="384"/>
      <c r="K48" s="384"/>
      <c r="L48" s="384"/>
    </row>
    <row r="49" spans="1:12" s="89" customFormat="1" ht="30" customHeight="1">
      <c r="A49" s="384" t="s">
        <v>1071</v>
      </c>
      <c r="B49" s="384"/>
      <c r="C49" s="384"/>
      <c r="D49" s="384"/>
      <c r="E49" s="384"/>
      <c r="F49" s="384"/>
      <c r="G49" s="384"/>
      <c r="H49" s="384"/>
      <c r="I49" s="384"/>
      <c r="J49" s="384"/>
      <c r="K49" s="384"/>
      <c r="L49" s="384"/>
    </row>
    <row r="50" spans="1:12" s="89" customFormat="1" ht="27.75" customHeight="1">
      <c r="A50" s="396" t="s">
        <v>1146</v>
      </c>
      <c r="B50" s="396"/>
      <c r="C50" s="396"/>
      <c r="D50" s="396"/>
      <c r="E50" s="396"/>
      <c r="F50" s="396"/>
      <c r="G50" s="396"/>
      <c r="H50" s="396"/>
      <c r="I50" s="396"/>
      <c r="J50" s="396"/>
      <c r="K50" s="396"/>
      <c r="L50" s="396"/>
    </row>
    <row r="51" spans="1:12">
      <c r="A51" s="89" t="s">
        <v>1235</v>
      </c>
    </row>
    <row r="52" spans="1:12" hidden="1"/>
    <row r="53" spans="1:12" hidden="1"/>
    <row r="54" spans="1:12" hidden="1"/>
    <row r="55" spans="1:12" hidden="1"/>
    <row r="56" spans="1:12" hidden="1"/>
    <row r="57" spans="1:12" hidden="1"/>
    <row r="58" spans="1:12" hidden="1"/>
    <row r="59" spans="1:12" hidden="1"/>
    <row r="60" spans="1:12" hidden="1"/>
    <row r="61" spans="1:12" hidden="1"/>
    <row r="62" spans="1:12" hidden="1"/>
    <row r="63" spans="1:12" hidden="1"/>
    <row r="64" spans="1:12" hidden="1"/>
    <row r="65" hidden="1"/>
    <row r="66" hidden="1"/>
    <row r="67" hidden="1"/>
    <row r="68" hidden="1"/>
    <row r="69" hidden="1"/>
    <row r="70" hidden="1"/>
    <row r="71" hidden="1"/>
    <row r="72" hidden="1"/>
    <row r="73" hidden="1"/>
    <row r="74" hidden="1"/>
    <row r="75" hidden="1"/>
    <row r="76" hidden="1"/>
    <row r="77" hidden="1"/>
    <row r="78" hidden="1"/>
    <row r="79" hidden="1"/>
    <row r="80" hidden="1"/>
    <row r="81" spans="1:20" hidden="1"/>
    <row r="82" spans="1:20" hidden="1"/>
    <row r="83" spans="1:20" hidden="1"/>
    <row r="84" spans="1:20" hidden="1"/>
    <row r="85" spans="1:20" hidden="1"/>
    <row r="86" spans="1:20" hidden="1"/>
    <row r="87" spans="1:20" hidden="1"/>
    <row r="88" spans="1:20" hidden="1"/>
    <row r="89" spans="1:20" hidden="1"/>
    <row r="92" spans="1:20">
      <c r="A92" s="1" t="s">
        <v>1121</v>
      </c>
    </row>
    <row r="94" spans="1:20" ht="100.5">
      <c r="A94" s="104" t="s">
        <v>1100</v>
      </c>
      <c r="B94" s="105" t="s">
        <v>1101</v>
      </c>
      <c r="C94" s="105" t="s">
        <v>1102</v>
      </c>
      <c r="D94" s="105" t="s">
        <v>1103</v>
      </c>
      <c r="E94" s="106" t="s">
        <v>1104</v>
      </c>
      <c r="F94" s="106" t="s">
        <v>1105</v>
      </c>
      <c r="G94" s="106" t="s">
        <v>1106</v>
      </c>
      <c r="H94" s="107" t="s">
        <v>1107</v>
      </c>
      <c r="I94" s="106" t="s">
        <v>1108</v>
      </c>
      <c r="J94" s="106" t="s">
        <v>1109</v>
      </c>
      <c r="K94" s="106" t="s">
        <v>1110</v>
      </c>
      <c r="L94" s="107" t="s">
        <v>1111</v>
      </c>
      <c r="M94" s="105" t="s">
        <v>1112</v>
      </c>
      <c r="N94" s="105" t="s">
        <v>1113</v>
      </c>
      <c r="O94" s="105" t="s">
        <v>1114</v>
      </c>
      <c r="P94" s="106" t="s">
        <v>1115</v>
      </c>
      <c r="Q94" s="106" t="s">
        <v>1116</v>
      </c>
      <c r="R94" s="106" t="s">
        <v>1117</v>
      </c>
      <c r="S94" s="107" t="s">
        <v>1118</v>
      </c>
      <c r="T94" s="108" t="s">
        <v>1119</v>
      </c>
    </row>
    <row r="95" spans="1:20" ht="15">
      <c r="A95" s="109">
        <v>1988</v>
      </c>
      <c r="B95" s="113">
        <v>27.216887520601592</v>
      </c>
      <c r="C95" s="113">
        <v>100</v>
      </c>
      <c r="D95" s="113">
        <v>99.770155371432168</v>
      </c>
      <c r="E95" s="111">
        <v>50.007992501976808</v>
      </c>
      <c r="F95" s="111">
        <v>87.317015654296554</v>
      </c>
      <c r="G95" s="111">
        <v>66.409623172956003</v>
      </c>
      <c r="H95" s="113">
        <v>59.630472959571115</v>
      </c>
      <c r="I95" s="111">
        <v>44.472680897663395</v>
      </c>
      <c r="J95" s="111">
        <v>100</v>
      </c>
      <c r="K95" s="111">
        <v>100</v>
      </c>
      <c r="L95" s="113">
        <v>70.425836831860181</v>
      </c>
      <c r="M95" s="111" t="s">
        <v>1120</v>
      </c>
      <c r="N95" s="111" t="s">
        <v>1120</v>
      </c>
      <c r="O95" s="111" t="s">
        <v>1120</v>
      </c>
      <c r="P95" s="111" t="s">
        <v>1120</v>
      </c>
      <c r="Q95" s="111">
        <v>76.116290827767841</v>
      </c>
      <c r="R95" s="111">
        <v>76.642403589285607</v>
      </c>
      <c r="S95" s="113">
        <v>39.643713184642444</v>
      </c>
      <c r="T95" s="112">
        <v>58.133397479468819</v>
      </c>
    </row>
    <row r="96" spans="1:20" ht="15">
      <c r="A96" s="109">
        <v>1989</v>
      </c>
      <c r="B96" s="114">
        <v>25.066299923218843</v>
      </c>
      <c r="C96" s="114">
        <v>100</v>
      </c>
      <c r="D96" s="114">
        <v>99.728213692143925</v>
      </c>
      <c r="E96" s="110">
        <v>48.632311912963743</v>
      </c>
      <c r="F96" s="110">
        <v>86.773725121462263</v>
      </c>
      <c r="G96" s="110">
        <v>67.90226884939969</v>
      </c>
      <c r="H96" s="114">
        <v>58.775020024143821</v>
      </c>
      <c r="I96" s="110">
        <v>45.05404079487883</v>
      </c>
      <c r="J96" s="110">
        <v>100</v>
      </c>
      <c r="K96" s="110">
        <v>100</v>
      </c>
      <c r="L96" s="114">
        <v>70.490181570243422</v>
      </c>
      <c r="M96" s="110" t="s">
        <v>1120</v>
      </c>
      <c r="N96" s="110" t="s">
        <v>1120</v>
      </c>
      <c r="O96" s="110" t="s">
        <v>1120</v>
      </c>
      <c r="P96" s="110" t="s">
        <v>1120</v>
      </c>
      <c r="Q96" s="110">
        <v>75.631446800125119</v>
      </c>
      <c r="R96" s="110">
        <v>81.588530910115267</v>
      </c>
      <c r="S96" s="114">
        <v>40.716828290414668</v>
      </c>
      <c r="T96" s="112">
        <v>56.728059011651233</v>
      </c>
    </row>
    <row r="97" spans="1:20" ht="15">
      <c r="A97" s="109">
        <v>1990</v>
      </c>
      <c r="B97" s="114">
        <v>23.053077473178078</v>
      </c>
      <c r="C97" s="114">
        <v>100</v>
      </c>
      <c r="D97" s="114">
        <v>99.705706897272549</v>
      </c>
      <c r="E97" s="110">
        <v>46.742288901129129</v>
      </c>
      <c r="F97" s="110">
        <v>85.367952080263606</v>
      </c>
      <c r="G97" s="110">
        <v>67.237895607512058</v>
      </c>
      <c r="H97" s="114">
        <v>57.11221011296329</v>
      </c>
      <c r="I97" s="110">
        <v>43.49017320157273</v>
      </c>
      <c r="J97" s="110">
        <v>100</v>
      </c>
      <c r="K97" s="110">
        <v>100</v>
      </c>
      <c r="L97" s="114">
        <v>68.495033386881843</v>
      </c>
      <c r="M97" s="110" t="s">
        <v>1120</v>
      </c>
      <c r="N97" s="110" t="s">
        <v>1120</v>
      </c>
      <c r="O97" s="110" t="s">
        <v>1120</v>
      </c>
      <c r="P97" s="110" t="s">
        <v>1120</v>
      </c>
      <c r="Q97" s="110">
        <v>75.684674475360552</v>
      </c>
      <c r="R97" s="110">
        <v>84.913188344589216</v>
      </c>
      <c r="S97" s="114">
        <v>41.500391260995102</v>
      </c>
      <c r="T97" s="112">
        <v>55.891569064853243</v>
      </c>
    </row>
    <row r="98" spans="1:20" ht="15">
      <c r="A98" s="109">
        <v>1991</v>
      </c>
      <c r="B98" s="114">
        <v>24.192954244199086</v>
      </c>
      <c r="C98" s="114">
        <v>100</v>
      </c>
      <c r="D98" s="114">
        <v>99.59504160791397</v>
      </c>
      <c r="E98" s="110">
        <v>44.269882094519389</v>
      </c>
      <c r="F98" s="110">
        <v>84.024552224066667</v>
      </c>
      <c r="G98" s="110">
        <v>65.847620503849086</v>
      </c>
      <c r="H98" s="114">
        <v>54.838386027987205</v>
      </c>
      <c r="I98" s="110">
        <v>41.628228027583539</v>
      </c>
      <c r="J98" s="110">
        <v>100</v>
      </c>
      <c r="K98" s="110">
        <v>100</v>
      </c>
      <c r="L98" s="114">
        <v>67.234692739760533</v>
      </c>
      <c r="M98" s="110" t="s">
        <v>1120</v>
      </c>
      <c r="N98" s="110" t="s">
        <v>1120</v>
      </c>
      <c r="O98" s="110" t="s">
        <v>1120</v>
      </c>
      <c r="P98" s="110" t="s">
        <v>1120</v>
      </c>
      <c r="Q98" s="110">
        <v>75.219206178805763</v>
      </c>
      <c r="R98" s="110">
        <v>85.620661982145435</v>
      </c>
      <c r="S98" s="114">
        <v>41.809037573607526</v>
      </c>
      <c r="T98" s="112">
        <v>55.21987924172992</v>
      </c>
    </row>
    <row r="99" spans="1:20" ht="15">
      <c r="A99" s="109">
        <v>1992</v>
      </c>
      <c r="B99" s="114">
        <v>23.405734463454799</v>
      </c>
      <c r="C99" s="114">
        <v>100</v>
      </c>
      <c r="D99" s="114">
        <v>99.419150982915099</v>
      </c>
      <c r="E99" s="110">
        <v>42.897473676648701</v>
      </c>
      <c r="F99" s="110">
        <v>82.432424221031198</v>
      </c>
      <c r="G99" s="110">
        <v>63.953322479929099</v>
      </c>
      <c r="H99" s="114">
        <v>53.383808527779117</v>
      </c>
      <c r="I99" s="110">
        <v>38.997642759340486</v>
      </c>
      <c r="J99" s="110">
        <v>100</v>
      </c>
      <c r="K99" s="110">
        <v>100</v>
      </c>
      <c r="L99" s="114">
        <v>65.288432488638435</v>
      </c>
      <c r="M99" s="110" t="s">
        <v>1120</v>
      </c>
      <c r="N99" s="110" t="s">
        <v>1120</v>
      </c>
      <c r="O99" s="110" t="s">
        <v>1120</v>
      </c>
      <c r="P99" s="110" t="s">
        <v>1120</v>
      </c>
      <c r="Q99" s="110">
        <v>73.245764450292356</v>
      </c>
      <c r="R99" s="110">
        <v>85.570475336201042</v>
      </c>
      <c r="S99" s="114">
        <v>42.143535250766611</v>
      </c>
      <c r="T99" s="112">
        <v>54.180008979759265</v>
      </c>
    </row>
    <row r="100" spans="1:20" ht="15">
      <c r="A100" s="109">
        <v>1993</v>
      </c>
      <c r="B100" s="114">
        <v>20.673164269409359</v>
      </c>
      <c r="C100" s="114">
        <v>100</v>
      </c>
      <c r="D100" s="114">
        <v>99.401085746660485</v>
      </c>
      <c r="E100" s="110">
        <v>43.495460049737645</v>
      </c>
      <c r="F100" s="110">
        <v>82.094494566729807</v>
      </c>
      <c r="G100" s="110">
        <v>63.015853590620367</v>
      </c>
      <c r="H100" s="114">
        <v>53.695009381371747</v>
      </c>
      <c r="I100" s="110">
        <v>41.291268722034438</v>
      </c>
      <c r="J100" s="110">
        <v>100</v>
      </c>
      <c r="K100" s="110">
        <v>100</v>
      </c>
      <c r="L100" s="114">
        <v>65.943574986442684</v>
      </c>
      <c r="M100" s="110" t="s">
        <v>1120</v>
      </c>
      <c r="N100" s="110" t="s">
        <v>1120</v>
      </c>
      <c r="O100" s="110" t="s">
        <v>1120</v>
      </c>
      <c r="P100" s="110" t="s">
        <v>1120</v>
      </c>
      <c r="Q100" s="110">
        <v>73.520815584317035</v>
      </c>
      <c r="R100" s="110">
        <v>87.075214236272274</v>
      </c>
      <c r="S100" s="114">
        <v>45.16664462366343</v>
      </c>
      <c r="T100" s="112">
        <v>53.831274413082866</v>
      </c>
    </row>
    <row r="101" spans="1:20" ht="15">
      <c r="A101" s="109">
        <v>1994</v>
      </c>
      <c r="B101" s="114">
        <v>19.196101145586333</v>
      </c>
      <c r="C101" s="114">
        <v>100</v>
      </c>
      <c r="D101" s="114">
        <v>99.259691052646119</v>
      </c>
      <c r="E101" s="110">
        <v>44.811620047983581</v>
      </c>
      <c r="F101" s="110">
        <v>82.358281299666302</v>
      </c>
      <c r="G101" s="110">
        <v>62.202599548291261</v>
      </c>
      <c r="H101" s="114">
        <v>54.644676150436013</v>
      </c>
      <c r="I101" s="110">
        <v>42.690635102259357</v>
      </c>
      <c r="J101" s="110">
        <v>100</v>
      </c>
      <c r="K101" s="110">
        <v>100</v>
      </c>
      <c r="L101" s="114">
        <v>67.297597118885008</v>
      </c>
      <c r="M101" s="110" t="s">
        <v>1120</v>
      </c>
      <c r="N101" s="110" t="s">
        <v>1120</v>
      </c>
      <c r="O101" s="110" t="s">
        <v>1120</v>
      </c>
      <c r="P101" s="110" t="s">
        <v>1120</v>
      </c>
      <c r="Q101" s="110">
        <v>79.218585055246422</v>
      </c>
      <c r="R101" s="110">
        <v>89.847477161313634</v>
      </c>
      <c r="S101" s="114">
        <v>47.666404831865165</v>
      </c>
      <c r="T101" s="112">
        <v>54.493448252641095</v>
      </c>
    </row>
    <row r="102" spans="1:20" ht="15">
      <c r="A102" s="109">
        <v>1995</v>
      </c>
      <c r="B102" s="114">
        <v>23.827494805116633</v>
      </c>
      <c r="C102" s="114">
        <v>100</v>
      </c>
      <c r="D102" s="114">
        <v>99.29616217011332</v>
      </c>
      <c r="E102" s="110">
        <v>45.115556463885774</v>
      </c>
      <c r="F102" s="110">
        <v>81.064223894945115</v>
      </c>
      <c r="G102" s="110">
        <v>61.905742249618015</v>
      </c>
      <c r="H102" s="114">
        <v>54.597695323803499</v>
      </c>
      <c r="I102" s="110">
        <v>41.738285980268905</v>
      </c>
      <c r="J102" s="110">
        <v>100</v>
      </c>
      <c r="K102" s="110">
        <v>100</v>
      </c>
      <c r="L102" s="114">
        <v>65.551258143744164</v>
      </c>
      <c r="M102" s="110" t="s">
        <v>1120</v>
      </c>
      <c r="N102" s="110" t="s">
        <v>1120</v>
      </c>
      <c r="O102" s="110" t="s">
        <v>1120</v>
      </c>
      <c r="P102" s="110" t="s">
        <v>1120</v>
      </c>
      <c r="Q102" s="110">
        <v>80.126171795617722</v>
      </c>
      <c r="R102" s="110">
        <v>86.812453704655951</v>
      </c>
      <c r="S102" s="114">
        <v>48.140460794610398</v>
      </c>
      <c r="T102" s="112">
        <v>54.777240569460503</v>
      </c>
    </row>
    <row r="103" spans="1:20" ht="15">
      <c r="A103" s="109">
        <v>1996</v>
      </c>
      <c r="B103" s="114">
        <v>24.828845948179985</v>
      </c>
      <c r="C103" s="114">
        <v>100</v>
      </c>
      <c r="D103" s="114">
        <v>98.930087692019384</v>
      </c>
      <c r="E103" s="110">
        <v>45.188556379277138</v>
      </c>
      <c r="F103" s="110">
        <v>80.651516032883535</v>
      </c>
      <c r="G103" s="110">
        <v>61.575255639317128</v>
      </c>
      <c r="H103" s="114">
        <v>54.487048215918442</v>
      </c>
      <c r="I103" s="110">
        <v>42.044064523520674</v>
      </c>
      <c r="J103" s="110">
        <v>100</v>
      </c>
      <c r="K103" s="110">
        <v>100</v>
      </c>
      <c r="L103" s="114">
        <v>65.215876968621643</v>
      </c>
      <c r="M103" s="110" t="s">
        <v>1120</v>
      </c>
      <c r="N103" s="110" t="s">
        <v>1120</v>
      </c>
      <c r="O103" s="110" t="s">
        <v>1120</v>
      </c>
      <c r="P103" s="110" t="s">
        <v>1120</v>
      </c>
      <c r="Q103" s="110">
        <v>80.583986943865611</v>
      </c>
      <c r="R103" s="110">
        <v>82.259779186347799</v>
      </c>
      <c r="S103" s="114">
        <v>44.942331725706161</v>
      </c>
      <c r="T103" s="112">
        <v>54.788849639387863</v>
      </c>
    </row>
    <row r="104" spans="1:20" ht="15">
      <c r="A104" s="109">
        <v>1997</v>
      </c>
      <c r="B104" s="114">
        <v>24.746636313774445</v>
      </c>
      <c r="C104" s="114">
        <v>100</v>
      </c>
      <c r="D104" s="114">
        <v>99.768554315073786</v>
      </c>
      <c r="E104" s="110">
        <v>44.433821123592793</v>
      </c>
      <c r="F104" s="110">
        <v>82.10097891044434</v>
      </c>
      <c r="G104" s="110">
        <v>64.137635007832799</v>
      </c>
      <c r="H104" s="114">
        <v>55.585386981724092</v>
      </c>
      <c r="I104" s="110">
        <v>43.540875776477002</v>
      </c>
      <c r="J104" s="110">
        <v>100</v>
      </c>
      <c r="K104" s="110">
        <v>100</v>
      </c>
      <c r="L104" s="114">
        <v>64.787583659964341</v>
      </c>
      <c r="M104" s="110" t="s">
        <v>1120</v>
      </c>
      <c r="N104" s="110" t="s">
        <v>1120</v>
      </c>
      <c r="O104" s="110" t="s">
        <v>1120</v>
      </c>
      <c r="P104" s="110" t="s">
        <v>1120</v>
      </c>
      <c r="Q104" s="110">
        <v>83.627708144810754</v>
      </c>
      <c r="R104" s="110">
        <v>83.72054926761524</v>
      </c>
      <c r="S104" s="114">
        <v>47.409285533944079</v>
      </c>
      <c r="T104" s="112">
        <v>55.681092738942041</v>
      </c>
    </row>
    <row r="105" spans="1:20" ht="15">
      <c r="A105" s="109">
        <v>1998</v>
      </c>
      <c r="B105" s="114">
        <v>24.00624057201733</v>
      </c>
      <c r="C105" s="114">
        <v>100</v>
      </c>
      <c r="D105" s="114">
        <v>99.664259256475731</v>
      </c>
      <c r="E105" s="110">
        <v>42.733861915027944</v>
      </c>
      <c r="F105" s="110">
        <v>80.324274576915741</v>
      </c>
      <c r="G105" s="110">
        <v>56.490892466639849</v>
      </c>
      <c r="H105" s="114">
        <v>52.953454058067159</v>
      </c>
      <c r="I105" s="110">
        <v>40.837649235714792</v>
      </c>
      <c r="J105" s="110">
        <v>100</v>
      </c>
      <c r="K105" s="110">
        <v>100</v>
      </c>
      <c r="L105" s="114">
        <v>62.615169283296858</v>
      </c>
      <c r="M105" s="110" t="s">
        <v>1120</v>
      </c>
      <c r="N105" s="110" t="s">
        <v>1120</v>
      </c>
      <c r="O105" s="110" t="s">
        <v>1120</v>
      </c>
      <c r="P105" s="110" t="s">
        <v>1120</v>
      </c>
      <c r="Q105" s="110">
        <v>79.906052497683618</v>
      </c>
      <c r="R105" s="110">
        <v>77.469710189872828</v>
      </c>
      <c r="S105" s="114">
        <v>36.654038240199192</v>
      </c>
      <c r="T105" s="112">
        <v>54.071321689341275</v>
      </c>
    </row>
    <row r="106" spans="1:20" ht="15">
      <c r="A106" s="109">
        <v>1999</v>
      </c>
      <c r="B106" s="114">
        <v>22.752898644222938</v>
      </c>
      <c r="C106" s="114">
        <v>100</v>
      </c>
      <c r="D106" s="114">
        <v>99.527169188492351</v>
      </c>
      <c r="E106" s="110">
        <v>44.985787486677552</v>
      </c>
      <c r="F106" s="110">
        <v>79.880967536267605</v>
      </c>
      <c r="G106" s="110">
        <v>60.547761909517831</v>
      </c>
      <c r="H106" s="114">
        <v>54.55470457743926</v>
      </c>
      <c r="I106" s="110">
        <v>40.464344748857613</v>
      </c>
      <c r="J106" s="110">
        <v>100</v>
      </c>
      <c r="K106" s="110">
        <v>100</v>
      </c>
      <c r="L106" s="114">
        <v>62.56325336027728</v>
      </c>
      <c r="M106" s="110" t="s">
        <v>1120</v>
      </c>
      <c r="N106" s="110" t="s">
        <v>1120</v>
      </c>
      <c r="O106" s="110" t="s">
        <v>1120</v>
      </c>
      <c r="P106" s="110" t="s">
        <v>1120</v>
      </c>
      <c r="Q106" s="110">
        <v>78.269954655235466</v>
      </c>
      <c r="R106" s="110">
        <v>81.041721151122843</v>
      </c>
      <c r="S106" s="114">
        <v>37.857611533889262</v>
      </c>
      <c r="T106" s="112">
        <v>53.39852392685809</v>
      </c>
    </row>
    <row r="107" spans="1:20" ht="15">
      <c r="A107" s="109">
        <v>2000</v>
      </c>
      <c r="B107" s="114">
        <v>22.070674832017566</v>
      </c>
      <c r="C107" s="114">
        <v>100</v>
      </c>
      <c r="D107" s="114">
        <v>99.381613864190484</v>
      </c>
      <c r="E107" s="110">
        <v>44.197591286538632</v>
      </c>
      <c r="F107" s="110">
        <v>79.30067622312103</v>
      </c>
      <c r="G107" s="110">
        <v>58.47018402354994</v>
      </c>
      <c r="H107" s="114">
        <v>53.835880618029755</v>
      </c>
      <c r="I107" s="110">
        <v>39.857138521815884</v>
      </c>
      <c r="J107" s="110">
        <v>100</v>
      </c>
      <c r="K107" s="110">
        <v>100</v>
      </c>
      <c r="L107" s="114">
        <v>60.738141161680957</v>
      </c>
      <c r="M107" s="110" t="s">
        <v>1120</v>
      </c>
      <c r="N107" s="110" t="s">
        <v>1120</v>
      </c>
      <c r="O107" s="110" t="s">
        <v>1120</v>
      </c>
      <c r="P107" s="110" t="s">
        <v>1120</v>
      </c>
      <c r="Q107" s="110">
        <v>79.913211969632542</v>
      </c>
      <c r="R107" s="110">
        <v>82.755688975899403</v>
      </c>
      <c r="S107" s="114">
        <v>37.350068063787198</v>
      </c>
      <c r="T107" s="112">
        <v>52.674257462428045</v>
      </c>
    </row>
    <row r="108" spans="1:20" ht="15">
      <c r="A108" s="109">
        <v>2001</v>
      </c>
      <c r="B108" s="114">
        <v>19.929892831924683</v>
      </c>
      <c r="C108" s="114">
        <v>100</v>
      </c>
      <c r="D108" s="114">
        <v>98.636899505750392</v>
      </c>
      <c r="E108" s="110">
        <v>43.062830601484322</v>
      </c>
      <c r="F108" s="110">
        <v>77.774233076212525</v>
      </c>
      <c r="G108" s="110">
        <v>58.810811810160338</v>
      </c>
      <c r="H108" s="114">
        <v>52.782702676003645</v>
      </c>
      <c r="I108" s="110">
        <v>36.797506020459792</v>
      </c>
      <c r="J108" s="110">
        <v>100</v>
      </c>
      <c r="K108" s="110">
        <v>100</v>
      </c>
      <c r="L108" s="114">
        <v>57.80261120898372</v>
      </c>
      <c r="M108" s="110" t="s">
        <v>1120</v>
      </c>
      <c r="N108" s="110" t="s">
        <v>1120</v>
      </c>
      <c r="O108" s="110" t="s">
        <v>1120</v>
      </c>
      <c r="P108" s="110" t="s">
        <v>1120</v>
      </c>
      <c r="Q108" s="110">
        <v>69.861400737516874</v>
      </c>
      <c r="R108" s="110">
        <v>83.474006348885041</v>
      </c>
      <c r="S108" s="114">
        <v>32.537382583252025</v>
      </c>
      <c r="T108" s="112">
        <v>49.742515176811494</v>
      </c>
    </row>
    <row r="109" spans="1:20" ht="15">
      <c r="A109" s="109">
        <v>2002</v>
      </c>
      <c r="B109" s="114">
        <v>18.468677261654339</v>
      </c>
      <c r="C109" s="114">
        <v>100</v>
      </c>
      <c r="D109" s="114">
        <v>99.06171081017952</v>
      </c>
      <c r="E109" s="110">
        <v>43.280513538088428</v>
      </c>
      <c r="F109" s="110">
        <v>76.221834059429284</v>
      </c>
      <c r="G109" s="110">
        <v>57.161730902316478</v>
      </c>
      <c r="H109" s="114">
        <v>52.126279299506493</v>
      </c>
      <c r="I109" s="110">
        <v>36.939469670330602</v>
      </c>
      <c r="J109" s="110">
        <v>100</v>
      </c>
      <c r="K109" s="110">
        <v>100</v>
      </c>
      <c r="L109" s="114">
        <v>56.917845184133199</v>
      </c>
      <c r="M109" s="110" t="s">
        <v>1120</v>
      </c>
      <c r="N109" s="110" t="s">
        <v>1120</v>
      </c>
      <c r="O109" s="110" t="s">
        <v>1120</v>
      </c>
      <c r="P109" s="110" t="s">
        <v>1120</v>
      </c>
      <c r="Q109" s="110">
        <v>74.787198075745863</v>
      </c>
      <c r="R109" s="110">
        <v>84.990631062731694</v>
      </c>
      <c r="S109" s="114">
        <v>37.149630022350401</v>
      </c>
      <c r="T109" s="112">
        <v>48.997743177831943</v>
      </c>
    </row>
    <row r="110" spans="1:20" ht="15">
      <c r="A110" s="109">
        <v>2003</v>
      </c>
      <c r="B110" s="114">
        <v>18.283211123621189</v>
      </c>
      <c r="C110" s="114">
        <v>100</v>
      </c>
      <c r="D110" s="114">
        <v>98.367987693136143</v>
      </c>
      <c r="E110" s="110">
        <v>42.703228775419447</v>
      </c>
      <c r="F110" s="110">
        <v>78.518278976542675</v>
      </c>
      <c r="G110" s="110">
        <v>62.886035895826275</v>
      </c>
      <c r="H110" s="114">
        <v>52.523616850561574</v>
      </c>
      <c r="I110" s="110">
        <v>35.666051243582338</v>
      </c>
      <c r="J110" s="110">
        <v>100</v>
      </c>
      <c r="K110" s="110">
        <v>100</v>
      </c>
      <c r="L110" s="114">
        <v>54.858822498289719</v>
      </c>
      <c r="M110" s="110" t="s">
        <v>1120</v>
      </c>
      <c r="N110" s="110" t="s">
        <v>1120</v>
      </c>
      <c r="O110" s="110" t="s">
        <v>1120</v>
      </c>
      <c r="P110" s="110" t="s">
        <v>1120</v>
      </c>
      <c r="Q110" s="110">
        <v>73.287484821423348</v>
      </c>
      <c r="R110" s="110">
        <v>82.146686675734742</v>
      </c>
      <c r="S110" s="114">
        <v>33.502328897702135</v>
      </c>
      <c r="T110" s="112">
        <v>47.840886031788003</v>
      </c>
    </row>
    <row r="111" spans="1:20" ht="15">
      <c r="A111" s="109">
        <v>2004</v>
      </c>
      <c r="B111" s="114">
        <v>18.613342980141379</v>
      </c>
      <c r="C111" s="114">
        <v>100</v>
      </c>
      <c r="D111" s="114">
        <v>98.264339988492068</v>
      </c>
      <c r="E111" s="110">
        <v>42.816023292808694</v>
      </c>
      <c r="F111" s="110">
        <v>80.375765960639555</v>
      </c>
      <c r="G111" s="110">
        <v>63.790122711282969</v>
      </c>
      <c r="H111" s="114">
        <v>53.573301359940039</v>
      </c>
      <c r="I111" s="110">
        <v>35.071696123907337</v>
      </c>
      <c r="J111" s="110">
        <v>100</v>
      </c>
      <c r="K111" s="110">
        <v>100</v>
      </c>
      <c r="L111" s="114">
        <v>53.940753692638232</v>
      </c>
      <c r="M111" s="110" t="s">
        <v>1120</v>
      </c>
      <c r="N111" s="110" t="s">
        <v>1120</v>
      </c>
      <c r="O111" s="110" t="s">
        <v>1120</v>
      </c>
      <c r="P111" s="110" t="s">
        <v>1120</v>
      </c>
      <c r="Q111" s="110">
        <v>73.443962052217344</v>
      </c>
      <c r="R111" s="110">
        <v>71.76472781216458</v>
      </c>
      <c r="S111" s="114">
        <v>26.790693986258461</v>
      </c>
      <c r="T111" s="112">
        <v>48.577648472589566</v>
      </c>
    </row>
    <row r="112" spans="1:20" ht="15">
      <c r="A112" s="109">
        <v>2005</v>
      </c>
      <c r="B112" s="114">
        <v>18.147491384489044</v>
      </c>
      <c r="C112" s="114">
        <v>100</v>
      </c>
      <c r="D112" s="114">
        <v>98.174343411046337</v>
      </c>
      <c r="E112" s="110">
        <v>45.44455148864548</v>
      </c>
      <c r="F112" s="110">
        <v>80.112370870355974</v>
      </c>
      <c r="G112" s="110">
        <v>63.09059491758601</v>
      </c>
      <c r="H112" s="114">
        <v>55.005236890634656</v>
      </c>
      <c r="I112" s="110">
        <v>34.162985398629466</v>
      </c>
      <c r="J112" s="110">
        <v>100</v>
      </c>
      <c r="K112" s="110">
        <v>100</v>
      </c>
      <c r="L112" s="114">
        <v>52.989027277697922</v>
      </c>
      <c r="M112" s="110" t="s">
        <v>1120</v>
      </c>
      <c r="N112" s="110" t="s">
        <v>1120</v>
      </c>
      <c r="O112" s="110" t="s">
        <v>1120</v>
      </c>
      <c r="P112" s="110" t="s">
        <v>1120</v>
      </c>
      <c r="Q112" s="110">
        <v>74.439586030786785</v>
      </c>
      <c r="R112" s="110">
        <v>72.644029537970141</v>
      </c>
      <c r="S112" s="114">
        <v>29.273989832242997</v>
      </c>
      <c r="T112" s="112">
        <v>48.164043986338847</v>
      </c>
    </row>
    <row r="113" spans="1:20" ht="15">
      <c r="A113" s="109">
        <v>2006</v>
      </c>
      <c r="B113" s="114">
        <v>18.108205851877312</v>
      </c>
      <c r="C113" s="114">
        <v>100</v>
      </c>
      <c r="D113" s="114">
        <v>98.298698894598886</v>
      </c>
      <c r="E113" s="110">
        <v>45.766874771191766</v>
      </c>
      <c r="F113" s="110">
        <v>79.963789333498596</v>
      </c>
      <c r="G113" s="110">
        <v>64.745756867773054</v>
      </c>
      <c r="H113" s="114">
        <v>55.687779109818372</v>
      </c>
      <c r="I113" s="110">
        <v>35.180592216037049</v>
      </c>
      <c r="J113" s="110">
        <v>100</v>
      </c>
      <c r="K113" s="110">
        <v>100</v>
      </c>
      <c r="L113" s="114">
        <v>53.035612950474395</v>
      </c>
      <c r="M113" s="110" t="s">
        <v>1120</v>
      </c>
      <c r="N113" s="110" t="s">
        <v>1120</v>
      </c>
      <c r="O113" s="110" t="s">
        <v>1120</v>
      </c>
      <c r="P113" s="110" t="s">
        <v>1120</v>
      </c>
      <c r="Q113" s="110">
        <v>73.338107510962601</v>
      </c>
      <c r="R113" s="110">
        <v>76.977300857738911</v>
      </c>
      <c r="S113" s="114">
        <v>31.655436582016446</v>
      </c>
      <c r="T113" s="112">
        <v>48.643491265338511</v>
      </c>
    </row>
    <row r="114" spans="1:20" ht="15">
      <c r="A114" s="109">
        <v>2007</v>
      </c>
      <c r="B114" s="114">
        <v>17.943934052907803</v>
      </c>
      <c r="C114" s="114">
        <v>100</v>
      </c>
      <c r="D114" s="114">
        <v>97.518085295382875</v>
      </c>
      <c r="E114" s="110">
        <v>46.29227548322222</v>
      </c>
      <c r="F114" s="110">
        <v>80.356394701760323</v>
      </c>
      <c r="G114" s="110">
        <v>60.482410191457383</v>
      </c>
      <c r="H114" s="114">
        <v>55.599688637170253</v>
      </c>
      <c r="I114" s="110">
        <v>33.257129026488805</v>
      </c>
      <c r="J114" s="110">
        <v>100</v>
      </c>
      <c r="K114" s="110">
        <v>100</v>
      </c>
      <c r="L114" s="114">
        <v>51.461287169510626</v>
      </c>
      <c r="M114" s="110" t="s">
        <v>1120</v>
      </c>
      <c r="N114" s="110" t="s">
        <v>1120</v>
      </c>
      <c r="O114" s="110" t="s">
        <v>1120</v>
      </c>
      <c r="P114" s="110" t="s">
        <v>1120</v>
      </c>
      <c r="Q114" s="110">
        <v>72.36125995119599</v>
      </c>
      <c r="R114" s="110">
        <v>76.39004022618397</v>
      </c>
      <c r="S114" s="114">
        <v>32.269750465687089</v>
      </c>
      <c r="T114" s="112">
        <v>48.738909428668123</v>
      </c>
    </row>
    <row r="115" spans="1:20" ht="15">
      <c r="A115" s="109">
        <v>2008</v>
      </c>
      <c r="B115" s="114">
        <v>18.728155693994818</v>
      </c>
      <c r="C115" s="114">
        <v>100</v>
      </c>
      <c r="D115" s="114">
        <v>98.206574523313122</v>
      </c>
      <c r="E115" s="110">
        <v>46.561745825214452</v>
      </c>
      <c r="F115" s="110">
        <v>79.583179559505041</v>
      </c>
      <c r="G115" s="110">
        <v>61.717639729724382</v>
      </c>
      <c r="H115" s="114">
        <v>55.609323872833535</v>
      </c>
      <c r="I115" s="110">
        <v>32.986105909597136</v>
      </c>
      <c r="J115" s="110">
        <v>100</v>
      </c>
      <c r="K115" s="110">
        <v>100</v>
      </c>
      <c r="L115" s="114">
        <v>50.632312483014886</v>
      </c>
      <c r="M115" s="110" t="s">
        <v>1120</v>
      </c>
      <c r="N115" s="110" t="s">
        <v>1120</v>
      </c>
      <c r="O115" s="110" t="s">
        <v>1120</v>
      </c>
      <c r="P115" s="110" t="s">
        <v>1120</v>
      </c>
      <c r="Q115" s="110">
        <v>71.553935204375875</v>
      </c>
      <c r="R115" s="110">
        <v>72.697269240949254</v>
      </c>
      <c r="S115" s="114">
        <v>31.92247795593358</v>
      </c>
      <c r="T115" s="112">
        <v>48.978952702158843</v>
      </c>
    </row>
    <row r="116" spans="1:20" ht="15">
      <c r="A116" s="109">
        <v>2009</v>
      </c>
      <c r="B116" s="114">
        <v>19.528698512882624</v>
      </c>
      <c r="C116" s="114">
        <v>100</v>
      </c>
      <c r="D116" s="114">
        <v>98.023780740896783</v>
      </c>
      <c r="E116" s="110">
        <v>45.113397422249548</v>
      </c>
      <c r="F116" s="110">
        <v>79.812583879178973</v>
      </c>
      <c r="G116" s="110">
        <v>57.696087002983923</v>
      </c>
      <c r="H116" s="114">
        <v>54.446824891924564</v>
      </c>
      <c r="I116" s="110">
        <v>32.370872834752262</v>
      </c>
      <c r="J116" s="110">
        <v>100</v>
      </c>
      <c r="K116" s="110">
        <v>100</v>
      </c>
      <c r="L116" s="114">
        <v>50.198579874621409</v>
      </c>
      <c r="M116" s="110" t="s">
        <v>1120</v>
      </c>
      <c r="N116" s="110" t="s">
        <v>1120</v>
      </c>
      <c r="O116" s="110" t="s">
        <v>1120</v>
      </c>
      <c r="P116" s="110" t="s">
        <v>1120</v>
      </c>
      <c r="Q116" s="110">
        <v>67.396812805958334</v>
      </c>
      <c r="R116" s="110">
        <v>67.274218865568997</v>
      </c>
      <c r="S116" s="114">
        <v>28.421367547181752</v>
      </c>
      <c r="T116" s="112">
        <v>48.636861016098742</v>
      </c>
    </row>
    <row r="117" spans="1:20" ht="15">
      <c r="A117" s="109">
        <v>2010</v>
      </c>
      <c r="B117" s="114">
        <v>18.575110955226791</v>
      </c>
      <c r="C117" s="114">
        <v>100</v>
      </c>
      <c r="D117" s="114">
        <v>97.08032575175568</v>
      </c>
      <c r="E117" s="110">
        <v>42.689100777023157</v>
      </c>
      <c r="F117" s="110">
        <v>77.161665145716242</v>
      </c>
      <c r="G117" s="110">
        <v>54.086935210674447</v>
      </c>
      <c r="H117" s="114">
        <v>51.44209143521018</v>
      </c>
      <c r="I117" s="110">
        <v>41.430284137652997</v>
      </c>
      <c r="J117" s="110">
        <v>100</v>
      </c>
      <c r="K117" s="110">
        <v>100</v>
      </c>
      <c r="L117" s="114">
        <v>55.137604586957799</v>
      </c>
      <c r="M117" s="110" t="s">
        <v>1120</v>
      </c>
      <c r="N117" s="110" t="s">
        <v>1120</v>
      </c>
      <c r="O117" s="110" t="s">
        <v>1120</v>
      </c>
      <c r="P117" s="110" t="s">
        <v>1120</v>
      </c>
      <c r="Q117" s="110">
        <v>79.362705953576892</v>
      </c>
      <c r="R117" s="110">
        <v>77.590600467185354</v>
      </c>
      <c r="S117" s="114">
        <v>43.27246820859488</v>
      </c>
      <c r="T117" s="112">
        <v>49.430786914981169</v>
      </c>
    </row>
    <row r="118" spans="1:20" ht="15">
      <c r="A118" s="109">
        <v>2011</v>
      </c>
      <c r="B118" s="114">
        <v>18.342235657890065</v>
      </c>
      <c r="C118" s="114">
        <v>100</v>
      </c>
      <c r="D118" s="114">
        <v>97.658131114748372</v>
      </c>
      <c r="E118" s="110">
        <v>40.632262113825455</v>
      </c>
      <c r="F118" s="110">
        <v>76.720725031758093</v>
      </c>
      <c r="G118" s="110">
        <v>52.200847059708508</v>
      </c>
      <c r="H118" s="114">
        <v>49.919189210613965</v>
      </c>
      <c r="I118" s="110">
        <v>40.268561317286505</v>
      </c>
      <c r="J118" s="110">
        <v>100</v>
      </c>
      <c r="K118" s="110">
        <v>100</v>
      </c>
      <c r="L118" s="114">
        <v>54.704123530528278</v>
      </c>
      <c r="M118" s="110" t="s">
        <v>1120</v>
      </c>
      <c r="N118" s="110" t="s">
        <v>1120</v>
      </c>
      <c r="O118" s="110" t="s">
        <v>1120</v>
      </c>
      <c r="P118" s="110" t="s">
        <v>1120</v>
      </c>
      <c r="Q118" s="110">
        <v>76.853008903950254</v>
      </c>
      <c r="R118" s="110">
        <v>79.129427090144347</v>
      </c>
      <c r="S118" s="114">
        <v>44.887046965230063</v>
      </c>
      <c r="T118" s="112">
        <v>48.759735315358498</v>
      </c>
    </row>
    <row r="119" spans="1:20" ht="15">
      <c r="A119" s="109">
        <v>2012</v>
      </c>
      <c r="B119" s="114">
        <v>17.002425530735117</v>
      </c>
      <c r="C119" s="114">
        <v>100</v>
      </c>
      <c r="D119" s="114">
        <v>97.801917612520967</v>
      </c>
      <c r="E119" s="110">
        <v>40.371442943526645</v>
      </c>
      <c r="F119" s="110">
        <v>73.665864097066631</v>
      </c>
      <c r="G119" s="110">
        <v>55.4084036629691</v>
      </c>
      <c r="H119" s="114">
        <v>49.306784394153567</v>
      </c>
      <c r="I119" s="110">
        <v>39.541079344825611</v>
      </c>
      <c r="J119" s="110">
        <v>100</v>
      </c>
      <c r="K119" s="110">
        <v>100</v>
      </c>
      <c r="L119" s="114">
        <v>54.173427160237019</v>
      </c>
      <c r="M119" s="110" t="s">
        <v>1120</v>
      </c>
      <c r="N119" s="110" t="s">
        <v>1120</v>
      </c>
      <c r="O119" s="110" t="s">
        <v>1120</v>
      </c>
      <c r="P119" s="110" t="s">
        <v>1120</v>
      </c>
      <c r="Q119" s="110">
        <v>76.260529040438087</v>
      </c>
      <c r="R119" s="110">
        <v>76.672316453925063</v>
      </c>
      <c r="S119" s="114">
        <v>41.911090013825039</v>
      </c>
      <c r="T119" s="112">
        <v>48.364583127928931</v>
      </c>
    </row>
    <row r="120" spans="1:20" ht="15">
      <c r="A120" s="109">
        <v>2013</v>
      </c>
      <c r="B120" s="114">
        <v>16.225521609401262</v>
      </c>
      <c r="C120" s="114">
        <v>100</v>
      </c>
      <c r="D120" s="114">
        <v>97.11001856577505</v>
      </c>
      <c r="E120" s="110">
        <v>39.689199710707015</v>
      </c>
      <c r="F120" s="110">
        <v>73.696031532712638</v>
      </c>
      <c r="G120" s="110">
        <v>51.672339592218762</v>
      </c>
      <c r="H120" s="114">
        <v>48.255062272145146</v>
      </c>
      <c r="I120" s="110">
        <v>38.189354304789532</v>
      </c>
      <c r="J120" s="110">
        <v>100</v>
      </c>
      <c r="K120" s="110">
        <v>100</v>
      </c>
      <c r="L120" s="114">
        <v>53.263192938200241</v>
      </c>
      <c r="M120" s="110" t="s">
        <v>1120</v>
      </c>
      <c r="N120" s="110" t="s">
        <v>1120</v>
      </c>
      <c r="O120" s="110" t="s">
        <v>1120</v>
      </c>
      <c r="P120" s="110" t="s">
        <v>1120</v>
      </c>
      <c r="Q120" s="110">
        <v>73.310385740484847</v>
      </c>
      <c r="R120" s="110">
        <v>74.692549677035103</v>
      </c>
      <c r="S120" s="114">
        <v>38.910808896503553</v>
      </c>
      <c r="T120" s="112">
        <v>48.214380096853894</v>
      </c>
    </row>
    <row r="121" spans="1:20" ht="15">
      <c r="A121" s="109">
        <v>2014</v>
      </c>
      <c r="B121" s="114">
        <v>16.149410027485729</v>
      </c>
      <c r="C121" s="114">
        <v>100</v>
      </c>
      <c r="D121" s="114">
        <v>97.438695970009675</v>
      </c>
      <c r="E121" s="110">
        <v>39.594533975747723</v>
      </c>
      <c r="F121" s="110">
        <v>73.137031478996562</v>
      </c>
      <c r="G121" s="110">
        <v>52.595746643061311</v>
      </c>
      <c r="H121" s="114">
        <v>48.307226082452566</v>
      </c>
      <c r="I121" s="110">
        <v>35.461019860404903</v>
      </c>
      <c r="J121" s="110">
        <v>100</v>
      </c>
      <c r="K121" s="110">
        <v>100</v>
      </c>
      <c r="L121" s="114">
        <v>51.463320750838214</v>
      </c>
      <c r="M121" s="110" t="s">
        <v>1120</v>
      </c>
      <c r="N121" s="110" t="s">
        <v>1120</v>
      </c>
      <c r="O121" s="110" t="s">
        <v>1120</v>
      </c>
      <c r="P121" s="110" t="s">
        <v>1120</v>
      </c>
      <c r="Q121" s="110">
        <v>81.326352496199007</v>
      </c>
      <c r="R121" s="110">
        <v>73.130445102277193</v>
      </c>
      <c r="S121" s="114">
        <v>44.81585391177051</v>
      </c>
      <c r="T121" s="112">
        <v>47.711908286372122</v>
      </c>
    </row>
    <row r="122" spans="1:20" ht="15">
      <c r="A122" s="109">
        <v>2015</v>
      </c>
      <c r="B122" s="114">
        <v>16.281397076821328</v>
      </c>
      <c r="C122" s="114">
        <v>100</v>
      </c>
      <c r="D122" s="114">
        <v>97.201539953369547</v>
      </c>
      <c r="E122" s="110">
        <v>40.785040605599328</v>
      </c>
      <c r="F122" s="110">
        <v>73.901051889985709</v>
      </c>
      <c r="G122" s="110">
        <v>47.24853803680891</v>
      </c>
      <c r="H122" s="114">
        <v>48.404384010451651</v>
      </c>
      <c r="I122" s="110">
        <v>34.672700872622997</v>
      </c>
      <c r="J122" s="110">
        <v>100</v>
      </c>
      <c r="K122" s="110">
        <v>100</v>
      </c>
      <c r="L122" s="114">
        <v>50.660064810904174</v>
      </c>
      <c r="M122" s="110" t="s">
        <v>1120</v>
      </c>
      <c r="N122" s="110" t="s">
        <v>1120</v>
      </c>
      <c r="O122" s="110" t="s">
        <v>1120</v>
      </c>
      <c r="P122" s="110" t="s">
        <v>1120</v>
      </c>
      <c r="Q122" s="110">
        <v>80.911291741387316</v>
      </c>
      <c r="R122" s="110">
        <v>69.581188206281269</v>
      </c>
      <c r="S122" s="114">
        <v>43.200149208483921</v>
      </c>
      <c r="T122" s="112">
        <v>47.782230135717796</v>
      </c>
    </row>
    <row r="123" spans="1:20" ht="15">
      <c r="A123" s="109">
        <v>2016</v>
      </c>
      <c r="B123" s="114">
        <v>15.871397990589156</v>
      </c>
      <c r="C123" s="114">
        <v>100</v>
      </c>
      <c r="D123" s="114">
        <v>96.624586192214878</v>
      </c>
      <c r="E123" s="110">
        <v>43.671291154843786</v>
      </c>
      <c r="F123" s="110">
        <v>73.822069856193679</v>
      </c>
      <c r="G123" s="110">
        <v>47.184954113827501</v>
      </c>
      <c r="H123" s="114">
        <v>49.991665627341334</v>
      </c>
      <c r="I123" s="110">
        <v>36.372752234612697</v>
      </c>
      <c r="J123" s="110">
        <v>100</v>
      </c>
      <c r="K123" s="110">
        <v>100</v>
      </c>
      <c r="L123" s="114">
        <v>51.707227570335455</v>
      </c>
      <c r="M123" s="110" t="s">
        <v>1120</v>
      </c>
      <c r="N123" s="110" t="s">
        <v>1120</v>
      </c>
      <c r="O123" s="110" t="s">
        <v>1120</v>
      </c>
      <c r="P123" s="110" t="s">
        <v>1120</v>
      </c>
      <c r="Q123" s="110">
        <v>87.578129255903349</v>
      </c>
      <c r="R123" s="110">
        <v>73.019758740013287</v>
      </c>
      <c r="S123" s="114">
        <v>53.683700057855873</v>
      </c>
      <c r="T123" s="112">
        <v>49.100613429769155</v>
      </c>
    </row>
    <row r="124" spans="1:20" ht="15">
      <c r="A124" s="109">
        <v>2017</v>
      </c>
      <c r="B124" s="114">
        <v>16.665617837593761</v>
      </c>
      <c r="C124" s="114">
        <v>100</v>
      </c>
      <c r="D124" s="114">
        <v>96.199743268764266</v>
      </c>
      <c r="E124" s="110">
        <v>42.627033320062068</v>
      </c>
      <c r="F124" s="110">
        <v>75.539764138115714</v>
      </c>
      <c r="G124" s="110">
        <v>45.676869702286439</v>
      </c>
      <c r="H124" s="114">
        <v>49.71657445173431</v>
      </c>
      <c r="I124" s="110">
        <v>35.399226517696682</v>
      </c>
      <c r="J124" s="110">
        <v>100</v>
      </c>
      <c r="K124" s="110">
        <v>100</v>
      </c>
      <c r="L124" s="114">
        <v>51.069142437855497</v>
      </c>
      <c r="M124" s="110" t="s">
        <v>1120</v>
      </c>
      <c r="N124" s="110" t="s">
        <v>1120</v>
      </c>
      <c r="O124" s="110" t="s">
        <v>1120</v>
      </c>
      <c r="P124" s="110" t="s">
        <v>1120</v>
      </c>
      <c r="Q124" s="110">
        <v>84.54060876452229</v>
      </c>
      <c r="R124" s="110">
        <v>66.928024920859286</v>
      </c>
      <c r="S124" s="114">
        <v>47.97773825846663</v>
      </c>
      <c r="T124" s="112">
        <v>48.80623929860441</v>
      </c>
    </row>
    <row r="127" spans="1:20" ht="15.75">
      <c r="A127" s="125" t="s">
        <v>1122</v>
      </c>
      <c r="B127" s="124"/>
      <c r="C127" s="124"/>
      <c r="D127" s="124"/>
      <c r="E127" s="124"/>
      <c r="F127" s="124"/>
      <c r="G127" s="124"/>
      <c r="H127" s="124"/>
      <c r="I127" s="124"/>
      <c r="J127" s="124"/>
      <c r="K127" s="124"/>
    </row>
    <row r="128" spans="1:20" ht="15.75" thickBot="1">
      <c r="A128" s="120" t="s">
        <v>1123</v>
      </c>
      <c r="B128" s="121"/>
      <c r="C128" s="121"/>
      <c r="D128" s="121"/>
      <c r="E128" s="121"/>
      <c r="F128" s="121"/>
      <c r="G128" s="121"/>
      <c r="H128" s="121"/>
      <c r="I128" s="121"/>
      <c r="J128" s="121"/>
      <c r="K128" s="121"/>
    </row>
    <row r="129" spans="1:24" ht="60">
      <c r="A129" s="122" t="s">
        <v>1100</v>
      </c>
      <c r="B129" s="122" t="s">
        <v>1124</v>
      </c>
      <c r="C129" s="122" t="s">
        <v>1125</v>
      </c>
      <c r="D129" s="122" t="s">
        <v>1126</v>
      </c>
      <c r="E129" s="122" t="s">
        <v>1127</v>
      </c>
      <c r="F129" s="122" t="s">
        <v>1128</v>
      </c>
      <c r="G129" s="122" t="s">
        <v>1129</v>
      </c>
      <c r="H129" s="122" t="s">
        <v>1130</v>
      </c>
      <c r="I129" s="122" t="s">
        <v>1131</v>
      </c>
      <c r="J129" s="122" t="s">
        <v>1132</v>
      </c>
      <c r="K129" s="123" t="s">
        <v>868</v>
      </c>
      <c r="M129" s="122" t="s">
        <v>1100</v>
      </c>
      <c r="N129" s="122" t="s">
        <v>1124</v>
      </c>
      <c r="O129" s="122" t="s">
        <v>1125</v>
      </c>
      <c r="P129" s="122" t="s">
        <v>1126</v>
      </c>
      <c r="Q129" s="122" t="s">
        <v>1127</v>
      </c>
      <c r="R129" s="122" t="s">
        <v>1128</v>
      </c>
      <c r="S129" s="122" t="s">
        <v>1129</v>
      </c>
      <c r="T129" s="122" t="s">
        <v>1130</v>
      </c>
      <c r="U129" s="122" t="s">
        <v>1131</v>
      </c>
      <c r="V129" s="122" t="s">
        <v>1132</v>
      </c>
      <c r="W129" s="123" t="s">
        <v>868</v>
      </c>
    </row>
    <row r="130" spans="1:24" ht="15">
      <c r="A130" s="117">
        <v>1975</v>
      </c>
      <c r="B130" s="118">
        <v>3.5110000000000001</v>
      </c>
      <c r="C130" s="118">
        <v>3.3660000000000001</v>
      </c>
      <c r="D130" s="118">
        <v>8.2314821282267178E-2</v>
      </c>
      <c r="E130" s="118">
        <v>10.867018093380787</v>
      </c>
      <c r="F130" s="118">
        <v>39.421854327235039</v>
      </c>
      <c r="G130" s="118">
        <v>6.6903278790960024E-5</v>
      </c>
      <c r="H130" s="118">
        <v>0</v>
      </c>
      <c r="I130" s="118">
        <v>1.1237543628024416</v>
      </c>
      <c r="J130" s="118">
        <v>0.98006455651333957</v>
      </c>
      <c r="K130" s="119">
        <v>59.352073064492672</v>
      </c>
      <c r="M130" s="117">
        <v>1975</v>
      </c>
    </row>
    <row r="131" spans="1:24" ht="15">
      <c r="A131" s="117">
        <v>1976</v>
      </c>
      <c r="B131" s="118">
        <v>4.4610000000000003</v>
      </c>
      <c r="C131" s="118">
        <v>4.4429999999999996</v>
      </c>
      <c r="D131" s="118">
        <v>0.10093958892593166</v>
      </c>
      <c r="E131" s="118">
        <v>11.7645465874699</v>
      </c>
      <c r="F131" s="118">
        <v>63.876677884555377</v>
      </c>
      <c r="G131" s="118">
        <v>3.0330234808388922E-4</v>
      </c>
      <c r="H131" s="118">
        <v>0</v>
      </c>
      <c r="I131" s="118">
        <v>1.246393190321903</v>
      </c>
      <c r="J131" s="118">
        <v>0.98049982466793284</v>
      </c>
      <c r="K131" s="119">
        <v>86.873360378289121</v>
      </c>
      <c r="M131" s="117">
        <v>1976</v>
      </c>
    </row>
    <row r="132" spans="1:24" ht="15">
      <c r="A132" s="117">
        <v>1977</v>
      </c>
      <c r="B132" s="118">
        <v>5.2709999999999999</v>
      </c>
      <c r="C132" s="118">
        <v>6.5579999999999998</v>
      </c>
      <c r="D132" s="118">
        <v>8.6804720624936285E-2</v>
      </c>
      <c r="E132" s="118">
        <v>14.49096744562361</v>
      </c>
      <c r="F132" s="118">
        <v>92.738998297157835</v>
      </c>
      <c r="G132" s="118">
        <v>1.4592185638230147E-4</v>
      </c>
      <c r="H132" s="118">
        <v>0</v>
      </c>
      <c r="I132" s="118">
        <v>1.475145045907849</v>
      </c>
      <c r="J132" s="118">
        <v>1.1545097150082602</v>
      </c>
      <c r="K132" s="119">
        <v>121.77557114617888</v>
      </c>
      <c r="M132" s="117">
        <v>1977</v>
      </c>
    </row>
    <row r="133" spans="1:24" ht="15">
      <c r="A133" s="117">
        <v>1978</v>
      </c>
      <c r="B133" s="118">
        <v>7.6029999999999998</v>
      </c>
      <c r="C133" s="118">
        <v>9.2319999999999993</v>
      </c>
      <c r="D133" s="118">
        <v>0.18342070277644582</v>
      </c>
      <c r="E133" s="118">
        <v>16.819383346735858</v>
      </c>
      <c r="F133" s="118">
        <v>108.16096703307154</v>
      </c>
      <c r="G133" s="118">
        <v>1.0094755112132916</v>
      </c>
      <c r="H133" s="118">
        <v>0</v>
      </c>
      <c r="I133" s="118">
        <v>1.9578723457184952</v>
      </c>
      <c r="J133" s="118">
        <v>1.3162586441533739</v>
      </c>
      <c r="K133" s="119">
        <v>146.28237758366902</v>
      </c>
      <c r="M133" s="117">
        <v>1978</v>
      </c>
    </row>
    <row r="134" spans="1:24" ht="15">
      <c r="A134" s="117">
        <v>1979</v>
      </c>
      <c r="B134" s="118">
        <v>8.8960000000000008</v>
      </c>
      <c r="C134" s="118">
        <v>12.063000000000001</v>
      </c>
      <c r="D134" s="118">
        <v>0.34805034534098012</v>
      </c>
      <c r="E134" s="118">
        <v>24.015192184030944</v>
      </c>
      <c r="F134" s="118">
        <v>115.53536685602666</v>
      </c>
      <c r="G134" s="118">
        <v>2.0509340247767214</v>
      </c>
      <c r="H134" s="118">
        <v>0</v>
      </c>
      <c r="I134" s="118">
        <v>0.30007372690932066</v>
      </c>
      <c r="J134" s="118">
        <v>1.2152844639136278</v>
      </c>
      <c r="K134" s="119">
        <v>164.42390160099825</v>
      </c>
      <c r="M134" s="117">
        <v>1979</v>
      </c>
    </row>
    <row r="135" spans="1:24" ht="15">
      <c r="A135" s="117">
        <v>1980</v>
      </c>
      <c r="B135" s="118">
        <v>10.007</v>
      </c>
      <c r="C135" s="118">
        <v>17.896999999999998</v>
      </c>
      <c r="D135" s="118">
        <v>0.35653126632157733</v>
      </c>
      <c r="E135" s="118">
        <v>25.838143951102953</v>
      </c>
      <c r="F135" s="118">
        <v>121.78496529470296</v>
      </c>
      <c r="G135" s="118">
        <v>2.3546261816136392E-4</v>
      </c>
      <c r="H135" s="118">
        <v>0</v>
      </c>
      <c r="I135" s="118">
        <v>1.1594152984641288</v>
      </c>
      <c r="J135" s="118">
        <v>1.5810987911657455</v>
      </c>
      <c r="K135" s="119">
        <v>178.62439006437552</v>
      </c>
      <c r="M135" s="117">
        <v>1980</v>
      </c>
    </row>
    <row r="136" spans="1:24" ht="15">
      <c r="A136" s="117">
        <v>1981</v>
      </c>
      <c r="B136" s="118">
        <v>11.16</v>
      </c>
      <c r="C136" s="118">
        <v>19.151</v>
      </c>
      <c r="D136" s="118">
        <v>0.35237395211540223</v>
      </c>
      <c r="E136" s="118">
        <v>25.101462687064007</v>
      </c>
      <c r="F136" s="118">
        <v>148.48302280501312</v>
      </c>
      <c r="G136" s="118">
        <v>1.9197608850820844</v>
      </c>
      <c r="H136" s="118">
        <v>0</v>
      </c>
      <c r="I136" s="118">
        <v>2.9398527447927649</v>
      </c>
      <c r="J136" s="118">
        <v>1.7090169042827414</v>
      </c>
      <c r="K136" s="119">
        <v>210.81648997835015</v>
      </c>
      <c r="M136" s="117">
        <v>1981</v>
      </c>
    </row>
    <row r="137" spans="1:24" ht="15">
      <c r="A137" s="117">
        <v>1982</v>
      </c>
      <c r="B137" s="118">
        <v>13.907</v>
      </c>
      <c r="C137" s="118">
        <v>18.637</v>
      </c>
      <c r="D137" s="118">
        <v>0.30930417693942813</v>
      </c>
      <c r="E137" s="118">
        <v>26.605866459411285</v>
      </c>
      <c r="F137" s="118">
        <v>154.41328582641012</v>
      </c>
      <c r="G137" s="118">
        <v>5.1391862956734259E-5</v>
      </c>
      <c r="H137" s="118">
        <v>0</v>
      </c>
      <c r="I137" s="118">
        <v>2.7485013827056619</v>
      </c>
      <c r="J137" s="118">
        <v>1.8121641188562703</v>
      </c>
      <c r="K137" s="119">
        <v>218.4331733561857</v>
      </c>
      <c r="M137" s="117">
        <v>1982</v>
      </c>
    </row>
    <row r="138" spans="1:24" ht="15">
      <c r="A138" s="117">
        <v>1983</v>
      </c>
      <c r="B138" s="118">
        <v>15.24</v>
      </c>
      <c r="C138" s="118">
        <v>18.238</v>
      </c>
      <c r="D138" s="118">
        <v>0.41273815438906492</v>
      </c>
      <c r="E138" s="118">
        <v>28.471241993400277</v>
      </c>
      <c r="F138" s="118">
        <v>153.9700382623513</v>
      </c>
      <c r="G138" s="118">
        <v>12.794219236209333</v>
      </c>
      <c r="H138" s="118">
        <v>0</v>
      </c>
      <c r="I138" s="118">
        <v>3.8731255244266811</v>
      </c>
      <c r="J138" s="118">
        <v>1.7381026282708154</v>
      </c>
      <c r="K138" s="119">
        <v>234.73746579904747</v>
      </c>
      <c r="M138" s="117">
        <v>1983</v>
      </c>
    </row>
    <row r="139" spans="1:24" ht="15">
      <c r="A139" s="117">
        <v>1984</v>
      </c>
      <c r="B139" s="118">
        <v>15.641999999999999</v>
      </c>
      <c r="C139" s="118">
        <v>17.207000000000001</v>
      </c>
      <c r="D139" s="118">
        <v>0.66467139528327657</v>
      </c>
      <c r="E139" s="118">
        <v>32.864738799004705</v>
      </c>
      <c r="F139" s="118">
        <v>107.93158977396499</v>
      </c>
      <c r="G139" s="118">
        <v>10.705229119638824</v>
      </c>
      <c r="H139" s="118">
        <v>0</v>
      </c>
      <c r="I139" s="118">
        <v>5.0073172342520555</v>
      </c>
      <c r="J139" s="118">
        <v>1.7884561992188517</v>
      </c>
      <c r="K139" s="119">
        <v>191.8110025213627</v>
      </c>
      <c r="M139" s="117">
        <v>1984</v>
      </c>
    </row>
    <row r="140" spans="1:24" ht="15">
      <c r="A140" s="117">
        <v>1985</v>
      </c>
      <c r="B140" s="118">
        <v>16.181000000000001</v>
      </c>
      <c r="C140" s="118">
        <v>17.920000000000002</v>
      </c>
      <c r="D140" s="118">
        <v>0.65020394184578723</v>
      </c>
      <c r="E140" s="118">
        <v>40.369870522328981</v>
      </c>
      <c r="F140" s="118">
        <v>107.66266324686843</v>
      </c>
      <c r="G140" s="118">
        <v>8.7829999999999995</v>
      </c>
      <c r="H140" s="118">
        <v>0</v>
      </c>
      <c r="I140" s="118">
        <v>3.3199461322112378</v>
      </c>
      <c r="J140" s="118">
        <v>2.1673815130397509</v>
      </c>
      <c r="K140" s="119">
        <v>197.05406535629419</v>
      </c>
      <c r="M140" s="117">
        <v>1985</v>
      </c>
    </row>
    <row r="141" spans="1:24" ht="15">
      <c r="A141" s="117">
        <v>1986</v>
      </c>
      <c r="B141" s="118">
        <v>18.000695176068881</v>
      </c>
      <c r="C141" s="118">
        <v>20.170000000000002</v>
      </c>
      <c r="D141" s="118">
        <v>0.64754326075383506</v>
      </c>
      <c r="E141" s="118">
        <v>45.049199522815684</v>
      </c>
      <c r="F141" s="118">
        <v>79.823472006847737</v>
      </c>
      <c r="G141" s="118">
        <v>0</v>
      </c>
      <c r="H141" s="118">
        <v>0</v>
      </c>
      <c r="I141" s="118">
        <v>3.134683222554179</v>
      </c>
      <c r="J141" s="118">
        <v>2.7512859413206026</v>
      </c>
      <c r="K141" s="119">
        <v>169.57687913036091</v>
      </c>
      <c r="M141" s="117">
        <v>1986</v>
      </c>
    </row>
    <row r="142" spans="1:24" ht="15">
      <c r="A142" s="117">
        <v>1987</v>
      </c>
      <c r="B142" s="118">
        <v>19.557485820439432</v>
      </c>
      <c r="C142" s="118">
        <v>22.297000000000001</v>
      </c>
      <c r="D142" s="118">
        <v>0.84160668789808912</v>
      </c>
      <c r="E142" s="118">
        <v>51.049006252685146</v>
      </c>
      <c r="F142" s="118">
        <v>87.764164899628383</v>
      </c>
      <c r="G142" s="118">
        <v>0</v>
      </c>
      <c r="H142" s="118">
        <v>0</v>
      </c>
      <c r="I142" s="118">
        <v>3.5423712603113122</v>
      </c>
      <c r="J142" s="118">
        <v>2.959561646649195</v>
      </c>
      <c r="K142" s="119">
        <v>188.01119656761156</v>
      </c>
      <c r="M142" s="117">
        <v>1987</v>
      </c>
    </row>
    <row r="143" spans="1:24" ht="15">
      <c r="A143" s="117">
        <v>1988</v>
      </c>
      <c r="B143" s="118">
        <v>23.551957260946832</v>
      </c>
      <c r="C143" s="118">
        <v>19.719000000000001</v>
      </c>
      <c r="D143" s="118">
        <v>0.72699999999999998</v>
      </c>
      <c r="E143" s="118">
        <v>53.882952780074469</v>
      </c>
      <c r="F143" s="118">
        <v>91.040382009942249</v>
      </c>
      <c r="G143" s="118">
        <v>0.77646174515753086</v>
      </c>
      <c r="H143" s="118">
        <v>0</v>
      </c>
      <c r="I143" s="118">
        <v>4.0030820516705878</v>
      </c>
      <c r="J143" s="118">
        <v>3.4128677731455737</v>
      </c>
      <c r="K143" s="119">
        <v>197.1137036209372</v>
      </c>
      <c r="M143" s="117">
        <v>1988</v>
      </c>
      <c r="N143" s="1">
        <f>(B143*(B95/100))</f>
        <v>6.4101097166120589</v>
      </c>
      <c r="O143" s="1">
        <f>C143*(C95/100)</f>
        <v>19.719000000000001</v>
      </c>
      <c r="P143" s="99">
        <f>D143*(D95/100)</f>
        <v>0.72532902955031187</v>
      </c>
      <c r="Q143" s="99">
        <f>E143*(H95/100)</f>
        <v>32.13065958734078</v>
      </c>
      <c r="R143" s="99">
        <f>F143*(L95/100)</f>
        <v>64.115950885424112</v>
      </c>
      <c r="S143" s="99" t="e">
        <f>G143*(M95/100)</f>
        <v>#VALUE!</v>
      </c>
      <c r="T143" s="99" t="e">
        <f>H143*(N95/100)</f>
        <v>#VALUE!</v>
      </c>
      <c r="U143" s="99" t="e">
        <f>I143*(O95/100)</f>
        <v>#VALUE!</v>
      </c>
      <c r="V143" s="99">
        <f>J143*(S95/100)</f>
        <v>1.3529875113569247</v>
      </c>
      <c r="W143" s="99">
        <f>K143*(T95/100)</f>
        <v>114.58889281246154</v>
      </c>
      <c r="X143" s="116"/>
    </row>
    <row r="144" spans="1:24" ht="15">
      <c r="A144" s="117">
        <v>1989</v>
      </c>
      <c r="B144" s="118">
        <v>24.890787</v>
      </c>
      <c r="C144" s="118">
        <v>17.735749999999999</v>
      </c>
      <c r="D144" s="118">
        <v>0.628</v>
      </c>
      <c r="E144" s="118">
        <v>56.938793090241091</v>
      </c>
      <c r="F144" s="118">
        <v>94.557316488778426</v>
      </c>
      <c r="G144" s="118">
        <v>0.68234516998692107</v>
      </c>
      <c r="H144" s="118">
        <v>0</v>
      </c>
      <c r="I144" s="118">
        <v>4.5237102181091506</v>
      </c>
      <c r="J144" s="118">
        <v>3.9422819262446183</v>
      </c>
      <c r="K144" s="119">
        <v>203.89898389336022</v>
      </c>
      <c r="M144" s="117">
        <v>1989</v>
      </c>
      <c r="N144" s="99">
        <f t="shared" ref="N144:N173" si="1">(B144*(B96/100))</f>
        <v>6.2391993226695659</v>
      </c>
      <c r="O144" s="99">
        <f t="shared" ref="O144:P144" si="2">C144*(C96/100)</f>
        <v>17.735749999999999</v>
      </c>
      <c r="P144" s="99">
        <f t="shared" si="2"/>
        <v>0.62629318198666384</v>
      </c>
      <c r="Q144" s="99">
        <f t="shared" ref="Q144:Q173" si="3">E144*(H96/100)</f>
        <v>33.465787040295019</v>
      </c>
      <c r="R144" s="99">
        <f t="shared" ref="R144:U144" si="4">F144*(L96/100)</f>
        <v>66.653624080889642</v>
      </c>
      <c r="S144" s="99" t="e">
        <f t="shared" si="4"/>
        <v>#VALUE!</v>
      </c>
      <c r="T144" s="99" t="e">
        <f t="shared" si="4"/>
        <v>#VALUE!</v>
      </c>
      <c r="U144" s="99" t="e">
        <f t="shared" si="4"/>
        <v>#VALUE!</v>
      </c>
      <c r="V144" s="99">
        <f t="shared" ref="V144:W144" si="5">J144*(S96/100)</f>
        <v>1.6051721626330731</v>
      </c>
      <c r="W144" s="99">
        <f t="shared" si="5"/>
        <v>115.66793590718262</v>
      </c>
      <c r="X144" s="116"/>
    </row>
    <row r="145" spans="1:24" ht="15">
      <c r="A145" s="117">
        <v>1990</v>
      </c>
      <c r="B145" s="118">
        <v>34.870347750000001</v>
      </c>
      <c r="C145" s="118">
        <v>20.559000000000001</v>
      </c>
      <c r="D145" s="118">
        <v>0.57299999999999995</v>
      </c>
      <c r="E145" s="118">
        <v>54.737369564066874</v>
      </c>
      <c r="F145" s="118">
        <v>98.971276731632429</v>
      </c>
      <c r="G145" s="118">
        <v>1.0999874723065022</v>
      </c>
      <c r="H145" s="118">
        <v>0</v>
      </c>
      <c r="I145" s="118">
        <v>5.0420882960060647</v>
      </c>
      <c r="J145" s="118">
        <v>4.6972744481990718</v>
      </c>
      <c r="K145" s="119">
        <v>220.55034426221093</v>
      </c>
      <c r="M145" s="117">
        <v>1990</v>
      </c>
      <c r="N145" s="99">
        <f t="shared" si="1"/>
        <v>8.0386882819741086</v>
      </c>
      <c r="O145" s="99">
        <f t="shared" ref="O145:P145" si="6">C145*(C97/100)</f>
        <v>20.559000000000001</v>
      </c>
      <c r="P145" s="99">
        <f t="shared" si="6"/>
        <v>0.57131370052137165</v>
      </c>
      <c r="Q145" s="99">
        <f t="shared" si="3"/>
        <v>31.26172151573909</v>
      </c>
      <c r="R145" s="99">
        <f t="shared" ref="R145:U145" si="7">F145*(L97/100)</f>
        <v>67.790409040754852</v>
      </c>
      <c r="S145" s="99" t="e">
        <f t="shared" si="7"/>
        <v>#VALUE!</v>
      </c>
      <c r="T145" s="99" t="e">
        <f t="shared" si="7"/>
        <v>#VALUE!</v>
      </c>
      <c r="U145" s="99" t="e">
        <f t="shared" si="7"/>
        <v>#VALUE!</v>
      </c>
      <c r="V145" s="99">
        <f t="shared" ref="V145:W145" si="8">J145*(S97/100)</f>
        <v>1.9493872746053635</v>
      </c>
      <c r="W145" s="99">
        <f t="shared" si="8"/>
        <v>123.26904798608521</v>
      </c>
      <c r="X145" s="116"/>
    </row>
    <row r="146" spans="1:24" ht="15">
      <c r="A146" s="117">
        <v>1991</v>
      </c>
      <c r="B146" s="118">
        <v>45.627215499999998</v>
      </c>
      <c r="C146" s="118">
        <v>24.207750000000001</v>
      </c>
      <c r="D146" s="118">
        <v>0.54200000000000004</v>
      </c>
      <c r="E146" s="118">
        <v>59.520869683685497</v>
      </c>
      <c r="F146" s="118">
        <v>103.57989099276264</v>
      </c>
      <c r="G146" s="118">
        <v>0.68975269744005219</v>
      </c>
      <c r="H146" s="118">
        <v>0</v>
      </c>
      <c r="I146" s="118">
        <v>8.1136234193320913</v>
      </c>
      <c r="J146" s="118">
        <v>5.2487571661454728</v>
      </c>
      <c r="K146" s="119">
        <v>247.52985945936575</v>
      </c>
      <c r="M146" s="117">
        <v>1991</v>
      </c>
      <c r="N146" s="99">
        <f t="shared" si="1"/>
        <v>11.038571368817113</v>
      </c>
      <c r="O146" s="99">
        <f t="shared" ref="O146:P146" si="9">C146*(C98/100)</f>
        <v>24.207750000000001</v>
      </c>
      <c r="P146" s="99">
        <f t="shared" si="9"/>
        <v>0.53980512551489379</v>
      </c>
      <c r="Q146" s="99">
        <f t="shared" si="3"/>
        <v>32.640284284354664</v>
      </c>
      <c r="R146" s="99">
        <f t="shared" ref="R146:U146" si="10">F146*(L98/100)</f>
        <v>69.641621449162869</v>
      </c>
      <c r="S146" s="99" t="e">
        <f t="shared" si="10"/>
        <v>#VALUE!</v>
      </c>
      <c r="T146" s="99" t="e">
        <f t="shared" si="10"/>
        <v>#VALUE!</v>
      </c>
      <c r="U146" s="99" t="e">
        <f t="shared" si="10"/>
        <v>#VALUE!</v>
      </c>
      <c r="V146" s="99">
        <f t="shared" ref="V146:W146" si="11">J146*(S98/100)</f>
        <v>2.1944548557411783</v>
      </c>
      <c r="W146" s="99">
        <f t="shared" si="11"/>
        <v>136.68568948068554</v>
      </c>
      <c r="X146" s="116"/>
    </row>
    <row r="147" spans="1:24" ht="15">
      <c r="A147" s="117">
        <v>1992</v>
      </c>
      <c r="B147" s="118">
        <v>54.1983605</v>
      </c>
      <c r="C147" s="118">
        <v>26.449750000000002</v>
      </c>
      <c r="D147" s="118">
        <v>0.51900000000000002</v>
      </c>
      <c r="E147" s="118">
        <v>64.556506543464749</v>
      </c>
      <c r="F147" s="118">
        <v>111.45011932928223</v>
      </c>
      <c r="G147" s="118">
        <v>2.7215635395123172E-2</v>
      </c>
      <c r="H147" s="118">
        <v>0</v>
      </c>
      <c r="I147" s="118">
        <v>7.0466757463042793</v>
      </c>
      <c r="J147" s="118">
        <v>4.8809838147527573</v>
      </c>
      <c r="K147" s="119">
        <v>269.12861156919917</v>
      </c>
      <c r="M147" s="117">
        <v>1992</v>
      </c>
      <c r="N147" s="99">
        <f t="shared" si="1"/>
        <v>12.685524342175974</v>
      </c>
      <c r="O147" s="99">
        <f t="shared" ref="O147:P147" si="12">C147*(C99/100)</f>
        <v>26.449750000000002</v>
      </c>
      <c r="P147" s="99">
        <f t="shared" si="12"/>
        <v>0.51598539360132933</v>
      </c>
      <c r="Q147" s="99">
        <f t="shared" si="3"/>
        <v>34.462721845386419</v>
      </c>
      <c r="R147" s="99">
        <f t="shared" ref="R147:U147" si="13">F147*(L99/100)</f>
        <v>72.764035916805412</v>
      </c>
      <c r="S147" s="99" t="e">
        <f t="shared" si="13"/>
        <v>#VALUE!</v>
      </c>
      <c r="T147" s="99" t="e">
        <f t="shared" si="13"/>
        <v>#VALUE!</v>
      </c>
      <c r="U147" s="99" t="e">
        <f t="shared" si="13"/>
        <v>#VALUE!</v>
      </c>
      <c r="V147" s="99">
        <f t="shared" ref="V147:W147" si="14">J147*(S99/100)</f>
        <v>2.0570191345545412</v>
      </c>
      <c r="W147" s="99">
        <f t="shared" si="14"/>
        <v>145.81390591529353</v>
      </c>
      <c r="X147" s="116"/>
    </row>
    <row r="148" spans="1:24" ht="15">
      <c r="A148" s="117">
        <v>1993</v>
      </c>
      <c r="B148" s="118">
        <v>52.388118249999998</v>
      </c>
      <c r="C148" s="118">
        <v>28.572387898664015</v>
      </c>
      <c r="D148" s="118">
        <v>0.57840753252587607</v>
      </c>
      <c r="E148" s="118">
        <v>66.017165556141521</v>
      </c>
      <c r="F148" s="118">
        <v>116.02335710969666</v>
      </c>
      <c r="G148" s="118">
        <v>0.3420115512664097</v>
      </c>
      <c r="H148" s="118">
        <v>0</v>
      </c>
      <c r="I148" s="118">
        <v>13.576520000000004</v>
      </c>
      <c r="J148" s="118">
        <v>6.6776340993783538</v>
      </c>
      <c r="K148" s="119">
        <v>284.1756019976728</v>
      </c>
      <c r="M148" s="117">
        <v>1993</v>
      </c>
      <c r="N148" s="99">
        <f t="shared" si="1"/>
        <v>10.830281743474922</v>
      </c>
      <c r="O148" s="99">
        <f t="shared" ref="O148:P148" si="15">C148*(C100/100)</f>
        <v>28.572387898664015</v>
      </c>
      <c r="P148" s="99">
        <f t="shared" si="15"/>
        <v>0.57494336737118923</v>
      </c>
      <c r="Q148" s="99">
        <f t="shared" si="3"/>
        <v>35.44792323868591</v>
      </c>
      <c r="R148" s="99">
        <f t="shared" ref="R148:U148" si="16">F148*(L100/100)</f>
        <v>76.509949497421005</v>
      </c>
      <c r="S148" s="99" t="e">
        <f t="shared" si="16"/>
        <v>#VALUE!</v>
      </c>
      <c r="T148" s="99" t="e">
        <f t="shared" si="16"/>
        <v>#VALUE!</v>
      </c>
      <c r="U148" s="99" t="e">
        <f t="shared" si="16"/>
        <v>#VALUE!</v>
      </c>
      <c r="V148" s="99">
        <f t="shared" ref="V148:W148" si="17">J148*(S100/100)</f>
        <v>3.0160632629347894</v>
      </c>
      <c r="W148" s="99">
        <f t="shared" si="17"/>
        <v>152.97534812639742</v>
      </c>
      <c r="X148" s="116"/>
    </row>
    <row r="149" spans="1:24" ht="15">
      <c r="A149" s="117">
        <v>1994</v>
      </c>
      <c r="B149" s="118">
        <v>51.098185000000001</v>
      </c>
      <c r="C149" s="118">
        <v>34.668138222167684</v>
      </c>
      <c r="D149" s="118">
        <v>0.67074348695394703</v>
      </c>
      <c r="E149" s="118">
        <v>70.013349835707615</v>
      </c>
      <c r="F149" s="118">
        <v>119.12604951367324</v>
      </c>
      <c r="G149" s="118">
        <v>0.30902863672611147</v>
      </c>
      <c r="H149" s="118">
        <v>0</v>
      </c>
      <c r="I149" s="118">
        <v>17.739169999999998</v>
      </c>
      <c r="J149" s="118">
        <v>7.5364495306586825</v>
      </c>
      <c r="K149" s="119">
        <v>301.16111422588727</v>
      </c>
      <c r="M149" s="117">
        <v>1994</v>
      </c>
      <c r="N149" s="99">
        <f t="shared" si="1"/>
        <v>9.8088592761588238</v>
      </c>
      <c r="O149" s="99">
        <f t="shared" ref="O149:P149" si="18">C149*(C101/100)</f>
        <v>34.668138222167684</v>
      </c>
      <c r="P149" s="99">
        <f t="shared" si="18"/>
        <v>0.66577791290623356</v>
      </c>
      <c r="Q149" s="99">
        <f t="shared" si="3"/>
        <v>38.258568279794247</v>
      </c>
      <c r="R149" s="99">
        <f t="shared" ref="R149:U149" si="19">F149*(L101/100)</f>
        <v>80.168968865355296</v>
      </c>
      <c r="S149" s="99" t="e">
        <f t="shared" si="19"/>
        <v>#VALUE!</v>
      </c>
      <c r="T149" s="99" t="e">
        <f t="shared" si="19"/>
        <v>#VALUE!</v>
      </c>
      <c r="U149" s="99" t="e">
        <f t="shared" si="19"/>
        <v>#VALUE!</v>
      </c>
      <c r="V149" s="99">
        <f t="shared" ref="V149:W149" si="20">J149*(S101/100)</f>
        <v>3.59235454323297</v>
      </c>
      <c r="W149" s="99">
        <f t="shared" si="20"/>
        <v>164.11307593776124</v>
      </c>
      <c r="X149" s="116"/>
    </row>
    <row r="150" spans="1:24" ht="15">
      <c r="A150" s="117">
        <v>1995</v>
      </c>
      <c r="B150" s="118">
        <v>33.916911749999997</v>
      </c>
      <c r="C150" s="118">
        <v>37.451969096365104</v>
      </c>
      <c r="D150" s="118">
        <v>0.90715438597493259</v>
      </c>
      <c r="E150" s="118">
        <v>79.840117220042885</v>
      </c>
      <c r="F150" s="118">
        <v>127.99152746348653</v>
      </c>
      <c r="G150" s="118">
        <v>3.745709380892265</v>
      </c>
      <c r="H150" s="118">
        <v>0</v>
      </c>
      <c r="I150" s="118">
        <v>3.4752006259999981</v>
      </c>
      <c r="J150" s="118">
        <v>9.0616500540744731</v>
      </c>
      <c r="K150" s="119">
        <v>296.39023997683614</v>
      </c>
      <c r="M150" s="117">
        <v>1995</v>
      </c>
      <c r="N150" s="99">
        <f t="shared" si="1"/>
        <v>8.0815503852872421</v>
      </c>
      <c r="O150" s="99">
        <f t="shared" ref="O150:P150" si="21">C150*(C102/100)</f>
        <v>37.451969096365104</v>
      </c>
      <c r="P150" s="99">
        <f t="shared" si="21"/>
        <v>0.90076949023096475</v>
      </c>
      <c r="Q150" s="99">
        <f t="shared" si="3"/>
        <v>43.590863945966582</v>
      </c>
      <c r="R150" s="99">
        <f t="shared" ref="R150:U150" si="22">F150*(L102/100)</f>
        <v>83.900056569711268</v>
      </c>
      <c r="S150" s="99" t="e">
        <f t="shared" si="22"/>
        <v>#VALUE!</v>
      </c>
      <c r="T150" s="99" t="e">
        <f t="shared" si="22"/>
        <v>#VALUE!</v>
      </c>
      <c r="U150" s="99" t="e">
        <f t="shared" si="22"/>
        <v>#VALUE!</v>
      </c>
      <c r="V150" s="99">
        <f t="shared" ref="V150:W150" si="23">J150*(S102/100)</f>
        <v>4.362320091626513</v>
      </c>
      <c r="W150" s="99">
        <f t="shared" si="23"/>
        <v>162.35439477651283</v>
      </c>
      <c r="X150" s="116"/>
    </row>
    <row r="151" spans="1:24" ht="15">
      <c r="A151" s="117">
        <v>1996</v>
      </c>
      <c r="B151" s="118">
        <v>19.668412500000002</v>
      </c>
      <c r="C151" s="118">
        <v>32.313635114943672</v>
      </c>
      <c r="D151" s="118">
        <v>2.8270857999999999E-2</v>
      </c>
      <c r="E151" s="118">
        <v>78.280558855999999</v>
      </c>
      <c r="F151" s="118">
        <v>136.68028930665582</v>
      </c>
      <c r="G151" s="118">
        <v>1.0817235456997139</v>
      </c>
      <c r="H151" s="118">
        <v>0</v>
      </c>
      <c r="I151" s="118">
        <v>1.2582702460000001</v>
      </c>
      <c r="J151" s="118">
        <v>9.668756331612574</v>
      </c>
      <c r="K151" s="119">
        <v>278.97991675891183</v>
      </c>
      <c r="M151" s="117">
        <v>1996</v>
      </c>
      <c r="N151" s="99">
        <f t="shared" si="1"/>
        <v>4.8834398400775765</v>
      </c>
      <c r="O151" s="99">
        <f t="shared" ref="O151:P151" si="24">C151*(C103/100)</f>
        <v>32.313635114943672</v>
      </c>
      <c r="P151" s="99">
        <f t="shared" si="24"/>
        <v>2.7968384610686278E-2</v>
      </c>
      <c r="Q151" s="99">
        <f t="shared" si="3"/>
        <v>42.652765847559131</v>
      </c>
      <c r="R151" s="99">
        <f t="shared" ref="R151:U151" si="25">F151*(L103/100)</f>
        <v>89.137249314584793</v>
      </c>
      <c r="S151" s="99" t="e">
        <f t="shared" si="25"/>
        <v>#VALUE!</v>
      </c>
      <c r="T151" s="99" t="e">
        <f t="shared" si="25"/>
        <v>#VALUE!</v>
      </c>
      <c r="U151" s="99" t="e">
        <f t="shared" si="25"/>
        <v>#VALUE!</v>
      </c>
      <c r="V151" s="99">
        <f t="shared" ref="V151:W151" si="26">J151*(S103/100)</f>
        <v>4.3453645443035409</v>
      </c>
      <c r="W151" s="99">
        <f t="shared" si="26"/>
        <v>152.84988711712961</v>
      </c>
      <c r="X151" s="116"/>
    </row>
    <row r="152" spans="1:24" ht="15">
      <c r="A152" s="117">
        <v>1997</v>
      </c>
      <c r="B152" s="118">
        <v>21.187974999999998</v>
      </c>
      <c r="C152" s="118">
        <v>34.373215822358247</v>
      </c>
      <c r="D152" s="118">
        <v>0.55355999999999994</v>
      </c>
      <c r="E152" s="118">
        <v>76.814909999999998</v>
      </c>
      <c r="F152" s="118">
        <v>128.06990844025836</v>
      </c>
      <c r="G152" s="118">
        <v>1.4556060036063139</v>
      </c>
      <c r="H152" s="118">
        <v>0</v>
      </c>
      <c r="I152" s="118">
        <v>14.828690000000002</v>
      </c>
      <c r="J152" s="118">
        <v>7.0960441956708937</v>
      </c>
      <c r="K152" s="119">
        <v>284.37990946189382</v>
      </c>
      <c r="M152" s="117">
        <v>1997</v>
      </c>
      <c r="N152" s="99">
        <f t="shared" si="1"/>
        <v>5.2433111155034506</v>
      </c>
      <c r="O152" s="99">
        <f t="shared" ref="O152:P152" si="27">C152*(C104/100)</f>
        <v>34.373215822358247</v>
      </c>
      <c r="P152" s="99">
        <f t="shared" si="27"/>
        <v>0.5522788092665224</v>
      </c>
      <c r="Q152" s="99">
        <f t="shared" si="3"/>
        <v>42.697864983163079</v>
      </c>
      <c r="R152" s="99">
        <f t="shared" ref="R152:U152" si="28">F152*(L104/100)</f>
        <v>82.973399073972118</v>
      </c>
      <c r="S152" s="99" t="e">
        <f t="shared" si="28"/>
        <v>#VALUE!</v>
      </c>
      <c r="T152" s="99" t="e">
        <f t="shared" si="28"/>
        <v>#VALUE!</v>
      </c>
      <c r="U152" s="99" t="e">
        <f t="shared" si="28"/>
        <v>#VALUE!</v>
      </c>
      <c r="V152" s="99">
        <f t="shared" ref="V152:W152" si="29">J152*(S104/100)</f>
        <v>3.3641838543404794</v>
      </c>
      <c r="W152" s="99">
        <f t="shared" si="29"/>
        <v>158.34584111839649</v>
      </c>
      <c r="X152" s="116"/>
    </row>
    <row r="153" spans="1:24" ht="15">
      <c r="A153" s="117">
        <v>1998</v>
      </c>
      <c r="B153" s="118">
        <v>21.780994999999997</v>
      </c>
      <c r="C153" s="118">
        <v>24.992122727492053</v>
      </c>
      <c r="D153" s="118">
        <v>0</v>
      </c>
      <c r="E153" s="118">
        <v>83.809622000000005</v>
      </c>
      <c r="F153" s="118">
        <v>137.64608855005557</v>
      </c>
      <c r="G153" s="118">
        <v>39.5</v>
      </c>
      <c r="H153" s="118">
        <v>0</v>
      </c>
      <c r="I153" s="118">
        <v>7.4622399999999942</v>
      </c>
      <c r="J153" s="118">
        <v>10.079078879936217</v>
      </c>
      <c r="K153" s="119">
        <v>325.27014715748385</v>
      </c>
      <c r="M153" s="117">
        <v>1998</v>
      </c>
      <c r="N153" s="99">
        <f t="shared" si="1"/>
        <v>5.2287980586790654</v>
      </c>
      <c r="O153" s="99">
        <f t="shared" ref="O153:P153" si="30">C153*(C105/100)</f>
        <v>24.992122727492053</v>
      </c>
      <c r="P153" s="99">
        <f t="shared" si="30"/>
        <v>0</v>
      </c>
      <c r="Q153" s="99">
        <f t="shared" si="3"/>
        <v>44.380089682009753</v>
      </c>
      <c r="R153" s="99">
        <f t="shared" ref="R153:U153" si="31">F153*(L105/100)</f>
        <v>86.187331357453985</v>
      </c>
      <c r="S153" s="99" t="e">
        <f t="shared" si="31"/>
        <v>#VALUE!</v>
      </c>
      <c r="T153" s="99" t="e">
        <f t="shared" si="31"/>
        <v>#VALUE!</v>
      </c>
      <c r="U153" s="99" t="e">
        <f t="shared" si="31"/>
        <v>#VALUE!</v>
      </c>
      <c r="V153" s="99">
        <f t="shared" ref="V153:W153" si="32">J153*(S105/100)</f>
        <v>3.6943894269116617</v>
      </c>
      <c r="W153" s="99">
        <f t="shared" si="32"/>
        <v>175.87786762891685</v>
      </c>
      <c r="X153" s="116"/>
    </row>
    <row r="154" spans="1:24" ht="15">
      <c r="A154" s="117">
        <v>1999</v>
      </c>
      <c r="B154" s="118">
        <v>24.7424675</v>
      </c>
      <c r="C154" s="118">
        <v>32.47582172035505</v>
      </c>
      <c r="D154" s="118">
        <v>0.74332000000000009</v>
      </c>
      <c r="E154" s="118">
        <v>95.363858000000008</v>
      </c>
      <c r="F154" s="118">
        <v>150.87910444672477</v>
      </c>
      <c r="G154" s="118">
        <v>5.0927375780914161</v>
      </c>
      <c r="H154" s="118">
        <v>0</v>
      </c>
      <c r="I154" s="118">
        <v>12.802627800000002</v>
      </c>
      <c r="J154" s="118">
        <v>9.9212827906395162</v>
      </c>
      <c r="K154" s="119">
        <v>332.02121983581071</v>
      </c>
      <c r="M154" s="117">
        <v>1999</v>
      </c>
      <c r="N154" s="99">
        <f t="shared" si="1"/>
        <v>5.6296285523548013</v>
      </c>
      <c r="O154" s="99">
        <f t="shared" ref="O154:P154" si="33">C154*(C106/100)</f>
        <v>32.47582172035505</v>
      </c>
      <c r="P154" s="99">
        <f t="shared" si="33"/>
        <v>0.73980535401190139</v>
      </c>
      <c r="Q154" s="99">
        <f t="shared" si="3"/>
        <v>52.025471005548681</v>
      </c>
      <c r="R154" s="99">
        <f t="shared" ref="R154:U154" si="34">F154*(L106/100)</f>
        <v>94.394876382721804</v>
      </c>
      <c r="S154" s="99" t="e">
        <f t="shared" si="34"/>
        <v>#VALUE!</v>
      </c>
      <c r="T154" s="99" t="e">
        <f t="shared" si="34"/>
        <v>#VALUE!</v>
      </c>
      <c r="U154" s="99" t="e">
        <f t="shared" si="34"/>
        <v>#VALUE!</v>
      </c>
      <c r="V154" s="99">
        <f t="shared" ref="V154:W154" si="35">J154*(S106/100)</f>
        <v>3.755960698058916</v>
      </c>
      <c r="W154" s="99">
        <f t="shared" si="35"/>
        <v>177.29443051627146</v>
      </c>
      <c r="X154" s="116"/>
    </row>
    <row r="155" spans="1:24" ht="15">
      <c r="A155" s="117">
        <v>2000</v>
      </c>
      <c r="B155" s="118">
        <v>27.906637499999999</v>
      </c>
      <c r="C155" s="118">
        <v>31.256740724978048</v>
      </c>
      <c r="D155" s="118">
        <v>0</v>
      </c>
      <c r="E155" s="118">
        <v>103.41596508235573</v>
      </c>
      <c r="F155" s="118">
        <v>167.28830218810253</v>
      </c>
      <c r="G155" s="118">
        <v>8.7000000000000028</v>
      </c>
      <c r="H155" s="118">
        <v>0</v>
      </c>
      <c r="I155" s="118">
        <v>16.002431665468254</v>
      </c>
      <c r="J155" s="118">
        <v>13.110084923186571</v>
      </c>
      <c r="K155" s="119">
        <v>367.68016208409108</v>
      </c>
      <c r="M155" s="117">
        <v>2000</v>
      </c>
      <c r="N155" s="99">
        <f t="shared" si="1"/>
        <v>6.1591832191748761</v>
      </c>
      <c r="O155" s="99">
        <f t="shared" ref="O155:P155" si="36">C155*(C107/100)</f>
        <v>31.256740724978048</v>
      </c>
      <c r="P155" s="99">
        <f t="shared" si="36"/>
        <v>0</v>
      </c>
      <c r="Q155" s="99">
        <f t="shared" si="3"/>
        <v>55.674895501720364</v>
      </c>
      <c r="R155" s="99">
        <f t="shared" ref="R155:U155" si="37">F155*(L107/100)</f>
        <v>101.60780512998913</v>
      </c>
      <c r="S155" s="99" t="e">
        <f t="shared" si="37"/>
        <v>#VALUE!</v>
      </c>
      <c r="T155" s="99" t="e">
        <f t="shared" si="37"/>
        <v>#VALUE!</v>
      </c>
      <c r="U155" s="99" t="e">
        <f t="shared" si="37"/>
        <v>#VALUE!</v>
      </c>
      <c r="V155" s="99">
        <f t="shared" ref="V155:W155" si="38">J155*(S107/100)</f>
        <v>4.8966256420304886</v>
      </c>
      <c r="W155" s="99">
        <f t="shared" si="38"/>
        <v>193.67279521444686</v>
      </c>
      <c r="X155" s="116"/>
    </row>
    <row r="156" spans="1:24" ht="15">
      <c r="A156" s="117">
        <v>2001</v>
      </c>
      <c r="B156" s="118">
        <v>29.130420000000001</v>
      </c>
      <c r="C156" s="118">
        <v>30.563562766885706</v>
      </c>
      <c r="D156" s="118">
        <v>2.4717437493188908E-2</v>
      </c>
      <c r="E156" s="118">
        <v>115.9945223481425</v>
      </c>
      <c r="F156" s="118">
        <v>176.57689204640346</v>
      </c>
      <c r="G156" s="118">
        <v>12.5</v>
      </c>
      <c r="H156" s="118">
        <v>0</v>
      </c>
      <c r="I156" s="118">
        <v>9.4655009515389832</v>
      </c>
      <c r="J156" s="118">
        <v>12.188389292525262</v>
      </c>
      <c r="K156" s="119">
        <v>386.44400484298905</v>
      </c>
      <c r="M156" s="117">
        <v>2001</v>
      </c>
      <c r="N156" s="99">
        <f t="shared" si="1"/>
        <v>5.8056614874895542</v>
      </c>
      <c r="O156" s="99">
        <f t="shared" ref="O156:P156" si="39">C156*(C108/100)</f>
        <v>30.563562766885706</v>
      </c>
      <c r="P156" s="99">
        <f t="shared" si="39"/>
        <v>2.4380513980553412E-2</v>
      </c>
      <c r="Q156" s="99">
        <f t="shared" si="3"/>
        <v>61.225043851470659</v>
      </c>
      <c r="R156" s="99">
        <f t="shared" ref="R156:U156" si="40">F156*(L108/100)</f>
        <v>102.0660543944895</v>
      </c>
      <c r="S156" s="99" t="e">
        <f t="shared" si="40"/>
        <v>#VALUE!</v>
      </c>
      <c r="T156" s="99" t="e">
        <f t="shared" si="40"/>
        <v>#VALUE!</v>
      </c>
      <c r="U156" s="99" t="e">
        <f t="shared" si="40"/>
        <v>#VALUE!</v>
      </c>
      <c r="V156" s="99">
        <f t="shared" ref="V156:W156" si="41">J156*(S108/100)</f>
        <v>3.9657828548450698</v>
      </c>
      <c r="W156" s="99">
        <f t="shared" si="41"/>
        <v>192.22696775890199</v>
      </c>
      <c r="X156" s="116"/>
    </row>
    <row r="157" spans="1:24" ht="15">
      <c r="A157" s="117">
        <v>2002</v>
      </c>
      <c r="B157" s="118">
        <v>32.003570000000003</v>
      </c>
      <c r="C157" s="118">
        <v>30.591456266049303</v>
      </c>
      <c r="D157" s="118">
        <v>0.40643885000000002</v>
      </c>
      <c r="E157" s="118">
        <v>109.22638677899999</v>
      </c>
      <c r="F157" s="118">
        <v>198.77495062280155</v>
      </c>
      <c r="G157" s="118">
        <v>2.7999999999999972</v>
      </c>
      <c r="H157" s="118">
        <v>0</v>
      </c>
      <c r="I157" s="118">
        <v>28.118322584173519</v>
      </c>
      <c r="J157" s="118">
        <v>13.037308784381333</v>
      </c>
      <c r="K157" s="119">
        <v>414.95843388640571</v>
      </c>
      <c r="M157" s="117">
        <v>2002</v>
      </c>
      <c r="N157" s="99">
        <f t="shared" si="1"/>
        <v>5.9106360555076307</v>
      </c>
      <c r="O157" s="99">
        <f t="shared" ref="O157:P157" si="42">C157*(C109/100)</f>
        <v>30.591456266049303</v>
      </c>
      <c r="P157" s="99">
        <f t="shared" si="42"/>
        <v>0.40262527820721933</v>
      </c>
      <c r="Q157" s="99">
        <f t="shared" si="3"/>
        <v>56.935651441180774</v>
      </c>
      <c r="R157" s="99">
        <f t="shared" ref="R157:U157" si="43">F157*(L109/100)</f>
        <v>113.1384186603234</v>
      </c>
      <c r="S157" s="99" t="e">
        <f t="shared" si="43"/>
        <v>#VALUE!</v>
      </c>
      <c r="T157" s="99" t="e">
        <f t="shared" si="43"/>
        <v>#VALUE!</v>
      </c>
      <c r="U157" s="99" t="e">
        <f t="shared" si="43"/>
        <v>#VALUE!</v>
      </c>
      <c r="V157" s="99">
        <f t="shared" ref="V157:W157" si="44">J157*(S109/100)</f>
        <v>4.8433119782690532</v>
      </c>
      <c r="W157" s="99">
        <f t="shared" si="44"/>
        <v>203.32026773041463</v>
      </c>
      <c r="X157" s="116"/>
    </row>
    <row r="158" spans="1:24" ht="15">
      <c r="A158" s="117">
        <v>2003</v>
      </c>
      <c r="B158" s="118">
        <v>35.889687500000001</v>
      </c>
      <c r="C158" s="118">
        <v>38.530918912371867</v>
      </c>
      <c r="D158" s="118">
        <v>2.3567678759999997</v>
      </c>
      <c r="E158" s="118">
        <v>118.36533814699999</v>
      </c>
      <c r="F158" s="118">
        <v>218.36880460355201</v>
      </c>
      <c r="G158" s="118">
        <v>4.7000000000000028</v>
      </c>
      <c r="H158" s="118">
        <v>0</v>
      </c>
      <c r="I158" s="118">
        <v>34.745664663450455</v>
      </c>
      <c r="J158" s="118">
        <v>17.435992652936118</v>
      </c>
      <c r="K158" s="119">
        <v>470.39317435531046</v>
      </c>
      <c r="M158" s="117">
        <v>2003</v>
      </c>
      <c r="N158" s="99">
        <f t="shared" si="1"/>
        <v>6.5617873372328841</v>
      </c>
      <c r="O158" s="99">
        <f t="shared" ref="O158:P158" si="45">C158*(C110/100)</f>
        <v>38.530918912371867</v>
      </c>
      <c r="P158" s="99">
        <f t="shared" si="45"/>
        <v>2.3183051342194658</v>
      </c>
      <c r="Q158" s="99">
        <f t="shared" si="3"/>
        <v>62.169756692201872</v>
      </c>
      <c r="R158" s="99">
        <f t="shared" ref="R158:U158" si="46">F158*(L110/100)</f>
        <v>119.7945549090997</v>
      </c>
      <c r="S158" s="99" t="e">
        <f t="shared" si="46"/>
        <v>#VALUE!</v>
      </c>
      <c r="T158" s="99" t="e">
        <f t="shared" si="46"/>
        <v>#VALUE!</v>
      </c>
      <c r="U158" s="99" t="e">
        <f t="shared" si="46"/>
        <v>#VALUE!</v>
      </c>
      <c r="V158" s="99">
        <f t="shared" ref="V158:W158" si="47">J158*(S110/100)</f>
        <v>5.8414636051658375</v>
      </c>
      <c r="W158" s="99">
        <f t="shared" si="47"/>
        <v>225.04026244463392</v>
      </c>
      <c r="X158" s="116"/>
    </row>
    <row r="159" spans="1:24" ht="15">
      <c r="A159" s="117">
        <v>2004</v>
      </c>
      <c r="B159" s="118">
        <v>39.247162500000009</v>
      </c>
      <c r="C159" s="118">
        <v>52.492233176753665</v>
      </c>
      <c r="D159" s="118">
        <v>0.60344115241635699</v>
      </c>
      <c r="E159" s="118">
        <v>125.86475911016467</v>
      </c>
      <c r="F159" s="118">
        <v>229.31179180265738</v>
      </c>
      <c r="G159" s="118">
        <v>5.8999999999999986</v>
      </c>
      <c r="H159" s="118">
        <v>0</v>
      </c>
      <c r="I159" s="118">
        <v>38.499912462196619</v>
      </c>
      <c r="J159" s="118">
        <v>17.318536820332856</v>
      </c>
      <c r="K159" s="119">
        <v>509.23783702452153</v>
      </c>
      <c r="M159" s="117">
        <v>2004</v>
      </c>
      <c r="N159" s="99">
        <f t="shared" si="1"/>
        <v>7.305208966098431</v>
      </c>
      <c r="O159" s="99">
        <f t="shared" ref="O159:P159" si="48">C159*(C111/100)</f>
        <v>52.492233176753665</v>
      </c>
      <c r="P159" s="99">
        <f t="shared" si="48"/>
        <v>0.59296746564088365</v>
      </c>
      <c r="Q159" s="99">
        <f t="shared" si="3"/>
        <v>67.429906704051106</v>
      </c>
      <c r="R159" s="99">
        <f t="shared" ref="R159:U159" si="49">F159*(L111/100)</f>
        <v>123.6925088044468</v>
      </c>
      <c r="S159" s="99" t="e">
        <f t="shared" si="49"/>
        <v>#VALUE!</v>
      </c>
      <c r="T159" s="99" t="e">
        <f t="shared" si="49"/>
        <v>#VALUE!</v>
      </c>
      <c r="U159" s="99" t="e">
        <f t="shared" si="49"/>
        <v>#VALUE!</v>
      </c>
      <c r="V159" s="99">
        <f t="shared" ref="V159:W159" si="50">J159*(S111/100)</f>
        <v>4.6397562024328716</v>
      </c>
      <c r="W159" s="99">
        <f t="shared" si="50"/>
        <v>247.37576635919061</v>
      </c>
      <c r="X159" s="116"/>
    </row>
    <row r="160" spans="1:24" ht="15">
      <c r="A160" s="117">
        <v>2005</v>
      </c>
      <c r="B160" s="118">
        <v>48.820018744781173</v>
      </c>
      <c r="C160" s="118">
        <v>43.065282902200678</v>
      </c>
      <c r="D160" s="118">
        <v>0.82027785852002033</v>
      </c>
      <c r="E160" s="118">
        <v>136.91330565135857</v>
      </c>
      <c r="F160" s="118">
        <v>246.34704189934587</v>
      </c>
      <c r="G160" s="118">
        <v>22.999999999999996</v>
      </c>
      <c r="H160" s="118">
        <v>0</v>
      </c>
      <c r="I160" s="118">
        <v>36.46173798038847</v>
      </c>
      <c r="J160" s="118">
        <v>17.834805949420097</v>
      </c>
      <c r="K160" s="119">
        <v>553.26247098601482</v>
      </c>
      <c r="M160" s="117">
        <v>2005</v>
      </c>
      <c r="N160" s="99">
        <f t="shared" si="1"/>
        <v>8.8596086956150994</v>
      </c>
      <c r="O160" s="99">
        <f t="shared" ref="O160:P160" si="51">C160*(C112/100)</f>
        <v>43.065282902200678</v>
      </c>
      <c r="P160" s="99">
        <f t="shared" si="51"/>
        <v>0.80530240174822154</v>
      </c>
      <c r="Q160" s="99">
        <f t="shared" si="3"/>
        <v>75.309488108328466</v>
      </c>
      <c r="R160" s="99">
        <f t="shared" ref="R160:U160" si="52">F160*(L112/100)</f>
        <v>130.53690122984631</v>
      </c>
      <c r="S160" s="99" t="e">
        <f t="shared" si="52"/>
        <v>#VALUE!</v>
      </c>
      <c r="T160" s="99" t="e">
        <f t="shared" si="52"/>
        <v>#VALUE!</v>
      </c>
      <c r="U160" s="99" t="e">
        <f t="shared" si="52"/>
        <v>#VALUE!</v>
      </c>
      <c r="V160" s="99">
        <f t="shared" ref="V160:W160" si="53">J160*(S112/100)</f>
        <v>5.2209592802335081</v>
      </c>
      <c r="W160" s="99">
        <f t="shared" si="53"/>
        <v>266.47357988560935</v>
      </c>
      <c r="X160" s="116"/>
    </row>
    <row r="161" spans="1:24" ht="15">
      <c r="A161" s="117">
        <v>2006</v>
      </c>
      <c r="B161" s="118">
        <v>56.148106445631434</v>
      </c>
      <c r="C161" s="118">
        <v>60.574075064724617</v>
      </c>
      <c r="D161" s="118">
        <v>0.63472809294078358</v>
      </c>
      <c r="E161" s="118">
        <v>139.73696577866812</v>
      </c>
      <c r="F161" s="118">
        <v>259.88263933506482</v>
      </c>
      <c r="G161" s="118">
        <v>12.600000000000001</v>
      </c>
      <c r="H161" s="118">
        <v>0</v>
      </c>
      <c r="I161" s="118">
        <v>20.948253051515159</v>
      </c>
      <c r="J161" s="118">
        <v>15.359012727623416</v>
      </c>
      <c r="K161" s="119">
        <v>565.88378049616836</v>
      </c>
      <c r="M161" s="117">
        <v>2006</v>
      </c>
      <c r="N161" s="99">
        <f t="shared" si="1"/>
        <v>10.167414697106134</v>
      </c>
      <c r="O161" s="99">
        <f t="shared" ref="O161:P161" si="54">C161*(C113/100)</f>
        <v>60.574075064724617</v>
      </c>
      <c r="P161" s="99">
        <f t="shared" si="54"/>
        <v>0.62392945687929069</v>
      </c>
      <c r="Q161" s="99">
        <f t="shared" si="3"/>
        <v>77.816412837587194</v>
      </c>
      <c r="R161" s="99">
        <f t="shared" ref="R161:U161" si="55">F161*(L113/100)</f>
        <v>137.83035072322232</v>
      </c>
      <c r="S161" s="99" t="e">
        <f t="shared" si="55"/>
        <v>#VALUE!</v>
      </c>
      <c r="T161" s="99" t="e">
        <f t="shared" si="55"/>
        <v>#VALUE!</v>
      </c>
      <c r="U161" s="99" t="e">
        <f t="shared" si="55"/>
        <v>#VALUE!</v>
      </c>
      <c r="V161" s="99">
        <f t="shared" ref="V161:W161" si="56">J161*(S113/100)</f>
        <v>4.8619625336166648</v>
      </c>
      <c r="W161" s="99">
        <f t="shared" si="56"/>
        <v>275.26562733762103</v>
      </c>
      <c r="X161" s="116"/>
    </row>
    <row r="162" spans="1:24" ht="15">
      <c r="A162" s="117">
        <v>2007</v>
      </c>
      <c r="B162" s="118">
        <v>58.608704235983616</v>
      </c>
      <c r="C162" s="118">
        <v>61.609559442911937</v>
      </c>
      <c r="D162" s="118">
        <v>0.62740370059411965</v>
      </c>
      <c r="E162" s="118">
        <v>152.43754900084673</v>
      </c>
      <c r="F162" s="118">
        <v>294.34721023348118</v>
      </c>
      <c r="G162" s="118">
        <v>7.2999999999999972</v>
      </c>
      <c r="H162" s="118">
        <v>0</v>
      </c>
      <c r="I162" s="118">
        <v>46.347039360661249</v>
      </c>
      <c r="J162" s="118">
        <v>16.653420115059557</v>
      </c>
      <c r="K162" s="119">
        <v>637.93088608953838</v>
      </c>
      <c r="M162" s="117">
        <v>2007</v>
      </c>
      <c r="N162" s="99">
        <f t="shared" si="1"/>
        <v>10.516707237368683</v>
      </c>
      <c r="O162" s="99">
        <f t="shared" ref="O162:P162" si="57">C162*(C114/100)</f>
        <v>61.609559442911937</v>
      </c>
      <c r="P162" s="99">
        <f t="shared" si="57"/>
        <v>0.61183207589176214</v>
      </c>
      <c r="Q162" s="99">
        <f t="shared" si="3"/>
        <v>84.754802610604614</v>
      </c>
      <c r="R162" s="99">
        <f t="shared" ref="R162:U162" si="58">F162*(L114/100)</f>
        <v>151.47486313369492</v>
      </c>
      <c r="S162" s="99" t="e">
        <f t="shared" si="58"/>
        <v>#VALUE!</v>
      </c>
      <c r="T162" s="99" t="e">
        <f t="shared" si="58"/>
        <v>#VALUE!</v>
      </c>
      <c r="U162" s="99" t="e">
        <f t="shared" si="58"/>
        <v>#VALUE!</v>
      </c>
      <c r="V162" s="99">
        <f t="shared" ref="V162:W162" si="59">J162*(S114/100)</f>
        <v>5.3740171151322595</v>
      </c>
      <c r="W162" s="99">
        <f t="shared" si="59"/>
        <v>310.92055678868013</v>
      </c>
      <c r="X162" s="116"/>
    </row>
    <row r="163" spans="1:24" ht="15">
      <c r="A163" s="117">
        <v>2008</v>
      </c>
      <c r="B163" s="118">
        <v>61.833870551561112</v>
      </c>
      <c r="C163" s="118">
        <v>69.100918661640634</v>
      </c>
      <c r="D163" s="118">
        <v>3.2799617265941805</v>
      </c>
      <c r="E163" s="118">
        <v>142.83105752708119</v>
      </c>
      <c r="F163" s="118">
        <v>282.59345312358244</v>
      </c>
      <c r="G163" s="118">
        <v>19.700000000000003</v>
      </c>
      <c r="H163" s="118">
        <v>0</v>
      </c>
      <c r="I163" s="118">
        <v>49.966319884261125</v>
      </c>
      <c r="J163" s="118">
        <v>16.451292582088602</v>
      </c>
      <c r="K163" s="119">
        <v>645.75687405680935</v>
      </c>
      <c r="M163" s="117">
        <v>2008</v>
      </c>
      <c r="N163" s="99">
        <f t="shared" si="1"/>
        <v>11.580343548519577</v>
      </c>
      <c r="O163" s="99">
        <f t="shared" ref="O163:P163" si="60">C163*(C115/100)</f>
        <v>69.100918661640634</v>
      </c>
      <c r="P163" s="99">
        <f t="shared" si="60"/>
        <v>3.2211380573638615</v>
      </c>
      <c r="Q163" s="99">
        <f t="shared" si="3"/>
        <v>79.427385371227757</v>
      </c>
      <c r="R163" s="99">
        <f t="shared" ref="R163:U163" si="61">F163*(L115/100)</f>
        <v>143.08360024207445</v>
      </c>
      <c r="S163" s="99" t="e">
        <f t="shared" si="61"/>
        <v>#VALUE!</v>
      </c>
      <c r="T163" s="99" t="e">
        <f t="shared" si="61"/>
        <v>#VALUE!</v>
      </c>
      <c r="U163" s="99" t="e">
        <f t="shared" si="61"/>
        <v>#VALUE!</v>
      </c>
      <c r="V163" s="99">
        <f t="shared" ref="V163:W163" si="62">J163*(S115/100)</f>
        <v>5.2516602479833701</v>
      </c>
      <c r="W163" s="99">
        <f t="shared" si="62"/>
        <v>316.28495391522409</v>
      </c>
      <c r="X163" s="116"/>
    </row>
    <row r="164" spans="1:24" ht="15">
      <c r="A164" s="117">
        <v>2009</v>
      </c>
      <c r="B164" s="118">
        <v>64.670478839811679</v>
      </c>
      <c r="C164" s="118">
        <v>71.220586912764432</v>
      </c>
      <c r="D164" s="118">
        <v>1.0558511038841735E-2</v>
      </c>
      <c r="E164" s="118">
        <v>165.25417060384402</v>
      </c>
      <c r="F164" s="118">
        <v>308.9856205644794</v>
      </c>
      <c r="G164" s="118">
        <v>10.9</v>
      </c>
      <c r="H164" s="118">
        <v>0</v>
      </c>
      <c r="I164" s="118">
        <v>50.37629235045376</v>
      </c>
      <c r="J164" s="118">
        <v>16.432158871944928</v>
      </c>
      <c r="K164" s="119">
        <v>687.84986665433712</v>
      </c>
      <c r="M164" s="117">
        <v>2009</v>
      </c>
      <c r="N164" s="99">
        <f t="shared" si="1"/>
        <v>12.629302839464376</v>
      </c>
      <c r="O164" s="99">
        <f t="shared" ref="O164:P164" si="63">C164*(C116/100)</f>
        <v>71.220586912764432</v>
      </c>
      <c r="P164" s="99">
        <f t="shared" si="63"/>
        <v>1.0349851710217605E-2</v>
      </c>
      <c r="Q164" s="99">
        <f t="shared" si="3"/>
        <v>89.975648895277232</v>
      </c>
      <c r="R164" s="99">
        <f t="shared" ref="R164:U164" si="64">F164*(L116/100)</f>
        <v>155.10639354015481</v>
      </c>
      <c r="S164" s="99" t="e">
        <f t="shared" si="64"/>
        <v>#VALUE!</v>
      </c>
      <c r="T164" s="99" t="e">
        <f t="shared" si="64"/>
        <v>#VALUE!</v>
      </c>
      <c r="U164" s="99" t="e">
        <f t="shared" si="64"/>
        <v>#VALUE!</v>
      </c>
      <c r="V164" s="99">
        <f t="shared" ref="V164:W164" si="65">J164*(S116/100)</f>
        <v>4.6702442689323034</v>
      </c>
      <c r="W164" s="99">
        <f t="shared" si="65"/>
        <v>334.54858364409046</v>
      </c>
      <c r="X164" s="116"/>
    </row>
    <row r="165" spans="1:24" ht="15">
      <c r="A165" s="117">
        <v>2010</v>
      </c>
      <c r="B165" s="118">
        <v>69.856540997332061</v>
      </c>
      <c r="C165" s="118">
        <v>71.666855709449237</v>
      </c>
      <c r="D165" s="118">
        <v>3.1425336531388712</v>
      </c>
      <c r="E165" s="118">
        <v>170.43861756619162</v>
      </c>
      <c r="F165" s="118">
        <v>353.91818848212614</v>
      </c>
      <c r="G165" s="118">
        <v>16.2</v>
      </c>
      <c r="H165" s="118">
        <v>0</v>
      </c>
      <c r="I165" s="118">
        <v>55.553117042174236</v>
      </c>
      <c r="J165" s="118">
        <v>26.76746140186664</v>
      </c>
      <c r="K165" s="119">
        <v>767.54331485227885</v>
      </c>
      <c r="M165" s="117">
        <v>2010</v>
      </c>
      <c r="N165" s="99">
        <f t="shared" si="1"/>
        <v>12.975929999737922</v>
      </c>
      <c r="O165" s="99">
        <f t="shared" ref="O165:P165" si="66">C165*(C117/100)</f>
        <v>71.666855709449237</v>
      </c>
      <c r="P165" s="99">
        <f t="shared" si="66"/>
        <v>3.050781907325764</v>
      </c>
      <c r="Q165" s="99">
        <f t="shared" si="3"/>
        <v>87.677189489308489</v>
      </c>
      <c r="R165" s="99">
        <f t="shared" ref="R165:U165" si="67">F165*(L117/100)</f>
        <v>195.14201132659875</v>
      </c>
      <c r="S165" s="99" t="e">
        <f t="shared" si="67"/>
        <v>#VALUE!</v>
      </c>
      <c r="T165" s="99" t="e">
        <f t="shared" si="67"/>
        <v>#VALUE!</v>
      </c>
      <c r="U165" s="99" t="e">
        <f t="shared" si="67"/>
        <v>#VALUE!</v>
      </c>
      <c r="V165" s="99">
        <f t="shared" ref="V165:W165" si="68">J165*(S117/100)</f>
        <v>11.582941225370647</v>
      </c>
      <c r="W165" s="99">
        <f t="shared" si="68"/>
        <v>379.40270044481298</v>
      </c>
      <c r="X165" s="116"/>
    </row>
    <row r="166" spans="1:24" ht="15">
      <c r="A166" s="117">
        <v>2011</v>
      </c>
      <c r="B166" s="118">
        <v>80.662076996457742</v>
      </c>
      <c r="C166" s="118">
        <v>69.068854438605342</v>
      </c>
      <c r="D166" s="118">
        <v>0.86132436995141981</v>
      </c>
      <c r="E166" s="118">
        <v>189.72803026298132</v>
      </c>
      <c r="F166" s="118">
        <v>349.73552095392517</v>
      </c>
      <c r="G166" s="118">
        <v>23.963076923076926</v>
      </c>
      <c r="H166" s="118">
        <v>0</v>
      </c>
      <c r="I166" s="118">
        <v>57.748844181597008</v>
      </c>
      <c r="J166" s="118">
        <v>21.332781893643091</v>
      </c>
      <c r="K166" s="119">
        <v>793.10051002023795</v>
      </c>
      <c r="M166" s="117">
        <v>2011</v>
      </c>
      <c r="N166" s="99">
        <f t="shared" si="1"/>
        <v>14.795228249239011</v>
      </c>
      <c r="O166" s="99">
        <f t="shared" ref="O166:P166" si="69">C166*(C118/100)</f>
        <v>69.068854438605342</v>
      </c>
      <c r="P166" s="99">
        <f t="shared" si="69"/>
        <v>0.84115328253043786</v>
      </c>
      <c r="Q166" s="99">
        <f t="shared" si="3"/>
        <v>94.710694412548563</v>
      </c>
      <c r="R166" s="99">
        <f t="shared" ref="R166:U166" si="70">F166*(L118/100)</f>
        <v>191.31975141277184</v>
      </c>
      <c r="S166" s="99" t="e">
        <f t="shared" si="70"/>
        <v>#VALUE!</v>
      </c>
      <c r="T166" s="99" t="e">
        <f t="shared" si="70"/>
        <v>#VALUE!</v>
      </c>
      <c r="U166" s="99" t="e">
        <f t="shared" si="70"/>
        <v>#VALUE!</v>
      </c>
      <c r="V166" s="99">
        <f t="shared" ref="V166:W166" si="71">J166*(S118/100)</f>
        <v>9.575655827589669</v>
      </c>
      <c r="W166" s="99">
        <f t="shared" si="71"/>
        <v>386.71370947062633</v>
      </c>
      <c r="X166" s="116"/>
    </row>
    <row r="167" spans="1:24" ht="15">
      <c r="A167" s="117">
        <v>2012</v>
      </c>
      <c r="B167" s="118">
        <v>80.454048550711775</v>
      </c>
      <c r="C167" s="118">
        <v>72.089876895685265</v>
      </c>
      <c r="D167" s="118">
        <v>0.6585525593527416</v>
      </c>
      <c r="E167" s="118">
        <v>198.82191196299985</v>
      </c>
      <c r="F167" s="118">
        <v>342.6344788581066</v>
      </c>
      <c r="G167" s="118">
        <v>51.603136427293236</v>
      </c>
      <c r="H167" s="118">
        <v>0</v>
      </c>
      <c r="I167" s="118">
        <v>61.681782595899151</v>
      </c>
      <c r="J167" s="118">
        <v>32.74567594677837</v>
      </c>
      <c r="K167" s="119">
        <v>840.689463796827</v>
      </c>
      <c r="M167" s="117">
        <v>2012</v>
      </c>
      <c r="N167" s="99">
        <f t="shared" si="1"/>
        <v>13.679139691296244</v>
      </c>
      <c r="O167" s="99">
        <f t="shared" ref="O167:P167" si="72">C167*(C119/100)</f>
        <v>72.089876895685265</v>
      </c>
      <c r="P167" s="99">
        <f t="shared" si="72"/>
        <v>0.64407703153331664</v>
      </c>
      <c r="Q167" s="99">
        <f t="shared" si="3"/>
        <v>98.032691459930163</v>
      </c>
      <c r="R167" s="99">
        <f t="shared" ref="R167:U167" si="73">F167*(L119/100)</f>
        <v>185.61683983005409</v>
      </c>
      <c r="S167" s="99" t="e">
        <f t="shared" si="73"/>
        <v>#VALUE!</v>
      </c>
      <c r="T167" s="99" t="e">
        <f t="shared" si="73"/>
        <v>#VALUE!</v>
      </c>
      <c r="U167" s="99" t="e">
        <f t="shared" si="73"/>
        <v>#VALUE!</v>
      </c>
      <c r="V167" s="99">
        <f t="shared" ref="V167:W167" si="74">J167*(S119/100)</f>
        <v>13.724069721689736</v>
      </c>
      <c r="W167" s="99">
        <f t="shared" si="74"/>
        <v>406.59595456575636</v>
      </c>
      <c r="X167" s="116"/>
    </row>
    <row r="168" spans="1:24" ht="15">
      <c r="A168" s="117">
        <v>2013</v>
      </c>
      <c r="B168" s="118">
        <v>78.274189492036584</v>
      </c>
      <c r="C168" s="118">
        <v>72.476020612282753</v>
      </c>
      <c r="D168" s="118">
        <v>1.9541064169444882</v>
      </c>
      <c r="E168" s="118">
        <v>212.05916697350449</v>
      </c>
      <c r="F168" s="118">
        <v>342.749052599344</v>
      </c>
      <c r="G168" s="118">
        <v>13.1</v>
      </c>
      <c r="H168" s="118">
        <v>0</v>
      </c>
      <c r="I168" s="118">
        <v>61.608549235392196</v>
      </c>
      <c r="J168" s="118">
        <v>34.489465156686364</v>
      </c>
      <c r="K168" s="119">
        <v>816.71055048619087</v>
      </c>
      <c r="M168" s="117">
        <v>2013</v>
      </c>
      <c r="N168" s="99">
        <f t="shared" si="1"/>
        <v>12.700395530614086</v>
      </c>
      <c r="O168" s="99">
        <f t="shared" ref="O168:P168" si="75">C168*(C120/100)</f>
        <v>72.476020612282753</v>
      </c>
      <c r="P168" s="99">
        <f t="shared" si="75"/>
        <v>1.897633104289794</v>
      </c>
      <c r="Q168" s="99">
        <f t="shared" si="3"/>
        <v>102.32928307685684</v>
      </c>
      <c r="R168" s="99">
        <f t="shared" ref="R168:U168" si="76">F168*(L120/100)</f>
        <v>182.55908917984203</v>
      </c>
      <c r="S168" s="99" t="e">
        <f t="shared" si="76"/>
        <v>#VALUE!</v>
      </c>
      <c r="T168" s="99" t="e">
        <f t="shared" si="76"/>
        <v>#VALUE!</v>
      </c>
      <c r="U168" s="99" t="e">
        <f t="shared" si="76"/>
        <v>#VALUE!</v>
      </c>
      <c r="V168" s="99">
        <f t="shared" ref="V168:W168" si="77">J168*(S120/100)</f>
        <v>13.42012987654441</v>
      </c>
      <c r="W168" s="99">
        <f t="shared" si="77"/>
        <v>393.77192910251989</v>
      </c>
      <c r="X168" s="116"/>
    </row>
    <row r="169" spans="1:24" ht="15">
      <c r="A169" s="117">
        <v>2014</v>
      </c>
      <c r="B169" s="118">
        <v>79.510032044933823</v>
      </c>
      <c r="C169" s="118">
        <v>82.207145382155758</v>
      </c>
      <c r="D169" s="118">
        <v>4.3518402433049106</v>
      </c>
      <c r="E169" s="118">
        <v>214.53084937128716</v>
      </c>
      <c r="F169" s="118">
        <v>346.29719915876734</v>
      </c>
      <c r="G169" s="118">
        <v>39.642591844900252</v>
      </c>
      <c r="H169" s="118">
        <v>0</v>
      </c>
      <c r="I169" s="118">
        <v>61.164582656503782</v>
      </c>
      <c r="J169" s="118">
        <v>31.422861127536745</v>
      </c>
      <c r="K169" s="119">
        <v>859.12710182938974</v>
      </c>
      <c r="M169" s="117">
        <v>2014</v>
      </c>
      <c r="N169" s="99">
        <f t="shared" si="1"/>
        <v>12.840401087921657</v>
      </c>
      <c r="O169" s="99">
        <f t="shared" ref="O169:P169" si="78">C169*(C121/100)</f>
        <v>82.207145382155758</v>
      </c>
      <c r="P169" s="99">
        <f t="shared" si="78"/>
        <v>4.2403763837744011</v>
      </c>
      <c r="Q169" s="99">
        <f t="shared" si="3"/>
        <v>103.63390242239346</v>
      </c>
      <c r="R169" s="99">
        <f t="shared" ref="R169:U169" si="79">F169*(L121/100)</f>
        <v>178.21603835424546</v>
      </c>
      <c r="S169" s="99" t="e">
        <f t="shared" si="79"/>
        <v>#VALUE!</v>
      </c>
      <c r="T169" s="99" t="e">
        <f t="shared" si="79"/>
        <v>#VALUE!</v>
      </c>
      <c r="U169" s="99" t="e">
        <f t="shared" si="79"/>
        <v>#VALUE!</v>
      </c>
      <c r="V169" s="99">
        <f t="shared" ref="V169:W169" si="80">J169*(S121/100)</f>
        <v>14.082423537815391</v>
      </c>
      <c r="W169" s="99">
        <f t="shared" si="80"/>
        <v>409.90593488820525</v>
      </c>
      <c r="X169" s="116"/>
    </row>
    <row r="170" spans="1:24" ht="15">
      <c r="A170" s="117">
        <v>2015</v>
      </c>
      <c r="B170" s="118">
        <v>83.227951226417446</v>
      </c>
      <c r="C170" s="118">
        <v>86.031099617649588</v>
      </c>
      <c r="D170" s="118">
        <v>1.3391777691981734</v>
      </c>
      <c r="E170" s="118">
        <v>217.09682459003875</v>
      </c>
      <c r="F170" s="118">
        <v>353.39274278714504</v>
      </c>
      <c r="G170" s="118">
        <v>18.357852581099998</v>
      </c>
      <c r="H170" s="118">
        <v>0</v>
      </c>
      <c r="I170" s="118">
        <v>59.770473015355805</v>
      </c>
      <c r="J170" s="118">
        <v>33.748063022525727</v>
      </c>
      <c r="K170" s="119">
        <v>852.9641846094305</v>
      </c>
      <c r="M170" s="117">
        <v>2015</v>
      </c>
      <c r="N170" s="99">
        <f t="shared" si="1"/>
        <v>13.550673218076209</v>
      </c>
      <c r="O170" s="99">
        <f t="shared" ref="O170:P170" si="81">C170*(C122/100)</f>
        <v>86.031099617649588</v>
      </c>
      <c r="P170" s="99">
        <f t="shared" si="81"/>
        <v>1.3017014143738055</v>
      </c>
      <c r="Q170" s="99">
        <f t="shared" si="3"/>
        <v>105.08438064905899</v>
      </c>
      <c r="R170" s="99">
        <f t="shared" ref="R170:U170" si="82">F170*(L122/100)</f>
        <v>179.02899253299955</v>
      </c>
      <c r="S170" s="99" t="e">
        <f t="shared" si="82"/>
        <v>#VALUE!</v>
      </c>
      <c r="T170" s="99" t="e">
        <f t="shared" si="82"/>
        <v>#VALUE!</v>
      </c>
      <c r="U170" s="99" t="e">
        <f t="shared" si="82"/>
        <v>#VALUE!</v>
      </c>
      <c r="V170" s="99">
        <f t="shared" ref="V170:W173" si="83">J170*(S122/100)</f>
        <v>14.579213580704304</v>
      </c>
      <c r="W170" s="99">
        <f t="shared" si="83"/>
        <v>407.56530966532688</v>
      </c>
      <c r="X170" s="116"/>
    </row>
    <row r="171" spans="1:24" ht="15">
      <c r="A171" s="117">
        <v>2016</v>
      </c>
      <c r="B171" s="118">
        <v>82.79403207807421</v>
      </c>
      <c r="C171" s="118">
        <v>87.302858742434978</v>
      </c>
      <c r="D171" s="118">
        <v>2.1123101912956597</v>
      </c>
      <c r="E171" s="118">
        <v>221.44219876257154</v>
      </c>
      <c r="F171" s="118">
        <v>371.66453669156181</v>
      </c>
      <c r="G171" s="118">
        <v>37.358950470575643</v>
      </c>
      <c r="H171" s="118">
        <v>0</v>
      </c>
      <c r="I171" s="118">
        <v>67.246624906184735</v>
      </c>
      <c r="J171" s="118">
        <v>39.692613410143792</v>
      </c>
      <c r="K171" s="119">
        <v>909.61412525284231</v>
      </c>
      <c r="M171" s="117">
        <v>2016</v>
      </c>
      <c r="N171" s="99">
        <f t="shared" si="1"/>
        <v>13.140570343567212</v>
      </c>
      <c r="O171" s="99">
        <f t="shared" ref="O171:P171" si="84">C171*(C123/100)</f>
        <v>87.302858742434978</v>
      </c>
      <c r="P171" s="99">
        <f t="shared" si="84"/>
        <v>2.0410109814354138</v>
      </c>
      <c r="Q171" s="99">
        <f t="shared" si="3"/>
        <v>110.70264356321735</v>
      </c>
      <c r="R171" s="99">
        <f t="shared" ref="R171:U171" si="85">F171*(L123/100)</f>
        <v>192.17742778533878</v>
      </c>
      <c r="S171" s="99" t="e">
        <f t="shared" si="85"/>
        <v>#VALUE!</v>
      </c>
      <c r="T171" s="99" t="e">
        <f t="shared" si="85"/>
        <v>#VALUE!</v>
      </c>
      <c r="U171" s="99" t="e">
        <f t="shared" si="85"/>
        <v>#VALUE!</v>
      </c>
      <c r="V171" s="99">
        <f t="shared" ref="V171" si="86">J171*(S123/100)</f>
        <v>21.308463528225872</v>
      </c>
      <c r="W171" s="99">
        <f t="shared" si="83"/>
        <v>446.62611534297429</v>
      </c>
      <c r="X171" s="116"/>
    </row>
    <row r="172" spans="1:24" ht="14.25" customHeight="1">
      <c r="A172" s="117">
        <v>2017</v>
      </c>
      <c r="B172" s="118">
        <v>78.646645443492801</v>
      </c>
      <c r="C172" s="118">
        <v>89.978631652463449</v>
      </c>
      <c r="D172" s="118">
        <v>5.5346175730453639</v>
      </c>
      <c r="E172" s="118">
        <v>219.98442197464476</v>
      </c>
      <c r="F172" s="118">
        <v>397.58915749991331</v>
      </c>
      <c r="G172" s="118">
        <v>18.489036086399999</v>
      </c>
      <c r="H172" s="118">
        <v>0</v>
      </c>
      <c r="I172" s="118">
        <v>70.862002556504763</v>
      </c>
      <c r="J172" s="118">
        <v>46.175316383513156</v>
      </c>
      <c r="K172" s="119">
        <v>927.25982916997759</v>
      </c>
      <c r="M172" s="117">
        <v>2017</v>
      </c>
      <c r="N172" s="99">
        <f t="shared" si="1"/>
        <v>13.106949371699857</v>
      </c>
      <c r="O172" s="99">
        <f t="shared" ref="O172:P172" si="87">C172*(C124/100)</f>
        <v>89.978631652463449</v>
      </c>
      <c r="P172" s="99">
        <f t="shared" si="87"/>
        <v>5.3242878961775517</v>
      </c>
      <c r="Q172" s="99">
        <f t="shared" si="3"/>
        <v>109.36871893324162</v>
      </c>
      <c r="R172" s="99">
        <f t="shared" ref="R172:U172" si="88">F172*(L124/100)</f>
        <v>203.04537316110037</v>
      </c>
      <c r="S172" s="99" t="e">
        <f t="shared" si="88"/>
        <v>#VALUE!</v>
      </c>
      <c r="T172" s="99" t="e">
        <f t="shared" si="88"/>
        <v>#VALUE!</v>
      </c>
      <c r="U172" s="99" t="e">
        <f t="shared" si="88"/>
        <v>#VALUE!</v>
      </c>
      <c r="V172" s="99">
        <f t="shared" ref="V172" si="89">J172*(S124/100)</f>
        <v>22.153872434500801</v>
      </c>
      <c r="W172" s="99">
        <f t="shared" si="83"/>
        <v>452.56065114452969</v>
      </c>
      <c r="X172" s="116"/>
    </row>
    <row r="173" spans="1:24" ht="15">
      <c r="A173" s="117" t="s">
        <v>1133</v>
      </c>
      <c r="B173" s="118">
        <v>78.765973956841904</v>
      </c>
      <c r="C173" s="118">
        <v>92.385649615806969</v>
      </c>
      <c r="D173" s="118">
        <v>3.3847268102393779</v>
      </c>
      <c r="E173" s="118">
        <v>227.72801614371448</v>
      </c>
      <c r="F173" s="118">
        <v>405.59260605612087</v>
      </c>
      <c r="G173" s="118">
        <v>19.299034706600001</v>
      </c>
      <c r="H173" s="118">
        <v>0</v>
      </c>
      <c r="I173" s="118">
        <v>73.142010209398123</v>
      </c>
      <c r="J173" s="118">
        <v>50.06445367597891</v>
      </c>
      <c r="K173" s="119">
        <v>950.36247117470066</v>
      </c>
      <c r="M173" s="117" t="s">
        <v>1133</v>
      </c>
      <c r="N173" s="99">
        <f t="shared" si="1"/>
        <v>0</v>
      </c>
      <c r="O173" s="99">
        <f t="shared" ref="O173:P173" si="90">C173*(C125/100)</f>
        <v>0</v>
      </c>
      <c r="P173" s="99">
        <f t="shared" si="90"/>
        <v>0</v>
      </c>
      <c r="Q173" s="99">
        <f t="shared" si="3"/>
        <v>0</v>
      </c>
      <c r="R173" s="99">
        <f t="shared" ref="R173:U173" si="91">F173*(L125/100)</f>
        <v>0</v>
      </c>
      <c r="S173" s="99">
        <f t="shared" si="91"/>
        <v>0</v>
      </c>
      <c r="T173" s="99">
        <f t="shared" si="91"/>
        <v>0</v>
      </c>
      <c r="U173" s="99">
        <f t="shared" si="91"/>
        <v>0</v>
      </c>
      <c r="V173" s="99">
        <f t="shared" ref="V173" si="92">J173*(S125/100)</f>
        <v>0</v>
      </c>
      <c r="W173" s="99">
        <f t="shared" si="83"/>
        <v>0</v>
      </c>
      <c r="X173" s="100"/>
    </row>
    <row r="174" spans="1:24" ht="15">
      <c r="A174" s="117" t="s">
        <v>1134</v>
      </c>
      <c r="B174" s="118">
        <v>80.044885476352789</v>
      </c>
      <c r="C174" s="118">
        <v>93.605576462546694</v>
      </c>
      <c r="D174" s="118">
        <v>3.6790129549523707</v>
      </c>
      <c r="E174" s="118">
        <v>236.59255618401048</v>
      </c>
      <c r="F174" s="118">
        <v>413.36691176245336</v>
      </c>
      <c r="G174" s="118">
        <v>26.136965310199997</v>
      </c>
      <c r="H174" s="118">
        <v>0</v>
      </c>
      <c r="I174" s="118">
        <v>74.74541113814918</v>
      </c>
      <c r="J174" s="118">
        <v>54.525119680974377</v>
      </c>
      <c r="K174" s="119">
        <v>982.6964389696393</v>
      </c>
      <c r="M174" s="117"/>
    </row>
    <row r="175" spans="1:24">
      <c r="B175" s="99"/>
    </row>
    <row r="176" spans="1:24" ht="15.75">
      <c r="A176" s="136" t="s">
        <v>1135</v>
      </c>
      <c r="B176" s="135"/>
      <c r="C176" s="135"/>
      <c r="D176" s="135"/>
      <c r="E176" s="135"/>
      <c r="F176" s="135"/>
      <c r="G176" s="135"/>
      <c r="H176" s="135"/>
      <c r="I176" s="135"/>
      <c r="J176" s="135"/>
      <c r="K176" s="135"/>
    </row>
    <row r="177" spans="1:23" ht="15.75" thickBot="1">
      <c r="A177" s="131" t="s">
        <v>1123</v>
      </c>
      <c r="B177" s="132"/>
      <c r="C177" s="132"/>
      <c r="D177" s="132"/>
      <c r="E177" s="132"/>
      <c r="F177" s="132"/>
      <c r="G177" s="132"/>
      <c r="H177" s="132"/>
      <c r="I177" s="132"/>
      <c r="J177" s="132"/>
      <c r="K177" s="132"/>
    </row>
    <row r="178" spans="1:23" ht="60">
      <c r="A178" s="129" t="s">
        <v>1100</v>
      </c>
      <c r="B178" s="129" t="s">
        <v>1124</v>
      </c>
      <c r="C178" s="129" t="s">
        <v>1125</v>
      </c>
      <c r="D178" s="129" t="s">
        <v>1126</v>
      </c>
      <c r="E178" s="129" t="s">
        <v>1127</v>
      </c>
      <c r="F178" s="129" t="s">
        <v>1128</v>
      </c>
      <c r="G178" s="129" t="s">
        <v>1129</v>
      </c>
      <c r="H178" s="129" t="s">
        <v>1130</v>
      </c>
      <c r="I178" s="129" t="s">
        <v>1131</v>
      </c>
      <c r="J178" s="129" t="s">
        <v>1132</v>
      </c>
      <c r="K178" s="130" t="s">
        <v>868</v>
      </c>
      <c r="M178" s="133" t="s">
        <v>1100</v>
      </c>
      <c r="N178" s="133" t="s">
        <v>1124</v>
      </c>
      <c r="O178" s="133" t="s">
        <v>1125</v>
      </c>
      <c r="P178" s="133" t="s">
        <v>1126</v>
      </c>
      <c r="Q178" s="133" t="s">
        <v>1127</v>
      </c>
      <c r="R178" s="133" t="s">
        <v>1128</v>
      </c>
      <c r="S178" s="133" t="s">
        <v>1129</v>
      </c>
      <c r="T178" s="133" t="s">
        <v>1130</v>
      </c>
      <c r="U178" s="133" t="s">
        <v>1131</v>
      </c>
      <c r="V178" s="133" t="s">
        <v>1132</v>
      </c>
      <c r="W178" s="134" t="s">
        <v>868</v>
      </c>
    </row>
    <row r="179" spans="1:23" ht="15">
      <c r="A179" s="126">
        <v>1975</v>
      </c>
      <c r="B179" s="127">
        <v>0.81599999999999995</v>
      </c>
      <c r="C179" s="127">
        <v>2.3050000000000002</v>
      </c>
      <c r="D179" s="127">
        <v>1.2269685916305602E-2</v>
      </c>
      <c r="E179" s="127">
        <v>3.5119915782829088</v>
      </c>
      <c r="F179" s="127">
        <v>8.9590044376072751</v>
      </c>
      <c r="G179" s="127">
        <v>3.4870569947293009E-4</v>
      </c>
      <c r="H179" s="127">
        <v>0</v>
      </c>
      <c r="I179" s="127">
        <v>0.24734530590594622</v>
      </c>
      <c r="J179" s="127">
        <v>0.13603091460708899</v>
      </c>
      <c r="K179" s="128">
        <v>15.987990628018999</v>
      </c>
      <c r="M179" s="126">
        <v>1975</v>
      </c>
      <c r="N179" s="99"/>
      <c r="O179" s="99"/>
      <c r="P179" s="99"/>
      <c r="Q179" s="99"/>
      <c r="R179" s="99"/>
      <c r="S179" s="99"/>
      <c r="T179" s="99"/>
      <c r="U179" s="99"/>
      <c r="V179" s="99"/>
      <c r="W179" s="99"/>
    </row>
    <row r="180" spans="1:23" ht="15">
      <c r="A180" s="126">
        <v>1976</v>
      </c>
      <c r="B180" s="127">
        <v>0.95199999999999996</v>
      </c>
      <c r="C180" s="127">
        <v>2.194</v>
      </c>
      <c r="D180" s="127">
        <v>2.1867746673415629E-2</v>
      </c>
      <c r="E180" s="127">
        <v>4.3596410963055767</v>
      </c>
      <c r="F180" s="127">
        <v>7.7563652327908796</v>
      </c>
      <c r="G180" s="127">
        <v>4.8723205181840968E-4</v>
      </c>
      <c r="H180" s="127">
        <v>0</v>
      </c>
      <c r="I180" s="127">
        <v>0.16489687060396416</v>
      </c>
      <c r="J180" s="127">
        <v>0.14297716235784472</v>
      </c>
      <c r="K180" s="128">
        <v>15.592235340783501</v>
      </c>
      <c r="M180" s="126">
        <v>1976</v>
      </c>
      <c r="N180" s="99"/>
      <c r="O180" s="99"/>
      <c r="P180" s="99"/>
      <c r="Q180" s="99"/>
      <c r="R180" s="99"/>
      <c r="S180" s="99"/>
      <c r="T180" s="99"/>
      <c r="U180" s="99"/>
      <c r="V180" s="99"/>
      <c r="W180" s="99"/>
    </row>
    <row r="181" spans="1:23" ht="15">
      <c r="A181" s="126">
        <v>1977</v>
      </c>
      <c r="B181" s="127">
        <v>1.0780000000000001</v>
      </c>
      <c r="C181" s="127">
        <v>2.444</v>
      </c>
      <c r="D181" s="127">
        <v>2.2362492073266658E-2</v>
      </c>
      <c r="E181" s="127">
        <v>4.9870088462021425</v>
      </c>
      <c r="F181" s="127">
        <v>7.1505916499419939</v>
      </c>
      <c r="G181" s="127">
        <v>3.8675750401625917E-4</v>
      </c>
      <c r="H181" s="127">
        <v>0</v>
      </c>
      <c r="I181" s="127">
        <v>0.27381023575596514</v>
      </c>
      <c r="J181" s="127">
        <v>0.15091440473587711</v>
      </c>
      <c r="K181" s="128">
        <v>16.107074386213263</v>
      </c>
      <c r="M181" s="126">
        <v>1977</v>
      </c>
      <c r="N181" s="99"/>
      <c r="O181" s="99"/>
      <c r="P181" s="99"/>
      <c r="Q181" s="99"/>
      <c r="R181" s="99"/>
      <c r="S181" s="99"/>
      <c r="T181" s="99"/>
      <c r="U181" s="99"/>
      <c r="V181" s="99"/>
      <c r="W181" s="99"/>
    </row>
    <row r="182" spans="1:23" ht="15">
      <c r="A182" s="126">
        <v>1978</v>
      </c>
      <c r="B182" s="127">
        <v>1.216</v>
      </c>
      <c r="C182" s="127">
        <v>2.746</v>
      </c>
      <c r="D182" s="127">
        <v>2.6518353432015331E-2</v>
      </c>
      <c r="E182" s="127">
        <v>5.0940131961229493</v>
      </c>
      <c r="F182" s="127">
        <v>10.531639251985327</v>
      </c>
      <c r="G182" s="127">
        <v>0.89808350306233298</v>
      </c>
      <c r="H182" s="127">
        <v>0</v>
      </c>
      <c r="I182" s="127">
        <v>0.20764791113091779</v>
      </c>
      <c r="J182" s="127">
        <v>0.16282558457834384</v>
      </c>
      <c r="K182" s="128">
        <v>20.882727800311883</v>
      </c>
      <c r="M182" s="126">
        <v>1978</v>
      </c>
      <c r="N182" s="99"/>
      <c r="O182" s="99"/>
      <c r="P182" s="99"/>
      <c r="Q182" s="99"/>
      <c r="R182" s="99"/>
      <c r="S182" s="99"/>
      <c r="T182" s="99"/>
      <c r="U182" s="99"/>
      <c r="V182" s="99"/>
      <c r="W182" s="99"/>
    </row>
    <row r="183" spans="1:23" ht="15">
      <c r="A183" s="126">
        <v>1979</v>
      </c>
      <c r="B183" s="127">
        <v>1.4359999999999999</v>
      </c>
      <c r="C183" s="127">
        <v>3.2669999999999999</v>
      </c>
      <c r="D183" s="127">
        <v>4.2251257147278162E-2</v>
      </c>
      <c r="E183" s="127">
        <v>5.3832194524048207</v>
      </c>
      <c r="F183" s="127">
        <v>15.055879846441407</v>
      </c>
      <c r="G183" s="127">
        <v>6.1410659752232784</v>
      </c>
      <c r="H183" s="127">
        <v>0</v>
      </c>
      <c r="I183" s="127">
        <v>0.25650624316172199</v>
      </c>
      <c r="J183" s="127">
        <v>0.19028790235608872</v>
      </c>
      <c r="K183" s="128">
        <v>31.772210676734595</v>
      </c>
      <c r="M183" s="126">
        <v>1979</v>
      </c>
      <c r="N183" s="99"/>
      <c r="O183" s="99"/>
      <c r="P183" s="99"/>
      <c r="Q183" s="99"/>
      <c r="R183" s="99"/>
      <c r="S183" s="99"/>
      <c r="T183" s="99"/>
      <c r="U183" s="99"/>
      <c r="V183" s="99"/>
      <c r="W183" s="99"/>
    </row>
    <row r="184" spans="1:23" ht="15">
      <c r="A184" s="126">
        <v>1980</v>
      </c>
      <c r="B184" s="127">
        <v>1.6040000000000001</v>
      </c>
      <c r="C184" s="127">
        <v>4.4589999999999996</v>
      </c>
      <c r="D184" s="127">
        <v>3.2257400070287302E-2</v>
      </c>
      <c r="E184" s="127">
        <v>5.7253093587031039</v>
      </c>
      <c r="F184" s="127">
        <v>18.145175229386449</v>
      </c>
      <c r="G184" s="127">
        <v>16.628764537381837</v>
      </c>
      <c r="H184" s="127">
        <v>0</v>
      </c>
      <c r="I184" s="127">
        <v>0.31248974861368511</v>
      </c>
      <c r="J184" s="127">
        <v>0.19456365954706464</v>
      </c>
      <c r="K184" s="128">
        <v>47.101559933702426</v>
      </c>
      <c r="M184" s="126">
        <v>1980</v>
      </c>
      <c r="N184" s="99"/>
      <c r="O184" s="99"/>
      <c r="P184" s="99"/>
      <c r="Q184" s="99"/>
      <c r="R184" s="99"/>
      <c r="S184" s="99"/>
      <c r="T184" s="99"/>
      <c r="U184" s="99"/>
      <c r="V184" s="99"/>
      <c r="W184" s="99"/>
    </row>
    <row r="185" spans="1:23" ht="15">
      <c r="A185" s="126">
        <v>1981</v>
      </c>
      <c r="B185" s="127">
        <v>1.905</v>
      </c>
      <c r="C185" s="127">
        <v>5.093</v>
      </c>
      <c r="D185" s="127">
        <v>5.1453521584507347E-2</v>
      </c>
      <c r="E185" s="127">
        <v>7.1951875719236478</v>
      </c>
      <c r="F185" s="127">
        <v>24.582027308811806</v>
      </c>
      <c r="G185" s="127">
        <v>9.7372391149179158</v>
      </c>
      <c r="H185" s="127">
        <v>0</v>
      </c>
      <c r="I185" s="127">
        <v>0.57510328327925753</v>
      </c>
      <c r="J185" s="127">
        <v>0.20596678402289906</v>
      </c>
      <c r="K185" s="128">
        <v>49.344977584540032</v>
      </c>
      <c r="M185" s="126">
        <v>1981</v>
      </c>
      <c r="N185" s="99"/>
      <c r="O185" s="99"/>
      <c r="P185" s="99"/>
      <c r="Q185" s="99"/>
      <c r="R185" s="99"/>
      <c r="S185" s="99"/>
      <c r="T185" s="99"/>
      <c r="U185" s="99"/>
      <c r="V185" s="99"/>
      <c r="W185" s="99"/>
    </row>
    <row r="186" spans="1:23" ht="15">
      <c r="A186" s="126">
        <v>1982</v>
      </c>
      <c r="B186" s="127">
        <v>2.165</v>
      </c>
      <c r="C186" s="127">
        <v>5.3579999999999997</v>
      </c>
      <c r="D186" s="127">
        <v>4.5417627706324758E-2</v>
      </c>
      <c r="E186" s="127">
        <v>7.7041629571572132</v>
      </c>
      <c r="F186" s="127">
        <v>30.098821360781695</v>
      </c>
      <c r="G186" s="127">
        <v>4.3719486081370453</v>
      </c>
      <c r="H186" s="127">
        <v>0</v>
      </c>
      <c r="I186" s="127">
        <v>0.47433297346572395</v>
      </c>
      <c r="J186" s="127">
        <v>0.21102564581540423</v>
      </c>
      <c r="K186" s="128">
        <v>50.428709173063403</v>
      </c>
      <c r="M186" s="126">
        <v>1982</v>
      </c>
      <c r="N186" s="99"/>
      <c r="O186" s="99"/>
      <c r="P186" s="99"/>
      <c r="Q186" s="99"/>
      <c r="R186" s="99"/>
      <c r="S186" s="99"/>
      <c r="T186" s="99"/>
      <c r="U186" s="99"/>
      <c r="V186" s="99"/>
      <c r="W186" s="99"/>
    </row>
    <row r="187" spans="1:23" ht="15">
      <c r="A187" s="126">
        <v>1983</v>
      </c>
      <c r="B187" s="127">
        <v>2.2589999999999999</v>
      </c>
      <c r="C187" s="127">
        <v>4.8479999999999999</v>
      </c>
      <c r="D187" s="127">
        <v>6.8868559659263681E-2</v>
      </c>
      <c r="E187" s="127">
        <v>8.9339593823470729</v>
      </c>
      <c r="F187" s="127">
        <v>34.137109640920919</v>
      </c>
      <c r="G187" s="127">
        <v>2.1923620933512211E-4</v>
      </c>
      <c r="H187" s="127">
        <v>0</v>
      </c>
      <c r="I187" s="127">
        <v>0.61072915038505227</v>
      </c>
      <c r="J187" s="127">
        <v>0.22788761836903018</v>
      </c>
      <c r="K187" s="128">
        <v>51.085773587890678</v>
      </c>
      <c r="M187" s="126">
        <v>1983</v>
      </c>
      <c r="N187" s="99"/>
      <c r="O187" s="99"/>
      <c r="P187" s="99"/>
      <c r="Q187" s="99"/>
      <c r="R187" s="99"/>
      <c r="S187" s="99"/>
      <c r="T187" s="99"/>
      <c r="U187" s="99"/>
      <c r="V187" s="99"/>
      <c r="W187" s="99"/>
    </row>
    <row r="188" spans="1:23" ht="15">
      <c r="A188" s="126">
        <v>1984</v>
      </c>
      <c r="B188" s="127">
        <v>2.5169999999999999</v>
      </c>
      <c r="C188" s="127">
        <v>6.5149999999999997</v>
      </c>
      <c r="D188" s="127">
        <v>3.7204854068797623E-2</v>
      </c>
      <c r="E188" s="127">
        <v>9.9126748891956993</v>
      </c>
      <c r="F188" s="127">
        <v>29.781652590700357</v>
      </c>
      <c r="G188" s="127">
        <v>2.2911963882597775E-4</v>
      </c>
      <c r="H188" s="127">
        <v>0</v>
      </c>
      <c r="I188" s="127">
        <v>0.88046785847178377</v>
      </c>
      <c r="J188" s="127">
        <v>0.26602607721640253</v>
      </c>
      <c r="K188" s="128">
        <v>49.910255389291862</v>
      </c>
      <c r="M188" s="126">
        <v>1984</v>
      </c>
      <c r="N188" s="99"/>
      <c r="O188" s="99"/>
      <c r="P188" s="99"/>
      <c r="Q188" s="99"/>
      <c r="R188" s="99"/>
      <c r="S188" s="99"/>
      <c r="T188" s="99"/>
      <c r="U188" s="99"/>
      <c r="V188" s="99"/>
      <c r="W188" s="99"/>
    </row>
    <row r="189" spans="1:23" ht="15">
      <c r="A189" s="126">
        <v>1985</v>
      </c>
      <c r="B189" s="127">
        <v>2.69</v>
      </c>
      <c r="C189" s="127">
        <v>8.0250000000000004</v>
      </c>
      <c r="D189" s="127">
        <v>0.11478093276543949</v>
      </c>
      <c r="E189" s="127">
        <v>10.662010733701669</v>
      </c>
      <c r="F189" s="127">
        <v>30.202268597954593</v>
      </c>
      <c r="G189" s="127">
        <v>0</v>
      </c>
      <c r="H189" s="127">
        <v>0</v>
      </c>
      <c r="I189" s="127">
        <v>0.92932619050258791</v>
      </c>
      <c r="J189" s="127">
        <v>0.3137397915032813</v>
      </c>
      <c r="K189" s="128">
        <v>52.937126246427567</v>
      </c>
      <c r="M189" s="126">
        <v>1985</v>
      </c>
      <c r="N189" s="99"/>
      <c r="O189" s="99"/>
      <c r="P189" s="99"/>
      <c r="Q189" s="99"/>
      <c r="R189" s="99"/>
      <c r="S189" s="99"/>
      <c r="T189" s="99"/>
      <c r="U189" s="99"/>
      <c r="V189" s="99"/>
      <c r="W189" s="99"/>
    </row>
    <row r="190" spans="1:23" ht="15">
      <c r="A190" s="126">
        <v>1986</v>
      </c>
      <c r="B190" s="127">
        <v>2.7832889379150063</v>
      </c>
      <c r="C190" s="127">
        <v>8.5920000000000005</v>
      </c>
      <c r="D190" s="127">
        <v>0.12398319720266869</v>
      </c>
      <c r="E190" s="127">
        <v>11.876978197997575</v>
      </c>
      <c r="F190" s="127">
        <v>24.962644917348079</v>
      </c>
      <c r="G190" s="127">
        <v>0</v>
      </c>
      <c r="H190" s="127">
        <v>0</v>
      </c>
      <c r="I190" s="127">
        <v>0.83669893602752166</v>
      </c>
      <c r="J190" s="127">
        <v>0.40888751538757578</v>
      </c>
      <c r="K190" s="128">
        <v>49.584481701878431</v>
      </c>
      <c r="M190" s="126">
        <v>1986</v>
      </c>
      <c r="N190" s="99"/>
      <c r="O190" s="99"/>
      <c r="P190" s="99"/>
      <c r="Q190" s="99"/>
      <c r="R190" s="99"/>
      <c r="S190" s="99"/>
      <c r="T190" s="99"/>
      <c r="U190" s="99"/>
      <c r="V190" s="99"/>
      <c r="W190" s="99"/>
    </row>
    <row r="191" spans="1:23" ht="15">
      <c r="A191" s="126">
        <v>1987</v>
      </c>
      <c r="B191" s="127">
        <v>3.037122138446215</v>
      </c>
      <c r="C191" s="127">
        <v>9.3620000000000001</v>
      </c>
      <c r="D191" s="127">
        <v>0.11982733584392002</v>
      </c>
      <c r="E191" s="127">
        <v>13.020996058544048</v>
      </c>
      <c r="F191" s="127">
        <v>24.188850305658043</v>
      </c>
      <c r="G191" s="127">
        <v>2.202</v>
      </c>
      <c r="H191" s="127">
        <v>0</v>
      </c>
      <c r="I191" s="127">
        <v>0.83059164452367107</v>
      </c>
      <c r="J191" s="127">
        <v>0.49891239863127795</v>
      </c>
      <c r="K191" s="128">
        <v>53.260299881647171</v>
      </c>
      <c r="M191" s="126">
        <v>1987</v>
      </c>
      <c r="N191" s="99"/>
      <c r="O191" s="99"/>
      <c r="P191" s="99"/>
      <c r="Q191" s="99"/>
      <c r="R191" s="99"/>
      <c r="S191" s="99"/>
      <c r="T191" s="99"/>
      <c r="U191" s="99"/>
      <c r="V191" s="99"/>
      <c r="W191" s="99"/>
    </row>
    <row r="192" spans="1:23" ht="15">
      <c r="A192" s="126">
        <v>1988</v>
      </c>
      <c r="B192" s="127">
        <v>3.1784089727755647</v>
      </c>
      <c r="C192" s="127">
        <v>9.9580000000000002</v>
      </c>
      <c r="D192" s="127">
        <v>0.15147300399999999</v>
      </c>
      <c r="E192" s="127">
        <v>15.845026153367064</v>
      </c>
      <c r="F192" s="127">
        <v>24.113823652755972</v>
      </c>
      <c r="G192" s="127">
        <v>1.2</v>
      </c>
      <c r="H192" s="127">
        <v>0</v>
      </c>
      <c r="I192" s="127">
        <v>1.4925436641291567</v>
      </c>
      <c r="J192" s="127">
        <v>0.60967217456582368</v>
      </c>
      <c r="K192" s="128">
        <v>56.548947621593584</v>
      </c>
      <c r="M192" s="126">
        <v>1988</v>
      </c>
      <c r="N192" s="99">
        <f>B192*(B95/100)</f>
        <v>0.86506399506503384</v>
      </c>
      <c r="O192" s="99">
        <f>C192*(C95/100)</f>
        <v>9.9580000000000002</v>
      </c>
      <c r="P192" s="99">
        <f>D192*(D95/100)</f>
        <v>0.15112485143657567</v>
      </c>
      <c r="Q192" s="115">
        <f>E193*(H95/100)</f>
        <v>11.51561457632369</v>
      </c>
      <c r="R192" s="99">
        <f>F192*(L95/100)</f>
        <v>16.982362099612427</v>
      </c>
      <c r="S192" s="99">
        <v>0</v>
      </c>
      <c r="T192" s="99">
        <v>0</v>
      </c>
      <c r="U192" s="99">
        <v>0</v>
      </c>
      <c r="V192" s="99">
        <f>J193*(S95/100)</f>
        <v>0.30132604903742843</v>
      </c>
      <c r="W192" s="99">
        <f>K192*(T95/100)</f>
        <v>32.873824491317627</v>
      </c>
    </row>
    <row r="193" spans="1:23" ht="15">
      <c r="A193" s="126">
        <v>1989</v>
      </c>
      <c r="B193" s="127">
        <v>3.4746315000000001</v>
      </c>
      <c r="C193" s="127">
        <v>13.054</v>
      </c>
      <c r="D193" s="127">
        <v>0.19147610000000001</v>
      </c>
      <c r="E193" s="127">
        <v>19.311627100679154</v>
      </c>
      <c r="F193" s="127">
        <v>24.870716851616525</v>
      </c>
      <c r="G193" s="127">
        <v>0.79166666666666663</v>
      </c>
      <c r="H193" s="127">
        <v>0</v>
      </c>
      <c r="I193" s="127">
        <v>2.4770990929023267</v>
      </c>
      <c r="J193" s="127">
        <v>0.76008533215339413</v>
      </c>
      <c r="K193" s="128">
        <v>64.931302644018061</v>
      </c>
      <c r="M193" s="126">
        <v>1989</v>
      </c>
      <c r="N193" s="99">
        <f t="shared" ref="N193:N221" si="93">B193*(B96/100)</f>
        <v>0.8709615530166378</v>
      </c>
      <c r="O193" s="99">
        <f t="shared" ref="O193:P193" si="94">C193*(C96/100)</f>
        <v>13.054</v>
      </c>
      <c r="P193" s="99">
        <f t="shared" si="94"/>
        <v>0.1909556941773832</v>
      </c>
      <c r="Q193" s="115">
        <f t="shared" ref="Q193:Q221" si="95">E194*(H96/100)</f>
        <v>11.779352930644002</v>
      </c>
      <c r="R193" s="99">
        <f t="shared" ref="R193:R221" si="96">F193*(L96/100)</f>
        <v>17.531413466525617</v>
      </c>
      <c r="S193" s="99">
        <v>0</v>
      </c>
      <c r="T193" s="99">
        <v>0</v>
      </c>
      <c r="U193" s="99">
        <v>0</v>
      </c>
      <c r="V193" s="99">
        <f t="shared" ref="V193:V221" si="97">J194*(S96/100)</f>
        <v>0.49464511559747415</v>
      </c>
      <c r="W193" s="99">
        <f t="shared" ref="W193:W221" si="98">K193*(T96/100)</f>
        <v>36.83426768093242</v>
      </c>
    </row>
    <row r="194" spans="1:23" ht="15">
      <c r="A194" s="126">
        <v>1990</v>
      </c>
      <c r="B194" s="127">
        <v>3.7181229999999994</v>
      </c>
      <c r="C194" s="127">
        <v>13.682499999999999</v>
      </c>
      <c r="D194" s="127">
        <v>0.22363111599999999</v>
      </c>
      <c r="E194" s="127">
        <v>20.041427337336909</v>
      </c>
      <c r="F194" s="127">
        <v>28.582702336149129</v>
      </c>
      <c r="G194" s="127">
        <v>0.3833333333333333</v>
      </c>
      <c r="H194" s="127">
        <v>0</v>
      </c>
      <c r="I194" s="127">
        <v>2.110420958833894</v>
      </c>
      <c r="J194" s="127">
        <v>1.2148419618281534</v>
      </c>
      <c r="K194" s="128">
        <v>69.956980043481437</v>
      </c>
      <c r="M194" s="126">
        <v>1990</v>
      </c>
      <c r="N194" s="99">
        <f t="shared" si="93"/>
        <v>0.85714177573805272</v>
      </c>
      <c r="O194" s="99">
        <f t="shared" ref="O194:P194" si="99">C194*(C97/100)</f>
        <v>13.682499999999999</v>
      </c>
      <c r="P194" s="99">
        <f t="shared" si="99"/>
        <v>0.22297298505005958</v>
      </c>
      <c r="Q194" s="115">
        <f t="shared" si="95"/>
        <v>13.415306575667774</v>
      </c>
      <c r="R194" s="99">
        <f t="shared" si="96"/>
        <v>19.577731508018402</v>
      </c>
      <c r="S194" s="99">
        <v>0</v>
      </c>
      <c r="T194" s="99">
        <v>0</v>
      </c>
      <c r="U194" s="99">
        <v>0</v>
      </c>
      <c r="V194" s="99">
        <f t="shared" si="97"/>
        <v>0.77003628517693423</v>
      </c>
      <c r="W194" s="99">
        <f t="shared" si="98"/>
        <v>39.100053816688025</v>
      </c>
    </row>
    <row r="195" spans="1:23" ht="15">
      <c r="A195" s="126">
        <v>1991</v>
      </c>
      <c r="B195" s="127">
        <v>4.0272912500000002</v>
      </c>
      <c r="C195" s="127">
        <v>12.75075</v>
      </c>
      <c r="D195" s="127">
        <v>0.24674313</v>
      </c>
      <c r="E195" s="127">
        <v>23.489384405074489</v>
      </c>
      <c r="F195" s="127">
        <v>30.627470205682375</v>
      </c>
      <c r="G195" s="127">
        <v>1.4251774339871406</v>
      </c>
      <c r="H195" s="127">
        <v>0</v>
      </c>
      <c r="I195" s="127">
        <v>2.4184266708292181</v>
      </c>
      <c r="J195" s="127">
        <v>1.8554916273781421</v>
      </c>
      <c r="K195" s="128">
        <v>76.840734722951368</v>
      </c>
      <c r="M195" s="126">
        <v>1991</v>
      </c>
      <c r="N195" s="99">
        <f t="shared" si="93"/>
        <v>0.97432072939313341</v>
      </c>
      <c r="O195" s="99">
        <f t="shared" ref="O195:P195" si="100">C195*(C98/100)</f>
        <v>12.75075</v>
      </c>
      <c r="P195" s="99">
        <f t="shared" si="100"/>
        <v>0.24574392298816927</v>
      </c>
      <c r="Q195" s="115">
        <f t="shared" si="95"/>
        <v>13.39906201226996</v>
      </c>
      <c r="R195" s="99">
        <f t="shared" si="96"/>
        <v>20.59228548675225</v>
      </c>
      <c r="S195" s="99">
        <v>0</v>
      </c>
      <c r="T195" s="99">
        <v>0</v>
      </c>
      <c r="U195" s="99">
        <v>0</v>
      </c>
      <c r="V195" s="99">
        <f t="shared" si="97"/>
        <v>1.2735510806607935</v>
      </c>
      <c r="W195" s="99">
        <f t="shared" si="98"/>
        <v>42.431360922471775</v>
      </c>
    </row>
    <row r="196" spans="1:23" ht="15">
      <c r="A196" s="126">
        <v>1992</v>
      </c>
      <c r="B196" s="127">
        <v>4.0823692500000011</v>
      </c>
      <c r="C196" s="127">
        <v>14.267250000000001</v>
      </c>
      <c r="D196" s="127">
        <v>0.26659575499999999</v>
      </c>
      <c r="E196" s="127">
        <v>24.433727873449161</v>
      </c>
      <c r="F196" s="127">
        <v>35.240319196640662</v>
      </c>
      <c r="G196" s="127">
        <v>1.2595419847328237</v>
      </c>
      <c r="H196" s="127">
        <v>0</v>
      </c>
      <c r="I196" s="127">
        <v>3.1747111414362785</v>
      </c>
      <c r="J196" s="127">
        <v>3.0461143201840608</v>
      </c>
      <c r="K196" s="128">
        <v>85.770629521442984</v>
      </c>
      <c r="M196" s="126">
        <v>1992</v>
      </c>
      <c r="N196" s="99">
        <f t="shared" si="93"/>
        <v>0.95550850647273144</v>
      </c>
      <c r="O196" s="99">
        <f t="shared" ref="O196:P196" si="101">C196*(C99/100)</f>
        <v>14.267250000000001</v>
      </c>
      <c r="P196" s="99">
        <f t="shared" si="101"/>
        <v>0.26504723617749243</v>
      </c>
      <c r="Q196" s="115">
        <f t="shared" si="95"/>
        <v>13.59344897321766</v>
      </c>
      <c r="R196" s="99">
        <f t="shared" si="96"/>
        <v>23.007852007479428</v>
      </c>
      <c r="S196" s="99">
        <v>0</v>
      </c>
      <c r="T196" s="99">
        <v>0</v>
      </c>
      <c r="U196" s="99">
        <v>0</v>
      </c>
      <c r="V196" s="99">
        <f t="shared" si="97"/>
        <v>1.2611511481193729</v>
      </c>
      <c r="W196" s="99">
        <f t="shared" si="98"/>
        <v>46.470534776713862</v>
      </c>
    </row>
    <row r="197" spans="1:23" ht="15">
      <c r="A197" s="126">
        <v>1993</v>
      </c>
      <c r="B197" s="127">
        <v>3.9427972499999995</v>
      </c>
      <c r="C197" s="127">
        <v>14.671999627948884</v>
      </c>
      <c r="D197" s="127">
        <v>0.25618033896175835</v>
      </c>
      <c r="E197" s="127">
        <v>25.463617804908189</v>
      </c>
      <c r="F197" s="127">
        <v>39.259517746449404</v>
      </c>
      <c r="G197" s="127">
        <v>1.6018034459758175</v>
      </c>
      <c r="H197" s="127">
        <v>0</v>
      </c>
      <c r="I197" s="127">
        <v>5.2874927571271257</v>
      </c>
      <c r="J197" s="127">
        <v>2.9925138947531269</v>
      </c>
      <c r="K197" s="128">
        <v>93.475922866124307</v>
      </c>
      <c r="M197" s="126">
        <v>1993</v>
      </c>
      <c r="N197" s="99">
        <f t="shared" si="93"/>
        <v>0.81510095230225466</v>
      </c>
      <c r="O197" s="99">
        <f t="shared" ref="O197:P197" si="102">C197*(C100/100)</f>
        <v>14.671999627948884</v>
      </c>
      <c r="P197" s="99">
        <f t="shared" si="102"/>
        <v>0.25464603839746291</v>
      </c>
      <c r="Q197" s="115">
        <f t="shared" si="95"/>
        <v>14.703602260607592</v>
      </c>
      <c r="R197" s="99">
        <f t="shared" si="96"/>
        <v>25.889129524445636</v>
      </c>
      <c r="S197" s="99">
        <v>0</v>
      </c>
      <c r="T197" s="99">
        <v>0</v>
      </c>
      <c r="U197" s="99">
        <v>0</v>
      </c>
      <c r="V197" s="99">
        <f t="shared" si="97"/>
        <v>1.2744657410929427</v>
      </c>
      <c r="W197" s="99">
        <f t="shared" si="98"/>
        <v>50.319280548225045</v>
      </c>
    </row>
    <row r="198" spans="1:23" ht="15">
      <c r="A198" s="126">
        <v>1994</v>
      </c>
      <c r="B198" s="127">
        <v>3.7860025000000004</v>
      </c>
      <c r="C198" s="127">
        <v>13.336201553328566</v>
      </c>
      <c r="D198" s="127">
        <v>0.24020490431360669</v>
      </c>
      <c r="E198" s="127">
        <v>27.38355469159983</v>
      </c>
      <c r="F198" s="127">
        <v>41.721476881853391</v>
      </c>
      <c r="G198" s="127">
        <v>1.3569923357167699</v>
      </c>
      <c r="H198" s="127">
        <v>0</v>
      </c>
      <c r="I198" s="127">
        <v>6.0059071386831562</v>
      </c>
      <c r="J198" s="127">
        <v>2.8216967448257879</v>
      </c>
      <c r="K198" s="128">
        <v>96.652036750321102</v>
      </c>
      <c r="M198" s="126">
        <v>1994</v>
      </c>
      <c r="N198" s="99">
        <f t="shared" si="93"/>
        <v>0.72676486927442729</v>
      </c>
      <c r="O198" s="99">
        <f t="shared" ref="O198:P198" si="103">C198*(C101/100)</f>
        <v>13.336201553328566</v>
      </c>
      <c r="P198" s="99">
        <f t="shared" si="103"/>
        <v>0.23842664591499022</v>
      </c>
      <c r="Q198" s="115">
        <f t="shared" si="95"/>
        <v>16.148088297251682</v>
      </c>
      <c r="R198" s="99">
        <f t="shared" si="96"/>
        <v>28.077551423998443</v>
      </c>
      <c r="S198" s="99">
        <v>0</v>
      </c>
      <c r="T198" s="99">
        <v>0</v>
      </c>
      <c r="U198" s="99">
        <v>0</v>
      </c>
      <c r="V198" s="99">
        <f t="shared" si="97"/>
        <v>1.3227361959085593</v>
      </c>
      <c r="W198" s="99">
        <f t="shared" si="98"/>
        <v>52.669027631659887</v>
      </c>
    </row>
    <row r="199" spans="1:23" ht="15">
      <c r="A199" s="126">
        <v>1995</v>
      </c>
      <c r="B199" s="127">
        <v>5.0908917500000008</v>
      </c>
      <c r="C199" s="127">
        <v>13.396028112832097</v>
      </c>
      <c r="D199" s="127">
        <v>0.24248994365201337</v>
      </c>
      <c r="E199" s="127">
        <v>29.551073288084329</v>
      </c>
      <c r="F199" s="127">
        <v>45.203066160457752</v>
      </c>
      <c r="G199" s="127">
        <v>1.9701040682725943</v>
      </c>
      <c r="H199" s="127">
        <v>0</v>
      </c>
      <c r="I199" s="127">
        <v>6.3543414171526784</v>
      </c>
      <c r="J199" s="127">
        <v>2.7749862834721388</v>
      </c>
      <c r="K199" s="128">
        <v>104.58298102392361</v>
      </c>
      <c r="M199" s="126">
        <v>1995</v>
      </c>
      <c r="N199" s="99">
        <f t="shared" si="93"/>
        <v>1.2130319672653616</v>
      </c>
      <c r="O199" s="99">
        <f t="shared" ref="O199:P199" si="104">C199*(C102/100)</f>
        <v>13.396028112832097</v>
      </c>
      <c r="P199" s="99">
        <f t="shared" si="104"/>
        <v>0.24078320769491962</v>
      </c>
      <c r="Q199" s="115">
        <f t="shared" si="95"/>
        <v>17.715804426625102</v>
      </c>
      <c r="R199" s="99">
        <f t="shared" si="96"/>
        <v>29.631178587729124</v>
      </c>
      <c r="S199" s="99">
        <v>0</v>
      </c>
      <c r="T199" s="99">
        <v>0</v>
      </c>
      <c r="U199" s="99">
        <v>0</v>
      </c>
      <c r="V199" s="99">
        <f t="shared" si="97"/>
        <v>1.1592622911631152</v>
      </c>
      <c r="W199" s="99">
        <f t="shared" si="98"/>
        <v>57.287671110187866</v>
      </c>
    </row>
    <row r="200" spans="1:23" ht="15">
      <c r="A200" s="126">
        <v>1996</v>
      </c>
      <c r="B200" s="127">
        <v>5.9783200000000001</v>
      </c>
      <c r="C200" s="127">
        <v>15.870350750468038</v>
      </c>
      <c r="D200" s="127">
        <v>0.15675185200000002</v>
      </c>
      <c r="E200" s="127">
        <v>32.447897885721503</v>
      </c>
      <c r="F200" s="127">
        <v>42.684068102905762</v>
      </c>
      <c r="G200" s="127">
        <v>0.81509433962264177</v>
      </c>
      <c r="H200" s="127">
        <v>0</v>
      </c>
      <c r="I200" s="127">
        <v>5.6580002142218655</v>
      </c>
      <c r="J200" s="127">
        <v>2.4080830802784949</v>
      </c>
      <c r="K200" s="128">
        <v>106.01856622521832</v>
      </c>
      <c r="M200" s="126">
        <v>1996</v>
      </c>
      <c r="N200" s="99">
        <f t="shared" si="93"/>
        <v>1.4843478630892337</v>
      </c>
      <c r="O200" s="99">
        <f t="shared" ref="O200:P200" si="105">C200*(C103/100)</f>
        <v>15.870350750468038</v>
      </c>
      <c r="P200" s="99">
        <f t="shared" si="105"/>
        <v>0.15507474464246446</v>
      </c>
      <c r="Q200" s="115">
        <f t="shared" si="95"/>
        <v>16.853924562446675</v>
      </c>
      <c r="R200" s="99">
        <f t="shared" si="96"/>
        <v>27.836789339193697</v>
      </c>
      <c r="S200" s="99">
        <v>0</v>
      </c>
      <c r="T200" s="99">
        <v>0</v>
      </c>
      <c r="U200" s="99">
        <v>0</v>
      </c>
      <c r="V200" s="99">
        <f t="shared" si="97"/>
        <v>0.83327784013749995</v>
      </c>
      <c r="W200" s="99">
        <f t="shared" si="98"/>
        <v>58.086352838969709</v>
      </c>
    </row>
    <row r="201" spans="1:23" ht="15">
      <c r="A201" s="126">
        <v>1997</v>
      </c>
      <c r="B201" s="127">
        <v>9.1720375000000001</v>
      </c>
      <c r="C201" s="127">
        <v>17.263152891740503</v>
      </c>
      <c r="D201" s="127">
        <v>4.811E-2</v>
      </c>
      <c r="E201" s="127">
        <v>30.931983130484181</v>
      </c>
      <c r="F201" s="127">
        <v>42.742575864298352</v>
      </c>
      <c r="G201" s="127">
        <v>2.8167602838351415</v>
      </c>
      <c r="H201" s="127">
        <v>0</v>
      </c>
      <c r="I201" s="127">
        <v>5.5351923563313576</v>
      </c>
      <c r="J201" s="127">
        <v>1.8541046005872472</v>
      </c>
      <c r="K201" s="128">
        <v>110.36391662727678</v>
      </c>
      <c r="M201" s="126">
        <v>1997</v>
      </c>
      <c r="N201" s="99">
        <f t="shared" si="93"/>
        <v>2.2697707626880099</v>
      </c>
      <c r="O201" s="99">
        <f t="shared" ref="O201:P201" si="106">C201*(C104/100)</f>
        <v>17.263152891740503</v>
      </c>
      <c r="P201" s="99">
        <f t="shared" si="106"/>
        <v>4.7998651480982001E-2</v>
      </c>
      <c r="Q201" s="115">
        <f t="shared" si="95"/>
        <v>17.121197505820003</v>
      </c>
      <c r="R201" s="99">
        <f t="shared" si="96"/>
        <v>27.691882096506021</v>
      </c>
      <c r="S201" s="99">
        <v>0</v>
      </c>
      <c r="T201" s="99">
        <v>0</v>
      </c>
      <c r="U201" s="99">
        <v>0</v>
      </c>
      <c r="V201" s="99">
        <f t="shared" si="97"/>
        <v>1.089533645175859</v>
      </c>
      <c r="W201" s="99">
        <f t="shared" si="98"/>
        <v>61.451834767562659</v>
      </c>
    </row>
    <row r="202" spans="1:23" ht="15">
      <c r="A202" s="126">
        <v>1998</v>
      </c>
      <c r="B202" s="127">
        <v>7.5848875000000007</v>
      </c>
      <c r="C202" s="127">
        <v>19.745260118046598</v>
      </c>
      <c r="D202" s="127">
        <v>0.19503999999999999</v>
      </c>
      <c r="E202" s="127">
        <v>30.801616100017934</v>
      </c>
      <c r="F202" s="127">
        <v>50.007680161232273</v>
      </c>
      <c r="G202" s="127">
        <v>0.90000000000000036</v>
      </c>
      <c r="H202" s="127">
        <v>0</v>
      </c>
      <c r="I202" s="127">
        <v>4.2801113547009555</v>
      </c>
      <c r="J202" s="127">
        <v>2.2981439878392078</v>
      </c>
      <c r="K202" s="128">
        <v>115.81273922183698</v>
      </c>
      <c r="M202" s="126">
        <v>1998</v>
      </c>
      <c r="N202" s="99">
        <f t="shared" si="93"/>
        <v>1.8208463403668711</v>
      </c>
      <c r="O202" s="99">
        <f t="shared" ref="O202:P202" si="107">C202*(C105/100)</f>
        <v>19.745260118046598</v>
      </c>
      <c r="P202" s="99">
        <f t="shared" si="107"/>
        <v>0.19438517125383026</v>
      </c>
      <c r="Q202" s="115">
        <f t="shared" si="95"/>
        <v>16.558309457502617</v>
      </c>
      <c r="R202" s="99">
        <f t="shared" si="96"/>
        <v>31.312393587605246</v>
      </c>
      <c r="S202" s="99">
        <v>0</v>
      </c>
      <c r="T202" s="99">
        <v>0</v>
      </c>
      <c r="U202" s="99">
        <v>0</v>
      </c>
      <c r="V202" s="99">
        <f t="shared" si="97"/>
        <v>0.83380019101074632</v>
      </c>
      <c r="W202" s="99">
        <f t="shared" si="98"/>
        <v>62.621478781877393</v>
      </c>
    </row>
    <row r="203" spans="1:23" ht="15">
      <c r="A203" s="126">
        <v>1999</v>
      </c>
      <c r="B203" s="127">
        <v>7.2185475000000006</v>
      </c>
      <c r="C203" s="127">
        <v>20.144143786661033</v>
      </c>
      <c r="D203" s="127">
        <v>0.10004</v>
      </c>
      <c r="E203" s="127">
        <v>31.269555031000003</v>
      </c>
      <c r="F203" s="127">
        <v>51.176830495184312</v>
      </c>
      <c r="G203" s="127">
        <v>4.5</v>
      </c>
      <c r="H203" s="127">
        <v>0</v>
      </c>
      <c r="I203" s="127">
        <v>2.9607523159999984</v>
      </c>
      <c r="J203" s="127">
        <v>2.2747839829999998</v>
      </c>
      <c r="K203" s="128">
        <v>119.64465311184536</v>
      </c>
      <c r="M203" s="126">
        <v>1999</v>
      </c>
      <c r="N203" s="99">
        <f t="shared" si="93"/>
        <v>1.642428796260089</v>
      </c>
      <c r="O203" s="99">
        <f t="shared" ref="O203:P203" si="108">C203*(C106/100)</f>
        <v>20.144143786661033</v>
      </c>
      <c r="P203" s="99">
        <f t="shared" si="108"/>
        <v>9.956698005616775E-2</v>
      </c>
      <c r="Q203" s="115">
        <f t="shared" si="95"/>
        <v>16.143351262804746</v>
      </c>
      <c r="R203" s="99">
        <f t="shared" si="96"/>
        <v>32.017890124461807</v>
      </c>
      <c r="S203" s="99">
        <v>0</v>
      </c>
      <c r="T203" s="99">
        <v>0</v>
      </c>
      <c r="U203" s="99">
        <v>0</v>
      </c>
      <c r="V203" s="99">
        <f t="shared" si="97"/>
        <v>0.98603968792654295</v>
      </c>
      <c r="W203" s="99">
        <f t="shared" si="98"/>
        <v>63.888478719135101</v>
      </c>
    </row>
    <row r="204" spans="1:23" ht="15">
      <c r="A204" s="126">
        <v>2000</v>
      </c>
      <c r="B204" s="127">
        <v>7.8971549999999997</v>
      </c>
      <c r="C204" s="127">
        <v>22.397084845782778</v>
      </c>
      <c r="D204" s="127">
        <v>0.45341999999999999</v>
      </c>
      <c r="E204" s="127">
        <v>29.591125802706159</v>
      </c>
      <c r="F204" s="127">
        <v>52.656055151205685</v>
      </c>
      <c r="G204" s="127">
        <v>3.9000000000000004</v>
      </c>
      <c r="H204" s="127">
        <v>0</v>
      </c>
      <c r="I204" s="127">
        <v>3.9993066239553245</v>
      </c>
      <c r="J204" s="127">
        <v>2.6046008925942488</v>
      </c>
      <c r="K204" s="128">
        <v>123.4987483162442</v>
      </c>
      <c r="M204" s="126">
        <v>2000</v>
      </c>
      <c r="N204" s="99">
        <f t="shared" si="93"/>
        <v>1.7429554010304169</v>
      </c>
      <c r="O204" s="99">
        <f t="shared" ref="O204:P204" si="109">C204*(C107/100)</f>
        <v>22.397084845782778</v>
      </c>
      <c r="P204" s="99">
        <f t="shared" si="109"/>
        <v>0.45061611358301251</v>
      </c>
      <c r="Q204" s="115">
        <f t="shared" si="95"/>
        <v>24.134761568049591</v>
      </c>
      <c r="R204" s="99">
        <f t="shared" si="96"/>
        <v>31.982309107911888</v>
      </c>
      <c r="S204" s="99">
        <v>0</v>
      </c>
      <c r="T204" s="99">
        <v>0</v>
      </c>
      <c r="U204" s="99">
        <v>0</v>
      </c>
      <c r="V204" s="99">
        <f t="shared" si="97"/>
        <v>0.9132368589636829</v>
      </c>
      <c r="W204" s="99">
        <f t="shared" si="98"/>
        <v>65.052048650974484</v>
      </c>
    </row>
    <row r="205" spans="1:23" ht="15">
      <c r="A205" s="126">
        <v>2001</v>
      </c>
      <c r="B205" s="127">
        <v>8.3114924999999999</v>
      </c>
      <c r="C205" s="127">
        <v>23.665891533195758</v>
      </c>
      <c r="D205" s="127">
        <v>0.4121195708272043</v>
      </c>
      <c r="E205" s="127">
        <v>44.830253152702788</v>
      </c>
      <c r="F205" s="127">
        <v>60.979105139123881</v>
      </c>
      <c r="G205" s="127">
        <v>2.7095703518319572</v>
      </c>
      <c r="H205" s="127">
        <v>0</v>
      </c>
      <c r="I205" s="127">
        <v>3.9988182820557303</v>
      </c>
      <c r="J205" s="127">
        <v>2.4450741492734056</v>
      </c>
      <c r="K205" s="128">
        <v>147.35232467901074</v>
      </c>
      <c r="M205" s="126">
        <v>2001</v>
      </c>
      <c r="N205" s="99">
        <f t="shared" si="93"/>
        <v>1.6564715479834577</v>
      </c>
      <c r="O205" s="99">
        <f t="shared" ref="O205:P205" si="110">C205*(C108/100)</f>
        <v>23.665891533195758</v>
      </c>
      <c r="P205" s="99">
        <f t="shared" si="110"/>
        <v>0.40650196692035934</v>
      </c>
      <c r="Q205" s="115">
        <f t="shared" si="95"/>
        <v>22.035238558559435</v>
      </c>
      <c r="R205" s="99">
        <f t="shared" si="96"/>
        <v>35.247515062285188</v>
      </c>
      <c r="S205" s="99">
        <v>0</v>
      </c>
      <c r="T205" s="99">
        <v>0</v>
      </c>
      <c r="U205" s="99">
        <v>0</v>
      </c>
      <c r="V205" s="99">
        <f t="shared" si="97"/>
        <v>0.65817151176847744</v>
      </c>
      <c r="W205" s="99">
        <f t="shared" si="98"/>
        <v>73.296752466841468</v>
      </c>
    </row>
    <row r="206" spans="1:23" ht="15">
      <c r="A206" s="126">
        <v>2002</v>
      </c>
      <c r="B206" s="127">
        <v>10.110162350000001</v>
      </c>
      <c r="C206" s="127">
        <v>18.161828196462107</v>
      </c>
      <c r="D206" s="127">
        <v>0.26413552800000001</v>
      </c>
      <c r="E206" s="127">
        <v>41.747082739999996</v>
      </c>
      <c r="F206" s="127">
        <v>57.238422752110829</v>
      </c>
      <c r="G206" s="127">
        <v>2.2291769911065415</v>
      </c>
      <c r="H206" s="127">
        <v>0</v>
      </c>
      <c r="I206" s="127">
        <v>7.7903408202686988</v>
      </c>
      <c r="J206" s="127">
        <v>2.0228164022857147</v>
      </c>
      <c r="K206" s="128">
        <v>139.5639657802339</v>
      </c>
      <c r="M206" s="126">
        <v>2002</v>
      </c>
      <c r="N206" s="99">
        <f t="shared" si="93"/>
        <v>1.8672132550507883</v>
      </c>
      <c r="O206" s="99">
        <f t="shared" ref="O206:P206" si="111">C206*(C109/100)</f>
        <v>18.161828196462107</v>
      </c>
      <c r="P206" s="99">
        <f t="shared" si="111"/>
        <v>0.26165717289430074</v>
      </c>
      <c r="Q206" s="115">
        <f t="shared" si="95"/>
        <v>23.701110224312011</v>
      </c>
      <c r="R206" s="99">
        <f t="shared" si="96"/>
        <v>32.578876847886114</v>
      </c>
      <c r="S206" s="99">
        <v>0</v>
      </c>
      <c r="T206" s="99">
        <v>0</v>
      </c>
      <c r="U206" s="99">
        <v>0</v>
      </c>
      <c r="V206" s="99">
        <f t="shared" si="97"/>
        <v>1.190190081185889</v>
      </c>
      <c r="W206" s="99">
        <f t="shared" si="98"/>
        <v>68.383193521796258</v>
      </c>
    </row>
    <row r="207" spans="1:23" ht="15">
      <c r="A207" s="126">
        <v>2003</v>
      </c>
      <c r="B207" s="127">
        <v>11.004694260000001</v>
      </c>
      <c r="C207" s="127">
        <v>25.202710078358209</v>
      </c>
      <c r="D207" s="127">
        <v>0.16319340600000001</v>
      </c>
      <c r="E207" s="127">
        <v>45.468639893000002</v>
      </c>
      <c r="F207" s="127">
        <v>63.296221566308112</v>
      </c>
      <c r="G207" s="127">
        <v>3.7944533583323938</v>
      </c>
      <c r="H207" s="127">
        <v>0</v>
      </c>
      <c r="I207" s="127">
        <v>9.1246390714063192</v>
      </c>
      <c r="J207" s="127">
        <v>3.2037737131428572</v>
      </c>
      <c r="K207" s="128">
        <v>161.25832534654788</v>
      </c>
      <c r="M207" s="126">
        <v>2003</v>
      </c>
      <c r="N207" s="99">
        <f t="shared" si="93"/>
        <v>2.0120114850648227</v>
      </c>
      <c r="O207" s="99">
        <f t="shared" ref="O207:P207" si="112">C207*(C110/100)</f>
        <v>25.202710078358209</v>
      </c>
      <c r="P207" s="99">
        <f t="shared" si="112"/>
        <v>0.16053006953008969</v>
      </c>
      <c r="Q207" s="115">
        <f t="shared" si="95"/>
        <v>23.753835209735605</v>
      </c>
      <c r="R207" s="99">
        <f t="shared" si="96"/>
        <v>34.723561837185144</v>
      </c>
      <c r="S207" s="99">
        <v>0</v>
      </c>
      <c r="T207" s="99">
        <v>0</v>
      </c>
      <c r="U207" s="99">
        <v>0</v>
      </c>
      <c r="V207" s="99">
        <f t="shared" si="97"/>
        <v>0.94059001003686105</v>
      </c>
      <c r="W207" s="99">
        <f t="shared" si="98"/>
        <v>77.147411645811886</v>
      </c>
    </row>
    <row r="208" spans="1:23" ht="15">
      <c r="A208" s="126">
        <v>2004</v>
      </c>
      <c r="B208" s="127">
        <v>12.00026583</v>
      </c>
      <c r="C208" s="127">
        <v>28.189479019103686</v>
      </c>
      <c r="D208" s="127">
        <v>0.31634795539033456</v>
      </c>
      <c r="E208" s="127">
        <v>45.225056144399232</v>
      </c>
      <c r="F208" s="127">
        <v>67.367614335261166</v>
      </c>
      <c r="G208" s="127">
        <v>0.90000000000000036</v>
      </c>
      <c r="H208" s="127">
        <v>0</v>
      </c>
      <c r="I208" s="127">
        <v>5.4171444078527671</v>
      </c>
      <c r="J208" s="127">
        <v>2.8075361951967897</v>
      </c>
      <c r="K208" s="128">
        <v>162.22344388720398</v>
      </c>
      <c r="M208" s="126">
        <v>2004</v>
      </c>
      <c r="N208" s="99">
        <f t="shared" si="93"/>
        <v>2.2336506374666096</v>
      </c>
      <c r="O208" s="99">
        <f t="shared" ref="O208:P208" si="113">C208*(C111/100)</f>
        <v>28.189479019103686</v>
      </c>
      <c r="P208" s="99">
        <f t="shared" si="113"/>
        <v>0.31085723043140157</v>
      </c>
      <c r="Q208" s="115">
        <f t="shared" si="95"/>
        <v>23.874182545642316</v>
      </c>
      <c r="R208" s="99">
        <f t="shared" si="96"/>
        <v>36.338598917189671</v>
      </c>
      <c r="S208" s="99">
        <v>0</v>
      </c>
      <c r="T208" s="99">
        <v>0</v>
      </c>
      <c r="U208" s="99">
        <v>0</v>
      </c>
      <c r="V208" s="99">
        <f t="shared" si="97"/>
        <v>0.68334635419852718</v>
      </c>
      <c r="W208" s="99">
        <f t="shared" si="98"/>
        <v>78.804334311654529</v>
      </c>
    </row>
    <row r="209" spans="1:23" ht="15">
      <c r="A209" s="126">
        <v>2005</v>
      </c>
      <c r="B209" s="127">
        <v>12.201815434375167</v>
      </c>
      <c r="C209" s="127">
        <v>28.067198739703883</v>
      </c>
      <c r="D209" s="127">
        <v>0.27000769096811911</v>
      </c>
      <c r="E209" s="127">
        <v>44.563582866099921</v>
      </c>
      <c r="F209" s="127">
        <v>70.738212797747991</v>
      </c>
      <c r="G209" s="127">
        <v>1.3000000000000007</v>
      </c>
      <c r="H209" s="127">
        <v>0</v>
      </c>
      <c r="I209" s="127">
        <v>3.5623272400786083</v>
      </c>
      <c r="J209" s="127">
        <v>2.5506855274037714</v>
      </c>
      <c r="K209" s="128">
        <v>163.25383029637749</v>
      </c>
      <c r="M209" s="126">
        <v>2005</v>
      </c>
      <c r="N209" s="99">
        <f t="shared" si="93"/>
        <v>2.214323404704488</v>
      </c>
      <c r="O209" s="99">
        <f t="shared" ref="O209:P209" si="114">C209*(C112/100)</f>
        <v>28.067198739703883</v>
      </c>
      <c r="P209" s="99">
        <f t="shared" si="114"/>
        <v>0.26507827776727799</v>
      </c>
      <c r="Q209" s="115">
        <f t="shared" si="95"/>
        <v>26.910395130474562</v>
      </c>
      <c r="R209" s="99">
        <f t="shared" si="96"/>
        <v>37.483490875154686</v>
      </c>
      <c r="S209" s="99">
        <v>0</v>
      </c>
      <c r="T209" s="99">
        <v>0</v>
      </c>
      <c r="U209" s="99">
        <v>0</v>
      </c>
      <c r="V209" s="99">
        <f t="shared" si="97"/>
        <v>1.0171746570793267</v>
      </c>
      <c r="W209" s="99">
        <f t="shared" si="98"/>
        <v>78.629646633330225</v>
      </c>
    </row>
    <row r="210" spans="1:23" ht="15">
      <c r="A210" s="126">
        <v>2006</v>
      </c>
      <c r="B210" s="127">
        <v>11.264059226840356</v>
      </c>
      <c r="C210" s="127">
        <v>39.081011826230728</v>
      </c>
      <c r="D210" s="127">
        <v>0.54938736111271036</v>
      </c>
      <c r="E210" s="127">
        <v>48.923332852796783</v>
      </c>
      <c r="F210" s="127">
        <v>76.024645205990296</v>
      </c>
      <c r="G210" s="127">
        <v>1.6999999999999993</v>
      </c>
      <c r="H210" s="127">
        <v>0</v>
      </c>
      <c r="I210" s="127">
        <v>9.0125067273512869</v>
      </c>
      <c r="J210" s="127">
        <v>3.4746703913895227</v>
      </c>
      <c r="K210" s="128">
        <v>190.02961359171164</v>
      </c>
      <c r="M210" s="126">
        <v>2006</v>
      </c>
      <c r="N210" s="99">
        <f t="shared" si="93"/>
        <v>2.0397190320736316</v>
      </c>
      <c r="O210" s="99">
        <f t="shared" ref="O210:P210" si="115">C210*(C113/100)</f>
        <v>39.081011826230728</v>
      </c>
      <c r="P210" s="99">
        <f t="shared" si="115"/>
        <v>0.54004062786516582</v>
      </c>
      <c r="Q210" s="115">
        <f t="shared" si="95"/>
        <v>28.576197811087482</v>
      </c>
      <c r="R210" s="99">
        <f t="shared" si="96"/>
        <v>40.320136578420403</v>
      </c>
      <c r="S210" s="99">
        <v>0</v>
      </c>
      <c r="T210" s="99">
        <v>0</v>
      </c>
      <c r="U210" s="99">
        <v>0</v>
      </c>
      <c r="V210" s="99">
        <f t="shared" si="97"/>
        <v>1.3513151187066785</v>
      </c>
      <c r="W210" s="99">
        <f t="shared" si="98"/>
        <v>92.437038489040773</v>
      </c>
    </row>
    <row r="211" spans="1:23" ht="15">
      <c r="A211" s="126">
        <v>2007</v>
      </c>
      <c r="B211" s="127">
        <v>9.4494634394079409</v>
      </c>
      <c r="C211" s="127">
        <v>38.090665473116395</v>
      </c>
      <c r="D211" s="127">
        <v>0.33396449814812801</v>
      </c>
      <c r="E211" s="127">
        <v>51.315025069924516</v>
      </c>
      <c r="F211" s="127">
        <v>77.034659402181177</v>
      </c>
      <c r="G211" s="127">
        <v>2.5000000000000018</v>
      </c>
      <c r="H211" s="127">
        <v>0</v>
      </c>
      <c r="I211" s="127">
        <v>5.922903411200692</v>
      </c>
      <c r="J211" s="127">
        <v>4.2688247726596353</v>
      </c>
      <c r="K211" s="128">
        <v>188.91550606663847</v>
      </c>
      <c r="M211" s="126">
        <v>2007</v>
      </c>
      <c r="N211" s="99">
        <f t="shared" si="93"/>
        <v>1.6956054879209945</v>
      </c>
      <c r="O211" s="99">
        <f t="shared" ref="O211:P211" si="116">C211*(C114/100)</f>
        <v>38.090665473116395</v>
      </c>
      <c r="P211" s="99">
        <f t="shared" si="116"/>
        <v>0.32567578416038884</v>
      </c>
      <c r="Q211" s="115">
        <f t="shared" si="95"/>
        <v>29.313696526994537</v>
      </c>
      <c r="R211" s="99">
        <f t="shared" si="96"/>
        <v>39.643027295010874</v>
      </c>
      <c r="S211" s="99">
        <v>0</v>
      </c>
      <c r="T211" s="99">
        <v>0</v>
      </c>
      <c r="U211" s="99">
        <v>0</v>
      </c>
      <c r="V211" s="99">
        <f t="shared" si="97"/>
        <v>1.0555771470339812</v>
      </c>
      <c r="W211" s="99">
        <f t="shared" si="98"/>
        <v>92.075357398528951</v>
      </c>
    </row>
    <row r="212" spans="1:23" ht="15">
      <c r="A212" s="126">
        <v>2008</v>
      </c>
      <c r="B212" s="127">
        <v>9.3884232136672523</v>
      </c>
      <c r="C212" s="127">
        <v>30.087488224296116</v>
      </c>
      <c r="D212" s="127">
        <v>0.28402891602632602</v>
      </c>
      <c r="E212" s="127">
        <v>52.7227710181768</v>
      </c>
      <c r="F212" s="127">
        <v>78.406267923245565</v>
      </c>
      <c r="G212" s="127">
        <v>3.3000000000000007</v>
      </c>
      <c r="H212" s="127">
        <v>0</v>
      </c>
      <c r="I212" s="127">
        <v>8.4575252342993075</v>
      </c>
      <c r="J212" s="127">
        <v>3.2711041511039642</v>
      </c>
      <c r="K212" s="128">
        <v>185.91760868081536</v>
      </c>
      <c r="M212" s="126">
        <v>2008</v>
      </c>
      <c r="N212" s="99">
        <f t="shared" si="93"/>
        <v>1.7582785166667549</v>
      </c>
      <c r="O212" s="99">
        <f t="shared" ref="O212:P212" si="117">C212*(C115/100)</f>
        <v>30.087488224296116</v>
      </c>
      <c r="P212" s="99">
        <f t="shared" si="117"/>
        <v>0.27893506908515231</v>
      </c>
      <c r="Q212" s="115">
        <f t="shared" si="95"/>
        <v>30.997197607329838</v>
      </c>
      <c r="R212" s="99">
        <f t="shared" si="96"/>
        <v>39.698906581167563</v>
      </c>
      <c r="S212" s="99">
        <v>0</v>
      </c>
      <c r="T212" s="99">
        <v>0</v>
      </c>
      <c r="U212" s="99">
        <v>0</v>
      </c>
      <c r="V212" s="99">
        <f t="shared" si="97"/>
        <v>0.83762905746141325</v>
      </c>
      <c r="W212" s="99">
        <f t="shared" si="98"/>
        <v>91.060497620761311</v>
      </c>
    </row>
    <row r="213" spans="1:23" ht="15">
      <c r="A213" s="126">
        <v>2009</v>
      </c>
      <c r="B213" s="127">
        <v>8.791410104619068</v>
      </c>
      <c r="C213" s="127">
        <v>40.113499975298339</v>
      </c>
      <c r="D213" s="127">
        <v>0.5696736462257177</v>
      </c>
      <c r="E213" s="127">
        <v>55.741007889636826</v>
      </c>
      <c r="F213" s="127">
        <v>85.544276713635639</v>
      </c>
      <c r="G213" s="127">
        <v>8.4</v>
      </c>
      <c r="H213" s="127">
        <v>0</v>
      </c>
      <c r="I213" s="127">
        <v>14.769991454525661</v>
      </c>
      <c r="J213" s="127">
        <v>2.6239474849593223</v>
      </c>
      <c r="K213" s="128">
        <v>216.55380726890058</v>
      </c>
      <c r="M213" s="126">
        <v>2009</v>
      </c>
      <c r="N213" s="99">
        <f t="shared" si="93"/>
        <v>1.7168479743621567</v>
      </c>
      <c r="O213" s="99">
        <f t="shared" ref="O213:P213" si="118">C213*(C116/100)</f>
        <v>40.113499975298339</v>
      </c>
      <c r="P213" s="99">
        <f t="shared" si="118"/>
        <v>0.55841564591496951</v>
      </c>
      <c r="Q213" s="115">
        <f t="shared" si="95"/>
        <v>29.029197090220528</v>
      </c>
      <c r="R213" s="99">
        <f t="shared" si="96"/>
        <v>42.942012074261548</v>
      </c>
      <c r="S213" s="99">
        <v>0</v>
      </c>
      <c r="T213" s="99">
        <v>0</v>
      </c>
      <c r="U213" s="99">
        <v>0</v>
      </c>
      <c r="V213" s="99">
        <f t="shared" si="97"/>
        <v>1.4769751373412272</v>
      </c>
      <c r="W213" s="99">
        <f t="shared" si="98"/>
        <v>105.32497426644551</v>
      </c>
    </row>
    <row r="214" spans="1:23" ht="15">
      <c r="A214" s="126">
        <v>2010</v>
      </c>
      <c r="B214" s="127">
        <v>13.1987011766238</v>
      </c>
      <c r="C214" s="127">
        <v>43.531909225872035</v>
      </c>
      <c r="D214" s="127">
        <v>6.59981388366742E-2</v>
      </c>
      <c r="E214" s="127">
        <v>53.316602295620875</v>
      </c>
      <c r="F214" s="127">
        <v>94.934486601066013</v>
      </c>
      <c r="G214" s="127">
        <v>3.5</v>
      </c>
      <c r="H214" s="127">
        <v>0</v>
      </c>
      <c r="I214" s="127">
        <v>15.910953029165299</v>
      </c>
      <c r="J214" s="127">
        <v>5.1967067907247246</v>
      </c>
      <c r="K214" s="128">
        <v>229.6553572579094</v>
      </c>
      <c r="M214" s="126">
        <v>2010</v>
      </c>
      <c r="N214" s="99">
        <f t="shared" si="93"/>
        <v>2.4516733882066948</v>
      </c>
      <c r="O214" s="99">
        <f t="shared" ref="O214:P214" si="119">C214*(C117/100)</f>
        <v>43.531909225872035</v>
      </c>
      <c r="P214" s="99">
        <f t="shared" si="119"/>
        <v>6.4071208172739286E-2</v>
      </c>
      <c r="Q214" s="115">
        <f t="shared" si="95"/>
        <v>30.627173765944825</v>
      </c>
      <c r="R214" s="99">
        <f t="shared" si="96"/>
        <v>52.344601838754215</v>
      </c>
      <c r="S214" s="99">
        <v>0</v>
      </c>
      <c r="T214" s="99">
        <v>0</v>
      </c>
      <c r="U214" s="99">
        <v>0</v>
      </c>
      <c r="V214" s="99">
        <f t="shared" si="97"/>
        <v>5.3785891261886212</v>
      </c>
      <c r="W214" s="99">
        <f t="shared" si="98"/>
        <v>113.52045028499593</v>
      </c>
    </row>
    <row r="215" spans="1:23" ht="15">
      <c r="A215" s="126">
        <v>2011</v>
      </c>
      <c r="B215" s="127">
        <v>15.66688562292032</v>
      </c>
      <c r="C215" s="127">
        <v>50.319332014567713</v>
      </c>
      <c r="D215" s="127">
        <v>1.7370795530606313</v>
      </c>
      <c r="E215" s="127">
        <v>59.537186205811366</v>
      </c>
      <c r="F215" s="127">
        <v>97.154650992986632</v>
      </c>
      <c r="G215" s="127">
        <v>8.2071688535752827</v>
      </c>
      <c r="H215" s="127">
        <v>0</v>
      </c>
      <c r="I215" s="127">
        <v>9.8232573149105225</v>
      </c>
      <c r="J215" s="127">
        <v>12.429587099726179</v>
      </c>
      <c r="K215" s="128">
        <v>254.87514765755864</v>
      </c>
      <c r="M215" s="126">
        <v>2011</v>
      </c>
      <c r="N215" s="99">
        <f t="shared" si="93"/>
        <v>2.873657081208143</v>
      </c>
      <c r="O215" s="99">
        <f t="shared" ref="O215:P215" si="120">C215*(C118/100)</f>
        <v>50.319332014567713</v>
      </c>
      <c r="P215" s="99">
        <f t="shared" si="120"/>
        <v>1.6963994274954364</v>
      </c>
      <c r="Q215" s="115">
        <f t="shared" si="95"/>
        <v>31.173750096092764</v>
      </c>
      <c r="R215" s="99">
        <f t="shared" si="96"/>
        <v>53.147600294857028</v>
      </c>
      <c r="S215" s="99">
        <v>0</v>
      </c>
      <c r="T215" s="99">
        <v>0</v>
      </c>
      <c r="U215" s="99">
        <v>0</v>
      </c>
      <c r="V215" s="99">
        <f t="shared" si="97"/>
        <v>2.6295783156340233</v>
      </c>
      <c r="W215" s="99">
        <f t="shared" si="98"/>
        <v>124.27644738245475</v>
      </c>
    </row>
    <row r="216" spans="1:23" ht="15">
      <c r="A216" s="126">
        <v>2012</v>
      </c>
      <c r="B216" s="127">
        <v>13.551644892430556</v>
      </c>
      <c r="C216" s="127">
        <v>45.779094820407565</v>
      </c>
      <c r="D216" s="127">
        <v>0.52900988783559455</v>
      </c>
      <c r="E216" s="127">
        <v>62.448430331205202</v>
      </c>
      <c r="F216" s="127">
        <v>92.462519855766189</v>
      </c>
      <c r="G216" s="127">
        <v>9.030025091418338</v>
      </c>
      <c r="H216" s="127">
        <v>0</v>
      </c>
      <c r="I216" s="127">
        <v>10.756864324126095</v>
      </c>
      <c r="J216" s="127">
        <v>5.8582118749556411</v>
      </c>
      <c r="K216" s="128">
        <v>240.41580107814519</v>
      </c>
      <c r="M216" s="126">
        <v>2012</v>
      </c>
      <c r="N216" s="99">
        <f t="shared" si="93"/>
        <v>2.3041083310251742</v>
      </c>
      <c r="O216" s="99">
        <f t="shared" ref="O216:P216" si="121">C216*(C119/100)</f>
        <v>45.779094820407565</v>
      </c>
      <c r="P216" s="99">
        <f t="shared" si="121"/>
        <v>0.51738181466305777</v>
      </c>
      <c r="Q216" s="115">
        <f t="shared" si="95"/>
        <v>31.79356638813686</v>
      </c>
      <c r="R216" s="99">
        <f t="shared" si="96"/>
        <v>50.090115844583188</v>
      </c>
      <c r="S216" s="99">
        <v>0</v>
      </c>
      <c r="T216" s="99">
        <v>0</v>
      </c>
      <c r="U216" s="99">
        <v>0</v>
      </c>
      <c r="V216" s="99">
        <f t="shared" si="97"/>
        <v>3.3689674935430123</v>
      </c>
      <c r="W216" s="99">
        <f t="shared" si="98"/>
        <v>116.27609996511579</v>
      </c>
    </row>
    <row r="217" spans="1:23" ht="15">
      <c r="A217" s="126">
        <v>2013</v>
      </c>
      <c r="B217" s="127">
        <v>11.984750566420043</v>
      </c>
      <c r="C217" s="127">
        <v>43.700997897685092</v>
      </c>
      <c r="D217" s="127">
        <v>0.53428246721643657</v>
      </c>
      <c r="E217" s="127">
        <v>64.481119137646914</v>
      </c>
      <c r="F217" s="127">
        <v>89.987163596108829</v>
      </c>
      <c r="G217" s="127">
        <v>3.386443785751486</v>
      </c>
      <c r="H217" s="127">
        <v>0</v>
      </c>
      <c r="I217" s="127">
        <v>13.274503698302928</v>
      </c>
      <c r="J217" s="127">
        <v>8.0383676311728109</v>
      </c>
      <c r="K217" s="128">
        <v>235.38762878030454</v>
      </c>
      <c r="M217" s="126">
        <v>2013</v>
      </c>
      <c r="N217" s="99">
        <f t="shared" si="93"/>
        <v>1.9445882929873242</v>
      </c>
      <c r="O217" s="99">
        <f t="shared" ref="O217:P217" si="122">C217*(C120/100)</f>
        <v>43.700997897685092</v>
      </c>
      <c r="P217" s="99">
        <f t="shared" si="122"/>
        <v>0.51884180310756256</v>
      </c>
      <c r="Q217" s="115">
        <f t="shared" si="95"/>
        <v>30.598212718339923</v>
      </c>
      <c r="R217" s="99">
        <f t="shared" si="96"/>
        <v>47.930036565809338</v>
      </c>
      <c r="S217" s="99">
        <v>0</v>
      </c>
      <c r="T217" s="99">
        <v>0</v>
      </c>
      <c r="U217" s="99">
        <v>0</v>
      </c>
      <c r="V217" s="99">
        <f t="shared" si="97"/>
        <v>2.5603918277830355</v>
      </c>
      <c r="W217" s="99">
        <f t="shared" si="98"/>
        <v>113.49068604110748</v>
      </c>
    </row>
    <row r="218" spans="1:23" ht="15">
      <c r="A218" s="126">
        <v>2014</v>
      </c>
      <c r="B218" s="127">
        <v>10.767852981469039</v>
      </c>
      <c r="C218" s="127">
        <v>51.522071354651729</v>
      </c>
      <c r="D218" s="127">
        <v>0.84066551050633631</v>
      </c>
      <c r="E218" s="127">
        <v>63.409332156229546</v>
      </c>
      <c r="F218" s="127">
        <v>87.544311579809246</v>
      </c>
      <c r="G218" s="127">
        <v>7.2455303357439389</v>
      </c>
      <c r="H218" s="127">
        <v>0</v>
      </c>
      <c r="I218" s="127">
        <v>10.947020528364275</v>
      </c>
      <c r="J218" s="127">
        <v>6.5801557469372147</v>
      </c>
      <c r="K218" s="128">
        <v>238.85694019371132</v>
      </c>
      <c r="M218" s="126">
        <v>2014</v>
      </c>
      <c r="N218" s="99">
        <f t="shared" si="93"/>
        <v>1.7389447291342819</v>
      </c>
      <c r="O218" s="99">
        <f t="shared" ref="O218:P218" si="123">C218*(C121/100)</f>
        <v>51.522071354651729</v>
      </c>
      <c r="P218" s="99">
        <f t="shared" si="123"/>
        <v>0.81913351090699871</v>
      </c>
      <c r="Q218" s="115">
        <f t="shared" si="95"/>
        <v>32.654175692312798</v>
      </c>
      <c r="R218" s="99">
        <f t="shared" si="96"/>
        <v>45.053209867430432</v>
      </c>
      <c r="S218" s="99">
        <v>0</v>
      </c>
      <c r="T218" s="99">
        <v>0</v>
      </c>
      <c r="U218" s="99">
        <v>0</v>
      </c>
      <c r="V218" s="99">
        <f t="shared" si="97"/>
        <v>4.4045163251449413</v>
      </c>
      <c r="W218" s="99">
        <f t="shared" si="98"/>
        <v>113.96320424085826</v>
      </c>
    </row>
    <row r="219" spans="1:23" ht="15">
      <c r="A219" s="126">
        <v>2015</v>
      </c>
      <c r="B219" s="127">
        <v>11.008002923548945</v>
      </c>
      <c r="C219" s="127">
        <v>54.977457110916298</v>
      </c>
      <c r="D219" s="127">
        <v>0.82075311399422135</v>
      </c>
      <c r="E219" s="127">
        <v>67.596875955115777</v>
      </c>
      <c r="F219" s="127">
        <v>85.557651624354904</v>
      </c>
      <c r="G219" s="127">
        <v>2.2455526554833782</v>
      </c>
      <c r="H219" s="127">
        <v>0</v>
      </c>
      <c r="I219" s="127">
        <v>8.655446527607749</v>
      </c>
      <c r="J219" s="127">
        <v>9.8280316912317769</v>
      </c>
      <c r="K219" s="128">
        <v>240.68977160225307</v>
      </c>
      <c r="M219" s="126">
        <v>2015</v>
      </c>
      <c r="N219" s="99">
        <f t="shared" si="93"/>
        <v>1.7922566662111041</v>
      </c>
      <c r="O219" s="99">
        <f t="shared" ref="O219:P219" si="124">C219*(C122/100)</f>
        <v>54.977457110916298</v>
      </c>
      <c r="P219" s="99">
        <f t="shared" si="124"/>
        <v>0.79778466601761777</v>
      </c>
      <c r="Q219" s="115">
        <f t="shared" si="95"/>
        <v>34.708458132142383</v>
      </c>
      <c r="R219" s="99">
        <f t="shared" si="96"/>
        <v>43.343561763585797</v>
      </c>
      <c r="S219" s="99">
        <v>0</v>
      </c>
      <c r="T219" s="99">
        <v>0</v>
      </c>
      <c r="U219" s="99">
        <v>0</v>
      </c>
      <c r="V219" s="99">
        <f t="shared" si="97"/>
        <v>3.0226731852017323</v>
      </c>
      <c r="W219" s="99">
        <f t="shared" si="98"/>
        <v>115.00694058012211</v>
      </c>
    </row>
    <row r="220" spans="1:23" ht="15">
      <c r="A220" s="126">
        <v>2016</v>
      </c>
      <c r="B220" s="127">
        <v>12.245801120384916</v>
      </c>
      <c r="C220" s="127">
        <v>56.308256649248904</v>
      </c>
      <c r="D220" s="127">
        <v>0.91637406531470367</v>
      </c>
      <c r="E220" s="127">
        <v>71.705195390252271</v>
      </c>
      <c r="F220" s="127">
        <v>86.291166660791049</v>
      </c>
      <c r="G220" s="127">
        <v>3.3470537164700467</v>
      </c>
      <c r="H220" s="127">
        <v>0</v>
      </c>
      <c r="I220" s="127">
        <v>12.438208861122424</v>
      </c>
      <c r="J220" s="127">
        <v>6.9969045028393566</v>
      </c>
      <c r="K220" s="128">
        <v>250.24896096642368</v>
      </c>
      <c r="M220" s="126">
        <v>2016</v>
      </c>
      <c r="N220" s="99">
        <f t="shared" si="93"/>
        <v>1.943579832952316</v>
      </c>
      <c r="O220" s="99">
        <f t="shared" ref="O220:P220" si="125">C220*(C123/100)</f>
        <v>56.308256649248904</v>
      </c>
      <c r="P220" s="99">
        <f t="shared" si="125"/>
        <v>0.88544264858310928</v>
      </c>
      <c r="Q220" s="115">
        <f t="shared" si="95"/>
        <v>41.541271388717604</v>
      </c>
      <c r="R220" s="99">
        <f t="shared" si="96"/>
        <v>44.618769918392665</v>
      </c>
      <c r="S220" s="99">
        <v>0</v>
      </c>
      <c r="T220" s="99">
        <v>0</v>
      </c>
      <c r="U220" s="99">
        <v>0</v>
      </c>
      <c r="V220" s="99">
        <f t="shared" si="97"/>
        <v>5.0022917559963807</v>
      </c>
      <c r="W220" s="99">
        <f t="shared" si="98"/>
        <v>122.87377493613759</v>
      </c>
    </row>
    <row r="221" spans="1:23" ht="15">
      <c r="A221" s="126">
        <v>2017</v>
      </c>
      <c r="B221" s="127">
        <v>12.22089864554173</v>
      </c>
      <c r="C221" s="127">
        <v>58.877951601734964</v>
      </c>
      <c r="D221" s="127">
        <v>2.0772411413191501</v>
      </c>
      <c r="E221" s="127">
        <v>83.096393903702904</v>
      </c>
      <c r="F221" s="127">
        <v>103.3897529799987</v>
      </c>
      <c r="G221" s="127">
        <v>12.966325507787811</v>
      </c>
      <c r="H221" s="127">
        <v>0</v>
      </c>
      <c r="I221" s="127">
        <v>14.901058435880179</v>
      </c>
      <c r="J221" s="127">
        <v>9.3180830505448053</v>
      </c>
      <c r="K221" s="128">
        <v>296.84770526651027</v>
      </c>
      <c r="M221" s="126">
        <v>2017</v>
      </c>
      <c r="N221" s="99">
        <f t="shared" si="93"/>
        <v>2.0366882645856568</v>
      </c>
      <c r="O221" s="99">
        <f t="shared" ref="O221:P221" si="126">C221*(C124/100)</f>
        <v>58.877951601734964</v>
      </c>
      <c r="P221" s="99">
        <f t="shared" si="126"/>
        <v>1.9983006450221712</v>
      </c>
      <c r="Q221" s="115">
        <f t="shared" si="95"/>
        <v>42.264904546380642</v>
      </c>
      <c r="R221" s="99">
        <f t="shared" si="96"/>
        <v>52.800260215502483</v>
      </c>
      <c r="S221" s="99">
        <v>0</v>
      </c>
      <c r="T221" s="99">
        <v>0</v>
      </c>
      <c r="U221" s="99">
        <v>0</v>
      </c>
      <c r="V221" s="99">
        <f t="shared" si="97"/>
        <v>4.8739832185138443</v>
      </c>
      <c r="W221" s="99">
        <f t="shared" si="98"/>
        <v>144.88020138478893</v>
      </c>
    </row>
    <row r="222" spans="1:23" ht="15">
      <c r="A222" s="126" t="s">
        <v>1133</v>
      </c>
      <c r="B222" s="127">
        <v>12.454775780097584</v>
      </c>
      <c r="C222" s="127">
        <v>61.631626363569339</v>
      </c>
      <c r="D222" s="127">
        <v>1.0862561572636833</v>
      </c>
      <c r="E222" s="127">
        <v>85.011698839814727</v>
      </c>
      <c r="F222" s="127">
        <v>104.58899805862563</v>
      </c>
      <c r="G222" s="127">
        <v>16.73163450293265</v>
      </c>
      <c r="H222" s="127">
        <v>0</v>
      </c>
      <c r="I222" s="127">
        <v>12.58062057270781</v>
      </c>
      <c r="J222" s="127">
        <v>10.1588432373711</v>
      </c>
      <c r="K222" s="128">
        <v>304.24445351238251</v>
      </c>
      <c r="M222" s="126" t="s">
        <v>1133</v>
      </c>
      <c r="N222" s="99"/>
      <c r="O222" s="99"/>
      <c r="P222" s="99"/>
      <c r="Q222" s="115"/>
      <c r="R222" s="99"/>
      <c r="S222" s="99"/>
      <c r="T222" s="99"/>
      <c r="U222" s="99"/>
      <c r="V222" s="99"/>
      <c r="W222" s="99"/>
    </row>
    <row r="223" spans="1:23" ht="15">
      <c r="A223" s="126" t="s">
        <v>1134</v>
      </c>
      <c r="B223" s="127">
        <v>12.636071552086367</v>
      </c>
      <c r="C223" s="127">
        <v>63.184921967707602</v>
      </c>
      <c r="D223" s="127">
        <v>1.1640801727502414</v>
      </c>
      <c r="E223" s="127">
        <v>88.271948352608788</v>
      </c>
      <c r="F223" s="127">
        <v>106.68571702259686</v>
      </c>
      <c r="G223" s="127">
        <v>3.568139061996817</v>
      </c>
      <c r="H223" s="127">
        <v>0</v>
      </c>
      <c r="I223" s="127">
        <v>12.73618738878478</v>
      </c>
      <c r="J223" s="127">
        <v>10.973130248428001</v>
      </c>
      <c r="K223" s="128">
        <v>299.22019576695948</v>
      </c>
    </row>
    <row r="224" spans="1:23">
      <c r="B224" s="99"/>
    </row>
    <row r="225" spans="1:23">
      <c r="B225" s="99"/>
    </row>
    <row r="226" spans="1:23" ht="15.75">
      <c r="A226" s="147" t="s">
        <v>1136</v>
      </c>
      <c r="B226" s="146"/>
      <c r="C226" s="146"/>
      <c r="D226" s="146"/>
      <c r="E226" s="146"/>
      <c r="F226" s="146"/>
      <c r="G226" s="146"/>
      <c r="H226" s="146"/>
      <c r="I226" s="146"/>
      <c r="J226" s="146"/>
      <c r="K226" s="146"/>
    </row>
    <row r="227" spans="1:23" ht="15.75" thickBot="1">
      <c r="A227" s="142" t="s">
        <v>1123</v>
      </c>
      <c r="B227" s="143"/>
      <c r="C227" s="143"/>
      <c r="D227" s="143"/>
      <c r="E227" s="143"/>
      <c r="F227" s="143"/>
      <c r="G227" s="143"/>
      <c r="H227" s="143"/>
      <c r="I227" s="143"/>
      <c r="J227" s="143"/>
      <c r="K227" s="143"/>
    </row>
    <row r="228" spans="1:23" ht="60">
      <c r="A228" s="140" t="s">
        <v>1100</v>
      </c>
      <c r="B228" s="140" t="s">
        <v>1124</v>
      </c>
      <c r="C228" s="140" t="s">
        <v>1125</v>
      </c>
      <c r="D228" s="140" t="s">
        <v>1126</v>
      </c>
      <c r="E228" s="140" t="s">
        <v>1127</v>
      </c>
      <c r="F228" s="140" t="s">
        <v>1128</v>
      </c>
      <c r="G228" s="140" t="s">
        <v>1129</v>
      </c>
      <c r="H228" s="140" t="s">
        <v>1130</v>
      </c>
      <c r="I228" s="140" t="s">
        <v>1131</v>
      </c>
      <c r="J228" s="140" t="s">
        <v>1132</v>
      </c>
      <c r="K228" s="141" t="s">
        <v>868</v>
      </c>
      <c r="M228" s="144" t="s">
        <v>1100</v>
      </c>
      <c r="N228" s="144" t="s">
        <v>1124</v>
      </c>
      <c r="O228" s="144" t="s">
        <v>1125</v>
      </c>
      <c r="P228" s="144" t="s">
        <v>1126</v>
      </c>
      <c r="Q228" s="144" t="s">
        <v>1127</v>
      </c>
      <c r="R228" s="144" t="s">
        <v>1128</v>
      </c>
      <c r="S228" s="144" t="s">
        <v>1129</v>
      </c>
      <c r="T228" s="144" t="s">
        <v>1130</v>
      </c>
      <c r="U228" s="144" t="s">
        <v>1131</v>
      </c>
      <c r="V228" s="144" t="s">
        <v>1132</v>
      </c>
      <c r="W228" s="145" t="s">
        <v>868</v>
      </c>
    </row>
    <row r="229" spans="1:23" ht="15">
      <c r="A229" s="137">
        <v>1975</v>
      </c>
      <c r="B229" s="138">
        <v>9.1809999999999992</v>
      </c>
      <c r="C229" s="138">
        <v>9.8450000000000006</v>
      </c>
      <c r="D229" s="138">
        <v>0.18144404849893128</v>
      </c>
      <c r="E229" s="138">
        <v>26.72691382022338</v>
      </c>
      <c r="F229" s="138">
        <v>21.79622528977707</v>
      </c>
      <c r="G229" s="138">
        <v>8.9472236482407776</v>
      </c>
      <c r="H229" s="138">
        <v>0</v>
      </c>
      <c r="I229" s="138">
        <v>1.9809071851163249</v>
      </c>
      <c r="J229" s="138">
        <v>2.4515864186196894</v>
      </c>
      <c r="K229" s="139">
        <v>81.110300410476171</v>
      </c>
      <c r="M229" s="137">
        <v>1975</v>
      </c>
      <c r="N229" s="99"/>
      <c r="O229" s="99"/>
      <c r="P229" s="99"/>
      <c r="Q229" s="99"/>
      <c r="R229" s="99"/>
      <c r="S229" s="99"/>
      <c r="T229" s="99"/>
      <c r="U229" s="99"/>
      <c r="V229" s="99"/>
      <c r="W229" s="99"/>
    </row>
    <row r="230" spans="1:23" ht="15">
      <c r="A230" s="137">
        <v>1976</v>
      </c>
      <c r="B230" s="138">
        <v>10.558</v>
      </c>
      <c r="C230" s="138">
        <v>12.451000000000001</v>
      </c>
      <c r="D230" s="138">
        <v>0.14880970100456156</v>
      </c>
      <c r="E230" s="138">
        <v>30.281290907913004</v>
      </c>
      <c r="F230" s="138">
        <v>22.985118320380423</v>
      </c>
      <c r="G230" s="138">
        <v>19.833520879652529</v>
      </c>
      <c r="H230" s="138">
        <v>0</v>
      </c>
      <c r="I230" s="138">
        <v>1.8193689206157673</v>
      </c>
      <c r="J230" s="138">
        <v>2.7205306323903393</v>
      </c>
      <c r="K230" s="139">
        <v>100.79763936195663</v>
      </c>
      <c r="M230" s="137">
        <v>1976</v>
      </c>
      <c r="N230" s="99"/>
      <c r="O230" s="99"/>
      <c r="P230" s="99"/>
      <c r="Q230" s="99"/>
      <c r="R230" s="99"/>
      <c r="S230" s="99"/>
      <c r="T230" s="99"/>
      <c r="U230" s="99"/>
      <c r="V230" s="99"/>
      <c r="W230" s="99"/>
    </row>
    <row r="231" spans="1:23" ht="15">
      <c r="A231" s="137">
        <v>1977</v>
      </c>
      <c r="B231" s="138">
        <v>11.712</v>
      </c>
      <c r="C231" s="138">
        <v>15.303000000000001</v>
      </c>
      <c r="D231" s="138">
        <v>0.2137494943948135</v>
      </c>
      <c r="E231" s="138">
        <v>36.783388565418235</v>
      </c>
      <c r="F231" s="138">
        <v>25.600279003805145</v>
      </c>
      <c r="G231" s="138">
        <v>3.8282169044364678</v>
      </c>
      <c r="H231" s="138">
        <v>0</v>
      </c>
      <c r="I231" s="138">
        <v>3.0491821313754852</v>
      </c>
      <c r="J231" s="138">
        <v>3.0907741523298342</v>
      </c>
      <c r="K231" s="139">
        <v>99.580590251759986</v>
      </c>
      <c r="M231" s="137">
        <v>1977</v>
      </c>
      <c r="N231" s="99"/>
      <c r="O231" s="99"/>
      <c r="P231" s="99"/>
      <c r="Q231" s="99"/>
      <c r="R231" s="99"/>
      <c r="S231" s="99"/>
      <c r="T231" s="99"/>
      <c r="U231" s="99"/>
      <c r="V231" s="99"/>
      <c r="W231" s="99"/>
    </row>
    <row r="232" spans="1:23" ht="15">
      <c r="A232" s="137">
        <v>1978</v>
      </c>
      <c r="B232" s="138">
        <v>13.276999999999999</v>
      </c>
      <c r="C232" s="138">
        <v>17.658999999999999</v>
      </c>
      <c r="D232" s="138">
        <v>0.19942400254958065</v>
      </c>
      <c r="E232" s="138">
        <v>40.038062291195871</v>
      </c>
      <c r="F232" s="138">
        <v>32.092681250799863</v>
      </c>
      <c r="G232" s="138">
        <v>2.0165751667036602E-4</v>
      </c>
      <c r="H232" s="138">
        <v>0</v>
      </c>
      <c r="I232" s="138">
        <v>2.9017932039114731</v>
      </c>
      <c r="J232" s="138">
        <v>3.3111388057011348</v>
      </c>
      <c r="K232" s="139">
        <v>109.47930121167458</v>
      </c>
      <c r="M232" s="137">
        <v>1978</v>
      </c>
      <c r="N232" s="99"/>
      <c r="O232" s="99"/>
      <c r="P232" s="99"/>
      <c r="Q232" s="99"/>
      <c r="R232" s="99"/>
      <c r="S232" s="99"/>
      <c r="T232" s="99"/>
      <c r="U232" s="99"/>
      <c r="V232" s="99"/>
      <c r="W232" s="99"/>
    </row>
    <row r="233" spans="1:23" ht="15">
      <c r="A233" s="137">
        <v>1979</v>
      </c>
      <c r="B233" s="138">
        <v>14.981999999999999</v>
      </c>
      <c r="C233" s="138">
        <v>20.56</v>
      </c>
      <c r="D233" s="138">
        <v>0.2329719655953045</v>
      </c>
      <c r="E233" s="138">
        <v>43.392359459132862</v>
      </c>
      <c r="F233" s="138">
        <v>40.656714601612371</v>
      </c>
      <c r="G233" s="138">
        <v>0</v>
      </c>
      <c r="H233" s="138">
        <v>0</v>
      </c>
      <c r="I233" s="138">
        <v>4.2023530998539176</v>
      </c>
      <c r="J233" s="138">
        <v>3.8019445198511286</v>
      </c>
      <c r="K233" s="139">
        <v>127.8283436460456</v>
      </c>
      <c r="M233" s="137">
        <v>1979</v>
      </c>
      <c r="N233" s="99"/>
      <c r="O233" s="99"/>
      <c r="P233" s="99"/>
      <c r="Q233" s="99"/>
      <c r="R233" s="99"/>
      <c r="S233" s="99"/>
      <c r="T233" s="99"/>
      <c r="U233" s="99"/>
      <c r="V233" s="99"/>
      <c r="W233" s="99"/>
    </row>
    <row r="234" spans="1:23" ht="15">
      <c r="A234" s="137">
        <v>1980</v>
      </c>
      <c r="B234" s="138">
        <v>17.445</v>
      </c>
      <c r="C234" s="138">
        <v>25.771999999999998</v>
      </c>
      <c r="D234" s="138">
        <v>0.26461960829421177</v>
      </c>
      <c r="E234" s="138">
        <v>47.342574167122557</v>
      </c>
      <c r="F234" s="138">
        <v>46.047770159978199</v>
      </c>
      <c r="G234" s="138">
        <v>0</v>
      </c>
      <c r="H234" s="138">
        <v>0</v>
      </c>
      <c r="I234" s="138">
        <v>6.3023505383611624</v>
      </c>
      <c r="J234" s="138">
        <v>4.608589713747028</v>
      </c>
      <c r="K234" s="139">
        <v>147.78290418750316</v>
      </c>
      <c r="M234" s="137">
        <v>1980</v>
      </c>
      <c r="N234" s="99"/>
      <c r="O234" s="99"/>
      <c r="P234" s="99"/>
      <c r="Q234" s="99"/>
      <c r="R234" s="99"/>
      <c r="S234" s="99"/>
      <c r="T234" s="99"/>
      <c r="U234" s="99"/>
      <c r="V234" s="99"/>
      <c r="W234" s="99"/>
    </row>
    <row r="235" spans="1:23" ht="15">
      <c r="A235" s="137">
        <v>1981</v>
      </c>
      <c r="B235" s="138">
        <v>25.123000000000001</v>
      </c>
      <c r="C235" s="138">
        <v>27.375</v>
      </c>
      <c r="D235" s="138">
        <v>0.26231729710479934</v>
      </c>
      <c r="E235" s="138">
        <v>52.289183912195455</v>
      </c>
      <c r="F235" s="138">
        <v>50.17032613801512</v>
      </c>
      <c r="G235" s="138">
        <v>0</v>
      </c>
      <c r="H235" s="138">
        <v>0</v>
      </c>
      <c r="I235" s="138">
        <v>6.777532440505138</v>
      </c>
      <c r="J235" s="138">
        <v>4.8027005488364773</v>
      </c>
      <c r="K235" s="139">
        <v>166.80006033665697</v>
      </c>
      <c r="M235" s="137">
        <v>1981</v>
      </c>
      <c r="N235" s="99"/>
      <c r="O235" s="99"/>
      <c r="P235" s="99"/>
      <c r="Q235" s="99"/>
      <c r="R235" s="99"/>
      <c r="S235" s="99"/>
      <c r="T235" s="99"/>
      <c r="U235" s="99"/>
      <c r="V235" s="99"/>
      <c r="W235" s="99"/>
    </row>
    <row r="236" spans="1:23" ht="15">
      <c r="A236" s="137">
        <v>1982</v>
      </c>
      <c r="B236" s="138">
        <v>26.57</v>
      </c>
      <c r="C236" s="138">
        <v>37.186</v>
      </c>
      <c r="D236" s="138">
        <v>0.428156791986602</v>
      </c>
      <c r="E236" s="138">
        <v>66.628108292511214</v>
      </c>
      <c r="F236" s="138">
        <v>56.422994694143632</v>
      </c>
      <c r="G236" s="138">
        <v>0</v>
      </c>
      <c r="H236" s="138">
        <v>0</v>
      </c>
      <c r="I236" s="138">
        <v>6.9166675880311654</v>
      </c>
      <c r="J236" s="138">
        <v>5.0383022368109778</v>
      </c>
      <c r="K236" s="139">
        <v>199.1902296034836</v>
      </c>
      <c r="M236" s="137">
        <v>1982</v>
      </c>
      <c r="N236" s="99"/>
      <c r="O236" s="99"/>
      <c r="P236" s="99"/>
      <c r="Q236" s="99"/>
      <c r="R236" s="99"/>
      <c r="S236" s="99"/>
      <c r="T236" s="99"/>
      <c r="U236" s="99"/>
      <c r="V236" s="99"/>
      <c r="W236" s="99"/>
    </row>
    <row r="237" spans="1:23" ht="15">
      <c r="A237" s="137">
        <v>1983</v>
      </c>
      <c r="B237" s="138">
        <v>29.393999999999998</v>
      </c>
      <c r="C237" s="138">
        <v>33.951999999999998</v>
      </c>
      <c r="D237" s="138">
        <v>0.45998715779578003</v>
      </c>
      <c r="E237" s="138">
        <v>72.699658752679596</v>
      </c>
      <c r="F237" s="138">
        <v>64.817440784965797</v>
      </c>
      <c r="G237" s="138">
        <v>0</v>
      </c>
      <c r="H237" s="138">
        <v>0</v>
      </c>
      <c r="I237" s="138">
        <v>9.0508592577100604</v>
      </c>
      <c r="J237" s="138">
        <v>5.4945389644377247</v>
      </c>
      <c r="K237" s="139">
        <v>215.868484917589</v>
      </c>
      <c r="M237" s="137">
        <v>1983</v>
      </c>
      <c r="N237" s="99"/>
      <c r="O237" s="99"/>
      <c r="P237" s="99"/>
      <c r="Q237" s="99"/>
      <c r="R237" s="99"/>
      <c r="S237" s="99"/>
      <c r="T237" s="99"/>
      <c r="U237" s="99"/>
      <c r="V237" s="99"/>
      <c r="W237" s="99"/>
    </row>
    <row r="238" spans="1:23" ht="15">
      <c r="A238" s="137">
        <v>1984</v>
      </c>
      <c r="B238" s="138">
        <v>35.393999999999998</v>
      </c>
      <c r="C238" s="138">
        <v>33.603999999999999</v>
      </c>
      <c r="D238" s="138">
        <v>0.37067210149539975</v>
      </c>
      <c r="E238" s="138">
        <v>81.039312864095677</v>
      </c>
      <c r="F238" s="138">
        <v>80.863487181453308</v>
      </c>
      <c r="G238" s="138">
        <v>0</v>
      </c>
      <c r="H238" s="138">
        <v>0</v>
      </c>
      <c r="I238" s="138">
        <v>11.351305637568363</v>
      </c>
      <c r="J238" s="138">
        <v>5.8531989833417271</v>
      </c>
      <c r="K238" s="139">
        <v>248.47597676795448</v>
      </c>
      <c r="M238" s="137">
        <v>1984</v>
      </c>
      <c r="N238" s="99"/>
      <c r="O238" s="99"/>
      <c r="P238" s="99"/>
      <c r="Q238" s="99"/>
      <c r="R238" s="99"/>
      <c r="S238" s="99"/>
      <c r="T238" s="99"/>
      <c r="U238" s="99"/>
      <c r="V238" s="99"/>
      <c r="W238" s="99"/>
    </row>
    <row r="239" spans="1:23" ht="15">
      <c r="A239" s="137">
        <v>1985</v>
      </c>
      <c r="B239" s="138">
        <v>38.991999999999997</v>
      </c>
      <c r="C239" s="138">
        <v>34.94</v>
      </c>
      <c r="D239" s="138">
        <v>0.38784807386085751</v>
      </c>
      <c r="E239" s="138">
        <v>93.144642702300757</v>
      </c>
      <c r="F239" s="138">
        <v>99.789705365811074</v>
      </c>
      <c r="G239" s="138">
        <v>0</v>
      </c>
      <c r="H239" s="138">
        <v>0</v>
      </c>
      <c r="I239" s="138">
        <v>11.654337272434372</v>
      </c>
      <c r="J239" s="138">
        <v>6.4130892044134011</v>
      </c>
      <c r="K239" s="139">
        <v>285.32162261882041</v>
      </c>
      <c r="M239" s="137">
        <v>1985</v>
      </c>
      <c r="N239" s="99"/>
      <c r="O239" s="99"/>
      <c r="P239" s="99"/>
      <c r="Q239" s="99"/>
      <c r="R239" s="99"/>
      <c r="S239" s="99"/>
      <c r="T239" s="99"/>
      <c r="U239" s="99"/>
      <c r="V239" s="99"/>
      <c r="W239" s="99"/>
    </row>
    <row r="240" spans="1:23" ht="15">
      <c r="A240" s="137">
        <v>1986</v>
      </c>
      <c r="B240" s="138">
        <v>45.162947053973404</v>
      </c>
      <c r="C240" s="138">
        <v>35.700000000000003</v>
      </c>
      <c r="D240" s="138">
        <v>0.3877749846167492</v>
      </c>
      <c r="E240" s="138">
        <v>103.4143968830526</v>
      </c>
      <c r="F240" s="138">
        <v>128.79637855752296</v>
      </c>
      <c r="G240" s="138">
        <v>22.161000000000001</v>
      </c>
      <c r="H240" s="138">
        <v>0</v>
      </c>
      <c r="I240" s="138">
        <v>10.215821340385613</v>
      </c>
      <c r="J240" s="138">
        <v>7.8528607852595904</v>
      </c>
      <c r="K240" s="139">
        <v>353.69117960481088</v>
      </c>
      <c r="M240" s="137">
        <v>1986</v>
      </c>
      <c r="N240" s="99"/>
      <c r="O240" s="99"/>
      <c r="P240" s="99"/>
      <c r="Q240" s="99"/>
      <c r="R240" s="99"/>
      <c r="S240" s="99"/>
      <c r="T240" s="99"/>
      <c r="U240" s="99"/>
      <c r="V240" s="99"/>
      <c r="W240" s="99"/>
    </row>
    <row r="241" spans="1:23" ht="15">
      <c r="A241" s="137">
        <v>1987</v>
      </c>
      <c r="B241" s="138">
        <v>50.835990309986308</v>
      </c>
      <c r="C241" s="138">
        <v>37.682000000000002</v>
      </c>
      <c r="D241" s="138">
        <v>0.40476823387193611</v>
      </c>
      <c r="E241" s="138">
        <v>108.4770102407947</v>
      </c>
      <c r="F241" s="138">
        <v>147.92958499863471</v>
      </c>
      <c r="G241" s="138">
        <v>30.452999999999999</v>
      </c>
      <c r="H241" s="138">
        <v>0</v>
      </c>
      <c r="I241" s="138">
        <v>10.245299125878415</v>
      </c>
      <c r="J241" s="138">
        <v>9.0080683222782643</v>
      </c>
      <c r="K241" s="139">
        <v>395.03572123144437</v>
      </c>
      <c r="M241" s="137">
        <v>1987</v>
      </c>
      <c r="N241" s="99"/>
      <c r="O241" s="99"/>
      <c r="P241" s="99"/>
      <c r="Q241" s="99"/>
      <c r="R241" s="99"/>
      <c r="S241" s="99"/>
      <c r="T241" s="99"/>
      <c r="U241" s="99"/>
      <c r="V241" s="99"/>
      <c r="W241" s="99"/>
    </row>
    <row r="242" spans="1:23" ht="15">
      <c r="A242" s="137">
        <v>1988</v>
      </c>
      <c r="B242" s="138">
        <v>54.039969306646007</v>
      </c>
      <c r="C242" s="138">
        <v>52.757750000000001</v>
      </c>
      <c r="D242" s="138">
        <v>0.52066599599999996</v>
      </c>
      <c r="E242" s="138">
        <v>118.7688278459097</v>
      </c>
      <c r="F242" s="138">
        <v>153.68305759029295</v>
      </c>
      <c r="G242" s="138">
        <v>14.236297309621525</v>
      </c>
      <c r="H242" s="138">
        <v>0</v>
      </c>
      <c r="I242" s="138">
        <v>15.383006663030162</v>
      </c>
      <c r="J242" s="138">
        <v>10.872268074611915</v>
      </c>
      <c r="K242" s="139">
        <v>420.26184278611225</v>
      </c>
      <c r="M242" s="137">
        <v>1988</v>
      </c>
      <c r="N242" s="99">
        <f>B242*(B95/100)</f>
        <v>14.707997662357467</v>
      </c>
      <c r="O242" s="99">
        <f>C242*(C95/100)</f>
        <v>52.757750000000001</v>
      </c>
      <c r="P242" s="99">
        <f>D242*(D95/100)</f>
        <v>0.5194692731754148</v>
      </c>
      <c r="Q242" s="115">
        <f>E243*(H95/100)</f>
        <v>77.563811707882948</v>
      </c>
      <c r="R242" s="99">
        <f>F242*(L145/100)</f>
        <v>0</v>
      </c>
      <c r="S242" s="99">
        <v>0</v>
      </c>
      <c r="T242" s="99">
        <v>0</v>
      </c>
      <c r="U242" s="99">
        <v>0</v>
      </c>
      <c r="V242" s="99">
        <f>J243*(S95/100)</f>
        <v>5.2295947328640775</v>
      </c>
      <c r="W242" s="99">
        <f>K242*(T95/100)</f>
        <v>244.31248752139098</v>
      </c>
    </row>
    <row r="243" spans="1:23" ht="15">
      <c r="A243" s="137">
        <v>1989</v>
      </c>
      <c r="B243" s="138">
        <v>68.366743999999997</v>
      </c>
      <c r="C243" s="138">
        <v>56.509500000000003</v>
      </c>
      <c r="D243" s="138">
        <v>0.66974890000000009</v>
      </c>
      <c r="E243" s="138">
        <v>130.07411791026792</v>
      </c>
      <c r="F243" s="138">
        <v>160.18803982922367</v>
      </c>
      <c r="G243" s="138">
        <v>18.80483356133151</v>
      </c>
      <c r="H243" s="138">
        <v>0</v>
      </c>
      <c r="I243" s="138">
        <v>22.483516900669709</v>
      </c>
      <c r="J243" s="138">
        <v>13.191485642394284</v>
      </c>
      <c r="K243" s="139">
        <v>470.28798674388713</v>
      </c>
      <c r="M243" s="137">
        <v>1989</v>
      </c>
      <c r="N243" s="99">
        <f t="shared" ref="N243:P243" si="127">B243*(B96/100)</f>
        <v>17.137013098779221</v>
      </c>
      <c r="O243" s="99">
        <f t="shared" si="127"/>
        <v>56.509500000000003</v>
      </c>
      <c r="P243" s="99">
        <f t="shared" si="127"/>
        <v>0.66792861419278349</v>
      </c>
      <c r="Q243" s="115">
        <f t="shared" ref="Q243:Q271" si="128">E244*(H96/100)</f>
        <v>76.389418989658495</v>
      </c>
      <c r="R243" s="99">
        <f t="shared" ref="R243:R271" si="129">F243*(L146/100)</f>
        <v>0</v>
      </c>
      <c r="S243" s="99">
        <v>0</v>
      </c>
      <c r="T243" s="99">
        <v>0</v>
      </c>
      <c r="U243" s="99">
        <v>0</v>
      </c>
      <c r="V243" s="99">
        <f t="shared" ref="V243:V271" si="130">J244*(S96/100)</f>
        <v>6.4412707581860023</v>
      </c>
      <c r="W243" s="99">
        <f t="shared" ref="W243:W271" si="131">K243*(T96/100)</f>
        <v>266.78524664477879</v>
      </c>
    </row>
    <row r="244" spans="1:23" ht="15">
      <c r="A244" s="137">
        <v>1990</v>
      </c>
      <c r="B244" s="138">
        <v>77.037841</v>
      </c>
      <c r="C244" s="138">
        <v>54.981499999999997</v>
      </c>
      <c r="D244" s="138">
        <v>0.798899884</v>
      </c>
      <c r="E244" s="138">
        <v>129.9691926234631</v>
      </c>
      <c r="F244" s="138">
        <v>175.25293091892595</v>
      </c>
      <c r="G244" s="138">
        <v>19.266301869585046</v>
      </c>
      <c r="H244" s="138">
        <v>0</v>
      </c>
      <c r="I244" s="138">
        <v>17.241093072727207</v>
      </c>
      <c r="J244" s="138">
        <v>15.819677093322053</v>
      </c>
      <c r="K244" s="139">
        <v>490.36743646202336</v>
      </c>
      <c r="M244" s="137">
        <v>1990</v>
      </c>
      <c r="N244" s="99">
        <f t="shared" ref="N244:P244" si="132">B244*(B97/100)</f>
        <v>17.759593169393746</v>
      </c>
      <c r="O244" s="99">
        <f t="shared" si="132"/>
        <v>54.981499999999997</v>
      </c>
      <c r="P244" s="99">
        <f t="shared" si="132"/>
        <v>0.7965487767436904</v>
      </c>
      <c r="Q244" s="115">
        <f t="shared" si="128"/>
        <v>83.322491022297157</v>
      </c>
      <c r="R244" s="99">
        <f t="shared" si="129"/>
        <v>0</v>
      </c>
      <c r="S244" s="99">
        <v>0</v>
      </c>
      <c r="T244" s="99">
        <v>0</v>
      </c>
      <c r="U244" s="99">
        <v>0</v>
      </c>
      <c r="V244" s="99">
        <f t="shared" si="130"/>
        <v>7.4174246871897918</v>
      </c>
      <c r="W244" s="99">
        <f t="shared" si="131"/>
        <v>274.07405442172211</v>
      </c>
    </row>
    <row r="245" spans="1:23" ht="15">
      <c r="A245" s="137">
        <v>1991</v>
      </c>
      <c r="B245" s="138">
        <v>75.683998750000001</v>
      </c>
      <c r="C245" s="138">
        <v>55.587249999999997</v>
      </c>
      <c r="D245" s="138">
        <v>0.89189936999999997</v>
      </c>
      <c r="E245" s="138">
        <v>145.89260485190832</v>
      </c>
      <c r="F245" s="138">
        <v>186.78153543352448</v>
      </c>
      <c r="G245" s="138">
        <v>16.066407832484096</v>
      </c>
      <c r="H245" s="138">
        <v>0</v>
      </c>
      <c r="I245" s="138">
        <v>20.03462919469634</v>
      </c>
      <c r="J245" s="138">
        <v>17.873143991683744</v>
      </c>
      <c r="K245" s="139">
        <v>518.811469424297</v>
      </c>
      <c r="M245" s="137">
        <v>1991</v>
      </c>
      <c r="N245" s="99">
        <f t="shared" ref="N245:P245" si="133">B245*(B98/100)</f>
        <v>18.310195187767707</v>
      </c>
      <c r="O245" s="99">
        <f t="shared" si="133"/>
        <v>55.587249999999997</v>
      </c>
      <c r="P245" s="99">
        <f t="shared" si="133"/>
        <v>0.88828754865222259</v>
      </c>
      <c r="Q245" s="115">
        <f t="shared" si="128"/>
        <v>84.772425426469454</v>
      </c>
      <c r="R245" s="99">
        <f t="shared" si="129"/>
        <v>0</v>
      </c>
      <c r="S245" s="99">
        <v>0</v>
      </c>
      <c r="T245" s="99">
        <v>0</v>
      </c>
      <c r="U245" s="99">
        <v>0</v>
      </c>
      <c r="V245" s="99">
        <f t="shared" si="130"/>
        <v>8.2352501434441621</v>
      </c>
      <c r="W245" s="99">
        <f t="shared" si="131"/>
        <v>286.48706690834132</v>
      </c>
    </row>
    <row r="246" spans="1:23" ht="15">
      <c r="A246" s="137">
        <v>1992</v>
      </c>
      <c r="B246" s="138">
        <v>73.370827500000004</v>
      </c>
      <c r="C246" s="138">
        <v>56.917749999999998</v>
      </c>
      <c r="D246" s="138">
        <v>0.96895299499999998</v>
      </c>
      <c r="E246" s="138">
        <v>154.58592341358326</v>
      </c>
      <c r="F246" s="138">
        <v>211.41490707486977</v>
      </c>
      <c r="G246" s="138">
        <v>13.521021431828551</v>
      </c>
      <c r="H246" s="138">
        <v>0</v>
      </c>
      <c r="I246" s="138">
        <v>24.09172595163939</v>
      </c>
      <c r="J246" s="138">
        <v>19.697296616659663</v>
      </c>
      <c r="K246" s="139">
        <v>554.56840498358065</v>
      </c>
      <c r="M246" s="137">
        <v>1992</v>
      </c>
      <c r="N246" s="99">
        <f t="shared" ref="N246:P246" si="134">B246*(B99/100)</f>
        <v>17.172981058289473</v>
      </c>
      <c r="O246" s="99">
        <f t="shared" si="134"/>
        <v>56.917749999999998</v>
      </c>
      <c r="P246" s="99">
        <f t="shared" si="134"/>
        <v>0.96332484105252769</v>
      </c>
      <c r="Q246" s="115">
        <f t="shared" si="128"/>
        <v>88.414260690976135</v>
      </c>
      <c r="R246" s="99">
        <f t="shared" si="129"/>
        <v>0</v>
      </c>
      <c r="S246" s="99">
        <v>0</v>
      </c>
      <c r="T246" s="99">
        <v>0</v>
      </c>
      <c r="U246" s="99">
        <v>0</v>
      </c>
      <c r="V246" s="99">
        <f t="shared" si="130"/>
        <v>8.9875702658707244</v>
      </c>
      <c r="W246" s="99">
        <f t="shared" si="131"/>
        <v>300.46521161901171</v>
      </c>
    </row>
    <row r="247" spans="1:23" ht="15">
      <c r="A247" s="137">
        <v>1993</v>
      </c>
      <c r="B247" s="138">
        <v>63.380423499999999</v>
      </c>
      <c r="C247" s="138">
        <v>51.099799685928254</v>
      </c>
      <c r="D247" s="138">
        <v>1.5593345505622112</v>
      </c>
      <c r="E247" s="138">
        <v>165.61999439393381</v>
      </c>
      <c r="F247" s="138">
        <v>231.84279914428834</v>
      </c>
      <c r="G247" s="138">
        <v>13.820975832193348</v>
      </c>
      <c r="H247" s="138">
        <v>0</v>
      </c>
      <c r="I247" s="138">
        <v>30.952306051959777</v>
      </c>
      <c r="J247" s="138">
        <v>21.326094767304163</v>
      </c>
      <c r="K247" s="139">
        <v>579.60172792616993</v>
      </c>
      <c r="M247" s="137">
        <v>1993</v>
      </c>
      <c r="N247" s="99">
        <f t="shared" ref="N247:P247" si="135">B247*(B100/100)</f>
        <v>13.102739064802332</v>
      </c>
      <c r="O247" s="99">
        <f t="shared" si="135"/>
        <v>51.099799685928254</v>
      </c>
      <c r="P247" s="99">
        <f t="shared" si="135"/>
        <v>1.5499954736816464</v>
      </c>
      <c r="Q247" s="115">
        <f t="shared" si="128"/>
        <v>91.837288023566131</v>
      </c>
      <c r="R247" s="99">
        <f t="shared" si="129"/>
        <v>0</v>
      </c>
      <c r="S247" s="99">
        <v>0</v>
      </c>
      <c r="T247" s="99">
        <v>0</v>
      </c>
      <c r="U247" s="99">
        <v>0</v>
      </c>
      <c r="V247" s="99">
        <f t="shared" si="130"/>
        <v>9.8151839651774093</v>
      </c>
      <c r="W247" s="99">
        <f t="shared" si="131"/>
        <v>312.00699666290649</v>
      </c>
    </row>
    <row r="248" spans="1:23" ht="15">
      <c r="A248" s="137">
        <v>1994</v>
      </c>
      <c r="B248" s="138">
        <v>65.433138499999998</v>
      </c>
      <c r="C248" s="138">
        <v>51.854405399043301</v>
      </c>
      <c r="D248" s="138">
        <v>1.8401708012930758</v>
      </c>
      <c r="E248" s="138">
        <v>171.03505350243401</v>
      </c>
      <c r="F248" s="138">
        <v>238.96619967700227</v>
      </c>
      <c r="G248" s="138">
        <v>18.431137724550901</v>
      </c>
      <c r="H248" s="138">
        <v>0</v>
      </c>
      <c r="I248" s="138">
        <v>41.022374491404463</v>
      </c>
      <c r="J248" s="138">
        <v>21.731045214802382</v>
      </c>
      <c r="K248" s="139">
        <v>610.31352531053039</v>
      </c>
      <c r="M248" s="137">
        <v>1994</v>
      </c>
      <c r="N248" s="99">
        <f t="shared" ref="N248:P248" si="136">B248*(B101/100)</f>
        <v>12.560611449191592</v>
      </c>
      <c r="O248" s="99">
        <f t="shared" si="136"/>
        <v>51.854405399043301</v>
      </c>
      <c r="P248" s="99">
        <f t="shared" si="136"/>
        <v>1.8265478522045093</v>
      </c>
      <c r="Q248" s="115">
        <f t="shared" si="128"/>
        <v>95.905177891681873</v>
      </c>
      <c r="R248" s="99">
        <f t="shared" si="129"/>
        <v>0</v>
      </c>
      <c r="S248" s="99">
        <v>0</v>
      </c>
      <c r="T248" s="99">
        <v>0</v>
      </c>
      <c r="U248" s="99">
        <v>0</v>
      </c>
      <c r="V248" s="99">
        <f t="shared" si="130"/>
        <v>10.578940587477858</v>
      </c>
      <c r="W248" s="99">
        <f t="shared" si="131"/>
        <v>332.5808850939635</v>
      </c>
    </row>
    <row r="249" spans="1:23" ht="15">
      <c r="A249" s="137">
        <v>1995</v>
      </c>
      <c r="B249" s="138">
        <v>77.835200749999998</v>
      </c>
      <c r="C249" s="138">
        <v>53.826288514216238</v>
      </c>
      <c r="D249" s="138">
        <v>2.1605655010663773</v>
      </c>
      <c r="E249" s="138">
        <v>175.5069013999759</v>
      </c>
      <c r="F249" s="138">
        <v>243.03299860840326</v>
      </c>
      <c r="G249" s="138">
        <v>10.819837398373991</v>
      </c>
      <c r="H249" s="138">
        <v>0</v>
      </c>
      <c r="I249" s="138">
        <v>35.994899764866162</v>
      </c>
      <c r="J249" s="138">
        <v>22.193703562903902</v>
      </c>
      <c r="K249" s="139">
        <v>621.37039549980602</v>
      </c>
      <c r="M249" s="137">
        <v>1995</v>
      </c>
      <c r="N249" s="99">
        <f t="shared" ref="N249:P249" si="137">B249*(B102/100)</f>
        <v>18.546178415258353</v>
      </c>
      <c r="O249" s="99">
        <f t="shared" si="137"/>
        <v>53.826288514216238</v>
      </c>
      <c r="P249" s="99">
        <f t="shared" si="137"/>
        <v>2.1453586237303917</v>
      </c>
      <c r="Q249" s="115">
        <f t="shared" si="128"/>
        <v>99.595339022256255</v>
      </c>
      <c r="R249" s="99">
        <f t="shared" si="129"/>
        <v>0</v>
      </c>
      <c r="S249" s="99">
        <v>0</v>
      </c>
      <c r="T249" s="99">
        <v>0</v>
      </c>
      <c r="U249" s="99">
        <v>0</v>
      </c>
      <c r="V249" s="99">
        <f t="shared" si="130"/>
        <v>9.8809151509054907</v>
      </c>
      <c r="W249" s="99">
        <f t="shared" si="131"/>
        <v>340.36955637033697</v>
      </c>
    </row>
    <row r="250" spans="1:23" ht="15">
      <c r="A250" s="137">
        <v>1996</v>
      </c>
      <c r="B250" s="138">
        <v>85.310237499999999</v>
      </c>
      <c r="C250" s="138">
        <v>54.815028936849338</v>
      </c>
      <c r="D250" s="138">
        <v>2.6782200980000002</v>
      </c>
      <c r="E250" s="138">
        <v>182.41674567320919</v>
      </c>
      <c r="F250" s="138">
        <v>263.29011291128728</v>
      </c>
      <c r="G250" s="138">
        <v>7.5479452054794471</v>
      </c>
      <c r="H250" s="138">
        <v>0</v>
      </c>
      <c r="I250" s="138">
        <v>34.272345275274418</v>
      </c>
      <c r="J250" s="138">
        <v>20.525177756528073</v>
      </c>
      <c r="K250" s="139">
        <v>650.85581335662778</v>
      </c>
      <c r="M250" s="137">
        <v>1996</v>
      </c>
      <c r="N250" s="99">
        <f t="shared" ref="N250:P250" si="138">B250*(B103/100)</f>
        <v>21.181547446901472</v>
      </c>
      <c r="O250" s="99">
        <f t="shared" si="138"/>
        <v>54.815028936849338</v>
      </c>
      <c r="P250" s="99">
        <f t="shared" si="138"/>
        <v>2.6495654915366877</v>
      </c>
      <c r="Q250" s="115">
        <f t="shared" si="128"/>
        <v>108.78173199355317</v>
      </c>
      <c r="R250" s="99">
        <f t="shared" si="129"/>
        <v>0</v>
      </c>
      <c r="S250" s="99">
        <v>0</v>
      </c>
      <c r="T250" s="99">
        <v>0</v>
      </c>
      <c r="U250" s="99">
        <v>0</v>
      </c>
      <c r="V250" s="99">
        <f t="shared" si="130"/>
        <v>10.10992013226744</v>
      </c>
      <c r="W250" s="99">
        <f t="shared" si="131"/>
        <v>356.5964129491777</v>
      </c>
    </row>
    <row r="251" spans="1:23" ht="15">
      <c r="A251" s="137">
        <v>1997</v>
      </c>
      <c r="B251" s="138">
        <v>103.7948475</v>
      </c>
      <c r="C251" s="138">
        <v>62.072819404578198</v>
      </c>
      <c r="D251" s="138">
        <v>1.7010999999999998</v>
      </c>
      <c r="E251" s="138">
        <v>199.64695382740973</v>
      </c>
      <c r="F251" s="138">
        <v>267.48330623174689</v>
      </c>
      <c r="G251" s="138">
        <v>7.8814715840543776</v>
      </c>
      <c r="H251" s="138">
        <v>0</v>
      </c>
      <c r="I251" s="138">
        <v>29.869900875095233</v>
      </c>
      <c r="J251" s="138">
        <v>22.495317319027212</v>
      </c>
      <c r="K251" s="139">
        <v>694.94571674191161</v>
      </c>
      <c r="M251" s="137">
        <v>1997</v>
      </c>
      <c r="N251" s="99">
        <f t="shared" ref="N251:P251" si="139">B251*(B104/100)</f>
        <v>25.685733423261809</v>
      </c>
      <c r="O251" s="99">
        <f t="shared" si="139"/>
        <v>62.072819404578198</v>
      </c>
      <c r="P251" s="99">
        <f t="shared" si="139"/>
        <v>1.69716287745372</v>
      </c>
      <c r="Q251" s="115">
        <f t="shared" si="128"/>
        <v>111.61705113112065</v>
      </c>
      <c r="R251" s="99">
        <f t="shared" si="129"/>
        <v>0</v>
      </c>
      <c r="S251" s="99">
        <v>0</v>
      </c>
      <c r="T251" s="99">
        <v>0</v>
      </c>
      <c r="U251" s="99">
        <v>0</v>
      </c>
      <c r="V251" s="99">
        <f t="shared" si="130"/>
        <v>20.810356110339896</v>
      </c>
      <c r="W251" s="99">
        <f t="shared" si="131"/>
        <v>386.95336902436924</v>
      </c>
    </row>
    <row r="252" spans="1:23" ht="15">
      <c r="A252" s="137">
        <v>1998</v>
      </c>
      <c r="B252" s="138">
        <v>114.1220175</v>
      </c>
      <c r="C252" s="138">
        <v>69.111994350143078</v>
      </c>
      <c r="D252" s="138">
        <v>2.7116799999999999</v>
      </c>
      <c r="E252" s="138">
        <v>200.80286778936915</v>
      </c>
      <c r="F252" s="138">
        <v>307.21976833392517</v>
      </c>
      <c r="G252" s="138">
        <v>8.2999999999999972</v>
      </c>
      <c r="H252" s="138">
        <v>0</v>
      </c>
      <c r="I252" s="138">
        <v>19.904304053658766</v>
      </c>
      <c r="J252" s="138">
        <v>43.895105939616208</v>
      </c>
      <c r="K252" s="139">
        <v>766.06773796671234</v>
      </c>
      <c r="M252" s="137">
        <v>1998</v>
      </c>
      <c r="N252" s="99">
        <f t="shared" ref="N252:P252" si="140">B252*(B105/100)</f>
        <v>27.396406066689714</v>
      </c>
      <c r="O252" s="99">
        <f t="shared" si="140"/>
        <v>69.111994350143078</v>
      </c>
      <c r="P252" s="99">
        <f t="shared" si="140"/>
        <v>2.7025757854060011</v>
      </c>
      <c r="Q252" s="115">
        <f t="shared" si="128"/>
        <v>117.36129873903536</v>
      </c>
      <c r="R252" s="99">
        <f t="shared" si="129"/>
        <v>0</v>
      </c>
      <c r="S252" s="99">
        <v>0</v>
      </c>
      <c r="T252" s="99">
        <v>0</v>
      </c>
      <c r="U252" s="99">
        <v>0</v>
      </c>
      <c r="V252" s="99">
        <f t="shared" si="130"/>
        <v>13.616012621798266</v>
      </c>
      <c r="W252" s="99">
        <f t="shared" si="131"/>
        <v>414.22295095424107</v>
      </c>
    </row>
    <row r="253" spans="1:23" ht="15">
      <c r="A253" s="137">
        <v>1999</v>
      </c>
      <c r="B253" s="138">
        <v>91.828932499999993</v>
      </c>
      <c r="C253" s="138">
        <v>73.430323100182932</v>
      </c>
      <c r="D253" s="138">
        <v>4.1761200000000001</v>
      </c>
      <c r="E253" s="138">
        <v>221.63105471900002</v>
      </c>
      <c r="F253" s="138">
        <v>308.42042785293194</v>
      </c>
      <c r="G253" s="138">
        <v>18.200000000000003</v>
      </c>
      <c r="H253" s="138">
        <v>0</v>
      </c>
      <c r="I253" s="138">
        <v>23.354523684000014</v>
      </c>
      <c r="J253" s="138">
        <v>37.147373865249371</v>
      </c>
      <c r="K253" s="139">
        <v>778.18875572136426</v>
      </c>
      <c r="M253" s="137">
        <v>1999</v>
      </c>
      <c r="N253" s="99">
        <f t="shared" ref="N253:P253" si="141">B253*(B106/100)</f>
        <v>20.893743937796895</v>
      </c>
      <c r="O253" s="99">
        <f t="shared" si="141"/>
        <v>73.430323100182932</v>
      </c>
      <c r="P253" s="99">
        <f t="shared" si="141"/>
        <v>4.1563740179144668</v>
      </c>
      <c r="Q253" s="115">
        <f t="shared" si="128"/>
        <v>139.17823534535793</v>
      </c>
      <c r="R253" s="99">
        <f t="shared" si="129"/>
        <v>0</v>
      </c>
      <c r="S253" s="99">
        <v>0</v>
      </c>
      <c r="T253" s="99">
        <v>0</v>
      </c>
      <c r="U253" s="99">
        <v>0</v>
      </c>
      <c r="V253" s="99">
        <f t="shared" si="130"/>
        <v>15.676721585610455</v>
      </c>
      <c r="W253" s="99">
        <f t="shared" si="131"/>
        <v>415.54130891999193</v>
      </c>
    </row>
    <row r="254" spans="1:23" ht="15">
      <c r="A254" s="137">
        <v>2000</v>
      </c>
      <c r="B254" s="138">
        <v>93.71002750000001</v>
      </c>
      <c r="C254" s="138">
        <v>84.503086650964065</v>
      </c>
      <c r="D254" s="138">
        <v>1.4031600000000002</v>
      </c>
      <c r="E254" s="138">
        <v>255.1168344203887</v>
      </c>
      <c r="F254" s="138">
        <v>332.84335438556576</v>
      </c>
      <c r="G254" s="138">
        <v>22.1</v>
      </c>
      <c r="H254" s="138">
        <v>0</v>
      </c>
      <c r="I254" s="138">
        <v>37.240592822519275</v>
      </c>
      <c r="J254" s="138">
        <v>41.409695304145153</v>
      </c>
      <c r="K254" s="139">
        <v>868.32675108358296</v>
      </c>
      <c r="M254" s="137">
        <v>2000</v>
      </c>
      <c r="N254" s="99">
        <f t="shared" ref="N254:P254" si="142">B254*(B107/100)</f>
        <v>20.682435454519243</v>
      </c>
      <c r="O254" s="99">
        <f t="shared" si="142"/>
        <v>84.503086650964065</v>
      </c>
      <c r="P254" s="99">
        <f t="shared" si="142"/>
        <v>1.3944830530967753</v>
      </c>
      <c r="Q254" s="115">
        <f t="shared" si="128"/>
        <v>137.1985314974882</v>
      </c>
      <c r="R254" s="99">
        <f t="shared" si="129"/>
        <v>0</v>
      </c>
      <c r="S254" s="99">
        <v>0</v>
      </c>
      <c r="T254" s="99">
        <v>0</v>
      </c>
      <c r="U254" s="99">
        <v>0</v>
      </c>
      <c r="V254" s="99">
        <f t="shared" si="130"/>
        <v>13.901058772322038</v>
      </c>
      <c r="W254" s="99">
        <f t="shared" si="131"/>
        <v>457.38466848090314</v>
      </c>
    </row>
    <row r="255" spans="1:23" ht="15">
      <c r="A255" s="137">
        <v>2001</v>
      </c>
      <c r="B255" s="138">
        <v>107.43808749999999</v>
      </c>
      <c r="C255" s="138">
        <v>77.65195142025128</v>
      </c>
      <c r="D255" s="138">
        <v>2.543004498374521</v>
      </c>
      <c r="E255" s="138">
        <v>254.84589445266752</v>
      </c>
      <c r="F255" s="138">
        <v>360.31531159150143</v>
      </c>
      <c r="G255" s="138">
        <v>38.600000000000009</v>
      </c>
      <c r="H255" s="138">
        <v>0</v>
      </c>
      <c r="I255" s="138">
        <v>51.895347420826717</v>
      </c>
      <c r="J255" s="138">
        <v>37.218295689800428</v>
      </c>
      <c r="K255" s="139">
        <v>930.50789257342205</v>
      </c>
      <c r="M255" s="137">
        <v>2001</v>
      </c>
      <c r="N255" s="99">
        <f t="shared" ref="N255:P255" si="143">B255*(B108/100)</f>
        <v>21.41229569941947</v>
      </c>
      <c r="O255" s="99">
        <f t="shared" si="143"/>
        <v>77.65195142025128</v>
      </c>
      <c r="P255" s="99">
        <f t="shared" si="143"/>
        <v>2.5083407914883882</v>
      </c>
      <c r="Q255" s="115">
        <f t="shared" si="128"/>
        <v>145.75687441243028</v>
      </c>
      <c r="R255" s="99">
        <f t="shared" si="129"/>
        <v>0</v>
      </c>
      <c r="S255" s="99">
        <v>0</v>
      </c>
      <c r="T255" s="99">
        <v>0</v>
      </c>
      <c r="U255" s="99">
        <v>0</v>
      </c>
      <c r="V255" s="99">
        <f t="shared" si="130"/>
        <v>16.822614867972501</v>
      </c>
      <c r="W255" s="99">
        <f t="shared" si="131"/>
        <v>462.85802968476327</v>
      </c>
    </row>
    <row r="256" spans="1:23" ht="15">
      <c r="A256" s="137">
        <v>2002</v>
      </c>
      <c r="B256" s="138">
        <v>126.27596</v>
      </c>
      <c r="C256" s="138">
        <v>76.820630552876679</v>
      </c>
      <c r="D256" s="138">
        <v>2.1997871820000001</v>
      </c>
      <c r="E256" s="138">
        <v>276.14515176899999</v>
      </c>
      <c r="F256" s="138">
        <v>402.7966199753547</v>
      </c>
      <c r="G256" s="138">
        <v>48.000000000000014</v>
      </c>
      <c r="H256" s="138">
        <v>0</v>
      </c>
      <c r="I256" s="138">
        <v>58.687721514197705</v>
      </c>
      <c r="J256" s="138">
        <v>51.702422052324543</v>
      </c>
      <c r="K256" s="139">
        <v>1042.6282930457537</v>
      </c>
      <c r="M256" s="137">
        <v>2002</v>
      </c>
      <c r="N256" s="99">
        <f t="shared" ref="N256:P256" si="144">B256*(B109/100)</f>
        <v>23.32149951145573</v>
      </c>
      <c r="O256" s="99">
        <f t="shared" si="144"/>
        <v>76.820630552876679</v>
      </c>
      <c r="P256" s="99">
        <f t="shared" si="144"/>
        <v>2.1791468166722376</v>
      </c>
      <c r="Q256" s="115">
        <f t="shared" si="128"/>
        <v>160.40619229369628</v>
      </c>
      <c r="R256" s="99">
        <f t="shared" si="129"/>
        <v>0</v>
      </c>
      <c r="S256" s="99">
        <v>0</v>
      </c>
      <c r="T256" s="99">
        <v>0</v>
      </c>
      <c r="U256" s="99">
        <v>0</v>
      </c>
      <c r="V256" s="99">
        <f t="shared" si="130"/>
        <v>19.270246618683053</v>
      </c>
      <c r="W256" s="99">
        <f t="shared" si="131"/>
        <v>510.86433332597142</v>
      </c>
    </row>
    <row r="257" spans="1:23" ht="15">
      <c r="A257" s="137">
        <v>2003</v>
      </c>
      <c r="B257" s="138">
        <v>147.1924075</v>
      </c>
      <c r="C257" s="138">
        <v>71.922381413732339</v>
      </c>
      <c r="D257" s="138">
        <v>2.5990323359999996</v>
      </c>
      <c r="E257" s="138">
        <v>307.72614974499999</v>
      </c>
      <c r="F257" s="138">
        <v>426.60486494188399</v>
      </c>
      <c r="G257" s="138">
        <v>28.5</v>
      </c>
      <c r="H257" s="138">
        <v>0</v>
      </c>
      <c r="I257" s="138">
        <v>75.489454623425587</v>
      </c>
      <c r="J257" s="138">
        <v>51.871974517887416</v>
      </c>
      <c r="K257" s="139">
        <v>1111.9062650779292</v>
      </c>
      <c r="M257" s="137">
        <v>2003</v>
      </c>
      <c r="N257" s="99">
        <f t="shared" ref="N257:P257" si="145">B257*(B110/100)</f>
        <v>26.91149862116583</v>
      </c>
      <c r="O257" s="99">
        <f t="shared" si="145"/>
        <v>71.922381413732339</v>
      </c>
      <c r="P257" s="99">
        <f t="shared" si="145"/>
        <v>2.5566158084171082</v>
      </c>
      <c r="Q257" s="115">
        <f t="shared" si="128"/>
        <v>163.59000075605181</v>
      </c>
      <c r="R257" s="99">
        <f t="shared" si="129"/>
        <v>0</v>
      </c>
      <c r="S257" s="99">
        <v>0</v>
      </c>
      <c r="T257" s="99">
        <v>0</v>
      </c>
      <c r="U257" s="99">
        <v>0</v>
      </c>
      <c r="V257" s="99">
        <f t="shared" si="130"/>
        <v>13.759858658108222</v>
      </c>
      <c r="W257" s="99">
        <f t="shared" si="131"/>
        <v>531.94580905624275</v>
      </c>
    </row>
    <row r="258" spans="1:23" ht="15">
      <c r="A258" s="137">
        <v>2004</v>
      </c>
      <c r="B258" s="138">
        <v>146.46798999999999</v>
      </c>
      <c r="C258" s="138">
        <v>86.390904177947505</v>
      </c>
      <c r="D258" s="138">
        <v>3.303071734820322</v>
      </c>
      <c r="E258" s="138">
        <v>311.45989283543167</v>
      </c>
      <c r="F258" s="138">
        <v>457.01708423334787</v>
      </c>
      <c r="G258" s="138">
        <v>20.599999999999994</v>
      </c>
      <c r="H258" s="138">
        <v>0</v>
      </c>
      <c r="I258" s="138">
        <v>71.004934179330917</v>
      </c>
      <c r="J258" s="138">
        <v>41.071349696683285</v>
      </c>
      <c r="K258" s="139">
        <v>1137.3152268575614</v>
      </c>
      <c r="M258" s="137">
        <v>2004</v>
      </c>
      <c r="N258" s="99">
        <f t="shared" ref="N258:P258" si="146">B258*(B111/100)</f>
        <v>27.262589334819175</v>
      </c>
      <c r="O258" s="99">
        <f t="shared" si="146"/>
        <v>86.390904177947505</v>
      </c>
      <c r="P258" s="99">
        <f t="shared" si="146"/>
        <v>3.2457416395676244</v>
      </c>
      <c r="Q258" s="115">
        <f t="shared" si="128"/>
        <v>180.51942538988658</v>
      </c>
      <c r="R258" s="99">
        <f t="shared" si="129"/>
        <v>0</v>
      </c>
      <c r="S258" s="99">
        <v>0</v>
      </c>
      <c r="T258" s="99">
        <v>0</v>
      </c>
      <c r="U258" s="99">
        <v>0</v>
      </c>
      <c r="V258" s="99">
        <f t="shared" si="130"/>
        <v>11.337418343405268</v>
      </c>
      <c r="W258" s="99">
        <f t="shared" si="131"/>
        <v>552.4809929281007</v>
      </c>
    </row>
    <row r="259" spans="1:23" ht="15">
      <c r="A259" s="137">
        <v>2005</v>
      </c>
      <c r="B259" s="138">
        <v>144.47808874999998</v>
      </c>
      <c r="C259" s="138">
        <v>90.260772021240683</v>
      </c>
      <c r="D259" s="138">
        <v>3.7265925366636403</v>
      </c>
      <c r="E259" s="138">
        <v>336.95781444761167</v>
      </c>
      <c r="F259" s="138">
        <v>490.53452801314512</v>
      </c>
      <c r="G259" s="138">
        <v>18.299999999999997</v>
      </c>
      <c r="H259" s="138">
        <v>0</v>
      </c>
      <c r="I259" s="138">
        <v>81.515038504070048</v>
      </c>
      <c r="J259" s="138">
        <v>42.318494434001899</v>
      </c>
      <c r="K259" s="139">
        <v>1208.0913287067328</v>
      </c>
      <c r="M259" s="137">
        <v>2005</v>
      </c>
      <c r="N259" s="99">
        <f t="shared" ref="N259:P259" si="147">B259*(B112/100)</f>
        <v>26.219148708380683</v>
      </c>
      <c r="O259" s="99">
        <f t="shared" si="147"/>
        <v>90.260772021240683</v>
      </c>
      <c r="P259" s="99">
        <f t="shared" si="147"/>
        <v>3.6585577544745851</v>
      </c>
      <c r="Q259" s="115">
        <f t="shared" si="128"/>
        <v>212.34995535977993</v>
      </c>
      <c r="R259" s="99">
        <f t="shared" si="129"/>
        <v>0</v>
      </c>
      <c r="S259" s="99">
        <v>0</v>
      </c>
      <c r="T259" s="99">
        <v>0</v>
      </c>
      <c r="U259" s="99">
        <v>0</v>
      </c>
      <c r="V259" s="99">
        <f t="shared" si="130"/>
        <v>14.669678165638389</v>
      </c>
      <c r="W259" s="99">
        <f t="shared" si="131"/>
        <v>581.86563895345625</v>
      </c>
    </row>
    <row r="260" spans="1:23" ht="15">
      <c r="A260" s="137">
        <v>2006</v>
      </c>
      <c r="B260" s="138">
        <v>144.16693075000001</v>
      </c>
      <c r="C260" s="138">
        <v>109.18712179318733</v>
      </c>
      <c r="D260" s="138">
        <v>2.7719252486442296</v>
      </c>
      <c r="E260" s="138">
        <v>386.05406932796103</v>
      </c>
      <c r="F260" s="138">
        <v>531.78523666788567</v>
      </c>
      <c r="G260" s="138">
        <v>34</v>
      </c>
      <c r="H260" s="138">
        <v>0</v>
      </c>
      <c r="I260" s="138">
        <v>75.558463478802523</v>
      </c>
      <c r="J260" s="138">
        <v>50.111646036991147</v>
      </c>
      <c r="K260" s="139">
        <v>1333.635393303472</v>
      </c>
      <c r="M260" s="137">
        <v>2006</v>
      </c>
      <c r="N260" s="99">
        <f t="shared" ref="N260:P260" si="148">B260*(B113/100)</f>
        <v>26.106044590543412</v>
      </c>
      <c r="O260" s="99">
        <f t="shared" si="148"/>
        <v>109.18712179318733</v>
      </c>
      <c r="P260" s="99">
        <f t="shared" si="148"/>
        <v>2.7247664537481531</v>
      </c>
      <c r="Q260" s="115">
        <f t="shared" si="128"/>
        <v>230.79103213424042</v>
      </c>
      <c r="R260" s="99">
        <f t="shared" si="129"/>
        <v>0</v>
      </c>
      <c r="S260" s="99">
        <v>0</v>
      </c>
      <c r="T260" s="99">
        <v>0</v>
      </c>
      <c r="U260" s="99">
        <v>0</v>
      </c>
      <c r="V260" s="99">
        <f t="shared" si="130"/>
        <v>17.273551716131113</v>
      </c>
      <c r="W260" s="99">
        <f t="shared" si="131"/>
        <v>648.72681605303728</v>
      </c>
    </row>
    <row r="261" spans="1:23" ht="15">
      <c r="A261" s="137">
        <v>2007</v>
      </c>
      <c r="B261" s="138">
        <v>160.60046175000005</v>
      </c>
      <c r="C261" s="138">
        <v>115.01962990937004</v>
      </c>
      <c r="D261" s="138">
        <v>3.907558168330274</v>
      </c>
      <c r="E261" s="138">
        <v>414.43748668646299</v>
      </c>
      <c r="F261" s="138">
        <v>565.72676739234441</v>
      </c>
      <c r="G261" s="138">
        <v>16.700000000000003</v>
      </c>
      <c r="H261" s="138">
        <v>0</v>
      </c>
      <c r="I261" s="138">
        <v>80.725199800361963</v>
      </c>
      <c r="J261" s="138">
        <v>54.567409523406397</v>
      </c>
      <c r="K261" s="139">
        <v>1411.6845132302763</v>
      </c>
      <c r="M261" s="137">
        <v>2007</v>
      </c>
      <c r="N261" s="99">
        <f t="shared" ref="N261:P261" si="149">B261*(B114/100)</f>
        <v>28.818040945085432</v>
      </c>
      <c r="O261" s="99">
        <f t="shared" si="149"/>
        <v>115.01962990937004</v>
      </c>
      <c r="P261" s="99">
        <f t="shared" si="149"/>
        <v>3.8105759075590173</v>
      </c>
      <c r="Q261" s="115">
        <f t="shared" si="128"/>
        <v>228.1761988967541</v>
      </c>
      <c r="R261" s="99">
        <f t="shared" si="129"/>
        <v>0</v>
      </c>
      <c r="S261" s="99">
        <v>0</v>
      </c>
      <c r="T261" s="99">
        <v>0</v>
      </c>
      <c r="U261" s="99">
        <v>0</v>
      </c>
      <c r="V261" s="99">
        <f t="shared" si="130"/>
        <v>18.067535270190071</v>
      </c>
      <c r="W261" s="99">
        <f t="shared" si="131"/>
        <v>688.03963632183877</v>
      </c>
    </row>
    <row r="262" spans="1:23" ht="15">
      <c r="A262" s="137">
        <v>2008</v>
      </c>
      <c r="B262" s="138">
        <v>183.06824300000002</v>
      </c>
      <c r="C262" s="138">
        <v>111.38447573981969</v>
      </c>
      <c r="D262" s="138">
        <v>10.175930215501662</v>
      </c>
      <c r="E262" s="138">
        <v>410.39114514790765</v>
      </c>
      <c r="F262" s="138">
        <v>566.84759674925863</v>
      </c>
      <c r="G262" s="138">
        <v>46.500000000000014</v>
      </c>
      <c r="H262" s="138">
        <v>0</v>
      </c>
      <c r="I262" s="138">
        <v>100.24155631801003</v>
      </c>
      <c r="J262" s="138">
        <v>55.989076486356936</v>
      </c>
      <c r="K262" s="139">
        <v>1484.5980236568546</v>
      </c>
      <c r="M262" s="137">
        <v>2008</v>
      </c>
      <c r="N262" s="99">
        <f t="shared" ref="N262:P262" si="150">B262*(B115/100)</f>
        <v>34.285305575300775</v>
      </c>
      <c r="O262" s="99">
        <f t="shared" si="150"/>
        <v>111.38447573981969</v>
      </c>
      <c r="P262" s="99">
        <f t="shared" si="150"/>
        <v>9.9934324905269776</v>
      </c>
      <c r="Q262" s="115">
        <f t="shared" si="128"/>
        <v>241.9446765316103</v>
      </c>
      <c r="R262" s="99">
        <f t="shared" si="129"/>
        <v>0</v>
      </c>
      <c r="S262" s="99">
        <v>0</v>
      </c>
      <c r="T262" s="99">
        <v>0</v>
      </c>
      <c r="U262" s="99">
        <v>0</v>
      </c>
      <c r="V262" s="99">
        <f t="shared" si="130"/>
        <v>19.144441160472187</v>
      </c>
      <c r="W262" s="99">
        <f t="shared" si="131"/>
        <v>727.14056382407568</v>
      </c>
    </row>
    <row r="263" spans="1:23" ht="15">
      <c r="A263" s="137">
        <v>2009</v>
      </c>
      <c r="B263" s="138">
        <v>193.43688100000003</v>
      </c>
      <c r="C263" s="138">
        <v>129.88564881010379</v>
      </c>
      <c r="D263" s="138">
        <v>7.9212994834443968</v>
      </c>
      <c r="E263" s="138">
        <v>435.0793350497936</v>
      </c>
      <c r="F263" s="138">
        <v>594.52821111077935</v>
      </c>
      <c r="G263" s="138">
        <v>127.6</v>
      </c>
      <c r="H263" s="138">
        <v>0</v>
      </c>
      <c r="I263" s="138">
        <v>113.34844760970672</v>
      </c>
      <c r="J263" s="138">
        <v>59.971663812876784</v>
      </c>
      <c r="K263" s="139">
        <v>1661.7714868767046</v>
      </c>
      <c r="M263" s="137">
        <v>2009</v>
      </c>
      <c r="N263" s="99">
        <f t="shared" ref="N263:P263" si="151">B263*(B116/100)</f>
        <v>37.775705303213542</v>
      </c>
      <c r="O263" s="99">
        <f t="shared" si="151"/>
        <v>129.88564881010379</v>
      </c>
      <c r="P263" s="99">
        <f t="shared" si="151"/>
        <v>7.7647572374813247</v>
      </c>
      <c r="Q263" s="115">
        <f t="shared" si="128"/>
        <v>252.13586802524469</v>
      </c>
      <c r="R263" s="99">
        <f t="shared" si="129"/>
        <v>0</v>
      </c>
      <c r="S263" s="99">
        <v>0</v>
      </c>
      <c r="T263" s="99">
        <v>0</v>
      </c>
      <c r="U263" s="99">
        <v>0</v>
      </c>
      <c r="V263" s="99">
        <f t="shared" si="130"/>
        <v>20.689765984381967</v>
      </c>
      <c r="W263" s="99">
        <f t="shared" si="131"/>
        <v>808.23348847738032</v>
      </c>
    </row>
    <row r="264" spans="1:23" ht="15">
      <c r="A264" s="137">
        <v>2010</v>
      </c>
      <c r="B264" s="138">
        <v>202.23883299999997</v>
      </c>
      <c r="C264" s="138">
        <v>140.62278332131112</v>
      </c>
      <c r="D264" s="138">
        <v>7.1880896699587051</v>
      </c>
      <c r="E264" s="138">
        <v>463.08644907343523</v>
      </c>
      <c r="F264" s="138">
        <v>696.8611874203923</v>
      </c>
      <c r="G264" s="138">
        <v>150.1</v>
      </c>
      <c r="H264" s="138">
        <v>0</v>
      </c>
      <c r="I264" s="138">
        <v>120.14462073802791</v>
      </c>
      <c r="J264" s="138">
        <v>72.796518147957855</v>
      </c>
      <c r="K264" s="139">
        <v>1853.038481371083</v>
      </c>
      <c r="M264" s="137">
        <v>2010</v>
      </c>
      <c r="N264" s="99">
        <f t="shared" ref="N264:P264" si="152">B264*(B117/100)</f>
        <v>37.566087624305808</v>
      </c>
      <c r="O264" s="99">
        <f t="shared" si="152"/>
        <v>140.62278332131112</v>
      </c>
      <c r="P264" s="99">
        <f t="shared" si="152"/>
        <v>6.978220866924211</v>
      </c>
      <c r="Q264" s="115">
        <f t="shared" si="128"/>
        <v>262.35037979339421</v>
      </c>
      <c r="R264" s="99">
        <f t="shared" si="129"/>
        <v>0</v>
      </c>
      <c r="S264" s="99">
        <v>0</v>
      </c>
      <c r="T264" s="99">
        <v>0</v>
      </c>
      <c r="U264" s="99">
        <v>0</v>
      </c>
      <c r="V264" s="99">
        <f t="shared" si="130"/>
        <v>47.357990500906119</v>
      </c>
      <c r="W264" s="99">
        <f t="shared" si="131"/>
        <v>915.97150317914304</v>
      </c>
    </row>
    <row r="265" spans="1:23" ht="15">
      <c r="A265" s="137">
        <v>2011</v>
      </c>
      <c r="B265" s="138">
        <v>180.69467749999998</v>
      </c>
      <c r="C265" s="138">
        <v>126.95938849372989</v>
      </c>
      <c r="D265" s="138">
        <v>2.914173262505825</v>
      </c>
      <c r="E265" s="138">
        <v>509.9916672785688</v>
      </c>
      <c r="F265" s="138">
        <v>710.82132734129004</v>
      </c>
      <c r="G265" s="138">
        <v>47.155086969647812</v>
      </c>
      <c r="H265" s="138">
        <v>0</v>
      </c>
      <c r="I265" s="138">
        <v>126.79915128168557</v>
      </c>
      <c r="J265" s="138">
        <v>109.44138955193633</v>
      </c>
      <c r="K265" s="139">
        <v>1814.7768616793639</v>
      </c>
      <c r="M265" s="137">
        <v>2011</v>
      </c>
      <c r="N265" s="99">
        <f t="shared" ref="N265:P265" si="153">B265*(B118/100)</f>
        <v>33.143443568314453</v>
      </c>
      <c r="O265" s="99">
        <f t="shared" si="153"/>
        <v>126.95938849372989</v>
      </c>
      <c r="P265" s="99">
        <f t="shared" si="153"/>
        <v>2.8459271456088788</v>
      </c>
      <c r="Q265" s="115">
        <f t="shared" si="128"/>
        <v>266.00460538720586</v>
      </c>
      <c r="R265" s="99">
        <f t="shared" si="129"/>
        <v>0</v>
      </c>
      <c r="S265" s="99">
        <v>0</v>
      </c>
      <c r="T265" s="99">
        <v>0</v>
      </c>
      <c r="U265" s="99">
        <v>0</v>
      </c>
      <c r="V265" s="99">
        <f t="shared" si="130"/>
        <v>35.166758884930267</v>
      </c>
      <c r="W265" s="99">
        <f t="shared" si="131"/>
        <v>884.88039431922743</v>
      </c>
    </row>
    <row r="266" spans="1:23" ht="15">
      <c r="A266" s="137">
        <v>2012</v>
      </c>
      <c r="B266" s="138">
        <v>163.82063225000002</v>
      </c>
      <c r="C266" s="138">
        <v>109.13399893027074</v>
      </c>
      <c r="D266" s="138">
        <v>19.845264921819513</v>
      </c>
      <c r="E266" s="138">
        <v>532.87044439945987</v>
      </c>
      <c r="F266" s="138">
        <v>689.71652228365554</v>
      </c>
      <c r="G266" s="138">
        <v>58.747541430016327</v>
      </c>
      <c r="H266" s="138">
        <v>0</v>
      </c>
      <c r="I266" s="138">
        <v>157.52828648989106</v>
      </c>
      <c r="J266" s="138">
        <v>78.345004322005806</v>
      </c>
      <c r="K266" s="139">
        <v>1810.0076950271189</v>
      </c>
      <c r="M266" s="137">
        <v>2012</v>
      </c>
      <c r="N266" s="99">
        <f t="shared" ref="N266:P266" si="154">B266*(B119/100)</f>
        <v>27.853481002285687</v>
      </c>
      <c r="O266" s="99">
        <f t="shared" si="154"/>
        <v>109.13399893027074</v>
      </c>
      <c r="P266" s="99">
        <f t="shared" si="154"/>
        <v>19.409049648824446</v>
      </c>
      <c r="Q266" s="115">
        <f t="shared" si="128"/>
        <v>243.33761278514106</v>
      </c>
      <c r="R266" s="99">
        <f t="shared" si="129"/>
        <v>0</v>
      </c>
      <c r="S266" s="99">
        <v>0</v>
      </c>
      <c r="T266" s="99">
        <v>0</v>
      </c>
      <c r="U266" s="99">
        <v>0</v>
      </c>
      <c r="V266" s="99">
        <f t="shared" si="130"/>
        <v>43.720755323135357</v>
      </c>
      <c r="W266" s="99">
        <f t="shared" si="131"/>
        <v>875.40267628330128</v>
      </c>
    </row>
    <row r="267" spans="1:23" ht="15">
      <c r="A267" s="137">
        <v>2013</v>
      </c>
      <c r="B267" s="138">
        <v>169.68178050000006</v>
      </c>
      <c r="C267" s="138">
        <v>105.29612637155621</v>
      </c>
      <c r="D267" s="138">
        <v>8.5021284904123942</v>
      </c>
      <c r="E267" s="138">
        <v>493.51750631297347</v>
      </c>
      <c r="F267" s="138">
        <v>704.67378196513823</v>
      </c>
      <c r="G267" s="138">
        <v>34.200000000000003</v>
      </c>
      <c r="H267" s="138">
        <v>0</v>
      </c>
      <c r="I267" s="138">
        <v>128.44653935320886</v>
      </c>
      <c r="J267" s="138">
        <v>104.3178674396523</v>
      </c>
      <c r="K267" s="139">
        <v>1748.6357304329415</v>
      </c>
      <c r="M267" s="137">
        <v>2013</v>
      </c>
      <c r="N267" s="99">
        <f t="shared" ref="N267:P267" si="155">B267*(B120/100)</f>
        <v>27.531753962244323</v>
      </c>
      <c r="O267" s="99">
        <f t="shared" si="155"/>
        <v>105.29612637155621</v>
      </c>
      <c r="P267" s="99">
        <f t="shared" si="155"/>
        <v>8.2564185555255261</v>
      </c>
      <c r="Q267" s="115">
        <f t="shared" si="128"/>
        <v>242.1299179810035</v>
      </c>
      <c r="R267" s="99">
        <f t="shared" si="129"/>
        <v>0</v>
      </c>
      <c r="S267" s="99">
        <v>0</v>
      </c>
      <c r="T267" s="99">
        <v>0</v>
      </c>
      <c r="U267" s="99">
        <v>0</v>
      </c>
      <c r="V267" s="99">
        <f t="shared" si="130"/>
        <v>40.244517308356592</v>
      </c>
      <c r="W267" s="99">
        <f t="shared" si="131"/>
        <v>843.09387758033586</v>
      </c>
    </row>
    <row r="268" spans="1:23" ht="15">
      <c r="A268" s="137">
        <v>2014</v>
      </c>
      <c r="B268" s="138">
        <v>178.08323700000005</v>
      </c>
      <c r="C268" s="138">
        <v>141.09187076193587</v>
      </c>
      <c r="D268" s="138">
        <v>4.2056144428271249</v>
      </c>
      <c r="E268" s="138">
        <v>501.77101961957493</v>
      </c>
      <c r="F268" s="138">
        <v>679.56024542996465</v>
      </c>
      <c r="G268" s="138">
        <v>70.612081223696748</v>
      </c>
      <c r="H268" s="138">
        <v>0</v>
      </c>
      <c r="I268" s="138">
        <v>137.44196694387671</v>
      </c>
      <c r="J268" s="138">
        <v>103.42760392208882</v>
      </c>
      <c r="K268" s="139">
        <v>1816.1936393439648</v>
      </c>
      <c r="M268" s="137">
        <v>2014</v>
      </c>
      <c r="N268" s="99">
        <f t="shared" ref="N268:P268" si="156">B268*(B121/100)</f>
        <v>28.759392133349181</v>
      </c>
      <c r="O268" s="99">
        <f t="shared" si="156"/>
        <v>141.09187076193587</v>
      </c>
      <c r="P268" s="99">
        <f t="shared" si="156"/>
        <v>4.0978958706171387</v>
      </c>
      <c r="Q268" s="115">
        <f t="shared" si="128"/>
        <v>240.49259744234433</v>
      </c>
      <c r="R268" s="99">
        <f t="shared" si="129"/>
        <v>0</v>
      </c>
      <c r="S268" s="99">
        <v>0</v>
      </c>
      <c r="T268" s="99">
        <v>0</v>
      </c>
      <c r="U268" s="99">
        <v>0</v>
      </c>
      <c r="V268" s="99">
        <f t="shared" si="130"/>
        <v>52.978408616940662</v>
      </c>
      <c r="W268" s="99">
        <f t="shared" si="131"/>
        <v>866.54064350671661</v>
      </c>
    </row>
    <row r="269" spans="1:23" ht="15">
      <c r="A269" s="137">
        <v>2015</v>
      </c>
      <c r="B269" s="138">
        <v>190.84731550000021</v>
      </c>
      <c r="C269" s="138">
        <v>145.86410880228797</v>
      </c>
      <c r="D269" s="138">
        <v>2.1943144969261801</v>
      </c>
      <c r="E269" s="138">
        <v>497.83979943676059</v>
      </c>
      <c r="F269" s="138">
        <v>689.92879764672284</v>
      </c>
      <c r="G269" s="138">
        <v>14.436769063224574</v>
      </c>
      <c r="H269" s="138">
        <v>0</v>
      </c>
      <c r="I269" s="138">
        <v>120.55827100624977</v>
      </c>
      <c r="J269" s="138">
        <v>118.2135427369963</v>
      </c>
      <c r="K269" s="139">
        <v>1779.8829186891683</v>
      </c>
      <c r="M269" s="137">
        <v>2015</v>
      </c>
      <c r="N269" s="99">
        <f t="shared" ref="N269:P269" si="157">B269*(B122/100)</f>
        <v>31.072609247009009</v>
      </c>
      <c r="O269" s="99">
        <f t="shared" si="157"/>
        <v>145.86410880228797</v>
      </c>
      <c r="P269" s="99">
        <f t="shared" si="157"/>
        <v>2.1329074824322807</v>
      </c>
      <c r="Q269" s="115">
        <f t="shared" si="128"/>
        <v>254.40265027788649</v>
      </c>
      <c r="R269" s="99">
        <f t="shared" si="129"/>
        <v>0</v>
      </c>
      <c r="S269" s="99">
        <v>0</v>
      </c>
      <c r="T269" s="99">
        <v>0</v>
      </c>
      <c r="U269" s="99">
        <v>0</v>
      </c>
      <c r="V269" s="99">
        <f t="shared" si="130"/>
        <v>44.543292134844059</v>
      </c>
      <c r="W269" s="99">
        <f t="shared" si="131"/>
        <v>850.46775235438918</v>
      </c>
    </row>
    <row r="270" spans="1:23" ht="15">
      <c r="A270" s="137">
        <v>2016</v>
      </c>
      <c r="B270" s="138">
        <v>176.44030150000009</v>
      </c>
      <c r="C270" s="138">
        <v>143.65079041170665</v>
      </c>
      <c r="D270" s="138">
        <v>16.297304169440302</v>
      </c>
      <c r="E270" s="138">
        <v>525.57770433139888</v>
      </c>
      <c r="F270" s="138">
        <v>698.93679277115723</v>
      </c>
      <c r="G270" s="138">
        <v>25.753561269111117</v>
      </c>
      <c r="H270" s="138">
        <v>0</v>
      </c>
      <c r="I270" s="138">
        <v>141.84819133875436</v>
      </c>
      <c r="J270" s="138">
        <v>103.10911640577473</v>
      </c>
      <c r="K270" s="139">
        <v>1831.6137621973432</v>
      </c>
      <c r="M270" s="137">
        <v>2016</v>
      </c>
      <c r="N270" s="99">
        <f t="shared" ref="N270:P270" si="158">B270*(B123/100)</f>
        <v>28.003542466860463</v>
      </c>
      <c r="O270" s="99">
        <f t="shared" si="158"/>
        <v>143.65079041170665</v>
      </c>
      <c r="P270" s="99">
        <f t="shared" si="158"/>
        <v>15.747202714208274</v>
      </c>
      <c r="Q270" s="115">
        <f t="shared" si="128"/>
        <v>270.94614027513711</v>
      </c>
      <c r="R270" s="99">
        <f t="shared" si="129"/>
        <v>0</v>
      </c>
      <c r="S270" s="99">
        <v>0</v>
      </c>
      <c r="T270" s="99">
        <v>0</v>
      </c>
      <c r="U270" s="99">
        <v>0</v>
      </c>
      <c r="V270" s="99">
        <f t="shared" si="130"/>
        <v>60.035173452306857</v>
      </c>
      <c r="W270" s="99">
        <f t="shared" si="131"/>
        <v>899.33359290296869</v>
      </c>
    </row>
    <row r="271" spans="1:23" ht="15">
      <c r="A271" s="137">
        <v>2017</v>
      </c>
      <c r="B271" s="138">
        <v>165.61289599999995</v>
      </c>
      <c r="C271" s="138">
        <v>144.99031846910214</v>
      </c>
      <c r="D271" s="138">
        <v>2.6173931859525696</v>
      </c>
      <c r="E271" s="138">
        <v>541.98262225324174</v>
      </c>
      <c r="F271" s="138">
        <v>716.71698780763211</v>
      </c>
      <c r="G271" s="138">
        <v>22.1201915794</v>
      </c>
      <c r="H271" s="138">
        <v>0</v>
      </c>
      <c r="I271" s="138">
        <v>163.04036505223718</v>
      </c>
      <c r="J271" s="138">
        <v>111.83128843132252</v>
      </c>
      <c r="K271" s="139">
        <v>1868.9120627788882</v>
      </c>
      <c r="M271" s="137">
        <v>2017</v>
      </c>
      <c r="N271" s="99">
        <f t="shared" ref="N271:P271" si="159">B271*(B124/100)</f>
        <v>27.600412337131594</v>
      </c>
      <c r="O271" s="99">
        <f t="shared" si="159"/>
        <v>144.99031846910214</v>
      </c>
      <c r="P271" s="99">
        <f t="shared" si="159"/>
        <v>2.5179255252205017</v>
      </c>
      <c r="Q271" s="115">
        <f t="shared" si="128"/>
        <v>281.85105977643235</v>
      </c>
      <c r="R271" s="99">
        <f t="shared" si="129"/>
        <v>0</v>
      </c>
      <c r="S271" s="99">
        <v>0</v>
      </c>
      <c r="T271" s="99">
        <v>0</v>
      </c>
      <c r="U271" s="99">
        <v>0</v>
      </c>
      <c r="V271" s="99">
        <f t="shared" si="130"/>
        <v>59.106186323454033</v>
      </c>
      <c r="W271" s="99">
        <f t="shared" si="131"/>
        <v>912.14569364034799</v>
      </c>
    </row>
    <row r="272" spans="1:23" ht="15">
      <c r="A272" s="137" t="s">
        <v>1133</v>
      </c>
      <c r="B272" s="138">
        <v>174.51634527126785</v>
      </c>
      <c r="C272" s="138">
        <v>149.254884476782</v>
      </c>
      <c r="D272" s="138">
        <v>9.3894597352815392</v>
      </c>
      <c r="E272" s="138">
        <v>566.91568734297675</v>
      </c>
      <c r="F272" s="138">
        <v>723.84758512202893</v>
      </c>
      <c r="G272" s="138">
        <v>22.3367374197</v>
      </c>
      <c r="H272" s="138">
        <v>0</v>
      </c>
      <c r="I272" s="138">
        <v>165.00257523175532</v>
      </c>
      <c r="J272" s="138">
        <v>123.19502433615358</v>
      </c>
      <c r="K272" s="139">
        <v>1934.4582989359462</v>
      </c>
      <c r="M272" s="137" t="s">
        <v>1133</v>
      </c>
      <c r="N272" s="99"/>
      <c r="O272" s="99"/>
      <c r="P272" s="99"/>
      <c r="Q272" s="115"/>
      <c r="R272" s="99"/>
      <c r="S272" s="99"/>
      <c r="T272" s="99"/>
      <c r="U272" s="99"/>
      <c r="V272" s="99"/>
      <c r="W272" s="99"/>
    </row>
    <row r="273" spans="1:23" ht="15">
      <c r="A273" s="137" t="s">
        <v>1134</v>
      </c>
      <c r="B273" s="138">
        <v>182.26263259148985</v>
      </c>
      <c r="C273" s="138">
        <v>150.33952024773768</v>
      </c>
      <c r="D273" s="138">
        <v>9.5665824189591167</v>
      </c>
      <c r="E273" s="138">
        <v>591.76349218925247</v>
      </c>
      <c r="F273" s="138">
        <v>744.09601969890491</v>
      </c>
      <c r="G273" s="138">
        <v>53.027867066900001</v>
      </c>
      <c r="H273" s="138">
        <v>0</v>
      </c>
      <c r="I273" s="138">
        <v>166.39226127552203</v>
      </c>
      <c r="J273" s="138">
        <v>132.6538407339236</v>
      </c>
      <c r="K273" s="139">
        <v>2030.1022162226895</v>
      </c>
    </row>
    <row r="274" spans="1:23">
      <c r="B274" s="99"/>
    </row>
    <row r="275" spans="1:23">
      <c r="B275" s="99"/>
    </row>
    <row r="276" spans="1:23" ht="15.75">
      <c r="A276" s="158" t="s">
        <v>1137</v>
      </c>
      <c r="B276" s="157"/>
      <c r="C276" s="157"/>
      <c r="D276" s="157"/>
      <c r="E276" s="157"/>
      <c r="F276" s="157"/>
      <c r="G276" s="157"/>
      <c r="H276" s="157"/>
      <c r="I276" s="157"/>
      <c r="J276" s="157"/>
      <c r="K276" s="157"/>
    </row>
    <row r="277" spans="1:23" ht="15.75" thickBot="1">
      <c r="A277" s="153" t="s">
        <v>1123</v>
      </c>
      <c r="B277" s="154"/>
      <c r="C277" s="154"/>
      <c r="D277" s="154"/>
      <c r="E277" s="154"/>
      <c r="F277" s="154"/>
      <c r="G277" s="154"/>
      <c r="H277" s="154"/>
      <c r="I277" s="154"/>
      <c r="J277" s="154"/>
      <c r="K277" s="154"/>
    </row>
    <row r="278" spans="1:23" ht="60">
      <c r="A278" s="151" t="s">
        <v>1100</v>
      </c>
      <c r="B278" s="151" t="s">
        <v>1124</v>
      </c>
      <c r="C278" s="151" t="s">
        <v>1125</v>
      </c>
      <c r="D278" s="151" t="s">
        <v>1126</v>
      </c>
      <c r="E278" s="151" t="s">
        <v>1127</v>
      </c>
      <c r="F278" s="151" t="s">
        <v>1128</v>
      </c>
      <c r="G278" s="151" t="s">
        <v>1129</v>
      </c>
      <c r="H278" s="151" t="s">
        <v>1130</v>
      </c>
      <c r="I278" s="151" t="s">
        <v>1131</v>
      </c>
      <c r="J278" s="151" t="s">
        <v>1132</v>
      </c>
      <c r="K278" s="152" t="s">
        <v>868</v>
      </c>
      <c r="M278" s="155" t="s">
        <v>1100</v>
      </c>
      <c r="N278" s="155" t="s">
        <v>1124</v>
      </c>
      <c r="O278" s="155" t="s">
        <v>1125</v>
      </c>
      <c r="P278" s="155" t="s">
        <v>1126</v>
      </c>
      <c r="Q278" s="155" t="s">
        <v>1127</v>
      </c>
      <c r="R278" s="155" t="s">
        <v>1128</v>
      </c>
      <c r="S278" s="155" t="s">
        <v>1129</v>
      </c>
      <c r="T278" s="155" t="s">
        <v>1130</v>
      </c>
      <c r="U278" s="155" t="s">
        <v>1131</v>
      </c>
      <c r="V278" s="155" t="s">
        <v>1132</v>
      </c>
      <c r="W278" s="156" t="s">
        <v>868</v>
      </c>
    </row>
    <row r="279" spans="1:23" ht="15">
      <c r="A279" s="148">
        <v>1975</v>
      </c>
      <c r="B279" s="149">
        <v>6.6429999999999998</v>
      </c>
      <c r="C279" s="149">
        <v>7.194</v>
      </c>
      <c r="D279" s="149">
        <v>0.40202492237012344</v>
      </c>
      <c r="E279" s="149">
        <v>19.431613399699888</v>
      </c>
      <c r="F279" s="149">
        <v>21.387333023169056</v>
      </c>
      <c r="G279" s="149">
        <v>4.3286673917237133</v>
      </c>
      <c r="H279" s="149">
        <v>0</v>
      </c>
      <c r="I279" s="149">
        <v>1.2451734324914301</v>
      </c>
      <c r="J279" s="149">
        <v>2.03836876739964</v>
      </c>
      <c r="K279" s="150">
        <v>62.670180936853846</v>
      </c>
      <c r="M279" s="148">
        <v>1975</v>
      </c>
      <c r="N279" s="99"/>
      <c r="O279" s="99"/>
      <c r="P279" s="99"/>
      <c r="Q279" s="99"/>
      <c r="R279" s="99"/>
      <c r="S279" s="99"/>
      <c r="T279" s="99"/>
      <c r="U279" s="99"/>
      <c r="V279" s="99"/>
      <c r="W279" s="99"/>
    </row>
    <row r="280" spans="1:23" ht="15">
      <c r="A280" s="148">
        <v>1976</v>
      </c>
      <c r="B280" s="149">
        <v>7.899</v>
      </c>
      <c r="C280" s="149">
        <v>6.8869999999999996</v>
      </c>
      <c r="D280" s="149">
        <v>0.44583240539796892</v>
      </c>
      <c r="E280" s="149">
        <v>23.127095132421349</v>
      </c>
      <c r="F280" s="149">
        <v>21.726952385014911</v>
      </c>
      <c r="G280" s="149">
        <v>4.2879483243576084</v>
      </c>
      <c r="H280" s="149">
        <v>0</v>
      </c>
      <c r="I280" s="149">
        <v>0.89812217842093245</v>
      </c>
      <c r="J280" s="149">
        <v>2.2682458672952897</v>
      </c>
      <c r="K280" s="150">
        <v>67.540196292908064</v>
      </c>
      <c r="M280" s="148">
        <v>1976</v>
      </c>
      <c r="N280" s="99"/>
      <c r="O280" s="99"/>
      <c r="P280" s="99"/>
      <c r="Q280" s="99"/>
      <c r="R280" s="99"/>
      <c r="S280" s="99"/>
      <c r="T280" s="99"/>
      <c r="U280" s="99"/>
      <c r="V280" s="99"/>
      <c r="W280" s="99"/>
    </row>
    <row r="281" spans="1:23" ht="15">
      <c r="A281" s="148">
        <v>1977</v>
      </c>
      <c r="B281" s="149">
        <v>9.3260000000000005</v>
      </c>
      <c r="C281" s="149">
        <v>8.1609999999999996</v>
      </c>
      <c r="D281" s="149">
        <v>0.51230417652008164</v>
      </c>
      <c r="E281" s="149">
        <v>27.089682573536987</v>
      </c>
      <c r="F281" s="149">
        <v>25.461243588667603</v>
      </c>
      <c r="G281" s="149">
        <v>3.7590396847599549E-4</v>
      </c>
      <c r="H281" s="149">
        <v>0</v>
      </c>
      <c r="I281" s="149">
        <v>1.1732946162718081</v>
      </c>
      <c r="J281" s="149">
        <v>2.7395482196967538</v>
      </c>
      <c r="K281" s="150">
        <v>74.463449078661711</v>
      </c>
      <c r="M281" s="148">
        <v>1977</v>
      </c>
      <c r="N281" s="99"/>
      <c r="O281" s="99"/>
      <c r="P281" s="99"/>
      <c r="Q281" s="99"/>
      <c r="R281" s="99"/>
      <c r="S281" s="99"/>
      <c r="T281" s="99"/>
      <c r="U281" s="99"/>
      <c r="V281" s="99"/>
      <c r="W281" s="99"/>
    </row>
    <row r="282" spans="1:23" ht="15">
      <c r="A282" s="148">
        <v>1978</v>
      </c>
      <c r="B282" s="149">
        <v>10.782999999999999</v>
      </c>
      <c r="C282" s="149">
        <v>11.997</v>
      </c>
      <c r="D282" s="149">
        <v>0.51975753300745819</v>
      </c>
      <c r="E282" s="149">
        <v>33.523576251826192</v>
      </c>
      <c r="F282" s="149">
        <v>28.338202387121491</v>
      </c>
      <c r="G282" s="149">
        <v>2.0121419348645206</v>
      </c>
      <c r="H282" s="149">
        <v>0</v>
      </c>
      <c r="I282" s="149">
        <v>0.89667008112356617</v>
      </c>
      <c r="J282" s="149">
        <v>2.9875878197350483</v>
      </c>
      <c r="K282" s="150">
        <v>91.057936007678265</v>
      </c>
      <c r="M282" s="148">
        <v>1978</v>
      </c>
      <c r="N282" s="99"/>
      <c r="O282" s="99"/>
      <c r="P282" s="99"/>
      <c r="Q282" s="99"/>
      <c r="R282" s="99"/>
      <c r="S282" s="99"/>
      <c r="T282" s="99"/>
      <c r="U282" s="99"/>
      <c r="V282" s="99"/>
      <c r="W282" s="99"/>
    </row>
    <row r="283" spans="1:23" ht="15">
      <c r="A283" s="148">
        <v>1979</v>
      </c>
      <c r="B283" s="149">
        <v>15.776999999999999</v>
      </c>
      <c r="C283" s="149">
        <v>18.277000000000001</v>
      </c>
      <c r="D283" s="149">
        <v>0.40674031116825959</v>
      </c>
      <c r="E283" s="149">
        <v>37.621037727985566</v>
      </c>
      <c r="F283" s="149">
        <v>36.68932950737991</v>
      </c>
      <c r="G283" s="149">
        <v>5.5620000000000003</v>
      </c>
      <c r="H283" s="149">
        <v>0</v>
      </c>
      <c r="I283" s="149">
        <v>0.90465661625907978</v>
      </c>
      <c r="J283" s="149">
        <v>3.4551212101298661</v>
      </c>
      <c r="K283" s="150">
        <v>118.69288537292266</v>
      </c>
      <c r="M283" s="148">
        <v>1979</v>
      </c>
      <c r="N283" s="99"/>
      <c r="O283" s="99"/>
      <c r="P283" s="99"/>
      <c r="Q283" s="99"/>
      <c r="R283" s="99"/>
      <c r="S283" s="99"/>
      <c r="T283" s="99"/>
      <c r="U283" s="99"/>
      <c r="V283" s="99"/>
      <c r="W283" s="99"/>
    </row>
    <row r="284" spans="1:23" ht="15">
      <c r="A284" s="148">
        <v>1980</v>
      </c>
      <c r="B284" s="149">
        <v>19.673999999999999</v>
      </c>
      <c r="C284" s="149">
        <v>25.888999999999999</v>
      </c>
      <c r="D284" s="149">
        <v>0.49207363748291694</v>
      </c>
      <c r="E284" s="149">
        <v>43.479700350657112</v>
      </c>
      <c r="F284" s="149">
        <v>47.310812327708504</v>
      </c>
      <c r="G284" s="149">
        <v>4.984</v>
      </c>
      <c r="H284" s="149">
        <v>0</v>
      </c>
      <c r="I284" s="149">
        <v>1.1950760757322996</v>
      </c>
      <c r="J284" s="149">
        <v>4.2065319571308937</v>
      </c>
      <c r="K284" s="150">
        <v>147.23119434871174</v>
      </c>
      <c r="M284" s="148">
        <v>1980</v>
      </c>
      <c r="N284" s="99"/>
      <c r="O284" s="99"/>
      <c r="P284" s="99"/>
      <c r="Q284" s="99"/>
      <c r="R284" s="99"/>
      <c r="S284" s="99"/>
      <c r="T284" s="99"/>
      <c r="U284" s="99"/>
      <c r="V284" s="99"/>
      <c r="W284" s="99"/>
    </row>
    <row r="285" spans="1:23" ht="15">
      <c r="A285" s="148">
        <v>1981</v>
      </c>
      <c r="B285" s="149">
        <v>25.757000000000001</v>
      </c>
      <c r="C285" s="149">
        <v>27.838999999999999</v>
      </c>
      <c r="D285" s="149">
        <v>0.6732358329209861</v>
      </c>
      <c r="E285" s="149">
        <v>45.90080133408464</v>
      </c>
      <c r="F285" s="149">
        <v>63.326913491647382</v>
      </c>
      <c r="G285" s="149">
        <v>6.3319999999999999</v>
      </c>
      <c r="H285" s="149">
        <v>0</v>
      </c>
      <c r="I285" s="149">
        <v>2.7067093622904088</v>
      </c>
      <c r="J285" s="149">
        <v>5.1834835270132764</v>
      </c>
      <c r="K285" s="150">
        <v>177.71914354795669</v>
      </c>
      <c r="M285" s="148">
        <v>1981</v>
      </c>
      <c r="N285" s="99"/>
      <c r="O285" s="99"/>
      <c r="P285" s="99"/>
      <c r="Q285" s="99"/>
      <c r="R285" s="99"/>
      <c r="S285" s="99"/>
      <c r="T285" s="99"/>
      <c r="U285" s="99"/>
      <c r="V285" s="99"/>
      <c r="W285" s="99"/>
    </row>
    <row r="286" spans="1:23" ht="15">
      <c r="A286" s="148">
        <v>1982</v>
      </c>
      <c r="B286" s="149">
        <v>35.085999999999999</v>
      </c>
      <c r="C286" s="149">
        <v>31.372</v>
      </c>
      <c r="D286" s="149">
        <v>0.8168270272900352</v>
      </c>
      <c r="E286" s="149">
        <v>54.705481397249962</v>
      </c>
      <c r="F286" s="149">
        <v>75.090474266992487</v>
      </c>
      <c r="G286" s="149">
        <v>5.9349999999999996</v>
      </c>
      <c r="H286" s="149">
        <v>0</v>
      </c>
      <c r="I286" s="149">
        <v>1.8986172163061747</v>
      </c>
      <c r="J286" s="149">
        <v>5.1905983072754918</v>
      </c>
      <c r="K286" s="150">
        <v>210.09499821511415</v>
      </c>
      <c r="M286" s="148">
        <v>1982</v>
      </c>
      <c r="N286" s="99"/>
      <c r="O286" s="99"/>
      <c r="P286" s="99"/>
      <c r="Q286" s="99"/>
      <c r="R286" s="99"/>
      <c r="S286" s="99"/>
      <c r="T286" s="99"/>
      <c r="U286" s="99"/>
      <c r="V286" s="99"/>
      <c r="W286" s="99"/>
    </row>
    <row r="287" spans="1:23" ht="15">
      <c r="A287" s="148">
        <v>1983</v>
      </c>
      <c r="B287" s="149">
        <v>42.066000000000003</v>
      </c>
      <c r="C287" s="149">
        <v>34.223999999999997</v>
      </c>
      <c r="D287" s="149">
        <v>0.93821026151302367</v>
      </c>
      <c r="E287" s="149">
        <v>59.831286715713269</v>
      </c>
      <c r="F287" s="149">
        <v>78.402132463556413</v>
      </c>
      <c r="G287" s="149">
        <v>8.6839999999999993</v>
      </c>
      <c r="H287" s="149">
        <v>0</v>
      </c>
      <c r="I287" s="149">
        <v>3.0051153568991422</v>
      </c>
      <c r="J287" s="149">
        <v>5.406833435425991</v>
      </c>
      <c r="K287" s="150">
        <v>232.55757823310785</v>
      </c>
      <c r="M287" s="148">
        <v>1983</v>
      </c>
      <c r="N287" s="99"/>
      <c r="O287" s="99"/>
      <c r="P287" s="99"/>
      <c r="Q287" s="99"/>
      <c r="R287" s="99"/>
      <c r="S287" s="99"/>
      <c r="T287" s="99"/>
      <c r="U287" s="99"/>
      <c r="V287" s="99"/>
      <c r="W287" s="99"/>
    </row>
    <row r="288" spans="1:23" ht="15">
      <c r="A288" s="148">
        <v>1984</v>
      </c>
      <c r="B288" s="149">
        <v>46.482999999999997</v>
      </c>
      <c r="C288" s="149">
        <v>34.658000000000001</v>
      </c>
      <c r="D288" s="149">
        <v>0.56097915766213213</v>
      </c>
      <c r="E288" s="149">
        <v>64.790332254550464</v>
      </c>
      <c r="F288" s="149">
        <v>80.945136782008973</v>
      </c>
      <c r="G288" s="149">
        <v>29.454999999999998</v>
      </c>
      <c r="H288" s="149">
        <v>0</v>
      </c>
      <c r="I288" s="149">
        <v>4.0615161407329792</v>
      </c>
      <c r="J288" s="149">
        <v>4.6139302472384207</v>
      </c>
      <c r="K288" s="150">
        <v>265.56789458219299</v>
      </c>
      <c r="M288" s="148">
        <v>1984</v>
      </c>
      <c r="N288" s="99"/>
      <c r="O288" s="99"/>
      <c r="P288" s="99"/>
      <c r="Q288" s="99"/>
      <c r="R288" s="99"/>
      <c r="S288" s="99"/>
      <c r="T288" s="99"/>
      <c r="U288" s="99"/>
      <c r="V288" s="99"/>
      <c r="W288" s="99"/>
    </row>
    <row r="289" spans="1:23" ht="15">
      <c r="A289" s="148">
        <v>1985</v>
      </c>
      <c r="B289" s="149">
        <v>49.125</v>
      </c>
      <c r="C289" s="149">
        <v>35.81</v>
      </c>
      <c r="D289" s="149">
        <v>0.73027682644682657</v>
      </c>
      <c r="E289" s="149">
        <v>73.282372396865597</v>
      </c>
      <c r="F289" s="149">
        <v>87.192694072422995</v>
      </c>
      <c r="G289" s="149">
        <v>18.102</v>
      </c>
      <c r="H289" s="149">
        <v>0</v>
      </c>
      <c r="I289" s="149">
        <v>4.5494208326479884</v>
      </c>
      <c r="J289" s="149">
        <v>5.2596085720818921</v>
      </c>
      <c r="K289" s="150">
        <v>274.05137270046527</v>
      </c>
      <c r="M289" s="148">
        <v>1985</v>
      </c>
      <c r="N289" s="99"/>
      <c r="O289" s="99"/>
      <c r="P289" s="99"/>
      <c r="Q289" s="99"/>
      <c r="R289" s="99"/>
      <c r="S289" s="99"/>
      <c r="T289" s="99"/>
      <c r="U289" s="99"/>
      <c r="V289" s="99"/>
      <c r="W289" s="99"/>
    </row>
    <row r="290" spans="1:23" ht="15">
      <c r="A290" s="148">
        <v>1986</v>
      </c>
      <c r="B290" s="149">
        <v>52.912256263443993</v>
      </c>
      <c r="C290" s="149">
        <v>34.805999999999997</v>
      </c>
      <c r="D290" s="149">
        <v>0.62775514741638272</v>
      </c>
      <c r="E290" s="149">
        <v>74.832456395397358</v>
      </c>
      <c r="F290" s="149">
        <v>100.43808211040135</v>
      </c>
      <c r="G290" s="149">
        <v>12.728999999999999</v>
      </c>
      <c r="H290" s="149">
        <v>0</v>
      </c>
      <c r="I290" s="149">
        <v>4.2118082110103705</v>
      </c>
      <c r="J290" s="149">
        <v>5.3298383815281847</v>
      </c>
      <c r="K290" s="150">
        <v>285.88719650919762</v>
      </c>
      <c r="M290" s="148">
        <v>1986</v>
      </c>
      <c r="N290" s="99"/>
      <c r="O290" s="99"/>
      <c r="P290" s="99"/>
      <c r="Q290" s="99"/>
      <c r="R290" s="99"/>
      <c r="S290" s="99"/>
      <c r="T290" s="99"/>
      <c r="U290" s="99"/>
      <c r="V290" s="99"/>
      <c r="W290" s="99"/>
    </row>
    <row r="291" spans="1:23" ht="15">
      <c r="A291" s="148">
        <v>1987</v>
      </c>
      <c r="B291" s="149">
        <v>55.596534770592918</v>
      </c>
      <c r="C291" s="149">
        <v>34.939</v>
      </c>
      <c r="D291" s="149">
        <v>0.95631127012522354</v>
      </c>
      <c r="E291" s="149">
        <v>80.860387822235381</v>
      </c>
      <c r="F291" s="149">
        <v>119.69791994680156</v>
      </c>
      <c r="G291" s="149">
        <v>3.8319999999999999</v>
      </c>
      <c r="H291" s="149">
        <v>0</v>
      </c>
      <c r="I291" s="149">
        <v>3.5481997461140633</v>
      </c>
      <c r="J291" s="149">
        <v>5.6539559720009782</v>
      </c>
      <c r="K291" s="150">
        <v>305.08430952787012</v>
      </c>
      <c r="M291" s="148">
        <v>1987</v>
      </c>
      <c r="N291" s="99"/>
      <c r="O291" s="99"/>
      <c r="P291" s="99"/>
      <c r="Q291" s="99"/>
      <c r="R291" s="99"/>
      <c r="S291" s="99"/>
      <c r="T291" s="99"/>
      <c r="U291" s="99"/>
      <c r="V291" s="99"/>
      <c r="W291" s="99"/>
    </row>
    <row r="292" spans="1:23" ht="15">
      <c r="A292" s="148">
        <v>1988</v>
      </c>
      <c r="B292" s="149">
        <v>58.709427268965513</v>
      </c>
      <c r="C292" s="149">
        <v>39.67</v>
      </c>
      <c r="D292" s="149">
        <v>1.034</v>
      </c>
      <c r="E292" s="149">
        <v>85.671912385603108</v>
      </c>
      <c r="F292" s="149">
        <v>122.92990558987881</v>
      </c>
      <c r="G292" s="149">
        <v>8.6345351043643301</v>
      </c>
      <c r="H292" s="149">
        <v>0</v>
      </c>
      <c r="I292" s="149">
        <v>7.516369275349132</v>
      </c>
      <c r="J292" s="149">
        <v>6.2879955884888128</v>
      </c>
      <c r="K292" s="150">
        <v>330.45414521264968</v>
      </c>
      <c r="M292" s="148">
        <v>1988</v>
      </c>
      <c r="N292" s="99">
        <f>B292*(B95/100)</f>
        <v>15.978878783783742</v>
      </c>
      <c r="O292" s="99">
        <f>C292*(C95/100)</f>
        <v>39.67</v>
      </c>
      <c r="P292" s="99">
        <f>D292*(D95/100)</f>
        <v>1.0316234065406087</v>
      </c>
      <c r="Q292" s="115">
        <f>E293*(H95/100)</f>
        <v>54.151700751203762</v>
      </c>
      <c r="R292" s="99">
        <f>F292*(L195/100)</f>
        <v>0</v>
      </c>
      <c r="S292" s="99">
        <v>0</v>
      </c>
      <c r="T292" s="99">
        <v>0</v>
      </c>
      <c r="U292" s="99">
        <v>0</v>
      </c>
      <c r="V292" s="99">
        <f>J293*(S95/100)</f>
        <v>2.7737816597000466</v>
      </c>
      <c r="W292" s="99">
        <f>K292*(T95/100)</f>
        <v>192.10422172385071</v>
      </c>
    </row>
    <row r="293" spans="1:23" ht="15">
      <c r="A293" s="148">
        <v>1989</v>
      </c>
      <c r="B293" s="149">
        <v>62.359755000000007</v>
      </c>
      <c r="C293" s="149">
        <v>39.276249999999997</v>
      </c>
      <c r="D293" s="149">
        <v>1.1180000000000001</v>
      </c>
      <c r="E293" s="149">
        <v>90.812126859899465</v>
      </c>
      <c r="F293" s="149">
        <v>126.71059333471933</v>
      </c>
      <c r="G293" s="149">
        <v>9.2141682479443432</v>
      </c>
      <c r="H293" s="149">
        <v>0</v>
      </c>
      <c r="I293" s="149">
        <v>15.887805689357847</v>
      </c>
      <c r="J293" s="149">
        <v>6.9967756218521435</v>
      </c>
      <c r="K293" s="150">
        <v>352.37547475377318</v>
      </c>
      <c r="M293" s="148">
        <v>1989</v>
      </c>
      <c r="N293" s="99">
        <f t="shared" ref="N293:P293" si="160">B293*(B96/100)</f>
        <v>15.631283219684461</v>
      </c>
      <c r="O293" s="99">
        <f t="shared" si="160"/>
        <v>39.276249999999997</v>
      </c>
      <c r="P293" s="99">
        <f t="shared" si="160"/>
        <v>1.1149614290781693</v>
      </c>
      <c r="Q293" s="115">
        <f t="shared" ref="Q293:Q321" si="161">E294*(H96/100)</f>
        <v>56.161844690022228</v>
      </c>
      <c r="R293" s="99">
        <f t="shared" ref="R293:R321" si="162">F293*(L196/100)</f>
        <v>0</v>
      </c>
      <c r="S293" s="99">
        <v>0</v>
      </c>
      <c r="T293" s="99">
        <v>0</v>
      </c>
      <c r="U293" s="99">
        <v>0</v>
      </c>
      <c r="V293" s="99">
        <f t="shared" ref="V293:V321" si="163">J294*(S96/100)</f>
        <v>3.4597477285995559</v>
      </c>
      <c r="W293" s="99">
        <f t="shared" ref="W293:W321" si="164">K293*(T96/100)</f>
        <v>199.89576726090664</v>
      </c>
    </row>
    <row r="294" spans="1:23" ht="15">
      <c r="A294" s="148">
        <v>1990</v>
      </c>
      <c r="B294" s="149">
        <v>77.112901499999992</v>
      </c>
      <c r="C294" s="149">
        <v>53.14575</v>
      </c>
      <c r="D294" s="149">
        <v>1.177</v>
      </c>
      <c r="E294" s="149">
        <v>95.553935442219938</v>
      </c>
      <c r="F294" s="149">
        <v>141.24259936088436</v>
      </c>
      <c r="G294" s="149">
        <v>8.7244781783681251</v>
      </c>
      <c r="H294" s="149">
        <v>0</v>
      </c>
      <c r="I294" s="149">
        <v>11.961902380296813</v>
      </c>
      <c r="J294" s="149">
        <v>8.4970953629362889</v>
      </c>
      <c r="K294" s="150">
        <v>397.41566222470556</v>
      </c>
      <c r="M294" s="148">
        <v>1990</v>
      </c>
      <c r="N294" s="99">
        <f t="shared" ref="N294:P294" si="165">B294*(B97/100)</f>
        <v>17.776896924610497</v>
      </c>
      <c r="O294" s="99">
        <f t="shared" si="165"/>
        <v>53.14575</v>
      </c>
      <c r="P294" s="99">
        <f t="shared" si="165"/>
        <v>1.173536170180898</v>
      </c>
      <c r="Q294" s="115">
        <f t="shared" si="161"/>
        <v>58.815672296912574</v>
      </c>
      <c r="R294" s="99">
        <f t="shared" si="162"/>
        <v>0</v>
      </c>
      <c r="S294" s="99">
        <v>0</v>
      </c>
      <c r="T294" s="99">
        <v>0</v>
      </c>
      <c r="U294" s="99">
        <v>0</v>
      </c>
      <c r="V294" s="99">
        <f t="shared" si="163"/>
        <v>4.0006520946873447</v>
      </c>
      <c r="W294" s="99">
        <f t="shared" si="164"/>
        <v>222.12184932686517</v>
      </c>
    </row>
    <row r="295" spans="1:23" ht="15">
      <c r="A295" s="148">
        <v>1991</v>
      </c>
      <c r="B295" s="149">
        <v>88.332091250000019</v>
      </c>
      <c r="C295" s="149">
        <v>64.656750000000002</v>
      </c>
      <c r="D295" s="149">
        <v>1.2150000000000001</v>
      </c>
      <c r="E295" s="149">
        <v>102.98265849032978</v>
      </c>
      <c r="F295" s="149">
        <v>154.86789137062016</v>
      </c>
      <c r="G295" s="149">
        <v>6.390262062182245</v>
      </c>
      <c r="H295" s="149">
        <v>0</v>
      </c>
      <c r="I295" s="149">
        <v>14.295146165167429</v>
      </c>
      <c r="J295" s="149">
        <v>9.6400346433539053</v>
      </c>
      <c r="K295" s="150">
        <v>442.37983398165352</v>
      </c>
      <c r="M295" s="148">
        <v>1991</v>
      </c>
      <c r="N295" s="99">
        <f t="shared" ref="N295:P295" si="166">B295*(B98/100)</f>
        <v>21.370142419056688</v>
      </c>
      <c r="O295" s="99">
        <f t="shared" si="166"/>
        <v>64.656750000000002</v>
      </c>
      <c r="P295" s="99">
        <f t="shared" si="166"/>
        <v>1.2100797555361549</v>
      </c>
      <c r="Q295" s="115">
        <f t="shared" si="161"/>
        <v>59.560866600037606</v>
      </c>
      <c r="R295" s="99">
        <f t="shared" si="162"/>
        <v>0</v>
      </c>
      <c r="S295" s="99">
        <v>0</v>
      </c>
      <c r="T295" s="99">
        <v>0</v>
      </c>
      <c r="U295" s="99">
        <v>0</v>
      </c>
      <c r="V295" s="99">
        <f t="shared" si="163"/>
        <v>4.5323994103548406</v>
      </c>
      <c r="W295" s="99">
        <f t="shared" si="164"/>
        <v>244.28161011443436</v>
      </c>
    </row>
    <row r="296" spans="1:23" ht="15">
      <c r="A296" s="148">
        <v>1992</v>
      </c>
      <c r="B296" s="149">
        <v>89.557331999999988</v>
      </c>
      <c r="C296" s="149">
        <v>64.531000000000006</v>
      </c>
      <c r="D296" s="149">
        <v>1.246</v>
      </c>
      <c r="E296" s="149">
        <v>108.61163304412395</v>
      </c>
      <c r="F296" s="149">
        <v>170.07471276621968</v>
      </c>
      <c r="G296" s="149">
        <v>5.1867172675521838</v>
      </c>
      <c r="H296" s="149">
        <v>0</v>
      </c>
      <c r="I296" s="149">
        <v>16.679116110535251</v>
      </c>
      <c r="J296" s="149">
        <v>10.840716920056476</v>
      </c>
      <c r="K296" s="150">
        <v>466.72722810848751</v>
      </c>
      <c r="M296" s="148">
        <v>1992</v>
      </c>
      <c r="N296" s="99">
        <f t="shared" ref="N296:P296" si="167">B296*(B99/100)</f>
        <v>20.96155132047463</v>
      </c>
      <c r="O296" s="99">
        <f t="shared" si="167"/>
        <v>64.531000000000006</v>
      </c>
      <c r="P296" s="99">
        <f t="shared" si="167"/>
        <v>1.2387626212471221</v>
      </c>
      <c r="Q296" s="115">
        <f t="shared" si="161"/>
        <v>60.922526840139412</v>
      </c>
      <c r="R296" s="99">
        <f t="shared" si="162"/>
        <v>0</v>
      </c>
      <c r="S296" s="99">
        <v>0</v>
      </c>
      <c r="T296" s="99">
        <v>0</v>
      </c>
      <c r="U296" s="99">
        <v>0</v>
      </c>
      <c r="V296" s="99">
        <f t="shared" si="163"/>
        <v>5.2220074878988889</v>
      </c>
      <c r="W296" s="99">
        <f t="shared" si="164"/>
        <v>252.87285410016003</v>
      </c>
    </row>
    <row r="297" spans="1:23" ht="15">
      <c r="A297" s="148">
        <v>1993</v>
      </c>
      <c r="B297" s="149">
        <v>89.302444000000008</v>
      </c>
      <c r="C297" s="149">
        <v>73.109673233547042</v>
      </c>
      <c r="D297" s="149">
        <v>1.2636085232406384</v>
      </c>
      <c r="E297" s="149">
        <v>114.12173188886926</v>
      </c>
      <c r="F297" s="149">
        <v>182.72011117776975</v>
      </c>
      <c r="G297" s="149">
        <v>4.5970904490828559</v>
      </c>
      <c r="H297" s="149">
        <v>0</v>
      </c>
      <c r="I297" s="149">
        <v>25.405479999999997</v>
      </c>
      <c r="J297" s="149">
        <v>12.391004828679858</v>
      </c>
      <c r="K297" s="150">
        <v>502.91114410118945</v>
      </c>
      <c r="M297" s="148">
        <v>1993</v>
      </c>
      <c r="N297" s="99">
        <f t="shared" ref="N297:P297" si="168">B297*(B100/100)</f>
        <v>18.461640944717303</v>
      </c>
      <c r="O297" s="99">
        <f t="shared" si="168"/>
        <v>73.109673233547042</v>
      </c>
      <c r="P297" s="99">
        <f t="shared" si="168"/>
        <v>1.2560405916885373</v>
      </c>
      <c r="Q297" s="115">
        <f t="shared" si="161"/>
        <v>63.818870438507268</v>
      </c>
      <c r="R297" s="99">
        <f t="shared" si="162"/>
        <v>0</v>
      </c>
      <c r="S297" s="99">
        <v>0</v>
      </c>
      <c r="T297" s="99">
        <v>0</v>
      </c>
      <c r="U297" s="99">
        <v>0</v>
      </c>
      <c r="V297" s="99">
        <f t="shared" si="163"/>
        <v>5.8265487983246214</v>
      </c>
      <c r="W297" s="99">
        <f t="shared" si="164"/>
        <v>270.72347803508586</v>
      </c>
    </row>
    <row r="298" spans="1:23" ht="15">
      <c r="A298" s="148">
        <v>1994</v>
      </c>
      <c r="B298" s="149">
        <v>85.921756999999999</v>
      </c>
      <c r="C298" s="149">
        <v>72.631746547022374</v>
      </c>
      <c r="D298" s="149">
        <v>1.2807411404477465</v>
      </c>
      <c r="E298" s="149">
        <v>118.8543799019202</v>
      </c>
      <c r="F298" s="149">
        <v>191.13547703368786</v>
      </c>
      <c r="G298" s="149">
        <v>5.2319248826291087</v>
      </c>
      <c r="H298" s="149">
        <v>0</v>
      </c>
      <c r="I298" s="149">
        <v>32.76708</v>
      </c>
      <c r="J298" s="149">
        <v>12.900114336303856</v>
      </c>
      <c r="K298" s="150">
        <v>520.72322084201119</v>
      </c>
      <c r="M298" s="148">
        <v>1994</v>
      </c>
      <c r="N298" s="99">
        <f t="shared" ref="N298:P298" si="169">B298*(B101/100)</f>
        <v>16.493627379784904</v>
      </c>
      <c r="O298" s="99">
        <f t="shared" si="169"/>
        <v>72.631746547022374</v>
      </c>
      <c r="P298" s="99">
        <f t="shared" si="169"/>
        <v>1.2712596991925695</v>
      </c>
      <c r="Q298" s="115">
        <f t="shared" si="161"/>
        <v>67.98323771709974</v>
      </c>
      <c r="R298" s="99">
        <f t="shared" si="162"/>
        <v>0</v>
      </c>
      <c r="S298" s="99">
        <v>0</v>
      </c>
      <c r="T298" s="99">
        <v>0</v>
      </c>
      <c r="U298" s="99">
        <v>0</v>
      </c>
      <c r="V298" s="99">
        <f t="shared" si="163"/>
        <v>6.6807467127876947</v>
      </c>
      <c r="W298" s="99">
        <f t="shared" si="164"/>
        <v>283.76003888902738</v>
      </c>
    </row>
    <row r="299" spans="1:23" ht="15">
      <c r="A299" s="148">
        <v>1995</v>
      </c>
      <c r="B299" s="149">
        <v>53.7709495</v>
      </c>
      <c r="C299" s="149">
        <v>74.435412798254447</v>
      </c>
      <c r="D299" s="149">
        <v>1.3921800181668509</v>
      </c>
      <c r="E299" s="149">
        <v>124.40962689566108</v>
      </c>
      <c r="F299" s="149">
        <v>195.5695123903931</v>
      </c>
      <c r="G299" s="149">
        <v>3.1137577002053405</v>
      </c>
      <c r="H299" s="149">
        <v>0</v>
      </c>
      <c r="I299" s="149">
        <v>29.606114224000006</v>
      </c>
      <c r="J299" s="149">
        <v>14.015629532692575</v>
      </c>
      <c r="K299" s="150">
        <v>496.31318305937333</v>
      </c>
      <c r="M299" s="148">
        <v>1995</v>
      </c>
      <c r="N299" s="99">
        <f t="shared" ref="N299:P299" si="170">B299*(B102/100)</f>
        <v>12.812270198774389</v>
      </c>
      <c r="O299" s="99">
        <f t="shared" si="170"/>
        <v>74.435412798254447</v>
      </c>
      <c r="P299" s="99">
        <f t="shared" si="170"/>
        <v>1.3823813285388693</v>
      </c>
      <c r="Q299" s="115">
        <f t="shared" si="161"/>
        <v>68.400095205558145</v>
      </c>
      <c r="R299" s="99">
        <f t="shared" si="162"/>
        <v>0</v>
      </c>
      <c r="S299" s="99">
        <v>0</v>
      </c>
      <c r="T299" s="99">
        <v>0</v>
      </c>
      <c r="U299" s="99">
        <v>0</v>
      </c>
      <c r="V299" s="99">
        <f t="shared" si="163"/>
        <v>6.9155299409022657</v>
      </c>
      <c r="W299" s="99">
        <f t="shared" si="164"/>
        <v>271.86666626237985</v>
      </c>
    </row>
    <row r="300" spans="1:23" ht="15">
      <c r="A300" s="148">
        <v>1996</v>
      </c>
      <c r="B300" s="149">
        <v>44.708937499999998</v>
      </c>
      <c r="C300" s="149">
        <v>75.379762563121275</v>
      </c>
      <c r="D300" s="149">
        <v>1.149094192</v>
      </c>
      <c r="E300" s="149">
        <v>125.28018774400002</v>
      </c>
      <c r="F300" s="149">
        <v>190.27399035280791</v>
      </c>
      <c r="G300" s="149">
        <v>9.8749650349650437</v>
      </c>
      <c r="H300" s="149">
        <v>0</v>
      </c>
      <c r="I300" s="149">
        <v>27.340169104000001</v>
      </c>
      <c r="J300" s="149">
        <v>14.365317295999999</v>
      </c>
      <c r="K300" s="150">
        <v>488.37242378689422</v>
      </c>
      <c r="M300" s="148">
        <v>1996</v>
      </c>
      <c r="N300" s="99">
        <f t="shared" ref="N300:P300" si="171">B300*(B103/100)</f>
        <v>11.100713216943072</v>
      </c>
      <c r="O300" s="99">
        <f t="shared" si="171"/>
        <v>75.379762563121275</v>
      </c>
      <c r="P300" s="99">
        <f t="shared" si="171"/>
        <v>1.1367998918095015</v>
      </c>
      <c r="Q300" s="115">
        <f t="shared" si="161"/>
        <v>79.274928240063375</v>
      </c>
      <c r="R300" s="99">
        <f t="shared" si="162"/>
        <v>0</v>
      </c>
      <c r="S300" s="99">
        <v>0</v>
      </c>
      <c r="T300" s="99">
        <v>0</v>
      </c>
      <c r="U300" s="99">
        <v>0</v>
      </c>
      <c r="V300" s="99">
        <f t="shared" si="163"/>
        <v>7.9752103436063004</v>
      </c>
      <c r="W300" s="99">
        <f t="shared" si="164"/>
        <v>267.57363294883555</v>
      </c>
    </row>
    <row r="301" spans="1:23" ht="15">
      <c r="A301" s="148">
        <v>1997</v>
      </c>
      <c r="B301" s="149">
        <v>32.237989999999996</v>
      </c>
      <c r="C301" s="149">
        <v>80.794787983934654</v>
      </c>
      <c r="D301" s="149">
        <v>10.238340000000001</v>
      </c>
      <c r="E301" s="149">
        <v>145.49316000000002</v>
      </c>
      <c r="F301" s="149">
        <v>231.03995626689027</v>
      </c>
      <c r="G301" s="149">
        <v>12.078276492793835</v>
      </c>
      <c r="H301" s="149">
        <v>0</v>
      </c>
      <c r="I301" s="149">
        <v>21.823559999999997</v>
      </c>
      <c r="J301" s="149">
        <v>17.745430727272726</v>
      </c>
      <c r="K301" s="150">
        <v>551.45150147089157</v>
      </c>
      <c r="M301" s="148">
        <v>1997</v>
      </c>
      <c r="N301" s="99">
        <f t="shared" ref="N301:P301" si="172">B301*(B104/100)</f>
        <v>7.9778181401709736</v>
      </c>
      <c r="O301" s="99">
        <f t="shared" si="172"/>
        <v>80.794787983934654</v>
      </c>
      <c r="P301" s="99">
        <f t="shared" si="172"/>
        <v>10.214643803861927</v>
      </c>
      <c r="Q301" s="115">
        <f t="shared" si="161"/>
        <v>84.774356489165825</v>
      </c>
      <c r="R301" s="99">
        <f t="shared" si="162"/>
        <v>0</v>
      </c>
      <c r="S301" s="99">
        <v>0</v>
      </c>
      <c r="T301" s="99">
        <v>0</v>
      </c>
      <c r="U301" s="99">
        <v>0</v>
      </c>
      <c r="V301" s="99">
        <f t="shared" si="163"/>
        <v>7.6304260677717899</v>
      </c>
      <c r="W301" s="99">
        <f t="shared" si="164"/>
        <v>307.05422194429548</v>
      </c>
    </row>
    <row r="302" spans="1:23" ht="15">
      <c r="A302" s="148">
        <v>1998</v>
      </c>
      <c r="B302" s="149">
        <v>28.184080000000002</v>
      </c>
      <c r="C302" s="149">
        <v>91.665402283918723</v>
      </c>
      <c r="D302" s="149">
        <v>0.82110000000000005</v>
      </c>
      <c r="E302" s="149">
        <v>152.51194800000002</v>
      </c>
      <c r="F302" s="149">
        <v>233.89658514407756</v>
      </c>
      <c r="G302" s="149">
        <v>11.299999999999997</v>
      </c>
      <c r="H302" s="149">
        <v>0</v>
      </c>
      <c r="I302" s="149">
        <v>19.219360000000002</v>
      </c>
      <c r="J302" s="149">
        <v>16.094792363636362</v>
      </c>
      <c r="K302" s="150">
        <v>553.69326779163259</v>
      </c>
      <c r="M302" s="148">
        <v>1998</v>
      </c>
      <c r="N302" s="99">
        <f t="shared" ref="N302:P302" si="173">B302*(B105/100)</f>
        <v>6.7659380478098221</v>
      </c>
      <c r="O302" s="99">
        <f t="shared" si="173"/>
        <v>91.665402283918723</v>
      </c>
      <c r="P302" s="99">
        <f t="shared" si="173"/>
        <v>0.81834323275492227</v>
      </c>
      <c r="Q302" s="115">
        <f t="shared" si="161"/>
        <v>86.50641046074881</v>
      </c>
      <c r="R302" s="99">
        <f t="shared" si="162"/>
        <v>0</v>
      </c>
      <c r="S302" s="99">
        <v>0</v>
      </c>
      <c r="T302" s="99">
        <v>0</v>
      </c>
      <c r="U302" s="99">
        <v>0</v>
      </c>
      <c r="V302" s="99">
        <f t="shared" si="163"/>
        <v>7.742587910599414</v>
      </c>
      <c r="W302" s="99">
        <f t="shared" si="164"/>
        <v>299.38926799983955</v>
      </c>
    </row>
    <row r="303" spans="1:23" ht="15">
      <c r="A303" s="148">
        <v>1999</v>
      </c>
      <c r="B303" s="149">
        <v>28.555235</v>
      </c>
      <c r="C303" s="149">
        <v>86.790698568671914</v>
      </c>
      <c r="D303" s="149">
        <v>3.0491999999999999</v>
      </c>
      <c r="E303" s="149">
        <v>163.363112</v>
      </c>
      <c r="F303" s="149">
        <v>258.77277037944356</v>
      </c>
      <c r="G303" s="149">
        <v>21.7</v>
      </c>
      <c r="H303" s="149">
        <v>0</v>
      </c>
      <c r="I303" s="149">
        <v>23.73032720000003</v>
      </c>
      <c r="J303" s="149">
        <v>21.123424</v>
      </c>
      <c r="K303" s="150">
        <v>607.08476714811559</v>
      </c>
      <c r="M303" s="148">
        <v>1999</v>
      </c>
      <c r="N303" s="99">
        <f t="shared" ref="N303:P303" si="174">B303*(B106/100)</f>
        <v>6.4971436771696736</v>
      </c>
      <c r="O303" s="99">
        <f t="shared" si="174"/>
        <v>86.790698568671914</v>
      </c>
      <c r="P303" s="99">
        <f t="shared" si="174"/>
        <v>3.0347824428955086</v>
      </c>
      <c r="Q303" s="115">
        <f t="shared" si="161"/>
        <v>99.979840113584913</v>
      </c>
      <c r="R303" s="99">
        <f t="shared" si="162"/>
        <v>0</v>
      </c>
      <c r="S303" s="99">
        <v>0</v>
      </c>
      <c r="T303" s="99">
        <v>0</v>
      </c>
      <c r="U303" s="99">
        <v>0</v>
      </c>
      <c r="V303" s="99">
        <f t="shared" si="163"/>
        <v>7.622963239539323</v>
      </c>
      <c r="W303" s="99">
        <f t="shared" si="164"/>
        <v>324.17430464189721</v>
      </c>
    </row>
    <row r="304" spans="1:23" ht="15">
      <c r="A304" s="148">
        <v>2000</v>
      </c>
      <c r="B304" s="149">
        <v>25.764299999999999</v>
      </c>
      <c r="C304" s="149">
        <v>90.692096496723096</v>
      </c>
      <c r="D304" s="149">
        <v>3.5900800000000004</v>
      </c>
      <c r="E304" s="149">
        <v>183.26529469454943</v>
      </c>
      <c r="F304" s="149">
        <v>278.43960837300114</v>
      </c>
      <c r="G304" s="149">
        <v>6.6000000000000014</v>
      </c>
      <c r="H304" s="149">
        <v>0</v>
      </c>
      <c r="I304" s="149">
        <v>30.179493888057142</v>
      </c>
      <c r="J304" s="149">
        <v>20.135880026967421</v>
      </c>
      <c r="K304" s="150">
        <v>638.66675347929834</v>
      </c>
      <c r="M304" s="148">
        <v>2000</v>
      </c>
      <c r="N304" s="99">
        <f t="shared" ref="N304:P304" si="175">B304*(B107/100)</f>
        <v>5.6863548757455016</v>
      </c>
      <c r="O304" s="99">
        <f t="shared" si="175"/>
        <v>90.692096496723096</v>
      </c>
      <c r="P304" s="99">
        <f t="shared" si="175"/>
        <v>3.5678794430155301</v>
      </c>
      <c r="Q304" s="115">
        <f t="shared" si="161"/>
        <v>105.06756359153839</v>
      </c>
      <c r="R304" s="99">
        <f t="shared" si="162"/>
        <v>0</v>
      </c>
      <c r="S304" s="99">
        <v>0</v>
      </c>
      <c r="T304" s="99">
        <v>0</v>
      </c>
      <c r="U304" s="99">
        <v>0</v>
      </c>
      <c r="V304" s="99">
        <f t="shared" si="163"/>
        <v>7.2257004413931334</v>
      </c>
      <c r="W304" s="99">
        <f t="shared" si="164"/>
        <v>336.41297005461621</v>
      </c>
    </row>
    <row r="305" spans="1:23" ht="15">
      <c r="A305" s="148">
        <v>2001</v>
      </c>
      <c r="B305" s="149">
        <v>48.444009999999999</v>
      </c>
      <c r="C305" s="149">
        <v>90.035100510377106</v>
      </c>
      <c r="D305" s="149">
        <v>4.2866184933050864</v>
      </c>
      <c r="E305" s="149">
        <v>195.16271004648718</v>
      </c>
      <c r="F305" s="149">
        <v>305.96425673931219</v>
      </c>
      <c r="G305" s="149">
        <v>26.000000000000007</v>
      </c>
      <c r="H305" s="149">
        <v>0</v>
      </c>
      <c r="I305" s="149">
        <v>38.761958345578549</v>
      </c>
      <c r="J305" s="149">
        <v>19.345882928654738</v>
      </c>
      <c r="K305" s="150">
        <v>728.00053706371489</v>
      </c>
      <c r="M305" s="148">
        <v>2001</v>
      </c>
      <c r="N305" s="99">
        <f t="shared" ref="N305:P305" si="176">B305*(B108/100)</f>
        <v>9.6548392764868769</v>
      </c>
      <c r="O305" s="99">
        <f t="shared" si="176"/>
        <v>90.035100510377106</v>
      </c>
      <c r="P305" s="99">
        <f t="shared" si="176"/>
        <v>4.2281875754362499</v>
      </c>
      <c r="Q305" s="115">
        <f t="shared" si="161"/>
        <v>105.97599603801244</v>
      </c>
      <c r="R305" s="99">
        <f t="shared" si="162"/>
        <v>0</v>
      </c>
      <c r="S305" s="99">
        <v>0</v>
      </c>
      <c r="T305" s="99">
        <v>0</v>
      </c>
      <c r="U305" s="99">
        <v>0</v>
      </c>
      <c r="V305" s="99">
        <f t="shared" si="163"/>
        <v>7.8488316707066241</v>
      </c>
      <c r="W305" s="99">
        <f t="shared" si="164"/>
        <v>362.12577763618759</v>
      </c>
    </row>
    <row r="306" spans="1:23" ht="15">
      <c r="A306" s="148">
        <v>2002</v>
      </c>
      <c r="B306" s="149">
        <v>61.903412500000002</v>
      </c>
      <c r="C306" s="149">
        <v>100.67841005697287</v>
      </c>
      <c r="D306" s="149">
        <v>2.0349984400000003</v>
      </c>
      <c r="E306" s="149">
        <v>200.77788871199999</v>
      </c>
      <c r="F306" s="149">
        <v>334.67462455193157</v>
      </c>
      <c r="G306" s="149">
        <v>13.099999999999994</v>
      </c>
      <c r="H306" s="149">
        <v>0</v>
      </c>
      <c r="I306" s="149">
        <v>49.314615081360124</v>
      </c>
      <c r="J306" s="149">
        <v>24.122504785454545</v>
      </c>
      <c r="K306" s="150">
        <v>786.60645412771919</v>
      </c>
      <c r="M306" s="148">
        <v>2002</v>
      </c>
      <c r="N306" s="99">
        <f t="shared" ref="N306:P306" si="177">B306*(B109/100)</f>
        <v>11.432741468575591</v>
      </c>
      <c r="O306" s="99">
        <f t="shared" si="177"/>
        <v>100.67841005697287</v>
      </c>
      <c r="P306" s="99">
        <f t="shared" si="177"/>
        <v>2.0159042696244649</v>
      </c>
      <c r="Q306" s="115">
        <f t="shared" si="161"/>
        <v>105.96510089583228</v>
      </c>
      <c r="R306" s="99">
        <f t="shared" si="162"/>
        <v>0</v>
      </c>
      <c r="S306" s="99">
        <v>0</v>
      </c>
      <c r="T306" s="99">
        <v>0</v>
      </c>
      <c r="U306" s="99">
        <v>0</v>
      </c>
      <c r="V306" s="99">
        <f t="shared" si="163"/>
        <v>9.9598823187177654</v>
      </c>
      <c r="W306" s="99">
        <f t="shared" si="164"/>
        <v>385.41941021375027</v>
      </c>
    </row>
    <row r="307" spans="1:23" ht="15">
      <c r="A307" s="148">
        <v>2003</v>
      </c>
      <c r="B307" s="149">
        <v>66.841374999999999</v>
      </c>
      <c r="C307" s="149">
        <v>112.42033253962393</v>
      </c>
      <c r="D307" s="149">
        <v>1.7812163820000002</v>
      </c>
      <c r="E307" s="149">
        <v>203.28537221500002</v>
      </c>
      <c r="F307" s="149">
        <v>364.65857878777615</v>
      </c>
      <c r="G307" s="149">
        <v>8.1000000000000085</v>
      </c>
      <c r="H307" s="149">
        <v>0</v>
      </c>
      <c r="I307" s="149">
        <v>56.848241641717614</v>
      </c>
      <c r="J307" s="149">
        <v>26.810179032000004</v>
      </c>
      <c r="K307" s="150">
        <v>840.74529559811776</v>
      </c>
      <c r="M307" s="148">
        <v>2003</v>
      </c>
      <c r="N307" s="99">
        <f t="shared" ref="N307:P307" si="178">B307*(B110/100)</f>
        <v>12.220749709181353</v>
      </c>
      <c r="O307" s="99">
        <f t="shared" si="178"/>
        <v>112.42033253962393</v>
      </c>
      <c r="P307" s="99">
        <f t="shared" si="178"/>
        <v>1.7521467114338849</v>
      </c>
      <c r="Q307" s="115">
        <f t="shared" si="161"/>
        <v>115.06992783315452</v>
      </c>
      <c r="R307" s="99">
        <f t="shared" si="162"/>
        <v>0</v>
      </c>
      <c r="S307" s="99">
        <v>0</v>
      </c>
      <c r="T307" s="99">
        <v>0</v>
      </c>
      <c r="U307" s="99">
        <v>0</v>
      </c>
      <c r="V307" s="99">
        <f t="shared" si="163"/>
        <v>7.7765064469434018</v>
      </c>
      <c r="W307" s="99">
        <f t="shared" si="164"/>
        <v>402.21999868471471</v>
      </c>
    </row>
    <row r="308" spans="1:23" ht="15">
      <c r="A308" s="148">
        <v>2004</v>
      </c>
      <c r="B308" s="149">
        <v>66.746162500000011</v>
      </c>
      <c r="C308" s="149">
        <v>114.24774775092035</v>
      </c>
      <c r="D308" s="149">
        <v>1.2067591573729866</v>
      </c>
      <c r="E308" s="149">
        <v>219.08226191000443</v>
      </c>
      <c r="F308" s="149">
        <v>371.53152330583691</v>
      </c>
      <c r="G308" s="149">
        <v>12</v>
      </c>
      <c r="H308" s="149">
        <v>0</v>
      </c>
      <c r="I308" s="149">
        <v>56.220008950619729</v>
      </c>
      <c r="J308" s="149">
        <v>23.211838408871866</v>
      </c>
      <c r="K308" s="150">
        <v>864.24630198362627</v>
      </c>
      <c r="M308" s="148">
        <v>2004</v>
      </c>
      <c r="N308" s="99">
        <f t="shared" ref="N308:P308" si="179">B308*(B111/100)</f>
        <v>12.42369215220751</v>
      </c>
      <c r="O308" s="99">
        <f t="shared" si="179"/>
        <v>114.24774775092035</v>
      </c>
      <c r="P308" s="99">
        <f t="shared" si="179"/>
        <v>1.1858139212432535</v>
      </c>
      <c r="Q308" s="115">
        <f t="shared" si="161"/>
        <v>137.79344925420395</v>
      </c>
      <c r="R308" s="99">
        <f t="shared" si="162"/>
        <v>0</v>
      </c>
      <c r="S308" s="99">
        <v>0</v>
      </c>
      <c r="T308" s="99">
        <v>0</v>
      </c>
      <c r="U308" s="99">
        <v>0</v>
      </c>
      <c r="V308" s="99">
        <f t="shared" si="163"/>
        <v>7.2102671360696213</v>
      </c>
      <c r="W308" s="99">
        <f t="shared" si="164"/>
        <v>419.8305305149608</v>
      </c>
    </row>
    <row r="309" spans="1:23" ht="15">
      <c r="A309" s="148">
        <v>2005</v>
      </c>
      <c r="B309" s="149">
        <v>71.496710000000007</v>
      </c>
      <c r="C309" s="149">
        <v>109.48254772780591</v>
      </c>
      <c r="D309" s="149">
        <v>2.6919819138482208</v>
      </c>
      <c r="E309" s="149">
        <v>257.20544703492988</v>
      </c>
      <c r="F309" s="149">
        <v>417.8851795314219</v>
      </c>
      <c r="G309" s="149">
        <v>39.800000000000011</v>
      </c>
      <c r="H309" s="149">
        <v>0</v>
      </c>
      <c r="I309" s="149">
        <v>58.410896275462846</v>
      </c>
      <c r="J309" s="149">
        <v>26.913327216413006</v>
      </c>
      <c r="K309" s="150">
        <v>983.88608969988184</v>
      </c>
      <c r="M309" s="148">
        <v>2005</v>
      </c>
      <c r="N309" s="99">
        <f t="shared" ref="N309:P309" si="180">B309*(B112/100)</f>
        <v>12.974859287443119</v>
      </c>
      <c r="O309" s="99">
        <f t="shared" si="180"/>
        <v>109.48254772780591</v>
      </c>
      <c r="P309" s="99">
        <f t="shared" si="180"/>
        <v>2.6428355686646099</v>
      </c>
      <c r="Q309" s="115">
        <f t="shared" si="161"/>
        <v>148.24589668839164</v>
      </c>
      <c r="R309" s="99">
        <f t="shared" si="162"/>
        <v>0</v>
      </c>
      <c r="S309" s="99">
        <v>0</v>
      </c>
      <c r="T309" s="99">
        <v>0</v>
      </c>
      <c r="U309" s="99">
        <v>0</v>
      </c>
      <c r="V309" s="99">
        <f t="shared" si="163"/>
        <v>7.0915449627878795</v>
      </c>
      <c r="W309" s="99">
        <f t="shared" si="164"/>
        <v>473.87932901852037</v>
      </c>
    </row>
    <row r="310" spans="1:23" ht="15">
      <c r="A310" s="148">
        <v>2006</v>
      </c>
      <c r="B310" s="149">
        <v>78.978996499999994</v>
      </c>
      <c r="C310" s="149">
        <v>124.36880681385875</v>
      </c>
      <c r="D310" s="149">
        <v>1.2954892973022762</v>
      </c>
      <c r="E310" s="149">
        <v>269.51233204057411</v>
      </c>
      <c r="F310" s="149">
        <v>439.25975472895504</v>
      </c>
      <c r="G310" s="149">
        <v>54.600000000000023</v>
      </c>
      <c r="H310" s="149">
        <v>0</v>
      </c>
      <c r="I310" s="149">
        <v>61.989776742331017</v>
      </c>
      <c r="J310" s="149">
        <v>24.224729882829639</v>
      </c>
      <c r="K310" s="150">
        <v>1054.2298860058509</v>
      </c>
      <c r="M310" s="148">
        <v>2006</v>
      </c>
      <c r="N310" s="99">
        <f t="shared" ref="N310:P310" si="181">B310*(B113/100)</f>
        <v>14.301679265966976</v>
      </c>
      <c r="O310" s="99">
        <f t="shared" si="181"/>
        <v>124.36880681385875</v>
      </c>
      <c r="P310" s="99">
        <f t="shared" si="181"/>
        <v>1.2734491235669196</v>
      </c>
      <c r="Q310" s="115">
        <f t="shared" si="161"/>
        <v>165.66388074362683</v>
      </c>
      <c r="R310" s="99">
        <f t="shared" si="162"/>
        <v>0</v>
      </c>
      <c r="S310" s="99">
        <v>0</v>
      </c>
      <c r="T310" s="99">
        <v>0</v>
      </c>
      <c r="U310" s="99">
        <v>0</v>
      </c>
      <c r="V310" s="99">
        <f t="shared" si="163"/>
        <v>8.326707104386589</v>
      </c>
      <c r="W310" s="99">
        <f t="shared" si="164"/>
        <v>512.81422251584422</v>
      </c>
    </row>
    <row r="311" spans="1:23" ht="15">
      <c r="A311" s="148">
        <v>2007</v>
      </c>
      <c r="B311" s="149">
        <v>80.873329749999996</v>
      </c>
      <c r="C311" s="149">
        <v>116.10572808172691</v>
      </c>
      <c r="D311" s="149">
        <v>3.1026836329274787</v>
      </c>
      <c r="E311" s="149">
        <v>297.48695924276581</v>
      </c>
      <c r="F311" s="149">
        <v>450.64800983285528</v>
      </c>
      <c r="G311" s="149">
        <v>35.200000000000003</v>
      </c>
      <c r="H311" s="149">
        <v>0</v>
      </c>
      <c r="I311" s="149">
        <v>64.822857427776086</v>
      </c>
      <c r="J311" s="149">
        <v>26.304192907947503</v>
      </c>
      <c r="K311" s="150">
        <v>1074.5437608759992</v>
      </c>
      <c r="M311" s="148">
        <v>2007</v>
      </c>
      <c r="N311" s="99">
        <f t="shared" ref="N311:P311" si="182">B311*(B114/100)</f>
        <v>14.511856956730666</v>
      </c>
      <c r="O311" s="99">
        <f t="shared" si="182"/>
        <v>116.10572808172691</v>
      </c>
      <c r="P311" s="99">
        <f t="shared" si="182"/>
        <v>3.0256776716041029</v>
      </c>
      <c r="Q311" s="115">
        <f t="shared" si="161"/>
        <v>179.97240928630416</v>
      </c>
      <c r="R311" s="99">
        <f t="shared" si="162"/>
        <v>0</v>
      </c>
      <c r="S311" s="99">
        <v>0</v>
      </c>
      <c r="T311" s="99">
        <v>0</v>
      </c>
      <c r="U311" s="99">
        <v>0</v>
      </c>
      <c r="V311" s="99">
        <f t="shared" si="163"/>
        <v>9.3078995359362029</v>
      </c>
      <c r="W311" s="99">
        <f t="shared" si="164"/>
        <v>523.72091038475742</v>
      </c>
    </row>
    <row r="312" spans="1:23" ht="15">
      <c r="A312" s="148">
        <v>2008</v>
      </c>
      <c r="B312" s="149">
        <v>85.331557999999987</v>
      </c>
      <c r="C312" s="149">
        <v>117.99213779270009</v>
      </c>
      <c r="D312" s="149">
        <v>1.5960591418778334</v>
      </c>
      <c r="E312" s="149">
        <v>323.6931963068343</v>
      </c>
      <c r="F312" s="149">
        <v>481.77284512657155</v>
      </c>
      <c r="G312" s="149">
        <v>29.900000000000006</v>
      </c>
      <c r="H312" s="149">
        <v>0</v>
      </c>
      <c r="I312" s="149">
        <v>72.521598563429606</v>
      </c>
      <c r="J312" s="149">
        <v>28.844039391731371</v>
      </c>
      <c r="K312" s="150">
        <v>1141.6514343231447</v>
      </c>
      <c r="M312" s="148">
        <v>2008</v>
      </c>
      <c r="N312" s="99">
        <f t="shared" ref="N312:P312" si="183">B312*(B115/100)</f>
        <v>15.981027038351488</v>
      </c>
      <c r="O312" s="99">
        <f t="shared" si="183"/>
        <v>117.99213779270009</v>
      </c>
      <c r="P312" s="99">
        <f t="shared" si="183"/>
        <v>1.5674350106044064</v>
      </c>
      <c r="Q312" s="115">
        <f t="shared" si="161"/>
        <v>199.49654002359051</v>
      </c>
      <c r="R312" s="99">
        <f t="shared" si="162"/>
        <v>0</v>
      </c>
      <c r="S312" s="99">
        <v>0</v>
      </c>
      <c r="T312" s="99">
        <v>0</v>
      </c>
      <c r="U312" s="99">
        <v>0</v>
      </c>
      <c r="V312" s="99">
        <f t="shared" si="163"/>
        <v>8.7275169238892101</v>
      </c>
      <c r="W312" s="99">
        <f t="shared" si="164"/>
        <v>559.16891604065108</v>
      </c>
    </row>
    <row r="313" spans="1:23" ht="15">
      <c r="A313" s="148">
        <v>2009</v>
      </c>
      <c r="B313" s="149">
        <v>93.442844250000007</v>
      </c>
      <c r="C313" s="149">
        <v>125.35662227161124</v>
      </c>
      <c r="D313" s="149">
        <v>16.858248359291043</v>
      </c>
      <c r="E313" s="149">
        <v>358.74656645672553</v>
      </c>
      <c r="F313" s="149">
        <v>530.52485249517804</v>
      </c>
      <c r="G313" s="149">
        <v>65.3</v>
      </c>
      <c r="H313" s="149">
        <v>0</v>
      </c>
      <c r="I313" s="149">
        <v>82.170268585313863</v>
      </c>
      <c r="J313" s="149">
        <v>27.339722611561818</v>
      </c>
      <c r="K313" s="150">
        <v>1299.7391250296814</v>
      </c>
      <c r="M313" s="148">
        <v>2009</v>
      </c>
      <c r="N313" s="99">
        <f t="shared" ref="N313:P313" si="184">B313*(B116/100)</f>
        <v>18.248171335444979</v>
      </c>
      <c r="O313" s="99">
        <f t="shared" si="184"/>
        <v>125.35662227161124</v>
      </c>
      <c r="P313" s="99">
        <f t="shared" si="184"/>
        <v>16.52509240846728</v>
      </c>
      <c r="Q313" s="115">
        <f t="shared" si="161"/>
        <v>176.57245897678567</v>
      </c>
      <c r="R313" s="99">
        <f t="shared" si="162"/>
        <v>0</v>
      </c>
      <c r="S313" s="99">
        <v>0</v>
      </c>
      <c r="T313" s="99">
        <v>0</v>
      </c>
      <c r="U313" s="99">
        <v>0</v>
      </c>
      <c r="V313" s="99">
        <f t="shared" si="163"/>
        <v>10.153404810121732</v>
      </c>
      <c r="W313" s="99">
        <f t="shared" si="164"/>
        <v>632.15231181254399</v>
      </c>
    </row>
    <row r="314" spans="1:23" ht="15">
      <c r="A314" s="148">
        <v>2010</v>
      </c>
      <c r="B314" s="149">
        <v>102.68507925000002</v>
      </c>
      <c r="C314" s="149">
        <v>131.48608546463853</v>
      </c>
      <c r="D314" s="149">
        <v>2.5659395380657504</v>
      </c>
      <c r="E314" s="149">
        <v>324.30258206475236</v>
      </c>
      <c r="F314" s="149">
        <v>598.04390299368652</v>
      </c>
      <c r="G314" s="149">
        <v>78.824983476536943</v>
      </c>
      <c r="H314" s="149">
        <v>0</v>
      </c>
      <c r="I314" s="149">
        <v>83.968309190632539</v>
      </c>
      <c r="J314" s="149">
        <v>35.724547009450774</v>
      </c>
      <c r="K314" s="150">
        <v>1357.6014289877635</v>
      </c>
      <c r="M314" s="148">
        <v>2010</v>
      </c>
      <c r="N314" s="99">
        <f t="shared" ref="N314:P314" si="185">B314*(B117/100)</f>
        <v>19.073867405150065</v>
      </c>
      <c r="O314" s="99">
        <f t="shared" si="185"/>
        <v>131.48608546463853</v>
      </c>
      <c r="P314" s="99">
        <f t="shared" si="185"/>
        <v>2.4910224621473254</v>
      </c>
      <c r="Q314" s="115">
        <f t="shared" si="161"/>
        <v>177.21608273330472</v>
      </c>
      <c r="R314" s="99">
        <f t="shared" si="162"/>
        <v>0</v>
      </c>
      <c r="S314" s="99">
        <v>0</v>
      </c>
      <c r="T314" s="99">
        <v>0</v>
      </c>
      <c r="U314" s="99">
        <v>0</v>
      </c>
      <c r="V314" s="99">
        <f t="shared" si="163"/>
        <v>17.00823861181329</v>
      </c>
      <c r="W314" s="99">
        <f t="shared" si="164"/>
        <v>671.07306951768078</v>
      </c>
    </row>
    <row r="315" spans="1:23" ht="15">
      <c r="A315" s="148">
        <v>2011</v>
      </c>
      <c r="B315" s="149">
        <v>108.522374</v>
      </c>
      <c r="C315" s="149">
        <v>120.09590972546444</v>
      </c>
      <c r="D315" s="149">
        <v>3.2043228144821247</v>
      </c>
      <c r="E315" s="149">
        <v>344.49626325263858</v>
      </c>
      <c r="F315" s="149">
        <v>603.72175378867712</v>
      </c>
      <c r="G315" s="149">
        <v>29.943405275779412</v>
      </c>
      <c r="H315" s="149">
        <v>0</v>
      </c>
      <c r="I315" s="149">
        <v>98.767747221806786</v>
      </c>
      <c r="J315" s="149">
        <v>39.304988404694406</v>
      </c>
      <c r="K315" s="150">
        <v>1348.0567644835428</v>
      </c>
      <c r="M315" s="148">
        <v>2011</v>
      </c>
      <c r="N315" s="99">
        <f t="shared" ref="N315:P315" si="186">B315*(B118/100)</f>
        <v>19.905429580616818</v>
      </c>
      <c r="O315" s="99">
        <f t="shared" si="186"/>
        <v>120.09590972546444</v>
      </c>
      <c r="P315" s="99">
        <f t="shared" si="186"/>
        <v>3.1292817755067484</v>
      </c>
      <c r="Q315" s="115">
        <f t="shared" si="161"/>
        <v>177.58001541150028</v>
      </c>
      <c r="R315" s="99">
        <f t="shared" si="162"/>
        <v>0</v>
      </c>
      <c r="S315" s="99">
        <v>0</v>
      </c>
      <c r="T315" s="99">
        <v>0</v>
      </c>
      <c r="U315" s="99">
        <v>0</v>
      </c>
      <c r="V315" s="99">
        <f t="shared" si="163"/>
        <v>21.305538699328274</v>
      </c>
      <c r="W315" s="99">
        <f t="shared" si="164"/>
        <v>657.30891026296115</v>
      </c>
    </row>
    <row r="316" spans="1:23" ht="15">
      <c r="A316" s="148">
        <v>2012</v>
      </c>
      <c r="B316" s="149">
        <v>108.787908</v>
      </c>
      <c r="C316" s="149">
        <v>111.40900146394603</v>
      </c>
      <c r="D316" s="149">
        <v>7.2578956309921523</v>
      </c>
      <c r="E316" s="149">
        <v>355.73497530633512</v>
      </c>
      <c r="F316" s="149">
        <v>619.64415147380225</v>
      </c>
      <c r="G316" s="149">
        <v>22.857905741850146</v>
      </c>
      <c r="H316" s="149">
        <v>0</v>
      </c>
      <c r="I316" s="149">
        <v>113.02806659008377</v>
      </c>
      <c r="J316" s="149">
        <v>47.46478135626019</v>
      </c>
      <c r="K316" s="150">
        <v>1386.1846855632693</v>
      </c>
      <c r="M316" s="148">
        <v>2012</v>
      </c>
      <c r="N316" s="99">
        <f t="shared" ref="N316:P316" si="187">B316*(B119/100)</f>
        <v>18.496583044144629</v>
      </c>
      <c r="O316" s="99">
        <f t="shared" si="187"/>
        <v>111.40900146394603</v>
      </c>
      <c r="P316" s="99">
        <f t="shared" si="187"/>
        <v>7.0983611054257043</v>
      </c>
      <c r="Q316" s="115">
        <f t="shared" si="161"/>
        <v>175.87124633090338</v>
      </c>
      <c r="R316" s="99">
        <f t="shared" si="162"/>
        <v>0</v>
      </c>
      <c r="S316" s="99">
        <v>0</v>
      </c>
      <c r="T316" s="99">
        <v>0</v>
      </c>
      <c r="U316" s="99">
        <v>0</v>
      </c>
      <c r="V316" s="99">
        <f t="shared" si="163"/>
        <v>22.733152662966546</v>
      </c>
      <c r="W316" s="99">
        <f t="shared" si="164"/>
        <v>670.42244455586763</v>
      </c>
    </row>
    <row r="317" spans="1:23" ht="15">
      <c r="A317" s="148">
        <v>2013</v>
      </c>
      <c r="B317" s="149">
        <v>109.32291900000008</v>
      </c>
      <c r="C317" s="149">
        <v>119.56393838820473</v>
      </c>
      <c r="D317" s="149">
        <v>7.6523576254266787</v>
      </c>
      <c r="E317" s="149">
        <v>356.68772257587511</v>
      </c>
      <c r="F317" s="149">
        <v>581.68184308814966</v>
      </c>
      <c r="G317" s="149">
        <v>17.586443421506644</v>
      </c>
      <c r="H317" s="149">
        <v>0</v>
      </c>
      <c r="I317" s="149">
        <v>101.12740771309595</v>
      </c>
      <c r="J317" s="149">
        <v>54.241377772488512</v>
      </c>
      <c r="K317" s="150">
        <v>1347.8640095847472</v>
      </c>
      <c r="M317" s="148">
        <v>2013</v>
      </c>
      <c r="N317" s="99">
        <f t="shared" ref="N317:P317" si="188">B317*(B120/100)</f>
        <v>17.738213846373252</v>
      </c>
      <c r="O317" s="99">
        <f t="shared" si="188"/>
        <v>119.56393838820473</v>
      </c>
      <c r="P317" s="99">
        <f t="shared" si="188"/>
        <v>7.4312059107713502</v>
      </c>
      <c r="Q317" s="115">
        <f t="shared" si="161"/>
        <v>179.64867426931482</v>
      </c>
      <c r="R317" s="99">
        <f t="shared" si="162"/>
        <v>0</v>
      </c>
      <c r="S317" s="99">
        <v>0</v>
      </c>
      <c r="T317" s="99">
        <v>0</v>
      </c>
      <c r="U317" s="99">
        <v>0</v>
      </c>
      <c r="V317" s="99">
        <f t="shared" si="163"/>
        <v>21.931728872825584</v>
      </c>
      <c r="W317" s="99">
        <f t="shared" si="164"/>
        <v>649.86427676988524</v>
      </c>
    </row>
    <row r="318" spans="1:23" ht="15">
      <c r="A318" s="148">
        <v>2014</v>
      </c>
      <c r="B318" s="149">
        <v>108.43848000000003</v>
      </c>
      <c r="C318" s="149">
        <v>140.17268639344567</v>
      </c>
      <c r="D318" s="149">
        <v>2.3718798033616291</v>
      </c>
      <c r="E318" s="149">
        <v>372.28979885290835</v>
      </c>
      <c r="F318" s="149">
        <v>593.67886775886416</v>
      </c>
      <c r="G318" s="149">
        <v>56.539747498230177</v>
      </c>
      <c r="H318" s="149">
        <v>0</v>
      </c>
      <c r="I318" s="149">
        <v>98.065429871255247</v>
      </c>
      <c r="J318" s="149">
        <v>56.364104203437229</v>
      </c>
      <c r="K318" s="150">
        <v>1427.9209943815024</v>
      </c>
      <c r="M318" s="148">
        <v>2014</v>
      </c>
      <c r="N318" s="99">
        <f t="shared" ref="N318:P318" si="189">B318*(B121/100)</f>
        <v>17.51217476277311</v>
      </c>
      <c r="O318" s="99">
        <f t="shared" si="189"/>
        <v>140.17268639344567</v>
      </c>
      <c r="P318" s="99">
        <f t="shared" si="189"/>
        <v>2.3111287503716009</v>
      </c>
      <c r="Q318" s="115">
        <f t="shared" si="161"/>
        <v>183.63629691922353</v>
      </c>
      <c r="R318" s="99">
        <f t="shared" si="162"/>
        <v>0</v>
      </c>
      <c r="S318" s="99">
        <v>0</v>
      </c>
      <c r="T318" s="99">
        <v>0</v>
      </c>
      <c r="U318" s="99">
        <v>0</v>
      </c>
      <c r="V318" s="99">
        <f t="shared" si="163"/>
        <v>31.631779891748529</v>
      </c>
      <c r="W318" s="99">
        <f t="shared" si="164"/>
        <v>681.28835524115527</v>
      </c>
    </row>
    <row r="319" spans="1:23" ht="15">
      <c r="A319" s="148">
        <v>2015</v>
      </c>
      <c r="B319" s="149">
        <v>119.60383751739876</v>
      </c>
      <c r="C319" s="149">
        <v>145.77596204581053</v>
      </c>
      <c r="D319" s="149">
        <v>4.6128396376098708</v>
      </c>
      <c r="E319" s="149">
        <v>380.14250001808483</v>
      </c>
      <c r="F319" s="149">
        <v>626.23740160627153</v>
      </c>
      <c r="G319" s="149">
        <v>14.4811480348</v>
      </c>
      <c r="H319" s="149">
        <v>0</v>
      </c>
      <c r="I319" s="149">
        <v>93.154809450786729</v>
      </c>
      <c r="J319" s="149">
        <v>70.581673963018488</v>
      </c>
      <c r="K319" s="150">
        <v>1454.5901722737808</v>
      </c>
      <c r="M319" s="148">
        <v>2015</v>
      </c>
      <c r="N319" s="99">
        <f t="shared" ref="N319:P319" si="190">B319*(B122/100)</f>
        <v>19.473175705323893</v>
      </c>
      <c r="O319" s="99">
        <f t="shared" si="190"/>
        <v>145.77596204581053</v>
      </c>
      <c r="P319" s="99">
        <f t="shared" si="190"/>
        <v>4.4837511633362253</v>
      </c>
      <c r="Q319" s="115">
        <f t="shared" si="161"/>
        <v>190.1333021358125</v>
      </c>
      <c r="R319" s="99">
        <f t="shared" si="162"/>
        <v>0</v>
      </c>
      <c r="S319" s="99">
        <v>0</v>
      </c>
      <c r="T319" s="99">
        <v>0</v>
      </c>
      <c r="U319" s="99">
        <v>0</v>
      </c>
      <c r="V319" s="99">
        <f t="shared" si="163"/>
        <v>25.344636985873272</v>
      </c>
      <c r="W319" s="99">
        <f t="shared" si="164"/>
        <v>695.03562364739184</v>
      </c>
    </row>
    <row r="320" spans="1:23" ht="15">
      <c r="A320" s="148">
        <v>2016</v>
      </c>
      <c r="B320" s="149">
        <v>116.90072833747486</v>
      </c>
      <c r="C320" s="149">
        <v>145.63336263767118</v>
      </c>
      <c r="D320" s="149">
        <v>3.0303089874667712</v>
      </c>
      <c r="E320" s="149">
        <v>392.80182161755891</v>
      </c>
      <c r="F320" s="149">
        <v>599.37798931259181</v>
      </c>
      <c r="G320" s="149">
        <v>40.263488826300005</v>
      </c>
      <c r="H320" s="149">
        <v>0</v>
      </c>
      <c r="I320" s="149">
        <v>100.96279677279223</v>
      </c>
      <c r="J320" s="149">
        <v>58.667938537804702</v>
      </c>
      <c r="K320" s="150">
        <v>1457.6384350296605</v>
      </c>
      <c r="M320" s="148">
        <v>2016</v>
      </c>
      <c r="N320" s="99">
        <f t="shared" ref="N320:P320" si="191">B320*(B123/100)</f>
        <v>18.553779848338074</v>
      </c>
      <c r="O320" s="99">
        <f t="shared" si="191"/>
        <v>145.63336263767118</v>
      </c>
      <c r="P320" s="99">
        <f t="shared" si="191"/>
        <v>2.9280235194852642</v>
      </c>
      <c r="Q320" s="115">
        <f t="shared" si="161"/>
        <v>207.48379196445279</v>
      </c>
      <c r="R320" s="99">
        <f t="shared" si="162"/>
        <v>0</v>
      </c>
      <c r="S320" s="99">
        <v>0</v>
      </c>
      <c r="T320" s="99">
        <v>0</v>
      </c>
      <c r="U320" s="99">
        <v>0</v>
      </c>
      <c r="V320" s="99">
        <f t="shared" si="163"/>
        <v>33.28448240464553</v>
      </c>
      <c r="W320" s="99">
        <f t="shared" si="164"/>
        <v>715.7094131876504</v>
      </c>
    </row>
    <row r="321" spans="1:23" ht="15">
      <c r="A321" s="148">
        <v>2017</v>
      </c>
      <c r="B321" s="149">
        <v>118.44038052916181</v>
      </c>
      <c r="C321" s="149">
        <v>148.47291328902605</v>
      </c>
      <c r="D321" s="149">
        <v>4.3183580996829178</v>
      </c>
      <c r="E321" s="149">
        <v>415.03676535029507</v>
      </c>
      <c r="F321" s="149">
        <v>634.26164643494167</v>
      </c>
      <c r="G321" s="149">
        <v>52.301198766399999</v>
      </c>
      <c r="H321" s="149">
        <v>0</v>
      </c>
      <c r="I321" s="149">
        <v>116.3077781700308</v>
      </c>
      <c r="J321" s="149">
        <v>62.001095991472738</v>
      </c>
      <c r="K321" s="150">
        <v>1551.140136631011</v>
      </c>
      <c r="M321" s="148">
        <v>2017</v>
      </c>
      <c r="N321" s="99">
        <f t="shared" ref="N321:P321" si="192">B321*(B124/100)</f>
        <v>19.738821184381919</v>
      </c>
      <c r="O321" s="99">
        <f t="shared" si="192"/>
        <v>148.47291328902605</v>
      </c>
      <c r="P321" s="99">
        <f t="shared" si="192"/>
        <v>4.1542494053208543</v>
      </c>
      <c r="Q321" s="115">
        <f t="shared" si="161"/>
        <v>214.69991876982215</v>
      </c>
      <c r="R321" s="99">
        <f t="shared" si="162"/>
        <v>0</v>
      </c>
      <c r="S321" s="99">
        <v>0</v>
      </c>
      <c r="T321" s="99">
        <v>0</v>
      </c>
      <c r="U321" s="99">
        <v>0</v>
      </c>
      <c r="V321" s="99">
        <f t="shared" si="163"/>
        <v>32.892034942502633</v>
      </c>
      <c r="W321" s="99">
        <f t="shared" si="164"/>
        <v>757.05316694083069</v>
      </c>
    </row>
    <row r="322" spans="1:23" ht="15">
      <c r="A322" s="148" t="s">
        <v>1133</v>
      </c>
      <c r="B322" s="149">
        <v>119.46196864248999</v>
      </c>
      <c r="C322" s="149">
        <v>153.05097857222091</v>
      </c>
      <c r="D322" s="149">
        <v>5.3604988793648465</v>
      </c>
      <c r="E322" s="149">
        <v>431.84777136698438</v>
      </c>
      <c r="F322" s="149">
        <v>643.21093069681012</v>
      </c>
      <c r="G322" s="149">
        <v>31.915889848799999</v>
      </c>
      <c r="H322" s="149">
        <v>0</v>
      </c>
      <c r="I322" s="149">
        <v>119.97656343223562</v>
      </c>
      <c r="J322" s="149">
        <v>68.556868532038763</v>
      </c>
      <c r="K322" s="150">
        <v>1573.3814699709449</v>
      </c>
      <c r="M322" s="148" t="s">
        <v>1133</v>
      </c>
      <c r="N322" s="99"/>
      <c r="O322" s="99"/>
      <c r="P322" s="99"/>
      <c r="Q322" s="115"/>
      <c r="R322" s="99"/>
      <c r="S322" s="99"/>
      <c r="T322" s="99"/>
      <c r="U322" s="99"/>
      <c r="V322" s="99"/>
      <c r="W322" s="99"/>
    </row>
    <row r="323" spans="1:23" ht="15">
      <c r="A323" s="148" t="s">
        <v>1134</v>
      </c>
      <c r="B323" s="149">
        <v>121.991743776874</v>
      </c>
      <c r="C323" s="149">
        <v>155.356179710231</v>
      </c>
      <c r="D323" s="149">
        <v>5.4147542093750429</v>
      </c>
      <c r="E323" s="149">
        <v>447.47075735718244</v>
      </c>
      <c r="F323" s="149">
        <v>658.93113199429467</v>
      </c>
      <c r="G323" s="149">
        <v>27.452324454300001</v>
      </c>
      <c r="H323" s="149">
        <v>0</v>
      </c>
      <c r="I323" s="149">
        <v>121.10156758399953</v>
      </c>
      <c r="J323" s="149">
        <v>73.055969852683646</v>
      </c>
      <c r="K323" s="150">
        <v>1610.77442893894</v>
      </c>
    </row>
    <row r="326" spans="1:23" ht="15.75">
      <c r="A326" s="169" t="s">
        <v>1138</v>
      </c>
      <c r="B326" s="168"/>
      <c r="C326" s="168"/>
      <c r="D326" s="168"/>
      <c r="E326" s="168"/>
      <c r="F326" s="168"/>
      <c r="G326" s="168"/>
      <c r="H326" s="168"/>
      <c r="I326" s="168"/>
      <c r="J326" s="168"/>
      <c r="K326" s="168"/>
    </row>
    <row r="327" spans="1:23" ht="15.75" thickBot="1">
      <c r="A327" s="164" t="s">
        <v>1123</v>
      </c>
      <c r="B327" s="165"/>
      <c r="C327" s="165"/>
      <c r="D327" s="165"/>
      <c r="E327" s="165"/>
      <c r="F327" s="165"/>
      <c r="G327" s="165"/>
      <c r="H327" s="165"/>
      <c r="I327" s="165"/>
      <c r="J327" s="165"/>
      <c r="K327" s="165"/>
    </row>
    <row r="328" spans="1:23" ht="60">
      <c r="A328" s="162" t="s">
        <v>1100</v>
      </c>
      <c r="B328" s="162" t="s">
        <v>1124</v>
      </c>
      <c r="C328" s="162" t="s">
        <v>1125</v>
      </c>
      <c r="D328" s="162" t="s">
        <v>1126</v>
      </c>
      <c r="E328" s="162" t="s">
        <v>1127</v>
      </c>
      <c r="F328" s="162" t="s">
        <v>1128</v>
      </c>
      <c r="G328" s="162" t="s">
        <v>1129</v>
      </c>
      <c r="H328" s="162" t="s">
        <v>1130</v>
      </c>
      <c r="I328" s="162" t="s">
        <v>1131</v>
      </c>
      <c r="J328" s="162" t="s">
        <v>1132</v>
      </c>
      <c r="K328" s="163" t="s">
        <v>868</v>
      </c>
      <c r="M328" s="166" t="s">
        <v>1100</v>
      </c>
      <c r="N328" s="166" t="s">
        <v>1124</v>
      </c>
      <c r="O328" s="166" t="s">
        <v>1125</v>
      </c>
      <c r="P328" s="166" t="s">
        <v>1126</v>
      </c>
      <c r="Q328" s="166" t="s">
        <v>1127</v>
      </c>
      <c r="R328" s="166" t="s">
        <v>1128</v>
      </c>
      <c r="S328" s="166" t="s">
        <v>1129</v>
      </c>
      <c r="T328" s="166" t="s">
        <v>1130</v>
      </c>
      <c r="U328" s="166" t="s">
        <v>1131</v>
      </c>
      <c r="V328" s="166" t="s">
        <v>1132</v>
      </c>
      <c r="W328" s="167" t="s">
        <v>868</v>
      </c>
    </row>
    <row r="329" spans="1:23" ht="15">
      <c r="A329" s="159">
        <v>1975</v>
      </c>
      <c r="B329" s="160">
        <v>92.322000000000003</v>
      </c>
      <c r="C329" s="160">
        <v>53.567999999999998</v>
      </c>
      <c r="D329" s="160">
        <v>4.2523520484954807</v>
      </c>
      <c r="E329" s="160">
        <v>231.38422048936562</v>
      </c>
      <c r="F329" s="160">
        <v>243.2824790251494</v>
      </c>
      <c r="G329" s="160">
        <v>37.976216516751606</v>
      </c>
      <c r="H329" s="160">
        <v>0</v>
      </c>
      <c r="I329" s="160">
        <v>15.154147005213197</v>
      </c>
      <c r="J329" s="160">
        <v>37.600387392086006</v>
      </c>
      <c r="K329" s="161">
        <v>715.53980247706124</v>
      </c>
      <c r="M329" s="159">
        <v>1975</v>
      </c>
      <c r="N329" s="99"/>
      <c r="O329" s="99"/>
      <c r="P329" s="99"/>
      <c r="Q329" s="99"/>
      <c r="R329" s="99"/>
      <c r="S329" s="99"/>
      <c r="T329" s="99"/>
      <c r="U329" s="99"/>
      <c r="V329" s="99"/>
      <c r="W329" s="99"/>
    </row>
    <row r="330" spans="1:23" ht="15">
      <c r="A330" s="159">
        <v>1976</v>
      </c>
      <c r="B330" s="160">
        <v>110.96599999999999</v>
      </c>
      <c r="C330" s="160">
        <v>59.345999999999997</v>
      </c>
      <c r="D330" s="160">
        <v>4.7488261756704917</v>
      </c>
      <c r="E330" s="160">
        <v>269.73181817041836</v>
      </c>
      <c r="F330" s="160">
        <v>243.3474624024054</v>
      </c>
      <c r="G330" s="160">
        <v>17.434409158852084</v>
      </c>
      <c r="H330" s="160">
        <v>0</v>
      </c>
      <c r="I330" s="160">
        <v>15.083703556031496</v>
      </c>
      <c r="J330" s="160">
        <v>34.379173808042324</v>
      </c>
      <c r="K330" s="161">
        <v>755.03739327142023</v>
      </c>
      <c r="M330" s="159">
        <v>1976</v>
      </c>
      <c r="N330" s="99"/>
      <c r="O330" s="99"/>
      <c r="P330" s="99"/>
      <c r="Q330" s="99"/>
      <c r="R330" s="99"/>
      <c r="S330" s="99"/>
      <c r="T330" s="99"/>
      <c r="U330" s="99"/>
      <c r="V330" s="99"/>
      <c r="W330" s="99"/>
    </row>
    <row r="331" spans="1:23" ht="15">
      <c r="A331" s="159">
        <v>1977</v>
      </c>
      <c r="B331" s="160">
        <v>112.03100000000001</v>
      </c>
      <c r="C331" s="160">
        <v>54.527999999999999</v>
      </c>
      <c r="D331" s="160">
        <v>4.874849200499221</v>
      </c>
      <c r="E331" s="160">
        <v>302.97540183186868</v>
      </c>
      <c r="F331" s="160">
        <v>241.43852766777687</v>
      </c>
      <c r="G331" s="160">
        <v>1.2329103895214866</v>
      </c>
      <c r="H331" s="160">
        <v>0</v>
      </c>
      <c r="I331" s="160">
        <v>18.889851169630219</v>
      </c>
      <c r="J331" s="160">
        <v>36.800721353393492</v>
      </c>
      <c r="K331" s="161">
        <v>772.77126161268995</v>
      </c>
      <c r="M331" s="159">
        <v>1977</v>
      </c>
      <c r="N331" s="99"/>
      <c r="O331" s="99"/>
      <c r="P331" s="99"/>
      <c r="Q331" s="99"/>
      <c r="R331" s="99"/>
      <c r="S331" s="99"/>
      <c r="T331" s="99"/>
      <c r="U331" s="99"/>
      <c r="V331" s="99"/>
      <c r="W331" s="99"/>
    </row>
    <row r="332" spans="1:23" ht="15">
      <c r="A332" s="159">
        <v>1978</v>
      </c>
      <c r="B332" s="160">
        <v>132.018</v>
      </c>
      <c r="C332" s="160">
        <v>65.643000000000001</v>
      </c>
      <c r="D332" s="160">
        <v>5.4692686837587372</v>
      </c>
      <c r="E332" s="160">
        <v>334.55286170188714</v>
      </c>
      <c r="F332" s="160">
        <v>212.65628476046851</v>
      </c>
      <c r="G332" s="160">
        <v>58.350835570024188</v>
      </c>
      <c r="H332" s="160">
        <v>0</v>
      </c>
      <c r="I332" s="160">
        <v>19.132000526192314</v>
      </c>
      <c r="J332" s="160">
        <v>15.351888715193256</v>
      </c>
      <c r="K332" s="161">
        <v>843.17413995752406</v>
      </c>
      <c r="M332" s="159">
        <v>1978</v>
      </c>
      <c r="N332" s="99"/>
      <c r="O332" s="99"/>
      <c r="P332" s="99"/>
      <c r="Q332" s="99"/>
      <c r="R332" s="99"/>
      <c r="S332" s="99"/>
      <c r="T332" s="99"/>
      <c r="U332" s="99"/>
      <c r="V332" s="99"/>
      <c r="W332" s="99"/>
    </row>
    <row r="333" spans="1:23" ht="15">
      <c r="A333" s="159">
        <v>1979</v>
      </c>
      <c r="B333" s="160">
        <v>161.22800000000001</v>
      </c>
      <c r="C333" s="160">
        <v>90.388999999999996</v>
      </c>
      <c r="D333" s="160">
        <v>5.6164043742323493</v>
      </c>
      <c r="E333" s="160">
        <v>356.75331726329443</v>
      </c>
      <c r="F333" s="160">
        <v>220.83886599377192</v>
      </c>
      <c r="G333" s="160">
        <v>24.73</v>
      </c>
      <c r="H333" s="160">
        <v>0</v>
      </c>
      <c r="I333" s="160">
        <v>24.458185691664909</v>
      </c>
      <c r="J333" s="160">
        <v>17.545002250119126</v>
      </c>
      <c r="K333" s="161">
        <v>901.55877557308281</v>
      </c>
      <c r="M333" s="159">
        <v>1979</v>
      </c>
      <c r="N333" s="99"/>
      <c r="O333" s="99"/>
      <c r="P333" s="99"/>
      <c r="Q333" s="99"/>
      <c r="R333" s="99"/>
      <c r="S333" s="99"/>
      <c r="T333" s="99"/>
      <c r="U333" s="99"/>
      <c r="V333" s="99"/>
      <c r="W333" s="99"/>
    </row>
    <row r="334" spans="1:23" ht="15">
      <c r="A334" s="159">
        <v>1980</v>
      </c>
      <c r="B334" s="160">
        <v>199.61199999999999</v>
      </c>
      <c r="C334" s="160">
        <v>123.584</v>
      </c>
      <c r="D334" s="160">
        <v>6.319869687265947</v>
      </c>
      <c r="E334" s="160">
        <v>398.68583556161445</v>
      </c>
      <c r="F334" s="160">
        <v>211.61308019350301</v>
      </c>
      <c r="G334" s="160">
        <v>100.619</v>
      </c>
      <c r="H334" s="160">
        <v>0</v>
      </c>
      <c r="I334" s="160">
        <v>26.536267442525055</v>
      </c>
      <c r="J334" s="160">
        <v>22.062398637710377</v>
      </c>
      <c r="K334" s="161">
        <v>1089.0324515226189</v>
      </c>
      <c r="M334" s="159">
        <v>1980</v>
      </c>
      <c r="N334" s="99"/>
      <c r="O334" s="99"/>
      <c r="P334" s="99"/>
      <c r="Q334" s="99"/>
      <c r="R334" s="99"/>
      <c r="S334" s="99"/>
      <c r="T334" s="99"/>
      <c r="U334" s="99"/>
      <c r="V334" s="99"/>
      <c r="W334" s="99"/>
    </row>
    <row r="335" spans="1:23" ht="15">
      <c r="A335" s="159">
        <v>1981</v>
      </c>
      <c r="B335" s="160">
        <v>245.50299999999999</v>
      </c>
      <c r="C335" s="160">
        <v>152.23599999999999</v>
      </c>
      <c r="D335" s="160">
        <v>6.32052265630651</v>
      </c>
      <c r="E335" s="160">
        <v>450.96488329822404</v>
      </c>
      <c r="F335" s="160">
        <v>372.42780009090939</v>
      </c>
      <c r="G335" s="160">
        <v>109.693</v>
      </c>
      <c r="H335" s="160">
        <v>0</v>
      </c>
      <c r="I335" s="160">
        <v>34.458954117679369</v>
      </c>
      <c r="J335" s="160">
        <v>25.453735796570605</v>
      </c>
      <c r="K335" s="161">
        <v>1397.0578959596899</v>
      </c>
      <c r="M335" s="159">
        <v>1981</v>
      </c>
      <c r="N335" s="99"/>
      <c r="O335" s="99"/>
      <c r="P335" s="99"/>
      <c r="Q335" s="99"/>
      <c r="R335" s="99"/>
      <c r="S335" s="99"/>
      <c r="T335" s="99"/>
      <c r="U335" s="99"/>
      <c r="V335" s="99"/>
      <c r="W335" s="99"/>
    </row>
    <row r="336" spans="1:23" ht="15">
      <c r="A336" s="159">
        <v>1982</v>
      </c>
      <c r="B336" s="160">
        <v>284.82799999999997</v>
      </c>
      <c r="C336" s="160">
        <v>184.553</v>
      </c>
      <c r="D336" s="160">
        <v>11.28221673920066</v>
      </c>
      <c r="E336" s="160">
        <v>541.47750519561941</v>
      </c>
      <c r="F336" s="160">
        <v>423.67836876550365</v>
      </c>
      <c r="G336" s="160">
        <v>28.413</v>
      </c>
      <c r="H336" s="160">
        <v>0</v>
      </c>
      <c r="I336" s="160">
        <v>29.810787150580644</v>
      </c>
      <c r="J336" s="160">
        <v>24.524148877230452</v>
      </c>
      <c r="K336" s="161">
        <v>1528.5670267281346</v>
      </c>
      <c r="M336" s="159">
        <v>1982</v>
      </c>
      <c r="N336" s="99"/>
      <c r="O336" s="99"/>
      <c r="P336" s="99"/>
      <c r="Q336" s="99"/>
      <c r="R336" s="99"/>
      <c r="S336" s="99"/>
      <c r="T336" s="99"/>
      <c r="U336" s="99"/>
      <c r="V336" s="99"/>
      <c r="W336" s="99"/>
    </row>
    <row r="337" spans="1:23" ht="15">
      <c r="A337" s="159">
        <v>1983</v>
      </c>
      <c r="B337" s="160">
        <v>320.18900000000002</v>
      </c>
      <c r="C337" s="160">
        <v>214.94200000000001</v>
      </c>
      <c r="D337" s="160">
        <v>12.925086845258084</v>
      </c>
      <c r="E337" s="160">
        <v>587.40937538251387</v>
      </c>
      <c r="F337" s="160">
        <v>450.65442074612469</v>
      </c>
      <c r="G337" s="160">
        <v>0</v>
      </c>
      <c r="H337" s="160">
        <v>0</v>
      </c>
      <c r="I337" s="160">
        <v>29.907646893205481</v>
      </c>
      <c r="J337" s="160">
        <v>27.119416947829944</v>
      </c>
      <c r="K337" s="161">
        <v>1643.1469468149323</v>
      </c>
      <c r="M337" s="159">
        <v>1983</v>
      </c>
      <c r="N337" s="99"/>
      <c r="O337" s="99"/>
      <c r="P337" s="99"/>
      <c r="Q337" s="99"/>
      <c r="R337" s="99"/>
      <c r="S337" s="99"/>
      <c r="T337" s="99"/>
      <c r="U337" s="99"/>
      <c r="V337" s="99"/>
      <c r="W337" s="99"/>
    </row>
    <row r="338" spans="1:23" ht="15">
      <c r="A338" s="159">
        <v>1984</v>
      </c>
      <c r="B338" s="160">
        <v>377.76600000000002</v>
      </c>
      <c r="C338" s="160">
        <v>221.21799999999999</v>
      </c>
      <c r="D338" s="160">
        <v>12.097992727211155</v>
      </c>
      <c r="E338" s="160">
        <v>630.08086793665461</v>
      </c>
      <c r="F338" s="160">
        <v>517.54754194829297</v>
      </c>
      <c r="G338" s="160">
        <v>0</v>
      </c>
      <c r="H338" s="160">
        <v>0</v>
      </c>
      <c r="I338" s="160">
        <v>39.170960460599026</v>
      </c>
      <c r="J338" s="160">
        <v>29.72146758051537</v>
      </c>
      <c r="K338" s="161">
        <v>1827.602830653273</v>
      </c>
      <c r="M338" s="159">
        <v>1984</v>
      </c>
      <c r="N338" s="99"/>
      <c r="O338" s="99"/>
      <c r="P338" s="99"/>
      <c r="Q338" s="99"/>
      <c r="R338" s="99"/>
      <c r="S338" s="99"/>
      <c r="T338" s="99"/>
      <c r="U338" s="99"/>
      <c r="V338" s="99"/>
      <c r="W338" s="99"/>
    </row>
    <row r="339" spans="1:23" ht="15">
      <c r="A339" s="159">
        <v>1985</v>
      </c>
      <c r="B339" s="160">
        <v>405.31299999999999</v>
      </c>
      <c r="C339" s="160">
        <v>229.11500000000001</v>
      </c>
      <c r="D339" s="160">
        <v>12.865013693526253</v>
      </c>
      <c r="E339" s="160">
        <v>717.78252515130384</v>
      </c>
      <c r="F339" s="160">
        <v>573.07956718275273</v>
      </c>
      <c r="G339" s="160">
        <v>81.510999999999996</v>
      </c>
      <c r="H339" s="160">
        <v>0</v>
      </c>
      <c r="I339" s="160">
        <v>50.624625025986056</v>
      </c>
      <c r="J339" s="160">
        <v>34.068972593215094</v>
      </c>
      <c r="K339" s="161">
        <v>2104.3597036467841</v>
      </c>
      <c r="M339" s="159">
        <v>1985</v>
      </c>
      <c r="N339" s="99"/>
      <c r="O339" s="99"/>
      <c r="P339" s="99"/>
      <c r="Q339" s="99"/>
      <c r="R339" s="99"/>
      <c r="S339" s="99"/>
      <c r="T339" s="99"/>
      <c r="U339" s="99"/>
      <c r="V339" s="99"/>
      <c r="W339" s="99"/>
    </row>
    <row r="340" spans="1:23" ht="15">
      <c r="A340" s="159">
        <v>1986</v>
      </c>
      <c r="B340" s="160">
        <v>515.07204810791995</v>
      </c>
      <c r="C340" s="160">
        <v>247.93899999999999</v>
      </c>
      <c r="D340" s="160">
        <v>12.774250996887945</v>
      </c>
      <c r="E340" s="160">
        <v>795.3138547722989</v>
      </c>
      <c r="F340" s="160">
        <v>723.98282525161369</v>
      </c>
      <c r="G340" s="160">
        <v>84.228999999999999</v>
      </c>
      <c r="H340" s="160">
        <v>0</v>
      </c>
      <c r="I340" s="160">
        <v>65.544327426891414</v>
      </c>
      <c r="J340" s="160">
        <v>41.254775469892977</v>
      </c>
      <c r="K340" s="161">
        <v>2486.1100820255047</v>
      </c>
      <c r="M340" s="159">
        <v>1986</v>
      </c>
      <c r="N340" s="99"/>
      <c r="O340" s="99"/>
      <c r="P340" s="99"/>
      <c r="Q340" s="99"/>
      <c r="R340" s="99"/>
      <c r="S340" s="99"/>
      <c r="T340" s="99"/>
      <c r="U340" s="99"/>
      <c r="V340" s="99"/>
      <c r="W340" s="99"/>
    </row>
    <row r="341" spans="1:23" ht="15">
      <c r="A341" s="159">
        <v>1987</v>
      </c>
      <c r="B341" s="160">
        <v>522.31775069946093</v>
      </c>
      <c r="C341" s="160">
        <v>264.113</v>
      </c>
      <c r="D341" s="160">
        <v>14.452599087482644</v>
      </c>
      <c r="E341" s="160">
        <v>878.82396030840096</v>
      </c>
      <c r="F341" s="160">
        <v>769.27626471245662</v>
      </c>
      <c r="G341" s="160">
        <v>75.641999999999996</v>
      </c>
      <c r="H341" s="160">
        <v>0</v>
      </c>
      <c r="I341" s="160">
        <v>58.376706472653446</v>
      </c>
      <c r="J341" s="160">
        <v>49.169924574533702</v>
      </c>
      <c r="K341" s="161">
        <v>2632.1722058549881</v>
      </c>
      <c r="M341" s="159">
        <v>1987</v>
      </c>
      <c r="N341" s="99"/>
      <c r="O341" s="99"/>
      <c r="P341" s="99"/>
      <c r="Q341" s="99"/>
      <c r="R341" s="99"/>
      <c r="S341" s="99"/>
      <c r="T341" s="99"/>
      <c r="U341" s="99"/>
      <c r="V341" s="99"/>
      <c r="W341" s="99"/>
    </row>
    <row r="342" spans="1:23" ht="15">
      <c r="A342" s="159">
        <v>1988</v>
      </c>
      <c r="B342" s="160">
        <v>509.50821844716961</v>
      </c>
      <c r="C342" s="160">
        <v>295.98500000000001</v>
      </c>
      <c r="D342" s="160">
        <v>14.784000000000001</v>
      </c>
      <c r="E342" s="160">
        <v>977.93761304932127</v>
      </c>
      <c r="F342" s="160">
        <v>890.2731850840056</v>
      </c>
      <c r="G342" s="160">
        <v>22.429996236356793</v>
      </c>
      <c r="H342" s="160">
        <v>0</v>
      </c>
      <c r="I342" s="160">
        <v>80.271883307926814</v>
      </c>
      <c r="J342" s="160">
        <v>59.648328113966187</v>
      </c>
      <c r="K342" s="161">
        <v>2850.8382242387461</v>
      </c>
      <c r="M342" s="159">
        <v>1988</v>
      </c>
      <c r="N342" s="99">
        <f>B342*(B95/100)</f>
        <v>138.67227872298719</v>
      </c>
      <c r="O342" s="99">
        <f>C342*(C95/100)</f>
        <v>295.98500000000001</v>
      </c>
      <c r="P342" s="99">
        <f>D342*(D95/100)</f>
        <v>14.750019770112532</v>
      </c>
      <c r="Q342" s="115">
        <f>E343*(H95/100)</f>
        <v>649.0925886443016</v>
      </c>
      <c r="R342" s="99">
        <f>F342*(L245/100)</f>
        <v>0</v>
      </c>
      <c r="S342" s="99">
        <v>0</v>
      </c>
      <c r="T342" s="99">
        <v>0</v>
      </c>
      <c r="U342" s="99">
        <v>0</v>
      </c>
      <c r="V342" s="99">
        <f>J343*(S95/100)</f>
        <v>28.278414809089696</v>
      </c>
      <c r="W342" s="99">
        <f>K342*(T95/100)</f>
        <v>1657.2891163933409</v>
      </c>
    </row>
    <row r="343" spans="1:23" ht="15">
      <c r="A343" s="159">
        <v>1989</v>
      </c>
      <c r="B343" s="160">
        <v>525.85416825000004</v>
      </c>
      <c r="C343" s="160">
        <v>321.55099999999999</v>
      </c>
      <c r="D343" s="160">
        <v>15.122999999999999</v>
      </c>
      <c r="E343" s="160">
        <v>1088.5249712582024</v>
      </c>
      <c r="F343" s="160">
        <v>1027.2482284787491</v>
      </c>
      <c r="G343" s="160">
        <v>21.720270982310875</v>
      </c>
      <c r="H343" s="160">
        <v>0</v>
      </c>
      <c r="I343" s="160">
        <v>110.37921731501604</v>
      </c>
      <c r="J343" s="160">
        <v>71.331397937881505</v>
      </c>
      <c r="K343" s="161">
        <v>3181.73225422216</v>
      </c>
      <c r="M343" s="159">
        <v>1989</v>
      </c>
      <c r="N343" s="99">
        <f t="shared" ref="N343:P343" si="193">B343*(B96/100)</f>
        <v>131.81218297229285</v>
      </c>
      <c r="O343" s="99">
        <f t="shared" si="193"/>
        <v>321.55099999999999</v>
      </c>
      <c r="P343" s="99">
        <f t="shared" si="193"/>
        <v>15.081897756662926</v>
      </c>
      <c r="Q343" s="115">
        <f t="shared" ref="Q343:Q371" si="194">E344*(H96/100)</f>
        <v>673.90851383829738</v>
      </c>
      <c r="R343" s="99">
        <f t="shared" ref="R343:R371" si="195">F343*(L246/100)</f>
        <v>0</v>
      </c>
      <c r="S343" s="99">
        <v>0</v>
      </c>
      <c r="T343" s="99">
        <v>0</v>
      </c>
      <c r="U343" s="99">
        <v>0</v>
      </c>
      <c r="V343" s="99">
        <f t="shared" ref="V343:V371" si="196">J344*(S96/100)</f>
        <v>33.575281583701056</v>
      </c>
      <c r="W343" s="99">
        <f t="shared" ref="W343:W371" si="197">K343*(T96/100)</f>
        <v>1804.934950767888</v>
      </c>
    </row>
    <row r="344" spans="1:23" ht="15">
      <c r="A344" s="159">
        <v>1990</v>
      </c>
      <c r="B344" s="160">
        <v>635.10999074999995</v>
      </c>
      <c r="C344" s="160">
        <v>372.08049999999997</v>
      </c>
      <c r="D344" s="160">
        <v>15.347</v>
      </c>
      <c r="E344" s="160">
        <v>1146.5900199803705</v>
      </c>
      <c r="F344" s="160">
        <v>1107.1075799407372</v>
      </c>
      <c r="G344" s="160">
        <v>21.104283025969135</v>
      </c>
      <c r="H344" s="160">
        <v>0</v>
      </c>
      <c r="I344" s="160">
        <v>117.5649278821152</v>
      </c>
      <c r="J344" s="160">
        <v>82.460454297235032</v>
      </c>
      <c r="K344" s="161">
        <v>3497.3647558764269</v>
      </c>
      <c r="M344" s="159">
        <v>1990</v>
      </c>
      <c r="N344" s="99">
        <f t="shared" ref="N344:P344" si="198">B344*(B97/100)</f>
        <v>146.41239820749161</v>
      </c>
      <c r="O344" s="99">
        <f t="shared" si="198"/>
        <v>372.08049999999997</v>
      </c>
      <c r="P344" s="99">
        <f t="shared" si="198"/>
        <v>15.301834837524417</v>
      </c>
      <c r="Q344" s="115">
        <f t="shared" si="194"/>
        <v>705.06171581740216</v>
      </c>
      <c r="R344" s="99">
        <f t="shared" si="195"/>
        <v>0</v>
      </c>
      <c r="S344" s="99">
        <v>0</v>
      </c>
      <c r="T344" s="99">
        <v>0</v>
      </c>
      <c r="U344" s="99">
        <v>0</v>
      </c>
      <c r="V344" s="99">
        <f t="shared" si="196"/>
        <v>37.954590607973458</v>
      </c>
      <c r="W344" s="99">
        <f t="shared" si="197"/>
        <v>1954.7320379805092</v>
      </c>
    </row>
    <row r="345" spans="1:23" ht="15">
      <c r="A345" s="159">
        <v>1991</v>
      </c>
      <c r="B345" s="160">
        <v>691.81627050000009</v>
      </c>
      <c r="C345" s="160">
        <v>390.322</v>
      </c>
      <c r="D345" s="160">
        <v>15.484999999999999</v>
      </c>
      <c r="E345" s="160">
        <v>1234.5201042348872</v>
      </c>
      <c r="F345" s="160">
        <v>1243.8292772451468</v>
      </c>
      <c r="G345" s="160">
        <v>32.427151835203397</v>
      </c>
      <c r="H345" s="160">
        <v>0</v>
      </c>
      <c r="I345" s="160">
        <v>119.46669071521286</v>
      </c>
      <c r="J345" s="160">
        <v>91.455982593700924</v>
      </c>
      <c r="K345" s="161">
        <v>3819.3224771241512</v>
      </c>
      <c r="M345" s="159">
        <v>1991</v>
      </c>
      <c r="N345" s="99">
        <f t="shared" ref="N345:P345" si="199">B345*(B98/100)</f>
        <v>167.3707937759896</v>
      </c>
      <c r="O345" s="99">
        <f t="shared" si="199"/>
        <v>390.322</v>
      </c>
      <c r="P345" s="99">
        <f t="shared" si="199"/>
        <v>15.422292192985477</v>
      </c>
      <c r="Q345" s="115">
        <f t="shared" si="194"/>
        <v>706.16381687500575</v>
      </c>
      <c r="R345" s="99">
        <f t="shared" si="195"/>
        <v>0</v>
      </c>
      <c r="S345" s="99">
        <v>0</v>
      </c>
      <c r="T345" s="99">
        <v>0</v>
      </c>
      <c r="U345" s="99">
        <v>0</v>
      </c>
      <c r="V345" s="99">
        <f t="shared" si="196"/>
        <v>52.885430641715743</v>
      </c>
      <c r="W345" s="99">
        <f t="shared" si="197"/>
        <v>2109.0252597202043</v>
      </c>
    </row>
    <row r="346" spans="1:23" ht="15">
      <c r="A346" s="159">
        <v>1992</v>
      </c>
      <c r="B346" s="160">
        <v>760.10140949999993</v>
      </c>
      <c r="C346" s="160">
        <v>422.66</v>
      </c>
      <c r="D346" s="160">
        <v>15.597</v>
      </c>
      <c r="E346" s="160">
        <v>1287.7180895050585</v>
      </c>
      <c r="F346" s="160">
        <v>1341.6336208965304</v>
      </c>
      <c r="G346" s="160">
        <v>29.815156191193125</v>
      </c>
      <c r="H346" s="160">
        <v>0</v>
      </c>
      <c r="I346" s="160">
        <v>157.52263956516492</v>
      </c>
      <c r="J346" s="160">
        <v>126.49282000000001</v>
      </c>
      <c r="K346" s="161">
        <v>4141.5407356579472</v>
      </c>
      <c r="M346" s="159">
        <v>1992</v>
      </c>
      <c r="N346" s="99">
        <f t="shared" ref="N346:P346" si="200">B346*(B99/100)</f>
        <v>177.90731756054717</v>
      </c>
      <c r="O346" s="99">
        <f t="shared" si="200"/>
        <v>422.66</v>
      </c>
      <c r="P346" s="99">
        <f t="shared" si="200"/>
        <v>15.506404978805266</v>
      </c>
      <c r="Q346" s="115">
        <f t="shared" si="194"/>
        <v>728.60372229404356</v>
      </c>
      <c r="R346" s="99">
        <f t="shared" si="195"/>
        <v>0</v>
      </c>
      <c r="S346" s="99">
        <v>0</v>
      </c>
      <c r="T346" s="99">
        <v>0</v>
      </c>
      <c r="U346" s="99">
        <v>0</v>
      </c>
      <c r="V346" s="99">
        <f t="shared" si="196"/>
        <v>54.511711609676183</v>
      </c>
      <c r="W346" s="99">
        <f t="shared" si="197"/>
        <v>2243.8871424798635</v>
      </c>
    </row>
    <row r="347" spans="1:23" ht="15">
      <c r="A347" s="159">
        <v>1993</v>
      </c>
      <c r="B347" s="160">
        <v>803.41077199999984</v>
      </c>
      <c r="C347" s="160">
        <v>437.31227971112241</v>
      </c>
      <c r="D347" s="160">
        <v>17.502129890980839</v>
      </c>
      <c r="E347" s="160">
        <v>1364.8402809531713</v>
      </c>
      <c r="F347" s="160">
        <v>1475.4134755242458</v>
      </c>
      <c r="G347" s="160">
        <v>29.741505457282642</v>
      </c>
      <c r="H347" s="160">
        <v>0</v>
      </c>
      <c r="I347" s="160">
        <v>186.99194338297346</v>
      </c>
      <c r="J347" s="160">
        <v>129.34774286332467</v>
      </c>
      <c r="K347" s="161">
        <v>4444.5601297831017</v>
      </c>
      <c r="M347" s="159">
        <v>1993</v>
      </c>
      <c r="N347" s="99">
        <f t="shared" ref="N347:P347" si="201">B347*(B100/100)</f>
        <v>166.09042865368986</v>
      </c>
      <c r="O347" s="99">
        <f t="shared" si="201"/>
        <v>437.31227971112241</v>
      </c>
      <c r="P347" s="99">
        <f t="shared" si="201"/>
        <v>17.39730714042576</v>
      </c>
      <c r="Q347" s="115">
        <f t="shared" si="194"/>
        <v>769.96051809761366</v>
      </c>
      <c r="R347" s="99">
        <f t="shared" si="195"/>
        <v>0</v>
      </c>
      <c r="S347" s="99">
        <v>0</v>
      </c>
      <c r="T347" s="99">
        <v>0</v>
      </c>
      <c r="U347" s="99">
        <v>0</v>
      </c>
      <c r="V347" s="99">
        <f t="shared" si="196"/>
        <v>59.649556481492347</v>
      </c>
      <c r="W347" s="99">
        <f t="shared" si="197"/>
        <v>2392.5633599180132</v>
      </c>
    </row>
    <row r="348" spans="1:23" ht="15">
      <c r="A348" s="159">
        <v>1994</v>
      </c>
      <c r="B348" s="160">
        <v>744.80723675000002</v>
      </c>
      <c r="C348" s="160">
        <v>526.35740385564816</v>
      </c>
      <c r="D348" s="160">
        <v>20.010426905140918</v>
      </c>
      <c r="E348" s="160">
        <v>1433.9517340036703</v>
      </c>
      <c r="F348" s="160">
        <v>1531.9513317106239</v>
      </c>
      <c r="G348" s="160">
        <v>42.43095652173912</v>
      </c>
      <c r="H348" s="160">
        <v>0</v>
      </c>
      <c r="I348" s="160">
        <v>221.96298499999997</v>
      </c>
      <c r="J348" s="160">
        <v>132.06550315725937</v>
      </c>
      <c r="K348" s="161">
        <v>4653.5375779040824</v>
      </c>
      <c r="M348" s="159">
        <v>1994</v>
      </c>
      <c r="N348" s="99">
        <f t="shared" ref="N348:P348" si="202">B348*(B101/100)</f>
        <v>142.97395050617666</v>
      </c>
      <c r="O348" s="99">
        <f t="shared" si="202"/>
        <v>526.35740385564816</v>
      </c>
      <c r="P348" s="99">
        <f t="shared" si="202"/>
        <v>19.862287924358451</v>
      </c>
      <c r="Q348" s="115">
        <f t="shared" si="194"/>
        <v>815.80900947956798</v>
      </c>
      <c r="R348" s="99">
        <f t="shared" si="195"/>
        <v>0</v>
      </c>
      <c r="S348" s="99">
        <v>0</v>
      </c>
      <c r="T348" s="99">
        <v>0</v>
      </c>
      <c r="U348" s="99">
        <v>0</v>
      </c>
      <c r="V348" s="99">
        <f t="shared" si="196"/>
        <v>65.465045852214971</v>
      </c>
      <c r="W348" s="99">
        <f t="shared" si="197"/>
        <v>2535.8730919323689</v>
      </c>
    </row>
    <row r="349" spans="1:23" ht="15">
      <c r="A349" s="159">
        <v>1995</v>
      </c>
      <c r="B349" s="160">
        <v>500.28192313522032</v>
      </c>
      <c r="C349" s="160">
        <v>573.70168601710213</v>
      </c>
      <c r="D349" s="160">
        <v>20.223945642250143</v>
      </c>
      <c r="E349" s="160">
        <v>1492.9341098731329</v>
      </c>
      <c r="F349" s="160">
        <v>1654.8834326147221</v>
      </c>
      <c r="G349" s="160">
        <v>18.762208160593502</v>
      </c>
      <c r="H349" s="160">
        <v>0</v>
      </c>
      <c r="I349" s="160">
        <v>265.51996800000001</v>
      </c>
      <c r="J349" s="160">
        <v>137.34001144649227</v>
      </c>
      <c r="K349" s="161">
        <v>4663.6472848895119</v>
      </c>
      <c r="M349" s="159">
        <v>1995</v>
      </c>
      <c r="N349" s="99">
        <f t="shared" ref="N349:P349" si="203">B349*(B102/100)</f>
        <v>119.20464924598221</v>
      </c>
      <c r="O349" s="99">
        <f t="shared" si="203"/>
        <v>573.70168601710213</v>
      </c>
      <c r="P349" s="99">
        <f t="shared" si="203"/>
        <v>20.08160186212427</v>
      </c>
      <c r="Q349" s="115">
        <f t="shared" si="194"/>
        <v>848.33048252837341</v>
      </c>
      <c r="R349" s="99">
        <f t="shared" si="195"/>
        <v>0</v>
      </c>
      <c r="S349" s="99">
        <v>0</v>
      </c>
      <c r="T349" s="99">
        <v>0</v>
      </c>
      <c r="U349" s="99">
        <v>0</v>
      </c>
      <c r="V349" s="99">
        <f t="shared" si="196"/>
        <v>62.898302922170082</v>
      </c>
      <c r="W349" s="99">
        <f t="shared" si="197"/>
        <v>2554.6172925550409</v>
      </c>
    </row>
    <row r="350" spans="1:23" ht="15">
      <c r="A350" s="159">
        <v>1996</v>
      </c>
      <c r="B350" s="160">
        <v>399.70726756051357</v>
      </c>
      <c r="C350" s="160">
        <v>592.22069601802696</v>
      </c>
      <c r="D350" s="160">
        <v>25.167285</v>
      </c>
      <c r="E350" s="160">
        <v>1553.784418</v>
      </c>
      <c r="F350" s="160">
        <v>1716.5906967985234</v>
      </c>
      <c r="G350" s="160">
        <v>35.440298507462671</v>
      </c>
      <c r="H350" s="160">
        <v>0</v>
      </c>
      <c r="I350" s="160">
        <v>274.36408400000005</v>
      </c>
      <c r="J350" s="160">
        <v>130.6557973977929</v>
      </c>
      <c r="K350" s="161">
        <v>4727.9305432823203</v>
      </c>
      <c r="M350" s="159">
        <v>1996</v>
      </c>
      <c r="N350" s="99">
        <f t="shared" ref="N350:P350" si="204">B350*(B103/100)</f>
        <v>99.242701706279519</v>
      </c>
      <c r="O350" s="99">
        <f t="shared" si="204"/>
        <v>592.22069601802696</v>
      </c>
      <c r="P350" s="99">
        <f t="shared" si="204"/>
        <v>24.898017120200439</v>
      </c>
      <c r="Q350" s="115">
        <f t="shared" si="194"/>
        <v>931.21558287543019</v>
      </c>
      <c r="R350" s="99">
        <f t="shared" si="195"/>
        <v>0</v>
      </c>
      <c r="S350" s="99">
        <v>0</v>
      </c>
      <c r="T350" s="99">
        <v>0</v>
      </c>
      <c r="U350" s="99">
        <v>0</v>
      </c>
      <c r="V350" s="99">
        <f t="shared" si="196"/>
        <v>65.767268944511883</v>
      </c>
      <c r="W350" s="99">
        <f t="shared" si="197"/>
        <v>2590.3787564136442</v>
      </c>
    </row>
    <row r="351" spans="1:23" ht="15">
      <c r="A351" s="159">
        <v>1997</v>
      </c>
      <c r="B351" s="160">
        <v>338.8302748117822</v>
      </c>
      <c r="C351" s="160">
        <v>619.05919591235715</v>
      </c>
      <c r="D351" s="160">
        <v>42.586018000000003</v>
      </c>
      <c r="E351" s="160">
        <v>1709.058599</v>
      </c>
      <c r="F351" s="160">
        <v>1815.232490290985</v>
      </c>
      <c r="G351" s="160">
        <v>29.775381062954825</v>
      </c>
      <c r="H351" s="160">
        <v>0</v>
      </c>
      <c r="I351" s="160">
        <v>275.150982</v>
      </c>
      <c r="J351" s="160">
        <v>146.33701995238098</v>
      </c>
      <c r="K351" s="161">
        <v>4976.0299610304592</v>
      </c>
      <c r="M351" s="159">
        <v>1997</v>
      </c>
      <c r="N351" s="99">
        <f t="shared" ref="N351:P351" si="205">B351*(B104/100)</f>
        <v>83.849095828634248</v>
      </c>
      <c r="O351" s="99">
        <f t="shared" si="205"/>
        <v>619.05919591235715</v>
      </c>
      <c r="P351" s="99">
        <f t="shared" si="205"/>
        <v>42.487454498957099</v>
      </c>
      <c r="Q351" s="115">
        <f t="shared" si="194"/>
        <v>940.96833041405307</v>
      </c>
      <c r="R351" s="99">
        <f t="shared" si="195"/>
        <v>0</v>
      </c>
      <c r="S351" s="99">
        <v>0</v>
      </c>
      <c r="T351" s="99">
        <v>0</v>
      </c>
      <c r="U351" s="99">
        <v>0</v>
      </c>
      <c r="V351" s="99">
        <f t="shared" si="196"/>
        <v>99.413403776529123</v>
      </c>
      <c r="W351" s="99">
        <f t="shared" si="197"/>
        <v>2770.7078573189115</v>
      </c>
    </row>
    <row r="352" spans="1:23" ht="15">
      <c r="A352" s="159">
        <v>1998</v>
      </c>
      <c r="B352" s="160">
        <v>322.71729243424892</v>
      </c>
      <c r="C352" s="160">
        <v>645.51911189937596</v>
      </c>
      <c r="D352" s="160">
        <v>22.751200000000001</v>
      </c>
      <c r="E352" s="160">
        <v>1692.8340009999999</v>
      </c>
      <c r="F352" s="160">
        <v>1857.2836907746703</v>
      </c>
      <c r="G352" s="160">
        <v>55.300000000000068</v>
      </c>
      <c r="H352" s="160">
        <v>0</v>
      </c>
      <c r="I352" s="160">
        <v>244.61065099999985</v>
      </c>
      <c r="J352" s="160">
        <v>209.69184128571428</v>
      </c>
      <c r="K352" s="161">
        <v>5050.7077883940092</v>
      </c>
      <c r="M352" s="159">
        <v>1998</v>
      </c>
      <c r="N352" s="99">
        <f t="shared" ref="N352:P352" si="206">B352*(B105/100)</f>
        <v>77.472289589266467</v>
      </c>
      <c r="O352" s="99">
        <f t="shared" si="206"/>
        <v>645.51911189937596</v>
      </c>
      <c r="P352" s="99">
        <f t="shared" si="206"/>
        <v>22.674814951959306</v>
      </c>
      <c r="Q352" s="115">
        <f t="shared" si="194"/>
        <v>1046.7359971885742</v>
      </c>
      <c r="R352" s="99">
        <f t="shared" si="195"/>
        <v>0</v>
      </c>
      <c r="S352" s="99">
        <v>0</v>
      </c>
      <c r="T352" s="99">
        <v>0</v>
      </c>
      <c r="U352" s="99">
        <v>0</v>
      </c>
      <c r="V352" s="99">
        <f t="shared" si="196"/>
        <v>85.125761169733948</v>
      </c>
      <c r="W352" s="99">
        <f t="shared" si="197"/>
        <v>2730.984455851139</v>
      </c>
    </row>
    <row r="353" spans="1:23" ht="15">
      <c r="A353" s="159">
        <v>1999</v>
      </c>
      <c r="B353" s="160">
        <v>317.63530807672845</v>
      </c>
      <c r="C353" s="160">
        <v>689.43234107326441</v>
      </c>
      <c r="D353" s="160">
        <v>34.430159999999994</v>
      </c>
      <c r="E353" s="160">
        <v>1976.709576</v>
      </c>
      <c r="F353" s="160">
        <v>2100.1160476601258</v>
      </c>
      <c r="G353" s="160">
        <v>75.399999999999977</v>
      </c>
      <c r="H353" s="160">
        <v>0</v>
      </c>
      <c r="I353" s="160">
        <v>190.73898399999987</v>
      </c>
      <c r="J353" s="160">
        <v>232.24115338095237</v>
      </c>
      <c r="K353" s="161">
        <v>5616.7035701910709</v>
      </c>
      <c r="M353" s="159">
        <v>1999</v>
      </c>
      <c r="N353" s="99">
        <f t="shared" ref="N353:P353" si="207">B353*(B106/100)</f>
        <v>72.271239704963307</v>
      </c>
      <c r="O353" s="99">
        <f t="shared" si="207"/>
        <v>689.43234107326441</v>
      </c>
      <c r="P353" s="99">
        <f t="shared" si="207"/>
        <v>34.267363595068609</v>
      </c>
      <c r="Q353" s="115">
        <f t="shared" si="194"/>
        <v>1073.8302318267317</v>
      </c>
      <c r="R353" s="99">
        <f t="shared" si="195"/>
        <v>0</v>
      </c>
      <c r="S353" s="99">
        <v>0</v>
      </c>
      <c r="T353" s="99">
        <v>0</v>
      </c>
      <c r="U353" s="99">
        <v>0</v>
      </c>
      <c r="V353" s="99">
        <f t="shared" si="196"/>
        <v>95.465907839273086</v>
      </c>
      <c r="W353" s="99">
        <f t="shared" si="197"/>
        <v>2999.2367998291716</v>
      </c>
    </row>
    <row r="354" spans="1:23" ht="15">
      <c r="A354" s="159">
        <v>2000</v>
      </c>
      <c r="B354" s="160">
        <v>335.39128249999999</v>
      </c>
      <c r="C354" s="160">
        <v>736.09991684450642</v>
      </c>
      <c r="D354" s="160">
        <v>70.334159999999997</v>
      </c>
      <c r="E354" s="160">
        <v>1968.3549570000002</v>
      </c>
      <c r="F354" s="160">
        <v>2258.2751266891546</v>
      </c>
      <c r="G354" s="160">
        <v>80.399999999999977</v>
      </c>
      <c r="H354" s="160">
        <v>0</v>
      </c>
      <c r="I354" s="160">
        <v>266.57851100000005</v>
      </c>
      <c r="J354" s="160">
        <v>252.17097426712778</v>
      </c>
      <c r="K354" s="161">
        <v>5967.6049283007878</v>
      </c>
      <c r="M354" s="159">
        <v>2000</v>
      </c>
      <c r="N354" s="99">
        <f t="shared" ref="N354:P354" si="208">B354*(B107/100)</f>
        <v>74.023119375508443</v>
      </c>
      <c r="O354" s="99">
        <f t="shared" si="208"/>
        <v>736.09991684450642</v>
      </c>
      <c r="P354" s="99">
        <f t="shared" si="208"/>
        <v>69.89922330582192</v>
      </c>
      <c r="Q354" s="115">
        <f t="shared" si="194"/>
        <v>1206.29465721476</v>
      </c>
      <c r="R354" s="99">
        <f t="shared" si="195"/>
        <v>0</v>
      </c>
      <c r="S354" s="99">
        <v>0</v>
      </c>
      <c r="T354" s="99">
        <v>0</v>
      </c>
      <c r="U354" s="99">
        <v>0</v>
      </c>
      <c r="V354" s="99">
        <f t="shared" si="196"/>
        <v>98.208129974926194</v>
      </c>
      <c r="W354" s="99">
        <f t="shared" si="197"/>
        <v>3143.3915842737015</v>
      </c>
    </row>
    <row r="355" spans="1:23" ht="15">
      <c r="A355" s="159">
        <v>2001</v>
      </c>
      <c r="B355" s="160">
        <v>364.48697499999997</v>
      </c>
      <c r="C355" s="160">
        <v>784.67023516532242</v>
      </c>
      <c r="D355" s="160">
        <v>26.578350000000004</v>
      </c>
      <c r="E355" s="160">
        <v>2240.6890040000003</v>
      </c>
      <c r="F355" s="160">
        <v>2420.8538510461544</v>
      </c>
      <c r="G355" s="160">
        <v>91.399999999999977</v>
      </c>
      <c r="H355" s="160">
        <v>0</v>
      </c>
      <c r="I355" s="160">
        <v>430.03842799999978</v>
      </c>
      <c r="J355" s="160">
        <v>262.93962786682039</v>
      </c>
      <c r="K355" s="161">
        <v>6621.6564710782959</v>
      </c>
      <c r="M355" s="159">
        <v>2001</v>
      </c>
      <c r="N355" s="99">
        <f t="shared" ref="N355:P355" si="209">B355*(B108/100)</f>
        <v>72.641863503824112</v>
      </c>
      <c r="O355" s="99">
        <f t="shared" si="209"/>
        <v>784.67023516532242</v>
      </c>
      <c r="P355" s="99">
        <f t="shared" si="209"/>
        <v>26.216060379786615</v>
      </c>
      <c r="Q355" s="115">
        <f t="shared" si="194"/>
        <v>1207.7667418901785</v>
      </c>
      <c r="R355" s="99">
        <f t="shared" si="195"/>
        <v>0</v>
      </c>
      <c r="S355" s="99">
        <v>0</v>
      </c>
      <c r="T355" s="99">
        <v>0</v>
      </c>
      <c r="U355" s="99">
        <v>0</v>
      </c>
      <c r="V355" s="99">
        <f t="shared" si="196"/>
        <v>88.428224649863353</v>
      </c>
      <c r="W355" s="99">
        <f t="shared" si="197"/>
        <v>3293.7784750824421</v>
      </c>
    </row>
    <row r="356" spans="1:23" ht="15">
      <c r="A356" s="159">
        <v>2002</v>
      </c>
      <c r="B356" s="160">
        <v>346.87359000000004</v>
      </c>
      <c r="C356" s="160">
        <v>844.53637362561062</v>
      </c>
      <c r="D356" s="160">
        <v>56.970739999999999</v>
      </c>
      <c r="E356" s="160">
        <v>2288.1866230000001</v>
      </c>
      <c r="F356" s="160">
        <v>2656.3504185057814</v>
      </c>
      <c r="G356" s="160">
        <v>142</v>
      </c>
      <c r="H356" s="160">
        <v>0</v>
      </c>
      <c r="I356" s="160">
        <v>534.80142699999999</v>
      </c>
      <c r="J356" s="160">
        <v>271.77424128571431</v>
      </c>
      <c r="K356" s="161">
        <v>7141.4934134171062</v>
      </c>
      <c r="M356" s="159">
        <v>2002</v>
      </c>
      <c r="N356" s="99">
        <f t="shared" ref="N356:P356" si="210">B356*(B109/100)</f>
        <v>64.062963843014103</v>
      </c>
      <c r="O356" s="99">
        <f t="shared" si="210"/>
        <v>844.53637362561062</v>
      </c>
      <c r="P356" s="99">
        <f t="shared" si="210"/>
        <v>56.436189705219263</v>
      </c>
      <c r="Q356" s="115">
        <f t="shared" si="194"/>
        <v>1288.9841385320278</v>
      </c>
      <c r="R356" s="99">
        <f t="shared" si="195"/>
        <v>0</v>
      </c>
      <c r="S356" s="99">
        <v>0</v>
      </c>
      <c r="T356" s="99">
        <v>0</v>
      </c>
      <c r="U356" s="99">
        <v>0</v>
      </c>
      <c r="V356" s="99">
        <f t="shared" si="196"/>
        <v>112.34244529737202</v>
      </c>
      <c r="W356" s="99">
        <f t="shared" si="197"/>
        <v>3499.1706017678976</v>
      </c>
    </row>
    <row r="357" spans="1:23" ht="15">
      <c r="A357" s="159">
        <v>2003</v>
      </c>
      <c r="B357" s="160">
        <v>346.45498250000003</v>
      </c>
      <c r="C357" s="160">
        <v>904.54096419286566</v>
      </c>
      <c r="D357" s="160">
        <v>48.926879999999997</v>
      </c>
      <c r="E357" s="160">
        <v>2472.810559</v>
      </c>
      <c r="F357" s="160">
        <v>2821.9596457006546</v>
      </c>
      <c r="G357" s="160">
        <v>134.39999999999998</v>
      </c>
      <c r="H357" s="160">
        <v>0</v>
      </c>
      <c r="I357" s="160">
        <v>640.03517562521449</v>
      </c>
      <c r="J357" s="160">
        <v>302.40528702380948</v>
      </c>
      <c r="K357" s="161">
        <v>7671.5334940425446</v>
      </c>
      <c r="M357" s="159">
        <v>2003</v>
      </c>
      <c r="N357" s="99">
        <f t="shared" ref="N357:P357" si="211">B357*(B110/100)</f>
        <v>63.34309589877985</v>
      </c>
      <c r="O357" s="99">
        <f t="shared" si="211"/>
        <v>904.54096419286566</v>
      </c>
      <c r="P357" s="99">
        <f t="shared" si="211"/>
        <v>48.128387297035481</v>
      </c>
      <c r="Q357" s="115">
        <f t="shared" si="194"/>
        <v>1232.8090975701878</v>
      </c>
      <c r="R357" s="99">
        <f t="shared" si="195"/>
        <v>0</v>
      </c>
      <c r="S357" s="99">
        <v>0</v>
      </c>
      <c r="T357" s="99">
        <v>0</v>
      </c>
      <c r="U357" s="99">
        <v>0</v>
      </c>
      <c r="V357" s="99">
        <f t="shared" si="196"/>
        <v>96.084458663061824</v>
      </c>
      <c r="W357" s="99">
        <f t="shared" si="197"/>
        <v>3670.1295957753382</v>
      </c>
    </row>
    <row r="358" spans="1:23" ht="15">
      <c r="A358" s="159">
        <v>2004</v>
      </c>
      <c r="B358" s="160">
        <v>368.39072750000003</v>
      </c>
      <c r="C358" s="160">
        <v>995.67625364153776</v>
      </c>
      <c r="D358" s="160">
        <v>46.998899999999999</v>
      </c>
      <c r="E358" s="160">
        <v>2347.1519508600004</v>
      </c>
      <c r="F358" s="160">
        <v>3081.0384363714147</v>
      </c>
      <c r="G358" s="160">
        <v>122.5</v>
      </c>
      <c r="H358" s="160">
        <v>0</v>
      </c>
      <c r="I358" s="160">
        <v>639.55940858456404</v>
      </c>
      <c r="J358" s="160">
        <v>286.79934149190473</v>
      </c>
      <c r="K358" s="161">
        <v>7888.1150184494218</v>
      </c>
      <c r="M358" s="159">
        <v>2004</v>
      </c>
      <c r="N358" s="99">
        <f t="shared" ref="N358:P358" si="212">B358*(B111/100)</f>
        <v>68.569829616613006</v>
      </c>
      <c r="O358" s="99">
        <f t="shared" si="212"/>
        <v>995.67625364153776</v>
      </c>
      <c r="P358" s="99">
        <f t="shared" si="212"/>
        <v>46.183158886851395</v>
      </c>
      <c r="Q358" s="115">
        <f t="shared" si="194"/>
        <v>1443.7767359402858</v>
      </c>
      <c r="R358" s="99">
        <f t="shared" si="195"/>
        <v>0</v>
      </c>
      <c r="S358" s="99">
        <v>0</v>
      </c>
      <c r="T358" s="99">
        <v>0</v>
      </c>
      <c r="U358" s="99">
        <v>0</v>
      </c>
      <c r="V358" s="99">
        <f t="shared" si="196"/>
        <v>82.742769560886046</v>
      </c>
      <c r="W358" s="99">
        <f t="shared" si="197"/>
        <v>3831.8607847759035</v>
      </c>
    </row>
    <row r="359" spans="1:23" ht="15">
      <c r="A359" s="159">
        <v>2005</v>
      </c>
      <c r="B359" s="160">
        <v>384.61730929085985</v>
      </c>
      <c r="C359" s="160">
        <v>1102.1907970727382</v>
      </c>
      <c r="D359" s="160">
        <v>66.573509999999999</v>
      </c>
      <c r="E359" s="160">
        <v>2694.9556948899999</v>
      </c>
      <c r="F359" s="160">
        <v>3303.7904446605585</v>
      </c>
      <c r="G359" s="160">
        <v>108.29999999999995</v>
      </c>
      <c r="H359" s="160">
        <v>0</v>
      </c>
      <c r="I359" s="160">
        <v>598.35015972999997</v>
      </c>
      <c r="J359" s="160">
        <v>308.84892195523804</v>
      </c>
      <c r="K359" s="161">
        <v>8567.6268375993932</v>
      </c>
      <c r="M359" s="159">
        <v>2005</v>
      </c>
      <c r="N359" s="99">
        <f t="shared" ref="N359:P359" si="213">B359*(B112/100)</f>
        <v>69.79839306681238</v>
      </c>
      <c r="O359" s="99">
        <f t="shared" si="213"/>
        <v>1102.1907970727382</v>
      </c>
      <c r="P359" s="99">
        <f t="shared" si="213"/>
        <v>65.358106328187276</v>
      </c>
      <c r="Q359" s="115">
        <f t="shared" si="194"/>
        <v>1555.1640505029682</v>
      </c>
      <c r="R359" s="99">
        <f t="shared" si="195"/>
        <v>0</v>
      </c>
      <c r="S359" s="99">
        <v>0</v>
      </c>
      <c r="T359" s="99">
        <v>0</v>
      </c>
      <c r="U359" s="99">
        <v>0</v>
      </c>
      <c r="V359" s="99">
        <f t="shared" si="196"/>
        <v>95.29704388689575</v>
      </c>
      <c r="W359" s="99">
        <f t="shared" si="197"/>
        <v>4126.5155586467436</v>
      </c>
    </row>
    <row r="360" spans="1:23" ht="15">
      <c r="A360" s="159">
        <v>2006</v>
      </c>
      <c r="B360" s="160">
        <v>395.31539788201707</v>
      </c>
      <c r="C360" s="160">
        <v>1189.7324456692427</v>
      </c>
      <c r="D360" s="160">
        <v>66.061199999999999</v>
      </c>
      <c r="E360" s="160">
        <v>2827.3017959999997</v>
      </c>
      <c r="F360" s="160">
        <v>3545.4252162633402</v>
      </c>
      <c r="G360" s="160">
        <v>136.79999999999995</v>
      </c>
      <c r="H360" s="160">
        <v>0</v>
      </c>
      <c r="I360" s="160">
        <v>622.78143090000003</v>
      </c>
      <c r="J360" s="160">
        <v>325.53486707142855</v>
      </c>
      <c r="K360" s="161">
        <v>9108.9523537860277</v>
      </c>
      <c r="M360" s="159">
        <v>2006</v>
      </c>
      <c r="N360" s="99">
        <f t="shared" ref="N360:P360" si="214">B360*(B113/100)</f>
        <v>71.584526012643494</v>
      </c>
      <c r="O360" s="99">
        <f t="shared" si="214"/>
        <v>1189.7324456692427</v>
      </c>
      <c r="P360" s="99">
        <f t="shared" si="214"/>
        <v>64.937300074158756</v>
      </c>
      <c r="Q360" s="115">
        <f t="shared" si="194"/>
        <v>1601.4804891540873</v>
      </c>
      <c r="R360" s="99">
        <f t="shared" si="195"/>
        <v>0</v>
      </c>
      <c r="S360" s="99">
        <v>0</v>
      </c>
      <c r="T360" s="99">
        <v>0</v>
      </c>
      <c r="U360" s="99">
        <v>0</v>
      </c>
      <c r="V360" s="99">
        <f t="shared" si="196"/>
        <v>99.134543723271051</v>
      </c>
      <c r="W360" s="99">
        <f t="shared" si="197"/>
        <v>4430.9124425777536</v>
      </c>
    </row>
    <row r="361" spans="1:23" ht="15">
      <c r="A361" s="159">
        <v>2007</v>
      </c>
      <c r="B361" s="160">
        <v>401.81812027962349</v>
      </c>
      <c r="C361" s="160">
        <v>1284.2271011855535</v>
      </c>
      <c r="D361" s="160">
        <v>80.04316</v>
      </c>
      <c r="E361" s="160">
        <v>2875.8203590700004</v>
      </c>
      <c r="F361" s="160">
        <v>3760.5597478504424</v>
      </c>
      <c r="G361" s="160">
        <v>226.59999999999991</v>
      </c>
      <c r="H361" s="160">
        <v>0</v>
      </c>
      <c r="I361" s="160">
        <v>619.0728008399999</v>
      </c>
      <c r="J361" s="160">
        <v>313.16751378999999</v>
      </c>
      <c r="K361" s="161">
        <v>9561.3088030156214</v>
      </c>
      <c r="M361" s="159">
        <v>2007</v>
      </c>
      <c r="N361" s="99">
        <f t="shared" ref="N361:P361" si="215">B361*(B114/100)</f>
        <v>72.101978515609389</v>
      </c>
      <c r="O361" s="99">
        <f t="shared" si="215"/>
        <v>1284.2271011855535</v>
      </c>
      <c r="P361" s="99">
        <f t="shared" si="215"/>
        <v>78.056557041919788</v>
      </c>
      <c r="Q361" s="115">
        <f t="shared" si="194"/>
        <v>1771.4251982056207</v>
      </c>
      <c r="R361" s="99">
        <f t="shared" si="195"/>
        <v>0</v>
      </c>
      <c r="S361" s="99">
        <v>0</v>
      </c>
      <c r="T361" s="99">
        <v>0</v>
      </c>
      <c r="U361" s="99">
        <v>0</v>
      </c>
      <c r="V361" s="99">
        <f t="shared" si="196"/>
        <v>104.65672791847227</v>
      </c>
      <c r="W361" s="99">
        <f t="shared" si="197"/>
        <v>4660.0776376970553</v>
      </c>
    </row>
    <row r="362" spans="1:23" ht="15">
      <c r="A362" s="159">
        <v>2008</v>
      </c>
      <c r="B362" s="160">
        <v>413.91924184446259</v>
      </c>
      <c r="C362" s="160">
        <v>1386.2270071080795</v>
      </c>
      <c r="D362" s="160">
        <v>94.49812</v>
      </c>
      <c r="E362" s="160">
        <v>3186.0343854900002</v>
      </c>
      <c r="F362" s="160">
        <v>3930.5666500848033</v>
      </c>
      <c r="G362" s="160">
        <v>213.5</v>
      </c>
      <c r="H362" s="160">
        <v>0</v>
      </c>
      <c r="I362" s="160">
        <v>710.17972713999995</v>
      </c>
      <c r="J362" s="160">
        <v>324.3183675366667</v>
      </c>
      <c r="K362" s="161">
        <v>10259.243499204013</v>
      </c>
      <c r="M362" s="159">
        <v>2008</v>
      </c>
      <c r="N362" s="99">
        <f t="shared" ref="N362:P362" si="216">B362*(B115/100)</f>
        <v>77.519440060033901</v>
      </c>
      <c r="O362" s="99">
        <f t="shared" si="216"/>
        <v>1386.2270071080795</v>
      </c>
      <c r="P362" s="99">
        <f t="shared" si="216"/>
        <v>92.803366640929852</v>
      </c>
      <c r="Q362" s="115">
        <f t="shared" si="194"/>
        <v>1768.549014721581</v>
      </c>
      <c r="R362" s="99">
        <f t="shared" si="195"/>
        <v>0</v>
      </c>
      <c r="S362" s="99">
        <v>0</v>
      </c>
      <c r="T362" s="99">
        <v>0</v>
      </c>
      <c r="U362" s="99">
        <v>0</v>
      </c>
      <c r="V362" s="99">
        <f t="shared" si="196"/>
        <v>110.97891078897234</v>
      </c>
      <c r="W362" s="99">
        <f t="shared" si="197"/>
        <v>5024.8700210744391</v>
      </c>
    </row>
    <row r="363" spans="1:23" ht="15">
      <c r="A363" s="159">
        <v>2009</v>
      </c>
      <c r="B363" s="160">
        <v>428.91332402619111</v>
      </c>
      <c r="C363" s="160">
        <v>1503.6303919906106</v>
      </c>
      <c r="D363" s="160">
        <v>180.91102000000001</v>
      </c>
      <c r="E363" s="160">
        <v>3180.310227770201</v>
      </c>
      <c r="F363" s="160">
        <v>4174.6646647965181</v>
      </c>
      <c r="G363" s="160">
        <v>271.2</v>
      </c>
      <c r="H363" s="160">
        <v>0</v>
      </c>
      <c r="I363" s="160">
        <v>677.73972690979929</v>
      </c>
      <c r="J363" s="160">
        <v>347.65130370571427</v>
      </c>
      <c r="K363" s="161">
        <v>10765.020659199035</v>
      </c>
      <c r="M363" s="159">
        <v>2009</v>
      </c>
      <c r="N363" s="99">
        <f t="shared" ref="N363:P363" si="217">B363*(B116/100)</f>
        <v>83.761189930658219</v>
      </c>
      <c r="O363" s="99">
        <f t="shared" si="217"/>
        <v>1503.6303919906106</v>
      </c>
      <c r="P363" s="99">
        <f t="shared" si="217"/>
        <v>177.33582158091994</v>
      </c>
      <c r="Q363" s="115">
        <f t="shared" si="194"/>
        <v>1886.0188299175161</v>
      </c>
      <c r="R363" s="99">
        <f t="shared" si="195"/>
        <v>0</v>
      </c>
      <c r="S363" s="99">
        <v>0</v>
      </c>
      <c r="T363" s="99">
        <v>0</v>
      </c>
      <c r="U363" s="99">
        <v>0</v>
      </c>
      <c r="V363" s="99">
        <f t="shared" si="196"/>
        <v>133.18630637848176</v>
      </c>
      <c r="W363" s="99">
        <f t="shared" si="197"/>
        <v>5235.7681363689517</v>
      </c>
    </row>
    <row r="364" spans="1:23" ht="15">
      <c r="A364" s="159">
        <v>2010</v>
      </c>
      <c r="B364" s="160">
        <v>442.1743952322758</v>
      </c>
      <c r="C364" s="160">
        <v>1632.7889687075149</v>
      </c>
      <c r="D364" s="160">
        <v>95.212440000000001</v>
      </c>
      <c r="E364" s="160">
        <v>3463.9647649999997</v>
      </c>
      <c r="F364" s="160">
        <v>4869.8239882533826</v>
      </c>
      <c r="G364" s="160">
        <v>330.8</v>
      </c>
      <c r="H364" s="160">
        <v>0</v>
      </c>
      <c r="I364" s="160">
        <v>724.18466299999989</v>
      </c>
      <c r="J364" s="160">
        <v>468.61329300000006</v>
      </c>
      <c r="K364" s="161">
        <v>12027.562513193172</v>
      </c>
      <c r="M364" s="159">
        <v>2010</v>
      </c>
      <c r="N364" s="99">
        <f t="shared" ref="N364:P364" si="218">B364*(B117/100)</f>
        <v>82.134384529998272</v>
      </c>
      <c r="O364" s="99">
        <f t="shared" si="218"/>
        <v>1632.7889687075149</v>
      </c>
      <c r="P364" s="99">
        <f t="shared" si="218"/>
        <v>92.432546908194922</v>
      </c>
      <c r="Q364" s="115">
        <f t="shared" si="194"/>
        <v>1776.3621407369244</v>
      </c>
      <c r="R364" s="99">
        <f t="shared" si="195"/>
        <v>0</v>
      </c>
      <c r="S364" s="99">
        <v>0</v>
      </c>
      <c r="T364" s="99">
        <v>0</v>
      </c>
      <c r="U364" s="99">
        <v>0</v>
      </c>
      <c r="V364" s="99">
        <f t="shared" si="196"/>
        <v>265.21768549339328</v>
      </c>
      <c r="W364" s="99">
        <f t="shared" si="197"/>
        <v>5945.3187969626706</v>
      </c>
    </row>
    <row r="365" spans="1:23" ht="15">
      <c r="A365" s="159">
        <v>2011</v>
      </c>
      <c r="B365" s="160">
        <v>454.68103352624689</v>
      </c>
      <c r="C365" s="160">
        <v>1776.5325716528232</v>
      </c>
      <c r="D365" s="160">
        <v>89.648393999999996</v>
      </c>
      <c r="E365" s="160">
        <v>3453.1297059999997</v>
      </c>
      <c r="F365" s="160">
        <v>4727.8446558129453</v>
      </c>
      <c r="G365" s="160">
        <v>379.33979897725249</v>
      </c>
      <c r="H365" s="160">
        <v>0</v>
      </c>
      <c r="I365" s="160">
        <v>745.61514499999998</v>
      </c>
      <c r="J365" s="160">
        <v>612.90168200000005</v>
      </c>
      <c r="K365" s="161">
        <v>12239.692986969269</v>
      </c>
      <c r="M365" s="159">
        <v>2011</v>
      </c>
      <c r="N365" s="99">
        <f t="shared" ref="N365:P365" si="219">B365*(B118/100)</f>
        <v>83.398666661114348</v>
      </c>
      <c r="O365" s="99">
        <f t="shared" si="219"/>
        <v>1776.5325716528232</v>
      </c>
      <c r="P365" s="99">
        <f t="shared" si="219"/>
        <v>87.548946154786208</v>
      </c>
      <c r="Q365" s="115">
        <f t="shared" si="194"/>
        <v>1750.4715178944589</v>
      </c>
      <c r="R365" s="99">
        <f t="shared" si="195"/>
        <v>0</v>
      </c>
      <c r="S365" s="99">
        <v>0</v>
      </c>
      <c r="T365" s="99">
        <v>0</v>
      </c>
      <c r="U365" s="99">
        <v>0</v>
      </c>
      <c r="V365" s="99">
        <f t="shared" si="196"/>
        <v>216.6860723924367</v>
      </c>
      <c r="W365" s="99">
        <f t="shared" si="197"/>
        <v>5968.0419038587115</v>
      </c>
    </row>
    <row r="366" spans="1:23" ht="15">
      <c r="A366" s="159">
        <v>2012</v>
      </c>
      <c r="B366" s="160">
        <v>467.58386380084363</v>
      </c>
      <c r="C366" s="160">
        <v>1929.7245448896219</v>
      </c>
      <c r="D366" s="160">
        <v>149.115262</v>
      </c>
      <c r="E366" s="160">
        <v>3506.610475</v>
      </c>
      <c r="F366" s="160">
        <v>5141.7631799004293</v>
      </c>
      <c r="G366" s="160">
        <v>559.67299365906774</v>
      </c>
      <c r="H366" s="160">
        <v>0</v>
      </c>
      <c r="I366" s="160">
        <v>755.34574499999997</v>
      </c>
      <c r="J366" s="160">
        <v>482.73630599999996</v>
      </c>
      <c r="K366" s="161">
        <v>12992.552370249963</v>
      </c>
      <c r="M366" s="159">
        <v>2012</v>
      </c>
      <c r="N366" s="99">
        <f t="shared" ref="N366:P366" si="220">B366*(B119/100)</f>
        <v>79.500598236472342</v>
      </c>
      <c r="O366" s="99">
        <f t="shared" si="220"/>
        <v>1929.7245448896219</v>
      </c>
      <c r="P366" s="99">
        <f t="shared" si="220"/>
        <v>145.83758568893478</v>
      </c>
      <c r="Q366" s="115">
        <f t="shared" si="194"/>
        <v>1877.6927816114023</v>
      </c>
      <c r="R366" s="99">
        <f t="shared" si="195"/>
        <v>0</v>
      </c>
      <c r="S366" s="99">
        <v>0</v>
      </c>
      <c r="T366" s="99">
        <v>0</v>
      </c>
      <c r="U366" s="99">
        <v>0</v>
      </c>
      <c r="V366" s="99">
        <f t="shared" si="196"/>
        <v>207.60144688015734</v>
      </c>
      <c r="W366" s="99">
        <f t="shared" si="197"/>
        <v>6283.7937915492439</v>
      </c>
    </row>
    <row r="367" spans="1:23" ht="15">
      <c r="A367" s="159">
        <v>2013</v>
      </c>
      <c r="B367" s="160">
        <v>481.97842712487329</v>
      </c>
      <c r="C367" s="160">
        <v>2090.4687691999352</v>
      </c>
      <c r="D367" s="160">
        <v>150.692812</v>
      </c>
      <c r="E367" s="160">
        <v>3808.1834065699995</v>
      </c>
      <c r="F367" s="160">
        <v>5303.5112911825636</v>
      </c>
      <c r="G367" s="160">
        <v>215.51078712235096</v>
      </c>
      <c r="H367" s="160">
        <v>0</v>
      </c>
      <c r="I367" s="160">
        <v>733.16882161000001</v>
      </c>
      <c r="J367" s="160">
        <v>495.33774190000003</v>
      </c>
      <c r="K367" s="161">
        <v>13278.852056709722</v>
      </c>
      <c r="M367" s="159">
        <v>2013</v>
      </c>
      <c r="N367" s="99">
        <f t="shared" ref="N367:P367" si="221">B367*(B120/100)</f>
        <v>78.203513845798625</v>
      </c>
      <c r="O367" s="99">
        <f t="shared" si="221"/>
        <v>2090.4687691999352</v>
      </c>
      <c r="P367" s="99">
        <f t="shared" si="221"/>
        <v>146.33781771048848</v>
      </c>
      <c r="Q367" s="115">
        <f t="shared" si="194"/>
        <v>1845.3860399652074</v>
      </c>
      <c r="R367" s="99">
        <f t="shared" si="195"/>
        <v>0</v>
      </c>
      <c r="S367" s="99">
        <v>0</v>
      </c>
      <c r="T367" s="99">
        <v>0</v>
      </c>
      <c r="U367" s="99">
        <v>0</v>
      </c>
      <c r="V367" s="99">
        <f t="shared" si="196"/>
        <v>213.36135857567331</v>
      </c>
      <c r="W367" s="99">
        <f t="shared" si="197"/>
        <v>6402.3162031209258</v>
      </c>
    </row>
    <row r="368" spans="1:23" ht="15">
      <c r="A368" s="159">
        <v>2014</v>
      </c>
      <c r="B368" s="160">
        <v>496.87843123636753</v>
      </c>
      <c r="C368" s="160">
        <v>2059.8110894113211</v>
      </c>
      <c r="D368" s="160">
        <v>215.48699999999999</v>
      </c>
      <c r="E368" s="160">
        <v>3824.2330505300001</v>
      </c>
      <c r="F368" s="160">
        <v>5063.9574622342971</v>
      </c>
      <c r="G368" s="160">
        <v>354.13659790999998</v>
      </c>
      <c r="H368" s="160">
        <v>0</v>
      </c>
      <c r="I368" s="160">
        <v>721.32500434999997</v>
      </c>
      <c r="J368" s="160">
        <v>548.33442076000006</v>
      </c>
      <c r="K368" s="161">
        <v>13284.163056431984</v>
      </c>
      <c r="M368" s="159">
        <v>2014</v>
      </c>
      <c r="N368" s="99">
        <f t="shared" ref="N368:P368" si="222">B368*(B121/100)</f>
        <v>80.242935198499708</v>
      </c>
      <c r="O368" s="99">
        <f t="shared" si="222"/>
        <v>2059.8110894113211</v>
      </c>
      <c r="P368" s="99">
        <f t="shared" si="222"/>
        <v>209.96772278489473</v>
      </c>
      <c r="Q368" s="115">
        <f t="shared" si="194"/>
        <v>1872.8203018954537</v>
      </c>
      <c r="R368" s="99">
        <f t="shared" si="195"/>
        <v>0</v>
      </c>
      <c r="S368" s="99">
        <v>0</v>
      </c>
      <c r="T368" s="99">
        <v>0</v>
      </c>
      <c r="U368" s="99">
        <v>0</v>
      </c>
      <c r="V368" s="99">
        <f t="shared" si="196"/>
        <v>272.49770812013207</v>
      </c>
      <c r="W368" s="99">
        <f t="shared" si="197"/>
        <v>6338.1276940969565</v>
      </c>
    </row>
    <row r="369" spans="1:23" ht="15">
      <c r="A369" s="159">
        <v>2015</v>
      </c>
      <c r="B369" s="160">
        <v>511.7131298508038</v>
      </c>
      <c r="C369" s="160">
        <v>2221.3815013430781</v>
      </c>
      <c r="D369" s="160">
        <v>175.126</v>
      </c>
      <c r="E369" s="160">
        <v>3876.8947293700007</v>
      </c>
      <c r="F369" s="160">
        <v>5442.0703977535368</v>
      </c>
      <c r="G369" s="160">
        <v>112.5717389541</v>
      </c>
      <c r="H369" s="160">
        <v>0</v>
      </c>
      <c r="I369" s="160">
        <v>632.05843905000006</v>
      </c>
      <c r="J369" s="160">
        <v>608.03863886338411</v>
      </c>
      <c r="K369" s="161">
        <v>13579.854575184905</v>
      </c>
      <c r="M369" s="159">
        <v>2015</v>
      </c>
      <c r="N369" s="99">
        <f t="shared" ref="N369:P369" si="223">B369*(B122/100)</f>
        <v>83.314046565239693</v>
      </c>
      <c r="O369" s="99">
        <f t="shared" si="223"/>
        <v>2221.3815013430781</v>
      </c>
      <c r="P369" s="99">
        <f t="shared" si="223"/>
        <v>170.22516885873796</v>
      </c>
      <c r="Q369" s="115">
        <f t="shared" si="194"/>
        <v>2158.1954106869352</v>
      </c>
      <c r="R369" s="99">
        <f t="shared" si="195"/>
        <v>0</v>
      </c>
      <c r="S369" s="99">
        <v>0</v>
      </c>
      <c r="T369" s="99">
        <v>0</v>
      </c>
      <c r="U369" s="99">
        <v>0</v>
      </c>
      <c r="V369" s="99">
        <f t="shared" si="196"/>
        <v>336.93443109004858</v>
      </c>
      <c r="W369" s="99">
        <f t="shared" si="197"/>
        <v>6488.7573652106539</v>
      </c>
    </row>
    <row r="370" spans="1:23" ht="15">
      <c r="A370" s="159">
        <v>2016</v>
      </c>
      <c r="B370" s="160">
        <v>526.88175044406785</v>
      </c>
      <c r="C370" s="160">
        <v>2303.9887612030252</v>
      </c>
      <c r="D370" s="160">
        <v>205.67655299999998</v>
      </c>
      <c r="E370" s="160">
        <v>4458.677565695144</v>
      </c>
      <c r="F370" s="160">
        <v>5627.9737778109902</v>
      </c>
      <c r="G370" s="160">
        <v>272.51644625599999</v>
      </c>
      <c r="H370" s="160">
        <v>0</v>
      </c>
      <c r="I370" s="160">
        <v>821.38724487928607</v>
      </c>
      <c r="J370" s="160">
        <v>779.93811888010612</v>
      </c>
      <c r="K370" s="161">
        <v>14997.040218168619</v>
      </c>
      <c r="M370" s="159">
        <v>2016</v>
      </c>
      <c r="N370" s="99">
        <f t="shared" ref="N370:P370" si="224">B370*(B123/100)</f>
        <v>83.623499552760762</v>
      </c>
      <c r="O370" s="99">
        <f t="shared" si="224"/>
        <v>2303.9887612030252</v>
      </c>
      <c r="P370" s="99">
        <f t="shared" si="224"/>
        <v>198.73411823066149</v>
      </c>
      <c r="Q370" s="115">
        <f t="shared" si="194"/>
        <v>2305.3013799632572</v>
      </c>
      <c r="R370" s="99">
        <f t="shared" si="195"/>
        <v>0</v>
      </c>
      <c r="S370" s="99">
        <v>0</v>
      </c>
      <c r="T370" s="99">
        <v>0</v>
      </c>
      <c r="U370" s="99">
        <v>0</v>
      </c>
      <c r="V370" s="99">
        <f t="shared" si="196"/>
        <v>364.6894552814922</v>
      </c>
      <c r="W370" s="99">
        <f t="shared" si="197"/>
        <v>7363.6387434299813</v>
      </c>
    </row>
    <row r="371" spans="1:23" ht="15">
      <c r="A371" s="159">
        <v>2017</v>
      </c>
      <c r="B371" s="160">
        <v>542.6432995175968</v>
      </c>
      <c r="C371" s="160">
        <v>2437.1901479996291</v>
      </c>
      <c r="D371" s="160">
        <v>207.84594700000002</v>
      </c>
      <c r="E371" s="160">
        <v>4611.3714176837639</v>
      </c>
      <c r="F371" s="160">
        <v>5733.9990044412316</v>
      </c>
      <c r="G371" s="160">
        <v>200.62801537230001</v>
      </c>
      <c r="H371" s="160">
        <v>0</v>
      </c>
      <c r="I371" s="160">
        <v>850.4219252934605</v>
      </c>
      <c r="J371" s="160">
        <v>679.32995469473951</v>
      </c>
      <c r="K371" s="161">
        <v>15263.429712002722</v>
      </c>
      <c r="M371" s="159">
        <v>2017</v>
      </c>
      <c r="N371" s="99">
        <f t="shared" ref="N371:P371" si="225">B371*(B124/100)</f>
        <v>90.434858518911952</v>
      </c>
      <c r="O371" s="99">
        <f t="shared" si="225"/>
        <v>2437.1901479996291</v>
      </c>
      <c r="P371" s="99">
        <f t="shared" si="225"/>
        <v>199.94726740853187</v>
      </c>
      <c r="Q371" s="115">
        <f t="shared" si="194"/>
        <v>2357.7788392601319</v>
      </c>
      <c r="R371" s="99">
        <f t="shared" si="195"/>
        <v>0</v>
      </c>
      <c r="S371" s="99">
        <v>0</v>
      </c>
      <c r="T371" s="99">
        <v>0</v>
      </c>
      <c r="U371" s="99">
        <v>0</v>
      </c>
      <c r="V371" s="99">
        <f t="shared" si="196"/>
        <v>347.82877409972542</v>
      </c>
      <c r="W371" s="99">
        <f t="shared" si="197"/>
        <v>7449.5060304143344</v>
      </c>
    </row>
    <row r="372" spans="1:23" ht="15">
      <c r="A372" s="159" t="s">
        <v>1133</v>
      </c>
      <c r="B372" s="160">
        <v>561.87074806315502</v>
      </c>
      <c r="C372" s="160">
        <v>2520.1955241354603</v>
      </c>
      <c r="D372" s="160">
        <v>226.51599824305973</v>
      </c>
      <c r="E372" s="160">
        <v>4742.440253097292</v>
      </c>
      <c r="F372" s="160">
        <v>5832.9038712847232</v>
      </c>
      <c r="G372" s="160">
        <v>235.72850464940001</v>
      </c>
      <c r="H372" s="160">
        <v>0</v>
      </c>
      <c r="I372" s="160">
        <v>933.96565670583379</v>
      </c>
      <c r="J372" s="160">
        <v>724.97951492814298</v>
      </c>
      <c r="K372" s="161">
        <v>15778.600071107068</v>
      </c>
    </row>
    <row r="373" spans="1:23" ht="15">
      <c r="A373" s="159" t="s">
        <v>1134</v>
      </c>
      <c r="B373" s="160">
        <v>579.16957196031399</v>
      </c>
      <c r="C373" s="160">
        <v>2630.8900700825116</v>
      </c>
      <c r="D373" s="160">
        <v>245.07431161537389</v>
      </c>
      <c r="E373" s="160">
        <v>4969.1468451724359</v>
      </c>
      <c r="F373" s="160">
        <v>5970.3779951664828</v>
      </c>
      <c r="G373" s="160">
        <v>503.00722173869997</v>
      </c>
      <c r="H373" s="160">
        <v>0</v>
      </c>
      <c r="I373" s="160">
        <v>1003.8829830989595</v>
      </c>
      <c r="J373" s="160">
        <v>754.39864134997288</v>
      </c>
      <c r="K373" s="161">
        <v>16655.94764018475</v>
      </c>
    </row>
    <row r="376" spans="1:23" ht="15.75">
      <c r="A376" s="180" t="s">
        <v>1139</v>
      </c>
      <c r="B376" s="179"/>
      <c r="C376" s="179"/>
      <c r="D376" s="179"/>
      <c r="E376" s="179"/>
      <c r="F376" s="179"/>
      <c r="G376" s="179"/>
      <c r="H376" s="179"/>
      <c r="I376" s="179"/>
      <c r="J376" s="179"/>
      <c r="K376" s="179"/>
    </row>
    <row r="377" spans="1:23" ht="15.75" thickBot="1">
      <c r="A377" s="175" t="s">
        <v>1123</v>
      </c>
      <c r="B377" s="176"/>
      <c r="C377" s="176"/>
      <c r="D377" s="176"/>
      <c r="E377" s="176"/>
      <c r="F377" s="176"/>
      <c r="G377" s="176"/>
      <c r="H377" s="176"/>
      <c r="I377" s="176"/>
      <c r="J377" s="176"/>
      <c r="K377" s="176"/>
    </row>
    <row r="378" spans="1:23" ht="60">
      <c r="A378" s="173" t="s">
        <v>1100</v>
      </c>
      <c r="B378" s="173" t="s">
        <v>1124</v>
      </c>
      <c r="C378" s="173" t="s">
        <v>1125</v>
      </c>
      <c r="D378" s="173" t="s">
        <v>1126</v>
      </c>
      <c r="E378" s="173" t="s">
        <v>1127</v>
      </c>
      <c r="F378" s="173" t="s">
        <v>1128</v>
      </c>
      <c r="G378" s="173" t="s">
        <v>1129</v>
      </c>
      <c r="H378" s="173" t="s">
        <v>1130</v>
      </c>
      <c r="I378" s="173" t="s">
        <v>1131</v>
      </c>
      <c r="J378" s="173" t="s">
        <v>1132</v>
      </c>
      <c r="K378" s="174" t="s">
        <v>868</v>
      </c>
      <c r="M378" s="177" t="s">
        <v>1100</v>
      </c>
      <c r="N378" s="177" t="s">
        <v>1124</v>
      </c>
      <c r="O378" s="177" t="s">
        <v>1125</v>
      </c>
      <c r="P378" s="177" t="s">
        <v>1126</v>
      </c>
      <c r="Q378" s="177" t="s">
        <v>1127</v>
      </c>
      <c r="R378" s="177" t="s">
        <v>1128</v>
      </c>
      <c r="S378" s="177" t="s">
        <v>1129</v>
      </c>
      <c r="T378" s="177" t="s">
        <v>1130</v>
      </c>
      <c r="U378" s="177" t="s">
        <v>1131</v>
      </c>
      <c r="V378" s="177" t="s">
        <v>1132</v>
      </c>
      <c r="W378" s="178" t="s">
        <v>868</v>
      </c>
    </row>
    <row r="379" spans="1:23" ht="15">
      <c r="A379" s="170">
        <v>1975</v>
      </c>
      <c r="B379" s="171">
        <v>119.74299999999999</v>
      </c>
      <c r="C379" s="171">
        <v>152.91399999999999</v>
      </c>
      <c r="D379" s="171">
        <v>14.869067025463991</v>
      </c>
      <c r="E379" s="171">
        <v>369.66462366988719</v>
      </c>
      <c r="F379" s="171">
        <v>330.38731563408169</v>
      </c>
      <c r="G379" s="171">
        <v>39.650195068309415</v>
      </c>
      <c r="H379" s="171">
        <v>0</v>
      </c>
      <c r="I379" s="171">
        <v>27.817785053027009</v>
      </c>
      <c r="J379" s="171">
        <v>39.280696559913565</v>
      </c>
      <c r="K379" s="172">
        <v>1094.3266830106827</v>
      </c>
      <c r="M379" s="170">
        <v>1975</v>
      </c>
      <c r="N379" s="99"/>
      <c r="O379" s="99"/>
      <c r="P379" s="99"/>
      <c r="Q379" s="99"/>
      <c r="R379" s="99"/>
      <c r="S379" s="99"/>
      <c r="T379" s="99"/>
      <c r="U379" s="99"/>
      <c r="V379" s="99"/>
      <c r="W379" s="99"/>
    </row>
    <row r="380" spans="1:23" ht="15">
      <c r="A380" s="170">
        <v>1976</v>
      </c>
      <c r="B380" s="171">
        <v>137.42599999999999</v>
      </c>
      <c r="C380" s="171">
        <v>172.47900000000001</v>
      </c>
      <c r="D380" s="171">
        <v>16.30879558308111</v>
      </c>
      <c r="E380" s="171">
        <v>432.36424926223049</v>
      </c>
      <c r="F380" s="171">
        <v>352.42969250418508</v>
      </c>
      <c r="G380" s="171">
        <v>33.194239801594087</v>
      </c>
      <c r="H380" s="171">
        <v>0</v>
      </c>
      <c r="I380" s="171">
        <v>17.695798521879944</v>
      </c>
      <c r="J380" s="171">
        <v>43.518233893748047</v>
      </c>
      <c r="K380" s="172">
        <v>1205.4160095667185</v>
      </c>
      <c r="M380" s="170">
        <v>1976</v>
      </c>
      <c r="N380" s="99"/>
      <c r="O380" s="99"/>
      <c r="P380" s="99"/>
      <c r="Q380" s="99"/>
      <c r="R380" s="99"/>
      <c r="S380" s="99"/>
      <c r="T380" s="99"/>
      <c r="U380" s="99"/>
      <c r="V380" s="99"/>
      <c r="W380" s="99"/>
    </row>
    <row r="381" spans="1:23" ht="15">
      <c r="A381" s="170">
        <v>1977</v>
      </c>
      <c r="B381" s="171">
        <v>152.65</v>
      </c>
      <c r="C381" s="171">
        <v>190.56899999999999</v>
      </c>
      <c r="D381" s="171">
        <v>17.149255681793168</v>
      </c>
      <c r="E381" s="171">
        <v>511.74860797353205</v>
      </c>
      <c r="F381" s="171">
        <v>364.61129951035286</v>
      </c>
      <c r="G381" s="171">
        <v>45.044350711575326</v>
      </c>
      <c r="H381" s="171">
        <v>0</v>
      </c>
      <c r="I381" s="171">
        <v>30.103559807935483</v>
      </c>
      <c r="J381" s="171">
        <v>48.158451276904202</v>
      </c>
      <c r="K381" s="172">
        <v>1360.0345249620932</v>
      </c>
      <c r="M381" s="170">
        <v>1977</v>
      </c>
      <c r="N381" s="99"/>
      <c r="O381" s="99"/>
      <c r="P381" s="99"/>
      <c r="Q381" s="99"/>
      <c r="R381" s="99"/>
      <c r="S381" s="99"/>
      <c r="T381" s="99"/>
      <c r="U381" s="99"/>
      <c r="V381" s="99"/>
      <c r="W381" s="99"/>
    </row>
    <row r="382" spans="1:23" ht="15">
      <c r="A382" s="170">
        <v>1978</v>
      </c>
      <c r="B382" s="171">
        <v>207.714</v>
      </c>
      <c r="C382" s="171">
        <v>226.47499999999999</v>
      </c>
      <c r="D382" s="171">
        <v>20.605982458016012</v>
      </c>
      <c r="E382" s="171">
        <v>573.65243692735157</v>
      </c>
      <c r="F382" s="171">
        <v>417.47558906438195</v>
      </c>
      <c r="G382" s="171">
        <v>77.947274335489851</v>
      </c>
      <c r="H382" s="171">
        <v>0</v>
      </c>
      <c r="I382" s="171">
        <v>19.771142279970533</v>
      </c>
      <c r="J382" s="171">
        <v>53.103613140564192</v>
      </c>
      <c r="K382" s="172">
        <v>1596.7450382057741</v>
      </c>
      <c r="M382" s="170">
        <v>1978</v>
      </c>
      <c r="N382" s="99"/>
      <c r="O382" s="99"/>
      <c r="P382" s="99"/>
      <c r="Q382" s="99"/>
      <c r="R382" s="99"/>
      <c r="S382" s="99"/>
      <c r="T382" s="99"/>
      <c r="U382" s="99"/>
      <c r="V382" s="99"/>
      <c r="W382" s="99"/>
    </row>
    <row r="383" spans="1:23" ht="15">
      <c r="A383" s="170">
        <v>1979</v>
      </c>
      <c r="B383" s="171">
        <v>255.67099999999999</v>
      </c>
      <c r="C383" s="171">
        <v>276.68200000000002</v>
      </c>
      <c r="D383" s="171">
        <v>32.002154916017361</v>
      </c>
      <c r="E383" s="171">
        <v>655.86970566257139</v>
      </c>
      <c r="F383" s="171">
        <v>463.83397853454335</v>
      </c>
      <c r="G383" s="171">
        <v>99.438000000000002</v>
      </c>
      <c r="H383" s="171">
        <v>0</v>
      </c>
      <c r="I383" s="171">
        <v>29.870126232518071</v>
      </c>
      <c r="J383" s="171">
        <v>61.218640868757902</v>
      </c>
      <c r="K383" s="172">
        <v>1874.5856062144082</v>
      </c>
      <c r="M383" s="170">
        <v>1979</v>
      </c>
      <c r="N383" s="99"/>
      <c r="O383" s="99"/>
      <c r="P383" s="99"/>
      <c r="Q383" s="99"/>
      <c r="R383" s="99"/>
      <c r="S383" s="99"/>
      <c r="T383" s="99"/>
      <c r="U383" s="99"/>
      <c r="V383" s="99"/>
      <c r="W383" s="99"/>
    </row>
    <row r="384" spans="1:23" ht="15">
      <c r="A384" s="170">
        <v>1980</v>
      </c>
      <c r="B384" s="171">
        <v>294.274</v>
      </c>
      <c r="C384" s="171">
        <v>328.995</v>
      </c>
      <c r="D384" s="171">
        <v>29.06730323735492</v>
      </c>
      <c r="E384" s="171">
        <v>756.56491660100085</v>
      </c>
      <c r="F384" s="171">
        <v>519.4590873428233</v>
      </c>
      <c r="G384" s="171">
        <v>89.167000000000002</v>
      </c>
      <c r="H384" s="171">
        <v>0</v>
      </c>
      <c r="I384" s="171">
        <v>39.448570350831893</v>
      </c>
      <c r="J384" s="171">
        <v>69.941702530512913</v>
      </c>
      <c r="K384" s="172">
        <v>2126.9175800625235</v>
      </c>
      <c r="M384" s="170">
        <v>1980</v>
      </c>
      <c r="N384" s="99"/>
      <c r="O384" s="99"/>
      <c r="P384" s="99"/>
      <c r="Q384" s="99"/>
      <c r="R384" s="99"/>
      <c r="S384" s="99"/>
      <c r="T384" s="99"/>
      <c r="U384" s="99"/>
      <c r="V384" s="99"/>
      <c r="W384" s="99"/>
    </row>
    <row r="385" spans="1:23" ht="15">
      <c r="A385" s="170">
        <v>1981</v>
      </c>
      <c r="B385" s="171">
        <v>343.928</v>
      </c>
      <c r="C385" s="171">
        <v>312.42099999999999</v>
      </c>
      <c r="D385" s="171">
        <v>27.623864039125383</v>
      </c>
      <c r="E385" s="171">
        <v>886.77156039264105</v>
      </c>
      <c r="F385" s="171">
        <v>610.01088556004686</v>
      </c>
      <c r="G385" s="171">
        <v>62.924999999999997</v>
      </c>
      <c r="H385" s="171">
        <v>0</v>
      </c>
      <c r="I385" s="171">
        <v>58.815037636921872</v>
      </c>
      <c r="J385" s="171">
        <v>75.072740185631318</v>
      </c>
      <c r="K385" s="172">
        <v>2377.5680878143662</v>
      </c>
      <c r="M385" s="170">
        <v>1981</v>
      </c>
      <c r="N385" s="99"/>
      <c r="O385" s="99"/>
      <c r="P385" s="99"/>
      <c r="Q385" s="99"/>
      <c r="R385" s="99"/>
      <c r="S385" s="99"/>
      <c r="T385" s="99"/>
      <c r="U385" s="99"/>
      <c r="V385" s="99"/>
      <c r="W385" s="99"/>
    </row>
    <row r="386" spans="1:23" ht="15">
      <c r="A386" s="170">
        <v>1982</v>
      </c>
      <c r="B386" s="171">
        <v>408.95699999999999</v>
      </c>
      <c r="C386" s="171">
        <v>356.84300000000002</v>
      </c>
      <c r="D386" s="171">
        <v>31.997384092372819</v>
      </c>
      <c r="E386" s="171">
        <v>1035.9132162081996</v>
      </c>
      <c r="F386" s="171">
        <v>696.89713973601158</v>
      </c>
      <c r="G386" s="171">
        <v>171.56700000000001</v>
      </c>
      <c r="H386" s="171">
        <v>0</v>
      </c>
      <c r="I386" s="171">
        <v>44.130873016868776</v>
      </c>
      <c r="J386" s="171">
        <v>87.859426296866488</v>
      </c>
      <c r="K386" s="172">
        <v>2834.1650393503191</v>
      </c>
      <c r="M386" s="170">
        <v>1982</v>
      </c>
      <c r="N386" s="99"/>
      <c r="O386" s="99"/>
      <c r="P386" s="99"/>
      <c r="Q386" s="99"/>
      <c r="R386" s="99"/>
      <c r="S386" s="99"/>
      <c r="T386" s="99"/>
      <c r="U386" s="99"/>
      <c r="V386" s="99"/>
      <c r="W386" s="99"/>
    </row>
    <row r="387" spans="1:23" ht="15">
      <c r="A387" s="170">
        <v>1983</v>
      </c>
      <c r="B387" s="171">
        <v>463.45400000000001</v>
      </c>
      <c r="C387" s="171">
        <v>402.67700000000002</v>
      </c>
      <c r="D387" s="171">
        <v>35.426281064002552</v>
      </c>
      <c r="E387" s="171">
        <v>1154.0439067408181</v>
      </c>
      <c r="F387" s="171">
        <v>786.57814248031423</v>
      </c>
      <c r="G387" s="171">
        <v>254.92599999999999</v>
      </c>
      <c r="H387" s="171">
        <v>0</v>
      </c>
      <c r="I387" s="171">
        <v>64.79230028337652</v>
      </c>
      <c r="J387" s="171">
        <v>91.623339680191037</v>
      </c>
      <c r="K387" s="172">
        <v>3253.5209702487018</v>
      </c>
      <c r="M387" s="170">
        <v>1983</v>
      </c>
      <c r="N387" s="99"/>
      <c r="O387" s="99"/>
      <c r="P387" s="99"/>
      <c r="Q387" s="99"/>
      <c r="R387" s="99"/>
      <c r="S387" s="99"/>
      <c r="T387" s="99"/>
      <c r="U387" s="99"/>
      <c r="V387" s="99"/>
      <c r="W387" s="99"/>
    </row>
    <row r="388" spans="1:23" ht="15">
      <c r="A388" s="170">
        <v>1984</v>
      </c>
      <c r="B388" s="171">
        <v>538.29100000000005</v>
      </c>
      <c r="C388" s="171">
        <v>425.77600000000001</v>
      </c>
      <c r="D388" s="171">
        <v>40.401720033735344</v>
      </c>
      <c r="E388" s="171">
        <v>1284.3837553073809</v>
      </c>
      <c r="F388" s="171">
        <v>899.68792241532947</v>
      </c>
      <c r="G388" s="171">
        <v>236.48099999999999</v>
      </c>
      <c r="H388" s="171">
        <v>0</v>
      </c>
      <c r="I388" s="171">
        <v>103.92820595472595</v>
      </c>
      <c r="J388" s="171">
        <v>95.859830601594922</v>
      </c>
      <c r="K388" s="172">
        <v>3624.8094343127659</v>
      </c>
      <c r="M388" s="170">
        <v>1984</v>
      </c>
      <c r="N388" s="99"/>
      <c r="O388" s="99"/>
      <c r="P388" s="99"/>
      <c r="Q388" s="99"/>
      <c r="R388" s="99"/>
      <c r="S388" s="99"/>
      <c r="T388" s="99"/>
      <c r="U388" s="99"/>
      <c r="V388" s="99"/>
      <c r="W388" s="99"/>
    </row>
    <row r="389" spans="1:23" ht="15">
      <c r="A389" s="170">
        <v>1985</v>
      </c>
      <c r="B389" s="171">
        <v>593.41099999999994</v>
      </c>
      <c r="C389" s="171">
        <v>447.73899999999998</v>
      </c>
      <c r="D389" s="171">
        <v>41.470914621627003</v>
      </c>
      <c r="E389" s="171">
        <v>1478.0950268927047</v>
      </c>
      <c r="F389" s="171">
        <v>1067.2208747007362</v>
      </c>
      <c r="G389" s="171">
        <v>164.48699999999999</v>
      </c>
      <c r="H389" s="171">
        <v>0</v>
      </c>
      <c r="I389" s="171">
        <v>104.87812725615083</v>
      </c>
      <c r="J389" s="171">
        <v>102.20157600684195</v>
      </c>
      <c r="K389" s="172">
        <v>3999.5035194780608</v>
      </c>
      <c r="M389" s="170">
        <v>1985</v>
      </c>
      <c r="N389" s="99"/>
      <c r="O389" s="99"/>
      <c r="P389" s="99"/>
      <c r="Q389" s="99"/>
      <c r="R389" s="99"/>
      <c r="S389" s="99"/>
      <c r="T389" s="99"/>
      <c r="U389" s="99"/>
      <c r="V389" s="99"/>
      <c r="W389" s="99"/>
    </row>
    <row r="390" spans="1:23" ht="15">
      <c r="A390" s="170">
        <v>1986</v>
      </c>
      <c r="B390" s="171">
        <v>587.50606931574998</v>
      </c>
      <c r="C390" s="171">
        <v>475.44</v>
      </c>
      <c r="D390" s="171">
        <v>36.066631615402216</v>
      </c>
      <c r="E390" s="171">
        <v>1629.3924931526926</v>
      </c>
      <c r="F390" s="171">
        <v>1259.2052729917461</v>
      </c>
      <c r="G390" s="171">
        <v>158.072</v>
      </c>
      <c r="H390" s="171">
        <v>0</v>
      </c>
      <c r="I390" s="171">
        <v>108.1206388913285</v>
      </c>
      <c r="J390" s="171">
        <v>113.28609188406988</v>
      </c>
      <c r="K390" s="172">
        <v>4367.0891978509899</v>
      </c>
      <c r="M390" s="170">
        <v>1986</v>
      </c>
      <c r="N390" s="99"/>
      <c r="O390" s="99"/>
      <c r="P390" s="99"/>
      <c r="Q390" s="99"/>
      <c r="R390" s="99"/>
      <c r="S390" s="99"/>
      <c r="T390" s="99"/>
      <c r="U390" s="99"/>
      <c r="V390" s="99"/>
      <c r="W390" s="99"/>
    </row>
    <row r="391" spans="1:23" ht="15">
      <c r="A391" s="170">
        <v>1987</v>
      </c>
      <c r="B391" s="171">
        <v>659.20596423531413</v>
      </c>
      <c r="C391" s="171">
        <v>526.99099999999999</v>
      </c>
      <c r="D391" s="171">
        <v>36.119640767008143</v>
      </c>
      <c r="E391" s="171">
        <v>1783.1623351149433</v>
      </c>
      <c r="F391" s="171">
        <v>1388.8687377542244</v>
      </c>
      <c r="G391" s="171">
        <v>227.98599999999999</v>
      </c>
      <c r="H391" s="171">
        <v>0</v>
      </c>
      <c r="I391" s="171">
        <v>103.77315153601805</v>
      </c>
      <c r="J391" s="171">
        <v>128.3857703766042</v>
      </c>
      <c r="K391" s="172">
        <v>4854.4925997841128</v>
      </c>
      <c r="M391" s="170">
        <v>1987</v>
      </c>
      <c r="N391" s="99"/>
      <c r="O391" s="99"/>
      <c r="P391" s="99"/>
      <c r="Q391" s="99"/>
      <c r="R391" s="99"/>
      <c r="S391" s="99"/>
      <c r="T391" s="99"/>
      <c r="U391" s="99"/>
      <c r="V391" s="99"/>
      <c r="W391" s="99"/>
    </row>
    <row r="392" spans="1:23" ht="15">
      <c r="A392" s="170">
        <v>1988</v>
      </c>
      <c r="B392" s="171">
        <v>722.65483190402426</v>
      </c>
      <c r="C392" s="171">
        <v>525.65150000000006</v>
      </c>
      <c r="D392" s="171">
        <v>37.082000000000001</v>
      </c>
      <c r="E392" s="171">
        <v>1946.4797035761976</v>
      </c>
      <c r="F392" s="171">
        <v>1556.3096795622203</v>
      </c>
      <c r="G392" s="171">
        <v>196.72764893462826</v>
      </c>
      <c r="H392" s="171">
        <v>0</v>
      </c>
      <c r="I392" s="171">
        <v>185.98684593660369</v>
      </c>
      <c r="J392" s="171">
        <v>151.00535853680503</v>
      </c>
      <c r="K392" s="172">
        <v>5321.8975684504794</v>
      </c>
      <c r="M392" s="170">
        <v>1988</v>
      </c>
      <c r="N392" s="99">
        <f>B392*(B95/100)</f>
        <v>196.68415276151077</v>
      </c>
      <c r="O392" s="99">
        <f>C392*(C95/100)</f>
        <v>525.65150000000006</v>
      </c>
      <c r="P392" s="99">
        <f>D392*(D95/100)</f>
        <v>36.996769014834477</v>
      </c>
      <c r="Q392" s="115">
        <f>E393*(H95/100)</f>
        <v>1266.3295304784758</v>
      </c>
      <c r="R392" s="99">
        <f>F392*(L295/100)</f>
        <v>0</v>
      </c>
      <c r="S392" s="99">
        <v>0</v>
      </c>
      <c r="T392" s="99">
        <v>0</v>
      </c>
      <c r="U392" s="99">
        <v>0</v>
      </c>
      <c r="V392" s="99">
        <f>J393*(S95/100)</f>
        <v>70.601627527608656</v>
      </c>
      <c r="W392" s="99">
        <f>K392*(T95/100)</f>
        <v>3093.7998669175031</v>
      </c>
    </row>
    <row r="393" spans="1:23" ht="15">
      <c r="A393" s="170">
        <v>1989</v>
      </c>
      <c r="B393" s="171">
        <v>734.03558050000004</v>
      </c>
      <c r="C393" s="171">
        <v>513.55449999999996</v>
      </c>
      <c r="D393" s="171">
        <v>38.07</v>
      </c>
      <c r="E393" s="171">
        <v>2123.6281847655896</v>
      </c>
      <c r="F393" s="171">
        <v>1741.1101746415045</v>
      </c>
      <c r="G393" s="171">
        <v>215.01932164081757</v>
      </c>
      <c r="H393" s="171">
        <v>0</v>
      </c>
      <c r="I393" s="171">
        <v>333.35355884402941</v>
      </c>
      <c r="J393" s="171">
        <v>178.09034990939998</v>
      </c>
      <c r="K393" s="172">
        <v>5876.8616703013413</v>
      </c>
      <c r="M393" s="170">
        <v>1989</v>
      </c>
      <c r="N393" s="99">
        <f t="shared" ref="N393:P393" si="226">B393*(B96/100)</f>
        <v>183.9955601512705</v>
      </c>
      <c r="O393" s="99">
        <f t="shared" si="226"/>
        <v>513.55449999999996</v>
      </c>
      <c r="P393" s="99">
        <f t="shared" si="226"/>
        <v>37.966530952599193</v>
      </c>
      <c r="Q393" s="115">
        <f t="shared" ref="Q393:Q421" si="227">E394*(H96/100)</f>
        <v>1381.9691597614321</v>
      </c>
      <c r="R393" s="99">
        <f t="shared" ref="R393:R421" si="228">F393*(L296/100)</f>
        <v>0</v>
      </c>
      <c r="S393" s="99">
        <v>0</v>
      </c>
      <c r="T393" s="99">
        <v>0</v>
      </c>
      <c r="U393" s="99">
        <v>0</v>
      </c>
      <c r="V393" s="99">
        <f t="shared" ref="V393:V421" si="229">J394*(S96/100)</f>
        <v>81.362840153472774</v>
      </c>
      <c r="W393" s="99">
        <f t="shared" ref="W393:W420" si="230">K393*(T96/100)</f>
        <v>3333.8295563616571</v>
      </c>
    </row>
    <row r="394" spans="1:23" ht="15">
      <c r="A394" s="170">
        <v>1990</v>
      </c>
      <c r="B394" s="171">
        <v>797.42831425000008</v>
      </c>
      <c r="C394" s="171">
        <v>652.92124999999999</v>
      </c>
      <c r="D394" s="171">
        <v>38.728999999999999</v>
      </c>
      <c r="E394" s="171">
        <v>2351.2865826225866</v>
      </c>
      <c r="F394" s="171">
        <v>1906.2145671002204</v>
      </c>
      <c r="G394" s="171">
        <v>193.55142049572405</v>
      </c>
      <c r="H394" s="171">
        <v>0</v>
      </c>
      <c r="I394" s="171">
        <v>326.28960662979853</v>
      </c>
      <c r="J394" s="171">
        <v>199.82607577669984</v>
      </c>
      <c r="K394" s="172">
        <v>6466.2468168750311</v>
      </c>
      <c r="M394" s="170">
        <v>1990</v>
      </c>
      <c r="N394" s="99">
        <f t="shared" ref="N394:P394" si="231">B394*(B97/100)</f>
        <v>183.83176707711044</v>
      </c>
      <c r="O394" s="99">
        <f t="shared" si="231"/>
        <v>652.92124999999999</v>
      </c>
      <c r="P394" s="99">
        <f t="shared" si="231"/>
        <v>38.615023224244688</v>
      </c>
      <c r="Q394" s="115">
        <f t="shared" si="227"/>
        <v>1430.0393453177569</v>
      </c>
      <c r="R394" s="99">
        <f t="shared" si="228"/>
        <v>0</v>
      </c>
      <c r="S394" s="99">
        <v>0</v>
      </c>
      <c r="T394" s="99">
        <v>0</v>
      </c>
      <c r="U394" s="99">
        <v>0</v>
      </c>
      <c r="V394" s="99">
        <f t="shared" si="229"/>
        <v>90.758058883043859</v>
      </c>
      <c r="W394" s="99">
        <f t="shared" si="230"/>
        <v>3614.0868055575825</v>
      </c>
    </row>
    <row r="395" spans="1:23" ht="15">
      <c r="A395" s="170">
        <v>1991</v>
      </c>
      <c r="B395" s="171">
        <v>885.32748600000002</v>
      </c>
      <c r="C395" s="171">
        <v>748.01049999999998</v>
      </c>
      <c r="D395" s="171">
        <v>39.131999999999998</v>
      </c>
      <c r="E395" s="171">
        <v>2503.9117598307889</v>
      </c>
      <c r="F395" s="171">
        <v>2084.598686797895</v>
      </c>
      <c r="G395" s="171">
        <v>170.13012650510268</v>
      </c>
      <c r="H395" s="171">
        <v>0</v>
      </c>
      <c r="I395" s="171">
        <v>388.37504557525267</v>
      </c>
      <c r="J395" s="171">
        <v>218.69205596705899</v>
      </c>
      <c r="K395" s="172">
        <v>7038.1776606760986</v>
      </c>
      <c r="M395" s="170">
        <v>1991</v>
      </c>
      <c r="N395" s="99">
        <f t="shared" ref="N395:P395" si="232">B395*(B98/100)</f>
        <v>214.18687359929808</v>
      </c>
      <c r="O395" s="99">
        <f t="shared" si="232"/>
        <v>748.01049999999998</v>
      </c>
      <c r="P395" s="99">
        <f t="shared" si="232"/>
        <v>38.97353168200889</v>
      </c>
      <c r="Q395" s="115">
        <f t="shared" si="227"/>
        <v>1456.2981254731603</v>
      </c>
      <c r="R395" s="99">
        <f t="shared" si="228"/>
        <v>0</v>
      </c>
      <c r="S395" s="99">
        <v>0</v>
      </c>
      <c r="T395" s="99">
        <v>0</v>
      </c>
      <c r="U395" s="99">
        <v>0</v>
      </c>
      <c r="V395" s="99">
        <f t="shared" si="229"/>
        <v>97.267490186001154</v>
      </c>
      <c r="W395" s="99">
        <f t="shared" si="230"/>
        <v>3886.4732050437533</v>
      </c>
    </row>
    <row r="396" spans="1:23" ht="15">
      <c r="A396" s="170">
        <v>1992</v>
      </c>
      <c r="B396" s="171">
        <v>936.57709624999995</v>
      </c>
      <c r="C396" s="171">
        <v>793.39300000000003</v>
      </c>
      <c r="D396" s="171">
        <v>39.462000000000003</v>
      </c>
      <c r="E396" s="171">
        <v>2655.6181371383304</v>
      </c>
      <c r="F396" s="171">
        <v>2353.6926740197332</v>
      </c>
      <c r="G396" s="171">
        <v>187.96466154515144</v>
      </c>
      <c r="H396" s="171">
        <v>0</v>
      </c>
      <c r="I396" s="171">
        <v>374.3717065908113</v>
      </c>
      <c r="J396" s="171">
        <v>232.64704434957494</v>
      </c>
      <c r="K396" s="172">
        <v>7573.7263198936007</v>
      </c>
      <c r="M396" s="170">
        <v>1992</v>
      </c>
      <c r="N396" s="99">
        <f t="shared" ref="N396:P396" si="233">B396*(B99/100)</f>
        <v>219.21274819381048</v>
      </c>
      <c r="O396" s="99">
        <f t="shared" si="233"/>
        <v>793.39300000000003</v>
      </c>
      <c r="P396" s="99">
        <f t="shared" si="233"/>
        <v>39.232785360877955</v>
      </c>
      <c r="Q396" s="115">
        <f t="shared" si="227"/>
        <v>1523.6295873350125</v>
      </c>
      <c r="R396" s="99">
        <f t="shared" si="228"/>
        <v>0</v>
      </c>
      <c r="S396" s="99">
        <v>0</v>
      </c>
      <c r="T396" s="99">
        <v>0</v>
      </c>
      <c r="U396" s="99">
        <v>0</v>
      </c>
      <c r="V396" s="99">
        <f t="shared" si="229"/>
        <v>113.84507752733056</v>
      </c>
      <c r="W396" s="99">
        <f t="shared" si="230"/>
        <v>4103.4456002207435</v>
      </c>
    </row>
    <row r="397" spans="1:23" ht="15">
      <c r="A397" s="170">
        <v>1993</v>
      </c>
      <c r="B397" s="171">
        <v>1018.5688215000001</v>
      </c>
      <c r="C397" s="171">
        <v>839.67103350006346</v>
      </c>
      <c r="D397" s="171">
        <v>38.325830660492514</v>
      </c>
      <c r="E397" s="171">
        <v>2854.1043236774076</v>
      </c>
      <c r="F397" s="171">
        <v>2519.5928852993866</v>
      </c>
      <c r="G397" s="171">
        <v>193.01259602840992</v>
      </c>
      <c r="H397" s="171">
        <v>0</v>
      </c>
      <c r="I397" s="171">
        <v>519.76538087067195</v>
      </c>
      <c r="J397" s="171">
        <v>270.13651524467127</v>
      </c>
      <c r="K397" s="172">
        <v>8253.1773867811044</v>
      </c>
      <c r="M397" s="170">
        <v>1993</v>
      </c>
      <c r="N397" s="99">
        <f t="shared" ref="N397:P397" si="234">B397*(B100/100)</f>
        <v>210.57040566568202</v>
      </c>
      <c r="O397" s="99">
        <f t="shared" si="234"/>
        <v>839.67103350006346</v>
      </c>
      <c r="P397" s="99">
        <f t="shared" si="234"/>
        <v>38.096291797956063</v>
      </c>
      <c r="Q397" s="115">
        <f t="shared" si="227"/>
        <v>1671.4776291699864</v>
      </c>
      <c r="R397" s="99">
        <f t="shared" si="228"/>
        <v>0</v>
      </c>
      <c r="S397" s="99">
        <v>0</v>
      </c>
      <c r="T397" s="99">
        <v>0</v>
      </c>
      <c r="U397" s="99">
        <v>0</v>
      </c>
      <c r="V397" s="99">
        <f t="shared" si="229"/>
        <v>133.81597881104952</v>
      </c>
      <c r="W397" s="99">
        <f t="shared" si="230"/>
        <v>4442.790566876638</v>
      </c>
    </row>
    <row r="398" spans="1:23" ht="15">
      <c r="A398" s="170">
        <v>1994</v>
      </c>
      <c r="B398" s="171">
        <v>1042.1062132499999</v>
      </c>
      <c r="C398" s="171">
        <v>841.97514626037025</v>
      </c>
      <c r="D398" s="171">
        <v>36.890287463641791</v>
      </c>
      <c r="E398" s="171">
        <v>3112.9105822446641</v>
      </c>
      <c r="F398" s="171">
        <v>2641.0343644474033</v>
      </c>
      <c r="G398" s="171">
        <v>151.79689365330717</v>
      </c>
      <c r="H398" s="171">
        <v>0</v>
      </c>
      <c r="I398" s="171">
        <v>617.67399801224428</v>
      </c>
      <c r="J398" s="171">
        <v>296.2716843945974</v>
      </c>
      <c r="K398" s="172">
        <v>8740.6591697262284</v>
      </c>
      <c r="M398" s="170">
        <v>1994</v>
      </c>
      <c r="N398" s="99">
        <f t="shared" ref="N398:P398" si="235">B398*(B101/100)</f>
        <v>200.0437627399096</v>
      </c>
      <c r="O398" s="99">
        <f t="shared" si="235"/>
        <v>841.97514626037025</v>
      </c>
      <c r="P398" s="99">
        <f t="shared" si="235"/>
        <v>36.617185364843884</v>
      </c>
      <c r="Q398" s="115">
        <f t="shared" si="227"/>
        <v>1798.1386172968614</v>
      </c>
      <c r="R398" s="99">
        <f t="shared" si="228"/>
        <v>0</v>
      </c>
      <c r="S398" s="99">
        <v>0</v>
      </c>
      <c r="T398" s="99">
        <v>0</v>
      </c>
      <c r="U398" s="99">
        <v>0</v>
      </c>
      <c r="V398" s="99">
        <f t="shared" si="229"/>
        <v>166.33243284140701</v>
      </c>
      <c r="W398" s="99">
        <f t="shared" si="230"/>
        <v>4763.0865815944908</v>
      </c>
    </row>
    <row r="399" spans="1:23" ht="15">
      <c r="A399" s="170">
        <v>1995</v>
      </c>
      <c r="B399" s="171">
        <v>1133.0111872499999</v>
      </c>
      <c r="C399" s="171">
        <v>830.0779817185288</v>
      </c>
      <c r="D399" s="171">
        <v>36.175456179257168</v>
      </c>
      <c r="E399" s="171">
        <v>3290.6016541238373</v>
      </c>
      <c r="F399" s="171">
        <v>2804.4854499004027</v>
      </c>
      <c r="G399" s="171">
        <v>352.05276982324472</v>
      </c>
      <c r="H399" s="171">
        <v>0</v>
      </c>
      <c r="I399" s="171">
        <v>616.35194213322472</v>
      </c>
      <c r="J399" s="171">
        <v>348.95107660859952</v>
      </c>
      <c r="K399" s="172">
        <v>9411.7075177370934</v>
      </c>
      <c r="M399" s="170">
        <v>1995</v>
      </c>
      <c r="N399" s="99">
        <f t="shared" ref="N399:P399" si="236">B399*(B102/100)</f>
        <v>269.96818178338401</v>
      </c>
      <c r="O399" s="99">
        <f t="shared" si="236"/>
        <v>830.0779817185288</v>
      </c>
      <c r="P399" s="99">
        <f t="shared" si="236"/>
        <v>35.920839633533475</v>
      </c>
      <c r="Q399" s="115">
        <f t="shared" si="227"/>
        <v>1860.5575916084999</v>
      </c>
      <c r="R399" s="99">
        <f t="shared" si="228"/>
        <v>0</v>
      </c>
      <c r="S399" s="99">
        <v>0</v>
      </c>
      <c r="T399" s="99">
        <v>0</v>
      </c>
      <c r="U399" s="99">
        <v>0</v>
      </c>
      <c r="V399" s="99">
        <f t="shared" si="229"/>
        <v>174.88528459480125</v>
      </c>
      <c r="W399" s="99">
        <f t="shared" si="230"/>
        <v>5155.4736686848473</v>
      </c>
    </row>
    <row r="400" spans="1:23" ht="15">
      <c r="A400" s="170">
        <v>1996</v>
      </c>
      <c r="B400" s="171">
        <v>1179.1729499999999</v>
      </c>
      <c r="C400" s="171">
        <v>813.91922435169852</v>
      </c>
      <c r="D400" s="171">
        <v>35.317800000000005</v>
      </c>
      <c r="E400" s="171">
        <v>3407.7584787673891</v>
      </c>
      <c r="F400" s="171">
        <v>2917.0363534914709</v>
      </c>
      <c r="G400" s="171">
        <v>301.14819773429451</v>
      </c>
      <c r="H400" s="171">
        <v>0</v>
      </c>
      <c r="I400" s="171">
        <v>637.69388369968351</v>
      </c>
      <c r="J400" s="171">
        <v>363.28128503161457</v>
      </c>
      <c r="K400" s="172">
        <v>9655.3281730761501</v>
      </c>
      <c r="M400" s="170">
        <v>1996</v>
      </c>
      <c r="N400" s="99">
        <f t="shared" ref="N400:P400" si="237">B400*(B103/100)</f>
        <v>292.77503521810939</v>
      </c>
      <c r="O400" s="99">
        <f t="shared" si="237"/>
        <v>813.91922435169852</v>
      </c>
      <c r="P400" s="99">
        <f t="shared" si="237"/>
        <v>34.939930510892026</v>
      </c>
      <c r="Q400" s="115">
        <f t="shared" si="227"/>
        <v>1995.8924033703915</v>
      </c>
      <c r="R400" s="99">
        <f t="shared" si="228"/>
        <v>0</v>
      </c>
      <c r="S400" s="99">
        <v>0</v>
      </c>
      <c r="T400" s="99">
        <v>0</v>
      </c>
      <c r="U400" s="99">
        <v>0</v>
      </c>
      <c r="V400" s="99">
        <f t="shared" si="229"/>
        <v>182.13233857293341</v>
      </c>
      <c r="W400" s="99">
        <f t="shared" si="230"/>
        <v>5290.0432349361463</v>
      </c>
    </row>
    <row r="401" spans="1:23" ht="15">
      <c r="A401" s="170">
        <v>1997</v>
      </c>
      <c r="B401" s="171">
        <v>1232.4802024999999</v>
      </c>
      <c r="C401" s="171">
        <v>810.43821657913077</v>
      </c>
      <c r="D401" s="171">
        <v>31.797840000000001</v>
      </c>
      <c r="E401" s="171">
        <v>3663.0584124527591</v>
      </c>
      <c r="F401" s="171">
        <v>3417.1706787209582</v>
      </c>
      <c r="G401" s="171">
        <v>145.8943297832318</v>
      </c>
      <c r="H401" s="171">
        <v>0</v>
      </c>
      <c r="I401" s="171">
        <v>607.87251223946691</v>
      </c>
      <c r="J401" s="171">
        <v>405.25787510209921</v>
      </c>
      <c r="K401" s="172">
        <v>10313.970067377646</v>
      </c>
      <c r="M401" s="170">
        <v>1997</v>
      </c>
      <c r="N401" s="99">
        <f t="shared" ref="N401:P401" si="238">B401*(B104/100)</f>
        <v>304.99739335194579</v>
      </c>
      <c r="O401" s="99">
        <f t="shared" si="238"/>
        <v>810.43821657913077</v>
      </c>
      <c r="P401" s="99">
        <f t="shared" si="238"/>
        <v>31.724245271420259</v>
      </c>
      <c r="Q401" s="115">
        <f t="shared" si="227"/>
        <v>2143.5003582794957</v>
      </c>
      <c r="R401" s="99">
        <f t="shared" si="228"/>
        <v>0</v>
      </c>
      <c r="S401" s="99">
        <v>0</v>
      </c>
      <c r="T401" s="99">
        <v>0</v>
      </c>
      <c r="U401" s="99">
        <v>0</v>
      </c>
      <c r="V401" s="99">
        <f t="shared" si="229"/>
        <v>226.28767804140057</v>
      </c>
      <c r="W401" s="99">
        <f t="shared" si="230"/>
        <v>5742.9312382832695</v>
      </c>
    </row>
    <row r="402" spans="1:23" ht="15">
      <c r="A402" s="170">
        <v>1998</v>
      </c>
      <c r="B402" s="171">
        <v>1294.0549925000003</v>
      </c>
      <c r="C402" s="171">
        <v>856.32184540150411</v>
      </c>
      <c r="D402" s="171">
        <v>68.731340000000003</v>
      </c>
      <c r="E402" s="171">
        <v>3856.2299817832636</v>
      </c>
      <c r="F402" s="171">
        <v>3862.9469922690223</v>
      </c>
      <c r="G402" s="171">
        <v>140.10000000000002</v>
      </c>
      <c r="H402" s="171">
        <v>0</v>
      </c>
      <c r="I402" s="171">
        <v>539.85348259547675</v>
      </c>
      <c r="J402" s="171">
        <v>477.30666153866252</v>
      </c>
      <c r="K402" s="172">
        <v>11095.545296087932</v>
      </c>
      <c r="M402" s="170">
        <v>1998</v>
      </c>
      <c r="N402" s="99">
        <f t="shared" ref="N402:P402" si="239">B402*(B105/100)</f>
        <v>310.65395463375086</v>
      </c>
      <c r="O402" s="99">
        <f t="shared" si="239"/>
        <v>856.32184540150411</v>
      </c>
      <c r="P402" s="99">
        <f t="shared" si="239"/>
        <v>68.500580888049811</v>
      </c>
      <c r="Q402" s="115">
        <f t="shared" si="227"/>
        <v>2218.0436398456509</v>
      </c>
      <c r="R402" s="99">
        <f t="shared" si="228"/>
        <v>0</v>
      </c>
      <c r="S402" s="99">
        <v>0</v>
      </c>
      <c r="T402" s="99">
        <v>0</v>
      </c>
      <c r="U402" s="99">
        <v>0</v>
      </c>
      <c r="V402" s="99">
        <f t="shared" si="229"/>
        <v>193.2074808046369</v>
      </c>
      <c r="W402" s="99">
        <f t="shared" si="230"/>
        <v>5999.5079902342795</v>
      </c>
    </row>
    <row r="403" spans="1:23" ht="15">
      <c r="A403" s="170">
        <v>1999</v>
      </c>
      <c r="B403" s="171">
        <v>1360.1342949999998</v>
      </c>
      <c r="C403" s="171">
        <v>961.14009473219608</v>
      </c>
      <c r="D403" s="171">
        <v>58.068359999999998</v>
      </c>
      <c r="E403" s="171">
        <v>4188.6665927654331</v>
      </c>
      <c r="F403" s="171">
        <v>3867.0684059626801</v>
      </c>
      <c r="G403" s="171">
        <v>365.50000000000011</v>
      </c>
      <c r="H403" s="171">
        <v>0</v>
      </c>
      <c r="I403" s="171">
        <v>766.93132865555356</v>
      </c>
      <c r="J403" s="171">
        <v>527.11103627524051</v>
      </c>
      <c r="K403" s="172">
        <v>12094.620113391104</v>
      </c>
      <c r="M403" s="170">
        <v>1999</v>
      </c>
      <c r="N403" s="99">
        <f t="shared" ref="N403:P403" si="240">B403*(B106/100)</f>
        <v>309.46997756666616</v>
      </c>
      <c r="O403" s="99">
        <f t="shared" si="240"/>
        <v>961.14009473219608</v>
      </c>
      <c r="P403" s="99">
        <f t="shared" si="240"/>
        <v>57.79379490218281</v>
      </c>
      <c r="Q403" s="115">
        <f t="shared" si="227"/>
        <v>2462.3937859934954</v>
      </c>
      <c r="R403" s="99">
        <f t="shared" si="228"/>
        <v>0</v>
      </c>
      <c r="S403" s="99">
        <v>0</v>
      </c>
      <c r="T403" s="99">
        <v>0</v>
      </c>
      <c r="U403" s="99">
        <v>0</v>
      </c>
      <c r="V403" s="99">
        <f t="shared" si="229"/>
        <v>231.45525414531087</v>
      </c>
      <c r="W403" s="99">
        <f t="shared" si="230"/>
        <v>6458.3486151117395</v>
      </c>
    </row>
    <row r="404" spans="1:23" ht="15">
      <c r="A404" s="170">
        <v>2000</v>
      </c>
      <c r="B404" s="171">
        <v>1406.2160824999999</v>
      </c>
      <c r="C404" s="171">
        <v>1086.4392054057221</v>
      </c>
      <c r="D404" s="171">
        <v>42.1068</v>
      </c>
      <c r="E404" s="171">
        <v>4513.6231697454778</v>
      </c>
      <c r="F404" s="171">
        <v>4244.5170130759025</v>
      </c>
      <c r="G404" s="171">
        <v>379.5</v>
      </c>
      <c r="H404" s="171">
        <v>0</v>
      </c>
      <c r="I404" s="171">
        <v>798.44927199999916</v>
      </c>
      <c r="J404" s="171">
        <v>611.38366834927626</v>
      </c>
      <c r="K404" s="172">
        <v>13082.235211076379</v>
      </c>
      <c r="M404" s="170">
        <v>2000</v>
      </c>
      <c r="N404" s="99">
        <f t="shared" ref="N404:P404" si="241">B404*(B107/100)</f>
        <v>310.36137900411086</v>
      </c>
      <c r="O404" s="99">
        <f t="shared" si="241"/>
        <v>1086.4392054057221</v>
      </c>
      <c r="P404" s="99">
        <f t="shared" si="241"/>
        <v>41.846417386566962</v>
      </c>
      <c r="Q404" s="115">
        <f t="shared" si="227"/>
        <v>2672.0104992373572</v>
      </c>
      <c r="R404" s="99">
        <f t="shared" si="228"/>
        <v>0</v>
      </c>
      <c r="S404" s="99">
        <v>0</v>
      </c>
      <c r="T404" s="99">
        <v>0</v>
      </c>
      <c r="U404" s="99">
        <v>0</v>
      </c>
      <c r="V404" s="99">
        <f t="shared" si="229"/>
        <v>216.91575728715156</v>
      </c>
      <c r="W404" s="99">
        <f t="shared" si="230"/>
        <v>6890.9702569227884</v>
      </c>
    </row>
    <row r="405" spans="1:23" ht="15">
      <c r="A405" s="170">
        <v>2001</v>
      </c>
      <c r="B405" s="171">
        <v>1477.4982174999998</v>
      </c>
      <c r="C405" s="171">
        <v>1084.1654373283548</v>
      </c>
      <c r="D405" s="171">
        <v>55.984230000000004</v>
      </c>
      <c r="E405" s="171">
        <v>4963.2521444118347</v>
      </c>
      <c r="F405" s="171">
        <v>4576.1516132725055</v>
      </c>
      <c r="G405" s="171">
        <v>505.79999999999995</v>
      </c>
      <c r="H405" s="171">
        <v>0</v>
      </c>
      <c r="I405" s="171">
        <v>942.34019800000044</v>
      </c>
      <c r="J405" s="171">
        <v>580.76402141141602</v>
      </c>
      <c r="K405" s="172">
        <v>14185.955861924111</v>
      </c>
      <c r="M405" s="170">
        <v>2001</v>
      </c>
      <c r="N405" s="99">
        <f t="shared" ref="N405:P405" si="242">B405*(B108/100)</f>
        <v>294.46381134134742</v>
      </c>
      <c r="O405" s="99">
        <f t="shared" si="242"/>
        <v>1084.1654373283548</v>
      </c>
      <c r="P405" s="99">
        <f t="shared" si="242"/>
        <v>55.221108684168172</v>
      </c>
      <c r="Q405" s="115">
        <f t="shared" si="227"/>
        <v>2778.3083938678087</v>
      </c>
      <c r="R405" s="99">
        <f t="shared" si="228"/>
        <v>0</v>
      </c>
      <c r="S405" s="99">
        <v>0</v>
      </c>
      <c r="T405" s="99">
        <v>0</v>
      </c>
      <c r="U405" s="99">
        <v>0</v>
      </c>
      <c r="V405" s="99">
        <f t="shared" si="229"/>
        <v>248.4247677989766</v>
      </c>
      <c r="W405" s="99">
        <f t="shared" si="230"/>
        <v>7056.4512475933807</v>
      </c>
    </row>
    <row r="406" spans="1:23" ht="15">
      <c r="A406" s="170">
        <v>2002</v>
      </c>
      <c r="B406" s="171">
        <v>1813.3934850000001</v>
      </c>
      <c r="C406" s="171">
        <v>1198.5873354451001</v>
      </c>
      <c r="D406" s="171">
        <v>134.96138999999999</v>
      </c>
      <c r="E406" s="171">
        <v>5263.6720990243994</v>
      </c>
      <c r="F406" s="171">
        <v>4972.6442744231699</v>
      </c>
      <c r="G406" s="171">
        <v>707.69999999999982</v>
      </c>
      <c r="H406" s="171">
        <v>0</v>
      </c>
      <c r="I406" s="171">
        <v>987.07073173000003</v>
      </c>
      <c r="J406" s="171">
        <v>763.50569122560069</v>
      </c>
      <c r="K406" s="172">
        <v>15841.535006848269</v>
      </c>
      <c r="M406" s="170">
        <v>2002</v>
      </c>
      <c r="N406" s="99">
        <f t="shared" ref="N406:P406" si="243">B406*(B109/100)</f>
        <v>334.90979022851621</v>
      </c>
      <c r="O406" s="99">
        <f t="shared" si="243"/>
        <v>1198.5873354451001</v>
      </c>
      <c r="P406" s="99">
        <f t="shared" si="243"/>
        <v>133.69506186719852</v>
      </c>
      <c r="Q406" s="115">
        <f t="shared" si="227"/>
        <v>2597.0605559334408</v>
      </c>
      <c r="R406" s="99">
        <f t="shared" si="228"/>
        <v>0</v>
      </c>
      <c r="S406" s="99">
        <v>0</v>
      </c>
      <c r="T406" s="99">
        <v>0</v>
      </c>
      <c r="U406" s="99">
        <v>0</v>
      </c>
      <c r="V406" s="99">
        <f t="shared" si="229"/>
        <v>310.27719794476712</v>
      </c>
      <c r="W406" s="99">
        <f t="shared" si="230"/>
        <v>7761.9946380818565</v>
      </c>
    </row>
    <row r="407" spans="1:23" ht="15">
      <c r="A407" s="170">
        <v>2003</v>
      </c>
      <c r="B407" s="171">
        <v>1867.4811000000002</v>
      </c>
      <c r="C407" s="171">
        <v>1182.038609411406</v>
      </c>
      <c r="D407" s="171">
        <v>83.488339999999994</v>
      </c>
      <c r="E407" s="171">
        <v>4982.2480921979568</v>
      </c>
      <c r="F407" s="171">
        <v>5404.4233548855373</v>
      </c>
      <c r="G407" s="171">
        <v>939.40000000000009</v>
      </c>
      <c r="H407" s="171">
        <v>0</v>
      </c>
      <c r="I407" s="171">
        <v>1153.5551476500002</v>
      </c>
      <c r="J407" s="171">
        <v>835.20938905204309</v>
      </c>
      <c r="K407" s="172">
        <v>16447.844033196943</v>
      </c>
      <c r="M407" s="170">
        <v>2003</v>
      </c>
      <c r="N407" s="99">
        <f t="shared" ref="N407:P407" si="244">B407*(B110/100)</f>
        <v>341.43551220672339</v>
      </c>
      <c r="O407" s="99">
        <f t="shared" si="244"/>
        <v>1182.038609411406</v>
      </c>
      <c r="P407" s="99">
        <f t="shared" si="244"/>
        <v>82.125800016403645</v>
      </c>
      <c r="Q407" s="115">
        <f t="shared" si="227"/>
        <v>2936.7787636659864</v>
      </c>
      <c r="R407" s="99">
        <f t="shared" si="228"/>
        <v>0</v>
      </c>
      <c r="S407" s="99">
        <v>0</v>
      </c>
      <c r="T407" s="99">
        <v>0</v>
      </c>
      <c r="U407" s="99">
        <v>0</v>
      </c>
      <c r="V407" s="99">
        <f t="shared" si="229"/>
        <v>293.80043198399557</v>
      </c>
      <c r="W407" s="99">
        <f t="shared" si="230"/>
        <v>7868.7943186079929</v>
      </c>
    </row>
    <row r="408" spans="1:23" ht="15">
      <c r="A408" s="170">
        <v>2004</v>
      </c>
      <c r="B408" s="171">
        <v>2094.3755775</v>
      </c>
      <c r="C408" s="171">
        <v>1440.6507035928921</v>
      </c>
      <c r="D408" s="171">
        <v>80.135539999999992</v>
      </c>
      <c r="E408" s="171">
        <v>5591.3490725926404</v>
      </c>
      <c r="F408" s="171">
        <v>5738.1921678626668</v>
      </c>
      <c r="G408" s="171">
        <v>638.69999999999982</v>
      </c>
      <c r="H408" s="171">
        <v>0</v>
      </c>
      <c r="I408" s="171">
        <v>1267.43570823</v>
      </c>
      <c r="J408" s="171">
        <v>876.95524953235963</v>
      </c>
      <c r="K408" s="172">
        <v>17727.794019310561</v>
      </c>
      <c r="M408" s="170">
        <v>2004</v>
      </c>
      <c r="N408" s="99">
        <f t="shared" ref="N408:P408" si="245">B408*(B111/100)</f>
        <v>389.8333095323917</v>
      </c>
      <c r="O408" s="99">
        <f t="shared" si="245"/>
        <v>1440.6507035928921</v>
      </c>
      <c r="P408" s="99">
        <f t="shared" si="245"/>
        <v>78.744659477214043</v>
      </c>
      <c r="Q408" s="115">
        <f t="shared" si="227"/>
        <v>3208.9719616619986</v>
      </c>
      <c r="R408" s="99">
        <f t="shared" si="228"/>
        <v>0</v>
      </c>
      <c r="S408" s="99">
        <v>0</v>
      </c>
      <c r="T408" s="99">
        <v>0</v>
      </c>
      <c r="U408" s="99">
        <v>0</v>
      </c>
      <c r="V408" s="99">
        <f t="shared" si="229"/>
        <v>242.50798850784523</v>
      </c>
      <c r="W408" s="99">
        <f t="shared" si="230"/>
        <v>8611.7454606454412</v>
      </c>
    </row>
    <row r="409" spans="1:23" ht="15">
      <c r="A409" s="170">
        <v>2005</v>
      </c>
      <c r="B409" s="171">
        <v>2260.2373289999991</v>
      </c>
      <c r="C409" s="171">
        <v>1414.9086005603563</v>
      </c>
      <c r="D409" s="171">
        <v>108.14163999999998</v>
      </c>
      <c r="E409" s="171">
        <v>5989.8715968651113</v>
      </c>
      <c r="F409" s="171">
        <v>6039.671460952296</v>
      </c>
      <c r="G409" s="171">
        <v>887.49999999999977</v>
      </c>
      <c r="H409" s="171">
        <v>0</v>
      </c>
      <c r="I409" s="171">
        <v>1239.62473615</v>
      </c>
      <c r="J409" s="171">
        <v>905.19487338488852</v>
      </c>
      <c r="K409" s="172">
        <v>18845.15023691265</v>
      </c>
      <c r="M409" s="170">
        <v>2005</v>
      </c>
      <c r="N409" s="99">
        <f t="shared" ref="N409:P409" si="246">B409*(B112/100)</f>
        <v>410.17637454928018</v>
      </c>
      <c r="O409" s="99">
        <f t="shared" si="246"/>
        <v>1414.9086005603563</v>
      </c>
      <c r="P409" s="99">
        <f t="shared" si="246"/>
        <v>106.16734502393743</v>
      </c>
      <c r="Q409" s="115">
        <f t="shared" si="227"/>
        <v>3440.0029829097216</v>
      </c>
      <c r="R409" s="99">
        <f t="shared" si="228"/>
        <v>0</v>
      </c>
      <c r="S409" s="99">
        <v>0</v>
      </c>
      <c r="T409" s="99">
        <v>0</v>
      </c>
      <c r="U409" s="99">
        <v>0</v>
      </c>
      <c r="V409" s="99">
        <f t="shared" si="229"/>
        <v>300.85226369856747</v>
      </c>
      <c r="W409" s="99">
        <f t="shared" si="230"/>
        <v>9076.5864493982481</v>
      </c>
    </row>
    <row r="410" spans="1:23" ht="15">
      <c r="A410" s="170">
        <v>2006</v>
      </c>
      <c r="B410" s="171">
        <v>2299.4668029999998</v>
      </c>
      <c r="C410" s="171">
        <v>1661.7316069258761</v>
      </c>
      <c r="D410" s="171">
        <v>137.36977999999999</v>
      </c>
      <c r="E410" s="171">
        <v>6253.9554001910428</v>
      </c>
      <c r="F410" s="171">
        <v>6456.2715665873075</v>
      </c>
      <c r="G410" s="171">
        <v>1081</v>
      </c>
      <c r="H410" s="171">
        <v>0</v>
      </c>
      <c r="I410" s="171">
        <v>1101.8887009</v>
      </c>
      <c r="J410" s="171">
        <v>1027.7118541839568</v>
      </c>
      <c r="K410" s="172">
        <v>20019.39571178818</v>
      </c>
      <c r="M410" s="170">
        <v>2006</v>
      </c>
      <c r="N410" s="99">
        <f t="shared" ref="N410:P410" si="247">B410*(B113/100)</f>
        <v>416.39218218282213</v>
      </c>
      <c r="O410" s="99">
        <f t="shared" si="247"/>
        <v>1661.7316069258761</v>
      </c>
      <c r="P410" s="99">
        <f t="shared" si="247"/>
        <v>135.03270641437291</v>
      </c>
      <c r="Q410" s="115">
        <f t="shared" si="227"/>
        <v>3888.8326306240861</v>
      </c>
      <c r="R410" s="99">
        <f t="shared" si="228"/>
        <v>0</v>
      </c>
      <c r="S410" s="99">
        <v>0</v>
      </c>
      <c r="T410" s="99">
        <v>0</v>
      </c>
      <c r="U410" s="99">
        <v>0</v>
      </c>
      <c r="V410" s="99">
        <f t="shared" si="229"/>
        <v>332.50279034733069</v>
      </c>
      <c r="W410" s="99">
        <f t="shared" si="230"/>
        <v>9738.1330044372353</v>
      </c>
    </row>
    <row r="411" spans="1:23" ht="15">
      <c r="A411" s="170">
        <v>2007</v>
      </c>
      <c r="B411" s="171">
        <v>2379.9222957499987</v>
      </c>
      <c r="C411" s="171">
        <v>1817.1416256175637</v>
      </c>
      <c r="D411" s="171">
        <v>76.839320000000001</v>
      </c>
      <c r="E411" s="171">
        <v>6983.2783651780464</v>
      </c>
      <c r="F411" s="171">
        <v>6862.0651872888729</v>
      </c>
      <c r="G411" s="171">
        <v>656.19999999999982</v>
      </c>
      <c r="H411" s="171">
        <v>0</v>
      </c>
      <c r="I411" s="171">
        <v>1227.0747904300001</v>
      </c>
      <c r="J411" s="171">
        <v>1050.3813128144523</v>
      </c>
      <c r="K411" s="172">
        <v>21052.902897078937</v>
      </c>
      <c r="M411" s="170">
        <v>2007</v>
      </c>
      <c r="N411" s="99">
        <f t="shared" ref="N411:P411" si="248">B411*(B114/100)</f>
        <v>427.05168725982918</v>
      </c>
      <c r="O411" s="99">
        <f t="shared" si="248"/>
        <v>1817.1416256175637</v>
      </c>
      <c r="P411" s="99">
        <f t="shared" si="248"/>
        <v>74.932233617992196</v>
      </c>
      <c r="Q411" s="115">
        <f t="shared" si="227"/>
        <v>3973.2393542382943</v>
      </c>
      <c r="R411" s="99">
        <f t="shared" si="228"/>
        <v>0</v>
      </c>
      <c r="S411" s="99">
        <v>0</v>
      </c>
      <c r="T411" s="99">
        <v>0</v>
      </c>
      <c r="U411" s="99">
        <v>0</v>
      </c>
      <c r="V411" s="99">
        <f t="shared" si="229"/>
        <v>329.40795907821825</v>
      </c>
      <c r="W411" s="99">
        <f t="shared" si="230"/>
        <v>10260.95527511275</v>
      </c>
    </row>
    <row r="412" spans="1:23" ht="15">
      <c r="A412" s="170">
        <v>2008</v>
      </c>
      <c r="B412" s="171">
        <v>2542.5837582499994</v>
      </c>
      <c r="C412" s="171">
        <v>1908.3636937806227</v>
      </c>
      <c r="D412" s="171">
        <v>121.96250000000001</v>
      </c>
      <c r="E412" s="171">
        <v>7146.1539652976599</v>
      </c>
      <c r="F412" s="171">
        <v>7297.7321693571121</v>
      </c>
      <c r="G412" s="171">
        <v>527.30000000000018</v>
      </c>
      <c r="H412" s="171">
        <v>0</v>
      </c>
      <c r="I412" s="171">
        <v>1256.9668654500001</v>
      </c>
      <c r="J412" s="171">
        <v>1020.7948754623395</v>
      </c>
      <c r="K412" s="172">
        <v>21821.857827597731</v>
      </c>
      <c r="M412" s="170">
        <v>2008</v>
      </c>
      <c r="N412" s="99">
        <f t="shared" ref="N412:P412" si="249">B412*(B115/100)</f>
        <v>476.17904489528473</v>
      </c>
      <c r="O412" s="99">
        <f t="shared" si="249"/>
        <v>1908.3636937806227</v>
      </c>
      <c r="P412" s="99">
        <f t="shared" si="249"/>
        <v>119.77519345299577</v>
      </c>
      <c r="Q412" s="115">
        <f t="shared" si="227"/>
        <v>4094.642153672622</v>
      </c>
      <c r="R412" s="99">
        <f t="shared" si="228"/>
        <v>0</v>
      </c>
      <c r="S412" s="99">
        <v>0</v>
      </c>
      <c r="T412" s="99">
        <v>0</v>
      </c>
      <c r="U412" s="99">
        <v>0</v>
      </c>
      <c r="V412" s="99">
        <f t="shared" si="229"/>
        <v>326.65080136795262</v>
      </c>
      <c r="W412" s="99">
        <f t="shared" si="230"/>
        <v>10688.117424111439</v>
      </c>
    </row>
    <row r="413" spans="1:23" ht="15">
      <c r="A413" s="170">
        <v>2009</v>
      </c>
      <c r="B413" s="171">
        <v>2811.2729734999994</v>
      </c>
      <c r="C413" s="171">
        <v>2109.8416740585053</v>
      </c>
      <c r="D413" s="171">
        <v>103.96507000000001</v>
      </c>
      <c r="E413" s="171">
        <v>7363.2295243081544</v>
      </c>
      <c r="F413" s="171">
        <v>7506.4117047739364</v>
      </c>
      <c r="G413" s="171">
        <v>523.5</v>
      </c>
      <c r="H413" s="171">
        <v>0</v>
      </c>
      <c r="I413" s="171">
        <v>1208.0703976200002</v>
      </c>
      <c r="J413" s="171">
        <v>1023.2626734643464</v>
      </c>
      <c r="K413" s="172">
        <v>22649.554017724946</v>
      </c>
      <c r="M413" s="170">
        <v>2009</v>
      </c>
      <c r="N413" s="99">
        <f t="shared" ref="N413:P413" si="250">B413*(B116/100)</f>
        <v>549.00502336896557</v>
      </c>
      <c r="O413" s="99">
        <f t="shared" si="250"/>
        <v>2109.8416740585053</v>
      </c>
      <c r="P413" s="99">
        <f t="shared" si="250"/>
        <v>101.91049226391986</v>
      </c>
      <c r="Q413" s="115">
        <f t="shared" si="227"/>
        <v>3708.2174438497523</v>
      </c>
      <c r="R413" s="99">
        <f t="shared" si="228"/>
        <v>0</v>
      </c>
      <c r="S413" s="99">
        <v>0</v>
      </c>
      <c r="T413" s="99">
        <v>0</v>
      </c>
      <c r="U413" s="99">
        <v>0</v>
      </c>
      <c r="V413" s="99">
        <f t="shared" si="229"/>
        <v>332.51230920831085</v>
      </c>
      <c r="W413" s="99">
        <f t="shared" si="230"/>
        <v>11016.032108367091</v>
      </c>
    </row>
    <row r="414" spans="1:23" ht="15">
      <c r="A414" s="170">
        <v>2010</v>
      </c>
      <c r="B414" s="171">
        <v>2962.6184785</v>
      </c>
      <c r="C414" s="171">
        <v>2224.1960751045008</v>
      </c>
      <c r="D414" s="171">
        <v>74.546759999999992</v>
      </c>
      <c r="E414" s="171">
        <v>6810.7138500921974</v>
      </c>
      <c r="F414" s="171">
        <v>8321.4770918906979</v>
      </c>
      <c r="G414" s="171">
        <v>787.9</v>
      </c>
      <c r="H414" s="171">
        <v>0</v>
      </c>
      <c r="I414" s="171">
        <v>1300.9342059999999</v>
      </c>
      <c r="J414" s="171">
        <v>1169.9377542488542</v>
      </c>
      <c r="K414" s="172">
        <v>23652.324215836252</v>
      </c>
      <c r="M414" s="170">
        <v>2010</v>
      </c>
      <c r="N414" s="99">
        <f t="shared" ref="N414:P414" si="251">B414*(B117/100)</f>
        <v>550.30966956142674</v>
      </c>
      <c r="O414" s="99">
        <f t="shared" si="251"/>
        <v>2224.1960751045008</v>
      </c>
      <c r="P414" s="99">
        <f t="shared" si="251"/>
        <v>72.370237445379502</v>
      </c>
      <c r="Q414" s="115">
        <f t="shared" si="227"/>
        <v>3485.2510490024456</v>
      </c>
      <c r="R414" s="99">
        <f t="shared" si="228"/>
        <v>0</v>
      </c>
      <c r="S414" s="99">
        <v>0</v>
      </c>
      <c r="T414" s="99">
        <v>0</v>
      </c>
      <c r="U414" s="99">
        <v>0</v>
      </c>
      <c r="V414" s="99">
        <f t="shared" si="229"/>
        <v>511.45429705897487</v>
      </c>
      <c r="W414" s="99">
        <f t="shared" si="230"/>
        <v>11691.529983570508</v>
      </c>
    </row>
    <row r="415" spans="1:23" ht="15">
      <c r="A415" s="170">
        <v>2011</v>
      </c>
      <c r="B415" s="171">
        <v>3038.9017419999996</v>
      </c>
      <c r="C415" s="171">
        <v>2274.0887184719918</v>
      </c>
      <c r="D415" s="171">
        <v>135.76610199999999</v>
      </c>
      <c r="E415" s="171">
        <v>6775.095941408249</v>
      </c>
      <c r="F415" s="171">
        <v>8669.4561090914758</v>
      </c>
      <c r="G415" s="171">
        <v>801.80333859811526</v>
      </c>
      <c r="H415" s="171">
        <v>0</v>
      </c>
      <c r="I415" s="171">
        <v>1437.8244179999999</v>
      </c>
      <c r="J415" s="171">
        <v>1181.9392750917514</v>
      </c>
      <c r="K415" s="172">
        <v>24314.875644661581</v>
      </c>
      <c r="M415" s="170">
        <v>2011</v>
      </c>
      <c r="N415" s="99">
        <f t="shared" ref="N415:P415" si="252">B415*(B118/100)</f>
        <v>557.40251892936624</v>
      </c>
      <c r="O415" s="99">
        <f t="shared" si="252"/>
        <v>2274.0887184719918</v>
      </c>
      <c r="P415" s="99">
        <f t="shared" si="252"/>
        <v>132.586637900543</v>
      </c>
      <c r="Q415" s="115">
        <f t="shared" si="227"/>
        <v>3559.9095763561045</v>
      </c>
      <c r="R415" s="99">
        <f t="shared" si="228"/>
        <v>0</v>
      </c>
      <c r="S415" s="99">
        <v>0</v>
      </c>
      <c r="T415" s="99">
        <v>0</v>
      </c>
      <c r="U415" s="99">
        <v>0</v>
      </c>
      <c r="V415" s="99">
        <f t="shared" si="229"/>
        <v>631.71748604476875</v>
      </c>
      <c r="W415" s="99">
        <f t="shared" si="230"/>
        <v>11855.869006595556</v>
      </c>
    </row>
    <row r="416" spans="1:23" ht="15">
      <c r="A416" s="170">
        <v>2012</v>
      </c>
      <c r="B416" s="171">
        <v>3125.9473832499998</v>
      </c>
      <c r="C416" s="171">
        <v>2367.8497316430694</v>
      </c>
      <c r="D416" s="171">
        <v>177.68939500000002</v>
      </c>
      <c r="E416" s="171">
        <v>7131.3449450000007</v>
      </c>
      <c r="F416" s="171">
        <v>8675.7291417531505</v>
      </c>
      <c r="G416" s="171">
        <v>749.4082772504471</v>
      </c>
      <c r="H416" s="171">
        <v>0</v>
      </c>
      <c r="I416" s="171">
        <v>1222.3434169999998</v>
      </c>
      <c r="J416" s="171">
        <v>1407.3491769999998</v>
      </c>
      <c r="K416" s="172">
        <v>24857.661467896669</v>
      </c>
      <c r="M416" s="170">
        <v>2012</v>
      </c>
      <c r="N416" s="99">
        <f t="shared" ref="N416:P416" si="253">B416*(B119/100)</f>
        <v>531.48687596704428</v>
      </c>
      <c r="O416" s="99">
        <f t="shared" si="253"/>
        <v>2367.8497316430694</v>
      </c>
      <c r="P416" s="99">
        <f t="shared" si="253"/>
        <v>173.78363570408698</v>
      </c>
      <c r="Q416" s="115">
        <f t="shared" si="227"/>
        <v>3550.1920836304935</v>
      </c>
      <c r="R416" s="99">
        <f t="shared" si="228"/>
        <v>0</v>
      </c>
      <c r="S416" s="99">
        <v>0</v>
      </c>
      <c r="T416" s="99">
        <v>0</v>
      </c>
      <c r="U416" s="99">
        <v>0</v>
      </c>
      <c r="V416" s="99">
        <f t="shared" si="229"/>
        <v>579.64505029186034</v>
      </c>
      <c r="W416" s="99">
        <f t="shared" si="230"/>
        <v>12022.304344300042</v>
      </c>
    </row>
    <row r="417" spans="1:23" ht="15">
      <c r="A417" s="170">
        <v>2013</v>
      </c>
      <c r="B417" s="171">
        <v>3306.2228749999945</v>
      </c>
      <c r="C417" s="171">
        <v>2566.0898783362154</v>
      </c>
      <c r="D417" s="171">
        <v>92.50135800000001</v>
      </c>
      <c r="E417" s="171">
        <v>7200.2101277799993</v>
      </c>
      <c r="F417" s="171">
        <v>8671.2288276425788</v>
      </c>
      <c r="G417" s="171">
        <v>791.3</v>
      </c>
      <c r="H417" s="171">
        <v>0</v>
      </c>
      <c r="I417" s="171">
        <v>1382.0160759999999</v>
      </c>
      <c r="J417" s="171">
        <v>1383.035015554726</v>
      </c>
      <c r="K417" s="172">
        <v>25392.604158313516</v>
      </c>
      <c r="M417" s="170">
        <v>2013</v>
      </c>
      <c r="N417" s="99">
        <f t="shared" ref="N417:P417" si="254">B417*(B120/100)</f>
        <v>536.4519070380918</v>
      </c>
      <c r="O417" s="99">
        <f t="shared" si="254"/>
        <v>2566.0898783362154</v>
      </c>
      <c r="P417" s="99">
        <f t="shared" si="254"/>
        <v>89.828085927394056</v>
      </c>
      <c r="Q417" s="115">
        <f t="shared" si="227"/>
        <v>3706.8861432415174</v>
      </c>
      <c r="R417" s="99">
        <f t="shared" si="228"/>
        <v>0</v>
      </c>
      <c r="S417" s="99">
        <v>0</v>
      </c>
      <c r="T417" s="99">
        <v>0</v>
      </c>
      <c r="U417" s="99">
        <v>0</v>
      </c>
      <c r="V417" s="99">
        <f t="shared" si="229"/>
        <v>591.27689157671387</v>
      </c>
      <c r="W417" s="99">
        <f t="shared" si="230"/>
        <v>12242.886685378806</v>
      </c>
    </row>
    <row r="418" spans="1:23" ht="15">
      <c r="A418" s="170">
        <v>2014</v>
      </c>
      <c r="B418" s="171">
        <v>3408.3202682500096</v>
      </c>
      <c r="C418" s="171">
        <v>2661.3779408614555</v>
      </c>
      <c r="D418" s="171">
        <v>77.953000000000003</v>
      </c>
      <c r="E418" s="171">
        <v>7681.8596199000003</v>
      </c>
      <c r="F418" s="171">
        <v>8759.6459585433204</v>
      </c>
      <c r="G418" s="171">
        <v>568.34355942000002</v>
      </c>
      <c r="H418" s="171">
        <v>0</v>
      </c>
      <c r="I418" s="171">
        <v>1326.0365868199999</v>
      </c>
      <c r="J418" s="171">
        <v>1519.5697759700001</v>
      </c>
      <c r="K418" s="172">
        <v>26003.106709764783</v>
      </c>
      <c r="M418" s="170">
        <v>2014</v>
      </c>
      <c r="N418" s="99">
        <f t="shared" ref="N418:P418" si="255">B418*(B121/100)</f>
        <v>550.42361516959545</v>
      </c>
      <c r="O418" s="99">
        <f t="shared" si="255"/>
        <v>2661.3779408614555</v>
      </c>
      <c r="P418" s="99">
        <f t="shared" si="255"/>
        <v>75.95638666950164</v>
      </c>
      <c r="Q418" s="115">
        <f t="shared" si="227"/>
        <v>4000.6156346002435</v>
      </c>
      <c r="R418" s="99">
        <f t="shared" si="228"/>
        <v>0</v>
      </c>
      <c r="S418" s="99">
        <v>0</v>
      </c>
      <c r="T418" s="99">
        <v>0</v>
      </c>
      <c r="U418" s="99">
        <v>0</v>
      </c>
      <c r="V418" s="99">
        <f t="shared" si="229"/>
        <v>653.04465377374072</v>
      </c>
      <c r="W418" s="99">
        <f t="shared" si="230"/>
        <v>12406.578424970448</v>
      </c>
    </row>
    <row r="419" spans="1:23" ht="15">
      <c r="A419" s="170">
        <v>2015</v>
      </c>
      <c r="B419" s="171">
        <v>3584.161404500001</v>
      </c>
      <c r="C419" s="171">
        <v>2831.0234774754217</v>
      </c>
      <c r="D419" s="171">
        <v>105.00700000000001</v>
      </c>
      <c r="E419" s="171">
        <v>8281.6091070347211</v>
      </c>
      <c r="F419" s="171">
        <v>9159.9692801263936</v>
      </c>
      <c r="G419" s="171">
        <v>1108.9069069247998</v>
      </c>
      <c r="H419" s="171">
        <v>0</v>
      </c>
      <c r="I419" s="171">
        <v>1125.1882130200001</v>
      </c>
      <c r="J419" s="171">
        <v>1457.1732919769804</v>
      </c>
      <c r="K419" s="172">
        <v>27653.038681058319</v>
      </c>
      <c r="M419" s="170">
        <v>2015</v>
      </c>
      <c r="N419" s="99">
        <f t="shared" ref="N419:P419" si="256">B419*(B122/100)</f>
        <v>583.5515501408214</v>
      </c>
      <c r="O419" s="99">
        <f t="shared" si="256"/>
        <v>2831.0234774754217</v>
      </c>
      <c r="P419" s="99">
        <f t="shared" si="256"/>
        <v>102.06842105883476</v>
      </c>
      <c r="Q419" s="115">
        <f t="shared" si="227"/>
        <v>4237.6478368253256</v>
      </c>
      <c r="R419" s="99">
        <f t="shared" si="228"/>
        <v>0</v>
      </c>
      <c r="S419" s="99">
        <v>0</v>
      </c>
      <c r="T419" s="99">
        <v>0</v>
      </c>
      <c r="U419" s="99">
        <v>0</v>
      </c>
      <c r="V419" s="99">
        <f t="shared" si="229"/>
        <v>958.60662583391297</v>
      </c>
      <c r="W419" s="99">
        <f t="shared" si="230"/>
        <v>13213.238582102347</v>
      </c>
    </row>
    <row r="420" spans="1:23" ht="15">
      <c r="A420" s="170">
        <v>2016</v>
      </c>
      <c r="B420" s="171">
        <v>3739.5228932499922</v>
      </c>
      <c r="C420" s="171">
        <v>2903.5407924057981</v>
      </c>
      <c r="D420" s="171">
        <v>196.91404399999999</v>
      </c>
      <c r="E420" s="171">
        <v>8754.6777496648174</v>
      </c>
      <c r="F420" s="171">
        <v>9713.3854571601987</v>
      </c>
      <c r="G420" s="171">
        <v>789.03562923319998</v>
      </c>
      <c r="H420" s="171">
        <v>0</v>
      </c>
      <c r="I420" s="171">
        <v>1392.1885474901585</v>
      </c>
      <c r="J420" s="171">
        <v>2218.98915489314</v>
      </c>
      <c r="K420" s="172">
        <v>29708.254268097306</v>
      </c>
      <c r="M420" s="170">
        <v>2016</v>
      </c>
      <c r="N420" s="99">
        <f t="shared" ref="N420:P420" si="257">B420*(B123/100)</f>
        <v>593.51456133690078</v>
      </c>
      <c r="O420" s="99">
        <f t="shared" si="257"/>
        <v>2903.5407924057981</v>
      </c>
      <c r="P420" s="99">
        <f t="shared" si="257"/>
        <v>190.26738016935593</v>
      </c>
      <c r="Q420" s="115">
        <f t="shared" si="227"/>
        <v>4784.5770898930605</v>
      </c>
      <c r="R420" s="99">
        <f t="shared" si="228"/>
        <v>0</v>
      </c>
      <c r="S420" s="99">
        <v>0</v>
      </c>
      <c r="T420" s="99">
        <v>0</v>
      </c>
      <c r="U420" s="99">
        <v>0</v>
      </c>
      <c r="V420" s="99">
        <f t="shared" si="229"/>
        <v>1054.9591309285745</v>
      </c>
      <c r="W420" s="99">
        <f t="shared" si="230"/>
        <v>14586.935084911353</v>
      </c>
    </row>
    <row r="421" spans="1:23" ht="15">
      <c r="A421" s="170">
        <v>2017</v>
      </c>
      <c r="B421" s="171">
        <v>3852.5287905000027</v>
      </c>
      <c r="C421" s="171">
        <v>3033.2691454878741</v>
      </c>
      <c r="D421" s="171">
        <v>178.27099100000001</v>
      </c>
      <c r="E421" s="171">
        <v>9570.7495036458422</v>
      </c>
      <c r="F421" s="171">
        <v>10130.97409359073</v>
      </c>
      <c r="G421" s="171">
        <v>754.68964724500006</v>
      </c>
      <c r="H421" s="171">
        <v>0</v>
      </c>
      <c r="I421" s="171">
        <v>1475.6065498190342</v>
      </c>
      <c r="J421" s="171">
        <v>1965.138635734173</v>
      </c>
      <c r="K421" s="172">
        <v>30961.227357022657</v>
      </c>
      <c r="M421" s="170">
        <v>2017</v>
      </c>
      <c r="N421" s="99">
        <f t="shared" ref="N421:P421" si="258">B421*(B124/100)</f>
        <v>642.04772530800358</v>
      </c>
      <c r="O421" s="99">
        <f t="shared" si="258"/>
        <v>3033.2691454878741</v>
      </c>
      <c r="P421" s="99">
        <f t="shared" si="258"/>
        <v>171.49623566468188</v>
      </c>
      <c r="Q421" s="115">
        <f t="shared" si="227"/>
        <v>4936.9205461629326</v>
      </c>
      <c r="R421" s="99">
        <f t="shared" si="228"/>
        <v>0</v>
      </c>
      <c r="S421" s="99">
        <v>0</v>
      </c>
      <c r="T421" s="99">
        <v>0</v>
      </c>
      <c r="U421" s="99">
        <v>0</v>
      </c>
      <c r="V421" s="99">
        <f t="shared" si="229"/>
        <v>967.13981605677714</v>
      </c>
      <c r="W421" s="99">
        <f>K421*(T124/100)</f>
        <v>15111.010713653452</v>
      </c>
    </row>
    <row r="422" spans="1:23" ht="15">
      <c r="A422" s="170" t="s">
        <v>1133</v>
      </c>
      <c r="B422" s="171">
        <v>3985.7330472429426</v>
      </c>
      <c r="C422" s="171">
        <v>3178.66823171036</v>
      </c>
      <c r="D422" s="171">
        <v>157.023652983771</v>
      </c>
      <c r="E422" s="171">
        <v>9930.1301439337476</v>
      </c>
      <c r="F422" s="171">
        <v>10319.667816952044</v>
      </c>
      <c r="G422" s="171">
        <v>514.9557256969</v>
      </c>
      <c r="H422" s="171">
        <v>0</v>
      </c>
      <c r="I422" s="171">
        <v>1569.31149643702</v>
      </c>
      <c r="J422" s="171">
        <v>2015.8095215880794</v>
      </c>
      <c r="K422" s="172">
        <v>31671.299636544863</v>
      </c>
    </row>
    <row r="423" spans="1:23" ht="15">
      <c r="A423" s="170" t="s">
        <v>1134</v>
      </c>
      <c r="B423" s="171">
        <v>4099.1686322749101</v>
      </c>
      <c r="C423" s="171">
        <v>3254.9319229280845</v>
      </c>
      <c r="D423" s="171">
        <v>162.61469213581236</v>
      </c>
      <c r="E423" s="171">
        <v>10275.606173153465</v>
      </c>
      <c r="F423" s="171">
        <v>10675.48440355998</v>
      </c>
      <c r="G423" s="171">
        <v>611.97623682519998</v>
      </c>
      <c r="H423" s="171">
        <v>0</v>
      </c>
      <c r="I423" s="171">
        <v>1606.7098857081301</v>
      </c>
      <c r="J423" s="171">
        <v>2119.3850241353521</v>
      </c>
      <c r="K423" s="172">
        <v>32805.876970720936</v>
      </c>
    </row>
    <row r="426" spans="1:23" ht="15.75">
      <c r="A426" s="191" t="s">
        <v>1140</v>
      </c>
      <c r="B426" s="190"/>
      <c r="C426" s="190"/>
      <c r="D426" s="190"/>
      <c r="E426" s="190"/>
      <c r="F426" s="190"/>
      <c r="G426" s="190"/>
      <c r="H426" s="190"/>
      <c r="I426" s="190"/>
      <c r="J426" s="190"/>
      <c r="K426" s="190"/>
    </row>
    <row r="427" spans="1:23" ht="15.75" thickBot="1">
      <c r="A427" s="186" t="s">
        <v>1123</v>
      </c>
      <c r="B427" s="187"/>
      <c r="C427" s="187"/>
      <c r="D427" s="187"/>
      <c r="E427" s="187"/>
      <c r="F427" s="187"/>
      <c r="G427" s="187"/>
      <c r="H427" s="187"/>
      <c r="I427" s="187"/>
      <c r="J427" s="187"/>
      <c r="K427" s="187"/>
    </row>
    <row r="428" spans="1:23" ht="60">
      <c r="A428" s="184" t="s">
        <v>1100</v>
      </c>
      <c r="B428" s="184" t="s">
        <v>1124</v>
      </c>
      <c r="C428" s="184" t="s">
        <v>1125</v>
      </c>
      <c r="D428" s="184" t="s">
        <v>1126</v>
      </c>
      <c r="E428" s="184" t="s">
        <v>1127</v>
      </c>
      <c r="F428" s="184" t="s">
        <v>1128</v>
      </c>
      <c r="G428" s="184" t="s">
        <v>1129</v>
      </c>
      <c r="H428" s="184" t="s">
        <v>1130</v>
      </c>
      <c r="I428" s="184" t="s">
        <v>1131</v>
      </c>
      <c r="J428" s="184" t="s">
        <v>1132</v>
      </c>
      <c r="K428" s="185" t="s">
        <v>868</v>
      </c>
      <c r="M428" s="188" t="s">
        <v>1100</v>
      </c>
      <c r="N428" s="188" t="s">
        <v>1124</v>
      </c>
      <c r="O428" s="188" t="s">
        <v>1125</v>
      </c>
      <c r="P428" s="188" t="s">
        <v>1126</v>
      </c>
      <c r="Q428" s="188" t="s">
        <v>1127</v>
      </c>
      <c r="R428" s="188" t="s">
        <v>1128</v>
      </c>
      <c r="S428" s="188" t="s">
        <v>1129</v>
      </c>
      <c r="T428" s="188" t="s">
        <v>1130</v>
      </c>
      <c r="U428" s="188" t="s">
        <v>1131</v>
      </c>
      <c r="V428" s="188" t="s">
        <v>1132</v>
      </c>
      <c r="W428" s="189" t="s">
        <v>868</v>
      </c>
    </row>
    <row r="429" spans="1:23" ht="15">
      <c r="A429" s="181">
        <v>1975</v>
      </c>
      <c r="B429" s="182">
        <v>9.0050000000000008</v>
      </c>
      <c r="C429" s="182">
        <v>15.259</v>
      </c>
      <c r="D429" s="182">
        <v>0.82343723455861628</v>
      </c>
      <c r="E429" s="182">
        <v>37.558516174067051</v>
      </c>
      <c r="F429" s="182">
        <v>44.247443141919277</v>
      </c>
      <c r="G429" s="182">
        <v>6.8575008546334226</v>
      </c>
      <c r="H429" s="182">
        <v>0</v>
      </c>
      <c r="I429" s="182">
        <v>2.2754065437535016</v>
      </c>
      <c r="J429" s="182">
        <v>5.9373146204673981</v>
      </c>
      <c r="K429" s="183">
        <v>121.96361856939929</v>
      </c>
      <c r="M429" s="181">
        <v>1975</v>
      </c>
      <c r="N429" s="99"/>
      <c r="O429" s="99"/>
      <c r="P429" s="99"/>
      <c r="Q429" s="99"/>
      <c r="R429" s="99"/>
      <c r="S429" s="99"/>
      <c r="T429" s="99"/>
      <c r="U429" s="99"/>
      <c r="V429" s="99"/>
      <c r="W429" s="99"/>
    </row>
    <row r="430" spans="1:23" ht="15">
      <c r="A430" s="181">
        <v>1976</v>
      </c>
      <c r="B430" s="182">
        <v>10.411</v>
      </c>
      <c r="C430" s="182">
        <v>17.123000000000001</v>
      </c>
      <c r="D430" s="182">
        <v>0.98426173991999277</v>
      </c>
      <c r="E430" s="182">
        <v>45.257101530152433</v>
      </c>
      <c r="F430" s="182">
        <v>42.202889490107445</v>
      </c>
      <c r="G430" s="182">
        <v>4.9443488758282141</v>
      </c>
      <c r="H430" s="182">
        <v>0</v>
      </c>
      <c r="I430" s="182">
        <v>2.4159813982890577</v>
      </c>
      <c r="J430" s="182">
        <v>6.3120708872559064</v>
      </c>
      <c r="K430" s="183">
        <v>129.65065392155307</v>
      </c>
      <c r="M430" s="181">
        <v>1976</v>
      </c>
      <c r="N430" s="99"/>
      <c r="O430" s="99"/>
      <c r="P430" s="99"/>
      <c r="Q430" s="99"/>
      <c r="R430" s="99"/>
      <c r="S430" s="99"/>
      <c r="T430" s="99"/>
      <c r="U430" s="99"/>
      <c r="V430" s="99"/>
      <c r="W430" s="99"/>
    </row>
    <row r="431" spans="1:23" ht="15">
      <c r="A431" s="181">
        <v>1977</v>
      </c>
      <c r="B431" s="182">
        <v>11.262</v>
      </c>
      <c r="C431" s="182">
        <v>16.864000000000001</v>
      </c>
      <c r="D431" s="182">
        <v>1.2999980850044599</v>
      </c>
      <c r="E431" s="182">
        <v>52.076768842438376</v>
      </c>
      <c r="F431" s="182">
        <v>43.085210206332469</v>
      </c>
      <c r="G431" s="182">
        <v>17.673333217081503</v>
      </c>
      <c r="H431" s="182">
        <v>0</v>
      </c>
      <c r="I431" s="182">
        <v>2.8722540193663302</v>
      </c>
      <c r="J431" s="182">
        <v>6.7281672883850776</v>
      </c>
      <c r="K431" s="183">
        <v>151.86173165860819</v>
      </c>
      <c r="M431" s="181">
        <v>1977</v>
      </c>
      <c r="N431" s="99"/>
      <c r="O431" s="99"/>
      <c r="P431" s="99"/>
      <c r="Q431" s="99"/>
      <c r="R431" s="99"/>
      <c r="S431" s="99"/>
      <c r="T431" s="99"/>
      <c r="U431" s="99"/>
      <c r="V431" s="99"/>
      <c r="W431" s="99"/>
    </row>
    <row r="432" spans="1:23" ht="15">
      <c r="A432" s="181">
        <v>1978</v>
      </c>
      <c r="B432" s="182">
        <v>12.278</v>
      </c>
      <c r="C432" s="182">
        <v>19.899000000000001</v>
      </c>
      <c r="D432" s="182">
        <v>1.3474964989653568</v>
      </c>
      <c r="E432" s="182">
        <v>57.62341415632001</v>
      </c>
      <c r="F432" s="182">
        <v>44.992057200905663</v>
      </c>
      <c r="G432" s="182">
        <v>12.210583292956214</v>
      </c>
      <c r="H432" s="182">
        <v>0</v>
      </c>
      <c r="I432" s="182">
        <v>4.4209600439105978</v>
      </c>
      <c r="J432" s="182">
        <v>7.2204361661271008</v>
      </c>
      <c r="K432" s="183">
        <v>159.99194735918496</v>
      </c>
      <c r="M432" s="181">
        <v>1978</v>
      </c>
      <c r="N432" s="99"/>
      <c r="O432" s="99"/>
      <c r="P432" s="99"/>
      <c r="Q432" s="99"/>
      <c r="R432" s="99"/>
      <c r="S432" s="99"/>
      <c r="T432" s="99"/>
      <c r="U432" s="99"/>
      <c r="V432" s="99"/>
      <c r="W432" s="99"/>
    </row>
    <row r="433" spans="1:23" ht="15">
      <c r="A433" s="181">
        <v>1979</v>
      </c>
      <c r="B433" s="182">
        <v>14.208</v>
      </c>
      <c r="C433" s="182">
        <v>23.163</v>
      </c>
      <c r="D433" s="182">
        <v>1.7806978013971038</v>
      </c>
      <c r="E433" s="182">
        <v>63.919869579094495</v>
      </c>
      <c r="F433" s="182">
        <v>56.678411614852678</v>
      </c>
      <c r="G433" s="182">
        <v>19.074999999999999</v>
      </c>
      <c r="H433" s="182">
        <v>0</v>
      </c>
      <c r="I433" s="182">
        <v>2.2337106123234629</v>
      </c>
      <c r="J433" s="182">
        <v>7.9410422659258817</v>
      </c>
      <c r="K433" s="183">
        <v>188.99973187359362</v>
      </c>
      <c r="M433" s="181">
        <v>1979</v>
      </c>
      <c r="N433" s="99"/>
      <c r="O433" s="99"/>
      <c r="P433" s="99"/>
      <c r="Q433" s="99"/>
      <c r="R433" s="99"/>
      <c r="S433" s="99"/>
      <c r="T433" s="99"/>
      <c r="U433" s="99"/>
      <c r="V433" s="99"/>
      <c r="W433" s="99"/>
    </row>
    <row r="434" spans="1:23" ht="15">
      <c r="A434" s="181">
        <v>1980</v>
      </c>
      <c r="B434" s="182">
        <v>15.946</v>
      </c>
      <c r="C434" s="182">
        <v>24.352</v>
      </c>
      <c r="D434" s="182">
        <v>1.3701617172454528</v>
      </c>
      <c r="E434" s="182">
        <v>74.693321121309879</v>
      </c>
      <c r="F434" s="182">
        <v>72.244318808145735</v>
      </c>
      <c r="G434" s="182">
        <v>29.349</v>
      </c>
      <c r="H434" s="182">
        <v>0</v>
      </c>
      <c r="I434" s="182">
        <v>4.6961531913488477</v>
      </c>
      <c r="J434" s="182">
        <v>9.6701725828819711</v>
      </c>
      <c r="K434" s="183">
        <v>232.3211274209319</v>
      </c>
      <c r="M434" s="181">
        <v>1980</v>
      </c>
      <c r="N434" s="99"/>
      <c r="O434" s="99"/>
      <c r="P434" s="99"/>
      <c r="Q434" s="99"/>
      <c r="R434" s="99"/>
      <c r="S434" s="99"/>
      <c r="T434" s="99"/>
      <c r="U434" s="99"/>
      <c r="V434" s="99"/>
      <c r="W434" s="99"/>
    </row>
    <row r="435" spans="1:23" ht="15">
      <c r="A435" s="181">
        <v>1981</v>
      </c>
      <c r="B435" s="182">
        <v>19.178000000000001</v>
      </c>
      <c r="C435" s="182">
        <v>30.631</v>
      </c>
      <c r="D435" s="182">
        <v>1.151590177483484</v>
      </c>
      <c r="E435" s="182">
        <v>89.084271373430781</v>
      </c>
      <c r="F435" s="182">
        <v>84.841393601077456</v>
      </c>
      <c r="G435" s="182">
        <v>42.918999999999997</v>
      </c>
      <c r="H435" s="182">
        <v>0</v>
      </c>
      <c r="I435" s="182">
        <v>9.7663784532414653</v>
      </c>
      <c r="J435" s="182">
        <v>10.014637342595506</v>
      </c>
      <c r="K435" s="183">
        <v>287.58627094782872</v>
      </c>
      <c r="M435" s="181">
        <v>1981</v>
      </c>
      <c r="N435" s="99"/>
      <c r="O435" s="99"/>
      <c r="P435" s="99"/>
      <c r="Q435" s="99"/>
      <c r="R435" s="99"/>
      <c r="S435" s="99"/>
      <c r="T435" s="99"/>
      <c r="U435" s="99"/>
      <c r="V435" s="99"/>
      <c r="W435" s="99"/>
    </row>
    <row r="436" spans="1:23" ht="15">
      <c r="A436" s="181">
        <v>1982</v>
      </c>
      <c r="B436" s="182">
        <v>20.704000000000001</v>
      </c>
      <c r="C436" s="182">
        <v>36.779000000000003</v>
      </c>
      <c r="D436" s="182">
        <v>1.7475868738227027</v>
      </c>
      <c r="E436" s="182">
        <v>98.575566107875346</v>
      </c>
      <c r="F436" s="182">
        <v>96.209604087701393</v>
      </c>
      <c r="G436" s="182">
        <v>40.344999999999999</v>
      </c>
      <c r="H436" s="182">
        <v>0</v>
      </c>
      <c r="I436" s="182">
        <v>10.483548473838116</v>
      </c>
      <c r="J436" s="182">
        <v>10.262864644457402</v>
      </c>
      <c r="K436" s="183">
        <v>315.10717018769503</v>
      </c>
      <c r="M436" s="181">
        <v>1982</v>
      </c>
      <c r="N436" s="99"/>
      <c r="O436" s="99"/>
      <c r="P436" s="99"/>
      <c r="Q436" s="99"/>
      <c r="R436" s="99"/>
      <c r="S436" s="99"/>
      <c r="T436" s="99"/>
      <c r="U436" s="99"/>
      <c r="V436" s="99"/>
      <c r="W436" s="99"/>
    </row>
    <row r="437" spans="1:23" ht="15">
      <c r="A437" s="181">
        <v>1983</v>
      </c>
      <c r="B437" s="182">
        <v>22.334</v>
      </c>
      <c r="C437" s="182">
        <v>40.222999999999999</v>
      </c>
      <c r="D437" s="182">
        <v>2.1076682111943144</v>
      </c>
      <c r="E437" s="182">
        <v>106.99685693834485</v>
      </c>
      <c r="F437" s="182">
        <v>110.61911765489864</v>
      </c>
      <c r="G437" s="182">
        <v>32.512</v>
      </c>
      <c r="H437" s="182">
        <v>0</v>
      </c>
      <c r="I437" s="182">
        <v>11.570025315672249</v>
      </c>
      <c r="J437" s="182">
        <v>11.228728011509984</v>
      </c>
      <c r="K437" s="183">
        <v>337.59139613162</v>
      </c>
      <c r="M437" s="181">
        <v>1983</v>
      </c>
      <c r="N437" s="99"/>
      <c r="O437" s="99"/>
      <c r="P437" s="99"/>
      <c r="Q437" s="99"/>
      <c r="R437" s="99"/>
      <c r="S437" s="99"/>
      <c r="T437" s="99"/>
      <c r="U437" s="99"/>
      <c r="V437" s="99"/>
      <c r="W437" s="99"/>
    </row>
    <row r="438" spans="1:23" ht="15">
      <c r="A438" s="181">
        <v>1984</v>
      </c>
      <c r="B438" s="182">
        <v>24.486999999999998</v>
      </c>
      <c r="C438" s="182">
        <v>37.351999999999997</v>
      </c>
      <c r="D438" s="182">
        <v>2.1013613678468093</v>
      </c>
      <c r="E438" s="182">
        <v>121.78429442240871</v>
      </c>
      <c r="F438" s="182">
        <v>113.54227617306734</v>
      </c>
      <c r="G438" s="182">
        <v>41.015000000000001</v>
      </c>
      <c r="H438" s="182">
        <v>0</v>
      </c>
      <c r="I438" s="182">
        <v>15.255945654087604</v>
      </c>
      <c r="J438" s="182">
        <v>12.247922836300521</v>
      </c>
      <c r="K438" s="183">
        <v>367.78580045371092</v>
      </c>
      <c r="M438" s="181">
        <v>1984</v>
      </c>
      <c r="N438" s="99"/>
      <c r="O438" s="99"/>
      <c r="P438" s="99"/>
      <c r="Q438" s="99"/>
      <c r="R438" s="99"/>
      <c r="S438" s="99"/>
      <c r="T438" s="99"/>
      <c r="U438" s="99"/>
      <c r="V438" s="99"/>
      <c r="W438" s="99"/>
    </row>
    <row r="439" spans="1:23" ht="15">
      <c r="A439" s="181">
        <v>1985</v>
      </c>
      <c r="B439" s="182">
        <v>26.216999999999999</v>
      </c>
      <c r="C439" s="182">
        <v>37.972999999999999</v>
      </c>
      <c r="D439" s="182">
        <v>2.2830772917967956</v>
      </c>
      <c r="E439" s="182">
        <v>135.182815029175</v>
      </c>
      <c r="F439" s="182">
        <v>120.95046628401543</v>
      </c>
      <c r="G439" s="182">
        <v>63.195</v>
      </c>
      <c r="H439" s="182">
        <v>0</v>
      </c>
      <c r="I439" s="182">
        <v>16.425814358781814</v>
      </c>
      <c r="J439" s="182">
        <v>13.337567030080081</v>
      </c>
      <c r="K439" s="183">
        <v>415.56473999384912</v>
      </c>
      <c r="M439" s="181">
        <v>1985</v>
      </c>
      <c r="N439" s="99"/>
      <c r="O439" s="99"/>
      <c r="P439" s="99"/>
      <c r="Q439" s="99"/>
      <c r="R439" s="99"/>
      <c r="S439" s="99"/>
      <c r="T439" s="99"/>
      <c r="U439" s="99"/>
      <c r="V439" s="99"/>
      <c r="W439" s="99"/>
    </row>
    <row r="440" spans="1:23" ht="15">
      <c r="A440" s="181">
        <v>1986</v>
      </c>
      <c r="B440" s="182">
        <v>28.579952355553001</v>
      </c>
      <c r="C440" s="182">
        <v>38.770000000000003</v>
      </c>
      <c r="D440" s="182">
        <v>2.0081383396165013</v>
      </c>
      <c r="E440" s="182">
        <v>144.23993738284491</v>
      </c>
      <c r="F440" s="182">
        <v>137.26766671447817</v>
      </c>
      <c r="G440" s="182">
        <v>84.79</v>
      </c>
      <c r="H440" s="182">
        <v>0</v>
      </c>
      <c r="I440" s="182">
        <v>12.632675910974932</v>
      </c>
      <c r="J440" s="182">
        <v>15.642000190105389</v>
      </c>
      <c r="K440" s="183">
        <v>463.9303708935729</v>
      </c>
      <c r="M440" s="181">
        <v>1986</v>
      </c>
      <c r="N440" s="99"/>
      <c r="O440" s="99"/>
      <c r="P440" s="99"/>
      <c r="Q440" s="99"/>
      <c r="R440" s="99"/>
      <c r="S440" s="99"/>
      <c r="T440" s="99"/>
      <c r="U440" s="99"/>
      <c r="V440" s="99"/>
      <c r="W440" s="99"/>
    </row>
    <row r="441" spans="1:23" ht="15">
      <c r="A441" s="181">
        <v>1987</v>
      </c>
      <c r="B441" s="182">
        <v>31.528611627325798</v>
      </c>
      <c r="C441" s="182">
        <v>41.186999999999998</v>
      </c>
      <c r="D441" s="182">
        <v>1.9241784875528418</v>
      </c>
      <c r="E441" s="182">
        <v>159.26263004623738</v>
      </c>
      <c r="F441" s="182">
        <v>141.94471859931249</v>
      </c>
      <c r="G441" s="182">
        <v>42.688000000000002</v>
      </c>
      <c r="H441" s="182">
        <v>0</v>
      </c>
      <c r="I441" s="182">
        <v>14.899743268442425</v>
      </c>
      <c r="J441" s="182">
        <v>16.510410623364876</v>
      </c>
      <c r="K441" s="183">
        <v>449.94529265223576</v>
      </c>
      <c r="M441" s="181">
        <v>1987</v>
      </c>
      <c r="N441" s="99"/>
      <c r="O441" s="99"/>
      <c r="P441" s="99"/>
      <c r="Q441" s="99"/>
      <c r="R441" s="99"/>
      <c r="S441" s="99"/>
      <c r="T441" s="99"/>
      <c r="U441" s="99"/>
      <c r="V441" s="99"/>
      <c r="W441" s="99"/>
    </row>
    <row r="442" spans="1:23" ht="15">
      <c r="A442" s="181">
        <v>1988</v>
      </c>
      <c r="B442" s="182">
        <v>35.239051328694821</v>
      </c>
      <c r="C442" s="182">
        <v>35.748750000000001</v>
      </c>
      <c r="D442" s="182">
        <v>2.024</v>
      </c>
      <c r="E442" s="182">
        <v>173.64107600291089</v>
      </c>
      <c r="F442" s="182">
        <v>143.43807213248112</v>
      </c>
      <c r="G442" s="182">
        <v>6.7588621444201307</v>
      </c>
      <c r="H442" s="182">
        <v>0</v>
      </c>
      <c r="I442" s="182">
        <v>20.092796488141392</v>
      </c>
      <c r="J442" s="182">
        <v>18.426445454050938</v>
      </c>
      <c r="K442" s="183">
        <v>435.36905355069933</v>
      </c>
      <c r="M442" s="181">
        <v>1988</v>
      </c>
      <c r="N442" s="99">
        <f>B442*(B95/100)</f>
        <v>9.5909729634579293</v>
      </c>
      <c r="O442" s="99">
        <f>C442*(C95/100)</f>
        <v>35.748750000000001</v>
      </c>
      <c r="P442" s="99">
        <f>D442*(D95/100)</f>
        <v>2.0193479447177869</v>
      </c>
      <c r="Q442" s="115">
        <f>E443*(H95/100)</f>
        <v>112.992344450589</v>
      </c>
      <c r="R442" s="99">
        <f>F442*(L345/100)</f>
        <v>0</v>
      </c>
      <c r="S442" s="99">
        <v>0</v>
      </c>
      <c r="T442" s="99">
        <v>0</v>
      </c>
      <c r="U442" s="99">
        <v>0</v>
      </c>
      <c r="V442" s="99">
        <f>J443*(S95/100)</f>
        <v>8.1898887782405545</v>
      </c>
      <c r="W442" s="99">
        <f>K442*(T95/100)</f>
        <v>253.0948224032295</v>
      </c>
    </row>
    <row r="443" spans="1:23" ht="15">
      <c r="A443" s="181">
        <v>1989</v>
      </c>
      <c r="B443" s="182">
        <v>39.323592250000004</v>
      </c>
      <c r="C443" s="182">
        <v>52.396749999999997</v>
      </c>
      <c r="D443" s="182">
        <v>2.129</v>
      </c>
      <c r="E443" s="182">
        <v>189.48758720595211</v>
      </c>
      <c r="F443" s="182">
        <v>145.83812003776873</v>
      </c>
      <c r="G443" s="182">
        <v>7.787855579868709</v>
      </c>
      <c r="H443" s="182">
        <v>0</v>
      </c>
      <c r="I443" s="182">
        <v>26.591683266867115</v>
      </c>
      <c r="J443" s="182">
        <v>20.658732798554379</v>
      </c>
      <c r="K443" s="183">
        <v>484.21332113901104</v>
      </c>
      <c r="M443" s="181">
        <v>1989</v>
      </c>
      <c r="N443" s="99">
        <f t="shared" ref="N443:P443" si="259">B443*(B96/100)</f>
        <v>9.8569695739686427</v>
      </c>
      <c r="O443" s="99">
        <f t="shared" si="259"/>
        <v>52.396749999999997</v>
      </c>
      <c r="P443" s="99">
        <f t="shared" si="259"/>
        <v>2.1232136695057444</v>
      </c>
      <c r="Q443" s="115">
        <f t="shared" ref="Q443:Q471" si="260">E444*(H96/100)</f>
        <v>121.0097718043742</v>
      </c>
      <c r="R443" s="99">
        <f t="shared" ref="R443:R471" si="261">F443*(L346/100)</f>
        <v>0</v>
      </c>
      <c r="S443" s="99">
        <v>0</v>
      </c>
      <c r="T443" s="99">
        <v>0</v>
      </c>
      <c r="U443" s="99">
        <v>0</v>
      </c>
      <c r="V443" s="99">
        <f t="shared" ref="V443:V471" si="262">J444*(S96/100)</f>
        <v>9.4254215098930398</v>
      </c>
      <c r="W443" s="99">
        <f t="shared" ref="W443:W471" si="263">K443*(T96/100)</f>
        <v>274.68481855801446</v>
      </c>
    </row>
    <row r="444" spans="1:23" ht="15">
      <c r="A444" s="181">
        <v>1990</v>
      </c>
      <c r="B444" s="182">
        <v>40.736853499999995</v>
      </c>
      <c r="C444" s="182">
        <v>63.222749999999998</v>
      </c>
      <c r="D444" s="182">
        <v>2.2010000000000001</v>
      </c>
      <c r="E444" s="182">
        <v>205.8863982601203</v>
      </c>
      <c r="F444" s="182">
        <v>161.46729821382917</v>
      </c>
      <c r="G444" s="182">
        <v>12.835339168490151</v>
      </c>
      <c r="H444" s="182">
        <v>0</v>
      </c>
      <c r="I444" s="182">
        <v>23.714686900874455</v>
      </c>
      <c r="J444" s="182">
        <v>23.148712475013483</v>
      </c>
      <c r="K444" s="183">
        <v>533.21303851832749</v>
      </c>
      <c r="M444" s="181">
        <v>1990</v>
      </c>
      <c r="N444" s="99">
        <f t="shared" ref="N444:P444" si="264">B444*(B97/100)</f>
        <v>9.3910983974900546</v>
      </c>
      <c r="O444" s="99">
        <f t="shared" si="264"/>
        <v>63.222749999999998</v>
      </c>
      <c r="P444" s="99">
        <f t="shared" si="264"/>
        <v>2.1945226088089691</v>
      </c>
      <c r="Q444" s="115">
        <f t="shared" si="260"/>
        <v>126.60229898500884</v>
      </c>
      <c r="R444" s="99">
        <f t="shared" si="261"/>
        <v>0</v>
      </c>
      <c r="S444" s="99">
        <v>0</v>
      </c>
      <c r="T444" s="99">
        <v>0</v>
      </c>
      <c r="U444" s="99">
        <v>0</v>
      </c>
      <c r="V444" s="99">
        <f t="shared" si="262"/>
        <v>10.395688665130141</v>
      </c>
      <c r="W444" s="99">
        <f t="shared" si="263"/>
        <v>298.02113368627352</v>
      </c>
    </row>
    <row r="445" spans="1:23" ht="15">
      <c r="A445" s="181">
        <v>1991</v>
      </c>
      <c r="B445" s="182">
        <v>43.800632249999992</v>
      </c>
      <c r="C445" s="182">
        <v>74.921750000000003</v>
      </c>
      <c r="D445" s="182">
        <v>2.246</v>
      </c>
      <c r="E445" s="182">
        <v>221.67291150981521</v>
      </c>
      <c r="F445" s="182">
        <v>177.26940711563046</v>
      </c>
      <c r="G445" s="182">
        <v>13.189466045796353</v>
      </c>
      <c r="H445" s="182">
        <v>0</v>
      </c>
      <c r="I445" s="182">
        <v>11.869847369128205</v>
      </c>
      <c r="J445" s="182">
        <v>25.049616037959424</v>
      </c>
      <c r="K445" s="183">
        <v>570.01963032832964</v>
      </c>
      <c r="M445" s="181">
        <v>1991</v>
      </c>
      <c r="N445" s="99">
        <f t="shared" ref="N445:P445" si="265">B445*(B98/100)</f>
        <v>10.596666918912407</v>
      </c>
      <c r="O445" s="99">
        <f t="shared" si="265"/>
        <v>74.921750000000003</v>
      </c>
      <c r="P445" s="99">
        <f t="shared" si="265"/>
        <v>2.2369046345137478</v>
      </c>
      <c r="Q445" s="115">
        <f t="shared" si="260"/>
        <v>124.38840062697231</v>
      </c>
      <c r="R445" s="99">
        <f t="shared" si="261"/>
        <v>0</v>
      </c>
      <c r="S445" s="99">
        <v>0</v>
      </c>
      <c r="T445" s="99">
        <v>0</v>
      </c>
      <c r="U445" s="99">
        <v>0</v>
      </c>
      <c r="V445" s="99">
        <f t="shared" si="262"/>
        <v>8.3252015153796144</v>
      </c>
      <c r="W445" s="99">
        <f t="shared" si="263"/>
        <v>314.76415152145893</v>
      </c>
    </row>
    <row r="446" spans="1:23" ht="15">
      <c r="A446" s="181">
        <v>1992</v>
      </c>
      <c r="B446" s="182">
        <v>45.145827000000004</v>
      </c>
      <c r="C446" s="182">
        <v>83.442499999999995</v>
      </c>
      <c r="D446" s="182">
        <v>2.2829999999999999</v>
      </c>
      <c r="E446" s="182">
        <v>226.82724572435393</v>
      </c>
      <c r="F446" s="182">
        <v>184.94906463575526</v>
      </c>
      <c r="G446" s="182">
        <v>11.037308533916857</v>
      </c>
      <c r="H446" s="182">
        <v>0</v>
      </c>
      <c r="I446" s="182">
        <v>19.154488086531561</v>
      </c>
      <c r="J446" s="182">
        <v>19.912444769202246</v>
      </c>
      <c r="K446" s="183">
        <v>592.75187874975984</v>
      </c>
      <c r="M446" s="181">
        <v>1992</v>
      </c>
      <c r="N446" s="99">
        <f t="shared" ref="N446:P446" si="266">B446*(B99/100)</f>
        <v>10.566712388950684</v>
      </c>
      <c r="O446" s="99">
        <f t="shared" si="266"/>
        <v>83.442499999999995</v>
      </c>
      <c r="P446" s="99">
        <f t="shared" si="266"/>
        <v>2.2697392169399517</v>
      </c>
      <c r="Q446" s="115">
        <f t="shared" si="260"/>
        <v>124.74002330309813</v>
      </c>
      <c r="R446" s="99">
        <f t="shared" si="261"/>
        <v>0</v>
      </c>
      <c r="S446" s="99">
        <v>0</v>
      </c>
      <c r="T446" s="99">
        <v>0</v>
      </c>
      <c r="U446" s="99">
        <v>0</v>
      </c>
      <c r="V446" s="99">
        <f t="shared" si="262"/>
        <v>9.9745758709423207</v>
      </c>
      <c r="W446" s="99">
        <f t="shared" si="263"/>
        <v>321.15302113431164</v>
      </c>
    </row>
    <row r="447" spans="1:23" ht="15">
      <c r="A447" s="181">
        <v>1993</v>
      </c>
      <c r="B447" s="182">
        <v>47.140865000000005</v>
      </c>
      <c r="C447" s="182">
        <v>91.967105085708539</v>
      </c>
      <c r="D447" s="182">
        <v>2.9924079573508182</v>
      </c>
      <c r="E447" s="182">
        <v>233.6663995004921</v>
      </c>
      <c r="F447" s="182">
        <v>210.73750165193675</v>
      </c>
      <c r="G447" s="182">
        <v>7.701203501094092</v>
      </c>
      <c r="H447" s="182">
        <v>0</v>
      </c>
      <c r="I447" s="182">
        <v>42.33983099999999</v>
      </c>
      <c r="J447" s="182">
        <v>23.668104281215655</v>
      </c>
      <c r="K447" s="183">
        <v>660.21341797779803</v>
      </c>
      <c r="M447" s="181">
        <v>1993</v>
      </c>
      <c r="N447" s="99">
        <f t="shared" ref="N447:P447" si="267">B447*(B100/100)</f>
        <v>9.7455084594705035</v>
      </c>
      <c r="O447" s="99">
        <f t="shared" si="267"/>
        <v>91.967105085708539</v>
      </c>
      <c r="P447" s="99">
        <f t="shared" si="267"/>
        <v>2.9744859995761783</v>
      </c>
      <c r="Q447" s="115">
        <f t="shared" si="260"/>
        <v>132.18294277054483</v>
      </c>
      <c r="R447" s="99">
        <f t="shared" si="261"/>
        <v>0</v>
      </c>
      <c r="S447" s="99">
        <v>0</v>
      </c>
      <c r="T447" s="99">
        <v>0</v>
      </c>
      <c r="U447" s="99">
        <v>0</v>
      </c>
      <c r="V447" s="99">
        <f t="shared" si="262"/>
        <v>11.520806374722685</v>
      </c>
      <c r="W447" s="99">
        <f t="shared" si="263"/>
        <v>355.4012967436222</v>
      </c>
    </row>
    <row r="448" spans="1:23" ht="15">
      <c r="A448" s="181">
        <v>1994</v>
      </c>
      <c r="B448" s="182">
        <v>47.381244999999993</v>
      </c>
      <c r="C448" s="182">
        <v>101.81483794654228</v>
      </c>
      <c r="D448" s="182">
        <v>3.6907314153680328</v>
      </c>
      <c r="E448" s="182">
        <v>246.17360960253907</v>
      </c>
      <c r="F448" s="182">
        <v>223.88469024252453</v>
      </c>
      <c r="G448" s="182">
        <v>7.783214285714287</v>
      </c>
      <c r="H448" s="182">
        <v>0</v>
      </c>
      <c r="I448" s="182">
        <v>32.979732000000006</v>
      </c>
      <c r="J448" s="182">
        <v>25.507332835361375</v>
      </c>
      <c r="K448" s="183">
        <v>689.21539332804946</v>
      </c>
      <c r="M448" s="181">
        <v>1994</v>
      </c>
      <c r="N448" s="99">
        <f t="shared" ref="N448:P448" si="268">B448*(B101/100)</f>
        <v>9.0953517142380651</v>
      </c>
      <c r="O448" s="99">
        <f t="shared" si="268"/>
        <v>101.81483794654228</v>
      </c>
      <c r="P448" s="99">
        <f t="shared" si="268"/>
        <v>3.6634086004772626</v>
      </c>
      <c r="Q448" s="115">
        <f t="shared" si="260"/>
        <v>139.9630375337882</v>
      </c>
      <c r="R448" s="99">
        <f t="shared" si="261"/>
        <v>0</v>
      </c>
      <c r="S448" s="99">
        <v>0</v>
      </c>
      <c r="T448" s="99">
        <v>0</v>
      </c>
      <c r="U448" s="99">
        <v>0</v>
      </c>
      <c r="V448" s="99">
        <f t="shared" si="262"/>
        <v>16.065977808989711</v>
      </c>
      <c r="W448" s="99">
        <f t="shared" si="263"/>
        <v>375.57723371245743</v>
      </c>
    </row>
    <row r="449" spans="1:23" ht="15">
      <c r="A449" s="181">
        <v>1995</v>
      </c>
      <c r="B449" s="182">
        <v>49.595148250000001</v>
      </c>
      <c r="C449" s="182">
        <v>111.84387950067237</v>
      </c>
      <c r="D449" s="182">
        <v>4.3783114355695956</v>
      </c>
      <c r="E449" s="182">
        <v>256.13298017993912</v>
      </c>
      <c r="F449" s="182">
        <v>240.49185135894109</v>
      </c>
      <c r="G449" s="182">
        <v>4.6548913043478279</v>
      </c>
      <c r="H449" s="182">
        <v>0</v>
      </c>
      <c r="I449" s="182">
        <v>35.257590999999969</v>
      </c>
      <c r="J449" s="182">
        <v>33.705033693351979</v>
      </c>
      <c r="K449" s="183">
        <v>736.05968672282199</v>
      </c>
      <c r="M449" s="181">
        <v>1995</v>
      </c>
      <c r="N449" s="99">
        <f t="shared" ref="N449:P449" si="269">B449*(B102/100)</f>
        <v>11.817281372858643</v>
      </c>
      <c r="O449" s="99">
        <f t="shared" si="269"/>
        <v>111.84387950067237</v>
      </c>
      <c r="P449" s="99">
        <f t="shared" si="269"/>
        <v>4.3474952233758026</v>
      </c>
      <c r="Q449" s="115">
        <f t="shared" si="260"/>
        <v>147.49364888873558</v>
      </c>
      <c r="R449" s="99">
        <f t="shared" si="261"/>
        <v>0</v>
      </c>
      <c r="S449" s="99">
        <v>0</v>
      </c>
      <c r="T449" s="99">
        <v>0</v>
      </c>
      <c r="U449" s="99">
        <v>0</v>
      </c>
      <c r="V449" s="99">
        <f t="shared" si="262"/>
        <v>18.009633224528351</v>
      </c>
      <c r="W449" s="99">
        <f t="shared" si="263"/>
        <v>403.19318533097754</v>
      </c>
    </row>
    <row r="450" spans="1:23" ht="15">
      <c r="A450" s="181">
        <v>1996</v>
      </c>
      <c r="B450" s="182">
        <v>47.330152500000004</v>
      </c>
      <c r="C450" s="182">
        <v>115.40263494004316</v>
      </c>
      <c r="D450" s="182">
        <v>7.26966</v>
      </c>
      <c r="E450" s="182">
        <v>270.14629099999996</v>
      </c>
      <c r="F450" s="182">
        <v>264.92890234361158</v>
      </c>
      <c r="G450" s="182">
        <v>8.5273311897106083</v>
      </c>
      <c r="H450" s="182">
        <v>0</v>
      </c>
      <c r="I450" s="182">
        <v>35.776028000000018</v>
      </c>
      <c r="J450" s="182">
        <v>37.410595842374306</v>
      </c>
      <c r="K450" s="183">
        <v>786.79159581573958</v>
      </c>
      <c r="M450" s="181">
        <v>1996</v>
      </c>
      <c r="N450" s="99">
        <f t="shared" ref="N450:P450" si="270">B450*(B103/100)</f>
        <v>11.751530651263659</v>
      </c>
      <c r="O450" s="99">
        <f t="shared" si="270"/>
        <v>115.40263494004316</v>
      </c>
      <c r="P450" s="99">
        <f t="shared" si="270"/>
        <v>7.1918810129116562</v>
      </c>
      <c r="Q450" s="115">
        <f t="shared" si="260"/>
        <v>156.51238360038468</v>
      </c>
      <c r="R450" s="99">
        <f t="shared" si="261"/>
        <v>0</v>
      </c>
      <c r="S450" s="99">
        <v>0</v>
      </c>
      <c r="T450" s="99">
        <v>0</v>
      </c>
      <c r="U450" s="99">
        <v>0</v>
      </c>
      <c r="V450" s="99">
        <f t="shared" si="262"/>
        <v>18.281321760872899</v>
      </c>
      <c r="W450" s="99">
        <f t="shared" si="263"/>
        <v>431.07406440682581</v>
      </c>
    </row>
    <row r="451" spans="1:23" ht="15">
      <c r="A451" s="181">
        <v>1997</v>
      </c>
      <c r="B451" s="182">
        <v>73.832042500000014</v>
      </c>
      <c r="C451" s="182">
        <v>122.12310101544034</v>
      </c>
      <c r="D451" s="182">
        <v>2.8169400000000002</v>
      </c>
      <c r="E451" s="182">
        <v>287.24694900000003</v>
      </c>
      <c r="F451" s="182">
        <v>278.62937583494158</v>
      </c>
      <c r="G451" s="182">
        <v>8.2645257955297335</v>
      </c>
      <c r="H451" s="182">
        <v>0</v>
      </c>
      <c r="I451" s="182">
        <v>35.175511</v>
      </c>
      <c r="J451" s="182">
        <v>40.677288113238525</v>
      </c>
      <c r="K451" s="183">
        <v>848.76573325915024</v>
      </c>
      <c r="M451" s="181">
        <v>1997</v>
      </c>
      <c r="N451" s="99">
        <f t="shared" ref="N451:P451" si="271">B451*(B104/100)</f>
        <v>18.270947040506385</v>
      </c>
      <c r="O451" s="99">
        <f t="shared" si="271"/>
        <v>122.12310101544034</v>
      </c>
      <c r="P451" s="99">
        <f t="shared" si="271"/>
        <v>2.8104203139230397</v>
      </c>
      <c r="Q451" s="115">
        <f t="shared" si="260"/>
        <v>168.74855565047878</v>
      </c>
      <c r="R451" s="99">
        <f t="shared" si="261"/>
        <v>0</v>
      </c>
      <c r="S451" s="99">
        <v>0</v>
      </c>
      <c r="T451" s="99">
        <v>0</v>
      </c>
      <c r="U451" s="99">
        <v>0</v>
      </c>
      <c r="V451" s="99">
        <f t="shared" si="262"/>
        <v>20.481756646688517</v>
      </c>
      <c r="W451" s="99">
        <f t="shared" si="263"/>
        <v>472.60203507238884</v>
      </c>
    </row>
    <row r="452" spans="1:23" ht="15">
      <c r="A452" s="181">
        <v>1998</v>
      </c>
      <c r="B452" s="182">
        <v>75.653570000000002</v>
      </c>
      <c r="C452" s="182">
        <v>106.4345042337288</v>
      </c>
      <c r="D452" s="182">
        <v>10.1715</v>
      </c>
      <c r="E452" s="182">
        <v>303.58438577743749</v>
      </c>
      <c r="F452" s="182">
        <v>295.56800595047127</v>
      </c>
      <c r="G452" s="182">
        <v>19.300000000000011</v>
      </c>
      <c r="H452" s="182">
        <v>0</v>
      </c>
      <c r="I452" s="182">
        <v>44.169299999999986</v>
      </c>
      <c r="J452" s="182">
        <v>43.20199390481006</v>
      </c>
      <c r="K452" s="183">
        <v>898.08325986644763</v>
      </c>
      <c r="M452" s="181">
        <v>1998</v>
      </c>
      <c r="N452" s="99">
        <f t="shared" ref="N452:P452" si="272">B452*(B105/100)</f>
        <v>18.161578015519531</v>
      </c>
      <c r="O452" s="99">
        <f t="shared" si="272"/>
        <v>106.4345042337288</v>
      </c>
      <c r="P452" s="99">
        <f t="shared" si="272"/>
        <v>10.137350130272429</v>
      </c>
      <c r="Q452" s="115">
        <f t="shared" si="260"/>
        <v>164.04248360627807</v>
      </c>
      <c r="R452" s="99">
        <f t="shared" si="261"/>
        <v>0</v>
      </c>
      <c r="S452" s="99">
        <v>0</v>
      </c>
      <c r="T452" s="99">
        <v>0</v>
      </c>
      <c r="U452" s="99">
        <v>0</v>
      </c>
      <c r="V452" s="99">
        <f t="shared" si="262"/>
        <v>20.441286645988022</v>
      </c>
      <c r="W452" s="99">
        <f t="shared" si="263"/>
        <v>485.60548848050968</v>
      </c>
    </row>
    <row r="453" spans="1:23" ht="15">
      <c r="A453" s="181">
        <v>1999</v>
      </c>
      <c r="B453" s="182">
        <v>107.9825075</v>
      </c>
      <c r="C453" s="182">
        <v>115.45750833599027</v>
      </c>
      <c r="D453" s="182">
        <v>2.8447300000000002</v>
      </c>
      <c r="E453" s="182">
        <v>309.78618208057594</v>
      </c>
      <c r="F453" s="182">
        <v>290.37955341744362</v>
      </c>
      <c r="G453" s="182">
        <v>52.099999999999994</v>
      </c>
      <c r="H453" s="182">
        <v>0</v>
      </c>
      <c r="I453" s="182">
        <v>52.138899999999992</v>
      </c>
      <c r="J453" s="182">
        <v>55.768170786621994</v>
      </c>
      <c r="K453" s="183">
        <v>986.45755212063193</v>
      </c>
      <c r="M453" s="181">
        <v>1999</v>
      </c>
      <c r="N453" s="99">
        <f t="shared" ref="N453:P453" si="273">B453*(B106/100)</f>
        <v>24.56915048496543</v>
      </c>
      <c r="O453" s="99">
        <f t="shared" si="273"/>
        <v>115.45750833599027</v>
      </c>
      <c r="P453" s="99">
        <f t="shared" si="273"/>
        <v>2.8312792400557987</v>
      </c>
      <c r="Q453" s="115">
        <f t="shared" si="260"/>
        <v>176.37633995968631</v>
      </c>
      <c r="R453" s="99">
        <f t="shared" si="261"/>
        <v>0</v>
      </c>
      <c r="S453" s="99">
        <v>0</v>
      </c>
      <c r="T453" s="99">
        <v>0</v>
      </c>
      <c r="U453" s="99">
        <v>0</v>
      </c>
      <c r="V453" s="99">
        <f t="shared" si="262"/>
        <v>22.704895783469127</v>
      </c>
      <c r="W453" s="99">
        <f t="shared" si="263"/>
        <v>526.75377199743423</v>
      </c>
    </row>
    <row r="454" spans="1:23" ht="15">
      <c r="A454" s="181">
        <v>2000</v>
      </c>
      <c r="B454" s="182">
        <v>128.7734825</v>
      </c>
      <c r="C454" s="182">
        <v>112.78749597327737</v>
      </c>
      <c r="D454" s="182">
        <v>2.8557899999999998</v>
      </c>
      <c r="E454" s="182">
        <v>323.30179647352645</v>
      </c>
      <c r="F454" s="182">
        <v>319.50956496853996</v>
      </c>
      <c r="G454" s="182">
        <v>58.200000000000017</v>
      </c>
      <c r="H454" s="182">
        <v>0</v>
      </c>
      <c r="I454" s="182">
        <v>53.702475000000007</v>
      </c>
      <c r="J454" s="182">
        <v>59.974453916999558</v>
      </c>
      <c r="K454" s="183">
        <v>1059.1050588323435</v>
      </c>
      <c r="M454" s="181">
        <v>2000</v>
      </c>
      <c r="N454" s="99">
        <f t="shared" ref="N454:P454" si="274">B454*(B107/100)</f>
        <v>28.421176592440045</v>
      </c>
      <c r="O454" s="99">
        <f t="shared" si="274"/>
        <v>112.78749597327737</v>
      </c>
      <c r="P454" s="99">
        <f t="shared" si="274"/>
        <v>2.8381301905721652</v>
      </c>
      <c r="Q454" s="115">
        <f t="shared" si="260"/>
        <v>182.68220473601107</v>
      </c>
      <c r="R454" s="99">
        <f t="shared" si="261"/>
        <v>0</v>
      </c>
      <c r="S454" s="99">
        <v>0</v>
      </c>
      <c r="T454" s="99">
        <v>0</v>
      </c>
      <c r="U454" s="99">
        <v>0</v>
      </c>
      <c r="V454" s="99">
        <f t="shared" si="262"/>
        <v>25.141037667196059</v>
      </c>
      <c r="W454" s="99">
        <f t="shared" si="263"/>
        <v>557.87572548694857</v>
      </c>
    </row>
    <row r="455" spans="1:23" ht="15">
      <c r="A455" s="181">
        <v>2001</v>
      </c>
      <c r="B455" s="182">
        <v>187.41178749999997</v>
      </c>
      <c r="C455" s="182">
        <v>164.10847393006674</v>
      </c>
      <c r="D455" s="182">
        <v>4.1224999999999996</v>
      </c>
      <c r="E455" s="182">
        <v>339.33169224472647</v>
      </c>
      <c r="F455" s="182">
        <v>331.01459705084483</v>
      </c>
      <c r="G455" s="182">
        <v>38.499999999999986</v>
      </c>
      <c r="H455" s="182">
        <v>0</v>
      </c>
      <c r="I455" s="182">
        <v>66.343725000000006</v>
      </c>
      <c r="J455" s="182">
        <v>67.311892509164068</v>
      </c>
      <c r="K455" s="183">
        <v>1198.1446682348023</v>
      </c>
      <c r="M455" s="181">
        <v>2001</v>
      </c>
      <c r="N455" s="99">
        <f t="shared" ref="N455:P455" si="275">B455*(B108/100)</f>
        <v>37.350968403144414</v>
      </c>
      <c r="O455" s="99">
        <f t="shared" si="275"/>
        <v>164.10847393006674</v>
      </c>
      <c r="P455" s="99">
        <f t="shared" si="275"/>
        <v>4.0663061821245599</v>
      </c>
      <c r="Q455" s="115">
        <f t="shared" si="260"/>
        <v>196.45721684769418</v>
      </c>
      <c r="R455" s="99">
        <f t="shared" si="261"/>
        <v>0</v>
      </c>
      <c r="S455" s="99">
        <v>0</v>
      </c>
      <c r="T455" s="99">
        <v>0</v>
      </c>
      <c r="U455" s="99">
        <v>0</v>
      </c>
      <c r="V455" s="99">
        <f t="shared" si="262"/>
        <v>24.277963224876427</v>
      </c>
      <c r="W455" s="99">
        <f t="shared" si="263"/>
        <v>595.98729343685432</v>
      </c>
    </row>
    <row r="456" spans="1:23" ht="15">
      <c r="A456" s="181">
        <v>2002</v>
      </c>
      <c r="B456" s="182">
        <v>168.56024249999999</v>
      </c>
      <c r="C456" s="182">
        <v>146.23939600057778</v>
      </c>
      <c r="D456" s="182">
        <v>10.70992</v>
      </c>
      <c r="E456" s="182">
        <v>372.19999524012366</v>
      </c>
      <c r="F456" s="182">
        <v>360.96371133986162</v>
      </c>
      <c r="G456" s="182">
        <v>40.800000000000011</v>
      </c>
      <c r="H456" s="182">
        <v>0</v>
      </c>
      <c r="I456" s="182">
        <v>74.220999999999975</v>
      </c>
      <c r="J456" s="182">
        <v>74.615599957241258</v>
      </c>
      <c r="K456" s="183">
        <v>1248.3098650378045</v>
      </c>
      <c r="M456" s="181">
        <v>2002</v>
      </c>
      <c r="N456" s="99">
        <f t="shared" ref="N456:P456" si="276">B456*(B109/100)</f>
        <v>31.130847178786912</v>
      </c>
      <c r="O456" s="99">
        <f t="shared" si="276"/>
        <v>146.23939600057778</v>
      </c>
      <c r="P456" s="99">
        <f t="shared" si="276"/>
        <v>10.609429978401579</v>
      </c>
      <c r="Q456" s="115">
        <f t="shared" si="260"/>
        <v>201.58568340629651</v>
      </c>
      <c r="R456" s="99">
        <f t="shared" si="261"/>
        <v>0</v>
      </c>
      <c r="S456" s="99">
        <v>0</v>
      </c>
      <c r="T456" s="99">
        <v>0</v>
      </c>
      <c r="U456" s="99">
        <v>0</v>
      </c>
      <c r="V456" s="99">
        <f t="shared" si="262"/>
        <v>27.703732126387862</v>
      </c>
      <c r="W456" s="99">
        <f t="shared" si="263"/>
        <v>611.64366173476401</v>
      </c>
    </row>
    <row r="457" spans="1:23" ht="15">
      <c r="A457" s="181">
        <v>2003</v>
      </c>
      <c r="B457" s="182">
        <v>153.10259749999997</v>
      </c>
      <c r="C457" s="182">
        <v>142.8531171893614</v>
      </c>
      <c r="D457" s="182">
        <v>11.97845</v>
      </c>
      <c r="E457" s="182">
        <v>386.72563266606488</v>
      </c>
      <c r="F457" s="182">
        <v>391.23442538731797</v>
      </c>
      <c r="G457" s="182">
        <v>43.200000000000017</v>
      </c>
      <c r="H457" s="182">
        <v>0</v>
      </c>
      <c r="I457" s="182">
        <v>78.349999999999994</v>
      </c>
      <c r="J457" s="182">
        <v>74.5733728969048</v>
      </c>
      <c r="K457" s="183">
        <v>1282.017595639649</v>
      </c>
      <c r="M457" s="181">
        <v>2003</v>
      </c>
      <c r="N457" s="99">
        <f t="shared" ref="N457:P457" si="277">B457*(B110/100)</f>
        <v>27.992071136672973</v>
      </c>
      <c r="O457" s="99">
        <f t="shared" si="277"/>
        <v>142.8531171893614</v>
      </c>
      <c r="P457" s="99">
        <f t="shared" si="277"/>
        <v>11.782960221828466</v>
      </c>
      <c r="Q457" s="115">
        <f t="shared" si="260"/>
        <v>227.24083865156163</v>
      </c>
      <c r="R457" s="99">
        <f t="shared" si="261"/>
        <v>0</v>
      </c>
      <c r="S457" s="99">
        <v>0</v>
      </c>
      <c r="T457" s="99">
        <v>0</v>
      </c>
      <c r="U457" s="99">
        <v>0</v>
      </c>
      <c r="V457" s="99">
        <f t="shared" si="262"/>
        <v>27.693118007473451</v>
      </c>
      <c r="W457" s="99">
        <f t="shared" si="263"/>
        <v>613.32857683743327</v>
      </c>
    </row>
    <row r="458" spans="1:23" ht="15">
      <c r="A458" s="181">
        <v>2004</v>
      </c>
      <c r="B458" s="182">
        <v>161.94213500000001</v>
      </c>
      <c r="C458" s="182">
        <v>150.38748656080392</v>
      </c>
      <c r="D458" s="182">
        <v>7.2132700000000005</v>
      </c>
      <c r="E458" s="182">
        <v>432.64506954671384</v>
      </c>
      <c r="F458" s="182">
        <v>407.1833927639741</v>
      </c>
      <c r="G458" s="182">
        <v>27.800000000000011</v>
      </c>
      <c r="H458" s="182">
        <v>0</v>
      </c>
      <c r="I458" s="182">
        <v>75.507999999999996</v>
      </c>
      <c r="J458" s="182">
        <v>82.660277415439239</v>
      </c>
      <c r="K458" s="183">
        <v>1345.3396312869311</v>
      </c>
      <c r="M458" s="181">
        <v>2004</v>
      </c>
      <c r="N458" s="99">
        <f t="shared" ref="N458:P458" si="278">B458*(B111/100)</f>
        <v>30.142845016913576</v>
      </c>
      <c r="O458" s="99">
        <f t="shared" si="278"/>
        <v>150.38748656080392</v>
      </c>
      <c r="P458" s="99">
        <f t="shared" si="278"/>
        <v>7.0880721570879022</v>
      </c>
      <c r="Q458" s="115">
        <f t="shared" si="260"/>
        <v>244.42754551105423</v>
      </c>
      <c r="R458" s="99">
        <f t="shared" si="261"/>
        <v>0</v>
      </c>
      <c r="S458" s="99">
        <v>0</v>
      </c>
      <c r="T458" s="99">
        <v>0</v>
      </c>
      <c r="U458" s="99">
        <v>0</v>
      </c>
      <c r="V458" s="99">
        <f t="shared" si="262"/>
        <v>21.506971930669593</v>
      </c>
      <c r="W458" s="99">
        <f t="shared" si="263"/>
        <v>653.53435684899796</v>
      </c>
    </row>
    <row r="459" spans="1:23" ht="15">
      <c r="A459" s="181">
        <v>2005</v>
      </c>
      <c r="B459" s="182">
        <v>168.10440419856937</v>
      </c>
      <c r="C459" s="182">
        <v>184.98854258853333</v>
      </c>
      <c r="D459" s="182">
        <v>3.43512</v>
      </c>
      <c r="E459" s="182">
        <v>456.24880174703463</v>
      </c>
      <c r="F459" s="182">
        <v>427.86908824887553</v>
      </c>
      <c r="G459" s="182">
        <v>38.599999999999966</v>
      </c>
      <c r="H459" s="182">
        <v>0</v>
      </c>
      <c r="I459" s="182">
        <v>80.176000000000002</v>
      </c>
      <c r="J459" s="182">
        <v>80.277770862154568</v>
      </c>
      <c r="K459" s="183">
        <v>1439.6997276451673</v>
      </c>
      <c r="M459" s="181">
        <v>2005</v>
      </c>
      <c r="N459" s="99">
        <f t="shared" ref="N459:P459" si="279">B459*(B112/100)</f>
        <v>30.506732268882018</v>
      </c>
      <c r="O459" s="99">
        <f t="shared" si="279"/>
        <v>184.98854258853333</v>
      </c>
      <c r="P459" s="99">
        <f t="shared" si="279"/>
        <v>3.3724065053815351</v>
      </c>
      <c r="Q459" s="115">
        <f t="shared" si="260"/>
        <v>275.09861760858109</v>
      </c>
      <c r="R459" s="99">
        <f t="shared" si="261"/>
        <v>0</v>
      </c>
      <c r="S459" s="99">
        <v>0</v>
      </c>
      <c r="T459" s="99">
        <v>0</v>
      </c>
      <c r="U459" s="99">
        <v>0</v>
      </c>
      <c r="V459" s="99">
        <f t="shared" si="262"/>
        <v>27.099042782096909</v>
      </c>
      <c r="W459" s="99">
        <f t="shared" si="263"/>
        <v>693.41761009421896</v>
      </c>
    </row>
    <row r="460" spans="1:23" ht="15">
      <c r="A460" s="181">
        <v>2006</v>
      </c>
      <c r="B460" s="182">
        <v>176.61520350971105</v>
      </c>
      <c r="C460" s="182">
        <v>185.53894885563406</v>
      </c>
      <c r="D460" s="182">
        <v>4.5008999999999997</v>
      </c>
      <c r="E460" s="182">
        <v>500.13168410773659</v>
      </c>
      <c r="F460" s="182">
        <v>486.34222873350404</v>
      </c>
      <c r="G460" s="182">
        <v>32.599999999999994</v>
      </c>
      <c r="H460" s="182">
        <v>0</v>
      </c>
      <c r="I460" s="182">
        <v>82.894000000000005</v>
      </c>
      <c r="J460" s="182">
        <v>92.570377107426083</v>
      </c>
      <c r="K460" s="183">
        <v>1561.1933423140117</v>
      </c>
      <c r="M460" s="181">
        <v>2006</v>
      </c>
      <c r="N460" s="99">
        <f t="shared" ref="N460:P460" si="280">B460*(B113/100)</f>
        <v>31.98184461725052</v>
      </c>
      <c r="O460" s="99">
        <f t="shared" si="280"/>
        <v>185.53894885563406</v>
      </c>
      <c r="P460" s="99">
        <f t="shared" si="280"/>
        <v>4.4243261385470012</v>
      </c>
      <c r="Q460" s="115">
        <f t="shared" si="260"/>
        <v>285.40764880939093</v>
      </c>
      <c r="R460" s="99">
        <f t="shared" si="261"/>
        <v>0</v>
      </c>
      <c r="S460" s="99">
        <v>0</v>
      </c>
      <c r="T460" s="99">
        <v>0</v>
      </c>
      <c r="U460" s="99">
        <v>0</v>
      </c>
      <c r="V460" s="99">
        <f t="shared" si="262"/>
        <v>30.520582152405293</v>
      </c>
      <c r="W460" s="99">
        <f t="shared" si="263"/>
        <v>759.41894710356269</v>
      </c>
    </row>
    <row r="461" spans="1:23" ht="15">
      <c r="A461" s="181">
        <v>2007</v>
      </c>
      <c r="B461" s="182">
        <v>175.0936084968061</v>
      </c>
      <c r="C461" s="182">
        <v>192.80137168759197</v>
      </c>
      <c r="D461" s="182">
        <v>8.6560199999999998</v>
      </c>
      <c r="E461" s="182">
        <v>512.51397231438602</v>
      </c>
      <c r="F461" s="182">
        <v>506.86793197356894</v>
      </c>
      <c r="G461" s="182">
        <v>29.300000000000011</v>
      </c>
      <c r="H461" s="182">
        <v>0</v>
      </c>
      <c r="I461" s="182">
        <v>96.828000000000003</v>
      </c>
      <c r="J461" s="182">
        <v>96.414977797981578</v>
      </c>
      <c r="K461" s="183">
        <v>1618.4758822703348</v>
      </c>
      <c r="M461" s="181">
        <v>2007</v>
      </c>
      <c r="N461" s="99">
        <f t="shared" ref="N461:P461" si="281">B461*(B114/100)</f>
        <v>31.418681639523459</v>
      </c>
      <c r="O461" s="99">
        <f t="shared" si="281"/>
        <v>192.80137168759197</v>
      </c>
      <c r="P461" s="99">
        <f t="shared" si="281"/>
        <v>8.4411849667854</v>
      </c>
      <c r="Q461" s="115">
        <f t="shared" si="260"/>
        <v>313.25369238411338</v>
      </c>
      <c r="R461" s="99">
        <f t="shared" si="261"/>
        <v>0</v>
      </c>
      <c r="S461" s="99">
        <v>0</v>
      </c>
      <c r="T461" s="99">
        <v>0</v>
      </c>
      <c r="U461" s="99">
        <v>0</v>
      </c>
      <c r="V461" s="99">
        <f t="shared" si="262"/>
        <v>31.290020830475171</v>
      </c>
      <c r="W461" s="99">
        <f t="shared" si="263"/>
        <v>788.82749438457574</v>
      </c>
    </row>
    <row r="462" spans="1:23" ht="15">
      <c r="A462" s="181">
        <v>2008</v>
      </c>
      <c r="B462" s="182">
        <v>194.42459560182076</v>
      </c>
      <c r="C462" s="182">
        <v>203.33642669610313</v>
      </c>
      <c r="D462" s="182">
        <v>5.08805</v>
      </c>
      <c r="E462" s="182">
        <v>563.40907667366469</v>
      </c>
      <c r="F462" s="182">
        <v>527.91531453979258</v>
      </c>
      <c r="G462" s="182">
        <v>44.199999999999989</v>
      </c>
      <c r="H462" s="182">
        <v>0</v>
      </c>
      <c r="I462" s="182">
        <v>109.52500000000001</v>
      </c>
      <c r="J462" s="182">
        <v>96.963937988136351</v>
      </c>
      <c r="K462" s="183">
        <v>1744.8624014995178</v>
      </c>
      <c r="M462" s="181">
        <v>2008</v>
      </c>
      <c r="N462" s="99">
        <f t="shared" ref="N462:P462" si="282">B462*(B115/100)</f>
        <v>36.412140971728796</v>
      </c>
      <c r="O462" s="99">
        <f t="shared" si="282"/>
        <v>203.33642669610313</v>
      </c>
      <c r="P462" s="99">
        <f t="shared" si="282"/>
        <v>4.9967996150334333</v>
      </c>
      <c r="Q462" s="115">
        <f t="shared" si="260"/>
        <v>311.68323652063754</v>
      </c>
      <c r="R462" s="99">
        <f t="shared" si="261"/>
        <v>0</v>
      </c>
      <c r="S462" s="99">
        <v>0</v>
      </c>
      <c r="T462" s="99">
        <v>0</v>
      </c>
      <c r="U462" s="99">
        <v>0</v>
      </c>
      <c r="V462" s="99">
        <f t="shared" si="262"/>
        <v>35.381711537465044</v>
      </c>
      <c r="W462" s="99">
        <f t="shared" si="263"/>
        <v>854.61533034820172</v>
      </c>
    </row>
    <row r="463" spans="1:23" ht="15">
      <c r="A463" s="181">
        <v>2009</v>
      </c>
      <c r="B463" s="182">
        <v>214.8835340023347</v>
      </c>
      <c r="C463" s="182">
        <v>199.25690564551795</v>
      </c>
      <c r="D463" s="182">
        <v>1.41327</v>
      </c>
      <c r="E463" s="182">
        <v>560.48736940839183</v>
      </c>
      <c r="F463" s="182">
        <v>603.37332722656708</v>
      </c>
      <c r="G463" s="182">
        <v>50.3</v>
      </c>
      <c r="H463" s="182">
        <v>0</v>
      </c>
      <c r="I463" s="182">
        <v>113.511</v>
      </c>
      <c r="J463" s="182">
        <v>110.8363567086072</v>
      </c>
      <c r="K463" s="183">
        <v>1854.0617629914186</v>
      </c>
      <c r="M463" s="181">
        <v>2009</v>
      </c>
      <c r="N463" s="99">
        <f t="shared" ref="N463:P463" si="283">B463*(B116/100)</f>
        <v>41.963957509143569</v>
      </c>
      <c r="O463" s="99">
        <f t="shared" si="283"/>
        <v>199.25690564551795</v>
      </c>
      <c r="P463" s="99">
        <f t="shared" si="283"/>
        <v>1.385340686076872</v>
      </c>
      <c r="Q463" s="115">
        <f t="shared" si="260"/>
        <v>297.0925619950674</v>
      </c>
      <c r="R463" s="99">
        <f t="shared" si="261"/>
        <v>0</v>
      </c>
      <c r="S463" s="99">
        <v>0</v>
      </c>
      <c r="T463" s="99">
        <v>0</v>
      </c>
      <c r="U463" s="99">
        <v>0</v>
      </c>
      <c r="V463" s="99">
        <f t="shared" si="262"/>
        <v>32.660426244271328</v>
      </c>
      <c r="W463" s="99">
        <f t="shared" si="263"/>
        <v>901.75744281876632</v>
      </c>
    </row>
    <row r="464" spans="1:23" ht="15">
      <c r="A464" s="181">
        <v>2010</v>
      </c>
      <c r="B464" s="182">
        <v>241.87353015409809</v>
      </c>
      <c r="C464" s="182">
        <v>217.23295545835245</v>
      </c>
      <c r="D464" s="182">
        <v>5.9246589999999992</v>
      </c>
      <c r="E464" s="182">
        <v>545.65635844659062</v>
      </c>
      <c r="F464" s="182">
        <v>676.70185370678826</v>
      </c>
      <c r="G464" s="182">
        <v>73.5</v>
      </c>
      <c r="H464" s="182">
        <v>0</v>
      </c>
      <c r="I464" s="182">
        <v>122.26</v>
      </c>
      <c r="J464" s="182">
        <v>114.91504126271333</v>
      </c>
      <c r="K464" s="183">
        <v>1998.0643980285429</v>
      </c>
      <c r="M464" s="181">
        <v>2010</v>
      </c>
      <c r="N464" s="99">
        <f t="shared" ref="N464:P464" si="284">B464*(B117/100)</f>
        <v>44.928276597447649</v>
      </c>
      <c r="O464" s="99">
        <f t="shared" si="284"/>
        <v>217.23295545835245</v>
      </c>
      <c r="P464" s="99">
        <f t="shared" si="284"/>
        <v>5.7516782568807097</v>
      </c>
      <c r="Q464" s="115">
        <f t="shared" si="260"/>
        <v>302.41716663273115</v>
      </c>
      <c r="R464" s="99">
        <f t="shared" si="261"/>
        <v>0</v>
      </c>
      <c r="S464" s="99">
        <v>0</v>
      </c>
      <c r="T464" s="99">
        <v>0</v>
      </c>
      <c r="U464" s="99">
        <v>0</v>
      </c>
      <c r="V464" s="99">
        <f t="shared" si="262"/>
        <v>50.730292794205717</v>
      </c>
      <c r="W464" s="99">
        <f t="shared" si="263"/>
        <v>987.65895501359023</v>
      </c>
    </row>
    <row r="465" spans="1:23" ht="15">
      <c r="A465" s="181">
        <v>2011</v>
      </c>
      <c r="B465" s="182">
        <v>239.56230392571018</v>
      </c>
      <c r="C465" s="182">
        <v>190.31594919153787</v>
      </c>
      <c r="D465" s="182">
        <v>6.4416380000000002</v>
      </c>
      <c r="E465" s="182">
        <v>587.87883267463337</v>
      </c>
      <c r="F465" s="182">
        <v>657.82696499126519</v>
      </c>
      <c r="G465" s="182">
        <v>38.111734492295568</v>
      </c>
      <c r="H465" s="182">
        <v>0</v>
      </c>
      <c r="I465" s="182">
        <v>132.77199999999999</v>
      </c>
      <c r="J465" s="182">
        <v>117.2345717597166</v>
      </c>
      <c r="K465" s="183">
        <v>1970.1439950351589</v>
      </c>
      <c r="M465" s="181">
        <v>2011</v>
      </c>
      <c r="N465" s="99">
        <f t="shared" ref="N465:P465" si="285">B465*(B118/100)</f>
        <v>43.941082333524584</v>
      </c>
      <c r="O465" s="99">
        <f t="shared" si="285"/>
        <v>190.31594919153787</v>
      </c>
      <c r="P465" s="99">
        <f t="shared" si="285"/>
        <v>6.2907832839774551</v>
      </c>
      <c r="Q465" s="115">
        <f t="shared" si="260"/>
        <v>304.97965966133677</v>
      </c>
      <c r="R465" s="99">
        <f t="shared" si="261"/>
        <v>0</v>
      </c>
      <c r="S465" s="99">
        <v>0</v>
      </c>
      <c r="T465" s="99">
        <v>0</v>
      </c>
      <c r="U465" s="99">
        <v>0</v>
      </c>
      <c r="V465" s="99">
        <f t="shared" si="262"/>
        <v>56.754528787575666</v>
      </c>
      <c r="W465" s="99">
        <f t="shared" si="263"/>
        <v>960.63699731057318</v>
      </c>
    </row>
    <row r="466" spans="1:23" ht="15">
      <c r="A466" s="181">
        <v>2012</v>
      </c>
      <c r="B466" s="182">
        <v>246.99070352971796</v>
      </c>
      <c r="C466" s="182">
        <v>181.3974461485127</v>
      </c>
      <c r="D466" s="182">
        <v>2.7881879999999999</v>
      </c>
      <c r="E466" s="182">
        <v>610.94674109108144</v>
      </c>
      <c r="F466" s="182">
        <v>664.69074577122444</v>
      </c>
      <c r="G466" s="182">
        <v>100.16832937835522</v>
      </c>
      <c r="H466" s="182">
        <v>0</v>
      </c>
      <c r="I466" s="182">
        <v>133.81100000000001</v>
      </c>
      <c r="J466" s="182">
        <v>126.43854435676792</v>
      </c>
      <c r="K466" s="183">
        <v>2067.2316982756597</v>
      </c>
      <c r="M466" s="181">
        <v>2012</v>
      </c>
      <c r="N466" s="99">
        <f t="shared" ref="N466:P466" si="286">B466*(B119/100)</f>
        <v>41.994410435479047</v>
      </c>
      <c r="O466" s="99">
        <f t="shared" si="286"/>
        <v>181.3974461485127</v>
      </c>
      <c r="P466" s="99">
        <f t="shared" si="286"/>
        <v>2.7269013306421961</v>
      </c>
      <c r="Q466" s="115">
        <f t="shared" si="260"/>
        <v>291.01951146354986</v>
      </c>
      <c r="R466" s="99">
        <f t="shared" si="261"/>
        <v>0</v>
      </c>
      <c r="S466" s="99">
        <v>0</v>
      </c>
      <c r="T466" s="99">
        <v>0</v>
      </c>
      <c r="U466" s="99">
        <v>0</v>
      </c>
      <c r="V466" s="99">
        <f t="shared" si="262"/>
        <v>54.791044107208045</v>
      </c>
      <c r="W466" s="99">
        <f t="shared" si="263"/>
        <v>999.80799315942841</v>
      </c>
    </row>
    <row r="467" spans="1:23" ht="15">
      <c r="A467" s="181">
        <v>2013</v>
      </c>
      <c r="B467" s="182">
        <v>243.85475006623878</v>
      </c>
      <c r="C467" s="182">
        <v>176.29303874822926</v>
      </c>
      <c r="D467" s="182">
        <v>12.18477</v>
      </c>
      <c r="E467" s="182">
        <v>590.2220455853876</v>
      </c>
      <c r="F467" s="182">
        <v>650.43013782973856</v>
      </c>
      <c r="G467" s="182">
        <v>40.200000000000003</v>
      </c>
      <c r="H467" s="182">
        <v>0</v>
      </c>
      <c r="I467" s="182">
        <v>139.65078000000003</v>
      </c>
      <c r="J467" s="182">
        <v>130.73161325351919</v>
      </c>
      <c r="K467" s="183">
        <v>1983.5671354831134</v>
      </c>
      <c r="M467" s="181">
        <v>2013</v>
      </c>
      <c r="N467" s="99">
        <f t="shared" ref="N467:P467" si="287">B467*(B120/100)</f>
        <v>39.56670516754901</v>
      </c>
      <c r="O467" s="99">
        <f t="shared" si="287"/>
        <v>176.29303874822926</v>
      </c>
      <c r="P467" s="99">
        <f t="shared" si="287"/>
        <v>11.832632409196988</v>
      </c>
      <c r="Q467" s="115">
        <f t="shared" si="260"/>
        <v>307.44264606377033</v>
      </c>
      <c r="R467" s="99">
        <f t="shared" si="261"/>
        <v>0</v>
      </c>
      <c r="S467" s="99">
        <v>0</v>
      </c>
      <c r="T467" s="99">
        <v>0</v>
      </c>
      <c r="U467" s="99">
        <v>0</v>
      </c>
      <c r="V467" s="99">
        <f t="shared" si="262"/>
        <v>56.164333704173345</v>
      </c>
      <c r="W467" s="99">
        <f t="shared" si="263"/>
        <v>956.3645981781051</v>
      </c>
    </row>
    <row r="468" spans="1:23" ht="15">
      <c r="A468" s="181">
        <v>2014</v>
      </c>
      <c r="B468" s="182">
        <v>250.11129052696108</v>
      </c>
      <c r="C468" s="182">
        <v>222.39425305712311</v>
      </c>
      <c r="D468" s="182">
        <v>2.8380000000000001</v>
      </c>
      <c r="E468" s="182">
        <v>637.11998614752417</v>
      </c>
      <c r="F468" s="182">
        <v>632.97043319708405</v>
      </c>
      <c r="G468" s="182">
        <v>39.157336419208839</v>
      </c>
      <c r="H468" s="182">
        <v>0</v>
      </c>
      <c r="I468" s="182">
        <v>150.227</v>
      </c>
      <c r="J468" s="182">
        <v>144.34121339795678</v>
      </c>
      <c r="K468" s="183">
        <v>2079.1595127458581</v>
      </c>
      <c r="M468" s="181">
        <v>2014</v>
      </c>
      <c r="N468" s="99">
        <f t="shared" ref="N468:P468" si="288">B468*(B121/100)</f>
        <v>40.391497832235018</v>
      </c>
      <c r="O468" s="99">
        <f t="shared" si="288"/>
        <v>222.39425305712311</v>
      </c>
      <c r="P468" s="99">
        <f t="shared" si="288"/>
        <v>2.7653101916288745</v>
      </c>
      <c r="Q468" s="115">
        <f t="shared" si="260"/>
        <v>320.4453805488975</v>
      </c>
      <c r="R468" s="99">
        <f t="shared" si="261"/>
        <v>0</v>
      </c>
      <c r="S468" s="99">
        <v>0</v>
      </c>
      <c r="T468" s="99">
        <v>0</v>
      </c>
      <c r="U468" s="99">
        <v>0</v>
      </c>
      <c r="V468" s="99">
        <f t="shared" si="262"/>
        <v>74.075588515729066</v>
      </c>
      <c r="W468" s="99">
        <f t="shared" si="263"/>
        <v>992.00667984868539</v>
      </c>
    </row>
    <row r="469" spans="1:23" ht="15">
      <c r="A469" s="181">
        <v>2015</v>
      </c>
      <c r="B469" s="182">
        <v>355.16319563649324</v>
      </c>
      <c r="C469" s="182">
        <v>231.19778125055723</v>
      </c>
      <c r="D469" s="182">
        <v>8.1259999999999994</v>
      </c>
      <c r="E469" s="182">
        <v>663.34875035455241</v>
      </c>
      <c r="F469" s="182">
        <v>608.93785395795533</v>
      </c>
      <c r="G469" s="182">
        <v>56.859702403100002</v>
      </c>
      <c r="H469" s="182">
        <v>0</v>
      </c>
      <c r="I469" s="182">
        <v>146.86199999999999</v>
      </c>
      <c r="J469" s="182">
        <v>165.28880306858045</v>
      </c>
      <c r="K469" s="183">
        <v>2235.7840866712386</v>
      </c>
      <c r="M469" s="181">
        <v>2015</v>
      </c>
      <c r="N469" s="99">
        <f t="shared" ref="N469:P469" si="289">B469*(B122/100)</f>
        <v>57.82553015230522</v>
      </c>
      <c r="O469" s="99">
        <f t="shared" si="289"/>
        <v>231.19778125055723</v>
      </c>
      <c r="P469" s="99">
        <f t="shared" si="289"/>
        <v>7.8985971366108085</v>
      </c>
      <c r="Q469" s="115">
        <f t="shared" si="260"/>
        <v>342.58851808982865</v>
      </c>
      <c r="R469" s="99">
        <f t="shared" si="261"/>
        <v>0</v>
      </c>
      <c r="S469" s="99">
        <v>0</v>
      </c>
      <c r="T469" s="99">
        <v>0</v>
      </c>
      <c r="U469" s="99">
        <v>0</v>
      </c>
      <c r="V469" s="99">
        <f t="shared" si="262"/>
        <v>77.218234897202436</v>
      </c>
      <c r="W469" s="99">
        <f t="shared" si="263"/>
        <v>1068.3074976310074</v>
      </c>
    </row>
    <row r="470" spans="1:23" ht="15">
      <c r="A470" s="181">
        <v>2016</v>
      </c>
      <c r="B470" s="182">
        <v>406.02699032781817</v>
      </c>
      <c r="C470" s="182">
        <v>228.98296109502101</v>
      </c>
      <c r="D470" s="182">
        <v>12.566527999999998</v>
      </c>
      <c r="E470" s="182">
        <v>707.76340840502314</v>
      </c>
      <c r="F470" s="182">
        <v>667.65865048295427</v>
      </c>
      <c r="G470" s="182">
        <v>40.393364916471356</v>
      </c>
      <c r="H470" s="182">
        <v>0</v>
      </c>
      <c r="I470" s="182">
        <v>160.41583992512383</v>
      </c>
      <c r="J470" s="182">
        <v>178.74529674549785</v>
      </c>
      <c r="K470" s="183">
        <v>2402.5530398979095</v>
      </c>
      <c r="M470" s="181">
        <v>2016</v>
      </c>
      <c r="N470" s="99">
        <f t="shared" ref="N470:P470" si="290">B470*(B123/100)</f>
        <v>64.442159584138963</v>
      </c>
      <c r="O470" s="99">
        <f t="shared" si="290"/>
        <v>228.98296109502101</v>
      </c>
      <c r="P470" s="99">
        <f t="shared" si="290"/>
        <v>12.142355678728816</v>
      </c>
      <c r="Q470" s="115">
        <f t="shared" si="260"/>
        <v>379.01771758807274</v>
      </c>
      <c r="R470" s="99">
        <f t="shared" si="261"/>
        <v>0</v>
      </c>
      <c r="S470" s="99">
        <v>0</v>
      </c>
      <c r="T470" s="99">
        <v>0</v>
      </c>
      <c r="U470" s="99">
        <v>0</v>
      </c>
      <c r="V470" s="99">
        <f t="shared" si="262"/>
        <v>99.968441568589512</v>
      </c>
      <c r="W470" s="99">
        <f t="shared" si="263"/>
        <v>1179.66828056544</v>
      </c>
    </row>
    <row r="471" spans="1:23" ht="15">
      <c r="A471" s="181">
        <v>2017</v>
      </c>
      <c r="B471" s="182">
        <v>313.52663215117644</v>
      </c>
      <c r="C471" s="182">
        <v>232.41833161051466</v>
      </c>
      <c r="D471" s="182">
        <v>9.8026599999999995</v>
      </c>
      <c r="E471" s="182">
        <v>758.16181123755393</v>
      </c>
      <c r="F471" s="182">
        <v>672.10003888219842</v>
      </c>
      <c r="G471" s="182">
        <v>24.633600385499999</v>
      </c>
      <c r="H471" s="182">
        <v>0</v>
      </c>
      <c r="I471" s="182">
        <v>166.93112500270038</v>
      </c>
      <c r="J471" s="182">
        <v>186.21749518168784</v>
      </c>
      <c r="K471" s="183">
        <v>2363.7916944513313</v>
      </c>
      <c r="M471" s="181">
        <v>2017</v>
      </c>
      <c r="N471" s="99">
        <f t="shared" ref="N471:P471" si="291">B471*(B124/100)</f>
        <v>52.251150333393433</v>
      </c>
      <c r="O471" s="99">
        <f t="shared" si="291"/>
        <v>232.41833161051466</v>
      </c>
      <c r="P471" s="99">
        <f t="shared" si="291"/>
        <v>9.4301337535098479</v>
      </c>
      <c r="Q471" s="115">
        <f t="shared" si="260"/>
        <v>392.82733729057082</v>
      </c>
      <c r="R471" s="99">
        <f t="shared" si="261"/>
        <v>0</v>
      </c>
      <c r="S471" s="99">
        <v>0</v>
      </c>
      <c r="T471" s="99">
        <v>0</v>
      </c>
      <c r="U471" s="99">
        <v>0</v>
      </c>
      <c r="V471" s="99">
        <f t="shared" si="262"/>
        <v>95.927824212137438</v>
      </c>
      <c r="W471" s="99">
        <f t="shared" si="263"/>
        <v>1153.6778309144527</v>
      </c>
    </row>
    <row r="472" spans="1:23" ht="15">
      <c r="A472" s="181" t="s">
        <v>1133</v>
      </c>
      <c r="B472" s="182">
        <v>326.04226691106601</v>
      </c>
      <c r="C472" s="182">
        <v>240.20492469617261</v>
      </c>
      <c r="D472" s="182">
        <v>8.5009603955316759</v>
      </c>
      <c r="E472" s="182">
        <v>790.13355530344165</v>
      </c>
      <c r="F472" s="182">
        <v>679.02726197582467</v>
      </c>
      <c r="G472" s="182">
        <v>33.621520870399998</v>
      </c>
      <c r="H472" s="182">
        <v>0</v>
      </c>
      <c r="I472" s="182">
        <v>176.19216534111624</v>
      </c>
      <c r="J472" s="182">
        <v>199.94236430102885</v>
      </c>
      <c r="K472" s="183">
        <v>2453.6650197945819</v>
      </c>
    </row>
    <row r="473" spans="1:23" ht="15">
      <c r="A473" s="181" t="s">
        <v>1134</v>
      </c>
      <c r="B473" s="182">
        <v>333.05212090164997</v>
      </c>
      <c r="C473" s="182">
        <v>252.04392538894399</v>
      </c>
      <c r="D473" s="182">
        <v>8.5684240016051358</v>
      </c>
      <c r="E473" s="182">
        <v>826.86761706406469</v>
      </c>
      <c r="F473" s="182">
        <v>698.38481652419091</v>
      </c>
      <c r="G473" s="182">
        <v>22.770688410199998</v>
      </c>
      <c r="H473" s="182">
        <v>0</v>
      </c>
      <c r="I473" s="182">
        <v>179.76241478836906</v>
      </c>
      <c r="J473" s="182">
        <v>209.73561863279284</v>
      </c>
      <c r="K473" s="183">
        <v>2531.1856257118166</v>
      </c>
    </row>
    <row r="476" spans="1:23" ht="15.75">
      <c r="A476" s="202" t="s">
        <v>1141</v>
      </c>
      <c r="B476" s="201"/>
      <c r="C476" s="201"/>
      <c r="D476" s="201"/>
      <c r="E476" s="201"/>
      <c r="F476" s="201"/>
      <c r="G476" s="201"/>
      <c r="H476" s="201"/>
      <c r="I476" s="201"/>
      <c r="J476" s="201"/>
      <c r="K476" s="201"/>
    </row>
    <row r="477" spans="1:23" ht="15.75" thickBot="1">
      <c r="A477" s="197" t="s">
        <v>1123</v>
      </c>
      <c r="B477" s="198"/>
      <c r="C477" s="198"/>
      <c r="D477" s="198"/>
      <c r="E477" s="198"/>
      <c r="F477" s="198"/>
      <c r="G477" s="198"/>
      <c r="H477" s="198"/>
      <c r="I477" s="198"/>
      <c r="J477" s="198"/>
      <c r="K477" s="198"/>
    </row>
    <row r="478" spans="1:23" ht="60">
      <c r="A478" s="195" t="s">
        <v>1100</v>
      </c>
      <c r="B478" s="195" t="s">
        <v>1124</v>
      </c>
      <c r="C478" s="195" t="s">
        <v>1125</v>
      </c>
      <c r="D478" s="195" t="s">
        <v>1126</v>
      </c>
      <c r="E478" s="195" t="s">
        <v>1127</v>
      </c>
      <c r="F478" s="195" t="s">
        <v>1128</v>
      </c>
      <c r="G478" s="195" t="s">
        <v>1129</v>
      </c>
      <c r="H478" s="195" t="s">
        <v>1130</v>
      </c>
      <c r="I478" s="195" t="s">
        <v>1131</v>
      </c>
      <c r="J478" s="195" t="s">
        <v>1132</v>
      </c>
      <c r="K478" s="196" t="s">
        <v>868</v>
      </c>
      <c r="M478" s="199" t="s">
        <v>1100</v>
      </c>
      <c r="N478" s="199" t="s">
        <v>1124</v>
      </c>
      <c r="O478" s="199" t="s">
        <v>1125</v>
      </c>
      <c r="P478" s="199" t="s">
        <v>1126</v>
      </c>
      <c r="Q478" s="199" t="s">
        <v>1127</v>
      </c>
      <c r="R478" s="199" t="s">
        <v>1128</v>
      </c>
      <c r="S478" s="199" t="s">
        <v>1129</v>
      </c>
      <c r="T478" s="199" t="s">
        <v>1130</v>
      </c>
      <c r="U478" s="199" t="s">
        <v>1131</v>
      </c>
      <c r="V478" s="199" t="s">
        <v>1132</v>
      </c>
      <c r="W478" s="200" t="s">
        <v>868</v>
      </c>
    </row>
    <row r="479" spans="1:23" ht="15">
      <c r="A479" s="192">
        <v>1975</v>
      </c>
      <c r="B479" s="193">
        <v>7.9349999999999996</v>
      </c>
      <c r="C479" s="193">
        <v>31.114000000000001</v>
      </c>
      <c r="D479" s="193">
        <v>1.4490022808960803</v>
      </c>
      <c r="E479" s="193">
        <v>27.588950464917943</v>
      </c>
      <c r="F479" s="193">
        <v>24.815892601285899</v>
      </c>
      <c r="G479" s="193">
        <v>11.593704214731366</v>
      </c>
      <c r="H479" s="193">
        <v>0</v>
      </c>
      <c r="I479" s="193">
        <v>1.374398326128385</v>
      </c>
      <c r="J479" s="193">
        <v>6.7408612176727605</v>
      </c>
      <c r="K479" s="194">
        <v>112.61180910563242</v>
      </c>
      <c r="M479" s="192">
        <v>1975</v>
      </c>
      <c r="N479" s="99"/>
      <c r="O479" s="99"/>
      <c r="P479" s="99"/>
      <c r="Q479" s="99"/>
      <c r="R479" s="99"/>
      <c r="S479" s="99"/>
      <c r="T479" s="99"/>
      <c r="U479" s="99"/>
      <c r="V479" s="99"/>
      <c r="W479" s="99"/>
    </row>
    <row r="480" spans="1:23" ht="15">
      <c r="A480" s="192">
        <v>1976</v>
      </c>
      <c r="B480" s="193">
        <v>8.2970000000000006</v>
      </c>
      <c r="C480" s="193">
        <v>36.9</v>
      </c>
      <c r="D480" s="193">
        <v>1.3642182886721481</v>
      </c>
      <c r="E480" s="193">
        <v>31.921490122164933</v>
      </c>
      <c r="F480" s="193">
        <v>22.334916899493429</v>
      </c>
      <c r="G480" s="193">
        <v>17.940156276380598</v>
      </c>
      <c r="H480" s="193">
        <v>0</v>
      </c>
      <c r="I480" s="193">
        <v>1.5444543780804714</v>
      </c>
      <c r="J480" s="193">
        <v>6.1658437775837021</v>
      </c>
      <c r="K480" s="194">
        <v>126.46807974237531</v>
      </c>
      <c r="M480" s="192">
        <v>1976</v>
      </c>
      <c r="N480" s="99"/>
      <c r="O480" s="99"/>
      <c r="P480" s="99"/>
      <c r="Q480" s="99"/>
      <c r="R480" s="99"/>
      <c r="S480" s="99"/>
      <c r="T480" s="99"/>
      <c r="U480" s="99"/>
      <c r="V480" s="99"/>
      <c r="W480" s="99"/>
    </row>
    <row r="481" spans="1:23" ht="15">
      <c r="A481" s="192">
        <v>1977</v>
      </c>
      <c r="B481" s="193">
        <v>9.0359999999999996</v>
      </c>
      <c r="C481" s="193">
        <v>42.171999999999997</v>
      </c>
      <c r="D481" s="193">
        <v>0.61980021901633098</v>
      </c>
      <c r="E481" s="193">
        <v>40.233645858581802</v>
      </c>
      <c r="F481" s="193">
        <v>21.07437602995072</v>
      </c>
      <c r="G481" s="193">
        <v>22.963853584567136</v>
      </c>
      <c r="H481" s="193">
        <v>0</v>
      </c>
      <c r="I481" s="193">
        <v>1.7045462082384901</v>
      </c>
      <c r="J481" s="193">
        <v>5.8843711959681793</v>
      </c>
      <c r="K481" s="194">
        <v>143.68859309632268</v>
      </c>
      <c r="M481" s="192">
        <v>1977</v>
      </c>
      <c r="N481" s="99"/>
      <c r="O481" s="99"/>
      <c r="P481" s="99"/>
      <c r="Q481" s="99"/>
      <c r="R481" s="99"/>
      <c r="S481" s="99"/>
      <c r="T481" s="99"/>
      <c r="U481" s="99"/>
      <c r="V481" s="99"/>
      <c r="W481" s="99"/>
    </row>
    <row r="482" spans="1:23" ht="15">
      <c r="A482" s="192">
        <v>1978</v>
      </c>
      <c r="B482" s="193">
        <v>10.48</v>
      </c>
      <c r="C482" s="193">
        <v>46.33</v>
      </c>
      <c r="D482" s="193">
        <v>1.4822580709494331</v>
      </c>
      <c r="E482" s="193">
        <v>45.07834928488839</v>
      </c>
      <c r="F482" s="193">
        <v>21.572525076757962</v>
      </c>
      <c r="G482" s="193">
        <v>11.432967574588188</v>
      </c>
      <c r="H482" s="193">
        <v>0</v>
      </c>
      <c r="I482" s="193">
        <v>2.0944794211130007</v>
      </c>
      <c r="J482" s="193">
        <v>6.1303324029268733</v>
      </c>
      <c r="K482" s="194">
        <v>144.60091183122384</v>
      </c>
      <c r="M482" s="192">
        <v>1978</v>
      </c>
      <c r="N482" s="99"/>
      <c r="O482" s="99"/>
      <c r="P482" s="99"/>
      <c r="Q482" s="99"/>
      <c r="R482" s="99"/>
      <c r="S482" s="99"/>
      <c r="T482" s="99"/>
      <c r="U482" s="99"/>
      <c r="V482" s="99"/>
      <c r="W482" s="99"/>
    </row>
    <row r="483" spans="1:23" ht="15">
      <c r="A483" s="192">
        <v>1979</v>
      </c>
      <c r="B483" s="193">
        <v>11.608000000000001</v>
      </c>
      <c r="C483" s="193">
        <v>50.015999999999998</v>
      </c>
      <c r="D483" s="193">
        <v>2.3907624014179465</v>
      </c>
      <c r="E483" s="193">
        <v>52.739040033822434</v>
      </c>
      <c r="F483" s="193">
        <v>22.209205071711636</v>
      </c>
      <c r="G483" s="193">
        <v>10.711</v>
      </c>
      <c r="H483" s="193">
        <v>0</v>
      </c>
      <c r="I483" s="193">
        <v>2.305056641694295</v>
      </c>
      <c r="J483" s="193">
        <v>7.2335084038109869</v>
      </c>
      <c r="K483" s="194">
        <v>159.21257255245732</v>
      </c>
      <c r="M483" s="192">
        <v>1979</v>
      </c>
      <c r="N483" s="99"/>
      <c r="O483" s="99"/>
      <c r="P483" s="99"/>
      <c r="Q483" s="99"/>
      <c r="R483" s="99"/>
      <c r="S483" s="99"/>
      <c r="T483" s="99"/>
      <c r="U483" s="99"/>
      <c r="V483" s="99"/>
      <c r="W483" s="99"/>
    </row>
    <row r="484" spans="1:23" ht="15">
      <c r="A484" s="192">
        <v>1980</v>
      </c>
      <c r="B484" s="193">
        <v>13.6</v>
      </c>
      <c r="C484" s="193">
        <v>49.31</v>
      </c>
      <c r="D484" s="193">
        <v>2.1656462841337127</v>
      </c>
      <c r="E484" s="193">
        <v>62.003897010813979</v>
      </c>
      <c r="F484" s="193">
        <v>23.211481055232213</v>
      </c>
      <c r="G484" s="193">
        <v>6.0609999999999999</v>
      </c>
      <c r="H484" s="193">
        <v>0</v>
      </c>
      <c r="I484" s="193">
        <v>2.9068956380559756</v>
      </c>
      <c r="J484" s="193">
        <v>7.9322964605642667</v>
      </c>
      <c r="K484" s="194">
        <v>167.19121644880013</v>
      </c>
      <c r="M484" s="192">
        <v>1980</v>
      </c>
      <c r="N484" s="99"/>
      <c r="O484" s="99"/>
      <c r="P484" s="99"/>
      <c r="Q484" s="99"/>
      <c r="R484" s="99"/>
      <c r="S484" s="99"/>
      <c r="T484" s="99"/>
      <c r="U484" s="99"/>
      <c r="V484" s="99"/>
      <c r="W484" s="99"/>
    </row>
    <row r="485" spans="1:23" ht="15">
      <c r="A485" s="192">
        <v>1981</v>
      </c>
      <c r="B485" s="193">
        <v>16.678000000000001</v>
      </c>
      <c r="C485" s="193">
        <v>47.143000000000001</v>
      </c>
      <c r="D485" s="193">
        <v>2.4521577061318287</v>
      </c>
      <c r="E485" s="193">
        <v>73.321345166877748</v>
      </c>
      <c r="F485" s="193">
        <v>31.268813396735599</v>
      </c>
      <c r="G485" s="193">
        <v>3.605</v>
      </c>
      <c r="H485" s="193">
        <v>0</v>
      </c>
      <c r="I485" s="193">
        <v>3.6960620041461261</v>
      </c>
      <c r="J485" s="193">
        <v>7.7177723540729168</v>
      </c>
      <c r="K485" s="194">
        <v>185.88215062796417</v>
      </c>
      <c r="M485" s="192">
        <v>1981</v>
      </c>
      <c r="N485" s="99"/>
      <c r="O485" s="99"/>
      <c r="P485" s="99"/>
      <c r="Q485" s="99"/>
      <c r="R485" s="99"/>
      <c r="S485" s="99"/>
      <c r="T485" s="99"/>
      <c r="U485" s="99"/>
      <c r="V485" s="99"/>
      <c r="W485" s="99"/>
    </row>
    <row r="486" spans="1:23" ht="15">
      <c r="A486" s="192">
        <v>1982</v>
      </c>
      <c r="B486" s="193">
        <v>19.106000000000002</v>
      </c>
      <c r="C486" s="193">
        <v>43.936999999999998</v>
      </c>
      <c r="D486" s="193">
        <v>3.1589346068261586</v>
      </c>
      <c r="E486" s="193">
        <v>76.230248921370787</v>
      </c>
      <c r="F486" s="193">
        <v>41.849050575756017</v>
      </c>
      <c r="G486" s="193">
        <v>7.8490000000000002</v>
      </c>
      <c r="H486" s="193">
        <v>0</v>
      </c>
      <c r="I486" s="193">
        <v>3.4994346940765264</v>
      </c>
      <c r="J486" s="193">
        <v>8.4746453196585421</v>
      </c>
      <c r="K486" s="194">
        <v>204.10431411768803</v>
      </c>
      <c r="M486" s="192">
        <v>1982</v>
      </c>
      <c r="N486" s="99"/>
      <c r="O486" s="99"/>
      <c r="P486" s="99"/>
      <c r="Q486" s="99"/>
      <c r="R486" s="99"/>
      <c r="S486" s="99"/>
      <c r="T486" s="99"/>
      <c r="U486" s="99"/>
      <c r="V486" s="99"/>
      <c r="W486" s="99"/>
    </row>
    <row r="487" spans="1:23" ht="15">
      <c r="A487" s="192">
        <v>1983</v>
      </c>
      <c r="B487" s="193">
        <v>20.702000000000002</v>
      </c>
      <c r="C487" s="193">
        <v>47.523000000000003</v>
      </c>
      <c r="D487" s="193">
        <v>3.523651952686004</v>
      </c>
      <c r="E487" s="193">
        <v>85.269397022216737</v>
      </c>
      <c r="F487" s="193">
        <v>41.078196143702421</v>
      </c>
      <c r="G487" s="193">
        <v>9.7379999999999995</v>
      </c>
      <c r="H487" s="193">
        <v>0</v>
      </c>
      <c r="I487" s="193">
        <v>4.0481311742031796</v>
      </c>
      <c r="J487" s="193">
        <v>7.187545869834894</v>
      </c>
      <c r="K487" s="194">
        <v>219.06992216264325</v>
      </c>
      <c r="M487" s="192">
        <v>1983</v>
      </c>
      <c r="N487" s="99"/>
      <c r="O487" s="99"/>
      <c r="P487" s="99"/>
      <c r="Q487" s="99"/>
      <c r="R487" s="99"/>
      <c r="S487" s="99"/>
      <c r="T487" s="99"/>
      <c r="U487" s="99"/>
      <c r="V487" s="99"/>
      <c r="W487" s="99"/>
    </row>
    <row r="488" spans="1:23" ht="15">
      <c r="A488" s="192">
        <v>1984</v>
      </c>
      <c r="B488" s="193">
        <v>22.777000000000001</v>
      </c>
      <c r="C488" s="193">
        <v>52.484999999999999</v>
      </c>
      <c r="D488" s="193">
        <v>3.7261102789448763</v>
      </c>
      <c r="E488" s="193">
        <v>94.591702042651136</v>
      </c>
      <c r="F488" s="193">
        <v>51.554010808766719</v>
      </c>
      <c r="G488" s="193">
        <v>20.446999999999999</v>
      </c>
      <c r="H488" s="193">
        <v>0</v>
      </c>
      <c r="I488" s="193">
        <v>5.6855849556949485</v>
      </c>
      <c r="J488" s="193">
        <v>7.3549826488868693</v>
      </c>
      <c r="K488" s="194">
        <v>258.62139073494455</v>
      </c>
      <c r="M488" s="192">
        <v>1984</v>
      </c>
      <c r="N488" s="99"/>
      <c r="O488" s="99"/>
      <c r="P488" s="99"/>
      <c r="Q488" s="99"/>
      <c r="R488" s="99"/>
      <c r="S488" s="99"/>
      <c r="T488" s="99"/>
      <c r="U488" s="99"/>
      <c r="V488" s="99"/>
      <c r="W488" s="99"/>
    </row>
    <row r="489" spans="1:23" ht="15">
      <c r="A489" s="192">
        <v>1985</v>
      </c>
      <c r="B489" s="193">
        <v>24.119</v>
      </c>
      <c r="C489" s="193">
        <v>56.447000000000003</v>
      </c>
      <c r="D489" s="193">
        <v>3.8609606803700101</v>
      </c>
      <c r="E489" s="193">
        <v>106.68416685416706</v>
      </c>
      <c r="F489" s="193">
        <v>62.139637538339883</v>
      </c>
      <c r="G489" s="193">
        <v>66.813999999999993</v>
      </c>
      <c r="H489" s="193">
        <v>0</v>
      </c>
      <c r="I489" s="193">
        <v>5.463050668960773</v>
      </c>
      <c r="J489" s="193">
        <v>7.6799140959268435</v>
      </c>
      <c r="K489" s="194">
        <v>333.20772983776459</v>
      </c>
      <c r="M489" s="192">
        <v>1985</v>
      </c>
      <c r="N489" s="99"/>
      <c r="O489" s="99"/>
      <c r="P489" s="99"/>
      <c r="Q489" s="99"/>
      <c r="R489" s="99"/>
      <c r="S489" s="99"/>
      <c r="T489" s="99"/>
      <c r="U489" s="99"/>
      <c r="V489" s="99"/>
      <c r="W489" s="99"/>
    </row>
    <row r="490" spans="1:23" ht="15">
      <c r="A490" s="192">
        <v>1986</v>
      </c>
      <c r="B490" s="193">
        <v>27.870070468885519</v>
      </c>
      <c r="C490" s="193">
        <v>62.98</v>
      </c>
      <c r="D490" s="193">
        <v>3.2579710805015276</v>
      </c>
      <c r="E490" s="193">
        <v>111.8740529932408</v>
      </c>
      <c r="F490" s="193">
        <v>73.745759242066967</v>
      </c>
      <c r="G490" s="193">
        <v>81.239999999999995</v>
      </c>
      <c r="H490" s="193">
        <v>0</v>
      </c>
      <c r="I490" s="193">
        <v>7.121761456946551</v>
      </c>
      <c r="J490" s="193">
        <v>9.6245860634482394</v>
      </c>
      <c r="K490" s="194">
        <v>377.71420130508966</v>
      </c>
      <c r="M490" s="192">
        <v>1986</v>
      </c>
      <c r="N490" s="99"/>
      <c r="O490" s="99"/>
      <c r="P490" s="99"/>
      <c r="Q490" s="99"/>
      <c r="R490" s="99"/>
      <c r="S490" s="99"/>
      <c r="T490" s="99"/>
      <c r="U490" s="99"/>
      <c r="V490" s="99"/>
      <c r="W490" s="99"/>
    </row>
    <row r="491" spans="1:23" ht="15">
      <c r="A491" s="192">
        <v>1987</v>
      </c>
      <c r="B491" s="193">
        <v>31.016111285726051</v>
      </c>
      <c r="C491" s="193">
        <v>69.266000000000005</v>
      </c>
      <c r="D491" s="193">
        <v>2.5585031446540878</v>
      </c>
      <c r="E491" s="193">
        <v>113.80240623169595</v>
      </c>
      <c r="F491" s="193">
        <v>88.850778787397687</v>
      </c>
      <c r="G491" s="193">
        <v>71.263000000000005</v>
      </c>
      <c r="H491" s="193">
        <v>0</v>
      </c>
      <c r="I491" s="193">
        <v>8.317468072234659</v>
      </c>
      <c r="J491" s="193">
        <v>10.47429571420321</v>
      </c>
      <c r="K491" s="194">
        <v>395.54856323591162</v>
      </c>
      <c r="M491" s="192">
        <v>1987</v>
      </c>
      <c r="N491" s="99"/>
      <c r="O491" s="99"/>
      <c r="P491" s="99"/>
      <c r="Q491" s="99"/>
      <c r="R491" s="99"/>
      <c r="S491" s="99"/>
      <c r="T491" s="99"/>
      <c r="U491" s="99"/>
      <c r="V491" s="99"/>
      <c r="W491" s="99"/>
    </row>
    <row r="492" spans="1:23" ht="15">
      <c r="A492" s="192">
        <v>1988</v>
      </c>
      <c r="B492" s="193">
        <v>38.685100542839407</v>
      </c>
      <c r="C492" s="193">
        <v>66.629249999999999</v>
      </c>
      <c r="D492" s="193">
        <v>2.706</v>
      </c>
      <c r="E492" s="193">
        <v>122.19911311393551</v>
      </c>
      <c r="F492" s="193">
        <v>111.70755623678555</v>
      </c>
      <c r="G492" s="193">
        <v>3.4240829937013708</v>
      </c>
      <c r="H492" s="193">
        <v>0</v>
      </c>
      <c r="I492" s="193">
        <v>11.709258392167715</v>
      </c>
      <c r="J492" s="193">
        <v>12.288146139103555</v>
      </c>
      <c r="K492" s="194">
        <v>369.34850741853307</v>
      </c>
      <c r="M492" s="192">
        <v>1988</v>
      </c>
      <c r="N492" s="99">
        <f>B492*(B95/100)</f>
        <v>10.528880301976237</v>
      </c>
      <c r="O492" s="99">
        <f>C492*(C95/100)</f>
        <v>66.629249999999999</v>
      </c>
      <c r="P492" s="99">
        <f>D492*(D95/100)</f>
        <v>2.6997804043509546</v>
      </c>
      <c r="Q492" s="115">
        <f>E493*(H95/100)</f>
        <v>78.282251443031967</v>
      </c>
      <c r="R492" s="99">
        <f>F492*(L395/100)</f>
        <v>0</v>
      </c>
      <c r="S492" s="99">
        <v>0</v>
      </c>
      <c r="T492" s="99">
        <v>0</v>
      </c>
      <c r="U492" s="99">
        <v>0</v>
      </c>
      <c r="V492" s="99">
        <f>J493*(S95/100)</f>
        <v>5.7173460014490152</v>
      </c>
      <c r="W492" s="99">
        <f>K492*(T95/100)</f>
        <v>214.71483590210121</v>
      </c>
    </row>
    <row r="493" spans="1:23" ht="15">
      <c r="A493" s="192">
        <v>1989</v>
      </c>
      <c r="B493" s="193">
        <v>45.625568499999993</v>
      </c>
      <c r="C493" s="193">
        <v>68.618499999999997</v>
      </c>
      <c r="D493" s="193">
        <v>2.8620000000000001</v>
      </c>
      <c r="E493" s="193">
        <v>131.27893769366307</v>
      </c>
      <c r="F493" s="193">
        <v>140.44431577566081</v>
      </c>
      <c r="G493" s="193">
        <v>4.4068173397554649</v>
      </c>
      <c r="H493" s="193">
        <v>0</v>
      </c>
      <c r="I493" s="193">
        <v>16.046365269416128</v>
      </c>
      <c r="J493" s="193">
        <v>14.421822635080144</v>
      </c>
      <c r="K493" s="194">
        <v>423.70432721357565</v>
      </c>
      <c r="M493" s="192">
        <v>1989</v>
      </c>
      <c r="N493" s="99">
        <f t="shared" ref="N493:P493" si="292">B493*(B96/100)</f>
        <v>11.43664184188366</v>
      </c>
      <c r="O493" s="99">
        <f t="shared" si="292"/>
        <v>68.618499999999997</v>
      </c>
      <c r="P493" s="99">
        <f t="shared" si="292"/>
        <v>2.8542214758691595</v>
      </c>
      <c r="Q493" s="115">
        <f t="shared" ref="Q493:Q521" si="293">E494*(H96/100)</f>
        <v>83.101087687864336</v>
      </c>
      <c r="R493" s="99">
        <f t="shared" ref="R493:R521" si="294">F493*(L396/100)</f>
        <v>0</v>
      </c>
      <c r="S493" s="99">
        <v>0</v>
      </c>
      <c r="T493" s="99">
        <v>0</v>
      </c>
      <c r="U493" s="99">
        <v>0</v>
      </c>
      <c r="V493" s="99">
        <f t="shared" ref="V493:V521" si="295">J494*(S96/100)</f>
        <v>6.2619618213776143</v>
      </c>
      <c r="W493" s="99">
        <f t="shared" ref="W493:W521" si="296">K493*(T96/100)</f>
        <v>240.35924077663702</v>
      </c>
    </row>
    <row r="494" spans="1:23" ht="15">
      <c r="A494" s="192">
        <v>1990</v>
      </c>
      <c r="B494" s="193">
        <v>50.002675499999995</v>
      </c>
      <c r="C494" s="193">
        <v>73.701750000000004</v>
      </c>
      <c r="D494" s="193">
        <v>2.97</v>
      </c>
      <c r="E494" s="193">
        <v>141.38844640755164</v>
      </c>
      <c r="F494" s="193">
        <v>153.89890344517539</v>
      </c>
      <c r="G494" s="193">
        <v>5.0572804742497217</v>
      </c>
      <c r="H494" s="193">
        <v>0</v>
      </c>
      <c r="I494" s="193">
        <v>17.6964457476194</v>
      </c>
      <c r="J494" s="193">
        <v>15.37929667977545</v>
      </c>
      <c r="K494" s="194">
        <v>460.0947982543716</v>
      </c>
      <c r="M494" s="192">
        <v>1990</v>
      </c>
      <c r="N494" s="99">
        <f t="shared" ref="N494:P494" si="297">B494*(B97/100)</f>
        <v>11.527155521676832</v>
      </c>
      <c r="O494" s="99">
        <f t="shared" si="297"/>
        <v>73.701750000000004</v>
      </c>
      <c r="P494" s="99">
        <f t="shared" si="297"/>
        <v>2.9612594948489948</v>
      </c>
      <c r="Q494" s="115">
        <f t="shared" si="293"/>
        <v>87.935776991759752</v>
      </c>
      <c r="R494" s="99">
        <f t="shared" si="294"/>
        <v>0</v>
      </c>
      <c r="S494" s="99">
        <v>0</v>
      </c>
      <c r="T494" s="99">
        <v>0</v>
      </c>
      <c r="U494" s="99">
        <v>0</v>
      </c>
      <c r="V494" s="99">
        <f t="shared" si="295"/>
        <v>6.7061336454512448</v>
      </c>
      <c r="W494" s="99">
        <f t="shared" si="296"/>
        <v>257.15420193013927</v>
      </c>
    </row>
    <row r="495" spans="1:23" ht="15">
      <c r="A495" s="192">
        <v>1991</v>
      </c>
      <c r="B495" s="193">
        <v>52.540008749999998</v>
      </c>
      <c r="C495" s="193">
        <v>77.92</v>
      </c>
      <c r="D495" s="193">
        <v>3.0369999999999999</v>
      </c>
      <c r="E495" s="193">
        <v>153.97018749200907</v>
      </c>
      <c r="F495" s="193">
        <v>162.19788875459793</v>
      </c>
      <c r="G495" s="193">
        <v>3.8559022194405559</v>
      </c>
      <c r="H495" s="193">
        <v>0</v>
      </c>
      <c r="I495" s="193">
        <v>21.229341923258136</v>
      </c>
      <c r="J495" s="193">
        <v>16.159205833208919</v>
      </c>
      <c r="K495" s="194">
        <v>490.90953497251462</v>
      </c>
      <c r="M495" s="192">
        <v>1991</v>
      </c>
      <c r="N495" s="99">
        <f t="shared" ref="N495:P495" si="298">B495*(B98/100)</f>
        <v>12.710980276785696</v>
      </c>
      <c r="O495" s="99">
        <f t="shared" si="298"/>
        <v>77.92</v>
      </c>
      <c r="P495" s="99">
        <f t="shared" si="298"/>
        <v>3.0247014136323473</v>
      </c>
      <c r="Q495" s="115">
        <f t="shared" si="293"/>
        <v>87.870978183620679</v>
      </c>
      <c r="R495" s="99">
        <f t="shared" si="294"/>
        <v>0</v>
      </c>
      <c r="S495" s="99">
        <v>0</v>
      </c>
      <c r="T495" s="99">
        <v>0</v>
      </c>
      <c r="U495" s="99">
        <v>0</v>
      </c>
      <c r="V495" s="99">
        <f t="shared" si="295"/>
        <v>7.6926370620084255</v>
      </c>
      <c r="W495" s="99">
        <f t="shared" si="296"/>
        <v>271.0796523979605</v>
      </c>
    </row>
    <row r="496" spans="1:23" ht="15">
      <c r="A496" s="192">
        <v>1992</v>
      </c>
      <c r="B496" s="193">
        <v>41.680138749999998</v>
      </c>
      <c r="C496" s="193">
        <v>84.265500000000003</v>
      </c>
      <c r="D496" s="193">
        <v>3.0920000000000001</v>
      </c>
      <c r="E496" s="193">
        <v>160.23625884754344</v>
      </c>
      <c r="F496" s="193">
        <v>185.34681329382738</v>
      </c>
      <c r="G496" s="193">
        <v>3.4268988514264578</v>
      </c>
      <c r="H496" s="193">
        <v>0</v>
      </c>
      <c r="I496" s="193">
        <v>18.966543437249065</v>
      </c>
      <c r="J496" s="193">
        <v>18.399459802118233</v>
      </c>
      <c r="K496" s="194">
        <v>515.41361298216464</v>
      </c>
      <c r="M496" s="192">
        <v>1992</v>
      </c>
      <c r="N496" s="99">
        <f t="shared" ref="N496:P496" si="299">B496*(B99/100)</f>
        <v>9.755542599824528</v>
      </c>
      <c r="O496" s="99">
        <f t="shared" si="299"/>
        <v>84.265500000000003</v>
      </c>
      <c r="P496" s="99">
        <f t="shared" si="299"/>
        <v>3.074040148391735</v>
      </c>
      <c r="Q496" s="115">
        <f t="shared" si="293"/>
        <v>91.351778661621424</v>
      </c>
      <c r="R496" s="99">
        <f t="shared" si="294"/>
        <v>0</v>
      </c>
      <c r="S496" s="99">
        <v>0</v>
      </c>
      <c r="T496" s="99">
        <v>0</v>
      </c>
      <c r="U496" s="99">
        <v>0</v>
      </c>
      <c r="V496" s="99">
        <f t="shared" si="295"/>
        <v>10.248685520448189</v>
      </c>
      <c r="W496" s="99">
        <f t="shared" si="296"/>
        <v>279.25114179663848</v>
      </c>
    </row>
    <row r="497" spans="1:23" ht="15">
      <c r="A497" s="192">
        <v>1993</v>
      </c>
      <c r="B497" s="193">
        <v>32.12021</v>
      </c>
      <c r="C497" s="193">
        <v>95.622417919033794</v>
      </c>
      <c r="D497" s="193">
        <v>3.1401888401804783</v>
      </c>
      <c r="E497" s="193">
        <v>171.12263283741748</v>
      </c>
      <c r="F497" s="193">
        <v>221.54560275649544</v>
      </c>
      <c r="G497" s="193">
        <v>2.2132641719155397</v>
      </c>
      <c r="H497" s="193">
        <v>0</v>
      </c>
      <c r="I497" s="193">
        <v>24.052397999999993</v>
      </c>
      <c r="J497" s="193">
        <v>24.318523492311339</v>
      </c>
      <c r="K497" s="194">
        <v>574.13523801735414</v>
      </c>
      <c r="M497" s="192">
        <v>1993</v>
      </c>
      <c r="N497" s="99">
        <f t="shared" ref="N497:P497" si="300">B497*(B100/100)</f>
        <v>6.6402637769792516</v>
      </c>
      <c r="O497" s="99">
        <f t="shared" si="300"/>
        <v>95.622417919033794</v>
      </c>
      <c r="P497" s="99">
        <f t="shared" si="300"/>
        <v>3.1213818016348607</v>
      </c>
      <c r="Q497" s="115">
        <f t="shared" si="293"/>
        <v>95.078366766310864</v>
      </c>
      <c r="R497" s="99">
        <f t="shared" si="294"/>
        <v>0</v>
      </c>
      <c r="S497" s="99">
        <v>0</v>
      </c>
      <c r="T497" s="99">
        <v>0</v>
      </c>
      <c r="U497" s="99">
        <v>0</v>
      </c>
      <c r="V497" s="99">
        <f t="shared" si="295"/>
        <v>13.289439156627937</v>
      </c>
      <c r="W497" s="99">
        <f t="shared" si="296"/>
        <v>309.06431547932834</v>
      </c>
    </row>
    <row r="498" spans="1:23" ht="15">
      <c r="A498" s="192">
        <v>1994</v>
      </c>
      <c r="B498" s="193">
        <v>30.404895433782581</v>
      </c>
      <c r="C498" s="193">
        <v>92.975803332784565</v>
      </c>
      <c r="D498" s="193">
        <v>3.1864107889250182</v>
      </c>
      <c r="E498" s="193">
        <v>177.07114285242329</v>
      </c>
      <c r="F498" s="193">
        <v>238.50380047061023</v>
      </c>
      <c r="G498" s="193">
        <v>1.7885435168738866</v>
      </c>
      <c r="H498" s="193">
        <v>0</v>
      </c>
      <c r="I498" s="193">
        <v>33.055410096169915</v>
      </c>
      <c r="J498" s="193">
        <v>29.423126883473241</v>
      </c>
      <c r="K498" s="194">
        <v>606.40913337504276</v>
      </c>
      <c r="M498" s="192">
        <v>1994</v>
      </c>
      <c r="N498" s="99">
        <f t="shared" ref="N498:P498" si="301">B498*(B101/100)</f>
        <v>5.8365544806786644</v>
      </c>
      <c r="O498" s="99">
        <f t="shared" si="301"/>
        <v>92.975803332784565</v>
      </c>
      <c r="P498" s="99">
        <f t="shared" si="301"/>
        <v>3.1628215047551569</v>
      </c>
      <c r="Q498" s="115">
        <f t="shared" si="293"/>
        <v>100.91838887344515</v>
      </c>
      <c r="R498" s="99">
        <f t="shared" si="294"/>
        <v>0</v>
      </c>
      <c r="S498" s="99">
        <v>0</v>
      </c>
      <c r="T498" s="99">
        <v>0</v>
      </c>
      <c r="U498" s="99">
        <v>0</v>
      </c>
      <c r="V498" s="99">
        <f t="shared" si="295"/>
        <v>17.471692781021027</v>
      </c>
      <c r="W498" s="99">
        <f t="shared" si="296"/>
        <v>330.45324729501823</v>
      </c>
    </row>
    <row r="499" spans="1:23" ht="15">
      <c r="A499" s="192">
        <v>1995</v>
      </c>
      <c r="B499" s="193">
        <v>24.938373394594194</v>
      </c>
      <c r="C499" s="193">
        <v>95.072244659534604</v>
      </c>
      <c r="D499" s="193">
        <v>3.2079460150446333</v>
      </c>
      <c r="E499" s="193">
        <v>184.68109975730897</v>
      </c>
      <c r="F499" s="193">
        <v>241.58782089580185</v>
      </c>
      <c r="G499" s="193">
        <v>2.1797687861271555</v>
      </c>
      <c r="H499" s="193">
        <v>0</v>
      </c>
      <c r="I499" s="193">
        <v>33.200821000000005</v>
      </c>
      <c r="J499" s="193">
        <v>36.654102281574076</v>
      </c>
      <c r="K499" s="194">
        <v>621.52217678998556</v>
      </c>
      <c r="M499" s="192">
        <v>1995</v>
      </c>
      <c r="N499" s="99">
        <f t="shared" ref="N499:P499" si="302">B499*(B102/100)</f>
        <v>5.9421896250775204</v>
      </c>
      <c r="O499" s="99">
        <f t="shared" si="302"/>
        <v>95.072244659534604</v>
      </c>
      <c r="P499" s="99">
        <f t="shared" si="302"/>
        <v>3.1853672774284072</v>
      </c>
      <c r="Q499" s="115">
        <f t="shared" si="293"/>
        <v>106.05785328123555</v>
      </c>
      <c r="R499" s="99">
        <f t="shared" si="294"/>
        <v>0</v>
      </c>
      <c r="S499" s="99">
        <v>0</v>
      </c>
      <c r="T499" s="99">
        <v>0</v>
      </c>
      <c r="U499" s="99">
        <v>0</v>
      </c>
      <c r="V499" s="99">
        <f t="shared" si="295"/>
        <v>19.554769572283373</v>
      </c>
      <c r="W499" s="99">
        <f t="shared" si="296"/>
        <v>340.45269797279803</v>
      </c>
    </row>
    <row r="500" spans="1:23" ht="15">
      <c r="A500" s="192">
        <v>1996</v>
      </c>
      <c r="B500" s="193">
        <v>23.468587499999998</v>
      </c>
      <c r="C500" s="193">
        <v>87.809780938970675</v>
      </c>
      <c r="D500" s="193">
        <v>2.8511199999999999</v>
      </c>
      <c r="E500" s="193">
        <v>194.25335200000001</v>
      </c>
      <c r="F500" s="193">
        <v>240.37268956574931</v>
      </c>
      <c r="G500" s="193">
        <v>6.2068965517241423</v>
      </c>
      <c r="H500" s="193">
        <v>0</v>
      </c>
      <c r="I500" s="193">
        <v>32.132211000000005</v>
      </c>
      <c r="J500" s="193">
        <v>40.620237632774476</v>
      </c>
      <c r="K500" s="194">
        <v>627.71487518921856</v>
      </c>
      <c r="M500" s="192">
        <v>1996</v>
      </c>
      <c r="N500" s="99">
        <f t="shared" ref="N500:P500" si="303">B500*(B103/100)</f>
        <v>5.8269794365888243</v>
      </c>
      <c r="O500" s="99">
        <f t="shared" si="303"/>
        <v>87.809780938970675</v>
      </c>
      <c r="P500" s="99">
        <f t="shared" si="303"/>
        <v>2.8206155162047031</v>
      </c>
      <c r="Q500" s="115">
        <f t="shared" si="293"/>
        <v>128.36071677649446</v>
      </c>
      <c r="R500" s="99">
        <f t="shared" si="294"/>
        <v>0</v>
      </c>
      <c r="S500" s="99">
        <v>0</v>
      </c>
      <c r="T500" s="99">
        <v>0</v>
      </c>
      <c r="U500" s="99">
        <v>0</v>
      </c>
      <c r="V500" s="99">
        <f t="shared" si="295"/>
        <v>16.465331861652896</v>
      </c>
      <c r="W500" s="99">
        <f t="shared" si="296"/>
        <v>343.91775913149212</v>
      </c>
    </row>
    <row r="501" spans="1:23" ht="15">
      <c r="A501" s="192">
        <v>1997</v>
      </c>
      <c r="B501" s="193">
        <v>27.215447500000003</v>
      </c>
      <c r="C501" s="193">
        <v>88.869250932765567</v>
      </c>
      <c r="D501" s="193">
        <v>3.6514069999999998</v>
      </c>
      <c r="E501" s="193">
        <v>235.58023600000001</v>
      </c>
      <c r="F501" s="193">
        <v>257.18979961152274</v>
      </c>
      <c r="G501" s="193">
        <v>1.7872364990205882</v>
      </c>
      <c r="H501" s="193">
        <v>0</v>
      </c>
      <c r="I501" s="193">
        <v>29.017379000000005</v>
      </c>
      <c r="J501" s="193">
        <v>36.63657676273845</v>
      </c>
      <c r="K501" s="194">
        <v>679.94733330604731</v>
      </c>
      <c r="M501" s="192">
        <v>1997</v>
      </c>
      <c r="N501" s="99">
        <f t="shared" ref="N501:P501" si="304">B501*(B104/100)</f>
        <v>6.73490781399122</v>
      </c>
      <c r="O501" s="99">
        <f t="shared" si="304"/>
        <v>88.869250932765567</v>
      </c>
      <c r="P501" s="99">
        <f t="shared" si="304"/>
        <v>3.6429559760594064</v>
      </c>
      <c r="Q501" s="115">
        <f t="shared" si="293"/>
        <v>121.02764336785977</v>
      </c>
      <c r="R501" s="99">
        <f t="shared" si="294"/>
        <v>0</v>
      </c>
      <c r="S501" s="99">
        <v>0</v>
      </c>
      <c r="T501" s="99">
        <v>0</v>
      </c>
      <c r="U501" s="99">
        <v>0</v>
      </c>
      <c r="V501" s="99">
        <f t="shared" si="295"/>
        <v>15.932109789550733</v>
      </c>
      <c r="W501" s="99">
        <f t="shared" si="296"/>
        <v>378.60210523410353</v>
      </c>
    </row>
    <row r="502" spans="1:23" ht="15">
      <c r="A502" s="192">
        <v>1998</v>
      </c>
      <c r="B502" s="193">
        <v>38.655919999999995</v>
      </c>
      <c r="C502" s="193">
        <v>87.211492613619455</v>
      </c>
      <c r="D502" s="193">
        <v>2.1891389999999999</v>
      </c>
      <c r="E502" s="193">
        <v>217.732843</v>
      </c>
      <c r="F502" s="193">
        <v>261.41348395560084</v>
      </c>
      <c r="G502" s="193">
        <v>6.5999999999999943</v>
      </c>
      <c r="H502" s="193">
        <v>0</v>
      </c>
      <c r="I502" s="193">
        <v>26.921808999999996</v>
      </c>
      <c r="J502" s="193">
        <v>33.60546274873446</v>
      </c>
      <c r="K502" s="194">
        <v>674.3301503179548</v>
      </c>
      <c r="M502" s="192">
        <v>1998</v>
      </c>
      <c r="N502" s="99">
        <f t="shared" ref="N502:P502" si="305">B502*(B105/100)</f>
        <v>9.2798331505265601</v>
      </c>
      <c r="O502" s="99">
        <f t="shared" si="305"/>
        <v>87.211492613619455</v>
      </c>
      <c r="P502" s="99">
        <f t="shared" si="305"/>
        <v>2.1817891684446202</v>
      </c>
      <c r="Q502" s="115">
        <f t="shared" si="293"/>
        <v>116.30021386867723</v>
      </c>
      <c r="R502" s="99">
        <f t="shared" si="294"/>
        <v>0</v>
      </c>
      <c r="S502" s="99">
        <v>0</v>
      </c>
      <c r="T502" s="99">
        <v>0</v>
      </c>
      <c r="U502" s="99">
        <v>0</v>
      </c>
      <c r="V502" s="99">
        <f t="shared" si="295"/>
        <v>13.833996773637752</v>
      </c>
      <c r="W502" s="99">
        <f t="shared" si="296"/>
        <v>364.61922482663994</v>
      </c>
    </row>
    <row r="503" spans="1:23" ht="15">
      <c r="A503" s="192">
        <v>1999</v>
      </c>
      <c r="B503" s="193">
        <v>41.8168875</v>
      </c>
      <c r="C503" s="193">
        <v>92.879592525861739</v>
      </c>
      <c r="D503" s="193">
        <v>9.1859999999999997E-3</v>
      </c>
      <c r="E503" s="193">
        <v>219.62724800000001</v>
      </c>
      <c r="F503" s="193">
        <v>274.89112729125264</v>
      </c>
      <c r="G503" s="193">
        <v>21.5</v>
      </c>
      <c r="H503" s="193">
        <v>0</v>
      </c>
      <c r="I503" s="193">
        <v>37.970696000000004</v>
      </c>
      <c r="J503" s="193">
        <v>37.742080921566071</v>
      </c>
      <c r="K503" s="194">
        <v>726.43681823868042</v>
      </c>
      <c r="M503" s="192">
        <v>1999</v>
      </c>
      <c r="N503" s="99">
        <f t="shared" ref="N503:P503" si="306">B503*(B106/100)</f>
        <v>9.5145540290437314</v>
      </c>
      <c r="O503" s="99">
        <f t="shared" si="306"/>
        <v>92.879592525861739</v>
      </c>
      <c r="P503" s="99">
        <f t="shared" si="306"/>
        <v>9.1425657616549076E-3</v>
      </c>
      <c r="Q503" s="115">
        <f t="shared" si="293"/>
        <v>132.43766390098193</v>
      </c>
      <c r="R503" s="99">
        <f t="shared" si="294"/>
        <v>0</v>
      </c>
      <c r="S503" s="99">
        <v>0</v>
      </c>
      <c r="T503" s="99">
        <v>0</v>
      </c>
      <c r="U503" s="99">
        <v>0</v>
      </c>
      <c r="V503" s="99">
        <f t="shared" si="295"/>
        <v>14.632067998630868</v>
      </c>
      <c r="W503" s="99">
        <f t="shared" si="296"/>
        <v>387.90653820068837</v>
      </c>
    </row>
    <row r="504" spans="1:23" ht="15">
      <c r="A504" s="192">
        <v>2000</v>
      </c>
      <c r="B504" s="193">
        <v>52.0353025</v>
      </c>
      <c r="C504" s="193">
        <v>96.553745920410449</v>
      </c>
      <c r="D504" s="193">
        <v>3.7740000000000001E-4</v>
      </c>
      <c r="E504" s="193">
        <v>242.76121541999998</v>
      </c>
      <c r="F504" s="193">
        <v>291.70849105883968</v>
      </c>
      <c r="G504" s="193">
        <v>17.099999999999994</v>
      </c>
      <c r="H504" s="193">
        <v>0</v>
      </c>
      <c r="I504" s="193">
        <v>38.939838219999984</v>
      </c>
      <c r="J504" s="193">
        <v>38.650267161024082</v>
      </c>
      <c r="K504" s="194">
        <v>777.74923768027418</v>
      </c>
      <c r="M504" s="192">
        <v>2000</v>
      </c>
      <c r="N504" s="99">
        <f t="shared" ref="N504:P504" si="307">B504*(B107/100)</f>
        <v>11.484542412631708</v>
      </c>
      <c r="O504" s="99">
        <f t="shared" si="307"/>
        <v>96.553745920410449</v>
      </c>
      <c r="P504" s="99">
        <f t="shared" si="307"/>
        <v>3.7506621072345492E-4</v>
      </c>
      <c r="Q504" s="115">
        <f t="shared" si="293"/>
        <v>146.19579950455704</v>
      </c>
      <c r="R504" s="99">
        <f t="shared" si="294"/>
        <v>0</v>
      </c>
      <c r="S504" s="99">
        <v>0</v>
      </c>
      <c r="T504" s="99">
        <v>0</v>
      </c>
      <c r="U504" s="99">
        <v>0</v>
      </c>
      <c r="V504" s="99">
        <f t="shared" si="295"/>
        <v>16.398333247977757</v>
      </c>
      <c r="W504" s="99">
        <f t="shared" si="296"/>
        <v>409.67363586777901</v>
      </c>
    </row>
    <row r="505" spans="1:23" ht="15">
      <c r="A505" s="192">
        <v>2001</v>
      </c>
      <c r="B505" s="193">
        <v>74.103287499999993</v>
      </c>
      <c r="C505" s="193">
        <v>97.986072572333484</v>
      </c>
      <c r="D505" s="193">
        <v>1.4851130000000001</v>
      </c>
      <c r="E505" s="193">
        <v>271.55829499999999</v>
      </c>
      <c r="F505" s="193">
        <v>322.75338874770665</v>
      </c>
      <c r="G505" s="193">
        <v>22.699999999999989</v>
      </c>
      <c r="H505" s="193">
        <v>0</v>
      </c>
      <c r="I505" s="193">
        <v>39.976084000000014</v>
      </c>
      <c r="J505" s="193">
        <v>43.904426679952373</v>
      </c>
      <c r="K505" s="194">
        <v>874.46666749999247</v>
      </c>
      <c r="M505" s="192">
        <v>2001</v>
      </c>
      <c r="N505" s="99">
        <f t="shared" ref="N505:P505" si="308">B505*(B108/100)</f>
        <v>14.768705783683039</v>
      </c>
      <c r="O505" s="99">
        <f t="shared" si="308"/>
        <v>97.986072572333484</v>
      </c>
      <c r="P505" s="99">
        <f t="shared" si="308"/>
        <v>1.4648694173568351</v>
      </c>
      <c r="Q505" s="115">
        <f t="shared" si="293"/>
        <v>147.25218907185666</v>
      </c>
      <c r="R505" s="99">
        <f t="shared" si="294"/>
        <v>0</v>
      </c>
      <c r="S505" s="99">
        <v>0</v>
      </c>
      <c r="T505" s="99">
        <v>0</v>
      </c>
      <c r="U505" s="99">
        <v>0</v>
      </c>
      <c r="V505" s="99">
        <f t="shared" si="295"/>
        <v>14.333416896879292</v>
      </c>
      <c r="W505" s="99">
        <f t="shared" si="296"/>
        <v>434.98171479734151</v>
      </c>
    </row>
    <row r="506" spans="1:23" ht="15">
      <c r="A506" s="192">
        <v>2002</v>
      </c>
      <c r="B506" s="193">
        <v>91.889487500000001</v>
      </c>
      <c r="C506" s="193">
        <v>102.90835055614973</v>
      </c>
      <c r="D506" s="193">
        <v>1.4825728899999999</v>
      </c>
      <c r="E506" s="193">
        <v>278.97811518999998</v>
      </c>
      <c r="F506" s="193">
        <v>330.85329606951757</v>
      </c>
      <c r="G506" s="193">
        <v>10.399999999999991</v>
      </c>
      <c r="H506" s="193">
        <v>0</v>
      </c>
      <c r="I506" s="193">
        <v>42.152069999999974</v>
      </c>
      <c r="J506" s="193">
        <v>44.052150968827881</v>
      </c>
      <c r="K506" s="194">
        <v>902.7160431744951</v>
      </c>
      <c r="M506" s="192">
        <v>2002</v>
      </c>
      <c r="N506" s="99">
        <f t="shared" ref="N506:P506" si="309">B506*(B109/100)</f>
        <v>16.970772883763207</v>
      </c>
      <c r="O506" s="99">
        <f t="shared" si="309"/>
        <v>102.90835055614973</v>
      </c>
      <c r="P506" s="99">
        <f t="shared" si="309"/>
        <v>1.4686620688419207</v>
      </c>
      <c r="Q506" s="115">
        <f t="shared" si="293"/>
        <v>156.9022531419657</v>
      </c>
      <c r="R506" s="99">
        <f t="shared" si="294"/>
        <v>0</v>
      </c>
      <c r="S506" s="99">
        <v>0</v>
      </c>
      <c r="T506" s="99">
        <v>0</v>
      </c>
      <c r="U506" s="99">
        <v>0</v>
      </c>
      <c r="V506" s="99">
        <f t="shared" si="295"/>
        <v>14.769163455979466</v>
      </c>
      <c r="W506" s="99">
        <f t="shared" si="296"/>
        <v>442.3104884597256</v>
      </c>
    </row>
    <row r="507" spans="1:23" ht="15">
      <c r="A507" s="192">
        <v>2003</v>
      </c>
      <c r="B507" s="193">
        <v>87.530897500000009</v>
      </c>
      <c r="C507" s="193">
        <v>108.42761706182331</v>
      </c>
      <c r="D507" s="193">
        <v>5.5106997799999995</v>
      </c>
      <c r="E507" s="193">
        <v>301.00412930000005</v>
      </c>
      <c r="F507" s="193">
        <v>359.70781589572806</v>
      </c>
      <c r="G507" s="193">
        <v>18.300000000000011</v>
      </c>
      <c r="H507" s="193">
        <v>0</v>
      </c>
      <c r="I507" s="193">
        <v>54.779042009999998</v>
      </c>
      <c r="J507" s="193">
        <v>39.75588302519801</v>
      </c>
      <c r="K507" s="194">
        <v>975.01608457274938</v>
      </c>
      <c r="M507" s="192">
        <v>2003</v>
      </c>
      <c r="N507" s="99">
        <f t="shared" ref="N507:P507" si="310">B507*(B110/100)</f>
        <v>16.003458788325464</v>
      </c>
      <c r="O507" s="99">
        <f t="shared" si="310"/>
        <v>108.42761706182331</v>
      </c>
      <c r="P507" s="99">
        <f t="shared" si="310"/>
        <v>5.4207644813960796</v>
      </c>
      <c r="Q507" s="115">
        <f t="shared" si="293"/>
        <v>161.66117160688319</v>
      </c>
      <c r="R507" s="99">
        <f t="shared" si="294"/>
        <v>0</v>
      </c>
      <c r="S507" s="99">
        <v>0</v>
      </c>
      <c r="T507" s="99">
        <v>0</v>
      </c>
      <c r="U507" s="99">
        <v>0</v>
      </c>
      <c r="V507" s="99">
        <f t="shared" si="295"/>
        <v>13.014778560464062</v>
      </c>
      <c r="W507" s="99">
        <f t="shared" si="296"/>
        <v>466.45633381205079</v>
      </c>
    </row>
    <row r="508" spans="1:23" ht="15">
      <c r="A508" s="192">
        <v>2004</v>
      </c>
      <c r="B508" s="193">
        <v>75.095009999999988</v>
      </c>
      <c r="C508" s="193">
        <v>125.73324203606231</v>
      </c>
      <c r="D508" s="193">
        <v>4.3716985400000006</v>
      </c>
      <c r="E508" s="193">
        <v>307.78758452000005</v>
      </c>
      <c r="F508" s="193">
        <v>386.29605013035552</v>
      </c>
      <c r="G508" s="193">
        <v>25.899999999999991</v>
      </c>
      <c r="H508" s="193">
        <v>0</v>
      </c>
      <c r="I508" s="193">
        <v>61.645543980000006</v>
      </c>
      <c r="J508" s="193">
        <v>38.847384610795594</v>
      </c>
      <c r="K508" s="194">
        <v>1025.6765138172134</v>
      </c>
      <c r="M508" s="192">
        <v>2004</v>
      </c>
      <c r="N508" s="99">
        <f t="shared" ref="N508:P508" si="311">B508*(B111/100)</f>
        <v>13.977691772271465</v>
      </c>
      <c r="O508" s="99">
        <f t="shared" si="311"/>
        <v>125.73324203606231</v>
      </c>
      <c r="P508" s="99">
        <f t="shared" si="311"/>
        <v>4.2958207166175448</v>
      </c>
      <c r="Q508" s="115">
        <f t="shared" si="293"/>
        <v>175.22118947595814</v>
      </c>
      <c r="R508" s="99">
        <f t="shared" si="294"/>
        <v>0</v>
      </c>
      <c r="S508" s="99">
        <v>0</v>
      </c>
      <c r="T508" s="99">
        <v>0</v>
      </c>
      <c r="U508" s="99">
        <v>0</v>
      </c>
      <c r="V508" s="99">
        <f t="shared" si="295"/>
        <v>9.8831394028895723</v>
      </c>
      <c r="W508" s="99">
        <f t="shared" si="296"/>
        <v>498.24953134803746</v>
      </c>
    </row>
    <row r="509" spans="1:23" ht="15">
      <c r="A509" s="192">
        <v>2005</v>
      </c>
      <c r="B509" s="193">
        <v>76.949917353096779</v>
      </c>
      <c r="C509" s="193">
        <v>119.28759548139311</v>
      </c>
      <c r="D509" s="193">
        <v>1.0825550800000001</v>
      </c>
      <c r="E509" s="193">
        <v>327.06811980600003</v>
      </c>
      <c r="F509" s="193">
        <v>401.25501444783396</v>
      </c>
      <c r="G509" s="193">
        <v>31.899999999999991</v>
      </c>
      <c r="H509" s="193">
        <v>0</v>
      </c>
      <c r="I509" s="193">
        <v>65.39991105</v>
      </c>
      <c r="J509" s="193">
        <v>36.890195558050316</v>
      </c>
      <c r="K509" s="194">
        <v>1059.833308776374</v>
      </c>
      <c r="M509" s="192">
        <v>2005</v>
      </c>
      <c r="N509" s="99">
        <f t="shared" ref="N509:P509" si="312">B509*(B112/100)</f>
        <v>13.964479622024678</v>
      </c>
      <c r="O509" s="99">
        <f t="shared" si="312"/>
        <v>119.28759548139311</v>
      </c>
      <c r="P509" s="99">
        <f t="shared" si="312"/>
        <v>1.0627913418529276</v>
      </c>
      <c r="Q509" s="115">
        <f t="shared" si="293"/>
        <v>208.61570792679765</v>
      </c>
      <c r="R509" s="99">
        <f t="shared" si="294"/>
        <v>0</v>
      </c>
      <c r="S509" s="99">
        <v>0</v>
      </c>
      <c r="T509" s="99">
        <v>0</v>
      </c>
      <c r="U509" s="99">
        <v>0</v>
      </c>
      <c r="V509" s="99">
        <f t="shared" si="295"/>
        <v>11.910389296934341</v>
      </c>
      <c r="W509" s="99">
        <f t="shared" si="296"/>
        <v>510.45858102092313</v>
      </c>
    </row>
    <row r="510" spans="1:23" ht="15">
      <c r="A510" s="192">
        <v>2006</v>
      </c>
      <c r="B510" s="193">
        <v>87.709453739452883</v>
      </c>
      <c r="C510" s="193">
        <v>147.47191287058149</v>
      </c>
      <c r="D510" s="193">
        <v>3.783161862</v>
      </c>
      <c r="E510" s="193">
        <v>379.26517495339999</v>
      </c>
      <c r="F510" s="193">
        <v>399.67043386540354</v>
      </c>
      <c r="G510" s="193">
        <v>43.300000000000011</v>
      </c>
      <c r="H510" s="193">
        <v>0</v>
      </c>
      <c r="I510" s="193">
        <v>70.041355400000015</v>
      </c>
      <c r="J510" s="193">
        <v>40.685910479534236</v>
      </c>
      <c r="K510" s="194">
        <v>1171.9274031703719</v>
      </c>
      <c r="M510" s="192">
        <v>2006</v>
      </c>
      <c r="N510" s="99">
        <f t="shared" ref="N510:P510" si="313">B510*(B113/100)</f>
        <v>15.88260843469723</v>
      </c>
      <c r="O510" s="99">
        <f t="shared" si="313"/>
        <v>147.47191287058149</v>
      </c>
      <c r="P510" s="99">
        <f t="shared" si="313"/>
        <v>3.7187988874226807</v>
      </c>
      <c r="Q510" s="115">
        <f t="shared" si="293"/>
        <v>220.89244187195033</v>
      </c>
      <c r="R510" s="99">
        <f t="shared" si="294"/>
        <v>0</v>
      </c>
      <c r="S510" s="99">
        <v>0</v>
      </c>
      <c r="T510" s="99">
        <v>0</v>
      </c>
      <c r="U510" s="99">
        <v>0</v>
      </c>
      <c r="V510" s="99">
        <f t="shared" si="295"/>
        <v>13.458913007884428</v>
      </c>
      <c r="W510" s="99">
        <f t="shared" si="296"/>
        <v>570.06640399728826</v>
      </c>
    </row>
    <row r="511" spans="1:23" ht="15">
      <c r="A511" s="192">
        <v>2007</v>
      </c>
      <c r="B511" s="193">
        <v>106.29126118340253</v>
      </c>
      <c r="C511" s="193">
        <v>154.22073635206857</v>
      </c>
      <c r="D511" s="193">
        <v>3.0784756199999999</v>
      </c>
      <c r="E511" s="193">
        <v>396.6623295146</v>
      </c>
      <c r="F511" s="193">
        <v>419.8305126087136</v>
      </c>
      <c r="G511" s="193">
        <v>14.5</v>
      </c>
      <c r="H511" s="193">
        <v>0</v>
      </c>
      <c r="I511" s="193">
        <v>90.315607940000007</v>
      </c>
      <c r="J511" s="193">
        <v>42.516908503263167</v>
      </c>
      <c r="K511" s="194">
        <v>1227.4158317220481</v>
      </c>
      <c r="M511" s="192">
        <v>2007</v>
      </c>
      <c r="N511" s="99">
        <f t="shared" ref="N511:P511" si="314">B511*(B114/100)</f>
        <v>19.072833810753739</v>
      </c>
      <c r="O511" s="99">
        <f t="shared" si="314"/>
        <v>154.22073635206857</v>
      </c>
      <c r="P511" s="99">
        <f t="shared" si="314"/>
        <v>3.0020704809091665</v>
      </c>
      <c r="Q511" s="115">
        <f t="shared" si="293"/>
        <v>224.66631065291628</v>
      </c>
      <c r="R511" s="99">
        <f t="shared" si="294"/>
        <v>0</v>
      </c>
      <c r="S511" s="99">
        <v>0</v>
      </c>
      <c r="T511" s="99">
        <v>0</v>
      </c>
      <c r="U511" s="99">
        <v>0</v>
      </c>
      <c r="V511" s="99">
        <f t="shared" si="295"/>
        <v>13.662495242206866</v>
      </c>
      <c r="W511" s="99">
        <f t="shared" si="296"/>
        <v>598.22909053614251</v>
      </c>
    </row>
    <row r="512" spans="1:23" ht="15">
      <c r="A512" s="192">
        <v>2008</v>
      </c>
      <c r="B512" s="193">
        <v>127.79798307454971</v>
      </c>
      <c r="C512" s="193">
        <v>149.27536878654746</v>
      </c>
      <c r="D512" s="193">
        <v>1.82124E-3</v>
      </c>
      <c r="E512" s="193">
        <v>404.07836115599997</v>
      </c>
      <c r="F512" s="193">
        <v>413.52412998728471</v>
      </c>
      <c r="G512" s="193">
        <v>11.700000000000017</v>
      </c>
      <c r="H512" s="193">
        <v>0</v>
      </c>
      <c r="I512" s="193">
        <v>89.862533299999981</v>
      </c>
      <c r="J512" s="193">
        <v>42.33839755511714</v>
      </c>
      <c r="K512" s="194">
        <v>1238.5785950994991</v>
      </c>
      <c r="M512" s="192">
        <v>2008</v>
      </c>
      <c r="N512" s="99">
        <f t="shared" ref="N512:P512" si="315">B512*(B115/100)</f>
        <v>23.934205243986817</v>
      </c>
      <c r="O512" s="99">
        <f t="shared" si="315"/>
        <v>149.27536878654746</v>
      </c>
      <c r="P512" s="99">
        <f t="shared" si="315"/>
        <v>1.7885774178483878E-3</v>
      </c>
      <c r="Q512" s="115">
        <f t="shared" si="293"/>
        <v>258.40737917441106</v>
      </c>
      <c r="R512" s="99">
        <f t="shared" si="294"/>
        <v>0</v>
      </c>
      <c r="S512" s="99">
        <v>0</v>
      </c>
      <c r="T512" s="99">
        <v>0</v>
      </c>
      <c r="U512" s="99">
        <v>0</v>
      </c>
      <c r="V512" s="99">
        <f t="shared" si="295"/>
        <v>13.033460404980062</v>
      </c>
      <c r="W512" s="99">
        <f t="shared" si="296"/>
        <v>606.64282427284718</v>
      </c>
    </row>
    <row r="513" spans="1:23" ht="15">
      <c r="A513" s="192">
        <v>2009</v>
      </c>
      <c r="B513" s="193">
        <v>125.68067717377671</v>
      </c>
      <c r="C513" s="193">
        <v>157.51421621473372</v>
      </c>
      <c r="D513" s="193">
        <v>1.6111999999999997E-3</v>
      </c>
      <c r="E513" s="193">
        <v>464.68354796999995</v>
      </c>
      <c r="F513" s="193">
        <v>455.83226716890852</v>
      </c>
      <c r="G513" s="193">
        <v>26.4</v>
      </c>
      <c r="H513" s="193">
        <v>0</v>
      </c>
      <c r="I513" s="193">
        <v>91.265192380000002</v>
      </c>
      <c r="J513" s="193">
        <v>40.82847335025717</v>
      </c>
      <c r="K513" s="194">
        <v>1362.2059854576762</v>
      </c>
      <c r="M513" s="192">
        <v>2009</v>
      </c>
      <c r="N513" s="99">
        <f t="shared" ref="N513:P513" si="316">B513*(B116/100)</f>
        <v>24.543800534216146</v>
      </c>
      <c r="O513" s="99">
        <f t="shared" si="316"/>
        <v>157.51421621473372</v>
      </c>
      <c r="P513" s="99">
        <f t="shared" si="316"/>
        <v>1.5793591552973286E-3</v>
      </c>
      <c r="Q513" s="115">
        <f t="shared" si="293"/>
        <v>257.3313551863771</v>
      </c>
      <c r="R513" s="99">
        <f t="shared" si="294"/>
        <v>0</v>
      </c>
      <c r="S513" s="99">
        <v>0</v>
      </c>
      <c r="T513" s="99">
        <v>0</v>
      </c>
      <c r="U513" s="99">
        <v>0</v>
      </c>
      <c r="V513" s="99">
        <f t="shared" si="295"/>
        <v>23.199443012387935</v>
      </c>
      <c r="W513" s="99">
        <f t="shared" si="296"/>
        <v>662.5342319000282</v>
      </c>
    </row>
    <row r="514" spans="1:23" ht="15">
      <c r="A514" s="192">
        <v>2010</v>
      </c>
      <c r="B514" s="193">
        <v>134.73010382100338</v>
      </c>
      <c r="C514" s="193">
        <v>174.4278174774405</v>
      </c>
      <c r="D514" s="193">
        <v>3.8527999999999994E-4</v>
      </c>
      <c r="E514" s="193">
        <v>472.62876338000001</v>
      </c>
      <c r="F514" s="193">
        <v>526.46902223943255</v>
      </c>
      <c r="G514" s="193">
        <v>46.980039656312414</v>
      </c>
      <c r="H514" s="193">
        <v>0</v>
      </c>
      <c r="I514" s="193">
        <v>103.22576907</v>
      </c>
      <c r="J514" s="193">
        <v>81.626765404145303</v>
      </c>
      <c r="K514" s="194">
        <v>1540.0886663283343</v>
      </c>
      <c r="M514" s="192">
        <v>2010</v>
      </c>
      <c r="N514" s="99">
        <f t="shared" ref="N514:P514" si="317">B514*(B117/100)</f>
        <v>25.026266274843628</v>
      </c>
      <c r="O514" s="99">
        <f t="shared" si="317"/>
        <v>174.4278174774405</v>
      </c>
      <c r="P514" s="99">
        <f t="shared" si="317"/>
        <v>3.7403107905636425E-4</v>
      </c>
      <c r="Q514" s="115">
        <f t="shared" si="293"/>
        <v>253.22541277726458</v>
      </c>
      <c r="R514" s="99">
        <f t="shared" si="294"/>
        <v>0</v>
      </c>
      <c r="S514" s="99">
        <v>0</v>
      </c>
      <c r="T514" s="99">
        <v>0</v>
      </c>
      <c r="U514" s="99">
        <v>0</v>
      </c>
      <c r="V514" s="99">
        <f t="shared" si="295"/>
        <v>30.122191745429401</v>
      </c>
      <c r="W514" s="99">
        <f t="shared" si="296"/>
        <v>761.27794695453429</v>
      </c>
    </row>
    <row r="515" spans="1:23" ht="15">
      <c r="A515" s="192">
        <v>2011</v>
      </c>
      <c r="B515" s="193">
        <v>144.3482955676543</v>
      </c>
      <c r="C515" s="193">
        <v>156.34961038799108</v>
      </c>
      <c r="D515" s="193">
        <v>1.2380100000000001E-3</v>
      </c>
      <c r="E515" s="193">
        <v>492.25333906999998</v>
      </c>
      <c r="F515" s="193">
        <v>551.35135261061441</v>
      </c>
      <c r="G515" s="193">
        <v>25.114326334931434</v>
      </c>
      <c r="H515" s="193">
        <v>0</v>
      </c>
      <c r="I515" s="193">
        <v>103.38973204999999</v>
      </c>
      <c r="J515" s="193">
        <v>69.610523717356301</v>
      </c>
      <c r="K515" s="194">
        <v>1542.4184177485474</v>
      </c>
      <c r="M515" s="192">
        <v>2011</v>
      </c>
      <c r="N515" s="99">
        <f t="shared" ref="N515:P515" si="318">B515*(B118/100)</f>
        <v>26.476704541166832</v>
      </c>
      <c r="O515" s="99">
        <f t="shared" si="318"/>
        <v>156.34961038799108</v>
      </c>
      <c r="P515" s="99">
        <f t="shared" si="318"/>
        <v>1.2090174290136965E-3</v>
      </c>
      <c r="Q515" s="115">
        <f t="shared" si="293"/>
        <v>247.44038661203695</v>
      </c>
      <c r="R515" s="99">
        <f t="shared" si="294"/>
        <v>0</v>
      </c>
      <c r="S515" s="99">
        <v>0</v>
      </c>
      <c r="T515" s="99">
        <v>0</v>
      </c>
      <c r="U515" s="99">
        <v>0</v>
      </c>
      <c r="V515" s="99">
        <f t="shared" si="295"/>
        <v>38.330445069445616</v>
      </c>
      <c r="W515" s="99">
        <f t="shared" si="296"/>
        <v>752.07913794953231</v>
      </c>
    </row>
    <row r="516" spans="1:23" ht="15">
      <c r="A516" s="192">
        <v>2012</v>
      </c>
      <c r="B516" s="193">
        <v>154.29749063890074</v>
      </c>
      <c r="C516" s="193">
        <v>158.55438458532367</v>
      </c>
      <c r="D516" s="193">
        <v>3.0099000000000006E-4</v>
      </c>
      <c r="E516" s="193">
        <v>495.68190214000003</v>
      </c>
      <c r="F516" s="193">
        <v>542.54685153851153</v>
      </c>
      <c r="G516" s="193">
        <v>51.39362308410486</v>
      </c>
      <c r="H516" s="193">
        <v>0</v>
      </c>
      <c r="I516" s="193">
        <v>113.2083095</v>
      </c>
      <c r="J516" s="193">
        <v>85.393109284147712</v>
      </c>
      <c r="K516" s="194">
        <v>1601.0759717609885</v>
      </c>
      <c r="M516" s="192">
        <v>2012</v>
      </c>
      <c r="N516" s="99">
        <f t="shared" ref="N516:P516" si="319">B516*(B119/100)</f>
        <v>26.234315941672083</v>
      </c>
      <c r="O516" s="99">
        <f t="shared" si="319"/>
        <v>158.55438458532367</v>
      </c>
      <c r="P516" s="99">
        <f t="shared" si="319"/>
        <v>2.9437399182192695E-4</v>
      </c>
      <c r="Q516" s="115">
        <f t="shared" si="293"/>
        <v>245.06323786668227</v>
      </c>
      <c r="R516" s="99">
        <f t="shared" si="294"/>
        <v>0</v>
      </c>
      <c r="S516" s="99">
        <v>0</v>
      </c>
      <c r="T516" s="99">
        <v>0</v>
      </c>
      <c r="U516" s="99">
        <v>0</v>
      </c>
      <c r="V516" s="99">
        <f t="shared" si="295"/>
        <v>24.358466670291577</v>
      </c>
      <c r="W516" s="99">
        <f t="shared" si="296"/>
        <v>774.3537193036392</v>
      </c>
    </row>
    <row r="517" spans="1:23" ht="15">
      <c r="A517" s="192">
        <v>2013</v>
      </c>
      <c r="B517" s="193">
        <v>151.61525633943145</v>
      </c>
      <c r="C517" s="193">
        <v>174.60364268996508</v>
      </c>
      <c r="D517" s="193">
        <v>8.7768840000000008</v>
      </c>
      <c r="E517" s="193">
        <v>497.01727840872957</v>
      </c>
      <c r="F517" s="193">
        <v>566.13531985787154</v>
      </c>
      <c r="G517" s="193">
        <v>95.7</v>
      </c>
      <c r="H517" s="193">
        <v>0</v>
      </c>
      <c r="I517" s="193">
        <v>107.75799214800838</v>
      </c>
      <c r="J517" s="193">
        <v>58.119382393196055</v>
      </c>
      <c r="K517" s="194">
        <v>1659.7257558372023</v>
      </c>
      <c r="M517" s="192">
        <v>2013</v>
      </c>
      <c r="N517" s="99">
        <f t="shared" ref="N517:P517" si="320">B517*(B120/100)</f>
        <v>24.600366180503567</v>
      </c>
      <c r="O517" s="99">
        <f t="shared" si="320"/>
        <v>174.60364268996508</v>
      </c>
      <c r="P517" s="99">
        <f t="shared" si="320"/>
        <v>8.5232336818965404</v>
      </c>
      <c r="Q517" s="115">
        <f t="shared" si="293"/>
        <v>248.95547503761313</v>
      </c>
      <c r="R517" s="99">
        <f t="shared" si="294"/>
        <v>0</v>
      </c>
      <c r="S517" s="99">
        <v>0</v>
      </c>
      <c r="T517" s="99">
        <v>0</v>
      </c>
      <c r="U517" s="99">
        <v>0</v>
      </c>
      <c r="V517" s="99">
        <f t="shared" si="295"/>
        <v>24.768565038767036</v>
      </c>
      <c r="W517" s="99">
        <f t="shared" si="296"/>
        <v>800.22648448472989</v>
      </c>
    </row>
    <row r="518" spans="1:23" ht="15">
      <c r="A518" s="192">
        <v>2014</v>
      </c>
      <c r="B518" s="193">
        <v>153.30144302816933</v>
      </c>
      <c r="C518" s="193">
        <v>189.4104591129821</v>
      </c>
      <c r="D518" s="193">
        <v>7.6158510499999998</v>
      </c>
      <c r="E518" s="193">
        <v>515.91576782882055</v>
      </c>
      <c r="F518" s="193">
        <v>570.10812676802254</v>
      </c>
      <c r="G518" s="193">
        <v>23.505767786</v>
      </c>
      <c r="H518" s="193">
        <v>0</v>
      </c>
      <c r="I518" s="193">
        <v>110.60903931854649</v>
      </c>
      <c r="J518" s="193">
        <v>63.654716365952218</v>
      </c>
      <c r="K518" s="194">
        <v>1634.1211712584932</v>
      </c>
      <c r="M518" s="192">
        <v>2014</v>
      </c>
      <c r="N518" s="99">
        <f t="shared" ref="N518:P518" si="321">B518*(B121/100)</f>
        <v>24.757278612671499</v>
      </c>
      <c r="O518" s="99">
        <f t="shared" si="321"/>
        <v>189.4104591129821</v>
      </c>
      <c r="P518" s="99">
        <f t="shared" si="321"/>
        <v>7.4207859501382893</v>
      </c>
      <c r="Q518" s="115">
        <f t="shared" si="293"/>
        <v>299.94931047908574</v>
      </c>
      <c r="R518" s="99">
        <f t="shared" si="294"/>
        <v>0</v>
      </c>
      <c r="S518" s="99">
        <v>0</v>
      </c>
      <c r="T518" s="99">
        <v>0</v>
      </c>
      <c r="U518" s="99">
        <v>0</v>
      </c>
      <c r="V518" s="99">
        <f t="shared" si="295"/>
        <v>36.970037977964346</v>
      </c>
      <c r="W518" s="99">
        <f t="shared" si="296"/>
        <v>779.67039451904225</v>
      </c>
    </row>
    <row r="519" spans="1:23" ht="15">
      <c r="A519" s="192">
        <v>2015</v>
      </c>
      <c r="B519" s="193">
        <v>164.04505849636138</v>
      </c>
      <c r="C519" s="193">
        <v>199.76201042985215</v>
      </c>
      <c r="D519" s="193">
        <v>5.9787843899999995</v>
      </c>
      <c r="E519" s="193">
        <v>620.92017034288233</v>
      </c>
      <c r="F519" s="193">
        <v>593.08931633062548</v>
      </c>
      <c r="G519" s="193">
        <v>29.701459263500002</v>
      </c>
      <c r="H519" s="193">
        <v>0</v>
      </c>
      <c r="I519" s="193">
        <v>103.32776017569806</v>
      </c>
      <c r="J519" s="193">
        <v>82.493213340858546</v>
      </c>
      <c r="K519" s="194">
        <v>1799.3177727697782</v>
      </c>
      <c r="M519" s="192">
        <v>2015</v>
      </c>
      <c r="N519" s="99">
        <f t="shared" ref="N519:P519" si="322">B519*(B122/100)</f>
        <v>26.708827358696418</v>
      </c>
      <c r="O519" s="99">
        <f t="shared" si="322"/>
        <v>199.76201042985215</v>
      </c>
      <c r="P519" s="99">
        <f t="shared" si="322"/>
        <v>5.8114704975716709</v>
      </c>
      <c r="Q519" s="115">
        <f t="shared" si="293"/>
        <v>307.39453948276127</v>
      </c>
      <c r="R519" s="99">
        <f t="shared" si="294"/>
        <v>0</v>
      </c>
      <c r="S519" s="99">
        <v>0</v>
      </c>
      <c r="T519" s="99">
        <v>0</v>
      </c>
      <c r="U519" s="99">
        <v>0</v>
      </c>
      <c r="V519" s="99">
        <f t="shared" si="295"/>
        <v>40.957246138120084</v>
      </c>
      <c r="W519" s="99">
        <f t="shared" si="296"/>
        <v>859.75415905772718</v>
      </c>
    </row>
    <row r="520" spans="1:23" ht="15">
      <c r="A520" s="192">
        <v>2016</v>
      </c>
      <c r="B520" s="193">
        <v>171.22044273069639</v>
      </c>
      <c r="C520" s="193">
        <v>200.88166980283899</v>
      </c>
      <c r="D520" s="193">
        <v>9.9345846600000005</v>
      </c>
      <c r="E520" s="193">
        <v>635.05516239270298</v>
      </c>
      <c r="F520" s="193">
        <v>605.88721353353822</v>
      </c>
      <c r="G520" s="193">
        <v>82.650266450700002</v>
      </c>
      <c r="H520" s="193">
        <v>0</v>
      </c>
      <c r="I520" s="193">
        <v>120.13904465875858</v>
      </c>
      <c r="J520" s="193">
        <v>94.808112676788241</v>
      </c>
      <c r="K520" s="194">
        <v>1920.5764969060233</v>
      </c>
      <c r="M520" s="192">
        <v>2016</v>
      </c>
      <c r="N520" s="99">
        <f t="shared" ref="N520:P520" si="323">B520*(B123/100)</f>
        <v>27.175077907037604</v>
      </c>
      <c r="O520" s="99">
        <f t="shared" si="323"/>
        <v>200.88166980283899</v>
      </c>
      <c r="P520" s="99">
        <f t="shared" si="323"/>
        <v>9.5992513176402579</v>
      </c>
      <c r="Q520" s="115">
        <f t="shared" si="293"/>
        <v>312.88748619721514</v>
      </c>
      <c r="R520" s="99">
        <f t="shared" si="294"/>
        <v>0</v>
      </c>
      <c r="S520" s="99">
        <v>0</v>
      </c>
      <c r="T520" s="99">
        <v>0</v>
      </c>
      <c r="U520" s="99">
        <v>0</v>
      </c>
      <c r="V520" s="99">
        <f t="shared" si="295"/>
        <v>48.358170609587951</v>
      </c>
      <c r="W520" s="99">
        <f t="shared" si="296"/>
        <v>943.0148413688288</v>
      </c>
    </row>
    <row r="521" spans="1:23" ht="15">
      <c r="A521" s="192">
        <v>2017</v>
      </c>
      <c r="B521" s="193">
        <v>164.08497234336693</v>
      </c>
      <c r="C521" s="193">
        <v>206.93387197417584</v>
      </c>
      <c r="D521" s="193">
        <v>40.544659460000005</v>
      </c>
      <c r="E521" s="193">
        <v>625.87929862071121</v>
      </c>
      <c r="F521" s="193">
        <v>610.01579222795067</v>
      </c>
      <c r="G521" s="193">
        <v>82.948817710599997</v>
      </c>
      <c r="H521" s="193">
        <v>0</v>
      </c>
      <c r="I521" s="193">
        <v>130.08425178181329</v>
      </c>
      <c r="J521" s="193">
        <v>90.079801797326738</v>
      </c>
      <c r="K521" s="194">
        <v>1950.5714659159446</v>
      </c>
      <c r="M521" s="192">
        <v>2017</v>
      </c>
      <c r="N521" s="99">
        <f t="shared" ref="N521:P521" si="324">B521*(B124/100)</f>
        <v>27.345774419666949</v>
      </c>
      <c r="O521" s="99">
        <f t="shared" si="324"/>
        <v>206.93387197417584</v>
      </c>
      <c r="P521" s="99">
        <f t="shared" si="324"/>
        <v>39.003858309714751</v>
      </c>
      <c r="Q521" s="115">
        <f t="shared" si="293"/>
        <v>331.3970574734854</v>
      </c>
      <c r="R521" s="99">
        <f t="shared" si="294"/>
        <v>0</v>
      </c>
      <c r="S521" s="99">
        <v>0</v>
      </c>
      <c r="T521" s="99">
        <v>0</v>
      </c>
      <c r="U521" s="99">
        <v>0</v>
      </c>
      <c r="V521" s="99">
        <f t="shared" si="295"/>
        <v>49.153677175387159</v>
      </c>
      <c r="W521" s="99">
        <f t="shared" si="296"/>
        <v>952.00057734523182</v>
      </c>
    </row>
    <row r="522" spans="1:23" ht="15">
      <c r="A522" s="192" t="s">
        <v>1133</v>
      </c>
      <c r="B522" s="193">
        <v>169.84729013466401</v>
      </c>
      <c r="C522" s="193">
        <v>212.14408714217481</v>
      </c>
      <c r="D522" s="193">
        <v>11.346589726975756</v>
      </c>
      <c r="E522" s="193">
        <v>666.5725889767632</v>
      </c>
      <c r="F522" s="193">
        <v>623.77048928879287</v>
      </c>
      <c r="G522" s="193">
        <v>43.520220876900005</v>
      </c>
      <c r="H522" s="193">
        <v>0</v>
      </c>
      <c r="I522" s="193">
        <v>134.321185151858</v>
      </c>
      <c r="J522" s="193">
        <v>102.45100948816197</v>
      </c>
      <c r="K522" s="194">
        <v>1963.9734607862911</v>
      </c>
    </row>
    <row r="523" spans="1:23" ht="15">
      <c r="A523" s="192" t="s">
        <v>1134</v>
      </c>
      <c r="B523" s="193">
        <v>176.73115421703801</v>
      </c>
      <c r="C523" s="193">
        <v>220.10997705270302</v>
      </c>
      <c r="D523" s="193">
        <v>11.825017822979275</v>
      </c>
      <c r="E523" s="193">
        <v>701.04272092445831</v>
      </c>
      <c r="F523" s="193">
        <v>640.18455123982699</v>
      </c>
      <c r="G523" s="193">
        <v>54.992618594599996</v>
      </c>
      <c r="H523" s="193">
        <v>0</v>
      </c>
      <c r="I523" s="193">
        <v>137.15272823219195</v>
      </c>
      <c r="J523" s="193">
        <v>107.67925301379164</v>
      </c>
      <c r="K523" s="194">
        <v>2049.7180210975889</v>
      </c>
    </row>
    <row r="526" spans="1:23" ht="15.75">
      <c r="A526" s="213" t="s">
        <v>1142</v>
      </c>
      <c r="B526" s="212"/>
      <c r="C526" s="212"/>
      <c r="D526" s="212"/>
      <c r="E526" s="212"/>
      <c r="F526" s="212"/>
      <c r="G526" s="212"/>
      <c r="H526" s="212"/>
      <c r="I526" s="212"/>
      <c r="J526" s="212"/>
      <c r="K526" s="212"/>
    </row>
    <row r="527" spans="1:23" ht="15.75" thickBot="1">
      <c r="A527" s="208" t="s">
        <v>1123</v>
      </c>
      <c r="B527" s="209"/>
      <c r="C527" s="209"/>
      <c r="D527" s="209"/>
      <c r="E527" s="209"/>
      <c r="F527" s="209"/>
      <c r="G527" s="209"/>
      <c r="H527" s="209"/>
      <c r="I527" s="209"/>
      <c r="J527" s="209"/>
      <c r="K527" s="209"/>
    </row>
    <row r="528" spans="1:23" ht="60">
      <c r="A528" s="206" t="s">
        <v>1100</v>
      </c>
      <c r="B528" s="206" t="s">
        <v>1124</v>
      </c>
      <c r="C528" s="206" t="s">
        <v>1125</v>
      </c>
      <c r="D528" s="206" t="s">
        <v>1126</v>
      </c>
      <c r="E528" s="206" t="s">
        <v>1127</v>
      </c>
      <c r="F528" s="206" t="s">
        <v>1128</v>
      </c>
      <c r="G528" s="206" t="s">
        <v>1129</v>
      </c>
      <c r="H528" s="206" t="s">
        <v>1130</v>
      </c>
      <c r="I528" s="206" t="s">
        <v>1131</v>
      </c>
      <c r="J528" s="206" t="s">
        <v>1132</v>
      </c>
      <c r="K528" s="207" t="s">
        <v>868</v>
      </c>
      <c r="M528" s="210" t="s">
        <v>1100</v>
      </c>
      <c r="N528" s="210" t="s">
        <v>1124</v>
      </c>
      <c r="O528" s="210" t="s">
        <v>1125</v>
      </c>
      <c r="P528" s="210" t="s">
        <v>1126</v>
      </c>
      <c r="Q528" s="210" t="s">
        <v>1127</v>
      </c>
      <c r="R528" s="210" t="s">
        <v>1128</v>
      </c>
      <c r="S528" s="210" t="s">
        <v>1129</v>
      </c>
      <c r="T528" s="210" t="s">
        <v>1130</v>
      </c>
      <c r="U528" s="210" t="s">
        <v>1131</v>
      </c>
      <c r="V528" s="210" t="s">
        <v>1132</v>
      </c>
      <c r="W528" s="211" t="s">
        <v>868</v>
      </c>
    </row>
    <row r="529" spans="1:23" ht="15">
      <c r="A529" s="203">
        <v>1975</v>
      </c>
      <c r="B529" s="204">
        <v>23.763999999999999</v>
      </c>
      <c r="C529" s="204">
        <v>12.433</v>
      </c>
      <c r="D529" s="204">
        <v>3.5069807013865733</v>
      </c>
      <c r="E529" s="204">
        <v>83.100880351162573</v>
      </c>
      <c r="F529" s="204">
        <v>68.912214582049941</v>
      </c>
      <c r="G529" s="204">
        <v>19.99948547486467</v>
      </c>
      <c r="H529" s="204">
        <v>0</v>
      </c>
      <c r="I529" s="204">
        <v>7.6348772331761756</v>
      </c>
      <c r="J529" s="204">
        <v>15.219640889040321</v>
      </c>
      <c r="K529" s="205">
        <v>234.5710792316803</v>
      </c>
      <c r="M529" s="203">
        <v>1975</v>
      </c>
      <c r="N529" s="99"/>
      <c r="O529" s="99"/>
      <c r="P529" s="99"/>
      <c r="Q529" s="99"/>
      <c r="R529" s="99"/>
      <c r="S529" s="99"/>
      <c r="T529" s="99"/>
      <c r="U529" s="99"/>
      <c r="V529" s="99"/>
      <c r="W529" s="99"/>
    </row>
    <row r="530" spans="1:23" ht="15">
      <c r="A530" s="203">
        <v>1976</v>
      </c>
      <c r="B530" s="204">
        <v>28.998999999999999</v>
      </c>
      <c r="C530" s="204">
        <v>17.023</v>
      </c>
      <c r="D530" s="204">
        <v>4.1425407959897473</v>
      </c>
      <c r="E530" s="204">
        <v>96.114623534322746</v>
      </c>
      <c r="F530" s="204">
        <v>75.112806036979407</v>
      </c>
      <c r="G530" s="204">
        <v>14.104681591050472</v>
      </c>
      <c r="H530" s="204">
        <v>0</v>
      </c>
      <c r="I530" s="204">
        <v>8.6063207240168786</v>
      </c>
      <c r="J530" s="204">
        <v>16.334017616576382</v>
      </c>
      <c r="K530" s="205">
        <v>260.43699029893565</v>
      </c>
      <c r="M530" s="203">
        <v>1976</v>
      </c>
      <c r="N530" s="99"/>
      <c r="O530" s="99"/>
      <c r="P530" s="99"/>
      <c r="Q530" s="99"/>
      <c r="R530" s="99"/>
      <c r="S530" s="99"/>
      <c r="T530" s="99"/>
      <c r="U530" s="99"/>
      <c r="V530" s="99"/>
      <c r="W530" s="99"/>
    </row>
    <row r="531" spans="1:23" ht="15">
      <c r="A531" s="203">
        <v>1977</v>
      </c>
      <c r="B531" s="204">
        <v>33.606999999999999</v>
      </c>
      <c r="C531" s="204">
        <v>24.434000000000001</v>
      </c>
      <c r="D531" s="204">
        <v>5.9020874928760012</v>
      </c>
      <c r="E531" s="204">
        <v>117.84557678283505</v>
      </c>
      <c r="F531" s="204">
        <v>80.958686375005215</v>
      </c>
      <c r="G531" s="204">
        <v>0.14267822896641519</v>
      </c>
      <c r="H531" s="204">
        <v>0</v>
      </c>
      <c r="I531" s="204">
        <v>10.807800456802644</v>
      </c>
      <c r="J531" s="204">
        <v>19.556658303098921</v>
      </c>
      <c r="K531" s="205">
        <v>293.25448763958423</v>
      </c>
      <c r="M531" s="203">
        <v>1977</v>
      </c>
      <c r="N531" s="99"/>
      <c r="O531" s="99"/>
      <c r="P531" s="99"/>
      <c r="Q531" s="99"/>
      <c r="R531" s="99"/>
      <c r="S531" s="99"/>
      <c r="T531" s="99"/>
      <c r="U531" s="99"/>
      <c r="V531" s="99"/>
      <c r="W531" s="99"/>
    </row>
    <row r="532" spans="1:23" ht="15">
      <c r="A532" s="203">
        <v>1978</v>
      </c>
      <c r="B532" s="204">
        <v>36.103999999999999</v>
      </c>
      <c r="C532" s="204">
        <v>33.987000000000002</v>
      </c>
      <c r="D532" s="204">
        <v>6.9395039701654868</v>
      </c>
      <c r="E532" s="204">
        <v>138.75679299960771</v>
      </c>
      <c r="F532" s="204">
        <v>90.304005089519833</v>
      </c>
      <c r="G532" s="204">
        <v>4.2610185986086433E-4</v>
      </c>
      <c r="H532" s="204">
        <v>0</v>
      </c>
      <c r="I532" s="204">
        <v>10.676045975251375</v>
      </c>
      <c r="J532" s="204">
        <v>20.929326955190053</v>
      </c>
      <c r="K532" s="205">
        <v>337.69710109159433</v>
      </c>
      <c r="M532" s="203">
        <v>1978</v>
      </c>
      <c r="N532" s="99"/>
      <c r="O532" s="99"/>
      <c r="P532" s="99"/>
      <c r="Q532" s="99"/>
      <c r="R532" s="99"/>
      <c r="S532" s="99"/>
      <c r="T532" s="99"/>
      <c r="U532" s="99"/>
      <c r="V532" s="99"/>
      <c r="W532" s="99"/>
    </row>
    <row r="533" spans="1:23" ht="15">
      <c r="A533" s="203">
        <v>1979</v>
      </c>
      <c r="B533" s="204">
        <v>42.128</v>
      </c>
      <c r="C533" s="204">
        <v>43.707000000000001</v>
      </c>
      <c r="D533" s="204">
        <v>7.4393306589145087</v>
      </c>
      <c r="E533" s="204">
        <v>162.91063877690036</v>
      </c>
      <c r="F533" s="204">
        <v>110.34758906421095</v>
      </c>
      <c r="G533" s="204">
        <v>0</v>
      </c>
      <c r="H533" s="204">
        <v>0</v>
      </c>
      <c r="I533" s="204">
        <v>6.7607747398994711</v>
      </c>
      <c r="J533" s="204">
        <v>15.788525830915024</v>
      </c>
      <c r="K533" s="205">
        <v>389.08185907084038</v>
      </c>
      <c r="M533" s="203">
        <v>1979</v>
      </c>
      <c r="N533" s="99"/>
      <c r="O533" s="99"/>
      <c r="P533" s="99"/>
      <c r="Q533" s="99"/>
      <c r="R533" s="99"/>
      <c r="S533" s="99"/>
      <c r="T533" s="99"/>
      <c r="U533" s="99"/>
      <c r="V533" s="99"/>
      <c r="W533" s="99"/>
    </row>
    <row r="534" spans="1:23" ht="15">
      <c r="A534" s="203">
        <v>1980</v>
      </c>
      <c r="B534" s="204">
        <v>53.741999999999997</v>
      </c>
      <c r="C534" s="204">
        <v>49.66</v>
      </c>
      <c r="D534" s="204">
        <v>9.0920006582778079</v>
      </c>
      <c r="E534" s="204">
        <v>191.43737226556817</v>
      </c>
      <c r="F534" s="204">
        <v>127.12529992312365</v>
      </c>
      <c r="G534" s="204">
        <v>32.552999999999997</v>
      </c>
      <c r="H534" s="204">
        <v>0</v>
      </c>
      <c r="I534" s="204">
        <v>12.33969211543606</v>
      </c>
      <c r="J534" s="204">
        <v>17.104327540117271</v>
      </c>
      <c r="K534" s="205">
        <v>493.05369250252289</v>
      </c>
      <c r="M534" s="203">
        <v>1980</v>
      </c>
      <c r="N534" s="99"/>
      <c r="O534" s="99"/>
      <c r="P534" s="99"/>
      <c r="Q534" s="99"/>
      <c r="R534" s="99"/>
      <c r="S534" s="99"/>
      <c r="T534" s="99"/>
      <c r="U534" s="99"/>
      <c r="V534" s="99"/>
      <c r="W534" s="99"/>
    </row>
    <row r="535" spans="1:23" ht="15">
      <c r="A535" s="203">
        <v>1981</v>
      </c>
      <c r="B535" s="204">
        <v>65.817999999999998</v>
      </c>
      <c r="C535" s="204">
        <v>52.206000000000003</v>
      </c>
      <c r="D535" s="204">
        <v>8.7735080996594004</v>
      </c>
      <c r="E535" s="204">
        <v>225.93026884410131</v>
      </c>
      <c r="F535" s="204">
        <v>143.67852649342743</v>
      </c>
      <c r="G535" s="204">
        <v>45.134999999999998</v>
      </c>
      <c r="H535" s="204">
        <v>0</v>
      </c>
      <c r="I535" s="204">
        <v>23.696141831235781</v>
      </c>
      <c r="J535" s="204">
        <v>16.272129319423829</v>
      </c>
      <c r="K535" s="205">
        <v>581.50957458784774</v>
      </c>
      <c r="M535" s="203">
        <v>1981</v>
      </c>
      <c r="N535" s="99"/>
      <c r="O535" s="99"/>
      <c r="P535" s="99"/>
      <c r="Q535" s="99"/>
      <c r="R535" s="99"/>
      <c r="S535" s="99"/>
      <c r="T535" s="99"/>
      <c r="U535" s="99"/>
      <c r="V535" s="99"/>
      <c r="W535" s="99"/>
    </row>
    <row r="536" spans="1:23" ht="15">
      <c r="A536" s="203">
        <v>1982</v>
      </c>
      <c r="B536" s="204">
        <v>82.203000000000003</v>
      </c>
      <c r="C536" s="204">
        <v>64.879000000000005</v>
      </c>
      <c r="D536" s="204">
        <v>14.455429595638114</v>
      </c>
      <c r="E536" s="204">
        <v>258.84865042854636</v>
      </c>
      <c r="F536" s="204">
        <v>160.10140221556259</v>
      </c>
      <c r="G536" s="204">
        <v>171.30799999999999</v>
      </c>
      <c r="H536" s="204">
        <v>0</v>
      </c>
      <c r="I536" s="204">
        <v>20.740515177928945</v>
      </c>
      <c r="J536" s="204">
        <v>14.377457394791323</v>
      </c>
      <c r="K536" s="205">
        <v>786.91345481246742</v>
      </c>
      <c r="M536" s="203">
        <v>1982</v>
      </c>
      <c r="N536" s="99"/>
      <c r="O536" s="99"/>
      <c r="P536" s="99"/>
      <c r="Q536" s="99"/>
      <c r="R536" s="99"/>
      <c r="S536" s="99"/>
      <c r="T536" s="99"/>
      <c r="U536" s="99"/>
      <c r="V536" s="99"/>
      <c r="W536" s="99"/>
    </row>
    <row r="537" spans="1:23" ht="15">
      <c r="A537" s="203">
        <v>1983</v>
      </c>
      <c r="B537" s="204">
        <v>93.435000000000002</v>
      </c>
      <c r="C537" s="204">
        <v>65.426000000000002</v>
      </c>
      <c r="D537" s="204">
        <v>19.700937910064759</v>
      </c>
      <c r="E537" s="204">
        <v>280.29011842416151</v>
      </c>
      <c r="F537" s="204">
        <v>188.14811777349647</v>
      </c>
      <c r="G537" s="204">
        <v>35.334000000000003</v>
      </c>
      <c r="H537" s="204">
        <v>0</v>
      </c>
      <c r="I537" s="204">
        <v>18.234230301255913</v>
      </c>
      <c r="J537" s="204">
        <v>19.91869480783307</v>
      </c>
      <c r="K537" s="205">
        <v>720.48709921681166</v>
      </c>
      <c r="M537" s="203">
        <v>1983</v>
      </c>
      <c r="N537" s="99"/>
      <c r="O537" s="99"/>
      <c r="P537" s="99"/>
      <c r="Q537" s="99"/>
      <c r="R537" s="99"/>
      <c r="S537" s="99"/>
      <c r="T537" s="99"/>
      <c r="U537" s="99"/>
      <c r="V537" s="99"/>
      <c r="W537" s="99"/>
    </row>
    <row r="538" spans="1:23" ht="15">
      <c r="A538" s="203">
        <v>1984</v>
      </c>
      <c r="B538" s="204">
        <v>93.881</v>
      </c>
      <c r="C538" s="204">
        <v>66.522000000000006</v>
      </c>
      <c r="D538" s="204">
        <v>16.201082321846386</v>
      </c>
      <c r="E538" s="204">
        <v>306.23704068966669</v>
      </c>
      <c r="F538" s="204">
        <v>217.89550043599098</v>
      </c>
      <c r="G538" s="204">
        <v>26.155999999999999</v>
      </c>
      <c r="H538" s="204">
        <v>0</v>
      </c>
      <c r="I538" s="204">
        <v>18.117224455699191</v>
      </c>
      <c r="J538" s="204">
        <v>22.447921908065634</v>
      </c>
      <c r="K538" s="205">
        <v>767.45776981126892</v>
      </c>
      <c r="M538" s="203">
        <v>1984</v>
      </c>
      <c r="N538" s="99"/>
      <c r="O538" s="99"/>
      <c r="P538" s="99"/>
      <c r="Q538" s="99"/>
      <c r="R538" s="99"/>
      <c r="S538" s="99"/>
      <c r="T538" s="99"/>
      <c r="U538" s="99"/>
      <c r="V538" s="99"/>
      <c r="W538" s="99"/>
    </row>
    <row r="539" spans="1:23" ht="15">
      <c r="A539" s="203">
        <v>1985</v>
      </c>
      <c r="B539" s="204">
        <v>105.238</v>
      </c>
      <c r="C539" s="204">
        <v>69.822999999999993</v>
      </c>
      <c r="D539" s="204">
        <v>16.424454619669362</v>
      </c>
      <c r="E539" s="204">
        <v>342.12962595316588</v>
      </c>
      <c r="F539" s="204">
        <v>247.57294235229946</v>
      </c>
      <c r="G539" s="204">
        <v>0</v>
      </c>
      <c r="H539" s="204">
        <v>0</v>
      </c>
      <c r="I539" s="204">
        <v>23.618465681664507</v>
      </c>
      <c r="J539" s="204">
        <v>26.478153748979054</v>
      </c>
      <c r="K539" s="205">
        <v>831.28464235577826</v>
      </c>
      <c r="M539" s="203">
        <v>1985</v>
      </c>
      <c r="N539" s="99"/>
      <c r="O539" s="99"/>
      <c r="P539" s="99"/>
      <c r="Q539" s="99"/>
      <c r="R539" s="99"/>
      <c r="S539" s="99"/>
      <c r="T539" s="99"/>
      <c r="U539" s="99"/>
      <c r="V539" s="99"/>
      <c r="W539" s="99"/>
    </row>
    <row r="540" spans="1:23" ht="15">
      <c r="A540" s="203">
        <v>1986</v>
      </c>
      <c r="B540" s="204">
        <v>118.48372971142126</v>
      </c>
      <c r="C540" s="204">
        <v>74.775000000000006</v>
      </c>
      <c r="D540" s="204">
        <v>15.960609752419737</v>
      </c>
      <c r="E540" s="204">
        <v>372.90061784375899</v>
      </c>
      <c r="F540" s="204">
        <v>276.01254220874773</v>
      </c>
      <c r="G540" s="204">
        <v>0</v>
      </c>
      <c r="H540" s="204">
        <v>0</v>
      </c>
      <c r="I540" s="204">
        <v>23.768901768808867</v>
      </c>
      <c r="J540" s="204">
        <v>28.689719301416599</v>
      </c>
      <c r="K540" s="205">
        <v>910.5911205865732</v>
      </c>
      <c r="M540" s="203">
        <v>1986</v>
      </c>
      <c r="N540" s="99"/>
      <c r="O540" s="99"/>
      <c r="P540" s="99"/>
      <c r="Q540" s="99"/>
      <c r="R540" s="99"/>
      <c r="S540" s="99"/>
      <c r="T540" s="99"/>
      <c r="U540" s="99"/>
      <c r="V540" s="99"/>
      <c r="W540" s="99"/>
    </row>
    <row r="541" spans="1:23" ht="15">
      <c r="A541" s="203">
        <v>1987</v>
      </c>
      <c r="B541" s="204">
        <v>125.08803807019873</v>
      </c>
      <c r="C541" s="204">
        <v>76.316999999999993</v>
      </c>
      <c r="D541" s="204">
        <v>14.170425068910236</v>
      </c>
      <c r="E541" s="204">
        <v>418.79603668724883</v>
      </c>
      <c r="F541" s="204">
        <v>301.63442925579847</v>
      </c>
      <c r="G541" s="204">
        <v>0</v>
      </c>
      <c r="H541" s="204">
        <v>0</v>
      </c>
      <c r="I541" s="204">
        <v>18.848756801028628</v>
      </c>
      <c r="J541" s="204">
        <v>30.666157716912753</v>
      </c>
      <c r="K541" s="205">
        <v>985.52084360009758</v>
      </c>
      <c r="M541" s="203">
        <v>1987</v>
      </c>
      <c r="N541" s="99"/>
      <c r="O541" s="99"/>
      <c r="P541" s="99"/>
      <c r="Q541" s="99"/>
      <c r="R541" s="99"/>
      <c r="S541" s="99"/>
      <c r="T541" s="99"/>
      <c r="U541" s="99"/>
      <c r="V541" s="99"/>
      <c r="W541" s="99"/>
    </row>
    <row r="542" spans="1:23" ht="15">
      <c r="A542" s="203">
        <v>1988</v>
      </c>
      <c r="B542" s="204">
        <v>144.64382449376561</v>
      </c>
      <c r="C542" s="204">
        <v>101.441</v>
      </c>
      <c r="D542" s="204">
        <v>13.24429756585014</v>
      </c>
      <c r="E542" s="204">
        <v>464.41673627968208</v>
      </c>
      <c r="F542" s="204">
        <v>335.86660512388232</v>
      </c>
      <c r="G542" s="204">
        <v>59.560814383923855</v>
      </c>
      <c r="H542" s="204">
        <v>0</v>
      </c>
      <c r="I542" s="204">
        <v>28.521423666744909</v>
      </c>
      <c r="J542" s="204">
        <v>37.246841980402621</v>
      </c>
      <c r="K542" s="205">
        <v>1184.9415434942516</v>
      </c>
      <c r="M542" s="203">
        <v>1988</v>
      </c>
      <c r="N542" s="99">
        <f>B542*(B95/100)</f>
        <v>39.367547017964554</v>
      </c>
      <c r="O542" s="99">
        <f>C542*(C95/100)</f>
        <v>101.441</v>
      </c>
      <c r="P542" s="99">
        <f>D542*(D95/100)</f>
        <v>13.213856259303492</v>
      </c>
      <c r="Q542" s="115">
        <f>E543*(H95/100)</f>
        <v>307.01406766986833</v>
      </c>
      <c r="R542" s="99">
        <f>F542*(L445/100)</f>
        <v>0</v>
      </c>
      <c r="S542" s="99">
        <v>0</v>
      </c>
      <c r="T542" s="99">
        <v>0</v>
      </c>
      <c r="U542" s="99">
        <v>0</v>
      </c>
      <c r="V542" s="99">
        <f>J543*(S95/100)</f>
        <v>18.292038835000138</v>
      </c>
      <c r="W542" s="99">
        <f>K542*(T95/100)</f>
        <v>688.84677737886614</v>
      </c>
    </row>
    <row r="543" spans="1:23" ht="15">
      <c r="A543" s="203">
        <v>1989</v>
      </c>
      <c r="B543" s="204">
        <v>165.89519150000001</v>
      </c>
      <c r="C543" s="204">
        <v>101.5835</v>
      </c>
      <c r="D543" s="204">
        <v>12.592504000000002</v>
      </c>
      <c r="E543" s="204">
        <v>514.86103066467524</v>
      </c>
      <c r="F543" s="204">
        <v>374.04089506328552</v>
      </c>
      <c r="G543" s="204">
        <v>62.078794288736127</v>
      </c>
      <c r="H543" s="204">
        <v>0</v>
      </c>
      <c r="I543" s="204">
        <v>41.557340651793432</v>
      </c>
      <c r="J543" s="204">
        <v>46.14108358065279</v>
      </c>
      <c r="K543" s="205">
        <v>1318.7503397491432</v>
      </c>
      <c r="M543" s="203">
        <v>1989</v>
      </c>
      <c r="N543" s="99">
        <f t="shared" ref="N543:P543" si="325">B543*(B96/100)</f>
        <v>41.583786259588258</v>
      </c>
      <c r="O543" s="99">
        <f t="shared" si="325"/>
        <v>101.5835</v>
      </c>
      <c r="P543" s="99">
        <f t="shared" si="325"/>
        <v>12.558279298311774</v>
      </c>
      <c r="Q543" s="115">
        <f t="shared" ref="Q543:Q571" si="326">E544*(H96/100)</f>
        <v>326.98549764285502</v>
      </c>
      <c r="R543" s="99">
        <f t="shared" ref="R543:R571" si="327">F543*(L446/100)</f>
        <v>0</v>
      </c>
      <c r="S543" s="99">
        <v>0</v>
      </c>
      <c r="T543" s="99">
        <v>0</v>
      </c>
      <c r="U543" s="99">
        <v>0</v>
      </c>
      <c r="V543" s="99">
        <f t="shared" ref="V543:V571" si="328">J544*(S96/100)</f>
        <v>22.495177698810668</v>
      </c>
      <c r="W543" s="99">
        <f t="shared" ref="W543:W571" si="329">K543*(T96/100)</f>
        <v>748.10147094924514</v>
      </c>
    </row>
    <row r="544" spans="1:23" ht="15">
      <c r="A544" s="203">
        <v>1990</v>
      </c>
      <c r="B544" s="204">
        <v>163.43962950000002</v>
      </c>
      <c r="C544" s="204">
        <v>125.69</v>
      </c>
      <c r="D544" s="204">
        <v>12.187372999999999</v>
      </c>
      <c r="E544" s="204">
        <v>556.33413227002677</v>
      </c>
      <c r="F544" s="204">
        <v>403.36179957688529</v>
      </c>
      <c r="G544" s="204">
        <v>62.97303014278161</v>
      </c>
      <c r="H544" s="204">
        <v>0</v>
      </c>
      <c r="I544" s="204">
        <v>43.286944617609024</v>
      </c>
      <c r="J544" s="204">
        <v>55.247863459213399</v>
      </c>
      <c r="K544" s="205">
        <v>1422.5207725665161</v>
      </c>
      <c r="M544" s="203">
        <v>1990</v>
      </c>
      <c r="N544" s="99">
        <f t="shared" ref="N544:P544" si="330">B544*(B97/100)</f>
        <v>37.677864410510217</v>
      </c>
      <c r="O544" s="99">
        <f t="shared" si="330"/>
        <v>125.69</v>
      </c>
      <c r="P544" s="99">
        <f t="shared" si="330"/>
        <v>12.151506401857331</v>
      </c>
      <c r="Q544" s="115">
        <f t="shared" si="326"/>
        <v>350.90068856267993</v>
      </c>
      <c r="R544" s="99">
        <f t="shared" si="327"/>
        <v>0</v>
      </c>
      <c r="S544" s="99">
        <v>0</v>
      </c>
      <c r="T544" s="99">
        <v>0</v>
      </c>
      <c r="U544" s="99">
        <v>0</v>
      </c>
      <c r="V544" s="99">
        <f t="shared" si="328"/>
        <v>26.038164300472921</v>
      </c>
      <c r="W544" s="99">
        <f t="shared" si="329"/>
        <v>795.06918006089825</v>
      </c>
    </row>
    <row r="545" spans="1:23" ht="15">
      <c r="A545" s="203">
        <v>1991</v>
      </c>
      <c r="B545" s="204">
        <v>142.00520225</v>
      </c>
      <c r="C545" s="204">
        <v>148.25225</v>
      </c>
      <c r="D545" s="204">
        <v>12.043111999999999</v>
      </c>
      <c r="E545" s="204">
        <v>614.40572492051524</v>
      </c>
      <c r="F545" s="204">
        <v>434.00767855361346</v>
      </c>
      <c r="G545" s="204">
        <v>43.812354454690961</v>
      </c>
      <c r="H545" s="204">
        <v>0</v>
      </c>
      <c r="I545" s="204">
        <v>47.791104262742287</v>
      </c>
      <c r="J545" s="204">
        <v>62.74197304965017</v>
      </c>
      <c r="K545" s="205">
        <v>1505.0593994912119</v>
      </c>
      <c r="M545" s="203">
        <v>1991</v>
      </c>
      <c r="N545" s="99">
        <f t="shared" ref="N545:P545" si="331">B545*(B98/100)</f>
        <v>34.355253604724872</v>
      </c>
      <c r="O545" s="99">
        <f t="shared" si="331"/>
        <v>148.25225</v>
      </c>
      <c r="P545" s="99">
        <f t="shared" si="331"/>
        <v>11.994342407287679</v>
      </c>
      <c r="Q545" s="115">
        <f t="shared" si="326"/>
        <v>355.78729621751609</v>
      </c>
      <c r="R545" s="99">
        <f t="shared" si="327"/>
        <v>0</v>
      </c>
      <c r="S545" s="99">
        <v>0</v>
      </c>
      <c r="T545" s="99">
        <v>0</v>
      </c>
      <c r="U545" s="99">
        <v>0</v>
      </c>
      <c r="V545" s="99">
        <f t="shared" si="328"/>
        <v>24.868781108106973</v>
      </c>
      <c r="W545" s="99">
        <f t="shared" si="329"/>
        <v>831.09198291535267</v>
      </c>
    </row>
    <row r="546" spans="1:23" ht="15">
      <c r="A546" s="203">
        <v>1992</v>
      </c>
      <c r="B546" s="204">
        <v>132.78046325</v>
      </c>
      <c r="C546" s="204">
        <v>161.75399999999999</v>
      </c>
      <c r="D546" s="204">
        <v>12.023834999999998</v>
      </c>
      <c r="E546" s="204">
        <v>648.79242805566378</v>
      </c>
      <c r="F546" s="204">
        <v>451.21316713304657</v>
      </c>
      <c r="G546" s="204">
        <v>56.619249074563726</v>
      </c>
      <c r="H546" s="204">
        <v>0</v>
      </c>
      <c r="I546" s="204">
        <v>61.571214275530195</v>
      </c>
      <c r="J546" s="204">
        <v>59.481831085740417</v>
      </c>
      <c r="K546" s="205">
        <v>1584.2361878745444</v>
      </c>
      <c r="M546" s="203">
        <v>1992</v>
      </c>
      <c r="N546" s="99">
        <f t="shared" ref="N546:P546" si="332">B546*(B99/100)</f>
        <v>31.078242647640185</v>
      </c>
      <c r="O546" s="99">
        <f t="shared" si="332"/>
        <v>161.75399999999999</v>
      </c>
      <c r="P546" s="99">
        <f t="shared" si="332"/>
        <v>11.953994672586587</v>
      </c>
      <c r="Q546" s="115">
        <f t="shared" si="326"/>
        <v>365.71237862442041</v>
      </c>
      <c r="R546" s="99">
        <f t="shared" si="327"/>
        <v>0</v>
      </c>
      <c r="S546" s="99">
        <v>0</v>
      </c>
      <c r="T546" s="99">
        <v>0</v>
      </c>
      <c r="U546" s="99">
        <v>0</v>
      </c>
      <c r="V546" s="99">
        <f t="shared" si="328"/>
        <v>26.467406316860263</v>
      </c>
      <c r="W546" s="99">
        <f t="shared" si="329"/>
        <v>858.33930885102404</v>
      </c>
    </row>
    <row r="547" spans="1:23" ht="15">
      <c r="A547" s="203">
        <v>1993</v>
      </c>
      <c r="B547" s="204">
        <v>140.869271</v>
      </c>
      <c r="C547" s="204">
        <v>177.01598887057406</v>
      </c>
      <c r="D547" s="204">
        <v>13.035007513186127</v>
      </c>
      <c r="E547" s="204">
        <v>685.06236012388683</v>
      </c>
      <c r="F547" s="204">
        <v>509.9720214338364</v>
      </c>
      <c r="G547" s="204">
        <v>53.207033315705985</v>
      </c>
      <c r="H547" s="204">
        <v>0</v>
      </c>
      <c r="I547" s="204">
        <v>77.940481000000005</v>
      </c>
      <c r="J547" s="204">
        <v>62.803004445097677</v>
      </c>
      <c r="K547" s="205">
        <v>1719.9051677022871</v>
      </c>
      <c r="M547" s="203">
        <v>1993</v>
      </c>
      <c r="N547" s="99">
        <f t="shared" ref="N547:P547" si="333">B547*(B100/100)</f>
        <v>29.12213579894944</v>
      </c>
      <c r="O547" s="99">
        <f t="shared" si="333"/>
        <v>177.01598887057406</v>
      </c>
      <c r="P547" s="99">
        <f t="shared" si="333"/>
        <v>12.956938995265778</v>
      </c>
      <c r="Q547" s="115">
        <f t="shared" si="326"/>
        <v>387.98774129167577</v>
      </c>
      <c r="R547" s="99">
        <f t="shared" si="327"/>
        <v>0</v>
      </c>
      <c r="S547" s="99">
        <v>0</v>
      </c>
      <c r="T547" s="99">
        <v>0</v>
      </c>
      <c r="U547" s="99">
        <v>0</v>
      </c>
      <c r="V547" s="99">
        <f t="shared" si="328"/>
        <v>27.817871426388979</v>
      </c>
      <c r="W547" s="99">
        <f t="shared" si="329"/>
        <v>925.84687047061118</v>
      </c>
    </row>
    <row r="548" spans="1:23" ht="15">
      <c r="A548" s="203">
        <v>1994</v>
      </c>
      <c r="B548" s="204">
        <v>150.67201274999999</v>
      </c>
      <c r="C548" s="204">
        <v>185.92538361354846</v>
      </c>
      <c r="D548" s="204">
        <v>14.094660449085273</v>
      </c>
      <c r="E548" s="204">
        <v>722.57691312794373</v>
      </c>
      <c r="F548" s="204">
        <v>534.84538386214729</v>
      </c>
      <c r="G548" s="204">
        <v>25.447413127413142</v>
      </c>
      <c r="H548" s="204">
        <v>0</v>
      </c>
      <c r="I548" s="204">
        <v>90.510247000000007</v>
      </c>
      <c r="J548" s="204">
        <v>61.589413289768288</v>
      </c>
      <c r="K548" s="205">
        <v>1785.661427219906</v>
      </c>
      <c r="M548" s="203">
        <v>1994</v>
      </c>
      <c r="N548" s="99">
        <f t="shared" ref="N548:P548" si="334">B548*(B101/100)</f>
        <v>28.923151965580736</v>
      </c>
      <c r="O548" s="99">
        <f t="shared" si="334"/>
        <v>185.92538361354846</v>
      </c>
      <c r="P548" s="99">
        <f t="shared" si="334"/>
        <v>13.990316416681546</v>
      </c>
      <c r="Q548" s="115">
        <f t="shared" si="326"/>
        <v>411.54365439394383</v>
      </c>
      <c r="R548" s="99">
        <f t="shared" si="327"/>
        <v>0</v>
      </c>
      <c r="S548" s="99">
        <v>0</v>
      </c>
      <c r="T548" s="99">
        <v>0</v>
      </c>
      <c r="U548" s="99">
        <v>0</v>
      </c>
      <c r="V548" s="99">
        <f t="shared" si="328"/>
        <v>29.713731585720812</v>
      </c>
      <c r="W548" s="99">
        <f t="shared" si="329"/>
        <v>973.068485809452</v>
      </c>
    </row>
    <row r="549" spans="1:23" ht="15">
      <c r="A549" s="203">
        <v>1995</v>
      </c>
      <c r="B549" s="204">
        <v>163.23735725</v>
      </c>
      <c r="C549" s="204">
        <v>161.57316197758175</v>
      </c>
      <c r="D549" s="204">
        <v>14.610332474374731</v>
      </c>
      <c r="E549" s="204">
        <v>753.12671496299117</v>
      </c>
      <c r="F549" s="204">
        <v>552.24283319819187</v>
      </c>
      <c r="G549" s="204">
        <v>0.54648648648648646</v>
      </c>
      <c r="H549" s="204">
        <v>0</v>
      </c>
      <c r="I549" s="204">
        <v>101.32908641262824</v>
      </c>
      <c r="J549" s="204">
        <v>62.336842248813937</v>
      </c>
      <c r="K549" s="205">
        <v>1809.0028150110682</v>
      </c>
      <c r="M549" s="203">
        <v>1995</v>
      </c>
      <c r="N549" s="99">
        <f t="shared" ref="N549:P549" si="335">B549*(B102/100)</f>
        <v>38.89537281875343</v>
      </c>
      <c r="O549" s="99">
        <f t="shared" si="335"/>
        <v>161.57316197758175</v>
      </c>
      <c r="P549" s="99">
        <f t="shared" si="335"/>
        <v>14.507499427347863</v>
      </c>
      <c r="Q549" s="115">
        <f t="shared" si="326"/>
        <v>418.78886250291094</v>
      </c>
      <c r="R549" s="99">
        <f t="shared" si="327"/>
        <v>0</v>
      </c>
      <c r="S549" s="99">
        <v>0</v>
      </c>
      <c r="T549" s="99">
        <v>0</v>
      </c>
      <c r="U549" s="99">
        <v>0</v>
      </c>
      <c r="V549" s="99">
        <f t="shared" si="328"/>
        <v>28.373661351255798</v>
      </c>
      <c r="W549" s="99">
        <f t="shared" si="329"/>
        <v>990.92182388692538</v>
      </c>
    </row>
    <row r="550" spans="1:23" ht="15">
      <c r="A550" s="203">
        <v>1996</v>
      </c>
      <c r="B550" s="204">
        <v>155.7763775</v>
      </c>
      <c r="C550" s="204">
        <v>127.03156344690768</v>
      </c>
      <c r="D550" s="204">
        <v>15.287344712360035</v>
      </c>
      <c r="E550" s="204">
        <v>767.04494579705715</v>
      </c>
      <c r="F550" s="204">
        <v>600.98648295409998</v>
      </c>
      <c r="G550" s="204">
        <v>23.781818181818196</v>
      </c>
      <c r="H550" s="204">
        <v>0</v>
      </c>
      <c r="I550" s="204">
        <v>105.31267899999997</v>
      </c>
      <c r="J550" s="204">
        <v>58.939322314156982</v>
      </c>
      <c r="K550" s="205">
        <v>1854.1605339063999</v>
      </c>
      <c r="M550" s="203">
        <v>1996</v>
      </c>
      <c r="N550" s="99">
        <f t="shared" ref="N550:P550" si="336">B550*(B103/100)</f>
        <v>38.67747679313031</v>
      </c>
      <c r="O550" s="99">
        <f t="shared" si="336"/>
        <v>127.03156344690768</v>
      </c>
      <c r="P550" s="99">
        <f t="shared" si="336"/>
        <v>15.123783529719072</v>
      </c>
      <c r="Q550" s="115">
        <f t="shared" si="326"/>
        <v>499.61422480779004</v>
      </c>
      <c r="R550" s="99">
        <f t="shared" si="327"/>
        <v>0</v>
      </c>
      <c r="S550" s="99">
        <v>0</v>
      </c>
      <c r="T550" s="99">
        <v>0</v>
      </c>
      <c r="U550" s="99">
        <v>0</v>
      </c>
      <c r="V550" s="99">
        <f t="shared" si="328"/>
        <v>29.230985813237492</v>
      </c>
      <c r="W550" s="99">
        <f t="shared" si="329"/>
        <v>1015.8732269948486</v>
      </c>
    </row>
    <row r="551" spans="1:23" ht="15">
      <c r="A551" s="203">
        <v>1997</v>
      </c>
      <c r="B551" s="204">
        <v>169.28297499999996</v>
      </c>
      <c r="C551" s="204">
        <v>108.06245621305234</v>
      </c>
      <c r="D551" s="204">
        <v>11.97076081</v>
      </c>
      <c r="E551" s="204">
        <v>916.94125699000017</v>
      </c>
      <c r="F551" s="204">
        <v>673.87217612820007</v>
      </c>
      <c r="G551" s="204">
        <v>76.179512758311944</v>
      </c>
      <c r="H551" s="204">
        <v>0</v>
      </c>
      <c r="I551" s="204">
        <v>118.75352967999994</v>
      </c>
      <c r="J551" s="204">
        <v>65.041097537264449</v>
      </c>
      <c r="K551" s="205">
        <v>2140.1037651168285</v>
      </c>
      <c r="M551" s="203">
        <v>1997</v>
      </c>
      <c r="N551" s="99">
        <f t="shared" ref="N551:P551" si="337">B551*(B104/100)</f>
        <v>41.891842164387704</v>
      </c>
      <c r="O551" s="99">
        <f t="shared" si="337"/>
        <v>108.06245621305234</v>
      </c>
      <c r="P551" s="99">
        <f t="shared" si="337"/>
        <v>11.943055000652416</v>
      </c>
      <c r="Q551" s="115">
        <f t="shared" si="326"/>
        <v>526.75842556936789</v>
      </c>
      <c r="R551" s="99">
        <f t="shared" si="327"/>
        <v>0</v>
      </c>
      <c r="S551" s="99">
        <v>0</v>
      </c>
      <c r="T551" s="99">
        <v>0</v>
      </c>
      <c r="U551" s="99">
        <v>0</v>
      </c>
      <c r="V551" s="99">
        <f t="shared" si="328"/>
        <v>45.511392327898506</v>
      </c>
      <c r="W551" s="99">
        <f t="shared" si="329"/>
        <v>1191.6331621642917</v>
      </c>
    </row>
    <row r="552" spans="1:23" ht="15">
      <c r="A552" s="203">
        <v>1998</v>
      </c>
      <c r="B552" s="204">
        <v>182.97003000000004</v>
      </c>
      <c r="C552" s="204">
        <v>120.77334652557219</v>
      </c>
      <c r="D552" s="204">
        <v>13.438727740000001</v>
      </c>
      <c r="E552" s="204">
        <v>947.65630712000018</v>
      </c>
      <c r="F552" s="204">
        <v>718.14476019200038</v>
      </c>
      <c r="G552" s="204">
        <v>94.3</v>
      </c>
      <c r="H552" s="204">
        <v>0</v>
      </c>
      <c r="I552" s="204">
        <v>92.577911640000011</v>
      </c>
      <c r="J552" s="204">
        <v>95.996790112589395</v>
      </c>
      <c r="K552" s="205">
        <v>2265.857873330162</v>
      </c>
      <c r="M552" s="203">
        <v>1998</v>
      </c>
      <c r="N552" s="99">
        <f t="shared" ref="N552:P552" si="338">B552*(B105/100)</f>
        <v>43.92422557649229</v>
      </c>
      <c r="O552" s="99">
        <f t="shared" si="338"/>
        <v>120.77334652557219</v>
      </c>
      <c r="P552" s="99">
        <f t="shared" si="338"/>
        <v>13.393608455565522</v>
      </c>
      <c r="Q552" s="115">
        <f t="shared" si="326"/>
        <v>549.31702767268234</v>
      </c>
      <c r="R552" s="99">
        <f t="shared" si="327"/>
        <v>0</v>
      </c>
      <c r="S552" s="99">
        <v>0</v>
      </c>
      <c r="T552" s="99">
        <v>0</v>
      </c>
      <c r="U552" s="99">
        <v>0</v>
      </c>
      <c r="V552" s="99">
        <f t="shared" si="328"/>
        <v>46.318863238890934</v>
      </c>
      <c r="W552" s="99">
        <f t="shared" si="329"/>
        <v>1225.1792997116188</v>
      </c>
    </row>
    <row r="553" spans="1:23" ht="15">
      <c r="A553" s="203">
        <v>1999</v>
      </c>
      <c r="B553" s="204">
        <v>203.48631999999998</v>
      </c>
      <c r="C553" s="204">
        <v>124.84448777161622</v>
      </c>
      <c r="D553" s="204">
        <v>14.834049829999998</v>
      </c>
      <c r="E553" s="204">
        <v>1037.3582563099999</v>
      </c>
      <c r="F553" s="204">
        <v>798.28058167308404</v>
      </c>
      <c r="G553" s="204">
        <v>147.30000000000001</v>
      </c>
      <c r="H553" s="204">
        <v>0</v>
      </c>
      <c r="I553" s="204">
        <v>109.08536672000002</v>
      </c>
      <c r="J553" s="204">
        <v>126.36769497362542</v>
      </c>
      <c r="K553" s="205">
        <v>2561.5567572783257</v>
      </c>
      <c r="M553" s="203">
        <v>1999</v>
      </c>
      <c r="N553" s="99">
        <f t="shared" ref="N553:P553" si="339">B553*(B106/100)</f>
        <v>46.299036144459144</v>
      </c>
      <c r="O553" s="99">
        <f t="shared" si="339"/>
        <v>124.84448777161622</v>
      </c>
      <c r="P553" s="99">
        <f t="shared" si="339"/>
        <v>14.763909871809359</v>
      </c>
      <c r="Q553" s="115">
        <f t="shared" si="326"/>
        <v>613.31399848039143</v>
      </c>
      <c r="R553" s="99">
        <f t="shared" si="327"/>
        <v>0</v>
      </c>
      <c r="S553" s="99">
        <v>0</v>
      </c>
      <c r="T553" s="99">
        <v>0</v>
      </c>
      <c r="U553" s="99">
        <v>0</v>
      </c>
      <c r="V553" s="99">
        <f t="shared" si="328"/>
        <v>54.167893679770721</v>
      </c>
      <c r="W553" s="99">
        <f t="shared" si="329"/>
        <v>1367.8334979353169</v>
      </c>
    </row>
    <row r="554" spans="1:23" ht="15">
      <c r="A554" s="203">
        <v>2000</v>
      </c>
      <c r="B554" s="204">
        <v>226.00716749999998</v>
      </c>
      <c r="C554" s="204">
        <v>151.69031386821572</v>
      </c>
      <c r="D554" s="204">
        <v>9.7228708299999997</v>
      </c>
      <c r="E554" s="204">
        <v>1124.21834786</v>
      </c>
      <c r="F554" s="204">
        <v>879.87238750643712</v>
      </c>
      <c r="G554" s="204">
        <v>146.69999999999999</v>
      </c>
      <c r="H554" s="204">
        <v>0</v>
      </c>
      <c r="I554" s="204">
        <v>127.53566694999992</v>
      </c>
      <c r="J554" s="204">
        <v>143.08323078248313</v>
      </c>
      <c r="K554" s="205">
        <v>2808.8299852971354</v>
      </c>
      <c r="M554" s="203">
        <v>2000</v>
      </c>
      <c r="N554" s="99">
        <f t="shared" ref="N554:P554" si="340">B554*(B107/100)</f>
        <v>49.881307035978281</v>
      </c>
      <c r="O554" s="99">
        <f t="shared" si="340"/>
        <v>151.69031386821572</v>
      </c>
      <c r="P554" s="99">
        <f t="shared" si="340"/>
        <v>9.6627459447846125</v>
      </c>
      <c r="Q554" s="115">
        <f t="shared" si="326"/>
        <v>663.45841102932809</v>
      </c>
      <c r="R554" s="99">
        <f t="shared" si="327"/>
        <v>0</v>
      </c>
      <c r="S554" s="99">
        <v>0</v>
      </c>
      <c r="T554" s="99">
        <v>0</v>
      </c>
      <c r="U554" s="99">
        <v>0</v>
      </c>
      <c r="V554" s="99">
        <f t="shared" si="328"/>
        <v>62.923267663432227</v>
      </c>
      <c r="W554" s="99">
        <f t="shared" si="329"/>
        <v>1479.5303381372928</v>
      </c>
    </row>
    <row r="555" spans="1:23" ht="15">
      <c r="A555" s="203">
        <v>2001</v>
      </c>
      <c r="B555" s="204">
        <v>310.46283249999999</v>
      </c>
      <c r="C555" s="204">
        <v>144.4721175231272</v>
      </c>
      <c r="D555" s="204">
        <v>31.986495819999995</v>
      </c>
      <c r="E555" s="204">
        <v>1232.3721715200002</v>
      </c>
      <c r="F555" s="204">
        <v>968.91708345832865</v>
      </c>
      <c r="G555" s="204">
        <v>184.60000000000002</v>
      </c>
      <c r="H555" s="204">
        <v>0</v>
      </c>
      <c r="I555" s="204">
        <v>177.1675097699999</v>
      </c>
      <c r="J555" s="204">
        <v>168.46895046073436</v>
      </c>
      <c r="K555" s="205">
        <v>3218.4471610521905</v>
      </c>
      <c r="M555" s="203">
        <v>2001</v>
      </c>
      <c r="N555" s="99">
        <f t="shared" ref="N555:P555" si="341">B555*(B108/100)</f>
        <v>61.874909800207838</v>
      </c>
      <c r="O555" s="99">
        <f t="shared" si="341"/>
        <v>144.4721175231272</v>
      </c>
      <c r="P555" s="99">
        <f t="shared" si="341"/>
        <v>31.550487737384447</v>
      </c>
      <c r="Q555" s="115">
        <f t="shared" si="326"/>
        <v>668.62530722228666</v>
      </c>
      <c r="R555" s="99">
        <f t="shared" si="327"/>
        <v>0</v>
      </c>
      <c r="S555" s="99">
        <v>0</v>
      </c>
      <c r="T555" s="99">
        <v>0</v>
      </c>
      <c r="U555" s="99">
        <v>0</v>
      </c>
      <c r="V555" s="99">
        <f t="shared" si="328"/>
        <v>51.506100152526585</v>
      </c>
      <c r="W555" s="99">
        <f t="shared" si="329"/>
        <v>1600.9365675440447</v>
      </c>
    </row>
    <row r="556" spans="1:23" ht="15">
      <c r="A556" s="203">
        <v>2002</v>
      </c>
      <c r="B556" s="204">
        <v>347.15242500000005</v>
      </c>
      <c r="C556" s="204">
        <v>179.10396175736</v>
      </c>
      <c r="D556" s="204">
        <v>25.733192410000001</v>
      </c>
      <c r="E556" s="204">
        <v>1266.7507977499997</v>
      </c>
      <c r="F556" s="204">
        <v>1055.5294509804642</v>
      </c>
      <c r="G556" s="204">
        <v>101.89999999999998</v>
      </c>
      <c r="H556" s="204">
        <v>0</v>
      </c>
      <c r="I556" s="204">
        <v>202.90722152000009</v>
      </c>
      <c r="J556" s="204">
        <v>158.29822826326026</v>
      </c>
      <c r="K556" s="205">
        <v>3337.3752776810843</v>
      </c>
      <c r="M556" s="203">
        <v>2002</v>
      </c>
      <c r="N556" s="99">
        <f t="shared" ref="N556:P556" si="342">B556*(B109/100)</f>
        <v>64.114460979256648</v>
      </c>
      <c r="O556" s="99">
        <f t="shared" si="342"/>
        <v>179.10396175736</v>
      </c>
      <c r="P556" s="99">
        <f t="shared" si="342"/>
        <v>25.491740647421267</v>
      </c>
      <c r="Q556" s="115">
        <f t="shared" si="326"/>
        <v>669.47091531364322</v>
      </c>
      <c r="R556" s="99">
        <f t="shared" si="327"/>
        <v>0</v>
      </c>
      <c r="S556" s="99">
        <v>0</v>
      </c>
      <c r="T556" s="99">
        <v>0</v>
      </c>
      <c r="U556" s="99">
        <v>0</v>
      </c>
      <c r="V556" s="99">
        <f t="shared" si="328"/>
        <v>57.41948628458502</v>
      </c>
      <c r="W556" s="99">
        <f t="shared" si="329"/>
        <v>1635.2385674386333</v>
      </c>
    </row>
    <row r="557" spans="1:23" ht="15">
      <c r="A557" s="203">
        <v>2003</v>
      </c>
      <c r="B557" s="204">
        <v>347.94680499999998</v>
      </c>
      <c r="C557" s="204">
        <v>221.35599502832895</v>
      </c>
      <c r="D557" s="204">
        <v>20.749383229999999</v>
      </c>
      <c r="E557" s="204">
        <v>1284.32515098</v>
      </c>
      <c r="F557" s="204">
        <v>1151.6136984548255</v>
      </c>
      <c r="G557" s="204">
        <v>113.39999999999998</v>
      </c>
      <c r="H557" s="204">
        <v>0</v>
      </c>
      <c r="I557" s="204">
        <v>228.51070071999996</v>
      </c>
      <c r="J557" s="204">
        <v>154.56274059806148</v>
      </c>
      <c r="K557" s="205">
        <v>3522.4644740112153</v>
      </c>
      <c r="M557" s="203">
        <v>2003</v>
      </c>
      <c r="N557" s="99">
        <f t="shared" ref="N557:P557" si="343">B557*(B110/100)</f>
        <v>63.61584895604453</v>
      </c>
      <c r="O557" s="99">
        <f t="shared" si="343"/>
        <v>221.35599502832895</v>
      </c>
      <c r="P557" s="99">
        <f t="shared" si="343"/>
        <v>20.410750742088052</v>
      </c>
      <c r="Q557" s="115">
        <f t="shared" si="326"/>
        <v>783.42871621109225</v>
      </c>
      <c r="R557" s="99">
        <f t="shared" si="327"/>
        <v>0</v>
      </c>
      <c r="S557" s="99">
        <v>0</v>
      </c>
      <c r="T557" s="99">
        <v>0</v>
      </c>
      <c r="U557" s="99">
        <v>0</v>
      </c>
      <c r="V557" s="99">
        <f t="shared" si="328"/>
        <v>57.241780805758324</v>
      </c>
      <c r="W557" s="99">
        <f t="shared" si="329"/>
        <v>1685.1782145219263</v>
      </c>
    </row>
    <row r="558" spans="1:23" ht="15">
      <c r="A558" s="203">
        <v>2004</v>
      </c>
      <c r="B558" s="204">
        <v>387.96108749999996</v>
      </c>
      <c r="C558" s="204">
        <v>244.66153608527924</v>
      </c>
      <c r="D558" s="204">
        <v>26.73503681</v>
      </c>
      <c r="E558" s="204">
        <v>1491.5741968800003</v>
      </c>
      <c r="F558" s="204">
        <v>1224.8884326895829</v>
      </c>
      <c r="G558" s="204">
        <v>94</v>
      </c>
      <c r="H558" s="204">
        <v>0</v>
      </c>
      <c r="I558" s="204">
        <v>241.61978260999999</v>
      </c>
      <c r="J558" s="204">
        <v>170.85910946831055</v>
      </c>
      <c r="K558" s="205">
        <v>3882.299182043173</v>
      </c>
      <c r="M558" s="203">
        <v>2004</v>
      </c>
      <c r="N558" s="99">
        <f t="shared" ref="N558:P558" si="344">B558*(B111/100)</f>
        <v>72.212527845861388</v>
      </c>
      <c r="O558" s="99">
        <f t="shared" si="344"/>
        <v>244.66153608527924</v>
      </c>
      <c r="P558" s="99">
        <f t="shared" si="344"/>
        <v>26.271007467026905</v>
      </c>
      <c r="Q558" s="115">
        <f t="shared" si="326"/>
        <v>837.59576670491526</v>
      </c>
      <c r="R558" s="99">
        <f t="shared" si="327"/>
        <v>0</v>
      </c>
      <c r="S558" s="99">
        <v>0</v>
      </c>
      <c r="T558" s="99">
        <v>0</v>
      </c>
      <c r="U558" s="99">
        <v>0</v>
      </c>
      <c r="V558" s="99">
        <f t="shared" si="328"/>
        <v>50.075675357208105</v>
      </c>
      <c r="W558" s="99">
        <f t="shared" si="329"/>
        <v>1885.9296493071524</v>
      </c>
    </row>
    <row r="559" spans="1:23" ht="15">
      <c r="A559" s="203">
        <v>2005</v>
      </c>
      <c r="B559" s="204">
        <v>589.49387137045335</v>
      </c>
      <c r="C559" s="204">
        <v>207.85014950481684</v>
      </c>
      <c r="D559" s="204">
        <v>31.373008410000001</v>
      </c>
      <c r="E559" s="204">
        <v>1563.4574413799999</v>
      </c>
      <c r="F559" s="204">
        <v>1284.1188267982968</v>
      </c>
      <c r="G559" s="204">
        <v>122.10000000000002</v>
      </c>
      <c r="H559" s="204">
        <v>0</v>
      </c>
      <c r="I559" s="204">
        <v>271.54075950999982</v>
      </c>
      <c r="J559" s="204">
        <v>186.91443895739701</v>
      </c>
      <c r="K559" s="205">
        <v>4256.8484959309635</v>
      </c>
      <c r="M559" s="203">
        <v>2005</v>
      </c>
      <c r="N559" s="99">
        <f t="shared" ref="N559:P559" si="345">B559*(B112/100)</f>
        <v>106.97834951904396</v>
      </c>
      <c r="O559" s="99">
        <f t="shared" si="345"/>
        <v>207.85014950481684</v>
      </c>
      <c r="P559" s="99">
        <f t="shared" si="345"/>
        <v>30.80024501480985</v>
      </c>
      <c r="Q559" s="115">
        <f t="shared" si="326"/>
        <v>1047.5844425257121</v>
      </c>
      <c r="R559" s="99">
        <f t="shared" si="327"/>
        <v>0</v>
      </c>
      <c r="S559" s="99">
        <v>0</v>
      </c>
      <c r="T559" s="99">
        <v>0</v>
      </c>
      <c r="U559" s="99">
        <v>0</v>
      </c>
      <c r="V559" s="99">
        <f t="shared" si="328"/>
        <v>70.36205076771445</v>
      </c>
      <c r="W559" s="99">
        <f t="shared" si="329"/>
        <v>2050.2703820119928</v>
      </c>
    </row>
    <row r="560" spans="1:23" ht="15">
      <c r="A560" s="203">
        <v>2006</v>
      </c>
      <c r="B560" s="204">
        <v>719.19200484720773</v>
      </c>
      <c r="C560" s="204">
        <v>229.8286960692871</v>
      </c>
      <c r="D560" s="204">
        <v>33.45550763</v>
      </c>
      <c r="E560" s="204">
        <v>1904.5176454899999</v>
      </c>
      <c r="F560" s="204">
        <v>1478.7086741817193</v>
      </c>
      <c r="G560" s="204">
        <v>146.10000000000002</v>
      </c>
      <c r="H560" s="204">
        <v>0</v>
      </c>
      <c r="I560" s="204">
        <v>321.48431955000007</v>
      </c>
      <c r="J560" s="204">
        <v>240.35688736291144</v>
      </c>
      <c r="K560" s="205">
        <v>5073.6437351311251</v>
      </c>
      <c r="M560" s="203">
        <v>2006</v>
      </c>
      <c r="N560" s="99">
        <f t="shared" ref="N560:P560" si="346">B560*(B113/100)</f>
        <v>130.23276870797582</v>
      </c>
      <c r="O560" s="99">
        <f t="shared" si="346"/>
        <v>229.8286960692871</v>
      </c>
      <c r="P560" s="99">
        <f t="shared" si="346"/>
        <v>32.886328708873258</v>
      </c>
      <c r="Q560" s="115">
        <f t="shared" si="326"/>
        <v>1105.4052956577561</v>
      </c>
      <c r="R560" s="99">
        <f t="shared" si="327"/>
        <v>0</v>
      </c>
      <c r="S560" s="99">
        <v>0</v>
      </c>
      <c r="T560" s="99">
        <v>0</v>
      </c>
      <c r="U560" s="99">
        <v>0</v>
      </c>
      <c r="V560" s="99">
        <f t="shared" si="328"/>
        <v>84.73691882448783</v>
      </c>
      <c r="W560" s="99">
        <f t="shared" si="329"/>
        <v>2467.9974471329033</v>
      </c>
    </row>
    <row r="561" spans="1:23" ht="15">
      <c r="A561" s="203">
        <v>2007</v>
      </c>
      <c r="B561" s="204">
        <v>778.74121053443821</v>
      </c>
      <c r="C561" s="204">
        <v>254.20354563072357</v>
      </c>
      <c r="D561" s="204">
        <v>22.59017991</v>
      </c>
      <c r="E561" s="204">
        <v>1985.0051722800004</v>
      </c>
      <c r="F561" s="204">
        <v>1559.8238081724107</v>
      </c>
      <c r="G561" s="204">
        <v>161.80000000000007</v>
      </c>
      <c r="H561" s="204">
        <v>0</v>
      </c>
      <c r="I561" s="204">
        <v>349.14589202999997</v>
      </c>
      <c r="J561" s="204">
        <v>267.68520031288131</v>
      </c>
      <c r="K561" s="205">
        <v>5378.9950088704545</v>
      </c>
      <c r="M561" s="203">
        <v>2007</v>
      </c>
      <c r="N561" s="99">
        <f t="shared" ref="N561:P561" si="347">B561*(B114/100)</f>
        <v>139.7368092611155</v>
      </c>
      <c r="O561" s="99">
        <f t="shared" si="347"/>
        <v>254.20354563072357</v>
      </c>
      <c r="P561" s="99">
        <f t="shared" si="347"/>
        <v>22.029510913014246</v>
      </c>
      <c r="Q561" s="115">
        <f t="shared" si="326"/>
        <v>1198.592570024017</v>
      </c>
      <c r="R561" s="99">
        <f t="shared" si="327"/>
        <v>0</v>
      </c>
      <c r="S561" s="99">
        <v>0</v>
      </c>
      <c r="T561" s="99">
        <v>0</v>
      </c>
      <c r="U561" s="99">
        <v>0</v>
      </c>
      <c r="V561" s="99">
        <f t="shared" si="328"/>
        <v>90.156306360513781</v>
      </c>
      <c r="W561" s="99">
        <f t="shared" si="329"/>
        <v>2621.6635055459496</v>
      </c>
    </row>
    <row r="562" spans="1:23" ht="15">
      <c r="A562" s="203">
        <v>2008</v>
      </c>
      <c r="B562" s="204">
        <v>648.35058305161169</v>
      </c>
      <c r="C562" s="204">
        <v>272.71434556784709</v>
      </c>
      <c r="D562" s="204">
        <v>111.92194098</v>
      </c>
      <c r="E562" s="204">
        <v>2155.7541047499999</v>
      </c>
      <c r="F562" s="204">
        <v>1647.6761629370017</v>
      </c>
      <c r="G562" s="204">
        <v>139.10000000000014</v>
      </c>
      <c r="H562" s="204">
        <v>0</v>
      </c>
      <c r="I562" s="204">
        <v>391.27888283000004</v>
      </c>
      <c r="J562" s="204">
        <v>279.38333906975305</v>
      </c>
      <c r="K562" s="205">
        <v>5646.1793591862133</v>
      </c>
      <c r="M562" s="203">
        <v>2008</v>
      </c>
      <c r="N562" s="99">
        <f t="shared" ref="N562:P562" si="348">B562*(B115/100)</f>
        <v>121.42410663682902</v>
      </c>
      <c r="O562" s="99">
        <f t="shared" si="348"/>
        <v>272.71434556784709</v>
      </c>
      <c r="P562" s="99">
        <f t="shared" si="348"/>
        <v>109.91470437646223</v>
      </c>
      <c r="Q562" s="115">
        <f t="shared" si="326"/>
        <v>1283.7919746244779</v>
      </c>
      <c r="R562" s="99">
        <f t="shared" si="327"/>
        <v>0</v>
      </c>
      <c r="S562" s="99">
        <v>0</v>
      </c>
      <c r="T562" s="99">
        <v>0</v>
      </c>
      <c r="U562" s="99">
        <v>0</v>
      </c>
      <c r="V562" s="99">
        <f t="shared" si="328"/>
        <v>95.698008609508022</v>
      </c>
      <c r="W562" s="99">
        <f t="shared" si="329"/>
        <v>2765.4395178148707</v>
      </c>
    </row>
    <row r="563" spans="1:23" ht="15">
      <c r="A563" s="203">
        <v>2009</v>
      </c>
      <c r="B563" s="204">
        <v>629.25170047522158</v>
      </c>
      <c r="C563" s="204">
        <v>293.21304234700659</v>
      </c>
      <c r="D563" s="204">
        <v>18.373803510000002</v>
      </c>
      <c r="E563" s="204">
        <v>2308.5912311400002</v>
      </c>
      <c r="F563" s="204">
        <v>1757.5312038151412</v>
      </c>
      <c r="G563" s="204">
        <v>168.9</v>
      </c>
      <c r="H563" s="204">
        <v>0</v>
      </c>
      <c r="I563" s="204">
        <v>384.63581778999998</v>
      </c>
      <c r="J563" s="204">
        <v>299.78251920672147</v>
      </c>
      <c r="K563" s="205">
        <v>5860.2793182840906</v>
      </c>
      <c r="M563" s="203">
        <v>2009</v>
      </c>
      <c r="N563" s="99">
        <f t="shared" ref="N563:P563" si="349">B563*(B116/100)</f>
        <v>122.88466747299323</v>
      </c>
      <c r="O563" s="99">
        <f t="shared" si="349"/>
        <v>293.21304234700659</v>
      </c>
      <c r="P563" s="99">
        <f t="shared" si="349"/>
        <v>18.010696866405599</v>
      </c>
      <c r="Q563" s="115">
        <f t="shared" si="326"/>
        <v>1169.624455326076</v>
      </c>
      <c r="R563" s="99">
        <f t="shared" si="327"/>
        <v>0</v>
      </c>
      <c r="S563" s="99">
        <v>0</v>
      </c>
      <c r="T563" s="99">
        <v>0</v>
      </c>
      <c r="U563" s="99">
        <v>0</v>
      </c>
      <c r="V563" s="99">
        <f t="shared" si="328"/>
        <v>111.84465361101135</v>
      </c>
      <c r="W563" s="99">
        <f t="shared" si="329"/>
        <v>2850.2559071890119</v>
      </c>
    </row>
    <row r="564" spans="1:23" ht="15">
      <c r="A564" s="203">
        <v>2010</v>
      </c>
      <c r="B564" s="204">
        <v>626.18810898663935</v>
      </c>
      <c r="C564" s="204">
        <v>319.38536253099551</v>
      </c>
      <c r="D564" s="204">
        <v>40.852783710000004</v>
      </c>
      <c r="E564" s="204">
        <v>2148.1958914000002</v>
      </c>
      <c r="F564" s="204">
        <v>2060.858064623018</v>
      </c>
      <c r="G564" s="204">
        <v>289.3</v>
      </c>
      <c r="H564" s="204">
        <v>0</v>
      </c>
      <c r="I564" s="204">
        <v>399.3296173899999</v>
      </c>
      <c r="J564" s="204">
        <v>393.52312454824789</v>
      </c>
      <c r="K564" s="205">
        <v>6277.6329531889014</v>
      </c>
      <c r="M564" s="203">
        <v>2010</v>
      </c>
      <c r="N564" s="99">
        <f t="shared" ref="N564:P564" si="350">B564*(B117/100)</f>
        <v>116.31513603270471</v>
      </c>
      <c r="O564" s="99">
        <f t="shared" si="350"/>
        <v>319.38536253099551</v>
      </c>
      <c r="P564" s="99">
        <f t="shared" si="350"/>
        <v>39.660015504328186</v>
      </c>
      <c r="Q564" s="115">
        <f t="shared" si="326"/>
        <v>1163.098644151009</v>
      </c>
      <c r="R564" s="99">
        <f t="shared" si="327"/>
        <v>0</v>
      </c>
      <c r="S564" s="99">
        <v>0</v>
      </c>
      <c r="T564" s="99">
        <v>0</v>
      </c>
      <c r="U564" s="99">
        <v>0</v>
      </c>
      <c r="V564" s="99">
        <f t="shared" si="328"/>
        <v>165.12534281505492</v>
      </c>
      <c r="W564" s="99">
        <f t="shared" si="329"/>
        <v>3103.0833683954452</v>
      </c>
    </row>
    <row r="565" spans="1:23" ht="15">
      <c r="A565" s="203">
        <v>2011</v>
      </c>
      <c r="B565" s="204">
        <v>576.18037125533351</v>
      </c>
      <c r="C565" s="204">
        <v>328.45706095097444</v>
      </c>
      <c r="D565" s="204">
        <v>61.816756139999988</v>
      </c>
      <c r="E565" s="204">
        <v>2260.9863084899998</v>
      </c>
      <c r="F565" s="204">
        <v>2182.66401942209</v>
      </c>
      <c r="G565" s="204">
        <v>301.74270346779895</v>
      </c>
      <c r="H565" s="204">
        <v>0</v>
      </c>
      <c r="I565" s="204">
        <v>437.35803150999988</v>
      </c>
      <c r="J565" s="204">
        <v>381.59446329492556</v>
      </c>
      <c r="K565" s="205">
        <v>6530.7997145311219</v>
      </c>
      <c r="M565" s="203">
        <v>2011</v>
      </c>
      <c r="N565" s="99">
        <f t="shared" ref="N565:P565" si="351">B565*(B118/100)</f>
        <v>105.68436151015915</v>
      </c>
      <c r="O565" s="99">
        <f t="shared" si="351"/>
        <v>328.45706095097444</v>
      </c>
      <c r="P565" s="99">
        <f t="shared" si="351"/>
        <v>60.369088762085454</v>
      </c>
      <c r="Q565" s="115">
        <f t="shared" si="326"/>
        <v>1212.8126833871534</v>
      </c>
      <c r="R565" s="99">
        <f t="shared" si="327"/>
        <v>0</v>
      </c>
      <c r="S565" s="99">
        <v>0</v>
      </c>
      <c r="T565" s="99">
        <v>0</v>
      </c>
      <c r="U565" s="99">
        <v>0</v>
      </c>
      <c r="V565" s="99">
        <f t="shared" si="328"/>
        <v>210.28515847215476</v>
      </c>
      <c r="W565" s="99">
        <f t="shared" si="329"/>
        <v>3184.4006547815634</v>
      </c>
    </row>
    <row r="566" spans="1:23" ht="15">
      <c r="A566" s="203">
        <v>2012</v>
      </c>
      <c r="B566" s="204">
        <v>638.30393487487777</v>
      </c>
      <c r="C566" s="204">
        <v>332.57397370016974</v>
      </c>
      <c r="D566" s="204">
        <v>25.585573640000003</v>
      </c>
      <c r="E566" s="204">
        <v>2429.5520471499999</v>
      </c>
      <c r="F566" s="204">
        <v>2215.2133234235348</v>
      </c>
      <c r="G566" s="204">
        <v>256.59099140278533</v>
      </c>
      <c r="H566" s="204">
        <v>0</v>
      </c>
      <c r="I566" s="204">
        <v>459.29568606000009</v>
      </c>
      <c r="J566" s="204">
        <v>468.47625916457292</v>
      </c>
      <c r="K566" s="205">
        <v>6825.5917894159402</v>
      </c>
      <c r="M566" s="203">
        <v>2012</v>
      </c>
      <c r="N566" s="99">
        <f t="shared" ref="N566:P566" si="352">B566*(B119/100)</f>
        <v>108.52715118685306</v>
      </c>
      <c r="O566" s="99">
        <f t="shared" si="352"/>
        <v>332.57397370016974</v>
      </c>
      <c r="P566" s="99">
        <f t="shared" si="352"/>
        <v>25.023181652083686</v>
      </c>
      <c r="Q566" s="115">
        <f t="shared" si="326"/>
        <v>1329.0518478236336</v>
      </c>
      <c r="R566" s="99">
        <f t="shared" si="327"/>
        <v>0</v>
      </c>
      <c r="S566" s="99">
        <v>0</v>
      </c>
      <c r="T566" s="99">
        <v>0</v>
      </c>
      <c r="U566" s="99">
        <v>0</v>
      </c>
      <c r="V566" s="99">
        <f t="shared" si="328"/>
        <v>187.23350664157701</v>
      </c>
      <c r="W566" s="99">
        <f t="shared" si="329"/>
        <v>3301.169014965164</v>
      </c>
    </row>
    <row r="567" spans="1:23" ht="15">
      <c r="A567" s="203">
        <v>2013</v>
      </c>
      <c r="B567" s="204">
        <v>721.72730984144573</v>
      </c>
      <c r="C567" s="204">
        <v>353.85703033820664</v>
      </c>
      <c r="D567" s="204">
        <v>54.201215120000001</v>
      </c>
      <c r="E567" s="204">
        <v>2695.4745967600002</v>
      </c>
      <c r="F567" s="204">
        <v>2232.2079903863341</v>
      </c>
      <c r="G567" s="204">
        <v>67.524975043673521</v>
      </c>
      <c r="H567" s="204">
        <v>0</v>
      </c>
      <c r="I567" s="204">
        <v>461.97514244999991</v>
      </c>
      <c r="J567" s="204">
        <v>446.73976882924086</v>
      </c>
      <c r="K567" s="205">
        <v>7033.7080287689014</v>
      </c>
      <c r="M567" s="203">
        <v>2013</v>
      </c>
      <c r="N567" s="99">
        <f t="shared" ref="N567:P567" si="353">B567*(B120/100)</f>
        <v>117.10402061927417</v>
      </c>
      <c r="O567" s="99">
        <f t="shared" si="353"/>
        <v>353.85703033820664</v>
      </c>
      <c r="P567" s="99">
        <f t="shared" si="353"/>
        <v>52.634810065907672</v>
      </c>
      <c r="Q567" s="115">
        <f t="shared" si="326"/>
        <v>1305.842706340005</v>
      </c>
      <c r="R567" s="99">
        <f t="shared" si="327"/>
        <v>0</v>
      </c>
      <c r="S567" s="99">
        <v>0</v>
      </c>
      <c r="T567" s="99">
        <v>0</v>
      </c>
      <c r="U567" s="99">
        <v>0</v>
      </c>
      <c r="V567" s="99">
        <f t="shared" si="328"/>
        <v>194.09962517266575</v>
      </c>
      <c r="W567" s="99">
        <f t="shared" si="329"/>
        <v>3391.2587238935675</v>
      </c>
    </row>
    <row r="568" spans="1:23" ht="15">
      <c r="A568" s="203">
        <v>2014</v>
      </c>
      <c r="B568" s="204">
        <v>741.47793449999915</v>
      </c>
      <c r="C568" s="204">
        <v>375.26700686249546</v>
      </c>
      <c r="D568" s="204">
        <v>26.305139200000003</v>
      </c>
      <c r="E568" s="204">
        <v>2706.1258339599999</v>
      </c>
      <c r="F568" s="204">
        <v>2280.773659436371</v>
      </c>
      <c r="G568" s="204">
        <v>308.77454132801944</v>
      </c>
      <c r="H568" s="204">
        <v>0</v>
      </c>
      <c r="I568" s="204">
        <v>464.72228950999994</v>
      </c>
      <c r="J568" s="204">
        <v>498.83215146963232</v>
      </c>
      <c r="K568" s="205">
        <v>7402.2785562665176</v>
      </c>
      <c r="M568" s="203">
        <v>2014</v>
      </c>
      <c r="N568" s="99">
        <f t="shared" ref="N568:P568" si="354">B568*(B121/100)</f>
        <v>119.74431190573692</v>
      </c>
      <c r="O568" s="99">
        <f t="shared" si="354"/>
        <v>375.26700686249546</v>
      </c>
      <c r="P568" s="99">
        <f t="shared" si="354"/>
        <v>25.631384609575836</v>
      </c>
      <c r="Q568" s="115">
        <f t="shared" si="326"/>
        <v>1449.1812025881056</v>
      </c>
      <c r="R568" s="99">
        <f t="shared" si="327"/>
        <v>0</v>
      </c>
      <c r="S568" s="99">
        <v>0</v>
      </c>
      <c r="T568" s="99">
        <v>0</v>
      </c>
      <c r="U568" s="99">
        <v>0</v>
      </c>
      <c r="V568" s="99">
        <f t="shared" si="328"/>
        <v>244.36058114219216</v>
      </c>
      <c r="W568" s="99">
        <f t="shared" si="329"/>
        <v>3531.7683558676713</v>
      </c>
    </row>
    <row r="569" spans="1:23" ht="15">
      <c r="A569" s="203">
        <v>2015</v>
      </c>
      <c r="B569" s="204">
        <v>738.04942849999827</v>
      </c>
      <c r="C569" s="204">
        <v>400.19085857122866</v>
      </c>
      <c r="D569" s="204">
        <v>60.307206789999995</v>
      </c>
      <c r="E569" s="204">
        <v>2999.9263466599996</v>
      </c>
      <c r="F569" s="204">
        <v>2346.2291926134599</v>
      </c>
      <c r="G569" s="204">
        <v>496.65581358780003</v>
      </c>
      <c r="H569" s="204">
        <v>0</v>
      </c>
      <c r="I569" s="204">
        <v>416.81215231999988</v>
      </c>
      <c r="J569" s="204">
        <v>545.25476993759321</v>
      </c>
      <c r="K569" s="205">
        <v>8003.4257689800797</v>
      </c>
      <c r="M569" s="203">
        <v>2015</v>
      </c>
      <c r="N569" s="99">
        <f t="shared" ref="N569:P569" si="355">B569*(B122/100)</f>
        <v>120.16475807729523</v>
      </c>
      <c r="O569" s="99">
        <f t="shared" si="355"/>
        <v>400.19085857122866</v>
      </c>
      <c r="P569" s="99">
        <f t="shared" si="355"/>
        <v>58.619533702743034</v>
      </c>
      <c r="Q569" s="115">
        <f t="shared" si="326"/>
        <v>1557.0220166210042</v>
      </c>
      <c r="R569" s="99">
        <f t="shared" si="327"/>
        <v>0</v>
      </c>
      <c r="S569" s="99">
        <v>0</v>
      </c>
      <c r="T569" s="99">
        <v>0</v>
      </c>
      <c r="U569" s="99">
        <v>0</v>
      </c>
      <c r="V569" s="99">
        <f t="shared" si="328"/>
        <v>249.78678527060873</v>
      </c>
      <c r="W569" s="99">
        <f t="shared" si="329"/>
        <v>3824.2153196754034</v>
      </c>
    </row>
    <row r="570" spans="1:23" ht="15">
      <c r="A570" s="203">
        <v>2016</v>
      </c>
      <c r="B570" s="204">
        <v>722.68527049999864</v>
      </c>
      <c r="C570" s="204">
        <v>409.30445230136672</v>
      </c>
      <c r="D570" s="204">
        <v>67.94771514</v>
      </c>
      <c r="E570" s="204">
        <v>3216.6962733888035</v>
      </c>
      <c r="F570" s="204">
        <v>2573.860153367923</v>
      </c>
      <c r="G570" s="204">
        <v>424.89834363916839</v>
      </c>
      <c r="H570" s="204">
        <v>0</v>
      </c>
      <c r="I570" s="204">
        <v>478.39970415874643</v>
      </c>
      <c r="J570" s="204">
        <v>578.20815401617642</v>
      </c>
      <c r="K570" s="205">
        <v>8472.0000665121825</v>
      </c>
      <c r="M570" s="203">
        <v>2016</v>
      </c>
      <c r="N570" s="99">
        <f t="shared" ref="N570:P570" si="356">B570*(B123/100)</f>
        <v>114.7002555004206</v>
      </c>
      <c r="O570" s="99">
        <f t="shared" si="356"/>
        <v>409.30445230136672</v>
      </c>
      <c r="P570" s="99">
        <f t="shared" si="356"/>
        <v>65.654198581089943</v>
      </c>
      <c r="Q570" s="115">
        <f t="shared" si="326"/>
        <v>1610.4465217586369</v>
      </c>
      <c r="R570" s="99">
        <f t="shared" si="327"/>
        <v>0</v>
      </c>
      <c r="S570" s="99">
        <v>0</v>
      </c>
      <c r="T570" s="99">
        <v>0</v>
      </c>
      <c r="U570" s="99">
        <v>0</v>
      </c>
      <c r="V570" s="99">
        <f t="shared" si="328"/>
        <v>323.63552514352534</v>
      </c>
      <c r="W570" s="99">
        <f t="shared" si="329"/>
        <v>4159.8040024279326</v>
      </c>
    </row>
    <row r="571" spans="1:23" ht="15">
      <c r="A571" s="203">
        <v>2017</v>
      </c>
      <c r="B571" s="204">
        <v>690.38047624999592</v>
      </c>
      <c r="C571" s="204">
        <v>427.55726834223964</v>
      </c>
      <c r="D571" s="204">
        <v>34.655127255897582</v>
      </c>
      <c r="E571" s="204">
        <v>3221.4300154821303</v>
      </c>
      <c r="F571" s="204">
        <v>2660.6229782549422</v>
      </c>
      <c r="G571" s="204">
        <v>365.48105563954624</v>
      </c>
      <c r="H571" s="204">
        <v>0</v>
      </c>
      <c r="I571" s="204">
        <v>479.12609007740815</v>
      </c>
      <c r="J571" s="204">
        <v>602.85622040719545</v>
      </c>
      <c r="K571" s="205">
        <v>8482.1092317093553</v>
      </c>
      <c r="M571" s="203">
        <v>2017</v>
      </c>
      <c r="N571" s="99">
        <f t="shared" ref="N571:P571" si="357">B571*(B124/100)</f>
        <v>115.05617179718408</v>
      </c>
      <c r="O571" s="99">
        <f t="shared" si="357"/>
        <v>427.55726834223964</v>
      </c>
      <c r="P571" s="99">
        <f t="shared" si="357"/>
        <v>33.338143449637023</v>
      </c>
      <c r="Q571" s="115">
        <f t="shared" si="326"/>
        <v>1697.5246671210516</v>
      </c>
      <c r="R571" s="99">
        <f t="shared" si="327"/>
        <v>0</v>
      </c>
      <c r="S571" s="99">
        <v>0</v>
      </c>
      <c r="T571" s="99">
        <v>0</v>
      </c>
      <c r="U571" s="99">
        <v>0</v>
      </c>
      <c r="V571" s="99">
        <f t="shared" si="328"/>
        <v>312.72721727822483</v>
      </c>
      <c r="W571" s="99">
        <f t="shared" si="329"/>
        <v>4139.7985291970836</v>
      </c>
    </row>
    <row r="572" spans="1:23" ht="15">
      <c r="A572" s="203" t="s">
        <v>1133</v>
      </c>
      <c r="B572" s="204">
        <v>703.17966889175079</v>
      </c>
      <c r="C572" s="204">
        <v>439.80972032513449</v>
      </c>
      <c r="D572" s="204">
        <v>52.476142437355698</v>
      </c>
      <c r="E572" s="204">
        <v>3414.403920304359</v>
      </c>
      <c r="F572" s="204">
        <v>2721.2432291166479</v>
      </c>
      <c r="G572" s="204">
        <v>304.71972850539998</v>
      </c>
      <c r="H572" s="204">
        <v>0</v>
      </c>
      <c r="I572" s="204">
        <v>493.21374637956853</v>
      </c>
      <c r="J572" s="204">
        <v>651.81733993689852</v>
      </c>
      <c r="K572" s="205">
        <v>8780.8634958971143</v>
      </c>
    </row>
    <row r="573" spans="1:23" ht="15">
      <c r="A573" s="203" t="s">
        <v>1134</v>
      </c>
      <c r="B573" s="204">
        <v>721.65643348490198</v>
      </c>
      <c r="C573" s="204">
        <v>456.70846524208804</v>
      </c>
      <c r="D573" s="204">
        <v>54.348502683740911</v>
      </c>
      <c r="E573" s="204">
        <v>3592.5695470148316</v>
      </c>
      <c r="F573" s="204">
        <v>2775.7200423370305</v>
      </c>
      <c r="G573" s="204">
        <v>358.91062170169999</v>
      </c>
      <c r="H573" s="204">
        <v>0</v>
      </c>
      <c r="I573" s="204">
        <v>496.0719859710083</v>
      </c>
      <c r="J573" s="204">
        <v>690.17364369808661</v>
      </c>
      <c r="K573" s="205">
        <v>9146.159242133388</v>
      </c>
    </row>
    <row r="576" spans="1:23" ht="15.75">
      <c r="A576" s="224" t="s">
        <v>1143</v>
      </c>
      <c r="B576" s="223"/>
      <c r="C576" s="223"/>
      <c r="D576" s="223"/>
      <c r="E576" s="223"/>
      <c r="F576" s="223"/>
      <c r="G576" s="223"/>
      <c r="H576" s="223"/>
      <c r="I576" s="223"/>
      <c r="J576" s="223"/>
      <c r="K576" s="223"/>
    </row>
    <row r="577" spans="1:23" ht="15.75" thickBot="1">
      <c r="A577" s="219" t="s">
        <v>1123</v>
      </c>
      <c r="B577" s="220"/>
      <c r="C577" s="220"/>
      <c r="D577" s="220"/>
      <c r="E577" s="220"/>
      <c r="F577" s="220"/>
      <c r="G577" s="220"/>
      <c r="H577" s="220"/>
      <c r="I577" s="220"/>
      <c r="J577" s="220"/>
      <c r="K577" s="220"/>
    </row>
    <row r="578" spans="1:23" ht="60">
      <c r="A578" s="217" t="s">
        <v>1100</v>
      </c>
      <c r="B578" s="217" t="s">
        <v>1124</v>
      </c>
      <c r="C578" s="217" t="s">
        <v>1125</v>
      </c>
      <c r="D578" s="217" t="s">
        <v>1126</v>
      </c>
      <c r="E578" s="217" t="s">
        <v>1127</v>
      </c>
      <c r="F578" s="217" t="s">
        <v>1128</v>
      </c>
      <c r="G578" s="217" t="s">
        <v>1129</v>
      </c>
      <c r="H578" s="217" t="s">
        <v>1130</v>
      </c>
      <c r="I578" s="217" t="s">
        <v>1131</v>
      </c>
      <c r="J578" s="217" t="s">
        <v>1132</v>
      </c>
      <c r="K578" s="218" t="s">
        <v>868</v>
      </c>
      <c r="M578" s="221" t="s">
        <v>1100</v>
      </c>
      <c r="N578" s="221" t="s">
        <v>1124</v>
      </c>
      <c r="O578" s="221" t="s">
        <v>1125</v>
      </c>
      <c r="P578" s="221" t="s">
        <v>1126</v>
      </c>
      <c r="Q578" s="221" t="s">
        <v>1127</v>
      </c>
      <c r="R578" s="221" t="s">
        <v>1128</v>
      </c>
      <c r="S578" s="221" t="s">
        <v>1129</v>
      </c>
      <c r="T578" s="221" t="s">
        <v>1130</v>
      </c>
      <c r="U578" s="221" t="s">
        <v>1131</v>
      </c>
      <c r="V578" s="221" t="s">
        <v>1132</v>
      </c>
      <c r="W578" s="222" t="s">
        <v>868</v>
      </c>
    </row>
    <row r="579" spans="1:23" ht="15">
      <c r="A579" s="214">
        <v>1975</v>
      </c>
      <c r="B579" s="215">
        <v>42.468000000000004</v>
      </c>
      <c r="C579" s="215">
        <v>40.156999999999996</v>
      </c>
      <c r="D579" s="215">
        <v>1.1220472495449056</v>
      </c>
      <c r="E579" s="215">
        <v>143.47282504993112</v>
      </c>
      <c r="F579" s="215">
        <v>111.50073623260317</v>
      </c>
      <c r="G579" s="215">
        <v>30.290732936108515</v>
      </c>
      <c r="H579" s="215">
        <v>0</v>
      </c>
      <c r="I579" s="215">
        <v>12.120797476706837</v>
      </c>
      <c r="J579" s="215">
        <v>7.7103981968406314</v>
      </c>
      <c r="K579" s="216">
        <v>388.84253714173519</v>
      </c>
      <c r="M579" s="214">
        <v>1975</v>
      </c>
      <c r="N579" s="99"/>
      <c r="O579" s="99"/>
      <c r="P579" s="99"/>
      <c r="Q579" s="99"/>
      <c r="R579" s="99"/>
      <c r="S579" s="99"/>
      <c r="T579" s="99"/>
      <c r="U579" s="99"/>
      <c r="V579" s="99"/>
      <c r="W579" s="99"/>
    </row>
    <row r="580" spans="1:23" ht="15">
      <c r="A580" s="214">
        <v>1976</v>
      </c>
      <c r="B580" s="215">
        <v>56.588999999999999</v>
      </c>
      <c r="C580" s="215">
        <v>40.448</v>
      </c>
      <c r="D580" s="215">
        <v>1.1723623778920984</v>
      </c>
      <c r="E580" s="215">
        <v>161.03415540961254</v>
      </c>
      <c r="F580" s="215">
        <v>127.26233997771868</v>
      </c>
      <c r="G580" s="215">
        <v>65.389127222015247</v>
      </c>
      <c r="H580" s="215">
        <v>0</v>
      </c>
      <c r="I580" s="215">
        <v>11.272159932235759</v>
      </c>
      <c r="J580" s="215">
        <v>7.9852032513815425</v>
      </c>
      <c r="K580" s="216">
        <v>471.15234817085587</v>
      </c>
      <c r="M580" s="214">
        <v>1976</v>
      </c>
      <c r="N580" s="99"/>
      <c r="O580" s="99"/>
      <c r="P580" s="99"/>
      <c r="Q580" s="99"/>
      <c r="R580" s="99"/>
      <c r="S580" s="99"/>
      <c r="T580" s="99"/>
      <c r="U580" s="99"/>
      <c r="V580" s="99"/>
      <c r="W580" s="99"/>
    </row>
    <row r="581" spans="1:23" ht="15">
      <c r="A581" s="214">
        <v>1977</v>
      </c>
      <c r="B581" s="215">
        <v>70.644999999999996</v>
      </c>
      <c r="C581" s="215">
        <v>40.502000000000002</v>
      </c>
      <c r="D581" s="215">
        <v>1.5359040957524472</v>
      </c>
      <c r="E581" s="215">
        <v>190.91186778041225</v>
      </c>
      <c r="F581" s="215">
        <v>138.73728558710962</v>
      </c>
      <c r="G581" s="215">
        <v>87.410182710919756</v>
      </c>
      <c r="H581" s="215">
        <v>0</v>
      </c>
      <c r="I581" s="215">
        <v>18.49012208777992</v>
      </c>
      <c r="J581" s="215">
        <v>8.6021704488741015</v>
      </c>
      <c r="K581" s="216">
        <v>556.83453271084807</v>
      </c>
      <c r="M581" s="214">
        <v>1977</v>
      </c>
      <c r="N581" s="99"/>
      <c r="O581" s="99"/>
      <c r="P581" s="99"/>
      <c r="Q581" s="99"/>
      <c r="R581" s="99"/>
      <c r="S581" s="99"/>
      <c r="T581" s="99"/>
      <c r="U581" s="99"/>
      <c r="V581" s="99"/>
      <c r="W581" s="99"/>
    </row>
    <row r="582" spans="1:23" ht="15">
      <c r="A582" s="214">
        <v>1978</v>
      </c>
      <c r="B582" s="215">
        <v>84.691999999999993</v>
      </c>
      <c r="C582" s="215">
        <v>50.081000000000003</v>
      </c>
      <c r="D582" s="215">
        <v>1.4778328804268335</v>
      </c>
      <c r="E582" s="215">
        <v>231.7480692342115</v>
      </c>
      <c r="F582" s="215">
        <v>145.97257530052161</v>
      </c>
      <c r="G582" s="215">
        <v>53.526155121872826</v>
      </c>
      <c r="H582" s="215">
        <v>0</v>
      </c>
      <c r="I582" s="215">
        <v>22.722406544039323</v>
      </c>
      <c r="J582" s="215">
        <v>9.6828527508715148</v>
      </c>
      <c r="K582" s="216">
        <v>599.90289183194363</v>
      </c>
      <c r="M582" s="214">
        <v>1978</v>
      </c>
      <c r="N582" s="99"/>
      <c r="O582" s="99"/>
      <c r="P582" s="99"/>
      <c r="Q582" s="99"/>
      <c r="R582" s="99"/>
      <c r="S582" s="99"/>
      <c r="T582" s="99"/>
      <c r="U582" s="99"/>
      <c r="V582" s="99"/>
      <c r="W582" s="99"/>
    </row>
    <row r="583" spans="1:23" ht="15">
      <c r="A583" s="214">
        <v>1979</v>
      </c>
      <c r="B583" s="215">
        <v>96.290999999999997</v>
      </c>
      <c r="C583" s="215">
        <v>51.887999999999998</v>
      </c>
      <c r="D583" s="215">
        <v>2.2129707141635837</v>
      </c>
      <c r="E583" s="215">
        <v>260.49830641271251</v>
      </c>
      <c r="F583" s="215">
        <v>184.16071430000147</v>
      </c>
      <c r="G583" s="215">
        <v>9.6240000000000006</v>
      </c>
      <c r="H583" s="215">
        <v>0</v>
      </c>
      <c r="I583" s="215">
        <v>27.385370011090259</v>
      </c>
      <c r="J583" s="215">
        <v>11.290995607595873</v>
      </c>
      <c r="K583" s="216">
        <v>643.35135704556365</v>
      </c>
      <c r="M583" s="214">
        <v>1979</v>
      </c>
      <c r="N583" s="99"/>
      <c r="O583" s="99"/>
      <c r="P583" s="99"/>
      <c r="Q583" s="99"/>
      <c r="R583" s="99"/>
      <c r="S583" s="99"/>
      <c r="T583" s="99"/>
      <c r="U583" s="99"/>
      <c r="V583" s="99"/>
      <c r="W583" s="99"/>
    </row>
    <row r="584" spans="1:23" ht="15">
      <c r="A584" s="214">
        <v>1980</v>
      </c>
      <c r="B584" s="215">
        <v>118.61799999999999</v>
      </c>
      <c r="C584" s="215">
        <v>67.894000000000005</v>
      </c>
      <c r="D584" s="215">
        <v>2.2701469963763024</v>
      </c>
      <c r="E584" s="215">
        <v>282.73626488555135</v>
      </c>
      <c r="F584" s="215">
        <v>226.19071674630388</v>
      </c>
      <c r="G584" s="215">
        <v>76.084000000000003</v>
      </c>
      <c r="H584" s="215">
        <v>0</v>
      </c>
      <c r="I584" s="215">
        <v>20.754367013713463</v>
      </c>
      <c r="J584" s="215">
        <v>13.401571927846966</v>
      </c>
      <c r="K584" s="216">
        <v>807.94906756979185</v>
      </c>
      <c r="M584" s="214">
        <v>1980</v>
      </c>
      <c r="N584" s="99"/>
      <c r="O584" s="99"/>
      <c r="P584" s="99"/>
      <c r="Q584" s="99"/>
      <c r="R584" s="99"/>
      <c r="S584" s="99"/>
      <c r="T584" s="99"/>
      <c r="U584" s="99"/>
      <c r="V584" s="99"/>
      <c r="W584" s="99"/>
    </row>
    <row r="585" spans="1:23" ht="15">
      <c r="A585" s="214">
        <v>1981</v>
      </c>
      <c r="B585" s="215">
        <v>143.208</v>
      </c>
      <c r="C585" s="215">
        <v>68.713999999999999</v>
      </c>
      <c r="D585" s="215">
        <v>1.9519485562359535</v>
      </c>
      <c r="E585" s="215">
        <v>282.09052435245087</v>
      </c>
      <c r="F585" s="215">
        <v>229.43298322076191</v>
      </c>
      <c r="G585" s="215">
        <v>97.021000000000001</v>
      </c>
      <c r="H585" s="215">
        <v>0</v>
      </c>
      <c r="I585" s="215">
        <v>41.548712669778887</v>
      </c>
      <c r="J585" s="215">
        <v>15.118336013268479</v>
      </c>
      <c r="K585" s="216">
        <v>879.08550481249608</v>
      </c>
      <c r="M585" s="214">
        <v>1981</v>
      </c>
      <c r="N585" s="99"/>
      <c r="O585" s="99"/>
      <c r="P585" s="99"/>
      <c r="Q585" s="99"/>
      <c r="R585" s="99"/>
      <c r="S585" s="99"/>
      <c r="T585" s="99"/>
      <c r="U585" s="99"/>
      <c r="V585" s="99"/>
      <c r="W585" s="99"/>
    </row>
    <row r="586" spans="1:23" ht="15">
      <c r="A586" s="214">
        <v>1982</v>
      </c>
      <c r="B586" s="215">
        <v>191.82300000000001</v>
      </c>
      <c r="C586" s="215">
        <v>73.474000000000004</v>
      </c>
      <c r="D586" s="215">
        <v>3.3025020606066473</v>
      </c>
      <c r="E586" s="215">
        <v>361.93680804032169</v>
      </c>
      <c r="F586" s="215">
        <v>213.22732184680765</v>
      </c>
      <c r="G586" s="215">
        <v>59.35</v>
      </c>
      <c r="H586" s="215">
        <v>0</v>
      </c>
      <c r="I586" s="215">
        <v>24.406961155869496</v>
      </c>
      <c r="J586" s="215">
        <v>15.601517820861396</v>
      </c>
      <c r="K586" s="216">
        <v>943.12211092446694</v>
      </c>
      <c r="M586" s="214">
        <v>1982</v>
      </c>
      <c r="N586" s="99"/>
      <c r="O586" s="99"/>
      <c r="P586" s="99"/>
      <c r="Q586" s="99"/>
      <c r="R586" s="99"/>
      <c r="S586" s="99"/>
      <c r="T586" s="99"/>
      <c r="U586" s="99"/>
      <c r="V586" s="99"/>
      <c r="W586" s="99"/>
    </row>
    <row r="587" spans="1:23" ht="15">
      <c r="A587" s="214">
        <v>1983</v>
      </c>
      <c r="B587" s="215">
        <v>228.11799999999999</v>
      </c>
      <c r="C587" s="215">
        <v>84.698999999999998</v>
      </c>
      <c r="D587" s="215">
        <v>3.7049236503716445</v>
      </c>
      <c r="E587" s="215">
        <v>430.60546874105864</v>
      </c>
      <c r="F587" s="215">
        <v>219.23029042153777</v>
      </c>
      <c r="G587" s="215">
        <v>17.376000000000001</v>
      </c>
      <c r="H587" s="215">
        <v>0</v>
      </c>
      <c r="I587" s="215">
        <v>26.04971991433171</v>
      </c>
      <c r="J587" s="215">
        <v>17.153945867669318</v>
      </c>
      <c r="K587" s="216">
        <v>1026.9373485949691</v>
      </c>
      <c r="M587" s="214">
        <v>1983</v>
      </c>
      <c r="N587" s="99"/>
      <c r="O587" s="99"/>
      <c r="P587" s="99"/>
      <c r="Q587" s="99"/>
      <c r="R587" s="99"/>
      <c r="S587" s="99"/>
      <c r="T587" s="99"/>
      <c r="U587" s="99"/>
      <c r="V587" s="99"/>
      <c r="W587" s="99"/>
    </row>
    <row r="588" spans="1:23" ht="15">
      <c r="A588" s="214">
        <v>1984</v>
      </c>
      <c r="B588" s="215">
        <v>245.029</v>
      </c>
      <c r="C588" s="215">
        <v>96.477000000000004</v>
      </c>
      <c r="D588" s="215">
        <v>4.9825898245476905</v>
      </c>
      <c r="E588" s="215">
        <v>484.7600352900277</v>
      </c>
      <c r="F588" s="215">
        <v>263.09646126714858</v>
      </c>
      <c r="G588" s="215">
        <v>0</v>
      </c>
      <c r="H588" s="215">
        <v>0</v>
      </c>
      <c r="I588" s="215">
        <v>45.219478922094893</v>
      </c>
      <c r="J588" s="215">
        <v>19.644989319993496</v>
      </c>
      <c r="K588" s="216">
        <v>1159.2095546238122</v>
      </c>
      <c r="M588" s="214">
        <v>1984</v>
      </c>
      <c r="N588" s="99"/>
      <c r="O588" s="99"/>
      <c r="P588" s="99"/>
      <c r="Q588" s="99"/>
      <c r="R588" s="99"/>
      <c r="S588" s="99"/>
      <c r="T588" s="99"/>
      <c r="U588" s="99"/>
      <c r="V588" s="99"/>
      <c r="W588" s="99"/>
    </row>
    <row r="589" spans="1:23" ht="15">
      <c r="A589" s="214">
        <v>1985</v>
      </c>
      <c r="B589" s="215">
        <v>254.64400000000001</v>
      </c>
      <c r="C589" s="215">
        <v>101.136</v>
      </c>
      <c r="D589" s="215">
        <v>4.6843782239286567</v>
      </c>
      <c r="E589" s="215">
        <v>507.26489727452241</v>
      </c>
      <c r="F589" s="215">
        <v>278.77003808880471</v>
      </c>
      <c r="G589" s="215">
        <v>11.475</v>
      </c>
      <c r="H589" s="215">
        <v>0</v>
      </c>
      <c r="I589" s="215">
        <v>46.153525384317881</v>
      </c>
      <c r="J589" s="215">
        <v>23.012787552950616</v>
      </c>
      <c r="K589" s="216">
        <v>1227.1406265245241</v>
      </c>
      <c r="M589" s="214">
        <v>1985</v>
      </c>
      <c r="N589" s="99"/>
      <c r="O589" s="99"/>
      <c r="P589" s="99"/>
      <c r="Q589" s="99"/>
      <c r="R589" s="99"/>
      <c r="S589" s="99"/>
      <c r="T589" s="99"/>
      <c r="U589" s="99"/>
      <c r="V589" s="99"/>
      <c r="W589" s="99"/>
    </row>
    <row r="590" spans="1:23" ht="15">
      <c r="A590" s="214">
        <v>1986</v>
      </c>
      <c r="B590" s="215">
        <v>297.29515804986613</v>
      </c>
      <c r="C590" s="215">
        <v>105.22</v>
      </c>
      <c r="D590" s="215">
        <v>4.9206405657328656</v>
      </c>
      <c r="E590" s="215">
        <v>532.11498161638372</v>
      </c>
      <c r="F590" s="215">
        <v>284.09576892795525</v>
      </c>
      <c r="G590" s="215">
        <v>6.6820000000000004</v>
      </c>
      <c r="H590" s="215">
        <v>0</v>
      </c>
      <c r="I590" s="215">
        <v>59.133863671591783</v>
      </c>
      <c r="J590" s="215">
        <v>27.76864379043781</v>
      </c>
      <c r="K590" s="216">
        <v>1317.2310566219678</v>
      </c>
      <c r="M590" s="214">
        <v>1986</v>
      </c>
      <c r="N590" s="99"/>
      <c r="O590" s="99"/>
      <c r="P590" s="99"/>
      <c r="Q590" s="99"/>
      <c r="R590" s="99"/>
      <c r="S590" s="99"/>
      <c r="T590" s="99"/>
      <c r="U590" s="99"/>
      <c r="V590" s="99"/>
      <c r="W590" s="99"/>
    </row>
    <row r="591" spans="1:23" ht="15">
      <c r="A591" s="214">
        <v>1987</v>
      </c>
      <c r="B591" s="215">
        <v>291.14839512358526</v>
      </c>
      <c r="C591" s="215">
        <v>114.36799999999999</v>
      </c>
      <c r="D591" s="215">
        <v>4.922927617021374</v>
      </c>
      <c r="E591" s="215">
        <v>576.92831567166024</v>
      </c>
      <c r="F591" s="215">
        <v>341.90264542174094</v>
      </c>
      <c r="G591" s="215">
        <v>26.670999999999999</v>
      </c>
      <c r="H591" s="215">
        <v>0</v>
      </c>
      <c r="I591" s="215">
        <v>56.358982450162799</v>
      </c>
      <c r="J591" s="215">
        <v>32.627931379904226</v>
      </c>
      <c r="K591" s="216">
        <v>1444.928197664075</v>
      </c>
      <c r="M591" s="214">
        <v>1987</v>
      </c>
      <c r="N591" s="99"/>
      <c r="O591" s="99"/>
      <c r="P591" s="99"/>
      <c r="Q591" s="99"/>
      <c r="R591" s="99"/>
      <c r="S591" s="99"/>
      <c r="T591" s="99"/>
      <c r="U591" s="99"/>
      <c r="V591" s="99"/>
      <c r="W591" s="99"/>
    </row>
    <row r="592" spans="1:23" ht="15">
      <c r="A592" s="214">
        <v>1988</v>
      </c>
      <c r="B592" s="215">
        <v>303.45536397648783</v>
      </c>
      <c r="C592" s="215">
        <v>122.2325</v>
      </c>
      <c r="D592" s="215">
        <v>7.1622869800000002</v>
      </c>
      <c r="E592" s="215">
        <v>636.90611380128473</v>
      </c>
      <c r="F592" s="215">
        <v>378.8979171759762</v>
      </c>
      <c r="G592" s="215">
        <v>37.264664157498544</v>
      </c>
      <c r="H592" s="215">
        <v>0</v>
      </c>
      <c r="I592" s="215">
        <v>69.591409045526177</v>
      </c>
      <c r="J592" s="215">
        <v>41.610554985069157</v>
      </c>
      <c r="K592" s="216">
        <v>1597.1208101218426</v>
      </c>
      <c r="M592" s="214">
        <v>1988</v>
      </c>
      <c r="N592" s="99">
        <f>B592*(B95/100)</f>
        <v>82.591105088712851</v>
      </c>
      <c r="O592" s="99">
        <f>C592*(C95/100)</f>
        <v>122.2325</v>
      </c>
      <c r="P592" s="99">
        <f>D592*(D95/100)</f>
        <v>7.1458248480938567</v>
      </c>
      <c r="Q592" s="115">
        <f>E593*(H95/100)</f>
        <v>419.6824998968911</v>
      </c>
      <c r="R592" s="99">
        <f>F592*(L495/100)</f>
        <v>0</v>
      </c>
      <c r="S592" s="99">
        <v>0</v>
      </c>
      <c r="T592" s="99">
        <v>0</v>
      </c>
      <c r="U592" s="99">
        <v>0</v>
      </c>
      <c r="V592" s="99">
        <f>J593*(S95/100)</f>
        <v>21.131504530299079</v>
      </c>
      <c r="W592" s="99">
        <f>K592*(T95/100)</f>
        <v>928.46058877544317</v>
      </c>
    </row>
    <row r="593" spans="1:23" ht="15">
      <c r="A593" s="214">
        <v>1989</v>
      </c>
      <c r="B593" s="215">
        <v>321.4193075</v>
      </c>
      <c r="C593" s="215">
        <v>127.8605</v>
      </c>
      <c r="D593" s="215">
        <v>10.42029434</v>
      </c>
      <c r="E593" s="215">
        <v>703.80541871843241</v>
      </c>
      <c r="F593" s="215">
        <v>421.15931901379042</v>
      </c>
      <c r="G593" s="215">
        <v>49.890185292414586</v>
      </c>
      <c r="H593" s="215">
        <v>0</v>
      </c>
      <c r="I593" s="215">
        <v>85.121873697381176</v>
      </c>
      <c r="J593" s="215">
        <v>53.303545083877765</v>
      </c>
      <c r="K593" s="216">
        <v>1772.9804436458962</v>
      </c>
      <c r="M593" s="214">
        <v>1989</v>
      </c>
      <c r="N593" s="99">
        <f t="shared" ref="N593:P593" si="358">B593*(B96/100)</f>
        <v>80.567927629083044</v>
      </c>
      <c r="O593" s="99">
        <f t="shared" si="358"/>
        <v>127.8605</v>
      </c>
      <c r="P593" s="99">
        <f t="shared" si="358"/>
        <v>10.39197340674558</v>
      </c>
      <c r="Q593" s="115">
        <f t="shared" ref="Q593:Q621" si="359">E594*(H96/100)</f>
        <v>460.98830540759025</v>
      </c>
      <c r="R593" s="99">
        <f t="shared" ref="R593:R621" si="360">F593*(L496/100)</f>
        <v>0</v>
      </c>
      <c r="S593" s="99">
        <v>0</v>
      </c>
      <c r="T593" s="99">
        <v>0</v>
      </c>
      <c r="U593" s="99">
        <v>0</v>
      </c>
      <c r="V593" s="99">
        <f t="shared" ref="V593:V621" si="361">J594*(S96/100)</f>
        <v>25.927906597537635</v>
      </c>
      <c r="W593" s="99">
        <f t="shared" ref="W593:W621" si="362">K593*(T96/100)</f>
        <v>1005.7773923364798</v>
      </c>
    </row>
    <row r="594" spans="1:23" ht="15">
      <c r="A594" s="214">
        <v>1990</v>
      </c>
      <c r="B594" s="215">
        <v>350.98455799999999</v>
      </c>
      <c r="C594" s="215">
        <v>150.82325</v>
      </c>
      <c r="D594" s="215">
        <v>13.5015898</v>
      </c>
      <c r="E594" s="215">
        <v>784.32692191040303</v>
      </c>
      <c r="F594" s="215">
        <v>465.39976868407427</v>
      </c>
      <c r="G594" s="215">
        <v>58.375188187608558</v>
      </c>
      <c r="H594" s="215">
        <v>0</v>
      </c>
      <c r="I594" s="215">
        <v>98.861104732622124</v>
      </c>
      <c r="J594" s="215">
        <v>63.678600927866086</v>
      </c>
      <c r="K594" s="216">
        <v>1985.9509822425739</v>
      </c>
      <c r="M594" s="214">
        <v>1990</v>
      </c>
      <c r="N594" s="99">
        <f t="shared" ref="N594:P594" si="363">B594*(B97/100)</f>
        <v>80.912742074631637</v>
      </c>
      <c r="O594" s="99">
        <f t="shared" si="363"/>
        <v>150.82325</v>
      </c>
      <c r="P594" s="99">
        <f t="shared" si="363"/>
        <v>13.461855552460047</v>
      </c>
      <c r="Q594" s="115">
        <f t="shared" si="359"/>
        <v>483.19078652309099</v>
      </c>
      <c r="R594" s="99">
        <f t="shared" si="360"/>
        <v>0</v>
      </c>
      <c r="S594" s="99">
        <v>0</v>
      </c>
      <c r="T594" s="99">
        <v>0</v>
      </c>
      <c r="U594" s="99">
        <v>0</v>
      </c>
      <c r="V594" s="99">
        <f t="shared" si="361"/>
        <v>29.81822149583633</v>
      </c>
      <c r="W594" s="99">
        <f t="shared" si="362"/>
        <v>1109.9791648342396</v>
      </c>
    </row>
    <row r="595" spans="1:23" ht="15">
      <c r="A595" s="214">
        <v>1991</v>
      </c>
      <c r="B595" s="215">
        <v>382.35444525000003</v>
      </c>
      <c r="C595" s="215">
        <v>170.97900000000001</v>
      </c>
      <c r="D595" s="215">
        <v>15.90433685</v>
      </c>
      <c r="E595" s="215">
        <v>846.03762587260951</v>
      </c>
      <c r="F595" s="215">
        <v>507.31831070163508</v>
      </c>
      <c r="G595" s="215">
        <v>53.718514035166415</v>
      </c>
      <c r="H595" s="215">
        <v>0</v>
      </c>
      <c r="I595" s="215">
        <v>111.37580665097359</v>
      </c>
      <c r="J595" s="215">
        <v>71.850458730160284</v>
      </c>
      <c r="K595" s="216">
        <v>2159.5384980905451</v>
      </c>
      <c r="M595" s="214">
        <v>1991</v>
      </c>
      <c r="N595" s="99">
        <f t="shared" ref="N595:P595" si="364">B595*(B98/100)</f>
        <v>92.502835989993756</v>
      </c>
      <c r="O595" s="99">
        <f t="shared" si="364"/>
        <v>170.97900000000001</v>
      </c>
      <c r="P595" s="99">
        <f t="shared" si="364"/>
        <v>15.839930903220294</v>
      </c>
      <c r="Q595" s="115">
        <f t="shared" si="359"/>
        <v>495.91232357633373</v>
      </c>
      <c r="R595" s="99">
        <f t="shared" si="360"/>
        <v>0</v>
      </c>
      <c r="S595" s="99">
        <v>0</v>
      </c>
      <c r="T595" s="99">
        <v>0</v>
      </c>
      <c r="U595" s="99">
        <v>0</v>
      </c>
      <c r="V595" s="99">
        <f t="shared" si="361"/>
        <v>28.998573286494036</v>
      </c>
      <c r="W595" s="99">
        <f t="shared" si="362"/>
        <v>1192.494550824267</v>
      </c>
    </row>
    <row r="596" spans="1:23" ht="15">
      <c r="A596" s="214">
        <v>1992</v>
      </c>
      <c r="B596" s="215">
        <v>390.56980850000002</v>
      </c>
      <c r="C596" s="215">
        <v>181.54900000000001</v>
      </c>
      <c r="D596" s="215">
        <v>18.197615259999999</v>
      </c>
      <c r="E596" s="215">
        <v>904.31604482896512</v>
      </c>
      <c r="F596" s="215">
        <v>552.23260300344543</v>
      </c>
      <c r="G596" s="215">
        <v>54.247213779128657</v>
      </c>
      <c r="H596" s="215">
        <v>0</v>
      </c>
      <c r="I596" s="215">
        <v>120.71237455926904</v>
      </c>
      <c r="J596" s="215">
        <v>69.359581012694122</v>
      </c>
      <c r="K596" s="216">
        <v>2291.1842409435021</v>
      </c>
      <c r="M596" s="214">
        <v>1992</v>
      </c>
      <c r="N596" s="99">
        <f t="shared" ref="N596:P596" si="365">B596*(B99/100)</f>
        <v>91.415732271933919</v>
      </c>
      <c r="O596" s="99">
        <f t="shared" si="365"/>
        <v>181.54900000000001</v>
      </c>
      <c r="P596" s="99">
        <f t="shared" si="365"/>
        <v>18.091914590629397</v>
      </c>
      <c r="Q596" s="115">
        <f t="shared" si="359"/>
        <v>489.50802396948421</v>
      </c>
      <c r="R596" s="99">
        <f t="shared" si="360"/>
        <v>0</v>
      </c>
      <c r="S596" s="99">
        <v>0</v>
      </c>
      <c r="T596" s="99">
        <v>0</v>
      </c>
      <c r="U596" s="99">
        <v>0</v>
      </c>
      <c r="V596" s="99">
        <f t="shared" si="361"/>
        <v>30.864031883514986</v>
      </c>
      <c r="W596" s="99">
        <f t="shared" si="362"/>
        <v>1241.3638274860186</v>
      </c>
    </row>
    <row r="597" spans="1:23" ht="15">
      <c r="A597" s="214">
        <v>1993</v>
      </c>
      <c r="B597" s="215">
        <v>409.31008749999995</v>
      </c>
      <c r="C597" s="215">
        <v>203.09104963421095</v>
      </c>
      <c r="D597" s="215">
        <v>18.452941053978396</v>
      </c>
      <c r="E597" s="215">
        <v>916.95972518476435</v>
      </c>
      <c r="F597" s="215">
        <v>613.49567014269905</v>
      </c>
      <c r="G597" s="215">
        <v>60.487682732667565</v>
      </c>
      <c r="H597" s="215">
        <v>0</v>
      </c>
      <c r="I597" s="215">
        <v>131.98015546000005</v>
      </c>
      <c r="J597" s="215">
        <v>73.235507414992085</v>
      </c>
      <c r="K597" s="216">
        <v>2427.0128191233125</v>
      </c>
      <c r="M597" s="214">
        <v>1993</v>
      </c>
      <c r="N597" s="99">
        <f t="shared" ref="N597:P597" si="366">B597*(B100/100)</f>
        <v>84.617346760138176</v>
      </c>
      <c r="O597" s="99">
        <f t="shared" si="366"/>
        <v>203.09104963421095</v>
      </c>
      <c r="P597" s="99">
        <f t="shared" si="366"/>
        <v>18.342423759845783</v>
      </c>
      <c r="Q597" s="115">
        <f t="shared" si="359"/>
        <v>518.22270733478967</v>
      </c>
      <c r="R597" s="99">
        <f t="shared" si="360"/>
        <v>0</v>
      </c>
      <c r="S597" s="99">
        <v>0</v>
      </c>
      <c r="T597" s="99">
        <v>0</v>
      </c>
      <c r="U597" s="99">
        <v>0</v>
      </c>
      <c r="V597" s="99">
        <f t="shared" si="361"/>
        <v>35.367681883549864</v>
      </c>
      <c r="W597" s="99">
        <f t="shared" si="362"/>
        <v>1306.4919307029688</v>
      </c>
    </row>
    <row r="598" spans="1:23" ht="15">
      <c r="A598" s="214">
        <v>1994</v>
      </c>
      <c r="B598" s="215">
        <v>429.90001325000003</v>
      </c>
      <c r="C598" s="215">
        <v>169.68214222777891</v>
      </c>
      <c r="D598" s="215">
        <v>20.165255766672935</v>
      </c>
      <c r="E598" s="215">
        <v>965.12266839192534</v>
      </c>
      <c r="F598" s="215">
        <v>663.62403680821876</v>
      </c>
      <c r="G598" s="215">
        <v>75.066981132075455</v>
      </c>
      <c r="H598" s="215">
        <v>0</v>
      </c>
      <c r="I598" s="215">
        <v>131.33918151884583</v>
      </c>
      <c r="J598" s="215">
        <v>78.304868954157925</v>
      </c>
      <c r="K598" s="216">
        <v>2533.2051480496752</v>
      </c>
      <c r="M598" s="214">
        <v>1994</v>
      </c>
      <c r="N598" s="99">
        <f t="shared" ref="N598:P598" si="367">B598*(B101/100)</f>
        <v>82.52404136835905</v>
      </c>
      <c r="O598" s="99">
        <f t="shared" si="367"/>
        <v>169.68214222777891</v>
      </c>
      <c r="P598" s="99">
        <f t="shared" si="367"/>
        <v>20.015970573975459</v>
      </c>
      <c r="Q598" s="115">
        <f t="shared" si="359"/>
        <v>590.73619977329292</v>
      </c>
      <c r="R598" s="99">
        <f t="shared" si="360"/>
        <v>0</v>
      </c>
      <c r="S598" s="99">
        <v>0</v>
      </c>
      <c r="T598" s="99">
        <v>0</v>
      </c>
      <c r="U598" s="99">
        <v>0</v>
      </c>
      <c r="V598" s="99">
        <f t="shared" si="361"/>
        <v>39.714957408634426</v>
      </c>
      <c r="W598" s="99">
        <f t="shared" si="362"/>
        <v>1380.43083648569</v>
      </c>
    </row>
    <row r="599" spans="1:23" ht="15">
      <c r="A599" s="214">
        <v>1995</v>
      </c>
      <c r="B599" s="215">
        <v>334.14590075000001</v>
      </c>
      <c r="C599" s="215">
        <v>160.35413847589714</v>
      </c>
      <c r="D599" s="215">
        <v>25.66629275627049</v>
      </c>
      <c r="E599" s="215">
        <v>1081.0498686953595</v>
      </c>
      <c r="F599" s="215">
        <v>703.2084916253217</v>
      </c>
      <c r="G599" s="215">
        <v>41.298890942698733</v>
      </c>
      <c r="H599" s="215">
        <v>0</v>
      </c>
      <c r="I599" s="215">
        <v>145.26502579256177</v>
      </c>
      <c r="J599" s="215">
        <v>83.318550137611453</v>
      </c>
      <c r="K599" s="216">
        <v>2574.3071591757202</v>
      </c>
      <c r="M599" s="214">
        <v>1995</v>
      </c>
      <c r="N599" s="99">
        <f t="shared" ref="N599:P599" si="368">B599*(B102/100)</f>
        <v>79.618597142716439</v>
      </c>
      <c r="O599" s="99">
        <f t="shared" si="368"/>
        <v>160.35413847589714</v>
      </c>
      <c r="P599" s="99">
        <f t="shared" si="368"/>
        <v>25.485643678322393</v>
      </c>
      <c r="Q599" s="115">
        <f t="shared" si="359"/>
        <v>637.95201273019507</v>
      </c>
      <c r="R599" s="99">
        <f t="shared" si="360"/>
        <v>0</v>
      </c>
      <c r="S599" s="99">
        <v>0</v>
      </c>
      <c r="T599" s="99">
        <v>0</v>
      </c>
      <c r="U599" s="99">
        <v>0</v>
      </c>
      <c r="V599" s="99">
        <f t="shared" si="361"/>
        <v>30.563856487300264</v>
      </c>
      <c r="W599" s="99">
        <f t="shared" si="362"/>
        <v>1410.1344255785289</v>
      </c>
    </row>
    <row r="600" spans="1:23" ht="15">
      <c r="A600" s="214">
        <v>1996</v>
      </c>
      <c r="B600" s="215">
        <v>281.66209250000003</v>
      </c>
      <c r="C600" s="215">
        <v>189.03344479905437</v>
      </c>
      <c r="D600" s="215">
        <v>29.551680868297836</v>
      </c>
      <c r="E600" s="215">
        <v>1168.4596006235831</v>
      </c>
      <c r="F600" s="215">
        <v>733.31025873102828</v>
      </c>
      <c r="G600" s="215">
        <v>69.874176153385235</v>
      </c>
      <c r="H600" s="215">
        <v>0</v>
      </c>
      <c r="I600" s="215">
        <v>154.0081321279973</v>
      </c>
      <c r="J600" s="215">
        <v>63.488915525133621</v>
      </c>
      <c r="K600" s="216">
        <v>2689.3883013284794</v>
      </c>
      <c r="M600" s="214">
        <v>1996</v>
      </c>
      <c r="N600" s="99">
        <f t="shared" ref="N600:P600" si="369">B600*(B103/100)</f>
        <v>69.933447041245216</v>
      </c>
      <c r="O600" s="99">
        <f t="shared" si="369"/>
        <v>189.03344479905437</v>
      </c>
      <c r="P600" s="99">
        <f t="shared" si="369"/>
        <v>29.235503797472767</v>
      </c>
      <c r="Q600" s="115">
        <f t="shared" si="359"/>
        <v>694.60997687891415</v>
      </c>
      <c r="R600" s="99">
        <f t="shared" si="360"/>
        <v>0</v>
      </c>
      <c r="S600" s="99">
        <v>0</v>
      </c>
      <c r="T600" s="99">
        <v>0</v>
      </c>
      <c r="U600" s="99">
        <v>0</v>
      </c>
      <c r="V600" s="99">
        <f t="shared" si="361"/>
        <v>38.081640325880144</v>
      </c>
      <c r="W600" s="99">
        <f t="shared" si="362"/>
        <v>1473.4849126341478</v>
      </c>
    </row>
    <row r="601" spans="1:23" ht="15">
      <c r="A601" s="214">
        <v>1997</v>
      </c>
      <c r="B601" s="215">
        <v>314.55916000000002</v>
      </c>
      <c r="C601" s="215">
        <v>187.21461468482698</v>
      </c>
      <c r="D601" s="215">
        <v>15.958239453530018</v>
      </c>
      <c r="E601" s="215">
        <v>1274.8166759306723</v>
      </c>
      <c r="F601" s="215">
        <v>781.40452258537857</v>
      </c>
      <c r="G601" s="215">
        <v>78.200779638590063</v>
      </c>
      <c r="H601" s="215">
        <v>0</v>
      </c>
      <c r="I601" s="215">
        <v>152.46456253407774</v>
      </c>
      <c r="J601" s="215">
        <v>84.734456054264243</v>
      </c>
      <c r="K601" s="216">
        <v>2889.3530108813402</v>
      </c>
      <c r="M601" s="214">
        <v>1997</v>
      </c>
      <c r="N601" s="99">
        <f t="shared" ref="N601:P601" si="370">B601*(B104/100)</f>
        <v>77.842811316863859</v>
      </c>
      <c r="O601" s="99">
        <f t="shared" si="370"/>
        <v>187.21461468482698</v>
      </c>
      <c r="P601" s="99">
        <f t="shared" si="370"/>
        <v>15.92130479692463</v>
      </c>
      <c r="Q601" s="115">
        <f t="shared" si="359"/>
        <v>838.31729513872165</v>
      </c>
      <c r="R601" s="99">
        <f t="shared" si="360"/>
        <v>0</v>
      </c>
      <c r="S601" s="99">
        <v>0</v>
      </c>
      <c r="T601" s="99">
        <v>0</v>
      </c>
      <c r="U601" s="99">
        <v>0</v>
      </c>
      <c r="V601" s="99">
        <f t="shared" si="361"/>
        <v>53.577012572788789</v>
      </c>
      <c r="W601" s="99">
        <f t="shared" si="362"/>
        <v>1608.8233295442531</v>
      </c>
    </row>
    <row r="602" spans="1:23" ht="15">
      <c r="A602" s="214">
        <v>1998</v>
      </c>
      <c r="B602" s="215">
        <v>244.89968500000001</v>
      </c>
      <c r="C602" s="215">
        <v>187.02842047350205</v>
      </c>
      <c r="D602" s="215">
        <v>22.290450340000003</v>
      </c>
      <c r="E602" s="215">
        <v>1508.161300405</v>
      </c>
      <c r="F602" s="215">
        <v>873.50285652367336</v>
      </c>
      <c r="G602" s="215">
        <v>50.300000000000011</v>
      </c>
      <c r="H602" s="215">
        <v>0</v>
      </c>
      <c r="I602" s="215">
        <v>110.64985024000001</v>
      </c>
      <c r="J602" s="215">
        <v>113.00953382735275</v>
      </c>
      <c r="K602" s="216">
        <v>3109.8420968095284</v>
      </c>
      <c r="M602" s="214">
        <v>1998</v>
      </c>
      <c r="N602" s="99">
        <f t="shared" ref="N602:P602" si="371">B602*(B105/100)</f>
        <v>58.791207541212636</v>
      </c>
      <c r="O602" s="99">
        <f t="shared" si="371"/>
        <v>187.02842047350205</v>
      </c>
      <c r="P602" s="99">
        <f t="shared" si="371"/>
        <v>22.215612216293579</v>
      </c>
      <c r="Q602" s="115">
        <f t="shared" si="359"/>
        <v>757.92025887879709</v>
      </c>
      <c r="R602" s="99">
        <f t="shared" si="360"/>
        <v>0</v>
      </c>
      <c r="S602" s="99">
        <v>0</v>
      </c>
      <c r="T602" s="99">
        <v>0</v>
      </c>
      <c r="U602" s="99">
        <v>0</v>
      </c>
      <c r="V602" s="99">
        <f t="shared" si="361"/>
        <v>54.601206542822361</v>
      </c>
      <c r="W602" s="99">
        <f t="shared" si="362"/>
        <v>1681.532724196436</v>
      </c>
    </row>
    <row r="603" spans="1:23" ht="15">
      <c r="A603" s="214">
        <v>1999</v>
      </c>
      <c r="B603" s="215">
        <v>287.82053999999999</v>
      </c>
      <c r="C603" s="215">
        <v>195.99712068758291</v>
      </c>
      <c r="D603" s="215">
        <v>34.706363410000002</v>
      </c>
      <c r="E603" s="215">
        <v>1431.2952240049999</v>
      </c>
      <c r="F603" s="215">
        <v>928.84344663798811</v>
      </c>
      <c r="G603" s="215">
        <v>169.09999999999997</v>
      </c>
      <c r="H603" s="215">
        <v>0</v>
      </c>
      <c r="I603" s="215">
        <v>113.53324870000012</v>
      </c>
      <c r="J603" s="215">
        <v>148.96368630657497</v>
      </c>
      <c r="K603" s="216">
        <v>3310.2596297471459</v>
      </c>
      <c r="M603" s="214">
        <v>1999</v>
      </c>
      <c r="N603" s="99">
        <f t="shared" ref="N603:P603" si="372">B603*(B106/100)</f>
        <v>65.487515743455134</v>
      </c>
      <c r="O603" s="99">
        <f t="shared" si="372"/>
        <v>195.99712068758291</v>
      </c>
      <c r="P603" s="99">
        <f t="shared" si="372"/>
        <v>34.542261030243701</v>
      </c>
      <c r="Q603" s="115">
        <f t="shared" si="359"/>
        <v>864.71840656378231</v>
      </c>
      <c r="R603" s="99">
        <f t="shared" si="360"/>
        <v>0</v>
      </c>
      <c r="S603" s="99">
        <v>0</v>
      </c>
      <c r="T603" s="99">
        <v>0</v>
      </c>
      <c r="U603" s="99">
        <v>0</v>
      </c>
      <c r="V603" s="99">
        <f t="shared" si="361"/>
        <v>45.811443801422762</v>
      </c>
      <c r="W603" s="99">
        <f t="shared" si="362"/>
        <v>1767.6297804316537</v>
      </c>
    </row>
    <row r="604" spans="1:23" ht="15">
      <c r="A604" s="214">
        <v>2000</v>
      </c>
      <c r="B604" s="215">
        <v>355.25553499999995</v>
      </c>
      <c r="C604" s="215">
        <v>229.08519406570989</v>
      </c>
      <c r="D604" s="215">
        <v>44.866870000000006</v>
      </c>
      <c r="E604" s="215">
        <v>1585.04828</v>
      </c>
      <c r="F604" s="215">
        <v>1005.3574646791963</v>
      </c>
      <c r="G604" s="215">
        <v>105.39999999999998</v>
      </c>
      <c r="H604" s="215">
        <v>0</v>
      </c>
      <c r="I604" s="215">
        <v>140.73047499999998</v>
      </c>
      <c r="J604" s="215">
        <v>121.00986286578964</v>
      </c>
      <c r="K604" s="216">
        <v>3586.7536816106958</v>
      </c>
      <c r="M604" s="214">
        <v>2000</v>
      </c>
      <c r="N604" s="99">
        <f t="shared" ref="N604:P604" si="373">B604*(B107/100)</f>
        <v>78.407293952594344</v>
      </c>
      <c r="O604" s="99">
        <f t="shared" si="373"/>
        <v>229.08519406570989</v>
      </c>
      <c r="P604" s="99">
        <f t="shared" si="373"/>
        <v>44.589419496348327</v>
      </c>
      <c r="Q604" s="115">
        <f t="shared" si="359"/>
        <v>886.98823284068339</v>
      </c>
      <c r="R604" s="99">
        <f t="shared" si="360"/>
        <v>0</v>
      </c>
      <c r="S604" s="99">
        <v>0</v>
      </c>
      <c r="T604" s="99">
        <v>0</v>
      </c>
      <c r="U604" s="99">
        <v>0</v>
      </c>
      <c r="V604" s="99">
        <f t="shared" si="361"/>
        <v>69.405867680509317</v>
      </c>
      <c r="W604" s="99">
        <f t="shared" si="362"/>
        <v>1889.2958687947346</v>
      </c>
    </row>
    <row r="605" spans="1:23" ht="15">
      <c r="A605" s="214">
        <v>2001</v>
      </c>
      <c r="B605" s="215">
        <v>306.03068250000001</v>
      </c>
      <c r="C605" s="215">
        <v>214.9724467010108</v>
      </c>
      <c r="D605" s="215">
        <v>21.049309999999998</v>
      </c>
      <c r="E605" s="215">
        <v>1647.5781999999999</v>
      </c>
      <c r="F605" s="215">
        <v>1095.6533675037849</v>
      </c>
      <c r="G605" s="215">
        <v>161.59999999999997</v>
      </c>
      <c r="H605" s="215">
        <v>0</v>
      </c>
      <c r="I605" s="215">
        <v>227.61197499999997</v>
      </c>
      <c r="J605" s="215">
        <v>185.82527764601812</v>
      </c>
      <c r="K605" s="216">
        <v>3860.3212593508133</v>
      </c>
      <c r="M605" s="214">
        <v>2001</v>
      </c>
      <c r="N605" s="99">
        <f t="shared" ref="N605:P605" si="374">B605*(B108/100)</f>
        <v>60.991587055057693</v>
      </c>
      <c r="O605" s="99">
        <f t="shared" si="374"/>
        <v>214.9724467010108</v>
      </c>
      <c r="P605" s="99">
        <f t="shared" si="374"/>
        <v>20.762386751353869</v>
      </c>
      <c r="Q605" s="115">
        <f t="shared" si="359"/>
        <v>937.86183067630441</v>
      </c>
      <c r="R605" s="99">
        <f t="shared" si="360"/>
        <v>0</v>
      </c>
      <c r="S605" s="99">
        <v>0</v>
      </c>
      <c r="T605" s="99">
        <v>0</v>
      </c>
      <c r="U605" s="99">
        <v>0</v>
      </c>
      <c r="V605" s="99">
        <f t="shared" si="361"/>
        <v>65.449369011009864</v>
      </c>
      <c r="W605" s="99">
        <f t="shared" si="362"/>
        <v>1920.220888306259</v>
      </c>
    </row>
    <row r="606" spans="1:23" ht="15">
      <c r="A606" s="214">
        <v>2002</v>
      </c>
      <c r="B606" s="215">
        <v>267.46920499999993</v>
      </c>
      <c r="C606" s="215">
        <v>235.97877435316155</v>
      </c>
      <c r="D606" s="215">
        <v>25.004849999999998</v>
      </c>
      <c r="E606" s="215">
        <v>1776.83556</v>
      </c>
      <c r="F606" s="215">
        <v>1237.1987894000065</v>
      </c>
      <c r="G606" s="215">
        <v>158.5</v>
      </c>
      <c r="H606" s="215">
        <v>0</v>
      </c>
      <c r="I606" s="215">
        <v>315.89100000000013</v>
      </c>
      <c r="J606" s="215">
        <v>201.1513029468407</v>
      </c>
      <c r="K606" s="216">
        <v>4218.0294817000095</v>
      </c>
      <c r="M606" s="214">
        <v>2002</v>
      </c>
      <c r="N606" s="99">
        <f t="shared" ref="N606:P606" si="375">B606*(B109/100)</f>
        <v>49.39802424576262</v>
      </c>
      <c r="O606" s="99">
        <f t="shared" si="375"/>
        <v>235.97877435316155</v>
      </c>
      <c r="P606" s="99">
        <f t="shared" si="375"/>
        <v>24.770232195519171</v>
      </c>
      <c r="Q606" s="115">
        <f t="shared" si="359"/>
        <v>1000.0107149518215</v>
      </c>
      <c r="R606" s="99">
        <f t="shared" si="360"/>
        <v>0</v>
      </c>
      <c r="S606" s="99">
        <v>0</v>
      </c>
      <c r="T606" s="99">
        <v>0</v>
      </c>
      <c r="U606" s="99">
        <v>0</v>
      </c>
      <c r="V606" s="99">
        <f t="shared" si="361"/>
        <v>83.436996788341204</v>
      </c>
      <c r="W606" s="99">
        <f t="shared" si="362"/>
        <v>2066.7392526086064</v>
      </c>
    </row>
    <row r="607" spans="1:23" ht="15">
      <c r="A607" s="214">
        <v>2003</v>
      </c>
      <c r="B607" s="215">
        <v>254.459745</v>
      </c>
      <c r="C607" s="215">
        <v>268.39377588933405</v>
      </c>
      <c r="D607" s="215">
        <v>19.130400000000002</v>
      </c>
      <c r="E607" s="215">
        <v>1918.4386999999999</v>
      </c>
      <c r="F607" s="215">
        <v>1385.0942746083008</v>
      </c>
      <c r="G607" s="215">
        <v>127.79999999999995</v>
      </c>
      <c r="H607" s="215">
        <v>0</v>
      </c>
      <c r="I607" s="215">
        <v>268.58300000000003</v>
      </c>
      <c r="J607" s="215">
        <v>224.59711372130181</v>
      </c>
      <c r="K607" s="216">
        <v>4466.4970092189369</v>
      </c>
      <c r="M607" s="214">
        <v>2003</v>
      </c>
      <c r="N607" s="99">
        <f t="shared" ref="N607:P607" si="376">B607*(B110/100)</f>
        <v>46.523412402978117</v>
      </c>
      <c r="O607" s="99">
        <f t="shared" si="376"/>
        <v>268.39377588933405</v>
      </c>
      <c r="P607" s="99">
        <f t="shared" si="376"/>
        <v>18.818189517647717</v>
      </c>
      <c r="Q607" s="115">
        <f t="shared" si="359"/>
        <v>1103.679548735103</v>
      </c>
      <c r="R607" s="99">
        <f t="shared" si="360"/>
        <v>0</v>
      </c>
      <c r="S607" s="99">
        <v>0</v>
      </c>
      <c r="T607" s="99">
        <v>0</v>
      </c>
      <c r="U607" s="99">
        <v>0</v>
      </c>
      <c r="V607" s="99">
        <f t="shared" si="361"/>
        <v>56.723467472225487</v>
      </c>
      <c r="W607" s="99">
        <f t="shared" si="362"/>
        <v>2136.8117437936512</v>
      </c>
    </row>
    <row r="608" spans="1:23" ht="15">
      <c r="A608" s="214">
        <v>2004</v>
      </c>
      <c r="B608" s="215">
        <v>267.07838500000003</v>
      </c>
      <c r="C608" s="215">
        <v>323.2448542705614</v>
      </c>
      <c r="D608" s="215">
        <v>61.530999999999999</v>
      </c>
      <c r="E608" s="215">
        <v>2101.3015</v>
      </c>
      <c r="F608" s="215">
        <v>1536.7692631169975</v>
      </c>
      <c r="G608" s="215">
        <v>149.10000000000002</v>
      </c>
      <c r="H608" s="215">
        <v>0</v>
      </c>
      <c r="I608" s="215">
        <v>285.38207000000006</v>
      </c>
      <c r="J608" s="215">
        <v>169.3120130407294</v>
      </c>
      <c r="K608" s="216">
        <v>4893.719085428289</v>
      </c>
      <c r="M608" s="214">
        <v>2004</v>
      </c>
      <c r="N608" s="99">
        <f t="shared" ref="N608:P608" si="377">B608*(B111/100)</f>
        <v>49.71221582587247</v>
      </c>
      <c r="O608" s="99">
        <f t="shared" si="377"/>
        <v>323.2448542705614</v>
      </c>
      <c r="P608" s="99">
        <f t="shared" si="377"/>
        <v>60.463031038319052</v>
      </c>
      <c r="Q608" s="115">
        <f t="shared" si="359"/>
        <v>1103.6529738024556</v>
      </c>
      <c r="R608" s="99">
        <f t="shared" si="360"/>
        <v>0</v>
      </c>
      <c r="S608" s="99">
        <v>0</v>
      </c>
      <c r="T608" s="99">
        <v>0</v>
      </c>
      <c r="U608" s="99">
        <v>0</v>
      </c>
      <c r="V608" s="99">
        <f t="shared" si="361"/>
        <v>58.8556805095836</v>
      </c>
      <c r="W608" s="99">
        <f t="shared" si="362"/>
        <v>2377.2536545553789</v>
      </c>
    </row>
    <row r="609" spans="1:23" ht="15">
      <c r="A609" s="214">
        <v>2005</v>
      </c>
      <c r="B609" s="215">
        <v>322.87055874025589</v>
      </c>
      <c r="C609" s="215">
        <v>269.34254551975857</v>
      </c>
      <c r="D609" s="215">
        <v>35.793599999999998</v>
      </c>
      <c r="E609" s="215">
        <v>2060.0802000000003</v>
      </c>
      <c r="F609" s="215">
        <v>1574.0013234532785</v>
      </c>
      <c r="G609" s="215">
        <v>206.29999999999995</v>
      </c>
      <c r="H609" s="215">
        <v>0</v>
      </c>
      <c r="I609" s="215">
        <v>333.88799999999998</v>
      </c>
      <c r="J609" s="215">
        <v>219.68703214546056</v>
      </c>
      <c r="K609" s="216">
        <v>5021.9632598587541</v>
      </c>
      <c r="M609" s="214">
        <v>2005</v>
      </c>
      <c r="N609" s="99">
        <f t="shared" ref="N609:P609" si="378">B609*(B112/100)</f>
        <v>58.592906830439581</v>
      </c>
      <c r="O609" s="99">
        <f t="shared" si="378"/>
        <v>269.34254551975857</v>
      </c>
      <c r="P609" s="99">
        <f t="shared" si="378"/>
        <v>35.14013178317628</v>
      </c>
      <c r="Q609" s="115">
        <f t="shared" si="359"/>
        <v>1225.9483590224579</v>
      </c>
      <c r="R609" s="99">
        <f t="shared" si="360"/>
        <v>0</v>
      </c>
      <c r="S609" s="99">
        <v>0</v>
      </c>
      <c r="T609" s="99">
        <v>0</v>
      </c>
      <c r="U609" s="99">
        <v>0</v>
      </c>
      <c r="V609" s="99">
        <f t="shared" si="361"/>
        <v>60.328841500341632</v>
      </c>
      <c r="W609" s="99">
        <f t="shared" si="362"/>
        <v>2418.7805934561466</v>
      </c>
    </row>
    <row r="610" spans="1:23" ht="15">
      <c r="A610" s="214">
        <v>2006</v>
      </c>
      <c r="B610" s="215">
        <v>362.83893938114613</v>
      </c>
      <c r="C610" s="215">
        <v>361.54558880591219</v>
      </c>
      <c r="D610" s="215">
        <v>53.576399999999992</v>
      </c>
      <c r="E610" s="215">
        <v>2228.7847999999999</v>
      </c>
      <c r="F610" s="215">
        <v>1776.3145301839081</v>
      </c>
      <c r="G610" s="215">
        <v>509.29999999999995</v>
      </c>
      <c r="H610" s="215">
        <v>0</v>
      </c>
      <c r="I610" s="215">
        <v>359.85399999999998</v>
      </c>
      <c r="J610" s="215">
        <v>206.08342711759147</v>
      </c>
      <c r="K610" s="216">
        <v>5858.2976854885583</v>
      </c>
      <c r="M610" s="214">
        <v>2006</v>
      </c>
      <c r="N610" s="99">
        <f t="shared" ref="N610:P610" si="379">B610*(B113/100)</f>
        <v>65.703622053906273</v>
      </c>
      <c r="O610" s="99">
        <f t="shared" si="379"/>
        <v>361.54558880591219</v>
      </c>
      <c r="P610" s="99">
        <f t="shared" si="379"/>
        <v>52.664904114565871</v>
      </c>
      <c r="Q610" s="115">
        <f t="shared" si="359"/>
        <v>1253.768530704227</v>
      </c>
      <c r="R610" s="99">
        <f t="shared" si="360"/>
        <v>0</v>
      </c>
      <c r="S610" s="99">
        <v>0</v>
      </c>
      <c r="T610" s="99">
        <v>0</v>
      </c>
      <c r="U610" s="99">
        <v>0</v>
      </c>
      <c r="V610" s="99">
        <f t="shared" si="361"/>
        <v>78.174076160470349</v>
      </c>
      <c r="W610" s="99">
        <f t="shared" si="362"/>
        <v>2849.6805229381553</v>
      </c>
    </row>
    <row r="611" spans="1:23" ht="15">
      <c r="A611" s="214">
        <v>2007</v>
      </c>
      <c r="B611" s="215">
        <v>373.45158785510222</v>
      </c>
      <c r="C611" s="215">
        <v>436.61534083131824</v>
      </c>
      <c r="D611" s="215">
        <v>45.060310000000001</v>
      </c>
      <c r="E611" s="215">
        <v>2251.4249100000002</v>
      </c>
      <c r="F611" s="215">
        <v>1739.7454783703934</v>
      </c>
      <c r="G611" s="215">
        <v>389.1</v>
      </c>
      <c r="H611" s="215">
        <v>0</v>
      </c>
      <c r="I611" s="215">
        <v>394.67899999999997</v>
      </c>
      <c r="J611" s="215">
        <v>246.95308168607377</v>
      </c>
      <c r="K611" s="216">
        <v>5877.029708742888</v>
      </c>
      <c r="M611" s="214">
        <v>2007</v>
      </c>
      <c r="N611" s="99">
        <f t="shared" ref="N611:P611" si="380">B611*(B114/100)</f>
        <v>67.011906644256584</v>
      </c>
      <c r="O611" s="99">
        <f t="shared" si="380"/>
        <v>436.61534083131824</v>
      </c>
      <c r="P611" s="99">
        <f t="shared" si="380"/>
        <v>43.941951540163942</v>
      </c>
      <c r="Q611" s="115">
        <f t="shared" si="359"/>
        <v>1494.1976861300516</v>
      </c>
      <c r="R611" s="99">
        <f t="shared" si="360"/>
        <v>0</v>
      </c>
      <c r="S611" s="99">
        <v>0</v>
      </c>
      <c r="T611" s="99">
        <v>0</v>
      </c>
      <c r="U611" s="99">
        <v>0</v>
      </c>
      <c r="V611" s="99">
        <f t="shared" si="361"/>
        <v>93.349639853432663</v>
      </c>
      <c r="W611" s="99">
        <f t="shared" si="362"/>
        <v>2864.4001868401142</v>
      </c>
    </row>
    <row r="612" spans="1:23" ht="15">
      <c r="A612" s="214">
        <v>2008</v>
      </c>
      <c r="B612" s="215">
        <v>381.41391027885442</v>
      </c>
      <c r="C612" s="215">
        <v>489.80875649225561</v>
      </c>
      <c r="D612" s="215">
        <v>41.540800000000004</v>
      </c>
      <c r="E612" s="215">
        <v>2687.4209599999999</v>
      </c>
      <c r="F612" s="215">
        <v>1892.2074447066034</v>
      </c>
      <c r="G612" s="215">
        <v>370.30000000000007</v>
      </c>
      <c r="H612" s="215">
        <v>0</v>
      </c>
      <c r="I612" s="215">
        <v>409.584</v>
      </c>
      <c r="J612" s="215">
        <v>289.27908801988639</v>
      </c>
      <c r="K612" s="216">
        <v>6561.5549594976001</v>
      </c>
      <c r="M612" s="214">
        <v>2008</v>
      </c>
      <c r="N612" s="99">
        <f t="shared" ref="N612:P612" si="381">B612*(B115/100)</f>
        <v>71.431790955577569</v>
      </c>
      <c r="O612" s="99">
        <f t="shared" si="381"/>
        <v>489.80875649225561</v>
      </c>
      <c r="P612" s="99">
        <f t="shared" si="381"/>
        <v>40.795796709580458</v>
      </c>
      <c r="Q612" s="115">
        <f t="shared" si="359"/>
        <v>1478.9238624942468</v>
      </c>
      <c r="R612" s="99">
        <f t="shared" si="360"/>
        <v>0</v>
      </c>
      <c r="S612" s="99">
        <v>0</v>
      </c>
      <c r="T612" s="99">
        <v>0</v>
      </c>
      <c r="U612" s="99">
        <v>0</v>
      </c>
      <c r="V612" s="99">
        <f t="shared" si="361"/>
        <v>80.893850045996302</v>
      </c>
      <c r="W612" s="99">
        <f t="shared" si="362"/>
        <v>3213.7809001384871</v>
      </c>
    </row>
    <row r="613" spans="1:23" ht="15">
      <c r="A613" s="214">
        <v>2009</v>
      </c>
      <c r="B613" s="215">
        <v>412.50996520864157</v>
      </c>
      <c r="C613" s="215">
        <v>549.25042412532594</v>
      </c>
      <c r="D613" s="215">
        <v>68.112679999999997</v>
      </c>
      <c r="E613" s="215">
        <v>2659.48902</v>
      </c>
      <c r="F613" s="215">
        <v>1994.3944151686132</v>
      </c>
      <c r="G613" s="215">
        <v>260.60000000000002</v>
      </c>
      <c r="H613" s="215">
        <v>0</v>
      </c>
      <c r="I613" s="215">
        <v>412.36200000000002</v>
      </c>
      <c r="J613" s="215">
        <v>253.40717646563581</v>
      </c>
      <c r="K613" s="216">
        <v>6610.1256809682163</v>
      </c>
      <c r="M613" s="214">
        <v>2009</v>
      </c>
      <c r="N613" s="99">
        <f t="shared" ref="N613:P613" si="382">B613*(B116/100)</f>
        <v>80.557827441192615</v>
      </c>
      <c r="O613" s="99">
        <f t="shared" si="382"/>
        <v>549.25042412532594</v>
      </c>
      <c r="P613" s="99">
        <f t="shared" si="382"/>
        <v>66.766624099948658</v>
      </c>
      <c r="Q613" s="115">
        <f t="shared" si="359"/>
        <v>1352.2179368702855</v>
      </c>
      <c r="R613" s="99">
        <f t="shared" si="360"/>
        <v>0</v>
      </c>
      <c r="S613" s="99">
        <v>0</v>
      </c>
      <c r="T613" s="99">
        <v>0</v>
      </c>
      <c r="U613" s="99">
        <v>0</v>
      </c>
      <c r="V613" s="99">
        <f t="shared" si="361"/>
        <v>125.78626830200439</v>
      </c>
      <c r="W613" s="99">
        <f t="shared" si="362"/>
        <v>3214.9576404419618</v>
      </c>
    </row>
    <row r="614" spans="1:23" ht="15">
      <c r="A614" s="214">
        <v>2010</v>
      </c>
      <c r="B614" s="215">
        <v>464.26325338874648</v>
      </c>
      <c r="C614" s="215">
        <v>594.43339213390698</v>
      </c>
      <c r="D614" s="215">
        <v>66.402701999999991</v>
      </c>
      <c r="E614" s="215">
        <v>2483.5570109999999</v>
      </c>
      <c r="F614" s="215">
        <v>2457.4881819031193</v>
      </c>
      <c r="G614" s="215">
        <v>270.7</v>
      </c>
      <c r="H614" s="215">
        <v>0</v>
      </c>
      <c r="I614" s="215">
        <v>431.52699999999999</v>
      </c>
      <c r="J614" s="215">
        <v>442.57641048830277</v>
      </c>
      <c r="K614" s="216">
        <v>7210.9479509140747</v>
      </c>
      <c r="M614" s="214">
        <v>2010</v>
      </c>
      <c r="N614" s="99">
        <f t="shared" ref="N614:P614" si="383">B614*(B117/100)</f>
        <v>86.237414441305361</v>
      </c>
      <c r="O614" s="99">
        <f t="shared" si="383"/>
        <v>594.43339213390698</v>
      </c>
      <c r="P614" s="99">
        <f t="shared" si="383"/>
        <v>64.463959409567579</v>
      </c>
      <c r="Q614" s="115">
        <f t="shared" si="359"/>
        <v>1281.9537967156377</v>
      </c>
      <c r="R614" s="99">
        <f t="shared" si="360"/>
        <v>0</v>
      </c>
      <c r="S614" s="99">
        <v>0</v>
      </c>
      <c r="T614" s="99">
        <v>0</v>
      </c>
      <c r="U614" s="99">
        <v>0</v>
      </c>
      <c r="V614" s="99">
        <f t="shared" si="361"/>
        <v>145.84615000553862</v>
      </c>
      <c r="W614" s="99">
        <f t="shared" si="362"/>
        <v>3564.4283161665371</v>
      </c>
    </row>
    <row r="615" spans="1:23" ht="15">
      <c r="A615" s="214">
        <v>2011</v>
      </c>
      <c r="B615" s="215">
        <v>670.02110403422262</v>
      </c>
      <c r="C615" s="215">
        <v>584.49611122077386</v>
      </c>
      <c r="D615" s="215">
        <v>61.829198000000005</v>
      </c>
      <c r="E615" s="215">
        <v>2492.0328100000002</v>
      </c>
      <c r="F615" s="215">
        <v>2394.933911925727</v>
      </c>
      <c r="G615" s="215">
        <v>365.63191354100434</v>
      </c>
      <c r="H615" s="215">
        <v>0</v>
      </c>
      <c r="I615" s="215">
        <v>458.928</v>
      </c>
      <c r="J615" s="215">
        <v>337.04144007336822</v>
      </c>
      <c r="K615" s="216">
        <v>7364.9144887950961</v>
      </c>
      <c r="M615" s="214">
        <v>2011</v>
      </c>
      <c r="N615" s="99">
        <f t="shared" ref="N615:P615" si="384">B615*(B118/100)</f>
        <v>122.89684985955388</v>
      </c>
      <c r="O615" s="99">
        <f t="shared" si="384"/>
        <v>584.49611122077386</v>
      </c>
      <c r="P615" s="99">
        <f t="shared" si="384"/>
        <v>60.381239250037382</v>
      </c>
      <c r="Q615" s="115">
        <f t="shared" si="359"/>
        <v>1387.7853753894979</v>
      </c>
      <c r="R615" s="99">
        <f t="shared" si="360"/>
        <v>0</v>
      </c>
      <c r="S615" s="99">
        <v>0</v>
      </c>
      <c r="T615" s="99">
        <v>0</v>
      </c>
      <c r="U615" s="99">
        <v>0</v>
      </c>
      <c r="V615" s="99">
        <f t="shared" si="361"/>
        <v>180.14286588286342</v>
      </c>
      <c r="W615" s="99">
        <f t="shared" si="362"/>
        <v>3591.1128109389774</v>
      </c>
    </row>
    <row r="616" spans="1:23" ht="15">
      <c r="A616" s="214">
        <v>2012</v>
      </c>
      <c r="B616" s="215">
        <v>616.6241194055134</v>
      </c>
      <c r="C616" s="215">
        <v>630.72908510757156</v>
      </c>
      <c r="D616" s="215">
        <v>59.774526999999999</v>
      </c>
      <c r="E616" s="215">
        <v>2780.0639339999998</v>
      </c>
      <c r="F616" s="215">
        <v>2397.6130936775112</v>
      </c>
      <c r="G616" s="215">
        <v>283.1991859877071</v>
      </c>
      <c r="H616" s="215">
        <v>0</v>
      </c>
      <c r="I616" s="215">
        <v>473.73500000000001</v>
      </c>
      <c r="J616" s="215">
        <v>401.32483213342994</v>
      </c>
      <c r="K616" s="216">
        <v>7643.0637773117323</v>
      </c>
      <c r="M616" s="214">
        <v>2012</v>
      </c>
      <c r="N616" s="99">
        <f t="shared" ref="N616:P616" si="385">B616*(B119/100)</f>
        <v>104.84105670647359</v>
      </c>
      <c r="O616" s="99">
        <f t="shared" si="385"/>
        <v>630.72908510757156</v>
      </c>
      <c r="P616" s="99">
        <f t="shared" si="385"/>
        <v>58.460633649814106</v>
      </c>
      <c r="Q616" s="115">
        <f t="shared" si="359"/>
        <v>1297.8067983961698</v>
      </c>
      <c r="R616" s="99">
        <f t="shared" si="360"/>
        <v>0</v>
      </c>
      <c r="S616" s="99">
        <v>0</v>
      </c>
      <c r="T616" s="99">
        <v>0</v>
      </c>
      <c r="U616" s="99">
        <v>0</v>
      </c>
      <c r="V616" s="99">
        <f t="shared" si="361"/>
        <v>153.10183047594205</v>
      </c>
      <c r="W616" s="99">
        <f t="shared" si="362"/>
        <v>3696.5359340985574</v>
      </c>
    </row>
    <row r="617" spans="1:23" ht="15">
      <c r="A617" s="214">
        <v>2013</v>
      </c>
      <c r="B617" s="215">
        <v>573.11488260909823</v>
      </c>
      <c r="C617" s="215">
        <v>655.72080065610248</v>
      </c>
      <c r="D617" s="215">
        <v>52.820968000000001</v>
      </c>
      <c r="E617" s="215">
        <v>2632.105935</v>
      </c>
      <c r="F617" s="215">
        <v>2362.909486931982</v>
      </c>
      <c r="G617" s="215">
        <v>101.4</v>
      </c>
      <c r="H617" s="215">
        <v>0</v>
      </c>
      <c r="I617" s="215">
        <v>513.78800000000001</v>
      </c>
      <c r="J617" s="215">
        <v>365.30147611393306</v>
      </c>
      <c r="K617" s="216">
        <v>7257.1615493111149</v>
      </c>
      <c r="M617" s="214">
        <v>2013</v>
      </c>
      <c r="N617" s="99">
        <f t="shared" ref="N617:P617" si="386">B617*(B120/100)</f>
        <v>92.990879124433903</v>
      </c>
      <c r="O617" s="99">
        <f t="shared" si="386"/>
        <v>655.72080065610248</v>
      </c>
      <c r="P617" s="99">
        <f t="shared" si="386"/>
        <v>51.294451831422094</v>
      </c>
      <c r="Q617" s="115">
        <f t="shared" si="359"/>
        <v>1426.0649011586765</v>
      </c>
      <c r="R617" s="99">
        <f t="shared" si="360"/>
        <v>0</v>
      </c>
      <c r="S617" s="99">
        <v>0</v>
      </c>
      <c r="T617" s="99">
        <v>0</v>
      </c>
      <c r="U617" s="99">
        <v>0</v>
      </c>
      <c r="V617" s="99">
        <f t="shared" si="361"/>
        <v>225.39298962466108</v>
      </c>
      <c r="W617" s="99">
        <f t="shared" si="362"/>
        <v>3498.9954536275918</v>
      </c>
    </row>
    <row r="618" spans="1:23" ht="15">
      <c r="A618" s="214">
        <v>2014</v>
      </c>
      <c r="B618" s="215">
        <v>661.60392176453183</v>
      </c>
      <c r="C618" s="215">
        <v>695.11552185537039</v>
      </c>
      <c r="D618" s="215">
        <v>67.224704340000017</v>
      </c>
      <c r="E618" s="215">
        <v>2955.2648655099993</v>
      </c>
      <c r="F618" s="215">
        <v>2304.6961051800345</v>
      </c>
      <c r="G618" s="215">
        <v>271.36010052</v>
      </c>
      <c r="H618" s="215">
        <v>0</v>
      </c>
      <c r="I618" s="215">
        <v>537.82620720000159</v>
      </c>
      <c r="J618" s="215">
        <v>579.2554717229599</v>
      </c>
      <c r="K618" s="216">
        <v>8072.3468980928965</v>
      </c>
      <c r="M618" s="214">
        <v>2014</v>
      </c>
      <c r="N618" s="99">
        <f t="shared" ref="N618:P618" si="387">B618*(B121/100)</f>
        <v>106.84513008368013</v>
      </c>
      <c r="O618" s="99">
        <f t="shared" si="387"/>
        <v>695.11552185537039</v>
      </c>
      <c r="P618" s="99">
        <f t="shared" si="387"/>
        <v>65.502875278590508</v>
      </c>
      <c r="Q618" s="115">
        <f t="shared" si="359"/>
        <v>1506.3013377491473</v>
      </c>
      <c r="R618" s="99">
        <f t="shared" si="360"/>
        <v>0</v>
      </c>
      <c r="S618" s="99">
        <v>0</v>
      </c>
      <c r="T618" s="99">
        <v>0</v>
      </c>
      <c r="U618" s="99">
        <v>0</v>
      </c>
      <c r="V618" s="99">
        <f t="shared" si="361"/>
        <v>241.98378693474518</v>
      </c>
      <c r="W618" s="99">
        <f t="shared" si="362"/>
        <v>3851.4707485758877</v>
      </c>
    </row>
    <row r="619" spans="1:23" ht="15">
      <c r="A619" s="214">
        <v>2015</v>
      </c>
      <c r="B619" s="215">
        <v>657.55988867858355</v>
      </c>
      <c r="C619" s="215">
        <v>739.84864381940019</v>
      </c>
      <c r="D619" s="215">
        <v>96.921045779999986</v>
      </c>
      <c r="E619" s="215">
        <v>3118.1698058550005</v>
      </c>
      <c r="F619" s="215">
        <v>2494.8532729468407</v>
      </c>
      <c r="G619" s="215">
        <v>234.836356921</v>
      </c>
      <c r="H619" s="215">
        <v>0</v>
      </c>
      <c r="I619" s="215">
        <v>445.68621499000022</v>
      </c>
      <c r="J619" s="215">
        <v>539.95130252597994</v>
      </c>
      <c r="K619" s="216">
        <v>8327.8265315168046</v>
      </c>
      <c r="M619" s="214">
        <v>2015</v>
      </c>
      <c r="N619" s="99">
        <f t="shared" ref="N619:P619" si="388">B619*(B122/100)</f>
        <v>107.05993649366448</v>
      </c>
      <c r="O619" s="99">
        <f t="shared" si="388"/>
        <v>739.84864381940019</v>
      </c>
      <c r="P619" s="99">
        <f t="shared" si="388"/>
        <v>94.208749037070277</v>
      </c>
      <c r="Q619" s="115">
        <f t="shared" si="359"/>
        <v>1592.7108413968126</v>
      </c>
      <c r="R619" s="99">
        <f t="shared" si="360"/>
        <v>0</v>
      </c>
      <c r="S619" s="99">
        <v>0</v>
      </c>
      <c r="T619" s="99">
        <v>0</v>
      </c>
      <c r="U619" s="99">
        <v>0</v>
      </c>
      <c r="V619" s="99">
        <f t="shared" si="361"/>
        <v>262.07113133931324</v>
      </c>
      <c r="W619" s="99">
        <f t="shared" si="362"/>
        <v>3979.2212385927246</v>
      </c>
    </row>
    <row r="620" spans="1:23" ht="15">
      <c r="A620" s="214">
        <v>2016</v>
      </c>
      <c r="B620" s="215">
        <v>636.5931995824252</v>
      </c>
      <c r="C620" s="215">
        <v>755.78899333996196</v>
      </c>
      <c r="D620" s="215">
        <v>102.94930979</v>
      </c>
      <c r="E620" s="215">
        <v>3290.4268362405123</v>
      </c>
      <c r="F620" s="215">
        <v>2541.2761212723553</v>
      </c>
      <c r="G620" s="215">
        <v>168.25323837479999</v>
      </c>
      <c r="H620" s="215">
        <v>0</v>
      </c>
      <c r="I620" s="215">
        <v>541.382655483132</v>
      </c>
      <c r="J620" s="215">
        <v>606.64404207160942</v>
      </c>
      <c r="K620" s="216">
        <v>8643.3143961547958</v>
      </c>
      <c r="M620" s="214">
        <v>2016</v>
      </c>
      <c r="N620" s="99">
        <f t="shared" ref="N620:P620" si="389">B620*(B123/100)</f>
        <v>101.03624028675225</v>
      </c>
      <c r="O620" s="99">
        <f t="shared" si="389"/>
        <v>755.78899333996196</v>
      </c>
      <c r="P620" s="99">
        <f t="shared" si="389"/>
        <v>99.47434457232886</v>
      </c>
      <c r="Q620" s="115">
        <f t="shared" si="359"/>
        <v>1750.0464916610633</v>
      </c>
      <c r="R620" s="99">
        <f t="shared" si="360"/>
        <v>0</v>
      </c>
      <c r="S620" s="99">
        <v>0</v>
      </c>
      <c r="T620" s="99">
        <v>0</v>
      </c>
      <c r="U620" s="99">
        <v>0</v>
      </c>
      <c r="V620" s="99">
        <f t="shared" si="361"/>
        <v>315.13713756061168</v>
      </c>
      <c r="W620" s="99">
        <f t="shared" si="362"/>
        <v>4243.9203891755524</v>
      </c>
    </row>
    <row r="621" spans="1:23" ht="15">
      <c r="A621" s="214">
        <v>2017</v>
      </c>
      <c r="B621" s="215">
        <v>499.4838006180284</v>
      </c>
      <c r="C621" s="215">
        <v>788.2497251940506</v>
      </c>
      <c r="D621" s="215">
        <v>125.13095861999999</v>
      </c>
      <c r="E621" s="215">
        <v>3500.6765021726574</v>
      </c>
      <c r="F621" s="215">
        <v>2684.0816874056018</v>
      </c>
      <c r="G621" s="215">
        <v>200.8452223736</v>
      </c>
      <c r="H621" s="215">
        <v>0</v>
      </c>
      <c r="I621" s="215">
        <v>581.05805827904385</v>
      </c>
      <c r="J621" s="215">
        <v>587.02574006818236</v>
      </c>
      <c r="K621" s="216">
        <v>8966.5516947311644</v>
      </c>
      <c r="M621" s="214">
        <v>2017</v>
      </c>
      <c r="N621" s="99">
        <f t="shared" ref="N621:P621" si="390">B621*(B124/100)</f>
        <v>83.242061371689388</v>
      </c>
      <c r="O621" s="99">
        <f t="shared" si="390"/>
        <v>788.2497251940506</v>
      </c>
      <c r="P621" s="99">
        <f t="shared" si="390"/>
        <v>120.37566094218364</v>
      </c>
      <c r="Q621" s="115">
        <f t="shared" si="359"/>
        <v>1807.3796388112537</v>
      </c>
      <c r="R621" s="99">
        <f t="shared" si="360"/>
        <v>0</v>
      </c>
      <c r="S621" s="99">
        <v>0</v>
      </c>
      <c r="T621" s="99">
        <v>0</v>
      </c>
      <c r="U621" s="99">
        <v>0</v>
      </c>
      <c r="V621" s="99">
        <f t="shared" si="361"/>
        <v>332.71374228945837</v>
      </c>
      <c r="W621" s="99">
        <f t="shared" si="362"/>
        <v>4376.236676963561</v>
      </c>
    </row>
    <row r="622" spans="1:23" ht="15">
      <c r="A622" s="214" t="s">
        <v>1133</v>
      </c>
      <c r="B622" s="215">
        <v>509.32344658158655</v>
      </c>
      <c r="C622" s="215">
        <v>852.08813918427654</v>
      </c>
      <c r="D622" s="215">
        <v>129.81750395900525</v>
      </c>
      <c r="E622" s="215">
        <v>3635.3663918778002</v>
      </c>
      <c r="F622" s="215">
        <v>2707.6713536555012</v>
      </c>
      <c r="G622" s="215">
        <v>258.89694234169997</v>
      </c>
      <c r="H622" s="215">
        <v>0</v>
      </c>
      <c r="I622" s="215">
        <v>594.23334781238691</v>
      </c>
      <c r="J622" s="215">
        <v>693.47525407941544</v>
      </c>
      <c r="K622" s="216">
        <v>9380.8723794916732</v>
      </c>
    </row>
    <row r="623" spans="1:23" ht="15">
      <c r="A623" s="214" t="s">
        <v>1134</v>
      </c>
      <c r="B623" s="215">
        <v>518.99972120644077</v>
      </c>
      <c r="C623" s="215">
        <v>895.91071740755217</v>
      </c>
      <c r="D623" s="215">
        <v>142.29732455024941</v>
      </c>
      <c r="E623" s="215">
        <v>3823.9470384446622</v>
      </c>
      <c r="F623" s="215">
        <v>2790.06331184789</v>
      </c>
      <c r="G623" s="215">
        <v>240.0143960028</v>
      </c>
      <c r="H623" s="215">
        <v>0</v>
      </c>
      <c r="I623" s="215">
        <v>599.63925331156668</v>
      </c>
      <c r="J623" s="215">
        <v>745.27064589682971</v>
      </c>
      <c r="K623" s="216">
        <v>9756.1424086679908</v>
      </c>
    </row>
    <row r="626" spans="1:23" ht="15.75">
      <c r="A626" s="235" t="s">
        <v>1144</v>
      </c>
      <c r="B626" s="234"/>
      <c r="C626" s="234"/>
      <c r="D626" s="234"/>
      <c r="E626" s="234"/>
      <c r="F626" s="234"/>
      <c r="G626" s="234"/>
      <c r="H626" s="234"/>
      <c r="I626" s="234"/>
      <c r="J626" s="234"/>
      <c r="K626" s="234"/>
    </row>
    <row r="627" spans="1:23" ht="15.75" thickBot="1">
      <c r="A627" s="230" t="s">
        <v>1123</v>
      </c>
      <c r="B627" s="231"/>
      <c r="C627" s="231"/>
      <c r="D627" s="231"/>
      <c r="E627" s="231"/>
      <c r="F627" s="231"/>
      <c r="G627" s="231"/>
      <c r="H627" s="231"/>
      <c r="I627" s="231"/>
      <c r="J627" s="231"/>
      <c r="K627" s="231"/>
    </row>
    <row r="628" spans="1:23" ht="60">
      <c r="A628" s="228" t="s">
        <v>1100</v>
      </c>
      <c r="B628" s="228" t="s">
        <v>1124</v>
      </c>
      <c r="C628" s="228" t="s">
        <v>1125</v>
      </c>
      <c r="D628" s="228" t="s">
        <v>1126</v>
      </c>
      <c r="E628" s="228" t="s">
        <v>1127</v>
      </c>
      <c r="F628" s="228" t="s">
        <v>1128</v>
      </c>
      <c r="G628" s="228" t="s">
        <v>1129</v>
      </c>
      <c r="H628" s="228" t="s">
        <v>1130</v>
      </c>
      <c r="I628" s="228" t="s">
        <v>1131</v>
      </c>
      <c r="J628" s="228" t="s">
        <v>1132</v>
      </c>
      <c r="K628" s="229" t="s">
        <v>868</v>
      </c>
      <c r="M628" s="232" t="s">
        <v>1100</v>
      </c>
      <c r="N628" s="232" t="s">
        <v>1124</v>
      </c>
      <c r="O628" s="232" t="s">
        <v>1125</v>
      </c>
      <c r="P628" s="232" t="s">
        <v>1126</v>
      </c>
      <c r="Q628" s="232" t="s">
        <v>1127</v>
      </c>
      <c r="R628" s="232" t="s">
        <v>1128</v>
      </c>
      <c r="S628" s="232" t="s">
        <v>1129</v>
      </c>
      <c r="T628" s="232" t="s">
        <v>1130</v>
      </c>
      <c r="U628" s="232" t="s">
        <v>1131</v>
      </c>
      <c r="V628" s="232" t="s">
        <v>1132</v>
      </c>
      <c r="W628" s="233" t="s">
        <v>868</v>
      </c>
    </row>
    <row r="629" spans="1:23" ht="15">
      <c r="A629" s="225">
        <v>1975</v>
      </c>
      <c r="B629" s="226">
        <v>0.46429999999999999</v>
      </c>
      <c r="C629" s="226">
        <v>7.0000000000000007E-2</v>
      </c>
      <c r="D629" s="226">
        <v>2.3199999999999998E-2</v>
      </c>
      <c r="E629" s="226">
        <v>1.0258</v>
      </c>
      <c r="F629" s="226">
        <v>1.6077000000000001</v>
      </c>
      <c r="G629" s="226">
        <v>0</v>
      </c>
      <c r="H629" s="226">
        <v>0</v>
      </c>
      <c r="I629" s="226">
        <v>0.30380000000000001</v>
      </c>
      <c r="J629" s="226">
        <v>2.0500000000000001E-2</v>
      </c>
      <c r="K629" s="227">
        <v>3.5152999999999999</v>
      </c>
      <c r="M629" s="225">
        <v>1975</v>
      </c>
      <c r="N629" s="99"/>
      <c r="O629" s="99"/>
      <c r="P629" s="99"/>
      <c r="Q629" s="99"/>
      <c r="R629" s="99"/>
      <c r="S629" s="99"/>
      <c r="T629" s="99"/>
      <c r="U629" s="99"/>
      <c r="V629" s="99"/>
      <c r="W629" s="99"/>
    </row>
    <row r="630" spans="1:23" ht="15">
      <c r="A630" s="225">
        <v>1976</v>
      </c>
      <c r="B630" s="226">
        <v>0.65189999999999992</v>
      </c>
      <c r="C630" s="226">
        <v>8.6099999999999996E-2</v>
      </c>
      <c r="D630" s="226">
        <v>2.7600000000000003E-2</v>
      </c>
      <c r="E630" s="226">
        <v>1.2661000000000002</v>
      </c>
      <c r="F630" s="226">
        <v>1.9242000000000001</v>
      </c>
      <c r="G630" s="226">
        <v>0</v>
      </c>
      <c r="H630" s="226">
        <v>0</v>
      </c>
      <c r="I630" s="226">
        <v>0.3483</v>
      </c>
      <c r="J630" s="226">
        <v>2.3E-2</v>
      </c>
      <c r="K630" s="227">
        <v>4.3271999999999995</v>
      </c>
      <c r="M630" s="225">
        <v>1976</v>
      </c>
      <c r="N630" s="99"/>
      <c r="O630" s="99"/>
      <c r="P630" s="99"/>
      <c r="Q630" s="99"/>
      <c r="R630" s="99"/>
      <c r="S630" s="99"/>
      <c r="T630" s="99"/>
      <c r="U630" s="99"/>
      <c r="V630" s="99"/>
      <c r="W630" s="99"/>
    </row>
    <row r="631" spans="1:23" ht="15">
      <c r="A631" s="225">
        <v>1977</v>
      </c>
      <c r="B631" s="226">
        <v>0.74679999999999991</v>
      </c>
      <c r="C631" s="226">
        <v>8.9499999999999996E-2</v>
      </c>
      <c r="D631" s="226">
        <v>2.7899999999999998E-2</v>
      </c>
      <c r="E631" s="226">
        <v>1.3214999999999999</v>
      </c>
      <c r="F631" s="226">
        <v>1.9553</v>
      </c>
      <c r="G631" s="226">
        <v>0</v>
      </c>
      <c r="H631" s="226">
        <v>0</v>
      </c>
      <c r="I631" s="226">
        <v>0.34039999999999998</v>
      </c>
      <c r="J631" s="226">
        <v>2.1999999999999999E-2</v>
      </c>
      <c r="K631" s="227">
        <v>4.5034000000000001</v>
      </c>
      <c r="M631" s="225">
        <v>1977</v>
      </c>
      <c r="N631" s="99"/>
      <c r="O631" s="99"/>
      <c r="P631" s="99"/>
      <c r="Q631" s="99"/>
      <c r="R631" s="99"/>
      <c r="S631" s="99"/>
      <c r="T631" s="99"/>
      <c r="U631" s="99"/>
      <c r="V631" s="99"/>
      <c r="W631" s="99"/>
    </row>
    <row r="632" spans="1:23" ht="15">
      <c r="A632" s="225">
        <v>1978</v>
      </c>
      <c r="B632" s="226">
        <v>0.84899999999999998</v>
      </c>
      <c r="C632" s="226">
        <v>9.4400000000000012E-2</v>
      </c>
      <c r="D632" s="226">
        <v>2.8799999999999999E-2</v>
      </c>
      <c r="E632" s="226">
        <v>1.4012</v>
      </c>
      <c r="F632" s="226">
        <v>2.0248000000000004</v>
      </c>
      <c r="G632" s="226">
        <v>0</v>
      </c>
      <c r="H632" s="226">
        <v>0</v>
      </c>
      <c r="I632" s="226">
        <v>0.3402</v>
      </c>
      <c r="J632" s="226">
        <v>2.1499999999999998E-2</v>
      </c>
      <c r="K632" s="227">
        <v>4.7599000000000009</v>
      </c>
      <c r="M632" s="225">
        <v>1978</v>
      </c>
      <c r="N632" s="99"/>
      <c r="O632" s="99"/>
      <c r="P632" s="99"/>
      <c r="Q632" s="99"/>
      <c r="R632" s="99"/>
      <c r="S632" s="99"/>
      <c r="T632" s="99"/>
      <c r="U632" s="99"/>
      <c r="V632" s="99"/>
      <c r="W632" s="99"/>
    </row>
    <row r="633" spans="1:23" ht="15">
      <c r="A633" s="225">
        <v>1979</v>
      </c>
      <c r="B633" s="226">
        <v>1.0374000000000001</v>
      </c>
      <c r="C633" s="226">
        <v>0.10859999999999999</v>
      </c>
      <c r="D633" s="226">
        <v>3.2500000000000001E-2</v>
      </c>
      <c r="E633" s="226">
        <v>1.6229</v>
      </c>
      <c r="F633" s="226">
        <v>2.2958000000000003</v>
      </c>
      <c r="G633" s="226">
        <v>0</v>
      </c>
      <c r="H633" s="226">
        <v>0</v>
      </c>
      <c r="I633" s="226">
        <v>0.37339999999999995</v>
      </c>
      <c r="J633" s="226">
        <v>2.3100000000000002E-2</v>
      </c>
      <c r="K633" s="227">
        <v>5.4937000000000014</v>
      </c>
      <c r="M633" s="225">
        <v>1979</v>
      </c>
      <c r="N633" s="99"/>
      <c r="O633" s="99"/>
      <c r="P633" s="99"/>
      <c r="Q633" s="99"/>
      <c r="R633" s="99"/>
      <c r="S633" s="99"/>
      <c r="T633" s="99"/>
      <c r="U633" s="99"/>
      <c r="V633" s="99"/>
      <c r="W633" s="99"/>
    </row>
    <row r="634" spans="1:23" ht="15">
      <c r="A634" s="225">
        <v>1980</v>
      </c>
      <c r="B634" s="226">
        <v>1.2104000000000001</v>
      </c>
      <c r="C634" s="226">
        <v>0.1207</v>
      </c>
      <c r="D634" s="226">
        <v>3.5400000000000001E-2</v>
      </c>
      <c r="E634" s="226">
        <v>1.8166000000000002</v>
      </c>
      <c r="F634" s="226">
        <v>2.5200999999999998</v>
      </c>
      <c r="G634" s="226">
        <v>0</v>
      </c>
      <c r="H634" s="226">
        <v>0</v>
      </c>
      <c r="I634" s="226">
        <v>0.39800000000000002</v>
      </c>
      <c r="J634" s="226">
        <v>2.4E-2</v>
      </c>
      <c r="K634" s="227">
        <v>6.1252000000000004</v>
      </c>
      <c r="M634" s="225">
        <v>1980</v>
      </c>
      <c r="N634" s="99"/>
      <c r="O634" s="99"/>
      <c r="P634" s="99"/>
      <c r="Q634" s="99"/>
      <c r="R634" s="99"/>
      <c r="S634" s="99"/>
      <c r="T634" s="99"/>
      <c r="U634" s="99"/>
      <c r="V634" s="99"/>
      <c r="W634" s="99"/>
    </row>
    <row r="635" spans="1:23" ht="15">
      <c r="A635" s="225">
        <v>1981</v>
      </c>
      <c r="B635" s="226">
        <v>1.2643</v>
      </c>
      <c r="C635" s="226">
        <v>0.121</v>
      </c>
      <c r="D635" s="226">
        <v>3.5000000000000003E-2</v>
      </c>
      <c r="E635" s="226">
        <v>1.8366</v>
      </c>
      <c r="F635" s="226">
        <v>2.5023</v>
      </c>
      <c r="G635" s="226">
        <v>0</v>
      </c>
      <c r="H635" s="226">
        <v>0</v>
      </c>
      <c r="I635" s="226">
        <v>0.3846</v>
      </c>
      <c r="J635" s="226">
        <v>2.2699999999999998E-2</v>
      </c>
      <c r="K635" s="227">
        <v>6.1665000000000001</v>
      </c>
      <c r="M635" s="225">
        <v>1981</v>
      </c>
      <c r="N635" s="99"/>
      <c r="O635" s="99"/>
      <c r="P635" s="99"/>
      <c r="Q635" s="99"/>
      <c r="R635" s="99"/>
      <c r="S635" s="99"/>
      <c r="T635" s="99"/>
      <c r="U635" s="99"/>
      <c r="V635" s="99"/>
      <c r="W635" s="99"/>
    </row>
    <row r="636" spans="1:23" ht="15">
      <c r="A636" s="225">
        <v>1982</v>
      </c>
      <c r="B636" s="226">
        <v>1.4287000000000001</v>
      </c>
      <c r="C636" s="226">
        <v>0.1321</v>
      </c>
      <c r="D636" s="226">
        <v>3.7700000000000004E-2</v>
      </c>
      <c r="E636" s="226">
        <v>2.0231000000000003</v>
      </c>
      <c r="F636" s="226">
        <v>2.7101999999999999</v>
      </c>
      <c r="G636" s="226">
        <v>0</v>
      </c>
      <c r="H636" s="226">
        <v>0</v>
      </c>
      <c r="I636" s="226">
        <v>0.40629999999999999</v>
      </c>
      <c r="J636" s="226">
        <v>2.35E-2</v>
      </c>
      <c r="K636" s="227">
        <v>6.7616000000000005</v>
      </c>
      <c r="M636" s="225">
        <v>1982</v>
      </c>
      <c r="N636" s="99"/>
      <c r="O636" s="99"/>
      <c r="P636" s="99"/>
      <c r="Q636" s="99"/>
      <c r="R636" s="99"/>
      <c r="S636" s="99"/>
      <c r="T636" s="99"/>
      <c r="U636" s="99"/>
      <c r="V636" s="99"/>
      <c r="W636" s="99"/>
    </row>
    <row r="637" spans="1:23" ht="15">
      <c r="A637" s="225">
        <v>1983</v>
      </c>
      <c r="B637" s="226">
        <v>1.4459000000000002</v>
      </c>
      <c r="C637" s="226">
        <v>0.1298</v>
      </c>
      <c r="D637" s="226">
        <v>3.6499999999999998E-2</v>
      </c>
      <c r="E637" s="226">
        <v>2.0071999999999997</v>
      </c>
      <c r="F637" s="226">
        <v>2.6462000000000003</v>
      </c>
      <c r="G637" s="226">
        <v>0</v>
      </c>
      <c r="H637" s="226">
        <v>0</v>
      </c>
      <c r="I637" s="226">
        <v>0.38769999999999999</v>
      </c>
      <c r="J637" s="226">
        <v>2.1999999999999999E-2</v>
      </c>
      <c r="K637" s="227">
        <v>6.6753</v>
      </c>
      <c r="M637" s="225">
        <v>1983</v>
      </c>
      <c r="N637" s="99"/>
      <c r="O637" s="99"/>
      <c r="P637" s="99"/>
      <c r="Q637" s="99"/>
      <c r="R637" s="99"/>
      <c r="S637" s="99"/>
      <c r="T637" s="99"/>
      <c r="U637" s="99"/>
      <c r="V637" s="99"/>
      <c r="W637" s="99"/>
    </row>
    <row r="638" spans="1:23" ht="15">
      <c r="A638" s="225">
        <v>1984</v>
      </c>
      <c r="B638" s="226">
        <v>1.5209000000000001</v>
      </c>
      <c r="C638" s="226">
        <v>0.1331</v>
      </c>
      <c r="D638" s="226">
        <v>3.6999999999999998E-2</v>
      </c>
      <c r="E638" s="226">
        <v>2.0798000000000001</v>
      </c>
      <c r="F638" s="226">
        <v>2.6998000000000002</v>
      </c>
      <c r="G638" s="226">
        <v>0</v>
      </c>
      <c r="H638" s="226">
        <v>0</v>
      </c>
      <c r="I638" s="226">
        <v>0.38719999999999999</v>
      </c>
      <c r="J638" s="226">
        <v>2.1499999999999998E-2</v>
      </c>
      <c r="K638" s="227">
        <v>6.8793000000000006</v>
      </c>
      <c r="M638" s="225">
        <v>1984</v>
      </c>
      <c r="N638" s="99"/>
      <c r="O638" s="99"/>
      <c r="P638" s="99"/>
      <c r="Q638" s="99"/>
      <c r="R638" s="99"/>
      <c r="S638" s="99"/>
      <c r="T638" s="99"/>
      <c r="U638" s="99"/>
      <c r="V638" s="99"/>
      <c r="W638" s="99"/>
    </row>
    <row r="639" spans="1:23" ht="15">
      <c r="A639" s="225">
        <v>1985</v>
      </c>
      <c r="B639" s="226">
        <v>1.5275999999999998</v>
      </c>
      <c r="C639" s="226">
        <v>0.13069999999999998</v>
      </c>
      <c r="D639" s="226">
        <v>3.5999999999999997E-2</v>
      </c>
      <c r="E639" s="226">
        <v>2.0661999999999998</v>
      </c>
      <c r="F639" s="226">
        <v>2.6419999999999999</v>
      </c>
      <c r="G639" s="226">
        <v>0</v>
      </c>
      <c r="H639" s="226">
        <v>0</v>
      </c>
      <c r="I639" s="226">
        <v>0.37169999999999997</v>
      </c>
      <c r="J639" s="226">
        <v>2.0199999999999999E-2</v>
      </c>
      <c r="K639" s="227">
        <v>6.7943999999999996</v>
      </c>
      <c r="M639" s="225">
        <v>1985</v>
      </c>
      <c r="N639" s="99"/>
      <c r="O639" s="99"/>
      <c r="P639" s="99"/>
      <c r="Q639" s="99"/>
      <c r="R639" s="99"/>
      <c r="S639" s="99"/>
      <c r="T639" s="99"/>
      <c r="U639" s="99"/>
      <c r="V639" s="99"/>
      <c r="W639" s="99"/>
    </row>
    <row r="640" spans="1:23" ht="15">
      <c r="A640" s="225">
        <v>1986</v>
      </c>
      <c r="B640" s="226">
        <v>0.62597169481148562</v>
      </c>
      <c r="C640" s="226">
        <v>0.1237</v>
      </c>
      <c r="D640" s="226">
        <v>3.3700000000000001E-2</v>
      </c>
      <c r="E640" s="226">
        <v>1.9788999999999999</v>
      </c>
      <c r="F640" s="226">
        <v>2.4931999999999999</v>
      </c>
      <c r="G640" s="226">
        <v>0</v>
      </c>
      <c r="H640" s="226">
        <v>0</v>
      </c>
      <c r="I640" s="226">
        <v>0.34439999999999998</v>
      </c>
      <c r="J640" s="226">
        <v>1.83E-2</v>
      </c>
      <c r="K640" s="227">
        <v>5.618171694811485</v>
      </c>
      <c r="M640" s="225">
        <v>1986</v>
      </c>
      <c r="N640" s="99"/>
      <c r="O640" s="99"/>
      <c r="P640" s="99"/>
      <c r="Q640" s="99"/>
      <c r="R640" s="99"/>
      <c r="S640" s="99"/>
      <c r="T640" s="99"/>
      <c r="U640" s="99"/>
      <c r="V640" s="99"/>
      <c r="W640" s="99"/>
    </row>
    <row r="641" spans="1:23" ht="15">
      <c r="A641" s="225">
        <v>1987</v>
      </c>
      <c r="B641" s="226">
        <v>0.73295910091477123</v>
      </c>
      <c r="C641" s="226">
        <v>0.1212</v>
      </c>
      <c r="D641" s="226">
        <v>3.2799999999999996E-2</v>
      </c>
      <c r="E641" s="226">
        <v>1.9656</v>
      </c>
      <c r="F641" s="226">
        <v>2.4403000000000001</v>
      </c>
      <c r="G641" s="226">
        <v>0</v>
      </c>
      <c r="H641" s="226">
        <v>0</v>
      </c>
      <c r="I641" s="226">
        <v>0.33160000000000001</v>
      </c>
      <c r="J641" s="226">
        <v>1.7299999999999999E-2</v>
      </c>
      <c r="K641" s="227">
        <v>5.6417591009147712</v>
      </c>
      <c r="M641" s="225">
        <v>1987</v>
      </c>
      <c r="N641" s="99"/>
      <c r="O641" s="99"/>
      <c r="P641" s="99"/>
      <c r="Q641" s="99"/>
      <c r="R641" s="99"/>
      <c r="S641" s="99"/>
      <c r="T641" s="99"/>
      <c r="U641" s="99"/>
      <c r="V641" s="99"/>
      <c r="W641" s="99"/>
    </row>
    <row r="642" spans="1:23" ht="15">
      <c r="A642" s="225">
        <v>1988</v>
      </c>
      <c r="B642" s="226">
        <v>0.9186709831464519</v>
      </c>
      <c r="C642" s="226">
        <v>0.1057</v>
      </c>
      <c r="D642" s="226">
        <v>2.8300000000000002E-2</v>
      </c>
      <c r="E642" s="226">
        <v>1.7381</v>
      </c>
      <c r="F642" s="226">
        <v>2.1261000000000001</v>
      </c>
      <c r="G642" s="226">
        <v>0</v>
      </c>
      <c r="H642" s="226">
        <v>0</v>
      </c>
      <c r="I642" s="226">
        <v>0.28449999999999998</v>
      </c>
      <c r="J642" s="226">
        <v>1.4500000000000001E-2</v>
      </c>
      <c r="K642" s="227">
        <v>5.215870983146452</v>
      </c>
      <c r="M642" s="225">
        <v>1988</v>
      </c>
      <c r="N642" s="99">
        <f>B642*(B95/100)</f>
        <v>0.25003364816737461</v>
      </c>
      <c r="O642" s="99">
        <f>C642*(C95/100)</f>
        <v>0.1057</v>
      </c>
      <c r="P642" s="99">
        <f>D642*(D95/100)</f>
        <v>2.8234953970115304E-2</v>
      </c>
      <c r="Q642" s="115">
        <f>E643*(H95/100)</f>
        <v>1.0511659773313196</v>
      </c>
      <c r="R642" s="99">
        <f>F642*(L545/100)</f>
        <v>0</v>
      </c>
      <c r="S642" s="99">
        <v>0</v>
      </c>
      <c r="T642" s="99">
        <v>0</v>
      </c>
      <c r="U642" s="99">
        <v>0</v>
      </c>
      <c r="V642" s="99">
        <f>J643*(S95/100)</f>
        <v>5.5501198458499422E-3</v>
      </c>
      <c r="W642" s="99">
        <f>K642*(T95/100)</f>
        <v>3.0321630106488051</v>
      </c>
    </row>
    <row r="643" spans="1:23" ht="15">
      <c r="A643" s="225">
        <v>1989</v>
      </c>
      <c r="B643" s="226">
        <v>0.96117861432482321</v>
      </c>
      <c r="C643" s="226">
        <v>0.1055</v>
      </c>
      <c r="D643" s="226">
        <v>2.81E-2</v>
      </c>
      <c r="E643" s="226">
        <v>1.7627999999999999</v>
      </c>
      <c r="F643" s="226">
        <v>2.1244000000000001</v>
      </c>
      <c r="G643" s="226">
        <v>0</v>
      </c>
      <c r="H643" s="226">
        <v>0</v>
      </c>
      <c r="I643" s="226">
        <v>0.2802</v>
      </c>
      <c r="J643" s="226">
        <v>1.4E-2</v>
      </c>
      <c r="K643" s="227">
        <v>5.2761786143248237</v>
      </c>
      <c r="M643" s="225">
        <v>1989</v>
      </c>
      <c r="N643" s="99">
        <f t="shared" ref="N643:P643" si="391">B643*(B96/100)</f>
        <v>0.24093191426449911</v>
      </c>
      <c r="O643" s="99">
        <f t="shared" si="391"/>
        <v>0.1055</v>
      </c>
      <c r="P643" s="99">
        <f t="shared" si="391"/>
        <v>2.8023628047492446E-2</v>
      </c>
      <c r="Q643" s="115">
        <f t="shared" ref="Q643:Q671" si="392">E644*(H96/100)</f>
        <v>0.98565708580489186</v>
      </c>
      <c r="R643" s="99">
        <f t="shared" ref="R643:R671" si="393">F643*(L546/100)</f>
        <v>0</v>
      </c>
      <c r="S643" s="99">
        <v>0</v>
      </c>
      <c r="T643" s="99">
        <v>0</v>
      </c>
      <c r="U643" s="99">
        <v>0</v>
      </c>
      <c r="V643" s="99">
        <f t="shared" ref="V643:V671" si="394">J644*(S96/100)</f>
        <v>5.1303203645922486E-3</v>
      </c>
      <c r="W643" s="99">
        <f t="shared" ref="W643:W671" si="395">K643*(T96/100)</f>
        <v>2.9930737178943083</v>
      </c>
    </row>
    <row r="644" spans="1:23" ht="15">
      <c r="A644" s="225">
        <v>1990</v>
      </c>
      <c r="B644" s="226">
        <v>0.95791166476123657</v>
      </c>
      <c r="C644" s="226">
        <v>9.8799999999999999E-2</v>
      </c>
      <c r="D644" s="226">
        <v>2.6100000000000002E-2</v>
      </c>
      <c r="E644" s="226">
        <v>1.677</v>
      </c>
      <c r="F644" s="226">
        <v>1.9902999999999997</v>
      </c>
      <c r="G644" s="226">
        <v>0</v>
      </c>
      <c r="H644" s="226">
        <v>0</v>
      </c>
      <c r="I644" s="226">
        <v>0.2591</v>
      </c>
      <c r="J644" s="226">
        <v>1.26E-2</v>
      </c>
      <c r="K644" s="227">
        <v>5.0218116647612367</v>
      </c>
      <c r="M644" s="225">
        <v>1990</v>
      </c>
      <c r="N644" s="99">
        <f t="shared" ref="N644:P644" si="396">B644*(B97/100)</f>
        <v>0.22082811820201773</v>
      </c>
      <c r="O644" s="99">
        <f t="shared" si="396"/>
        <v>9.8799999999999999E-2</v>
      </c>
      <c r="P644" s="99">
        <f t="shared" si="396"/>
        <v>2.6023189500188136E-2</v>
      </c>
      <c r="Q644" s="115">
        <f t="shared" si="392"/>
        <v>1.2172896463476996</v>
      </c>
      <c r="R644" s="99">
        <f t="shared" si="393"/>
        <v>0</v>
      </c>
      <c r="S644" s="99">
        <v>0</v>
      </c>
      <c r="T644" s="99">
        <v>0</v>
      </c>
      <c r="U644" s="99">
        <v>0</v>
      </c>
      <c r="V644" s="99">
        <f t="shared" si="394"/>
        <v>6.3495598629322511E-3</v>
      </c>
      <c r="W644" s="99">
        <f t="shared" si="395"/>
        <v>2.8067693349168832</v>
      </c>
    </row>
    <row r="645" spans="1:23" ht="15">
      <c r="A645" s="225">
        <v>1991</v>
      </c>
      <c r="B645" s="226">
        <v>0.95823835972297045</v>
      </c>
      <c r="C645" s="226">
        <v>0.12340000000000001</v>
      </c>
      <c r="D645" s="226">
        <v>3.2399999999999998E-2</v>
      </c>
      <c r="E645" s="226">
        <v>2.1314000000000002</v>
      </c>
      <c r="F645" s="226">
        <v>2.4904999999999999</v>
      </c>
      <c r="G645" s="226">
        <v>0</v>
      </c>
      <c r="H645" s="226">
        <v>0</v>
      </c>
      <c r="I645" s="226">
        <v>0.32030000000000003</v>
      </c>
      <c r="J645" s="226">
        <v>1.5300000000000001E-2</v>
      </c>
      <c r="K645" s="227">
        <v>6.07153835972297</v>
      </c>
      <c r="M645" s="225">
        <v>1991</v>
      </c>
      <c r="N645" s="99">
        <f t="shared" ref="N645:P645" si="397">B645*(B98/100)</f>
        <v>0.23182616791814209</v>
      </c>
      <c r="O645" s="99">
        <f t="shared" si="397"/>
        <v>0.12340000000000001</v>
      </c>
      <c r="P645" s="99">
        <f t="shared" si="397"/>
        <v>3.2268793480964127E-2</v>
      </c>
      <c r="Q645" s="115">
        <f t="shared" si="392"/>
        <v>1.1391029545733502</v>
      </c>
      <c r="R645" s="99">
        <f t="shared" si="393"/>
        <v>0</v>
      </c>
      <c r="S645" s="99">
        <v>0</v>
      </c>
      <c r="T645" s="99">
        <v>0</v>
      </c>
      <c r="U645" s="99">
        <v>0</v>
      </c>
      <c r="V645" s="99">
        <f t="shared" si="394"/>
        <v>5.9368833354522688E-3</v>
      </c>
      <c r="W645" s="99">
        <f t="shared" si="395"/>
        <v>3.3526961503543333</v>
      </c>
    </row>
    <row r="646" spans="1:23" ht="15">
      <c r="A646" s="225">
        <v>1992</v>
      </c>
      <c r="B646" s="226">
        <v>0.94190361220067764</v>
      </c>
      <c r="C646" s="226">
        <v>0.11799999999999999</v>
      </c>
      <c r="D646" s="226">
        <v>3.0800000000000001E-2</v>
      </c>
      <c r="E646" s="226">
        <v>2.0771999999999999</v>
      </c>
      <c r="F646" s="226">
        <v>3.4293102796054264</v>
      </c>
      <c r="G646" s="226">
        <v>0</v>
      </c>
      <c r="H646" s="226">
        <v>0</v>
      </c>
      <c r="I646" s="226">
        <v>0.30360000000000004</v>
      </c>
      <c r="J646" s="226">
        <v>1.4199999999999999E-2</v>
      </c>
      <c r="K646" s="227">
        <v>6.9150138918061046</v>
      </c>
      <c r="M646" s="225">
        <v>1992</v>
      </c>
      <c r="N646" s="99">
        <f t="shared" ref="N646:P646" si="398">B646*(B99/100)</f>
        <v>0.22045945837337966</v>
      </c>
      <c r="O646" s="99">
        <f t="shared" si="398"/>
        <v>0.11799999999999999</v>
      </c>
      <c r="P646" s="99">
        <f t="shared" si="398"/>
        <v>3.0621098502737851E-2</v>
      </c>
      <c r="Q646" s="115">
        <f t="shared" si="392"/>
        <v>2.174258459361202</v>
      </c>
      <c r="R646" s="99">
        <f t="shared" si="393"/>
        <v>0</v>
      </c>
      <c r="S646" s="99">
        <v>0</v>
      </c>
      <c r="T646" s="99">
        <v>0</v>
      </c>
      <c r="U646" s="99">
        <v>0</v>
      </c>
      <c r="V646" s="99">
        <f t="shared" si="394"/>
        <v>1.055167986784279E-2</v>
      </c>
      <c r="W646" s="99">
        <f t="shared" si="395"/>
        <v>3.7465551475321481</v>
      </c>
    </row>
    <row r="647" spans="1:23" ht="15">
      <c r="A647" s="225">
        <v>1993</v>
      </c>
      <c r="B647" s="226">
        <v>0.9265489495098338</v>
      </c>
      <c r="C647" s="226">
        <v>0.26455667934782612</v>
      </c>
      <c r="D647" s="226">
        <v>4.9602972629298102E-2</v>
      </c>
      <c r="E647" s="226">
        <v>4.0728799973681005</v>
      </c>
      <c r="F647" s="226">
        <v>4.6336962997089959</v>
      </c>
      <c r="G647" s="226">
        <v>0</v>
      </c>
      <c r="H647" s="226">
        <v>0</v>
      </c>
      <c r="I647" s="226">
        <v>0.56838334765952547</v>
      </c>
      <c r="J647" s="226">
        <v>2.5037481561660989E-2</v>
      </c>
      <c r="K647" s="227">
        <v>10.540705727785241</v>
      </c>
      <c r="M647" s="225">
        <v>1993</v>
      </c>
      <c r="N647" s="99">
        <f t="shared" ref="N647:P647" si="399">B647*(B100/100)</f>
        <v>0.19154698636865472</v>
      </c>
      <c r="O647" s="99">
        <f t="shared" si="399"/>
        <v>0.26455667934782612</v>
      </c>
      <c r="P647" s="99">
        <f t="shared" si="399"/>
        <v>4.9305893356141141E-2</v>
      </c>
      <c r="Q647" s="115">
        <f t="shared" si="392"/>
        <v>2.1208388237080151</v>
      </c>
      <c r="R647" s="99">
        <f t="shared" si="393"/>
        <v>0</v>
      </c>
      <c r="S647" s="99">
        <v>0</v>
      </c>
      <c r="T647" s="99">
        <v>0</v>
      </c>
      <c r="U647" s="99">
        <v>0</v>
      </c>
      <c r="V647" s="99">
        <f t="shared" si="394"/>
        <v>4.1257176767427496E-2</v>
      </c>
      <c r="W647" s="99">
        <f t="shared" si="395"/>
        <v>5.6741962253996165</v>
      </c>
    </row>
    <row r="648" spans="1:23" ht="15">
      <c r="A648" s="225">
        <v>1994</v>
      </c>
      <c r="B648" s="226">
        <v>0.99652700000000005</v>
      </c>
      <c r="C648" s="226">
        <v>0.39730434877450421</v>
      </c>
      <c r="D648" s="226">
        <v>3.8532243420574243E-2</v>
      </c>
      <c r="E648" s="226">
        <v>3.9497876025025738</v>
      </c>
      <c r="F648" s="226">
        <v>4.0190357829238392</v>
      </c>
      <c r="G648" s="226">
        <v>0</v>
      </c>
      <c r="H648" s="226">
        <v>0</v>
      </c>
      <c r="I648" s="226">
        <v>0.41299641130649573</v>
      </c>
      <c r="J648" s="226">
        <v>9.1344347385531238E-2</v>
      </c>
      <c r="K648" s="227">
        <v>9.9055277363135197</v>
      </c>
      <c r="M648" s="225">
        <v>1994</v>
      </c>
      <c r="N648" s="99">
        <f t="shared" ref="N648:P648" si="400">B648*(B101/100)</f>
        <v>0.19129433086307712</v>
      </c>
      <c r="O648" s="99">
        <f t="shared" si="400"/>
        <v>0.39730434877450421</v>
      </c>
      <c r="P648" s="99">
        <f t="shared" si="400"/>
        <v>3.8246985774915553E-2</v>
      </c>
      <c r="Q648" s="115">
        <f t="shared" si="392"/>
        <v>2.177086579083289</v>
      </c>
      <c r="R648" s="99">
        <f t="shared" si="393"/>
        <v>0</v>
      </c>
      <c r="S648" s="99">
        <v>0</v>
      </c>
      <c r="T648" s="99">
        <v>0</v>
      </c>
      <c r="U648" s="99">
        <v>0</v>
      </c>
      <c r="V648" s="99">
        <f t="shared" si="394"/>
        <v>4.361306662286555E-2</v>
      </c>
      <c r="W648" s="99">
        <f t="shared" si="395"/>
        <v>5.3978636311390185</v>
      </c>
    </row>
    <row r="649" spans="1:23" ht="15">
      <c r="A649" s="225">
        <v>1995</v>
      </c>
      <c r="B649" s="226">
        <v>1.1003130000000001</v>
      </c>
      <c r="C649" s="226">
        <v>0.44043373431710842</v>
      </c>
      <c r="D649" s="226">
        <v>3.2760266148038036E-2</v>
      </c>
      <c r="E649" s="226">
        <v>3.9840781068768725</v>
      </c>
      <c r="F649" s="226">
        <v>4.3112135948693755</v>
      </c>
      <c r="G649" s="226">
        <v>0</v>
      </c>
      <c r="H649" s="226">
        <v>0</v>
      </c>
      <c r="I649" s="226">
        <v>0.54337453777073419</v>
      </c>
      <c r="J649" s="226">
        <v>9.1496446557492533E-2</v>
      </c>
      <c r="K649" s="227">
        <v>10.503669686539622</v>
      </c>
      <c r="M649" s="225">
        <v>1995</v>
      </c>
      <c r="N649" s="99">
        <f t="shared" ref="N649:P649" si="401">B649*(B102/100)</f>
        <v>0.26217702291502298</v>
      </c>
      <c r="O649" s="99">
        <f t="shared" si="401"/>
        <v>0.44043373431710842</v>
      </c>
      <c r="P649" s="99">
        <f t="shared" si="401"/>
        <v>3.2529687001716587E-2</v>
      </c>
      <c r="Q649" s="115">
        <f t="shared" si="392"/>
        <v>3.1711334054261773</v>
      </c>
      <c r="R649" s="99">
        <f t="shared" si="393"/>
        <v>0</v>
      </c>
      <c r="S649" s="99">
        <v>0</v>
      </c>
      <c r="T649" s="99">
        <v>0</v>
      </c>
      <c r="U649" s="99">
        <v>0</v>
      </c>
      <c r="V649" s="99">
        <f t="shared" si="394"/>
        <v>4.355748892696349E-2</v>
      </c>
      <c r="W649" s="99">
        <f t="shared" si="395"/>
        <v>5.7536204128173072</v>
      </c>
    </row>
    <row r="650" spans="1:23" ht="15">
      <c r="A650" s="225">
        <v>1996</v>
      </c>
      <c r="B650" s="226">
        <v>1.032435</v>
      </c>
      <c r="C650" s="226">
        <v>0.7518723857536177</v>
      </c>
      <c r="D650" s="226">
        <v>0</v>
      </c>
      <c r="E650" s="226">
        <v>5.8081818044133211</v>
      </c>
      <c r="F650" s="226">
        <v>5.2977040339877846</v>
      </c>
      <c r="G650" s="226">
        <v>4.8076602031098394</v>
      </c>
      <c r="H650" s="226">
        <v>0</v>
      </c>
      <c r="I650" s="226">
        <v>0.39568923540428341</v>
      </c>
      <c r="J650" s="226">
        <v>9.0480000000000005E-2</v>
      </c>
      <c r="K650" s="227">
        <v>18.184022662668845</v>
      </c>
      <c r="M650" s="225">
        <v>1996</v>
      </c>
      <c r="N650" s="99">
        <f t="shared" ref="N650:P650" si="402">B650*(B103/100)</f>
        <v>0.25634169566509202</v>
      </c>
      <c r="O650" s="99">
        <f t="shared" si="402"/>
        <v>0.7518723857536177</v>
      </c>
      <c r="P650" s="99">
        <f t="shared" si="402"/>
        <v>0</v>
      </c>
      <c r="Q650" s="115">
        <f t="shared" si="392"/>
        <v>4.1627573417900869</v>
      </c>
      <c r="R650" s="99">
        <f t="shared" si="393"/>
        <v>0</v>
      </c>
      <c r="S650" s="99">
        <v>0</v>
      </c>
      <c r="T650" s="99">
        <v>0</v>
      </c>
      <c r="U650" s="99">
        <v>0</v>
      </c>
      <c r="V650" s="99">
        <f t="shared" si="394"/>
        <v>5.1291185120824263E-2</v>
      </c>
      <c r="W650" s="99">
        <f t="shared" si="395"/>
        <v>9.9628168350418456</v>
      </c>
    </row>
    <row r="651" spans="1:23" ht="15">
      <c r="A651" s="225">
        <v>1997</v>
      </c>
      <c r="B651" s="226">
        <v>1.5892449999999998</v>
      </c>
      <c r="C651" s="226">
        <v>0.9444822244897958</v>
      </c>
      <c r="D651" s="226">
        <v>0</v>
      </c>
      <c r="E651" s="226">
        <v>7.639902468737394</v>
      </c>
      <c r="F651" s="226">
        <v>6.6457710971400807</v>
      </c>
      <c r="G651" s="226">
        <v>0</v>
      </c>
      <c r="H651" s="226">
        <v>0</v>
      </c>
      <c r="I651" s="226">
        <v>0.30496361436062941</v>
      </c>
      <c r="J651" s="226">
        <v>0.11412666666666668</v>
      </c>
      <c r="K651" s="227">
        <v>17.238491071394566</v>
      </c>
      <c r="M651" s="225">
        <v>1997</v>
      </c>
      <c r="N651" s="99">
        <f t="shared" ref="N651:P651" si="403">B651*(B104/100)</f>
        <v>0.39328468028484465</v>
      </c>
      <c r="O651" s="99">
        <f t="shared" si="403"/>
        <v>0.9444822244897958</v>
      </c>
      <c r="P651" s="99">
        <f t="shared" si="403"/>
        <v>0</v>
      </c>
      <c r="Q651" s="115">
        <f t="shared" si="392"/>
        <v>3.8723251585124778</v>
      </c>
      <c r="R651" s="99">
        <f t="shared" si="393"/>
        <v>0</v>
      </c>
      <c r="S651" s="99">
        <v>0</v>
      </c>
      <c r="T651" s="99">
        <v>0</v>
      </c>
      <c r="U651" s="99">
        <v>0</v>
      </c>
      <c r="V651" s="99">
        <f t="shared" si="394"/>
        <v>3.274875413733077E-2</v>
      </c>
      <c r="W651" s="99">
        <f t="shared" si="395"/>
        <v>9.5985802002574516</v>
      </c>
    </row>
    <row r="652" spans="1:23" ht="15">
      <c r="A652" s="225">
        <v>1998</v>
      </c>
      <c r="B652" s="226">
        <v>1.7862449999999999</v>
      </c>
      <c r="C652" s="226">
        <v>0.62697668367346937</v>
      </c>
      <c r="D652" s="226">
        <v>0</v>
      </c>
      <c r="E652" s="226">
        <v>6.9664445437533047</v>
      </c>
      <c r="F652" s="226">
        <v>6.2258525631051409</v>
      </c>
      <c r="G652" s="226">
        <v>0.40000000000000036</v>
      </c>
      <c r="H652" s="226">
        <v>0</v>
      </c>
      <c r="I652" s="226">
        <v>0.20411395691794404</v>
      </c>
      <c r="J652" s="226">
        <v>6.9076666666666661E-2</v>
      </c>
      <c r="K652" s="227">
        <v>16.278709414116527</v>
      </c>
      <c r="M652" s="225">
        <v>1998</v>
      </c>
      <c r="N652" s="99">
        <f t="shared" ref="N652:P652" si="404">B652*(B105/100)</f>
        <v>0.42881027190563092</v>
      </c>
      <c r="O652" s="99">
        <f t="shared" si="404"/>
        <v>0.62697668367346937</v>
      </c>
      <c r="P652" s="99">
        <f t="shared" si="404"/>
        <v>0</v>
      </c>
      <c r="Q652" s="115">
        <f t="shared" si="392"/>
        <v>3.74696221532297</v>
      </c>
      <c r="R652" s="99">
        <f t="shared" si="393"/>
        <v>0</v>
      </c>
      <c r="S652" s="99">
        <v>0</v>
      </c>
      <c r="T652" s="99">
        <v>0</v>
      </c>
      <c r="U652" s="99">
        <v>0</v>
      </c>
      <c r="V652" s="99">
        <f t="shared" si="394"/>
        <v>2.9722759608977529E-2</v>
      </c>
      <c r="W652" s="99">
        <f t="shared" si="395"/>
        <v>8.8021133341800297</v>
      </c>
    </row>
    <row r="653" spans="1:23" ht="15">
      <c r="A653" s="225">
        <v>1999</v>
      </c>
      <c r="B653" s="226">
        <v>1.9906325</v>
      </c>
      <c r="C653" s="226">
        <v>0.68831509387755119</v>
      </c>
      <c r="D653" s="226">
        <v>0</v>
      </c>
      <c r="E653" s="226">
        <v>7.0759543111468499</v>
      </c>
      <c r="F653" s="226">
        <v>6.5921720869953777</v>
      </c>
      <c r="G653" s="226">
        <v>0.41911720219961612</v>
      </c>
      <c r="H653" s="226">
        <v>0</v>
      </c>
      <c r="I653" s="226">
        <v>0</v>
      </c>
      <c r="J653" s="226">
        <v>8.1090000000000009E-2</v>
      </c>
      <c r="K653" s="227">
        <v>16.847281194219395</v>
      </c>
      <c r="M653" s="225">
        <v>1999</v>
      </c>
      <c r="N653" s="99">
        <f t="shared" ref="N653:P653" si="405">B653*(B106/100)</f>
        <v>0.45292659510396116</v>
      </c>
      <c r="O653" s="99">
        <f t="shared" si="405"/>
        <v>0.68831509387755119</v>
      </c>
      <c r="P653" s="99">
        <f t="shared" si="405"/>
        <v>0</v>
      </c>
      <c r="Q653" s="115">
        <f t="shared" si="392"/>
        <v>4.1866617573148428</v>
      </c>
      <c r="R653" s="99">
        <f t="shared" si="393"/>
        <v>0</v>
      </c>
      <c r="S653" s="99">
        <v>0</v>
      </c>
      <c r="T653" s="99">
        <v>0</v>
      </c>
      <c r="U653" s="99">
        <v>0</v>
      </c>
      <c r="V653" s="99">
        <f t="shared" si="394"/>
        <v>3.3349153405450929E-2</v>
      </c>
      <c r="W653" s="99">
        <f t="shared" si="395"/>
        <v>8.9961994795203069</v>
      </c>
    </row>
    <row r="654" spans="1:23" ht="15">
      <c r="A654" s="225">
        <v>2000</v>
      </c>
      <c r="B654" s="226">
        <v>2.0230424999999999</v>
      </c>
      <c r="C654" s="226">
        <v>7.0372283309523809</v>
      </c>
      <c r="D654" s="226">
        <v>0</v>
      </c>
      <c r="E654" s="226">
        <v>7.6742451265077687</v>
      </c>
      <c r="F654" s="226">
        <v>7.1179806942145563</v>
      </c>
      <c r="G654" s="226">
        <v>0.46644948747410631</v>
      </c>
      <c r="H654" s="226">
        <v>0</v>
      </c>
      <c r="I654" s="226">
        <v>0.32973951645682836</v>
      </c>
      <c r="J654" s="226">
        <v>8.809101275604124E-2</v>
      </c>
      <c r="K654" s="227">
        <v>24.736776668361678</v>
      </c>
      <c r="M654" s="225">
        <v>2000</v>
      </c>
      <c r="N654" s="99">
        <f t="shared" ref="N654:P654" si="406">B654*(B107/100)</f>
        <v>0.44649913188851897</v>
      </c>
      <c r="O654" s="99">
        <f t="shared" si="406"/>
        <v>7.0372283309523809</v>
      </c>
      <c r="P654" s="99">
        <f t="shared" si="406"/>
        <v>0</v>
      </c>
      <c r="Q654" s="115">
        <f t="shared" si="392"/>
        <v>5.1558407480920563</v>
      </c>
      <c r="R654" s="99">
        <f t="shared" si="393"/>
        <v>0</v>
      </c>
      <c r="S654" s="99">
        <v>0</v>
      </c>
      <c r="T654" s="99">
        <v>0</v>
      </c>
      <c r="U654" s="99">
        <v>0</v>
      </c>
      <c r="V654" s="99">
        <f t="shared" si="394"/>
        <v>5.9334318126132359E-2</v>
      </c>
      <c r="W654" s="99">
        <f t="shared" si="395"/>
        <v>13.029913430198659</v>
      </c>
    </row>
    <row r="655" spans="1:23" ht="15">
      <c r="A655" s="225">
        <v>2001</v>
      </c>
      <c r="B655" s="226">
        <v>2.4179475000000004</v>
      </c>
      <c r="C655" s="226">
        <v>5.11171043095238</v>
      </c>
      <c r="D655" s="226">
        <v>0</v>
      </c>
      <c r="E655" s="226">
        <v>9.5769599919302788</v>
      </c>
      <c r="F655" s="226">
        <v>7.6045446856225301</v>
      </c>
      <c r="G655" s="226">
        <v>1.8336377596233202</v>
      </c>
      <c r="H655" s="226">
        <v>0</v>
      </c>
      <c r="I655" s="226">
        <v>0.76242220283247208</v>
      </c>
      <c r="J655" s="226">
        <v>0.15886000000000003</v>
      </c>
      <c r="K655" s="227">
        <v>27.466082570960985</v>
      </c>
      <c r="M655" s="225">
        <v>2001</v>
      </c>
      <c r="N655" s="99">
        <f t="shared" ref="N655:P655" si="407">B655*(B108/100)</f>
        <v>0.48189434548220217</v>
      </c>
      <c r="O655" s="99">
        <f t="shared" si="407"/>
        <v>5.11171043095238</v>
      </c>
      <c r="P655" s="99">
        <f t="shared" si="407"/>
        <v>0</v>
      </c>
      <c r="Q655" s="115">
        <f t="shared" si="392"/>
        <v>5.5848661125573704</v>
      </c>
      <c r="R655" s="99">
        <f t="shared" si="393"/>
        <v>0</v>
      </c>
      <c r="S655" s="99">
        <v>0</v>
      </c>
      <c r="T655" s="99">
        <v>0</v>
      </c>
      <c r="U655" s="99">
        <v>0</v>
      </c>
      <c r="V655" s="99">
        <f t="shared" si="394"/>
        <v>5.3257374229223976E-2</v>
      </c>
      <c r="W655" s="99">
        <f t="shared" si="395"/>
        <v>13.662320291335845</v>
      </c>
    </row>
    <row r="656" spans="1:23" ht="15">
      <c r="A656" s="225">
        <v>2002</v>
      </c>
      <c r="B656" s="226">
        <v>2.5896675</v>
      </c>
      <c r="C656" s="226">
        <v>7.2596996005489478</v>
      </c>
      <c r="D656" s="226">
        <v>0</v>
      </c>
      <c r="E656" s="226">
        <v>10.580864240391374</v>
      </c>
      <c r="F656" s="226">
        <v>8.1373275779967127</v>
      </c>
      <c r="G656" s="226">
        <v>3.5</v>
      </c>
      <c r="H656" s="226">
        <v>0</v>
      </c>
      <c r="I656" s="226">
        <v>1.0130347720039263</v>
      </c>
      <c r="J656" s="226">
        <v>0.16368057293163205</v>
      </c>
      <c r="K656" s="227">
        <v>33.244274263872597</v>
      </c>
      <c r="M656" s="225">
        <v>2002</v>
      </c>
      <c r="N656" s="99">
        <f t="shared" ref="N656:P656" si="408">B656*(B109/100)</f>
        <v>0.47827733272495243</v>
      </c>
      <c r="O656" s="99">
        <f t="shared" si="408"/>
        <v>7.2596996005489478</v>
      </c>
      <c r="P656" s="99">
        <f t="shared" si="408"/>
        <v>0</v>
      </c>
      <c r="Q656" s="115">
        <f t="shared" si="392"/>
        <v>5.2899509661820732</v>
      </c>
      <c r="R656" s="99">
        <f t="shared" si="393"/>
        <v>0</v>
      </c>
      <c r="S656" s="99">
        <v>0</v>
      </c>
      <c r="T656" s="99">
        <v>0</v>
      </c>
      <c r="U656" s="99">
        <v>0</v>
      </c>
      <c r="V656" s="99">
        <f t="shared" si="394"/>
        <v>4.1436697326929638E-2</v>
      </c>
      <c r="W656" s="99">
        <f t="shared" si="395"/>
        <v>16.288944125146376</v>
      </c>
    </row>
    <row r="657" spans="1:23" ht="15">
      <c r="A657" s="225">
        <v>2003</v>
      </c>
      <c r="B657" s="226">
        <v>2.3160425000000004</v>
      </c>
      <c r="C657" s="226">
        <v>8.9530152330251074</v>
      </c>
      <c r="D657" s="226">
        <v>0</v>
      </c>
      <c r="E657" s="226">
        <v>10.148337915674245</v>
      </c>
      <c r="F657" s="226">
        <v>8.8465448402774136</v>
      </c>
      <c r="G657" s="226">
        <v>0.39999999999999991</v>
      </c>
      <c r="H657" s="226">
        <v>0</v>
      </c>
      <c r="I657" s="226">
        <v>1.5479072747246336</v>
      </c>
      <c r="J657" s="226">
        <v>0.11154000000000001</v>
      </c>
      <c r="K657" s="227">
        <v>32.323387763701398</v>
      </c>
      <c r="M657" s="225">
        <v>2003</v>
      </c>
      <c r="N657" s="99">
        <f t="shared" ref="N657:P657" si="409">B657*(B110/100)</f>
        <v>0.42344693998779437</v>
      </c>
      <c r="O657" s="99">
        <f t="shared" si="409"/>
        <v>8.9530152330251074</v>
      </c>
      <c r="P657" s="99">
        <f t="shared" si="409"/>
        <v>0</v>
      </c>
      <c r="Q657" s="115">
        <f t="shared" si="392"/>
        <v>5.5679419705736191</v>
      </c>
      <c r="R657" s="99">
        <f t="shared" si="393"/>
        <v>0</v>
      </c>
      <c r="S657" s="99">
        <v>0</v>
      </c>
      <c r="T657" s="99">
        <v>0</v>
      </c>
      <c r="U657" s="99">
        <v>0</v>
      </c>
      <c r="V657" s="99">
        <f t="shared" si="394"/>
        <v>4.0016039662677715E-2</v>
      </c>
      <c r="W657" s="99">
        <f t="shared" si="395"/>
        <v>15.463795101645294</v>
      </c>
    </row>
    <row r="658" spans="1:23" ht="15">
      <c r="A658" s="225">
        <v>2004</v>
      </c>
      <c r="B658" s="226">
        <v>2.8966224999999999</v>
      </c>
      <c r="C658" s="226">
        <v>10.346760292498372</v>
      </c>
      <c r="D658" s="226">
        <v>0</v>
      </c>
      <c r="E658" s="226">
        <v>10.60083502325314</v>
      </c>
      <c r="F658" s="226">
        <v>9.2824422351414793</v>
      </c>
      <c r="G658" s="226">
        <v>0.59999999999999964</v>
      </c>
      <c r="H658" s="226">
        <v>0</v>
      </c>
      <c r="I658" s="226">
        <v>1.7748271329981453</v>
      </c>
      <c r="J658" s="226">
        <v>0.11944256109736404</v>
      </c>
      <c r="K658" s="227">
        <v>35.620929744988509</v>
      </c>
      <c r="M658" s="225">
        <v>2004</v>
      </c>
      <c r="N658" s="99">
        <f t="shared" ref="N658:P658" si="410">B658*(B111/100)</f>
        <v>0.53915828076494565</v>
      </c>
      <c r="O658" s="99">
        <f t="shared" si="410"/>
        <v>10.346760292498372</v>
      </c>
      <c r="P658" s="99">
        <f t="shared" si="410"/>
        <v>0</v>
      </c>
      <c r="Q658" s="115">
        <f t="shared" si="392"/>
        <v>4.7831753700840087</v>
      </c>
      <c r="R658" s="99">
        <f t="shared" si="393"/>
        <v>0</v>
      </c>
      <c r="S658" s="99">
        <v>0</v>
      </c>
      <c r="T658" s="99">
        <v>0</v>
      </c>
      <c r="U658" s="99">
        <v>0</v>
      </c>
      <c r="V658" s="99">
        <f t="shared" si="394"/>
        <v>1.6660239566921264E-2</v>
      </c>
      <c r="W658" s="99">
        <f t="shared" si="395"/>
        <v>17.303810034188611</v>
      </c>
    </row>
    <row r="659" spans="1:23" ht="15">
      <c r="A659" s="225">
        <v>2005</v>
      </c>
      <c r="B659" s="226">
        <v>2.62038525</v>
      </c>
      <c r="C659" s="226">
        <v>12.967864835353314</v>
      </c>
      <c r="D659" s="226">
        <v>0</v>
      </c>
      <c r="E659" s="226">
        <v>8.9282819028596858</v>
      </c>
      <c r="F659" s="226">
        <v>9.7477202479704221</v>
      </c>
      <c r="G659" s="226">
        <v>0.89953752770016404</v>
      </c>
      <c r="H659" s="226">
        <v>0</v>
      </c>
      <c r="I659" s="226">
        <v>1.1647562404748151</v>
      </c>
      <c r="J659" s="226">
        <v>6.2186666666666675E-2</v>
      </c>
      <c r="K659" s="227">
        <v>36.39073267102507</v>
      </c>
      <c r="M659" s="225">
        <v>2005</v>
      </c>
      <c r="N659" s="99">
        <f t="shared" ref="N659:P659" si="411">B659*(B112/100)</f>
        <v>0.4755341874841717</v>
      </c>
      <c r="O659" s="99">
        <f t="shared" si="411"/>
        <v>12.967864835353314</v>
      </c>
      <c r="P659" s="99">
        <f t="shared" si="411"/>
        <v>0</v>
      </c>
      <c r="Q659" s="115">
        <f t="shared" si="392"/>
        <v>4.9380011195479323</v>
      </c>
      <c r="R659" s="99">
        <f t="shared" si="393"/>
        <v>0</v>
      </c>
      <c r="S659" s="99">
        <v>0</v>
      </c>
      <c r="T659" s="99">
        <v>0</v>
      </c>
      <c r="U659" s="99">
        <v>0</v>
      </c>
      <c r="V659" s="99">
        <f t="shared" si="394"/>
        <v>1.7933292816276907E-2</v>
      </c>
      <c r="W659" s="99">
        <f t="shared" si="395"/>
        <v>17.527248490623496</v>
      </c>
    </row>
    <row r="660" spans="1:23" ht="15">
      <c r="A660" s="225">
        <v>2006</v>
      </c>
      <c r="B660" s="226">
        <v>2.7159967500000004</v>
      </c>
      <c r="C660" s="226">
        <v>14.732962728966836</v>
      </c>
      <c r="D660" s="226">
        <v>0</v>
      </c>
      <c r="E660" s="226">
        <v>8.9773290666232732</v>
      </c>
      <c r="F660" s="226">
        <v>10.767432287755199</v>
      </c>
      <c r="G660" s="226">
        <v>0.25592345522746918</v>
      </c>
      <c r="H660" s="226">
        <v>0</v>
      </c>
      <c r="I660" s="226">
        <v>1.5066381088609506</v>
      </c>
      <c r="J660" s="226">
        <v>6.1260159339554032E-2</v>
      </c>
      <c r="K660" s="227">
        <v>39.017542556773279</v>
      </c>
      <c r="M660" s="225">
        <v>2006</v>
      </c>
      <c r="N660" s="99">
        <f t="shared" ref="N660:P660" si="412">B660*(B113/100)</f>
        <v>0.49181828242029768</v>
      </c>
      <c r="O660" s="99">
        <f t="shared" si="412"/>
        <v>14.732962728966836</v>
      </c>
      <c r="P660" s="99">
        <f t="shared" si="412"/>
        <v>0</v>
      </c>
      <c r="Q660" s="115">
        <f t="shared" si="392"/>
        <v>7.2631745219778097</v>
      </c>
      <c r="R660" s="99">
        <f t="shared" si="393"/>
        <v>0</v>
      </c>
      <c r="S660" s="99">
        <v>0</v>
      </c>
      <c r="T660" s="99">
        <v>0</v>
      </c>
      <c r="U660" s="99">
        <v>0</v>
      </c>
      <c r="V660" s="99">
        <f t="shared" si="394"/>
        <v>4.2513251329648089E-2</v>
      </c>
      <c r="W660" s="99">
        <f t="shared" si="395"/>
        <v>18.979494905553747</v>
      </c>
    </row>
    <row r="661" spans="1:23" ht="15">
      <c r="A661" s="225">
        <v>2007</v>
      </c>
      <c r="B661" s="226">
        <v>3.2208285000000001</v>
      </c>
      <c r="C661" s="226">
        <v>17.027290272283281</v>
      </c>
      <c r="D661" s="226">
        <v>0</v>
      </c>
      <c r="E661" s="226">
        <v>13.042672266844328</v>
      </c>
      <c r="F661" s="226">
        <v>11.171114058953723</v>
      </c>
      <c r="G661" s="226">
        <v>4.8</v>
      </c>
      <c r="H661" s="226">
        <v>0</v>
      </c>
      <c r="I661" s="226">
        <v>1.854577911126434</v>
      </c>
      <c r="J661" s="226">
        <v>0.1343</v>
      </c>
      <c r="K661" s="227">
        <v>51.250783009207765</v>
      </c>
      <c r="M661" s="225">
        <v>2007</v>
      </c>
      <c r="N661" s="99">
        <f t="shared" ref="N661:P661" si="413">B661*(B114/100)</f>
        <v>0.57794334199725961</v>
      </c>
      <c r="O661" s="99">
        <f t="shared" si="413"/>
        <v>17.027290272283281</v>
      </c>
      <c r="P661" s="99">
        <f t="shared" si="413"/>
        <v>0</v>
      </c>
      <c r="Q661" s="115">
        <f t="shared" si="392"/>
        <v>7.5619036016789991</v>
      </c>
      <c r="R661" s="99">
        <f t="shared" si="393"/>
        <v>0</v>
      </c>
      <c r="S661" s="99">
        <v>0</v>
      </c>
      <c r="T661" s="99">
        <v>0</v>
      </c>
      <c r="U661" s="99">
        <v>0</v>
      </c>
      <c r="V661" s="99">
        <f t="shared" si="394"/>
        <v>4.6029378066197849E-2</v>
      </c>
      <c r="W661" s="99">
        <f t="shared" si="395"/>
        <v>24.979072712341001</v>
      </c>
    </row>
    <row r="662" spans="1:23" ht="15">
      <c r="A662" s="225">
        <v>2008</v>
      </c>
      <c r="B662" s="226">
        <v>3.17437075</v>
      </c>
      <c r="C662" s="226">
        <v>19.519011478385586</v>
      </c>
      <c r="D662" s="226">
        <v>0</v>
      </c>
      <c r="E662" s="226">
        <v>13.600622210361829</v>
      </c>
      <c r="F662" s="226">
        <v>11.094510005280023</v>
      </c>
      <c r="G662" s="226">
        <v>0.40000000000000036</v>
      </c>
      <c r="H662" s="226">
        <v>0</v>
      </c>
      <c r="I662" s="226">
        <v>2.1877196843125488</v>
      </c>
      <c r="J662" s="226">
        <v>0.14263939882380428</v>
      </c>
      <c r="K662" s="227">
        <v>50.118873527163785</v>
      </c>
      <c r="M662" s="225">
        <v>2008</v>
      </c>
      <c r="N662" s="99">
        <f t="shared" ref="N662:P662" si="414">B662*(B115/100)</f>
        <v>0.594501096364631</v>
      </c>
      <c r="O662" s="99">
        <f t="shared" si="414"/>
        <v>19.519011478385586</v>
      </c>
      <c r="P662" s="99">
        <f t="shared" si="414"/>
        <v>0</v>
      </c>
      <c r="Q662" s="115">
        <f t="shared" si="392"/>
        <v>7.9643643155039916</v>
      </c>
      <c r="R662" s="99">
        <f t="shared" si="393"/>
        <v>0</v>
      </c>
      <c r="S662" s="99">
        <v>0</v>
      </c>
      <c r="T662" s="99">
        <v>0</v>
      </c>
      <c r="U662" s="99">
        <v>0</v>
      </c>
      <c r="V662" s="99">
        <f t="shared" si="394"/>
        <v>4.1398133495853209E-2</v>
      </c>
      <c r="W662" s="99">
        <f t="shared" si="395"/>
        <v>24.547699359724358</v>
      </c>
    </row>
    <row r="663" spans="1:23" ht="15">
      <c r="A663" s="225">
        <v>2009</v>
      </c>
      <c r="B663" s="226">
        <v>3.165778</v>
      </c>
      <c r="C663" s="226">
        <v>21.01020732139818</v>
      </c>
      <c r="D663" s="226">
        <v>0</v>
      </c>
      <c r="E663" s="226">
        <v>14.321994516093678</v>
      </c>
      <c r="F663" s="226">
        <v>12.232904964653914</v>
      </c>
      <c r="G663" s="226">
        <v>3.0493120369871809</v>
      </c>
      <c r="H663" s="226">
        <v>0</v>
      </c>
      <c r="I663" s="226">
        <v>2.1865195553688208</v>
      </c>
      <c r="J663" s="226">
        <v>0.12968333333333337</v>
      </c>
      <c r="K663" s="227">
        <v>56.096399727835099</v>
      </c>
      <c r="M663" s="225">
        <v>2009</v>
      </c>
      <c r="N663" s="99">
        <f t="shared" ref="N663:P663" si="415">B663*(B116/100)</f>
        <v>0.61823524120716533</v>
      </c>
      <c r="O663" s="99">
        <f t="shared" si="415"/>
        <v>21.01020732139818</v>
      </c>
      <c r="P663" s="99">
        <f t="shared" si="415"/>
        <v>0</v>
      </c>
      <c r="Q663" s="115">
        <f t="shared" si="392"/>
        <v>7.9491299776094193</v>
      </c>
      <c r="R663" s="99">
        <f t="shared" si="393"/>
        <v>0</v>
      </c>
      <c r="S663" s="99">
        <v>0</v>
      </c>
      <c r="T663" s="99">
        <v>0</v>
      </c>
      <c r="U663" s="99">
        <v>0</v>
      </c>
      <c r="V663" s="99">
        <f t="shared" si="394"/>
        <v>3.5652043331009423E-2</v>
      </c>
      <c r="W663" s="99">
        <f t="shared" si="395"/>
        <v>27.283527970662352</v>
      </c>
    </row>
    <row r="664" spans="1:23" ht="15">
      <c r="A664" s="225">
        <v>2010</v>
      </c>
      <c r="B664" s="226">
        <v>3.7177870000000004</v>
      </c>
      <c r="C664" s="226">
        <v>25.299111419881545</v>
      </c>
      <c r="D664" s="226">
        <v>0</v>
      </c>
      <c r="E664" s="226">
        <v>14.599804475996942</v>
      </c>
      <c r="F664" s="226">
        <v>12.192094746674801</v>
      </c>
      <c r="G664" s="226">
        <v>1.6718139758455768</v>
      </c>
      <c r="H664" s="226">
        <v>0</v>
      </c>
      <c r="I664" s="226">
        <v>2.4710762093982899</v>
      </c>
      <c r="J664" s="226">
        <v>0.12544098475143453</v>
      </c>
      <c r="K664" s="227">
        <v>60.077128812548587</v>
      </c>
      <c r="M664" s="225">
        <v>2010</v>
      </c>
      <c r="N664" s="99">
        <f t="shared" ref="N664:P664" si="416">B664*(B117/100)</f>
        <v>0.69058306032899752</v>
      </c>
      <c r="O664" s="99">
        <f t="shared" si="416"/>
        <v>25.299111419881545</v>
      </c>
      <c r="P664" s="99">
        <f t="shared" si="416"/>
        <v>0</v>
      </c>
      <c r="Q664" s="115">
        <f t="shared" si="392"/>
        <v>7.855402661687517</v>
      </c>
      <c r="R664" s="99">
        <f t="shared" si="393"/>
        <v>0</v>
      </c>
      <c r="S664" s="99">
        <v>0</v>
      </c>
      <c r="T664" s="99">
        <v>0</v>
      </c>
      <c r="U664" s="99">
        <v>0</v>
      </c>
      <c r="V664" s="99">
        <f t="shared" si="394"/>
        <v>5.5662158420215373E-2</v>
      </c>
      <c r="W664" s="99">
        <f t="shared" si="395"/>
        <v>29.696597527969647</v>
      </c>
    </row>
    <row r="665" spans="1:23" ht="15">
      <c r="A665" s="225">
        <v>2011</v>
      </c>
      <c r="B665" s="226">
        <v>3.7156007500000001</v>
      </c>
      <c r="C665" s="226">
        <v>29.018278873273431</v>
      </c>
      <c r="D665" s="226">
        <v>0</v>
      </c>
      <c r="E665" s="226">
        <v>15.270379649282278</v>
      </c>
      <c r="F665" s="226">
        <v>12.670788282821954</v>
      </c>
      <c r="G665" s="226">
        <v>1.6647579195598787</v>
      </c>
      <c r="H665" s="226">
        <v>0</v>
      </c>
      <c r="I665" s="226">
        <v>3.2800891810409611</v>
      </c>
      <c r="J665" s="226">
        <v>0.12863180845588934</v>
      </c>
      <c r="K665" s="227">
        <v>65.748526464434391</v>
      </c>
      <c r="M665" s="225">
        <v>2011</v>
      </c>
      <c r="N665" s="99">
        <f t="shared" ref="N665:P665" si="417">B665*(B118/100)</f>
        <v>0.68152424567133074</v>
      </c>
      <c r="O665" s="99">
        <f t="shared" si="417"/>
        <v>29.018278873273431</v>
      </c>
      <c r="P665" s="99">
        <f t="shared" si="417"/>
        <v>0</v>
      </c>
      <c r="Q665" s="115">
        <f t="shared" si="392"/>
        <v>8.6107678138995833</v>
      </c>
      <c r="R665" s="99">
        <f t="shared" si="393"/>
        <v>0</v>
      </c>
      <c r="S665" s="99">
        <v>0</v>
      </c>
      <c r="T665" s="99">
        <v>0</v>
      </c>
      <c r="U665" s="99">
        <v>0</v>
      </c>
      <c r="V665" s="99">
        <f t="shared" si="394"/>
        <v>9.3151844214593715E-2</v>
      </c>
      <c r="W665" s="99">
        <f t="shared" si="395"/>
        <v>32.058807477806646</v>
      </c>
    </row>
    <row r="666" spans="1:23" ht="15">
      <c r="A666" s="225">
        <v>2012</v>
      </c>
      <c r="B666" s="226">
        <v>3.8988632500000002</v>
      </c>
      <c r="C666" s="226">
        <v>30.453253446079657</v>
      </c>
      <c r="D666" s="226">
        <v>0</v>
      </c>
      <c r="E666" s="226">
        <v>17.249414403687343</v>
      </c>
      <c r="F666" s="226">
        <v>13.323090528969475</v>
      </c>
      <c r="G666" s="226">
        <v>3.678797009299366</v>
      </c>
      <c r="H666" s="226">
        <v>0</v>
      </c>
      <c r="I666" s="226">
        <v>6.1024718647973879</v>
      </c>
      <c r="J666" s="226">
        <v>0.20752500000000004</v>
      </c>
      <c r="K666" s="227">
        <v>74.913415502833232</v>
      </c>
      <c r="M666" s="225">
        <v>2012</v>
      </c>
      <c r="N666" s="99">
        <f t="shared" ref="N666:P666" si="418">B666*(B119/100)</f>
        <v>0.66290132062644891</v>
      </c>
      <c r="O666" s="99">
        <f t="shared" si="418"/>
        <v>30.453253446079657</v>
      </c>
      <c r="P666" s="99">
        <f t="shared" si="418"/>
        <v>0</v>
      </c>
      <c r="Q666" s="115">
        <f t="shared" si="392"/>
        <v>8.6099529672922959</v>
      </c>
      <c r="R666" s="99">
        <f t="shared" si="393"/>
        <v>0</v>
      </c>
      <c r="S666" s="99">
        <v>0</v>
      </c>
      <c r="T666" s="99">
        <v>0</v>
      </c>
      <c r="U666" s="99">
        <v>0</v>
      </c>
      <c r="V666" s="99">
        <f t="shared" si="394"/>
        <v>8.8539913929375963E-2</v>
      </c>
      <c r="W666" s="99">
        <f t="shared" si="395"/>
        <v>36.231561114838577</v>
      </c>
    </row>
    <row r="667" spans="1:23" ht="15">
      <c r="A667" s="225">
        <v>2013</v>
      </c>
      <c r="B667" s="226">
        <v>4.084657</v>
      </c>
      <c r="C667" s="226">
        <v>34.897840603468332</v>
      </c>
      <c r="D667" s="226">
        <v>0</v>
      </c>
      <c r="E667" s="226">
        <v>17.462004616778863</v>
      </c>
      <c r="F667" s="226">
        <v>13.362280090036741</v>
      </c>
      <c r="G667" s="226">
        <v>0.84632584327045135</v>
      </c>
      <c r="H667" s="226">
        <v>0</v>
      </c>
      <c r="I667" s="226">
        <v>4.5045397923277104</v>
      </c>
      <c r="J667" s="226">
        <v>0.2112565287616468</v>
      </c>
      <c r="K667" s="227">
        <v>75.368904474643742</v>
      </c>
      <c r="M667" s="225">
        <v>2013</v>
      </c>
      <c r="N667" s="99">
        <f t="shared" ref="N667:P667" si="419">B667*(B120/100)</f>
        <v>0.66275690420492128</v>
      </c>
      <c r="O667" s="99">
        <f t="shared" si="419"/>
        <v>34.897840603468332</v>
      </c>
      <c r="P667" s="99">
        <f t="shared" si="419"/>
        <v>0</v>
      </c>
      <c r="Q667" s="115">
        <f t="shared" si="392"/>
        <v>8.7558903586443186</v>
      </c>
      <c r="R667" s="99">
        <f t="shared" si="393"/>
        <v>0</v>
      </c>
      <c r="S667" s="99">
        <v>0</v>
      </c>
      <c r="T667" s="99">
        <v>0</v>
      </c>
      <c r="U667" s="99">
        <v>0</v>
      </c>
      <c r="V667" s="99">
        <f t="shared" si="394"/>
        <v>8.3679700202340404E-2</v>
      </c>
      <c r="W667" s="99">
        <f t="shared" si="395"/>
        <v>36.338650078239453</v>
      </c>
    </row>
    <row r="668" spans="1:23" ht="15">
      <c r="A668" s="225">
        <v>2014</v>
      </c>
      <c r="B668" s="226">
        <v>4.2673522500000001</v>
      </c>
      <c r="C668" s="226">
        <v>32.437794431816016</v>
      </c>
      <c r="D668" s="226">
        <v>0</v>
      </c>
      <c r="E668" s="226">
        <v>18.145019291993719</v>
      </c>
      <c r="F668" s="226">
        <v>13.783615419673939</v>
      </c>
      <c r="G668" s="226">
        <v>2.7716223637046595</v>
      </c>
      <c r="H668" s="226">
        <v>0</v>
      </c>
      <c r="I668" s="226">
        <v>4.3999244136351212</v>
      </c>
      <c r="J668" s="226">
        <v>0.21505515453280566</v>
      </c>
      <c r="K668" s="227">
        <v>76.020383325356264</v>
      </c>
      <c r="M668" s="225">
        <v>2014</v>
      </c>
      <c r="N668" s="99">
        <f t="shared" ref="N668:P668" si="420">B668*(B121/100)</f>
        <v>0.68915221216963785</v>
      </c>
      <c r="O668" s="99">
        <f t="shared" si="420"/>
        <v>32.437794431816016</v>
      </c>
      <c r="P668" s="99">
        <f t="shared" si="420"/>
        <v>0</v>
      </c>
      <c r="Q668" s="115">
        <f t="shared" si="392"/>
        <v>8.078291518520869</v>
      </c>
      <c r="R668" s="99">
        <f t="shared" si="393"/>
        <v>0</v>
      </c>
      <c r="S668" s="99">
        <v>0</v>
      </c>
      <c r="T668" s="99">
        <v>0</v>
      </c>
      <c r="U668" s="99">
        <v>0</v>
      </c>
      <c r="V668" s="99">
        <f t="shared" si="394"/>
        <v>0.15309267950696243</v>
      </c>
      <c r="W668" s="99">
        <f t="shared" si="395"/>
        <v>36.270775571142508</v>
      </c>
    </row>
    <row r="669" spans="1:23" ht="15">
      <c r="A669" s="225">
        <v>2015</v>
      </c>
      <c r="B669" s="226">
        <v>4.4945919999999999</v>
      </c>
      <c r="C669" s="226">
        <v>35.60696259215684</v>
      </c>
      <c r="D669" s="226">
        <v>0</v>
      </c>
      <c r="E669" s="226">
        <v>16.722739378022951</v>
      </c>
      <c r="F669" s="226">
        <v>16.136695075096085</v>
      </c>
      <c r="G669" s="226">
        <v>0.57223824042150506</v>
      </c>
      <c r="H669" s="226">
        <v>0</v>
      </c>
      <c r="I669" s="226">
        <v>3.5275790229278381</v>
      </c>
      <c r="J669" s="226">
        <v>0.34160384360489426</v>
      </c>
      <c r="K669" s="227">
        <v>77.402410152230118</v>
      </c>
      <c r="M669" s="225">
        <v>2015</v>
      </c>
      <c r="N669" s="99">
        <f t="shared" ref="N669:P669" si="421">B669*(B122/100)</f>
        <v>0.73178237050304518</v>
      </c>
      <c r="O669" s="99">
        <f t="shared" si="421"/>
        <v>35.60696259215684</v>
      </c>
      <c r="P669" s="99">
        <f t="shared" si="421"/>
        <v>0</v>
      </c>
      <c r="Q669" s="115">
        <f t="shared" si="392"/>
        <v>8.4834681208604898</v>
      </c>
      <c r="R669" s="99">
        <f t="shared" si="393"/>
        <v>0</v>
      </c>
      <c r="S669" s="99">
        <v>0</v>
      </c>
      <c r="T669" s="99">
        <v>0</v>
      </c>
      <c r="U669" s="99">
        <v>0</v>
      </c>
      <c r="V669" s="99">
        <f t="shared" si="394"/>
        <v>0.1726116409583906</v>
      </c>
      <c r="W669" s="99">
        <f t="shared" si="395"/>
        <v>36.984597749530792</v>
      </c>
    </row>
    <row r="670" spans="1:23" ht="15">
      <c r="A670" s="225">
        <v>2016</v>
      </c>
      <c r="B670" s="226">
        <v>5.6174317500000006</v>
      </c>
      <c r="C670" s="226">
        <v>37.130716122647065</v>
      </c>
      <c r="D670" s="226">
        <v>0</v>
      </c>
      <c r="E670" s="226">
        <v>17.526239191534199</v>
      </c>
      <c r="F670" s="226">
        <v>16.970432643388982</v>
      </c>
      <c r="G670" s="226">
        <v>1.8948351372032746</v>
      </c>
      <c r="H670" s="226">
        <v>0</v>
      </c>
      <c r="I670" s="226">
        <v>6.2112206024709522</v>
      </c>
      <c r="J670" s="226">
        <v>0.3995626036506652</v>
      </c>
      <c r="K670" s="227">
        <v>85.750438050895141</v>
      </c>
      <c r="M670" s="225">
        <v>2016</v>
      </c>
      <c r="N670" s="99">
        <f t="shared" ref="N670:P670" si="422">B670*(B123/100)</f>
        <v>0.89156494989221735</v>
      </c>
      <c r="O670" s="99">
        <f t="shared" si="422"/>
        <v>37.130716122647065</v>
      </c>
      <c r="P670" s="99">
        <f t="shared" si="422"/>
        <v>0</v>
      </c>
      <c r="Q670" s="115">
        <f t="shared" si="392"/>
        <v>8.7552424415252332</v>
      </c>
      <c r="R670" s="99">
        <f t="shared" si="393"/>
        <v>0</v>
      </c>
      <c r="S670" s="99">
        <v>0</v>
      </c>
      <c r="T670" s="99">
        <v>0</v>
      </c>
      <c r="U670" s="99">
        <v>0</v>
      </c>
      <c r="V670" s="99">
        <f t="shared" si="394"/>
        <v>0.1065142082953156</v>
      </c>
      <c r="W670" s="99">
        <f t="shared" si="395"/>
        <v>42.103991101703699</v>
      </c>
    </row>
    <row r="671" spans="1:23" ht="15">
      <c r="A671" s="225">
        <v>2017</v>
      </c>
      <c r="B671" s="226">
        <v>6.3923569999999996</v>
      </c>
      <c r="C671" s="226">
        <v>39.739029400219223</v>
      </c>
      <c r="D671" s="226">
        <v>0</v>
      </c>
      <c r="E671" s="226">
        <v>17.513404147784254</v>
      </c>
      <c r="F671" s="226">
        <v>17.157802100261158</v>
      </c>
      <c r="G671" s="226">
        <v>3.4126532366046471</v>
      </c>
      <c r="H671" s="226">
        <v>0</v>
      </c>
      <c r="I671" s="226">
        <v>5.8062928209643072</v>
      </c>
      <c r="J671" s="226">
        <v>0.19841070600670846</v>
      </c>
      <c r="K671" s="227">
        <v>90.21994941184029</v>
      </c>
      <c r="M671" s="225">
        <v>2017</v>
      </c>
      <c r="N671" s="99">
        <f t="shared" ref="N671:P671" si="423">B671*(B124/100)</f>
        <v>1.0653257884346734</v>
      </c>
      <c r="O671" s="99">
        <f t="shared" si="423"/>
        <v>39.739029400219223</v>
      </c>
      <c r="P671" s="99">
        <f t="shared" si="423"/>
        <v>0</v>
      </c>
      <c r="Q671" s="115">
        <f t="shared" si="392"/>
        <v>9.2590437302613395</v>
      </c>
      <c r="R671" s="99">
        <f t="shared" si="393"/>
        <v>0</v>
      </c>
      <c r="S671" s="99">
        <v>0</v>
      </c>
      <c r="T671" s="99">
        <v>0</v>
      </c>
      <c r="U671" s="99">
        <v>0</v>
      </c>
      <c r="V671" s="99">
        <f t="shared" si="394"/>
        <v>0.13317421242978075</v>
      </c>
      <c r="W671" s="99">
        <f t="shared" si="395"/>
        <v>44.032964405022611</v>
      </c>
    </row>
    <row r="672" spans="1:23" ht="15">
      <c r="A672" s="225" t="s">
        <v>1133</v>
      </c>
      <c r="B672" s="226">
        <v>6.7924026602490102</v>
      </c>
      <c r="C672" s="226">
        <v>42.075501942181127</v>
      </c>
      <c r="D672" s="226">
        <v>0</v>
      </c>
      <c r="E672" s="226">
        <v>18.623655857967801</v>
      </c>
      <c r="F672" s="226">
        <v>17.576202755016638</v>
      </c>
      <c r="G672" s="226">
        <v>4.4192897479881887</v>
      </c>
      <c r="H672" s="226">
        <v>0</v>
      </c>
      <c r="I672" s="226">
        <v>6.5743088605713904</v>
      </c>
      <c r="J672" s="226">
        <v>0.27757501137786439</v>
      </c>
      <c r="K672" s="227">
        <v>96.338936835352015</v>
      </c>
    </row>
    <row r="673" spans="1:23" ht="15">
      <c r="A673" s="225" t="s">
        <v>1134</v>
      </c>
      <c r="B673" s="226">
        <v>7.1886242686786916</v>
      </c>
      <c r="C673" s="226">
        <v>43.533408482253733</v>
      </c>
      <c r="D673" s="226">
        <v>0</v>
      </c>
      <c r="E673" s="226">
        <v>19.811779903782213</v>
      </c>
      <c r="F673" s="226">
        <v>18.281640851142999</v>
      </c>
      <c r="G673" s="226">
        <v>0.93523710018638306</v>
      </c>
      <c r="H673" s="226">
        <v>0</v>
      </c>
      <c r="I673" s="226">
        <v>6.9363243272541633</v>
      </c>
      <c r="J673" s="226">
        <v>0.29427363784953381</v>
      </c>
      <c r="K673" s="227">
        <v>96.981288571147715</v>
      </c>
    </row>
    <row r="676" spans="1:23" ht="15.75">
      <c r="A676" s="246" t="s">
        <v>1145</v>
      </c>
      <c r="B676" s="245"/>
      <c r="C676" s="245"/>
      <c r="D676" s="245"/>
      <c r="E676" s="245"/>
      <c r="F676" s="245"/>
      <c r="G676" s="245"/>
      <c r="H676" s="245"/>
      <c r="I676" s="245"/>
      <c r="J676" s="245"/>
      <c r="K676" s="245"/>
    </row>
    <row r="677" spans="1:23" ht="15.75" thickBot="1">
      <c r="A677" s="241" t="s">
        <v>1123</v>
      </c>
      <c r="B677" s="242"/>
      <c r="C677" s="242"/>
      <c r="D677" s="242"/>
      <c r="E677" s="242"/>
      <c r="F677" s="242"/>
      <c r="G677" s="242"/>
      <c r="H677" s="242"/>
      <c r="I677" s="242"/>
      <c r="J677" s="242"/>
      <c r="K677" s="242"/>
    </row>
    <row r="678" spans="1:23" ht="60">
      <c r="A678" s="239" t="s">
        <v>1100</v>
      </c>
      <c r="B678" s="239" t="s">
        <v>1124</v>
      </c>
      <c r="C678" s="239" t="s">
        <v>1125</v>
      </c>
      <c r="D678" s="239" t="s">
        <v>1126</v>
      </c>
      <c r="E678" s="239" t="s">
        <v>1127</v>
      </c>
      <c r="F678" s="239" t="s">
        <v>1128</v>
      </c>
      <c r="G678" s="239" t="s">
        <v>1129</v>
      </c>
      <c r="H678" s="239" t="s">
        <v>1130</v>
      </c>
      <c r="I678" s="239" t="s">
        <v>1131</v>
      </c>
      <c r="J678" s="239" t="s">
        <v>1132</v>
      </c>
      <c r="K678" s="240" t="s">
        <v>868</v>
      </c>
      <c r="M678" s="243" t="s">
        <v>1100</v>
      </c>
      <c r="N678" s="243" t="s">
        <v>1124</v>
      </c>
      <c r="O678" s="243" t="s">
        <v>1125</v>
      </c>
      <c r="P678" s="243" t="s">
        <v>1126</v>
      </c>
      <c r="Q678" s="243" t="s">
        <v>1127</v>
      </c>
      <c r="R678" s="243" t="s">
        <v>1128</v>
      </c>
      <c r="S678" s="243" t="s">
        <v>1129</v>
      </c>
      <c r="T678" s="243" t="s">
        <v>1130</v>
      </c>
      <c r="U678" s="243" t="s">
        <v>1131</v>
      </c>
      <c r="V678" s="243" t="s">
        <v>1132</v>
      </c>
      <c r="W678" s="244" t="s">
        <v>868</v>
      </c>
    </row>
    <row r="679" spans="1:23" ht="15">
      <c r="A679" s="236">
        <v>1975</v>
      </c>
      <c r="B679" s="237">
        <v>2.2294999999999998</v>
      </c>
      <c r="C679" s="237">
        <v>0.12830000000000003</v>
      </c>
      <c r="D679" s="237">
        <v>4.1500000000000002E-2</v>
      </c>
      <c r="E679" s="237">
        <v>2.8919999999999999</v>
      </c>
      <c r="F679" s="237">
        <v>2.4270999999999998</v>
      </c>
      <c r="G679" s="237">
        <v>0</v>
      </c>
      <c r="H679" s="237">
        <v>0</v>
      </c>
      <c r="I679" s="237">
        <v>0.9194</v>
      </c>
      <c r="J679" s="237">
        <v>4.7799999999999995E-2</v>
      </c>
      <c r="K679" s="238">
        <v>8.6855999999999991</v>
      </c>
      <c r="M679" s="236">
        <v>1975</v>
      </c>
      <c r="N679" s="99"/>
      <c r="O679" s="99"/>
      <c r="P679" s="99"/>
      <c r="Q679" s="99"/>
      <c r="R679" s="99"/>
      <c r="S679" s="99"/>
      <c r="T679" s="99"/>
      <c r="U679" s="99"/>
      <c r="V679" s="99"/>
      <c r="W679" s="99"/>
    </row>
    <row r="680" spans="1:23" ht="15">
      <c r="A680" s="236">
        <v>1976</v>
      </c>
      <c r="B680" s="237">
        <v>2.4104000000000001</v>
      </c>
      <c r="C680" s="237">
        <v>0.14460000000000001</v>
      </c>
      <c r="D680" s="237">
        <v>4.53E-2</v>
      </c>
      <c r="E680" s="237">
        <v>3.0807000000000002</v>
      </c>
      <c r="F680" s="237">
        <v>2.6425999999999998</v>
      </c>
      <c r="G680" s="237">
        <v>0</v>
      </c>
      <c r="H680" s="237">
        <v>0</v>
      </c>
      <c r="I680" s="237">
        <v>0.9254</v>
      </c>
      <c r="J680" s="237">
        <v>4.7700000000000006E-2</v>
      </c>
      <c r="K680" s="238">
        <v>9.2967000000000013</v>
      </c>
      <c r="M680" s="236">
        <v>1976</v>
      </c>
      <c r="N680" s="99"/>
      <c r="O680" s="99"/>
      <c r="P680" s="99"/>
      <c r="Q680" s="99"/>
      <c r="R680" s="99"/>
      <c r="S680" s="99"/>
      <c r="T680" s="99"/>
      <c r="U680" s="99"/>
      <c r="V680" s="99"/>
      <c r="W680" s="99"/>
    </row>
    <row r="681" spans="1:23" ht="15">
      <c r="A681" s="236">
        <v>1977</v>
      </c>
      <c r="B681" s="237">
        <v>2.7542</v>
      </c>
      <c r="C681" s="237">
        <v>0.17100000000000001</v>
      </c>
      <c r="D681" s="237">
        <v>5.21E-2</v>
      </c>
      <c r="E681" s="237">
        <v>3.4798999999999998</v>
      </c>
      <c r="F681" s="237">
        <v>3.0460000000000003</v>
      </c>
      <c r="G681" s="237">
        <v>0</v>
      </c>
      <c r="H681" s="237">
        <v>0</v>
      </c>
      <c r="I681" s="237">
        <v>0.99060000000000004</v>
      </c>
      <c r="J681" s="237">
        <v>5.0700000000000002E-2</v>
      </c>
      <c r="K681" s="238">
        <v>10.544500000000001</v>
      </c>
      <c r="M681" s="236">
        <v>1977</v>
      </c>
      <c r="N681" s="99"/>
      <c r="O681" s="99"/>
      <c r="P681" s="99"/>
      <c r="Q681" s="99"/>
      <c r="R681" s="99"/>
      <c r="S681" s="99"/>
      <c r="T681" s="99"/>
      <c r="U681" s="99"/>
      <c r="V681" s="99"/>
      <c r="W681" s="99"/>
    </row>
    <row r="682" spans="1:23" ht="15">
      <c r="A682" s="236">
        <v>1978</v>
      </c>
      <c r="B682" s="237">
        <v>3.0747</v>
      </c>
      <c r="C682" s="237">
        <v>0.19650000000000001</v>
      </c>
      <c r="D682" s="237">
        <v>5.8599999999999999E-2</v>
      </c>
      <c r="E682" s="237">
        <v>3.8516999999999997</v>
      </c>
      <c r="F682" s="237">
        <v>3.4355000000000002</v>
      </c>
      <c r="G682" s="237">
        <v>0</v>
      </c>
      <c r="H682" s="237">
        <v>0</v>
      </c>
      <c r="I682" s="237">
        <v>1.0412999999999999</v>
      </c>
      <c r="J682" s="237">
        <v>5.2899999999999996E-2</v>
      </c>
      <c r="K682" s="238">
        <v>11.7112</v>
      </c>
      <c r="M682" s="236">
        <v>1978</v>
      </c>
      <c r="N682" s="99"/>
      <c r="O682" s="99"/>
      <c r="P682" s="99"/>
      <c r="Q682" s="99"/>
      <c r="R682" s="99"/>
      <c r="S682" s="99"/>
      <c r="T682" s="99"/>
      <c r="U682" s="99"/>
      <c r="V682" s="99"/>
      <c r="W682" s="99"/>
    </row>
    <row r="683" spans="1:23" ht="15">
      <c r="A683" s="236">
        <v>1979</v>
      </c>
      <c r="B683" s="237">
        <v>3.2662</v>
      </c>
      <c r="C683" s="237">
        <v>0.21390000000000001</v>
      </c>
      <c r="D683" s="237">
        <v>6.25E-2</v>
      </c>
      <c r="E683" s="237">
        <v>4.0667999999999997</v>
      </c>
      <c r="F683" s="237">
        <v>3.6924000000000006</v>
      </c>
      <c r="G683" s="237">
        <v>0</v>
      </c>
      <c r="H683" s="237">
        <v>0</v>
      </c>
      <c r="I683" s="237">
        <v>1.0466</v>
      </c>
      <c r="J683" s="237">
        <v>5.2899999999999996E-2</v>
      </c>
      <c r="K683" s="238">
        <v>12.401299999999999</v>
      </c>
      <c r="M683" s="236">
        <v>1979</v>
      </c>
      <c r="N683" s="99"/>
      <c r="O683" s="99"/>
      <c r="P683" s="99"/>
      <c r="Q683" s="99"/>
      <c r="R683" s="99"/>
      <c r="S683" s="99"/>
      <c r="T683" s="99"/>
      <c r="U683" s="99"/>
      <c r="V683" s="99"/>
      <c r="W683" s="99"/>
    </row>
    <row r="684" spans="1:23" ht="15">
      <c r="A684" s="236">
        <v>1980</v>
      </c>
      <c r="B684" s="237">
        <v>3.4796</v>
      </c>
      <c r="C684" s="237">
        <v>0.23269999999999999</v>
      </c>
      <c r="D684" s="237">
        <v>6.7000000000000004E-2</v>
      </c>
      <c r="E684" s="237">
        <v>4.315900000000001</v>
      </c>
      <c r="F684" s="237">
        <v>3.9857</v>
      </c>
      <c r="G684" s="237">
        <v>0</v>
      </c>
      <c r="H684" s="237">
        <v>0</v>
      </c>
      <c r="I684" s="237">
        <v>1.0589999999999999</v>
      </c>
      <c r="J684" s="237">
        <v>5.3100000000000001E-2</v>
      </c>
      <c r="K684" s="238">
        <v>13.193000000000001</v>
      </c>
      <c r="M684" s="236">
        <v>1980</v>
      </c>
      <c r="N684" s="99"/>
      <c r="O684" s="99"/>
      <c r="P684" s="99"/>
      <c r="Q684" s="99"/>
      <c r="R684" s="99"/>
      <c r="S684" s="99"/>
      <c r="T684" s="99"/>
      <c r="U684" s="99"/>
      <c r="V684" s="99"/>
      <c r="W684" s="99"/>
    </row>
    <row r="685" spans="1:23" ht="15">
      <c r="A685" s="236">
        <v>1981</v>
      </c>
      <c r="B685" s="237">
        <v>3.8435000000000001</v>
      </c>
      <c r="C685" s="237">
        <v>0.26169999999999999</v>
      </c>
      <c r="D685" s="237">
        <v>7.4299999999999991E-2</v>
      </c>
      <c r="E685" s="237">
        <v>4.7586000000000004</v>
      </c>
      <c r="F685" s="237">
        <v>4.4668999999999999</v>
      </c>
      <c r="G685" s="237">
        <v>0</v>
      </c>
      <c r="H685" s="237">
        <v>0</v>
      </c>
      <c r="I685" s="237">
        <v>1.115</v>
      </c>
      <c r="J685" s="237">
        <v>5.5500000000000001E-2</v>
      </c>
      <c r="K685" s="238">
        <v>14.575500000000002</v>
      </c>
      <c r="M685" s="236">
        <v>1981</v>
      </c>
      <c r="N685" s="99"/>
      <c r="O685" s="99"/>
      <c r="P685" s="99"/>
      <c r="Q685" s="99"/>
      <c r="R685" s="99"/>
      <c r="S685" s="99"/>
      <c r="T685" s="99"/>
      <c r="U685" s="99"/>
      <c r="V685" s="99"/>
      <c r="W685" s="99"/>
    </row>
    <row r="686" spans="1:23" ht="15">
      <c r="A686" s="236">
        <v>1982</v>
      </c>
      <c r="B686" s="237">
        <v>4.0548999999999999</v>
      </c>
      <c r="C686" s="237">
        <v>0.28060000000000002</v>
      </c>
      <c r="D686" s="237">
        <v>7.8700000000000006E-2</v>
      </c>
      <c r="E686" s="237">
        <v>5.0205000000000011</v>
      </c>
      <c r="F686" s="237">
        <v>4.7881999999999998</v>
      </c>
      <c r="G686" s="237">
        <v>0</v>
      </c>
      <c r="H686" s="237">
        <v>0</v>
      </c>
      <c r="I686" s="237">
        <v>1.125</v>
      </c>
      <c r="J686" s="237">
        <v>5.5600000000000004E-2</v>
      </c>
      <c r="K686" s="238">
        <v>15.403500000000001</v>
      </c>
      <c r="M686" s="236">
        <v>1982</v>
      </c>
      <c r="N686" s="99"/>
      <c r="O686" s="99"/>
      <c r="P686" s="99"/>
      <c r="Q686" s="99"/>
      <c r="R686" s="99"/>
      <c r="S686" s="99"/>
      <c r="T686" s="99"/>
      <c r="U686" s="99"/>
      <c r="V686" s="99"/>
      <c r="W686" s="99"/>
    </row>
    <row r="687" spans="1:23" ht="15">
      <c r="A687" s="236">
        <v>1983</v>
      </c>
      <c r="B687" s="237">
        <v>4.4386000000000001</v>
      </c>
      <c r="C687" s="237">
        <v>0.3115</v>
      </c>
      <c r="D687" s="237">
        <v>8.6400000000000005E-2</v>
      </c>
      <c r="E687" s="237">
        <v>5.5053999999999998</v>
      </c>
      <c r="F687" s="237">
        <v>5.3330000000000002</v>
      </c>
      <c r="G687" s="237">
        <v>0</v>
      </c>
      <c r="H687" s="237">
        <v>0</v>
      </c>
      <c r="I687" s="237">
        <v>1.1807999999999998</v>
      </c>
      <c r="J687" s="237">
        <v>5.8000000000000003E-2</v>
      </c>
      <c r="K687" s="238">
        <v>16.913699999999999</v>
      </c>
      <c r="M687" s="236">
        <v>1983</v>
      </c>
      <c r="N687" s="99"/>
      <c r="O687" s="99"/>
      <c r="P687" s="99"/>
      <c r="Q687" s="99"/>
      <c r="R687" s="99"/>
      <c r="S687" s="99"/>
      <c r="T687" s="99"/>
      <c r="U687" s="99"/>
      <c r="V687" s="99"/>
      <c r="W687" s="99"/>
    </row>
    <row r="688" spans="1:23" ht="15">
      <c r="A688" s="236">
        <v>1984</v>
      </c>
      <c r="B688" s="237">
        <v>4.7371999999999996</v>
      </c>
      <c r="C688" s="237">
        <v>0.33679999999999999</v>
      </c>
      <c r="D688" s="237">
        <v>9.2499999999999999E-2</v>
      </c>
      <c r="E688" s="237">
        <v>5.8959000000000001</v>
      </c>
      <c r="F688" s="237">
        <v>5.7993999999999994</v>
      </c>
      <c r="G688" s="237">
        <v>0</v>
      </c>
      <c r="H688" s="237">
        <v>0</v>
      </c>
      <c r="I688" s="237">
        <v>1.2117</v>
      </c>
      <c r="J688" s="237">
        <v>5.91E-2</v>
      </c>
      <c r="K688" s="238">
        <v>18.1326</v>
      </c>
      <c r="M688" s="236">
        <v>1984</v>
      </c>
      <c r="N688" s="99"/>
      <c r="O688" s="99"/>
      <c r="P688" s="99"/>
      <c r="Q688" s="99"/>
      <c r="R688" s="99"/>
      <c r="S688" s="99"/>
      <c r="T688" s="99"/>
      <c r="U688" s="99"/>
      <c r="V688" s="99"/>
      <c r="W688" s="99"/>
    </row>
    <row r="689" spans="1:23" ht="15">
      <c r="A689" s="236">
        <v>1985</v>
      </c>
      <c r="B689" s="237">
        <v>5.1018999999999997</v>
      </c>
      <c r="C689" s="237">
        <v>0.36680000000000001</v>
      </c>
      <c r="D689" s="237">
        <v>9.9900000000000003E-2</v>
      </c>
      <c r="E689" s="237">
        <v>6.3815</v>
      </c>
      <c r="F689" s="237">
        <v>6.3731999999999998</v>
      </c>
      <c r="G689" s="237">
        <v>0</v>
      </c>
      <c r="H689" s="237">
        <v>0</v>
      </c>
      <c r="I689" s="237">
        <v>1.2575000000000001</v>
      </c>
      <c r="J689" s="237">
        <v>6.0899999999999996E-2</v>
      </c>
      <c r="K689" s="238">
        <v>19.6417</v>
      </c>
      <c r="M689" s="236">
        <v>1985</v>
      </c>
      <c r="N689" s="99"/>
      <c r="O689" s="99"/>
      <c r="P689" s="99"/>
      <c r="Q689" s="99"/>
      <c r="R689" s="99"/>
      <c r="S689" s="99"/>
      <c r="T689" s="99"/>
      <c r="U689" s="99"/>
      <c r="V689" s="99"/>
      <c r="W689" s="99"/>
    </row>
    <row r="690" spans="1:23" ht="15">
      <c r="A690" s="236">
        <v>1986</v>
      </c>
      <c r="B690" s="237">
        <v>5.8226952312925171</v>
      </c>
      <c r="C690" s="237">
        <v>0.40079999999999999</v>
      </c>
      <c r="D690" s="237">
        <v>0.10829999999999999</v>
      </c>
      <c r="E690" s="237">
        <v>6.9465000000000003</v>
      </c>
      <c r="F690" s="237">
        <v>7.043099999999999</v>
      </c>
      <c r="G690" s="237">
        <v>0</v>
      </c>
      <c r="H690" s="237">
        <v>0</v>
      </c>
      <c r="I690" s="237">
        <v>1.3132999999999999</v>
      </c>
      <c r="J690" s="237">
        <v>6.3200000000000006E-2</v>
      </c>
      <c r="K690" s="238">
        <v>21.697895231292517</v>
      </c>
      <c r="M690" s="236">
        <v>1986</v>
      </c>
      <c r="N690" s="99"/>
      <c r="O690" s="99"/>
      <c r="P690" s="99"/>
      <c r="Q690" s="99"/>
      <c r="R690" s="99"/>
      <c r="S690" s="99"/>
      <c r="T690" s="99"/>
      <c r="U690" s="99"/>
      <c r="V690" s="99"/>
      <c r="W690" s="99"/>
    </row>
    <row r="691" spans="1:23" ht="15">
      <c r="A691" s="236">
        <v>1987</v>
      </c>
      <c r="B691" s="237">
        <v>6.8178761068647962</v>
      </c>
      <c r="C691" s="237">
        <v>0.42949999999999999</v>
      </c>
      <c r="D691" s="237">
        <v>0.1153</v>
      </c>
      <c r="E691" s="237">
        <v>7.4343000000000004</v>
      </c>
      <c r="F691" s="237">
        <v>7.6529999999999987</v>
      </c>
      <c r="G691" s="237">
        <v>0</v>
      </c>
      <c r="H691" s="237">
        <v>0</v>
      </c>
      <c r="I691" s="237">
        <v>1.3492</v>
      </c>
      <c r="J691" s="237">
        <v>6.4399999999999999E-2</v>
      </c>
      <c r="K691" s="238">
        <v>23.863576106864794</v>
      </c>
      <c r="M691" s="236">
        <v>1987</v>
      </c>
      <c r="N691" s="99"/>
      <c r="O691" s="99"/>
      <c r="P691" s="99"/>
      <c r="Q691" s="99"/>
      <c r="R691" s="99"/>
      <c r="S691" s="99"/>
      <c r="T691" s="99"/>
      <c r="U691" s="99"/>
      <c r="V691" s="99"/>
      <c r="W691" s="99"/>
    </row>
    <row r="692" spans="1:23" ht="15">
      <c r="A692" s="236">
        <v>1988</v>
      </c>
      <c r="B692" s="237">
        <v>8.5453403037729583</v>
      </c>
      <c r="C692" s="237">
        <v>0.4703</v>
      </c>
      <c r="D692" s="237">
        <v>0.12540000000000001</v>
      </c>
      <c r="E692" s="237">
        <v>8.1475999999999988</v>
      </c>
      <c r="F692" s="237">
        <v>8.516</v>
      </c>
      <c r="G692" s="237">
        <v>0</v>
      </c>
      <c r="H692" s="237">
        <v>0</v>
      </c>
      <c r="I692" s="237">
        <v>1.4197</v>
      </c>
      <c r="J692" s="237">
        <v>6.7299999999999999E-2</v>
      </c>
      <c r="K692" s="238">
        <v>27.291640303772954</v>
      </c>
      <c r="M692" s="236">
        <v>1988</v>
      </c>
      <c r="N692" s="99">
        <f>B692*(B95/100)</f>
        <v>2.3257756587305205</v>
      </c>
      <c r="O692" s="99">
        <f>C692*(C95/100)</f>
        <v>0.4703</v>
      </c>
      <c r="P692" s="99">
        <f>D692*(D95/100)</f>
        <v>0.12511177483577596</v>
      </c>
      <c r="Q692" s="115">
        <f>E693*(H95/100)</f>
        <v>5.2648340880734921</v>
      </c>
      <c r="R692" s="99">
        <f>F692*(L595/100)</f>
        <v>0</v>
      </c>
      <c r="S692" s="99">
        <v>0</v>
      </c>
      <c r="T692" s="99">
        <v>0</v>
      </c>
      <c r="U692" s="99">
        <v>0</v>
      </c>
      <c r="V692" s="99">
        <f>J693*(S95/100)</f>
        <v>2.7592024376511138E-2</v>
      </c>
      <c r="W692" s="99">
        <f>K692*(T95/100)</f>
        <v>15.865557736459243</v>
      </c>
    </row>
    <row r="693" spans="1:23" ht="15">
      <c r="A693" s="236">
        <v>1989</v>
      </c>
      <c r="B693" s="237">
        <v>8.9407399415000004</v>
      </c>
      <c r="C693" s="237">
        <v>0.50800000000000001</v>
      </c>
      <c r="D693" s="237">
        <v>0.13469999999999999</v>
      </c>
      <c r="E693" s="237">
        <v>8.8290999999999986</v>
      </c>
      <c r="F693" s="237">
        <v>9.3710000000000004</v>
      </c>
      <c r="G693" s="237">
        <v>0</v>
      </c>
      <c r="H693" s="237">
        <v>0</v>
      </c>
      <c r="I693" s="237">
        <v>1.4774</v>
      </c>
      <c r="J693" s="237">
        <v>6.9599999999999995E-2</v>
      </c>
      <c r="K693" s="238">
        <v>29.330539941500003</v>
      </c>
      <c r="M693" s="236">
        <v>1989</v>
      </c>
      <c r="N693" s="99">
        <f t="shared" ref="N693:P693" si="424">B693*(B96/100)</f>
        <v>2.2411126890914113</v>
      </c>
      <c r="O693" s="99">
        <f t="shared" si="424"/>
        <v>0.50800000000000001</v>
      </c>
      <c r="P693" s="99">
        <f t="shared" si="424"/>
        <v>0.13433390384331786</v>
      </c>
      <c r="Q693" s="115">
        <f t="shared" ref="Q693:Q721" si="425">E694*(H96/100)</f>
        <v>4.9339866059668012</v>
      </c>
      <c r="R693" s="99">
        <f t="shared" ref="R693:R721" si="426">F693*(L596/100)</f>
        <v>0</v>
      </c>
      <c r="S693" s="99">
        <v>0</v>
      </c>
      <c r="T693" s="99">
        <v>0</v>
      </c>
      <c r="U693" s="99">
        <v>0</v>
      </c>
      <c r="V693" s="99">
        <f t="shared" ref="V693:V721" si="427">J694*(S96/100)</f>
        <v>2.5692318651251659E-2</v>
      </c>
      <c r="W693" s="99">
        <f t="shared" ref="W693:W721" si="428">K693*(T96/100)</f>
        <v>16.638646006450056</v>
      </c>
    </row>
    <row r="694" spans="1:23" ht="15">
      <c r="A694" s="236">
        <v>1990</v>
      </c>
      <c r="B694" s="237">
        <v>8.9103512645000009</v>
      </c>
      <c r="C694" s="237">
        <v>0.48049999999999998</v>
      </c>
      <c r="D694" s="237">
        <v>0.12670000000000001</v>
      </c>
      <c r="E694" s="237">
        <v>8.3947000000000003</v>
      </c>
      <c r="F694" s="237">
        <v>9.0492000000000008</v>
      </c>
      <c r="G694" s="237">
        <v>0</v>
      </c>
      <c r="H694" s="237">
        <v>0</v>
      </c>
      <c r="I694" s="237">
        <v>1.3491</v>
      </c>
      <c r="J694" s="237">
        <v>6.3100000000000003E-2</v>
      </c>
      <c r="K694" s="238">
        <v>28.373651264499998</v>
      </c>
      <c r="M694" s="236">
        <v>1990</v>
      </c>
      <c r="N694" s="99">
        <f t="shared" ref="N694:P694" si="429">B694*(B97/100)</f>
        <v>2.0541101801374877</v>
      </c>
      <c r="O694" s="99">
        <f t="shared" si="429"/>
        <v>0.48049999999999998</v>
      </c>
      <c r="P694" s="99">
        <f t="shared" si="429"/>
        <v>0.12632713063884432</v>
      </c>
      <c r="Q694" s="115">
        <f t="shared" si="425"/>
        <v>5.7266984202369429</v>
      </c>
      <c r="R694" s="99">
        <f t="shared" si="426"/>
        <v>0</v>
      </c>
      <c r="S694" s="99">
        <v>0</v>
      </c>
      <c r="T694" s="99">
        <v>0</v>
      </c>
      <c r="U694" s="99">
        <v>0</v>
      </c>
      <c r="V694" s="99">
        <f t="shared" si="427"/>
        <v>2.9838781316655481E-2</v>
      </c>
      <c r="W694" s="99">
        <f t="shared" si="428"/>
        <v>15.858478892718621</v>
      </c>
    </row>
    <row r="695" spans="1:23" ht="15">
      <c r="A695" s="236">
        <v>1991</v>
      </c>
      <c r="B695" s="237">
        <v>8.9133901322500009</v>
      </c>
      <c r="C695" s="237">
        <v>0.56989999999999996</v>
      </c>
      <c r="D695" s="237">
        <v>0.14959999999999998</v>
      </c>
      <c r="E695" s="237">
        <v>10.027100000000001</v>
      </c>
      <c r="F695" s="237">
        <v>10.9794</v>
      </c>
      <c r="G695" s="237">
        <v>0</v>
      </c>
      <c r="H695" s="237">
        <v>0</v>
      </c>
      <c r="I695" s="237">
        <v>1.5475999999999999</v>
      </c>
      <c r="J695" s="237">
        <v>7.1900000000000006E-2</v>
      </c>
      <c r="K695" s="238">
        <v>32.258890132250002</v>
      </c>
      <c r="M695" s="236">
        <v>1991</v>
      </c>
      <c r="N695" s="99">
        <f t="shared" ref="N695:P695" si="430">B695*(B98/100)</f>
        <v>2.1564123963021991</v>
      </c>
      <c r="O695" s="99">
        <f t="shared" si="430"/>
        <v>0.56989999999999996</v>
      </c>
      <c r="P695" s="99">
        <f t="shared" si="430"/>
        <v>0.14899418224543928</v>
      </c>
      <c r="Q695" s="115">
        <f t="shared" si="425"/>
        <v>5.1629243677629395</v>
      </c>
      <c r="R695" s="99">
        <f t="shared" si="426"/>
        <v>0</v>
      </c>
      <c r="S695" s="99">
        <v>0</v>
      </c>
      <c r="T695" s="99">
        <v>0</v>
      </c>
      <c r="U695" s="99">
        <v>0</v>
      </c>
      <c r="V695" s="99">
        <f t="shared" si="427"/>
        <v>2.688321115982964E-2</v>
      </c>
      <c r="W695" s="99">
        <f t="shared" si="428"/>
        <v>17.813320175750778</v>
      </c>
    </row>
    <row r="696" spans="1:23" ht="15">
      <c r="A696" s="236">
        <v>1992</v>
      </c>
      <c r="B696" s="237">
        <v>8.7614467499999993</v>
      </c>
      <c r="C696" s="237">
        <v>0.5302</v>
      </c>
      <c r="D696" s="237">
        <v>0.13850000000000001</v>
      </c>
      <c r="E696" s="237">
        <v>9.4147999999999996</v>
      </c>
      <c r="F696" s="237">
        <v>9.4099009822856434</v>
      </c>
      <c r="G696" s="237">
        <v>0</v>
      </c>
      <c r="H696" s="237">
        <v>0</v>
      </c>
      <c r="I696" s="237">
        <v>1.3952</v>
      </c>
      <c r="J696" s="237">
        <v>6.4299999999999996E-2</v>
      </c>
      <c r="K696" s="238">
        <v>29.714347732285638</v>
      </c>
      <c r="M696" s="236">
        <v>1992</v>
      </c>
      <c r="N696" s="99">
        <f t="shared" ref="N696:P696" si="431">B696*(B99/100)</f>
        <v>2.0506809614619903</v>
      </c>
      <c r="O696" s="99">
        <f t="shared" si="431"/>
        <v>0.5302</v>
      </c>
      <c r="P696" s="99">
        <f t="shared" si="431"/>
        <v>0.13769552411133743</v>
      </c>
      <c r="Q696" s="115">
        <f t="shared" si="425"/>
        <v>4.5124324907051836</v>
      </c>
      <c r="R696" s="99">
        <f t="shared" si="426"/>
        <v>0</v>
      </c>
      <c r="S696" s="99">
        <v>0</v>
      </c>
      <c r="T696" s="99">
        <v>0</v>
      </c>
      <c r="U696" s="99">
        <v>0</v>
      </c>
      <c r="V696" s="99">
        <f t="shared" si="427"/>
        <v>2.1898842275247497E-2</v>
      </c>
      <c r="W696" s="99">
        <f t="shared" si="428"/>
        <v>16.099236269629252</v>
      </c>
    </row>
    <row r="697" spans="1:23" ht="15">
      <c r="A697" s="236">
        <v>1993</v>
      </c>
      <c r="B697" s="237">
        <v>8.6186199704999993</v>
      </c>
      <c r="C697" s="237">
        <v>0.481580375</v>
      </c>
      <c r="D697" s="237">
        <v>0.10294547291022894</v>
      </c>
      <c r="E697" s="237">
        <v>8.4528110960031402</v>
      </c>
      <c r="F697" s="237">
        <v>9.4384500446129547</v>
      </c>
      <c r="G697" s="237">
        <v>0</v>
      </c>
      <c r="H697" s="237">
        <v>0</v>
      </c>
      <c r="I697" s="237">
        <v>1.1796166523404745</v>
      </c>
      <c r="J697" s="237">
        <v>5.1962518438339003E-2</v>
      </c>
      <c r="K697" s="238">
        <v>28.325986129805138</v>
      </c>
      <c r="M697" s="236">
        <v>1993</v>
      </c>
      <c r="N697" s="99">
        <f t="shared" ref="N697:P697" si="432">B697*(B100/100)</f>
        <v>1.7817414642575853</v>
      </c>
      <c r="O697" s="99">
        <f t="shared" si="432"/>
        <v>0.481580375</v>
      </c>
      <c r="P697" s="99">
        <f t="shared" si="432"/>
        <v>0.10232891779980181</v>
      </c>
      <c r="Q697" s="115">
        <f t="shared" si="425"/>
        <v>4.6114707600132467</v>
      </c>
      <c r="R697" s="99">
        <f t="shared" si="426"/>
        <v>0</v>
      </c>
      <c r="S697" s="99">
        <v>0</v>
      </c>
      <c r="T697" s="99">
        <v>0</v>
      </c>
      <c r="U697" s="99">
        <v>0</v>
      </c>
      <c r="V697" s="99">
        <f t="shared" si="427"/>
        <v>8.9708025983346998E-2</v>
      </c>
      <c r="W697" s="99">
        <f t="shared" si="428"/>
        <v>15.248239323747194</v>
      </c>
    </row>
    <row r="698" spans="1:23" ht="15">
      <c r="A698" s="236">
        <v>1994</v>
      </c>
      <c r="B698" s="237">
        <v>8.0640266247500012</v>
      </c>
      <c r="C698" s="237">
        <v>0.38692859179457401</v>
      </c>
      <c r="D698" s="237">
        <v>8.3783035214822277E-2</v>
      </c>
      <c r="E698" s="237">
        <v>8.5882669788918786</v>
      </c>
      <c r="F698" s="237">
        <v>8.5492392848207803</v>
      </c>
      <c r="G698" s="237">
        <v>0</v>
      </c>
      <c r="H698" s="237">
        <v>0</v>
      </c>
      <c r="I698" s="237">
        <v>0.89800358869350427</v>
      </c>
      <c r="J698" s="237">
        <v>0.19861565261446876</v>
      </c>
      <c r="K698" s="238">
        <v>26.768863756780025</v>
      </c>
      <c r="M698" s="236">
        <v>1994</v>
      </c>
      <c r="N698" s="99">
        <f t="shared" ref="N698:P698" si="433">B698*(B101/100)</f>
        <v>1.5479787072940219</v>
      </c>
      <c r="O698" s="99">
        <f t="shared" si="433"/>
        <v>0.38692859179457401</v>
      </c>
      <c r="P698" s="99">
        <f t="shared" si="433"/>
        <v>8.3162781908762293E-2</v>
      </c>
      <c r="Q698" s="115">
        <f t="shared" si="425"/>
        <v>4.722285453625414</v>
      </c>
      <c r="R698" s="99">
        <f t="shared" si="426"/>
        <v>0</v>
      </c>
      <c r="S698" s="99">
        <v>0</v>
      </c>
      <c r="T698" s="99">
        <v>0</v>
      </c>
      <c r="U698" s="99">
        <v>0</v>
      </c>
      <c r="V698" s="99">
        <f t="shared" si="427"/>
        <v>9.4600440827610682E-2</v>
      </c>
      <c r="W698" s="99">
        <f t="shared" si="428"/>
        <v>14.587276919120921</v>
      </c>
    </row>
    <row r="699" spans="1:23" ht="15">
      <c r="A699" s="236">
        <v>1995</v>
      </c>
      <c r="B699" s="237">
        <v>5.0820104337499998</v>
      </c>
      <c r="C699" s="237">
        <v>0.37711670801246316</v>
      </c>
      <c r="D699" s="237">
        <v>7.105979604766953E-2</v>
      </c>
      <c r="E699" s="237">
        <v>8.6418033490125001</v>
      </c>
      <c r="F699" s="237">
        <v>9.1435561722313032</v>
      </c>
      <c r="G699" s="237">
        <v>0</v>
      </c>
      <c r="H699" s="237">
        <v>0</v>
      </c>
      <c r="I699" s="237">
        <v>1.1786254622292658</v>
      </c>
      <c r="J699" s="237">
        <v>0.19846355344250746</v>
      </c>
      <c r="K699" s="238">
        <v>24.692635474725709</v>
      </c>
      <c r="M699" s="236">
        <v>1995</v>
      </c>
      <c r="N699" s="99">
        <f t="shared" ref="N699:P699" si="434">B699*(B102/100)</f>
        <v>1.2109157720972665</v>
      </c>
      <c r="O699" s="99">
        <f t="shared" si="434"/>
        <v>0.37711670801246316</v>
      </c>
      <c r="P699" s="99">
        <f t="shared" si="434"/>
        <v>7.0559650321245712E-2</v>
      </c>
      <c r="Q699" s="115">
        <f t="shared" si="425"/>
        <v>3.9809135325935907</v>
      </c>
      <c r="R699" s="99">
        <f t="shared" si="426"/>
        <v>0</v>
      </c>
      <c r="S699" s="99">
        <v>0</v>
      </c>
      <c r="T699" s="99">
        <v>0</v>
      </c>
      <c r="U699" s="99">
        <v>0</v>
      </c>
      <c r="V699" s="99">
        <f t="shared" si="427"/>
        <v>1.7691619342019318E-2</v>
      </c>
      <c r="W699" s="99">
        <f t="shared" si="428"/>
        <v>13.525944336930447</v>
      </c>
    </row>
    <row r="700" spans="1:23" ht="15">
      <c r="A700" s="236">
        <v>1996</v>
      </c>
      <c r="B700" s="237">
        <v>4.2747699999999993</v>
      </c>
      <c r="C700" s="237">
        <v>0.80686500655872551</v>
      </c>
      <c r="D700" s="237">
        <v>0</v>
      </c>
      <c r="E700" s="237">
        <v>7.2913581955866782</v>
      </c>
      <c r="F700" s="237">
        <v>8.5695686582123436</v>
      </c>
      <c r="G700" s="237">
        <v>4.9278517081875854</v>
      </c>
      <c r="H700" s="237">
        <v>0</v>
      </c>
      <c r="I700" s="237">
        <v>0.84231076459571663</v>
      </c>
      <c r="J700" s="237">
        <v>3.6749999999999998E-2</v>
      </c>
      <c r="K700" s="238">
        <v>26.749474333141048</v>
      </c>
      <c r="M700" s="236">
        <v>1996</v>
      </c>
      <c r="N700" s="99">
        <f t="shared" ref="N700:P700" si="435">B700*(B103/100)</f>
        <v>1.0613760579390135</v>
      </c>
      <c r="O700" s="99">
        <f t="shared" si="435"/>
        <v>0.80686500655872551</v>
      </c>
      <c r="P700" s="99">
        <f t="shared" si="435"/>
        <v>0</v>
      </c>
      <c r="Q700" s="115">
        <f t="shared" si="425"/>
        <v>5.8986684180264071</v>
      </c>
      <c r="R700" s="99">
        <f t="shared" si="426"/>
        <v>0</v>
      </c>
      <c r="S700" s="99">
        <v>0</v>
      </c>
      <c r="T700" s="99">
        <v>0</v>
      </c>
      <c r="U700" s="99">
        <v>0</v>
      </c>
      <c r="V700" s="99">
        <f t="shared" si="427"/>
        <v>3.1634785835963151E-2</v>
      </c>
      <c r="W700" s="99">
        <f t="shared" si="428"/>
        <v>14.655729271711298</v>
      </c>
    </row>
    <row r="701" spans="1:23" ht="15">
      <c r="A701" s="236">
        <v>1997</v>
      </c>
      <c r="B701" s="237">
        <v>3.59395</v>
      </c>
      <c r="C701" s="237">
        <v>0.91185571807729926</v>
      </c>
      <c r="D701" s="237">
        <v>0</v>
      </c>
      <c r="E701" s="237">
        <v>10.825817531262604</v>
      </c>
      <c r="F701" s="237">
        <v>10.31608957402503</v>
      </c>
      <c r="G701" s="237">
        <v>0</v>
      </c>
      <c r="H701" s="237">
        <v>0</v>
      </c>
      <c r="I701" s="237">
        <v>0.65103638563937061</v>
      </c>
      <c r="J701" s="237">
        <v>7.0389729729729733E-2</v>
      </c>
      <c r="K701" s="238">
        <v>26.369138938734036</v>
      </c>
      <c r="M701" s="236">
        <v>1997</v>
      </c>
      <c r="N701" s="99">
        <f t="shared" ref="N701:P701" si="436">B701*(B104/100)</f>
        <v>0.88938173579889668</v>
      </c>
      <c r="O701" s="99">
        <f t="shared" si="436"/>
        <v>0.91185571807729926</v>
      </c>
      <c r="P701" s="99">
        <f t="shared" si="436"/>
        <v>0</v>
      </c>
      <c r="Q701" s="115">
        <f t="shared" si="425"/>
        <v>5.2498427259065457</v>
      </c>
      <c r="R701" s="99">
        <f t="shared" si="426"/>
        <v>0</v>
      </c>
      <c r="S701" s="99">
        <v>0</v>
      </c>
      <c r="T701" s="99">
        <v>0</v>
      </c>
      <c r="U701" s="99">
        <v>0</v>
      </c>
      <c r="V701" s="99">
        <f t="shared" si="427"/>
        <v>4.8953218568541637E-2</v>
      </c>
      <c r="W701" s="99">
        <f t="shared" si="428"/>
        <v>14.682624706936975</v>
      </c>
    </row>
    <row r="702" spans="1:23" ht="15">
      <c r="A702" s="236">
        <v>1998</v>
      </c>
      <c r="B702" s="237">
        <v>3.2622790988803265</v>
      </c>
      <c r="C702" s="237">
        <v>0.90480840816799235</v>
      </c>
      <c r="D702" s="237">
        <v>0</v>
      </c>
      <c r="E702" s="237">
        <v>9.4446454562466933</v>
      </c>
      <c r="F702" s="237">
        <v>10.671137918525226</v>
      </c>
      <c r="G702" s="237">
        <v>1.1999999999999993</v>
      </c>
      <c r="H702" s="237">
        <v>0</v>
      </c>
      <c r="I702" s="237">
        <v>0.44018604308205522</v>
      </c>
      <c r="J702" s="237">
        <v>0.10325660472881865</v>
      </c>
      <c r="K702" s="238">
        <v>26.026313529631111</v>
      </c>
      <c r="M702" s="236">
        <v>1998</v>
      </c>
      <c r="N702" s="99">
        <f t="shared" ref="N702:P702" si="437">B702*(B105/100)</f>
        <v>0.78315056860785026</v>
      </c>
      <c r="O702" s="99">
        <f t="shared" si="437"/>
        <v>0.90480840816799235</v>
      </c>
      <c r="P702" s="99">
        <f t="shared" si="437"/>
        <v>0</v>
      </c>
      <c r="Q702" s="115">
        <f t="shared" si="425"/>
        <v>4.3265185192144848</v>
      </c>
      <c r="R702" s="99">
        <f t="shared" si="426"/>
        <v>0</v>
      </c>
      <c r="S702" s="99">
        <v>0</v>
      </c>
      <c r="T702" s="99">
        <v>0</v>
      </c>
      <c r="U702" s="99">
        <v>0</v>
      </c>
      <c r="V702" s="99">
        <f t="shared" si="427"/>
        <v>3.0172217369776943E-2</v>
      </c>
      <c r="W702" s="99">
        <f t="shared" si="428"/>
        <v>14.072771712483391</v>
      </c>
    </row>
    <row r="703" spans="1:23" ht="15">
      <c r="A703" s="236">
        <v>1999</v>
      </c>
      <c r="B703" s="237">
        <v>2.5689987326200265</v>
      </c>
      <c r="C703" s="237">
        <v>2.2361346901609722</v>
      </c>
      <c r="D703" s="237">
        <v>0</v>
      </c>
      <c r="E703" s="237">
        <v>8.1704179570045703</v>
      </c>
      <c r="F703" s="237">
        <v>7.6277668959308862</v>
      </c>
      <c r="G703" s="237">
        <v>0.38814521970894589</v>
      </c>
      <c r="H703" s="237">
        <v>0</v>
      </c>
      <c r="I703" s="237">
        <v>0</v>
      </c>
      <c r="J703" s="237">
        <v>8.2316216216216223E-2</v>
      </c>
      <c r="K703" s="238">
        <v>21.073779711641617</v>
      </c>
      <c r="M703" s="236">
        <v>1999</v>
      </c>
      <c r="N703" s="99">
        <f t="shared" ref="N703:P703" si="438">B703*(B106/100)</f>
        <v>0.58452167780440645</v>
      </c>
      <c r="O703" s="99">
        <f t="shared" si="438"/>
        <v>2.2361346901609722</v>
      </c>
      <c r="P703" s="99">
        <f t="shared" si="438"/>
        <v>0</v>
      </c>
      <c r="Q703" s="115">
        <f t="shared" si="425"/>
        <v>4.2280634256484904</v>
      </c>
      <c r="R703" s="99">
        <f t="shared" si="426"/>
        <v>0</v>
      </c>
      <c r="S703" s="99">
        <v>0</v>
      </c>
      <c r="T703" s="99">
        <v>0</v>
      </c>
      <c r="U703" s="99">
        <v>0</v>
      </c>
      <c r="V703" s="99">
        <f t="shared" si="427"/>
        <v>3.2971819801249837E-2</v>
      </c>
      <c r="W703" s="99">
        <f t="shared" si="428"/>
        <v>11.253087301614315</v>
      </c>
    </row>
    <row r="704" spans="1:23" ht="15">
      <c r="A704" s="236">
        <v>2000</v>
      </c>
      <c r="B704" s="237">
        <v>2.4439443852158584</v>
      </c>
      <c r="C704" s="237">
        <v>1.1206502184191709</v>
      </c>
      <c r="D704" s="237">
        <v>0</v>
      </c>
      <c r="E704" s="237">
        <v>7.7501353153637611</v>
      </c>
      <c r="F704" s="237">
        <v>7.1150064736156731</v>
      </c>
      <c r="G704" s="237">
        <v>0.62097688416599794</v>
      </c>
      <c r="H704" s="237">
        <v>0</v>
      </c>
      <c r="I704" s="237">
        <v>0.43862691420500144</v>
      </c>
      <c r="J704" s="237">
        <v>8.7094294820301121E-2</v>
      </c>
      <c r="K704" s="238">
        <v>19.576434485805763</v>
      </c>
      <c r="M704" s="236">
        <v>2000</v>
      </c>
      <c r="N704" s="99">
        <f t="shared" ref="N704:P704" si="439">B704*(B107/100)</f>
        <v>0.53939501833634296</v>
      </c>
      <c r="O704" s="99">
        <f t="shared" si="439"/>
        <v>1.1206502184191709</v>
      </c>
      <c r="P704" s="99">
        <f t="shared" si="439"/>
        <v>0</v>
      </c>
      <c r="Q704" s="115">
        <f t="shared" si="425"/>
        <v>3.5109020127428505</v>
      </c>
      <c r="R704" s="99">
        <f t="shared" si="426"/>
        <v>0</v>
      </c>
      <c r="S704" s="99">
        <v>0</v>
      </c>
      <c r="T704" s="99">
        <v>0</v>
      </c>
      <c r="U704" s="99">
        <v>0</v>
      </c>
      <c r="V704" s="99">
        <f t="shared" si="427"/>
        <v>1.4460331216219969E-2</v>
      </c>
      <c r="W704" s="99">
        <f t="shared" si="428"/>
        <v>10.311741503016879</v>
      </c>
    </row>
    <row r="705" spans="1:23" ht="15">
      <c r="A705" s="236">
        <v>2001</v>
      </c>
      <c r="B705" s="237">
        <v>8.5768601802949256</v>
      </c>
      <c r="C705" s="237">
        <v>2.1149637731330611</v>
      </c>
      <c r="D705" s="237">
        <v>0</v>
      </c>
      <c r="E705" s="237">
        <v>6.5214908206907678</v>
      </c>
      <c r="F705" s="237">
        <v>7.2213259597131128</v>
      </c>
      <c r="G705" s="237">
        <v>0.80931047253632116</v>
      </c>
      <c r="H705" s="237">
        <v>0</v>
      </c>
      <c r="I705" s="237">
        <v>1.0325994719375404</v>
      </c>
      <c r="J705" s="237">
        <v>3.8715675675675673E-2</v>
      </c>
      <c r="K705" s="238">
        <v>26.315266353981404</v>
      </c>
      <c r="M705" s="236">
        <v>2001</v>
      </c>
      <c r="N705" s="99">
        <f t="shared" ref="N705:P705" si="440">B705*(B108/100)</f>
        <v>1.7093590422768008</v>
      </c>
      <c r="O705" s="99">
        <f t="shared" si="440"/>
        <v>2.1149637731330611</v>
      </c>
      <c r="P705" s="99">
        <f t="shared" si="440"/>
        <v>0</v>
      </c>
      <c r="Q705" s="115">
        <f t="shared" si="425"/>
        <v>3.8156279892454052</v>
      </c>
      <c r="R705" s="99">
        <f t="shared" si="426"/>
        <v>0</v>
      </c>
      <c r="S705" s="99">
        <v>0</v>
      </c>
      <c r="T705" s="99">
        <v>0</v>
      </c>
      <c r="U705" s="99">
        <v>0</v>
      </c>
      <c r="V705" s="99">
        <f t="shared" si="427"/>
        <v>1.2856627818246863E-2</v>
      </c>
      <c r="W705" s="99">
        <f t="shared" si="428"/>
        <v>13.08987535994757</v>
      </c>
    </row>
    <row r="706" spans="1:23" ht="15">
      <c r="A706" s="236">
        <v>2002</v>
      </c>
      <c r="B706" s="237">
        <v>9.7919575000000005</v>
      </c>
      <c r="C706" s="237">
        <v>1.8840833730519502</v>
      </c>
      <c r="D706" s="237">
        <v>0</v>
      </c>
      <c r="E706" s="237">
        <v>7.2289363670270834</v>
      </c>
      <c r="F706" s="237">
        <v>7.8137600466154806</v>
      </c>
      <c r="G706" s="237">
        <v>0.60000000000000131</v>
      </c>
      <c r="H706" s="237">
        <v>0</v>
      </c>
      <c r="I706" s="237">
        <v>1.3924886919103274</v>
      </c>
      <c r="J706" s="237">
        <v>3.9513405189711102E-2</v>
      </c>
      <c r="K706" s="238">
        <v>28.750739383794556</v>
      </c>
      <c r="M706" s="236">
        <v>2002</v>
      </c>
      <c r="N706" s="99">
        <f t="shared" ref="N706:P706" si="441">B706*(B109/100)</f>
        <v>1.8084450282733568</v>
      </c>
      <c r="O706" s="99">
        <f t="shared" si="441"/>
        <v>1.8840833730519502</v>
      </c>
      <c r="P706" s="99">
        <f t="shared" si="441"/>
        <v>0</v>
      </c>
      <c r="Q706" s="115">
        <f t="shared" si="425"/>
        <v>4.6236311685239384</v>
      </c>
      <c r="R706" s="99">
        <f t="shared" si="426"/>
        <v>0</v>
      </c>
      <c r="S706" s="99">
        <v>0</v>
      </c>
      <c r="T706" s="99">
        <v>0</v>
      </c>
      <c r="U706" s="99">
        <v>0</v>
      </c>
      <c r="V706" s="99">
        <f t="shared" si="427"/>
        <v>1.574762776206887E-2</v>
      </c>
      <c r="W706" s="99">
        <f t="shared" si="428"/>
        <v>14.087213444999438</v>
      </c>
    </row>
    <row r="707" spans="1:23" ht="15">
      <c r="A707" s="236">
        <v>2003</v>
      </c>
      <c r="B707" s="237">
        <v>6.3367399999999998</v>
      </c>
      <c r="C707" s="237">
        <v>2.833754405673591</v>
      </c>
      <c r="D707" s="237">
        <v>0</v>
      </c>
      <c r="E707" s="237">
        <v>8.8700579259792143</v>
      </c>
      <c r="F707" s="237">
        <v>9.0262367259487952</v>
      </c>
      <c r="G707" s="237">
        <v>0.69999999999999929</v>
      </c>
      <c r="H707" s="237">
        <v>0</v>
      </c>
      <c r="I707" s="237">
        <v>2.1311803077880285</v>
      </c>
      <c r="J707" s="237">
        <v>4.2389729729729729E-2</v>
      </c>
      <c r="K707" s="238">
        <v>29.940359095119359</v>
      </c>
      <c r="M707" s="236">
        <v>2003</v>
      </c>
      <c r="N707" s="99">
        <f t="shared" ref="N707:P707" si="442">B707*(B110/100)</f>
        <v>1.1585595525549535</v>
      </c>
      <c r="O707" s="99">
        <f t="shared" si="442"/>
        <v>2.833754405673591</v>
      </c>
      <c r="P707" s="99">
        <f t="shared" si="442"/>
        <v>0</v>
      </c>
      <c r="Q707" s="115">
        <f t="shared" si="425"/>
        <v>4.7001318761009037</v>
      </c>
      <c r="R707" s="99">
        <f t="shared" si="426"/>
        <v>0</v>
      </c>
      <c r="S707" s="99">
        <v>0</v>
      </c>
      <c r="T707" s="99">
        <v>0</v>
      </c>
      <c r="U707" s="99">
        <v>0</v>
      </c>
      <c r="V707" s="99">
        <f t="shared" si="427"/>
        <v>1.2505437890320934E-2</v>
      </c>
      <c r="W707" s="99">
        <f t="shared" si="428"/>
        <v>14.323733072204126</v>
      </c>
    </row>
    <row r="708" spans="1:23" ht="15">
      <c r="A708" s="236">
        <v>2004</v>
      </c>
      <c r="B708" s="237">
        <v>5.9507700000000003</v>
      </c>
      <c r="C708" s="237">
        <v>3.3265655256646838</v>
      </c>
      <c r="D708" s="237">
        <v>0</v>
      </c>
      <c r="E708" s="237">
        <v>8.9486066610255737</v>
      </c>
      <c r="F708" s="237">
        <v>8.9466541754467492</v>
      </c>
      <c r="G708" s="237">
        <v>0.70902917713323876</v>
      </c>
      <c r="H708" s="237">
        <v>0</v>
      </c>
      <c r="I708" s="237">
        <v>2.4435118048519371</v>
      </c>
      <c r="J708" s="237">
        <v>3.7327070391153197E-2</v>
      </c>
      <c r="K708" s="238">
        <v>30.362464414513337</v>
      </c>
      <c r="M708" s="236">
        <v>2004</v>
      </c>
      <c r="N708" s="99">
        <f t="shared" ref="N708:P708" si="443">B708*(B111/100)</f>
        <v>1.1076372300593591</v>
      </c>
      <c r="O708" s="99">
        <f t="shared" si="443"/>
        <v>3.3265655256646838</v>
      </c>
      <c r="P708" s="99">
        <f t="shared" si="443"/>
        <v>0</v>
      </c>
      <c r="Q708" s="115">
        <f t="shared" si="425"/>
        <v>6.5658604914833703</v>
      </c>
      <c r="R708" s="99">
        <f t="shared" si="426"/>
        <v>0</v>
      </c>
      <c r="S708" s="99">
        <v>0</v>
      </c>
      <c r="T708" s="99">
        <v>0</v>
      </c>
      <c r="U708" s="99">
        <v>0</v>
      </c>
      <c r="V708" s="99">
        <f t="shared" si="427"/>
        <v>2.2917773337780108E-2</v>
      </c>
      <c r="W708" s="99">
        <f t="shared" si="428"/>
        <v>14.749371230897388</v>
      </c>
    </row>
    <row r="709" spans="1:23" ht="15">
      <c r="A709" s="236">
        <v>2005</v>
      </c>
      <c r="B709" s="237">
        <v>20.929116000000008</v>
      </c>
      <c r="C709" s="237">
        <v>3.8904291429604307</v>
      </c>
      <c r="D709" s="237">
        <v>0</v>
      </c>
      <c r="E709" s="237">
        <v>12.255844468814193</v>
      </c>
      <c r="F709" s="237">
        <v>10.450185772724867</v>
      </c>
      <c r="G709" s="237">
        <v>1.2321707293573567</v>
      </c>
      <c r="H709" s="237">
        <v>0</v>
      </c>
      <c r="I709" s="237">
        <v>1.5845533457653764</v>
      </c>
      <c r="J709" s="237">
        <v>8.55437837837838E-2</v>
      </c>
      <c r="K709" s="238">
        <v>50.427843243406016</v>
      </c>
      <c r="M709" s="236">
        <v>2005</v>
      </c>
      <c r="N709" s="99">
        <f t="shared" ref="N709:P709" si="444">B709*(B112/100)</f>
        <v>3.7981095229497197</v>
      </c>
      <c r="O709" s="99">
        <f t="shared" si="444"/>
        <v>3.8904291429604307</v>
      </c>
      <c r="P709" s="99">
        <f t="shared" si="444"/>
        <v>0</v>
      </c>
      <c r="Q709" s="115">
        <f t="shared" si="425"/>
        <v>7.1332092412238719</v>
      </c>
      <c r="R709" s="99">
        <f t="shared" si="426"/>
        <v>0</v>
      </c>
      <c r="S709" s="99">
        <v>0</v>
      </c>
      <c r="T709" s="99">
        <v>0</v>
      </c>
      <c r="U709" s="99">
        <v>0</v>
      </c>
      <c r="V709" s="99">
        <f t="shared" si="427"/>
        <v>2.5203114738455767E-2</v>
      </c>
      <c r="W709" s="99">
        <f t="shared" si="428"/>
        <v>24.288088601116076</v>
      </c>
    </row>
    <row r="710" spans="1:23" ht="15">
      <c r="A710" s="236">
        <v>2006</v>
      </c>
      <c r="B710" s="237">
        <v>27.031809250000002</v>
      </c>
      <c r="C710" s="237">
        <v>4.7916938723561184</v>
      </c>
      <c r="D710" s="237">
        <v>0</v>
      </c>
      <c r="E710" s="237">
        <v>12.968236561559817</v>
      </c>
      <c r="F710" s="237">
        <v>11.304360770630051</v>
      </c>
      <c r="G710" s="237">
        <v>2.2999999999999998</v>
      </c>
      <c r="H710" s="237">
        <v>0</v>
      </c>
      <c r="I710" s="237">
        <v>2.0158380919220051</v>
      </c>
      <c r="J710" s="237">
        <v>8.6093883624624751E-2</v>
      </c>
      <c r="K710" s="238">
        <v>60.498032430092621</v>
      </c>
      <c r="M710" s="236">
        <v>2006</v>
      </c>
      <c r="N710" s="99">
        <f t="shared" ref="N710:P710" si="445">B710*(B113/100)</f>
        <v>4.8949756644768128</v>
      </c>
      <c r="O710" s="99">
        <f t="shared" si="445"/>
        <v>4.7916938723561184</v>
      </c>
      <c r="P710" s="99">
        <f t="shared" si="445"/>
        <v>0</v>
      </c>
      <c r="Q710" s="115">
        <f t="shared" si="425"/>
        <v>8.0528592968891921</v>
      </c>
      <c r="R710" s="99">
        <f t="shared" si="426"/>
        <v>0</v>
      </c>
      <c r="S710" s="99">
        <v>0</v>
      </c>
      <c r="T710" s="99">
        <v>0</v>
      </c>
      <c r="U710" s="99">
        <v>0</v>
      </c>
      <c r="V710" s="99">
        <f t="shared" si="427"/>
        <v>2.8033883526565752E-2</v>
      </c>
      <c r="W710" s="99">
        <f t="shared" si="428"/>
        <v>29.428355120833764</v>
      </c>
    </row>
    <row r="711" spans="1:23" ht="15">
      <c r="A711" s="236">
        <v>2007</v>
      </c>
      <c r="B711" s="237">
        <v>21.97758425</v>
      </c>
      <c r="C711" s="237">
        <v>5.9017474223687989</v>
      </c>
      <c r="D711" s="237">
        <v>0</v>
      </c>
      <c r="E711" s="237">
        <v>14.46072985063501</v>
      </c>
      <c r="F711" s="237">
        <v>13.002764959386939</v>
      </c>
      <c r="G711" s="237">
        <v>6.8000000000000007</v>
      </c>
      <c r="H711" s="237">
        <v>0</v>
      </c>
      <c r="I711" s="237">
        <v>2.47087157219929</v>
      </c>
      <c r="J711" s="237">
        <v>8.8559459459459464E-2</v>
      </c>
      <c r="K711" s="238">
        <v>64.702257514049492</v>
      </c>
      <c r="M711" s="236">
        <v>2007</v>
      </c>
      <c r="N711" s="99">
        <f t="shared" ref="N711:P711" si="446">B711*(B114/100)</f>
        <v>3.9436432242422521</v>
      </c>
      <c r="O711" s="99">
        <f t="shared" si="446"/>
        <v>5.9017474223687989</v>
      </c>
      <c r="P711" s="99">
        <f t="shared" si="446"/>
        <v>0</v>
      </c>
      <c r="Q711" s="115">
        <f t="shared" si="425"/>
        <v>8.8305313683713766</v>
      </c>
      <c r="R711" s="99">
        <f t="shared" si="426"/>
        <v>0</v>
      </c>
      <c r="S711" s="99">
        <v>0</v>
      </c>
      <c r="T711" s="99">
        <v>0</v>
      </c>
      <c r="U711" s="99">
        <v>0</v>
      </c>
      <c r="V711" s="99">
        <f t="shared" si="427"/>
        <v>3.2803630890336201E-2</v>
      </c>
      <c r="W711" s="99">
        <f t="shared" si="428"/>
        <v>31.535174688076197</v>
      </c>
    </row>
    <row r="712" spans="1:23" ht="15">
      <c r="A712" s="236">
        <v>2008</v>
      </c>
      <c r="B712" s="237">
        <v>21.424236000000001</v>
      </c>
      <c r="C712" s="237">
        <v>7.0585098031372855</v>
      </c>
      <c r="D712" s="237">
        <v>0</v>
      </c>
      <c r="E712" s="237">
        <v>15.882339604448559</v>
      </c>
      <c r="F712" s="237">
        <v>12.773526208672559</v>
      </c>
      <c r="G712" s="237">
        <v>0.19999999999999929</v>
      </c>
      <c r="H712" s="237">
        <v>0</v>
      </c>
      <c r="I712" s="237">
        <v>2.867319333548715</v>
      </c>
      <c r="J712" s="237">
        <v>0.10165442997526986</v>
      </c>
      <c r="K712" s="238">
        <v>60.307585379782388</v>
      </c>
      <c r="M712" s="236">
        <v>2008</v>
      </c>
      <c r="N712" s="99">
        <f t="shared" ref="N712:P712" si="447">B712*(B115/100)</f>
        <v>4.0123642743288883</v>
      </c>
      <c r="O712" s="99">
        <f t="shared" si="447"/>
        <v>7.0585098031372855</v>
      </c>
      <c r="P712" s="99">
        <f t="shared" si="447"/>
        <v>0</v>
      </c>
      <c r="Q712" s="115">
        <f t="shared" si="425"/>
        <v>6.9201568277162453</v>
      </c>
      <c r="R712" s="99">
        <f t="shared" si="426"/>
        <v>0</v>
      </c>
      <c r="S712" s="99">
        <v>0</v>
      </c>
      <c r="T712" s="99">
        <v>0</v>
      </c>
      <c r="U712" s="99">
        <v>0</v>
      </c>
      <c r="V712" s="99">
        <f t="shared" si="427"/>
        <v>3.832716235750324E-2</v>
      </c>
      <c r="W712" s="99">
        <f t="shared" si="428"/>
        <v>29.538023718977676</v>
      </c>
    </row>
    <row r="713" spans="1:23" ht="15">
      <c r="A713" s="236">
        <v>2009</v>
      </c>
      <c r="B713" s="237">
        <v>30.538779500000004</v>
      </c>
      <c r="C713" s="237">
        <v>7.1881527999155432</v>
      </c>
      <c r="D713" s="237">
        <v>0</v>
      </c>
      <c r="E713" s="237">
        <v>12.444238386248218</v>
      </c>
      <c r="F713" s="237">
        <v>13.720466654890679</v>
      </c>
      <c r="G713" s="237">
        <v>0.4</v>
      </c>
      <c r="H713" s="237">
        <v>0</v>
      </c>
      <c r="I713" s="237">
        <v>2.7974693288517041</v>
      </c>
      <c r="J713" s="237">
        <v>0.12006324324324325</v>
      </c>
      <c r="K713" s="238">
        <v>67.209169913149381</v>
      </c>
      <c r="M713" s="236">
        <v>2009</v>
      </c>
      <c r="N713" s="99">
        <f t="shared" ref="N713:P713" si="448">B713*(B116/100)</f>
        <v>5.9638261780690049</v>
      </c>
      <c r="O713" s="99">
        <f t="shared" si="448"/>
        <v>7.1881527999155432</v>
      </c>
      <c r="P713" s="99">
        <f t="shared" si="448"/>
        <v>0</v>
      </c>
      <c r="Q713" s="115">
        <f t="shared" si="425"/>
        <v>7.098891780324986</v>
      </c>
      <c r="R713" s="99">
        <f t="shared" si="426"/>
        <v>0</v>
      </c>
      <c r="S713" s="99">
        <v>0</v>
      </c>
      <c r="T713" s="99">
        <v>0</v>
      </c>
      <c r="U713" s="99">
        <v>0</v>
      </c>
      <c r="V713" s="99">
        <f t="shared" si="427"/>
        <v>3.7141586042920983E-2</v>
      </c>
      <c r="W713" s="99">
        <f t="shared" si="428"/>
        <v>32.688430560732115</v>
      </c>
    </row>
    <row r="714" spans="1:23" ht="15">
      <c r="A714" s="236">
        <v>2010</v>
      </c>
      <c r="B714" s="237">
        <v>25.238419250000003</v>
      </c>
      <c r="C714" s="237">
        <v>7.0476595270466023</v>
      </c>
      <c r="D714" s="237">
        <v>0</v>
      </c>
      <c r="E714" s="237">
        <v>13.038210757773459</v>
      </c>
      <c r="F714" s="237">
        <v>12.578068377771348</v>
      </c>
      <c r="G714" s="237">
        <v>5.015441927536731</v>
      </c>
      <c r="H714" s="237">
        <v>0</v>
      </c>
      <c r="I714" s="237">
        <v>3.0917023275466811</v>
      </c>
      <c r="J714" s="237">
        <v>0.13068191029605794</v>
      </c>
      <c r="K714" s="238">
        <v>66.140184077970886</v>
      </c>
      <c r="M714" s="236">
        <v>2010</v>
      </c>
      <c r="N714" s="99">
        <f t="shared" ref="N714:P714" si="449">B714*(B117/100)</f>
        <v>4.6880643790328174</v>
      </c>
      <c r="O714" s="99">
        <f t="shared" si="449"/>
        <v>7.0476595270466023</v>
      </c>
      <c r="P714" s="99">
        <f t="shared" si="449"/>
        <v>0</v>
      </c>
      <c r="Q714" s="115">
        <f t="shared" si="425"/>
        <v>7.2538769690533362</v>
      </c>
      <c r="R714" s="99">
        <f t="shared" si="426"/>
        <v>0</v>
      </c>
      <c r="S714" s="99">
        <v>0</v>
      </c>
      <c r="T714" s="99">
        <v>0</v>
      </c>
      <c r="U714" s="99">
        <v>0</v>
      </c>
      <c r="V714" s="99">
        <f t="shared" si="427"/>
        <v>6.1550636093943102E-2</v>
      </c>
      <c r="W714" s="99">
        <f t="shared" si="428"/>
        <v>32.693613456758094</v>
      </c>
    </row>
    <row r="715" spans="1:23" ht="15">
      <c r="A715" s="236">
        <v>2011</v>
      </c>
      <c r="B715" s="237">
        <v>30.86374125</v>
      </c>
      <c r="C715" s="237">
        <v>7.0165689549252903</v>
      </c>
      <c r="D715" s="237">
        <v>0</v>
      </c>
      <c r="E715" s="237">
        <v>14.101053760983618</v>
      </c>
      <c r="F715" s="237">
        <v>12.737606655080253</v>
      </c>
      <c r="G715" s="237">
        <v>0.30299322488360408</v>
      </c>
      <c r="H715" s="237">
        <v>0</v>
      </c>
      <c r="I715" s="237">
        <v>4.0297365149813889</v>
      </c>
      <c r="J715" s="237">
        <v>0.14223971648032263</v>
      </c>
      <c r="K715" s="238">
        <v>69.193940077334489</v>
      </c>
      <c r="M715" s="236">
        <v>2011</v>
      </c>
      <c r="N715" s="99">
        <f t="shared" ref="N715:P715" si="450">B715*(B118/100)</f>
        <v>5.6611001529164255</v>
      </c>
      <c r="O715" s="99">
        <f t="shared" si="450"/>
        <v>7.0165689549252903</v>
      </c>
      <c r="P715" s="99">
        <f t="shared" si="450"/>
        <v>0</v>
      </c>
      <c r="Q715" s="115">
        <f t="shared" si="425"/>
        <v>7.068705191833641</v>
      </c>
      <c r="R715" s="99">
        <f t="shared" si="426"/>
        <v>0</v>
      </c>
      <c r="S715" s="99">
        <v>0</v>
      </c>
      <c r="T715" s="99">
        <v>0</v>
      </c>
      <c r="U715" s="99">
        <v>0</v>
      </c>
      <c r="V715" s="99">
        <f t="shared" si="427"/>
        <v>5.5267212970842465E-2</v>
      </c>
      <c r="W715" s="99">
        <f t="shared" si="428"/>
        <v>33.738782035976065</v>
      </c>
    </row>
    <row r="716" spans="1:23" ht="15">
      <c r="A716" s="236">
        <v>2012</v>
      </c>
      <c r="B716" s="237">
        <v>32.484659749999999</v>
      </c>
      <c r="C716" s="237">
        <v>7.5878426703498247</v>
      </c>
      <c r="D716" s="237">
        <v>0</v>
      </c>
      <c r="E716" s="237">
        <v>14.16029647839447</v>
      </c>
      <c r="F716" s="237">
        <v>13.209716824881291</v>
      </c>
      <c r="G716" s="237">
        <v>4.4271008785730785</v>
      </c>
      <c r="H716" s="237">
        <v>0</v>
      </c>
      <c r="I716" s="237">
        <v>7.3511257922028044</v>
      </c>
      <c r="J716" s="237">
        <v>0.12312508108108108</v>
      </c>
      <c r="K716" s="238">
        <v>79.34386747548254</v>
      </c>
      <c r="M716" s="236">
        <v>2012</v>
      </c>
      <c r="N716" s="99">
        <f t="shared" ref="N716:P716" si="451">B716*(B119/100)</f>
        <v>5.5231800829064337</v>
      </c>
      <c r="O716" s="99">
        <f t="shared" si="451"/>
        <v>7.5878426703498247</v>
      </c>
      <c r="P716" s="99">
        <f t="shared" si="451"/>
        <v>0</v>
      </c>
      <c r="Q716" s="115">
        <f t="shared" si="425"/>
        <v>6.9999602682500157</v>
      </c>
      <c r="R716" s="99">
        <f t="shared" si="426"/>
        <v>0</v>
      </c>
      <c r="S716" s="99">
        <v>0</v>
      </c>
      <c r="T716" s="99">
        <v>0</v>
      </c>
      <c r="U716" s="99">
        <v>0</v>
      </c>
      <c r="V716" s="99">
        <f t="shared" si="427"/>
        <v>5.4135299089363119E-2</v>
      </c>
      <c r="W716" s="99">
        <f t="shared" si="428"/>
        <v>38.37433074209352</v>
      </c>
    </row>
    <row r="717" spans="1:23" ht="15">
      <c r="A717" s="236">
        <v>2013</v>
      </c>
      <c r="B717" s="237">
        <v>34.089423250000003</v>
      </c>
      <c r="C717" s="237">
        <v>7.7784863584936605</v>
      </c>
      <c r="D717" s="237">
        <v>0</v>
      </c>
      <c r="E717" s="237">
        <v>14.196748691403243</v>
      </c>
      <c r="F717" s="237">
        <v>13.099832440166036</v>
      </c>
      <c r="G717" s="237">
        <v>1.0203435071724745</v>
      </c>
      <c r="H717" s="237">
        <v>0</v>
      </c>
      <c r="I717" s="237">
        <v>5.4029562608612949</v>
      </c>
      <c r="J717" s="237">
        <v>0.1291670034625817</v>
      </c>
      <c r="K717" s="238">
        <v>75.716957511559286</v>
      </c>
      <c r="M717" s="236">
        <v>2013</v>
      </c>
      <c r="N717" s="99">
        <f t="shared" ref="N717:P717" si="452">B717*(B120/100)</f>
        <v>5.5311867359490083</v>
      </c>
      <c r="O717" s="99">
        <f t="shared" si="452"/>
        <v>7.7784863584936605</v>
      </c>
      <c r="P717" s="99">
        <f t="shared" si="452"/>
        <v>0</v>
      </c>
      <c r="Q717" s="115">
        <f t="shared" si="425"/>
        <v>7.1152703683474918</v>
      </c>
      <c r="R717" s="99">
        <f t="shared" si="426"/>
        <v>0</v>
      </c>
      <c r="S717" s="99">
        <v>0</v>
      </c>
      <c r="T717" s="99">
        <v>0</v>
      </c>
      <c r="U717" s="99">
        <v>0</v>
      </c>
      <c r="V717" s="99">
        <f t="shared" si="427"/>
        <v>5.1186710685227281E-2</v>
      </c>
      <c r="W717" s="99">
        <f t="shared" si="428"/>
        <v>36.506461692396556</v>
      </c>
    </row>
    <row r="718" spans="1:23" ht="15">
      <c r="A718" s="236">
        <v>2014</v>
      </c>
      <c r="B718" s="237">
        <v>31.929834750000001</v>
      </c>
      <c r="C718" s="237">
        <v>8.443568698050564</v>
      </c>
      <c r="D718" s="237">
        <v>0</v>
      </c>
      <c r="E718" s="237">
        <v>14.745127315802318</v>
      </c>
      <c r="F718" s="237">
        <v>13.3123106007397</v>
      </c>
      <c r="G718" s="237">
        <v>0.8361826910800001</v>
      </c>
      <c r="H718" s="237">
        <v>0</v>
      </c>
      <c r="I718" s="237">
        <v>5.1992967382385125</v>
      </c>
      <c r="J718" s="237">
        <v>0.13154882187459951</v>
      </c>
      <c r="K718" s="238">
        <v>74.597869615785712</v>
      </c>
      <c r="M718" s="236">
        <v>2014</v>
      </c>
      <c r="N718" s="99">
        <f t="shared" ref="N718:P718" si="453">B718*(B121/100)</f>
        <v>5.1564799348761223</v>
      </c>
      <c r="O718" s="99">
        <f t="shared" si="453"/>
        <v>8.443568698050564</v>
      </c>
      <c r="P718" s="99">
        <f t="shared" si="453"/>
        <v>0</v>
      </c>
      <c r="Q718" s="115">
        <f t="shared" si="425"/>
        <v>9.6048387853240413</v>
      </c>
      <c r="R718" s="99">
        <f t="shared" si="426"/>
        <v>0</v>
      </c>
      <c r="S718" s="99">
        <v>0</v>
      </c>
      <c r="T718" s="99">
        <v>0</v>
      </c>
      <c r="U718" s="99">
        <v>0</v>
      </c>
      <c r="V718" s="99">
        <f t="shared" si="427"/>
        <v>0.10779947100697213</v>
      </c>
      <c r="W718" s="99">
        <f t="shared" si="428"/>
        <v>35.592067134671133</v>
      </c>
    </row>
    <row r="719" spans="1:23" ht="15">
      <c r="A719" s="236">
        <v>2015</v>
      </c>
      <c r="B719" s="237">
        <v>33.454276750000005</v>
      </c>
      <c r="C719" s="237">
        <v>8.8660547480018455</v>
      </c>
      <c r="D719" s="237">
        <v>0</v>
      </c>
      <c r="E719" s="237">
        <v>19.882819951056902</v>
      </c>
      <c r="F719" s="237">
        <v>16.029541330499573</v>
      </c>
      <c r="G719" s="237">
        <v>8.92910965E-2</v>
      </c>
      <c r="H719" s="237">
        <v>0</v>
      </c>
      <c r="I719" s="237">
        <v>4.1403426170670947</v>
      </c>
      <c r="J719" s="237">
        <v>0.24053869690667548</v>
      </c>
      <c r="K719" s="238">
        <v>82.702865190032099</v>
      </c>
      <c r="M719" s="236">
        <v>2015</v>
      </c>
      <c r="N719" s="99">
        <f t="shared" ref="N719:P719" si="454">B719*(B122/100)</f>
        <v>5.4468236368462177</v>
      </c>
      <c r="O719" s="99">
        <f t="shared" si="454"/>
        <v>8.8660547480018455</v>
      </c>
      <c r="P719" s="99">
        <f t="shared" si="454"/>
        <v>0</v>
      </c>
      <c r="Q719" s="115">
        <f t="shared" si="425"/>
        <v>9.9877432335208312</v>
      </c>
      <c r="R719" s="99">
        <f t="shared" si="426"/>
        <v>0</v>
      </c>
      <c r="S719" s="99">
        <v>0</v>
      </c>
      <c r="T719" s="99">
        <v>0</v>
      </c>
      <c r="U719" s="99">
        <v>0</v>
      </c>
      <c r="V719" s="99">
        <f t="shared" si="427"/>
        <v>0.10478899784741831</v>
      </c>
      <c r="W719" s="99">
        <f t="shared" si="428"/>
        <v>39.517273373933584</v>
      </c>
    </row>
    <row r="720" spans="1:23" ht="15">
      <c r="A720" s="236">
        <v>2016</v>
      </c>
      <c r="B720" s="237">
        <v>36.827719750000007</v>
      </c>
      <c r="C720" s="237">
        <v>9.0744059392220731</v>
      </c>
      <c r="D720" s="237">
        <v>0</v>
      </c>
      <c r="E720" s="237">
        <v>20.63396412887775</v>
      </c>
      <c r="F720" s="237">
        <v>16.239520684755817</v>
      </c>
      <c r="G720" s="237">
        <v>2.1696715573000001</v>
      </c>
      <c r="H720" s="237">
        <v>0</v>
      </c>
      <c r="I720" s="237">
        <v>7.1944584190657013</v>
      </c>
      <c r="J720" s="237">
        <v>0.24256628684708148</v>
      </c>
      <c r="K720" s="238">
        <v>92.382306766068439</v>
      </c>
      <c r="M720" s="236">
        <v>2016</v>
      </c>
      <c r="N720" s="99">
        <f t="shared" ref="N720:P720" si="455">B720*(B123/100)</f>
        <v>5.8450739723813072</v>
      </c>
      <c r="O720" s="99">
        <f t="shared" si="455"/>
        <v>9.0744059392220731</v>
      </c>
      <c r="P720" s="99">
        <f t="shared" si="455"/>
        <v>0</v>
      </c>
      <c r="Q720" s="115">
        <f t="shared" si="425"/>
        <v>8.205326890711433</v>
      </c>
      <c r="R720" s="99">
        <f t="shared" si="426"/>
        <v>0</v>
      </c>
      <c r="S720" s="99">
        <v>0</v>
      </c>
      <c r="T720" s="99">
        <v>0</v>
      </c>
      <c r="U720" s="99">
        <v>0</v>
      </c>
      <c r="V720" s="99">
        <f t="shared" si="427"/>
        <v>9.018964029317092E-2</v>
      </c>
      <c r="W720" s="99">
        <f t="shared" si="428"/>
        <v>45.360279322710738</v>
      </c>
    </row>
    <row r="721" spans="1:23" ht="15">
      <c r="A721" s="236">
        <v>2017</v>
      </c>
      <c r="B721" s="237">
        <v>38.794646999999998</v>
      </c>
      <c r="C721" s="237">
        <v>9.4080550957556746</v>
      </c>
      <c r="D721" s="237">
        <v>0</v>
      </c>
      <c r="E721" s="237">
        <v>16.413389687547824</v>
      </c>
      <c r="F721" s="237">
        <v>15.274609747137179</v>
      </c>
      <c r="G721" s="237">
        <v>9.7017438999999997E-2</v>
      </c>
      <c r="H721" s="237">
        <v>0</v>
      </c>
      <c r="I721" s="237">
        <v>6.7254304657492252</v>
      </c>
      <c r="J721" s="237">
        <v>0.1680019078341693</v>
      </c>
      <c r="K721" s="238">
        <v>86.881151343024058</v>
      </c>
      <c r="M721" s="236">
        <v>2017</v>
      </c>
      <c r="N721" s="99">
        <f t="shared" ref="N721:P721" si="456">B721*(B124/100)</f>
        <v>6.4653676104635318</v>
      </c>
      <c r="O721" s="99">
        <f t="shared" si="456"/>
        <v>9.4080550957556746</v>
      </c>
      <c r="P721" s="99">
        <f t="shared" si="456"/>
        <v>0</v>
      </c>
      <c r="Q721" s="115">
        <f t="shared" si="425"/>
        <v>8.4159884725485288</v>
      </c>
      <c r="R721" s="99">
        <f t="shared" si="426"/>
        <v>0</v>
      </c>
      <c r="S721" s="99">
        <v>0</v>
      </c>
      <c r="T721" s="99">
        <v>0</v>
      </c>
      <c r="U721" s="99">
        <v>0</v>
      </c>
      <c r="V721" s="99">
        <f t="shared" si="427"/>
        <v>0.10499174961016391</v>
      </c>
      <c r="W721" s="99">
        <f t="shared" si="428"/>
        <v>42.40342262985898</v>
      </c>
    </row>
    <row r="722" spans="1:23" ht="15">
      <c r="A722" s="236" t="s">
        <v>1133</v>
      </c>
      <c r="B722" s="237">
        <v>41.194372733489558</v>
      </c>
      <c r="C722" s="237">
        <v>9.6446866985827899</v>
      </c>
      <c r="D722" s="237">
        <v>0</v>
      </c>
      <c r="E722" s="237">
        <v>16.92793311960564</v>
      </c>
      <c r="F722" s="237">
        <v>15.726292730838452</v>
      </c>
      <c r="G722" s="237">
        <v>4.8631185064023592</v>
      </c>
      <c r="H722" s="237">
        <v>0</v>
      </c>
      <c r="I722" s="237">
        <v>7.4411985892568833</v>
      </c>
      <c r="J722" s="237">
        <v>0.21883430403607246</v>
      </c>
      <c r="K722" s="238">
        <v>96.016436682211761</v>
      </c>
    </row>
    <row r="723" spans="1:23" ht="15">
      <c r="A723" s="236" t="s">
        <v>1134</v>
      </c>
      <c r="B723" s="237">
        <v>43.564516027077175</v>
      </c>
      <c r="C723" s="237">
        <v>9.9436680645063014</v>
      </c>
      <c r="D723" s="237">
        <v>0</v>
      </c>
      <c r="E723" s="237">
        <v>17.523624231261866</v>
      </c>
      <c r="F723" s="237">
        <v>16.194352524099223</v>
      </c>
      <c r="G723" s="237">
        <v>1.0263888301568895</v>
      </c>
      <c r="H723" s="237">
        <v>0</v>
      </c>
      <c r="I723" s="237">
        <v>7.748942172171283</v>
      </c>
      <c r="J723" s="237">
        <v>0.22312517719926606</v>
      </c>
      <c r="K723" s="238">
        <v>96.224617026472004</v>
      </c>
    </row>
  </sheetData>
  <mergeCells count="3">
    <mergeCell ref="A49:L49"/>
    <mergeCell ref="A50:L50"/>
    <mergeCell ref="A48:L48"/>
  </mergeCells>
  <phoneticPr fontId="16" type="noConversion"/>
  <hyperlinks>
    <hyperlink ref="A46" r:id="rId1"/>
  </hyperlinks>
  <pageMargins left="0.75" right="0.75" top="1" bottom="1" header="0.5" footer="0.5"/>
  <pageSetup scale="66" orientation="landscape" horizontalDpi="300" verticalDpi="300" r:id="rId2"/>
  <headerFooter alignWithMargins="0"/>
  <rowBreaks count="1" manualBreakCount="1">
    <brk id="51" max="11" man="1"/>
  </rowBreaks>
</worksheet>
</file>

<file path=xl/worksheets/sheet65.xml><?xml version="1.0" encoding="utf-8"?>
<worksheet xmlns="http://schemas.openxmlformats.org/spreadsheetml/2006/main" xmlns:r="http://schemas.openxmlformats.org/officeDocument/2006/relationships">
  <dimension ref="A1:L57"/>
  <sheetViews>
    <sheetView zoomScaleNormal="100" zoomScaleSheetLayoutView="110" workbookViewId="0">
      <selection activeCell="H57" sqref="H57"/>
    </sheetView>
  </sheetViews>
  <sheetFormatPr defaultColWidth="8.875" defaultRowHeight="12.75"/>
  <cols>
    <col min="1" max="2" width="8.875" style="1" customWidth="1"/>
    <col min="3" max="3" width="10.5" style="1" customWidth="1"/>
    <col min="4" max="4" width="11.25" style="1" customWidth="1"/>
    <col min="5" max="5" width="8.875" style="1" customWidth="1"/>
    <col min="6" max="6" width="11" style="1" customWidth="1"/>
    <col min="7" max="7" width="9.875" style="1" customWidth="1"/>
    <col min="8" max="9" width="8.875" style="1" customWidth="1"/>
    <col min="10" max="10" width="10.875" style="1" customWidth="1"/>
    <col min="11" max="11" width="8.875" style="1" customWidth="1"/>
    <col min="12" max="12" width="11.875" style="1" bestFit="1" customWidth="1"/>
    <col min="13" max="13" width="9" style="1" bestFit="1" customWidth="1"/>
    <col min="14" max="16384" width="8.875" style="1"/>
  </cols>
  <sheetData>
    <row r="1" spans="1:12">
      <c r="B1" s="1" t="s">
        <v>1148</v>
      </c>
    </row>
    <row r="2" spans="1:12" ht="38.25">
      <c r="B2" s="280" t="s">
        <v>264</v>
      </c>
      <c r="C2" s="277" t="s">
        <v>785</v>
      </c>
      <c r="D2" s="277" t="s">
        <v>281</v>
      </c>
      <c r="E2" s="280" t="s">
        <v>282</v>
      </c>
      <c r="F2" s="280" t="s">
        <v>283</v>
      </c>
      <c r="G2" s="280" t="s">
        <v>284</v>
      </c>
      <c r="H2" s="280" t="s">
        <v>285</v>
      </c>
      <c r="I2" s="280" t="s">
        <v>286</v>
      </c>
      <c r="J2" s="280" t="s">
        <v>287</v>
      </c>
      <c r="K2" s="280" t="s">
        <v>288</v>
      </c>
      <c r="L2" s="280" t="s">
        <v>289</v>
      </c>
    </row>
    <row r="3" spans="1:12" hidden="1">
      <c r="A3" s="1">
        <v>1971</v>
      </c>
      <c r="B3" s="1" t="e">
        <f>'a25'!#REF!/'a24'!#REF!*100</f>
        <v>#REF!</v>
      </c>
      <c r="C3" s="1" t="e">
        <f>'a25'!#REF!/'a24'!#REF!*100</f>
        <v>#REF!</v>
      </c>
      <c r="D3" s="1" t="e">
        <f>'a25'!#REF!/'a24'!#REF!*100</f>
        <v>#REF!</v>
      </c>
      <c r="E3" s="1" t="e">
        <f>'a25'!#REF!/'a24'!#REF!*100</f>
        <v>#REF!</v>
      </c>
      <c r="F3" s="1" t="e">
        <f>'a25'!#REF!/'a24'!#REF!*100</f>
        <v>#REF!</v>
      </c>
      <c r="G3" s="1" t="e">
        <f>'a25'!#REF!/'a24'!#REF!*100</f>
        <v>#REF!</v>
      </c>
      <c r="H3" s="1" t="e">
        <f>'a25'!#REF!/'a24'!#REF!*100</f>
        <v>#REF!</v>
      </c>
      <c r="I3" s="1" t="e">
        <f>'a25'!#REF!/'a24'!#REF!*100</f>
        <v>#REF!</v>
      </c>
      <c r="J3" s="1" t="e">
        <f>'a25'!#REF!/'a24'!#REF!*100</f>
        <v>#REF!</v>
      </c>
      <c r="K3" s="1" t="e">
        <f>'a25'!#REF!/'a24'!#REF!*100</f>
        <v>#REF!</v>
      </c>
      <c r="L3" s="1" t="e">
        <f>'a25'!#REF!/'a24'!#REF!*100</f>
        <v>#REF!</v>
      </c>
    </row>
    <row r="4" spans="1:12" hidden="1">
      <c r="A4" s="1">
        <v>1972</v>
      </c>
      <c r="B4" s="1" t="e">
        <f>'a25'!#REF!/'a24'!#REF!*100</f>
        <v>#REF!</v>
      </c>
      <c r="C4" s="1" t="e">
        <f>'a25'!#REF!/'a24'!#REF!*100</f>
        <v>#REF!</v>
      </c>
      <c r="D4" s="1" t="e">
        <f>'a25'!#REF!/'a24'!#REF!*100</f>
        <v>#REF!</v>
      </c>
      <c r="E4" s="1" t="e">
        <f>'a25'!#REF!/'a24'!#REF!*100</f>
        <v>#REF!</v>
      </c>
      <c r="F4" s="1" t="e">
        <f>'a25'!#REF!/'a24'!#REF!*100</f>
        <v>#REF!</v>
      </c>
      <c r="G4" s="1" t="e">
        <f>'a25'!#REF!/'a24'!#REF!*100</f>
        <v>#REF!</v>
      </c>
      <c r="H4" s="1" t="e">
        <f>'a25'!#REF!/'a24'!#REF!*100</f>
        <v>#REF!</v>
      </c>
      <c r="I4" s="1" t="e">
        <f>'a25'!#REF!/'a24'!#REF!*100</f>
        <v>#REF!</v>
      </c>
      <c r="J4" s="1" t="e">
        <f>'a25'!#REF!/'a24'!#REF!*100</f>
        <v>#REF!</v>
      </c>
      <c r="K4" s="1" t="e">
        <f>'a25'!#REF!/'a24'!#REF!*100</f>
        <v>#REF!</v>
      </c>
      <c r="L4" s="1" t="e">
        <f>'a25'!#REF!/'a24'!#REF!*100</f>
        <v>#REF!</v>
      </c>
    </row>
    <row r="5" spans="1:12" hidden="1">
      <c r="A5" s="1">
        <v>1973</v>
      </c>
      <c r="B5" s="1" t="e">
        <f>'a25'!#REF!/'a24'!#REF!*100</f>
        <v>#REF!</v>
      </c>
      <c r="C5" s="1" t="e">
        <f>'a25'!#REF!/'a24'!#REF!*100</f>
        <v>#REF!</v>
      </c>
      <c r="D5" s="1" t="e">
        <f>'a25'!#REF!/'a24'!#REF!*100</f>
        <v>#REF!</v>
      </c>
      <c r="E5" s="1" t="e">
        <f>'a25'!#REF!/'a24'!#REF!*100</f>
        <v>#REF!</v>
      </c>
      <c r="F5" s="1" t="e">
        <f>'a25'!#REF!/'a24'!#REF!*100</f>
        <v>#REF!</v>
      </c>
      <c r="G5" s="1" t="e">
        <f>'a25'!#REF!/'a24'!#REF!*100</f>
        <v>#REF!</v>
      </c>
      <c r="H5" s="1" t="e">
        <f>'a25'!#REF!/'a24'!#REF!*100</f>
        <v>#REF!</v>
      </c>
      <c r="I5" s="1" t="e">
        <f>'a25'!#REF!/'a24'!#REF!*100</f>
        <v>#REF!</v>
      </c>
      <c r="J5" s="1" t="e">
        <f>'a25'!#REF!/'a24'!#REF!*100</f>
        <v>#REF!</v>
      </c>
      <c r="K5" s="1" t="e">
        <f>'a25'!#REF!/'a24'!#REF!*100</f>
        <v>#REF!</v>
      </c>
      <c r="L5" s="1" t="e">
        <f>'a25'!#REF!/'a24'!#REF!*100</f>
        <v>#REF!</v>
      </c>
    </row>
    <row r="6" spans="1:12" hidden="1">
      <c r="A6" s="1">
        <v>1974</v>
      </c>
      <c r="B6" s="1" t="e">
        <f>'a25'!#REF!/'a24'!#REF!*100</f>
        <v>#REF!</v>
      </c>
      <c r="C6" s="1" t="e">
        <f>'a25'!#REF!/'a24'!#REF!*100</f>
        <v>#REF!</v>
      </c>
      <c r="D6" s="1" t="e">
        <f>'a25'!#REF!/'a24'!#REF!*100</f>
        <v>#REF!</v>
      </c>
      <c r="E6" s="1" t="e">
        <f>'a25'!#REF!/'a24'!#REF!*100</f>
        <v>#REF!</v>
      </c>
      <c r="F6" s="1" t="e">
        <f>'a25'!#REF!/'a24'!#REF!*100</f>
        <v>#REF!</v>
      </c>
      <c r="G6" s="1" t="e">
        <f>'a25'!#REF!/'a24'!#REF!*100</f>
        <v>#REF!</v>
      </c>
      <c r="H6" s="1" t="e">
        <f>'a25'!#REF!/'a24'!#REF!*100</f>
        <v>#REF!</v>
      </c>
      <c r="I6" s="1" t="e">
        <f>'a25'!#REF!/'a24'!#REF!*100</f>
        <v>#REF!</v>
      </c>
      <c r="J6" s="1" t="e">
        <f>'a25'!#REF!/'a24'!#REF!*100</f>
        <v>#REF!</v>
      </c>
      <c r="K6" s="1" t="e">
        <f>'a25'!#REF!/'a24'!#REF!*100</f>
        <v>#REF!</v>
      </c>
      <c r="L6" s="1" t="e">
        <f>'a25'!#REF!/'a24'!#REF!*100</f>
        <v>#REF!</v>
      </c>
    </row>
    <row r="7" spans="1:12" hidden="1">
      <c r="A7" s="1">
        <v>1975</v>
      </c>
      <c r="B7" s="1" t="e">
        <f>'a25'!#REF!/'a24'!#REF!*100</f>
        <v>#REF!</v>
      </c>
      <c r="C7" s="1" t="e">
        <f>'a25'!#REF!/'a24'!#REF!*100</f>
        <v>#REF!</v>
      </c>
      <c r="D7" s="1" t="e">
        <f>'a25'!#REF!/'a24'!#REF!*100</f>
        <v>#REF!</v>
      </c>
      <c r="E7" s="1" t="e">
        <f>'a25'!#REF!/'a24'!#REF!*100</f>
        <v>#REF!</v>
      </c>
      <c r="F7" s="1" t="e">
        <f>'a25'!#REF!/'a24'!#REF!*100</f>
        <v>#REF!</v>
      </c>
      <c r="G7" s="1" t="e">
        <f>'a25'!#REF!/'a24'!#REF!*100</f>
        <v>#REF!</v>
      </c>
      <c r="H7" s="1" t="e">
        <f>'a25'!#REF!/'a24'!#REF!*100</f>
        <v>#REF!</v>
      </c>
      <c r="I7" s="1" t="e">
        <f>'a25'!#REF!/'a24'!#REF!*100</f>
        <v>#REF!</v>
      </c>
      <c r="J7" s="1" t="e">
        <f>'a25'!#REF!/'a24'!#REF!*100</f>
        <v>#REF!</v>
      </c>
      <c r="K7" s="1" t="e">
        <f>'a25'!#REF!/'a24'!#REF!*100</f>
        <v>#REF!</v>
      </c>
      <c r="L7" s="1" t="e">
        <f>'a25'!#REF!/'a24'!#REF!*100</f>
        <v>#REF!</v>
      </c>
    </row>
    <row r="8" spans="1:12" hidden="1">
      <c r="A8" s="1">
        <v>1976</v>
      </c>
      <c r="B8" s="1" t="e">
        <f>'a25'!#REF!/'a24'!#REF!*100</f>
        <v>#REF!</v>
      </c>
      <c r="C8" s="1" t="e">
        <f>'a25'!#REF!/'a24'!#REF!*100</f>
        <v>#REF!</v>
      </c>
      <c r="D8" s="1" t="e">
        <f>'a25'!#REF!/'a24'!#REF!*100</f>
        <v>#REF!</v>
      </c>
      <c r="E8" s="1" t="e">
        <f>'a25'!#REF!/'a24'!#REF!*100</f>
        <v>#REF!</v>
      </c>
      <c r="F8" s="1" t="e">
        <f>'a25'!#REF!/'a24'!#REF!*100</f>
        <v>#REF!</v>
      </c>
      <c r="G8" s="1" t="e">
        <f>'a25'!#REF!/'a24'!#REF!*100</f>
        <v>#REF!</v>
      </c>
      <c r="H8" s="1" t="e">
        <f>'a25'!#REF!/'a24'!#REF!*100</f>
        <v>#REF!</v>
      </c>
      <c r="I8" s="1" t="e">
        <f>'a25'!#REF!/'a24'!#REF!*100</f>
        <v>#REF!</v>
      </c>
      <c r="J8" s="1" t="e">
        <f>'a25'!#REF!/'a24'!#REF!*100</f>
        <v>#REF!</v>
      </c>
      <c r="K8" s="1" t="e">
        <f>'a25'!#REF!/'a24'!#REF!*100</f>
        <v>#REF!</v>
      </c>
      <c r="L8" s="1" t="e">
        <f>'a25'!#REF!/'a24'!#REF!*100</f>
        <v>#REF!</v>
      </c>
    </row>
    <row r="9" spans="1:12" hidden="1">
      <c r="A9" s="1">
        <v>1977</v>
      </c>
      <c r="B9" s="1" t="e">
        <f>'a25'!#REF!/'a24'!#REF!*100</f>
        <v>#REF!</v>
      </c>
      <c r="C9" s="1" t="e">
        <f>'a25'!#REF!/'a24'!#REF!*100</f>
        <v>#REF!</v>
      </c>
      <c r="D9" s="1" t="e">
        <f>'a25'!#REF!/'a24'!#REF!*100</f>
        <v>#REF!</v>
      </c>
      <c r="E9" s="1" t="e">
        <f>'a25'!#REF!/'a24'!#REF!*100</f>
        <v>#REF!</v>
      </c>
      <c r="F9" s="1" t="e">
        <f>'a25'!#REF!/'a24'!#REF!*100</f>
        <v>#REF!</v>
      </c>
      <c r="G9" s="1" t="e">
        <f>'a25'!#REF!/'a24'!#REF!*100</f>
        <v>#REF!</v>
      </c>
      <c r="H9" s="1" t="e">
        <f>'a25'!#REF!/'a24'!#REF!*100</f>
        <v>#REF!</v>
      </c>
      <c r="I9" s="1" t="e">
        <f>'a25'!#REF!/'a24'!#REF!*100</f>
        <v>#REF!</v>
      </c>
      <c r="J9" s="1" t="e">
        <f>'a25'!#REF!/'a24'!#REF!*100</f>
        <v>#REF!</v>
      </c>
      <c r="K9" s="1" t="e">
        <f>'a25'!#REF!/'a24'!#REF!*100</f>
        <v>#REF!</v>
      </c>
      <c r="L9" s="1" t="e">
        <f>'a25'!#REF!/'a24'!#REF!*100</f>
        <v>#REF!</v>
      </c>
    </row>
    <row r="10" spans="1:12" hidden="1">
      <c r="A10" s="1">
        <v>1978</v>
      </c>
      <c r="B10" s="1" t="e">
        <f>'a25'!#REF!/'a24'!#REF!*100</f>
        <v>#REF!</v>
      </c>
      <c r="C10" s="1" t="e">
        <f>'a25'!#REF!/'a24'!#REF!*100</f>
        <v>#REF!</v>
      </c>
      <c r="D10" s="1" t="e">
        <f>'a25'!#REF!/'a24'!#REF!*100</f>
        <v>#REF!</v>
      </c>
      <c r="E10" s="1" t="e">
        <f>'a25'!#REF!/'a24'!#REF!*100</f>
        <v>#REF!</v>
      </c>
      <c r="F10" s="1" t="e">
        <f>'a25'!#REF!/'a24'!#REF!*100</f>
        <v>#REF!</v>
      </c>
      <c r="G10" s="1" t="e">
        <f>'a25'!#REF!/'a24'!#REF!*100</f>
        <v>#REF!</v>
      </c>
      <c r="H10" s="1" t="e">
        <f>'a25'!#REF!/'a24'!#REF!*100</f>
        <v>#REF!</v>
      </c>
      <c r="I10" s="1" t="e">
        <f>'a25'!#REF!/'a24'!#REF!*100</f>
        <v>#REF!</v>
      </c>
      <c r="J10" s="1" t="e">
        <f>'a25'!#REF!/'a24'!#REF!*100</f>
        <v>#REF!</v>
      </c>
      <c r="K10" s="1" t="e">
        <f>'a25'!#REF!/'a24'!#REF!*100</f>
        <v>#REF!</v>
      </c>
      <c r="L10" s="1" t="e">
        <f>'a25'!#REF!/'a24'!#REF!*100</f>
        <v>#REF!</v>
      </c>
    </row>
    <row r="11" spans="1:12" hidden="1">
      <c r="A11" s="1">
        <v>1979</v>
      </c>
      <c r="B11" s="1" t="e">
        <f>'a25'!#REF!/'a24'!#REF!*100</f>
        <v>#REF!</v>
      </c>
      <c r="C11" s="1" t="e">
        <f>'a25'!#REF!/'a24'!#REF!*100</f>
        <v>#REF!</v>
      </c>
      <c r="D11" s="1" t="e">
        <f>'a25'!#REF!/'a24'!#REF!*100</f>
        <v>#REF!</v>
      </c>
      <c r="E11" s="1" t="e">
        <f>'a25'!#REF!/'a24'!#REF!*100</f>
        <v>#REF!</v>
      </c>
      <c r="F11" s="1" t="e">
        <f>'a25'!#REF!/'a24'!#REF!*100</f>
        <v>#REF!</v>
      </c>
      <c r="G11" s="1" t="e">
        <f>'a25'!#REF!/'a24'!#REF!*100</f>
        <v>#REF!</v>
      </c>
      <c r="H11" s="1" t="e">
        <f>'a25'!#REF!/'a24'!#REF!*100</f>
        <v>#REF!</v>
      </c>
      <c r="I11" s="1" t="e">
        <f>'a25'!#REF!/'a24'!#REF!*100</f>
        <v>#REF!</v>
      </c>
      <c r="J11" s="1" t="e">
        <f>'a25'!#REF!/'a24'!#REF!*100</f>
        <v>#REF!</v>
      </c>
      <c r="K11" s="1" t="e">
        <f>'a25'!#REF!/'a24'!#REF!*100</f>
        <v>#REF!</v>
      </c>
      <c r="L11" s="1" t="e">
        <f>'a25'!#REF!/'a24'!#REF!*100</f>
        <v>#REF!</v>
      </c>
    </row>
    <row r="12" spans="1:12" hidden="1">
      <c r="A12" s="1">
        <v>1980</v>
      </c>
      <c r="B12" s="1" t="e">
        <f>'a25'!#REF!/'a24'!#REF!*100</f>
        <v>#REF!</v>
      </c>
      <c r="C12" s="1" t="e">
        <f>'a25'!#REF!/'a24'!#REF!*100</f>
        <v>#REF!</v>
      </c>
      <c r="D12" s="1" t="e">
        <f>'a25'!#REF!/'a24'!#REF!*100</f>
        <v>#REF!</v>
      </c>
      <c r="E12" s="1" t="e">
        <f>'a25'!#REF!/'a24'!#REF!*100</f>
        <v>#REF!</v>
      </c>
      <c r="F12" s="1" t="e">
        <f>'a25'!#REF!/'a24'!#REF!*100</f>
        <v>#REF!</v>
      </c>
      <c r="G12" s="1" t="e">
        <f>'a25'!#REF!/'a24'!#REF!*100</f>
        <v>#REF!</v>
      </c>
      <c r="H12" s="1" t="e">
        <f>'a25'!#REF!/'a24'!#REF!*100</f>
        <v>#REF!</v>
      </c>
      <c r="I12" s="1" t="e">
        <f>'a25'!#REF!/'a24'!#REF!*100</f>
        <v>#REF!</v>
      </c>
      <c r="J12" s="1" t="e">
        <f>'a25'!#REF!/'a24'!#REF!*100</f>
        <v>#REF!</v>
      </c>
      <c r="K12" s="1" t="e">
        <f>'a25'!#REF!/'a24'!#REF!*100</f>
        <v>#REF!</v>
      </c>
      <c r="L12" s="1" t="e">
        <f>'a25'!#REF!/'a24'!#REF!*100</f>
        <v>#REF!</v>
      </c>
    </row>
    <row r="13" spans="1:12" hidden="1"/>
    <row r="14" spans="1:12" ht="16.5" customHeight="1">
      <c r="A14" s="1">
        <v>1981</v>
      </c>
      <c r="B14" s="291">
        <f>'a25'!B3/'a24'!B3*100</f>
        <v>1.7543389234313485</v>
      </c>
      <c r="C14" s="291">
        <f>'a25'!C3/'a24'!C3*100</f>
        <v>3.7048001230767484</v>
      </c>
      <c r="D14" s="291">
        <f>'a25'!D3/'a24'!D3*100</f>
        <v>3.706190175113107</v>
      </c>
      <c r="E14" s="291">
        <f>'a25'!E3/'a24'!E3*100</f>
        <v>1.6204301816761801</v>
      </c>
      <c r="F14" s="291">
        <f>'a25'!F3/'a24'!F3*100</f>
        <v>2.2621890982229345</v>
      </c>
      <c r="G14" s="291">
        <f>'a25'!G3/'a24'!G3*100</f>
        <v>1.6512294798750642</v>
      </c>
      <c r="H14" s="291">
        <f>'a25'!H3/'a24'!H3*100</f>
        <v>1.7461891612877991</v>
      </c>
      <c r="I14" s="291">
        <f>'a25'!I3/'a24'!I3*100</f>
        <v>2.0453103741923591</v>
      </c>
      <c r="J14" s="291">
        <f>'a25'!J3/'a24'!J3*100</f>
        <v>1.3580446081178754</v>
      </c>
      <c r="K14" s="291">
        <f>'a25'!K3/'a24'!K3*100</f>
        <v>1.4746609334161653</v>
      </c>
      <c r="L14" s="291">
        <f>'a25'!L3/'a24'!L3*100</f>
        <v>1.8961200307845181</v>
      </c>
    </row>
    <row r="15" spans="1:12" ht="16.5" customHeight="1">
      <c r="A15" s="1">
        <v>1982</v>
      </c>
      <c r="B15" s="291">
        <f>'a25'!B4/'a24'!B4*100</f>
        <v>1.8403526602387741</v>
      </c>
      <c r="C15" s="291">
        <f>'a25'!C4/'a24'!C4*100</f>
        <v>3.4393993741649136</v>
      </c>
      <c r="D15" s="291">
        <f>'a25'!D4/'a24'!D4*100</f>
        <v>3.2109443534876561</v>
      </c>
      <c r="E15" s="291">
        <f>'a25'!E4/'a24'!E4*100</f>
        <v>1.730106796887191</v>
      </c>
      <c r="F15" s="291">
        <f>'a25'!F4/'a24'!F4*100</f>
        <v>2.3808062455531234</v>
      </c>
      <c r="G15" s="291">
        <f>'a25'!G4/'a24'!G4*100</f>
        <v>1.6727367531727593</v>
      </c>
      <c r="H15" s="291">
        <f>'a25'!H4/'a24'!H4*100</f>
        <v>1.8722686676700735</v>
      </c>
      <c r="I15" s="291">
        <f>'a25'!I4/'a24'!I4*100</f>
        <v>1.9958869441220204</v>
      </c>
      <c r="J15" s="291">
        <f>'a25'!J4/'a24'!J4*100</f>
        <v>1.3179248272662354</v>
      </c>
      <c r="K15" s="291">
        <f>'a25'!K4/'a24'!K4*100</f>
        <v>1.8124386945544846</v>
      </c>
      <c r="L15" s="291">
        <f>'a25'!L4/'a24'!L4*100</f>
        <v>1.8899959511202629</v>
      </c>
    </row>
    <row r="16" spans="1:12" ht="16.5" customHeight="1">
      <c r="A16" s="1">
        <v>1983</v>
      </c>
      <c r="B16" s="291">
        <f>'a25'!B5/'a24'!B5*100</f>
        <v>1.8964972690948674</v>
      </c>
      <c r="C16" s="291">
        <f>'a25'!C5/'a24'!C5*100</f>
        <v>3.5750815830807552</v>
      </c>
      <c r="D16" s="291">
        <f>'a25'!D5/'a24'!D5*100</f>
        <v>3.0459380323394858</v>
      </c>
      <c r="E16" s="291">
        <f>'a25'!E5/'a24'!E5*100</f>
        <v>1.7504768359610714</v>
      </c>
      <c r="F16" s="291">
        <f>'a25'!F5/'a24'!F5*100</f>
        <v>2.4531595231877921</v>
      </c>
      <c r="G16" s="291">
        <f>'a25'!G5/'a24'!G5*100</f>
        <v>1.701218446924577</v>
      </c>
      <c r="H16" s="291">
        <f>'a25'!H5/'a24'!H5*100</f>
        <v>1.9785989180188177</v>
      </c>
      <c r="I16" s="291">
        <f>'a25'!I5/'a24'!I5*100</f>
        <v>2.079615854293555</v>
      </c>
      <c r="J16" s="291">
        <f>'a25'!J5/'a24'!J5*100</f>
        <v>1.4104860849349026</v>
      </c>
      <c r="K16" s="291">
        <f>'a25'!K5/'a24'!K5*100</f>
        <v>1.625062579250423</v>
      </c>
      <c r="L16" s="291">
        <f>'a25'!L5/'a24'!L5*100</f>
        <v>2.0252173509866056</v>
      </c>
    </row>
    <row r="17" spans="1:12" ht="16.5" customHeight="1">
      <c r="A17" s="1">
        <v>1984</v>
      </c>
      <c r="B17" s="291">
        <f>'a25'!B6/'a24'!B6*100</f>
        <v>1.9318427764866444</v>
      </c>
      <c r="C17" s="291">
        <f>'a25'!C6/'a24'!C6*100</f>
        <v>2.7484903254892221</v>
      </c>
      <c r="D17" s="291">
        <f>'a25'!D6/'a24'!D6*100</f>
        <v>2.8362196626075318</v>
      </c>
      <c r="E17" s="291">
        <f>'a25'!E6/'a24'!E6*100</f>
        <v>1.8614372063854068</v>
      </c>
      <c r="F17" s="291">
        <f>'a25'!F6/'a24'!F6*100</f>
        <v>2.6095949921454191</v>
      </c>
      <c r="G17" s="291">
        <f>'a25'!G6/'a24'!G6*100</f>
        <v>1.7150082613231483</v>
      </c>
      <c r="H17" s="291">
        <f>'a25'!H6/'a24'!H6*100</f>
        <v>2.0189948034131699</v>
      </c>
      <c r="I17" s="291">
        <f>'a25'!I6/'a24'!I6*100</f>
        <v>1.9824421071006193</v>
      </c>
      <c r="J17" s="291">
        <f>'a25'!J6/'a24'!J6*100</f>
        <v>1.5549219261854945</v>
      </c>
      <c r="K17" s="291">
        <f>'a25'!K6/'a24'!K6*100</f>
        <v>1.6856813232004073</v>
      </c>
      <c r="L17" s="291">
        <f>'a25'!L6/'a24'!L6*100</f>
        <v>2.1547863976767951</v>
      </c>
    </row>
    <row r="18" spans="1:12" ht="16.5" customHeight="1">
      <c r="A18" s="1">
        <v>1985</v>
      </c>
      <c r="B18" s="291">
        <f>'a25'!B7/'a24'!B7*100</f>
        <v>1.9597552603227142</v>
      </c>
      <c r="C18" s="291">
        <f>'a25'!C7/'a24'!C7*100</f>
        <v>2.606466963891394</v>
      </c>
      <c r="D18" s="291">
        <f>'a25'!D7/'a24'!D7*100</f>
        <v>2.7724459473012568</v>
      </c>
      <c r="E18" s="291">
        <f>'a25'!E7/'a24'!E7*100</f>
        <v>1.9304836239742651</v>
      </c>
      <c r="F18" s="291">
        <f>'a25'!F7/'a24'!F7*100</f>
        <v>2.5057466780418682</v>
      </c>
      <c r="G18" s="291">
        <f>'a25'!G7/'a24'!G7*100</f>
        <v>1.8293145182264512</v>
      </c>
      <c r="H18" s="291">
        <f>'a25'!H7/'a24'!H7*100</f>
        <v>2.0325438873543598</v>
      </c>
      <c r="I18" s="291">
        <f>'a25'!I7/'a24'!I7*100</f>
        <v>2.0428031632432391</v>
      </c>
      <c r="J18" s="291">
        <f>'a25'!J7/'a24'!J7*100</f>
        <v>1.8470961573271889</v>
      </c>
      <c r="K18" s="291">
        <f>'a25'!K7/'a24'!K7*100</f>
        <v>1.6133204424332823</v>
      </c>
      <c r="L18" s="291">
        <f>'a25'!L7/'a24'!L7*100</f>
        <v>2.1076566255489277</v>
      </c>
    </row>
    <row r="19" spans="1:12" ht="16.5" customHeight="1">
      <c r="A19" s="1">
        <v>1986</v>
      </c>
      <c r="B19" s="291">
        <f>'a25'!B8/'a24'!B8*100</f>
        <v>2.0534977485199586</v>
      </c>
      <c r="C19" s="291">
        <f>'a25'!C8/'a24'!C8*100</f>
        <v>2.1028327896359023</v>
      </c>
      <c r="D19" s="291">
        <f>'a25'!D8/'a24'!D8*100</f>
        <v>2.3473244166032146</v>
      </c>
      <c r="E19" s="291">
        <f>'a25'!E8/'a24'!E8*100</f>
        <v>2.2950407332234253</v>
      </c>
      <c r="F19" s="291">
        <f>'a25'!F8/'a24'!F8*100</f>
        <v>2.4304758743726524</v>
      </c>
      <c r="G19" s="291">
        <f>'a25'!G8/'a24'!G8*100</f>
        <v>2.0347180849796351</v>
      </c>
      <c r="H19" s="291">
        <f>'a25'!H8/'a24'!H8*100</f>
        <v>2.085290830563606</v>
      </c>
      <c r="I19" s="291">
        <f>'a25'!I8/'a24'!I8*100</f>
        <v>2.2048600927038478</v>
      </c>
      <c r="J19" s="291">
        <f>'a25'!J8/'a24'!J8*100</f>
        <v>1.9052329542827662</v>
      </c>
      <c r="K19" s="291">
        <f>'a25'!K8/'a24'!K8*100</f>
        <v>1.7227205009871838</v>
      </c>
      <c r="L19" s="291">
        <f>'a25'!L8/'a24'!L8*100</f>
        <v>2.1489943756322947</v>
      </c>
    </row>
    <row r="20" spans="1:12" ht="16.5" customHeight="1">
      <c r="A20" s="1">
        <v>1987</v>
      </c>
      <c r="B20" s="291">
        <f>'a25'!B9/'a24'!B9*100</f>
        <v>2.0897483347979229</v>
      </c>
      <c r="C20" s="291">
        <f>'a25'!C9/'a24'!C9*100</f>
        <v>2.0914140108410839</v>
      </c>
      <c r="D20" s="291">
        <f>'a25'!D9/'a24'!D9*100</f>
        <v>2.363513116714123</v>
      </c>
      <c r="E20" s="291">
        <f>'a25'!E9/'a24'!E9*100</f>
        <v>2.3941585280375515</v>
      </c>
      <c r="F20" s="291">
        <f>'a25'!F9/'a24'!F9*100</f>
        <v>2.4169511352593309</v>
      </c>
      <c r="G20" s="291">
        <f>'a25'!G9/'a24'!G9*100</f>
        <v>2.0058085004965229</v>
      </c>
      <c r="H20" s="291">
        <f>'a25'!H9/'a24'!H9*100</f>
        <v>2.1426803828498633</v>
      </c>
      <c r="I20" s="291">
        <f>'a25'!I9/'a24'!I9*100</f>
        <v>2.0690435486290415</v>
      </c>
      <c r="J20" s="291">
        <f>'a25'!J9/'a24'!J9*100</f>
        <v>2.1631779726270985</v>
      </c>
      <c r="K20" s="291">
        <f>'a25'!K9/'a24'!K9*100</f>
        <v>1.8219645388871326</v>
      </c>
      <c r="L20" s="291">
        <f>'a25'!L9/'a24'!L9*100</f>
        <v>2.170337835415812</v>
      </c>
    </row>
    <row r="21" spans="1:12" ht="16.5" customHeight="1">
      <c r="A21" s="1">
        <v>1988</v>
      </c>
      <c r="B21" s="291">
        <f>'a25'!B10/'a24'!B10*100</f>
        <v>2.0949452972938314</v>
      </c>
      <c r="C21" s="291">
        <f>'a25'!C10/'a24'!C10*100</f>
        <v>2.0085695497363982</v>
      </c>
      <c r="D21" s="291">
        <f>'a25'!D10/'a24'!D10*100</f>
        <v>2.3020885498121588</v>
      </c>
      <c r="E21" s="291">
        <f>'a25'!E10/'a24'!E10*100</f>
        <v>2.3539116246400518</v>
      </c>
      <c r="F21" s="291">
        <f>'a25'!F10/'a24'!F10*100</f>
        <v>2.4212783176689023</v>
      </c>
      <c r="G21" s="291">
        <f>'a25'!G10/'a24'!G10*100</f>
        <v>2.0260258146617858</v>
      </c>
      <c r="H21" s="291">
        <f>'a25'!H10/'a24'!H10*100</f>
        <v>2.1406379893843388</v>
      </c>
      <c r="I21" s="291">
        <f>'a25'!I10/'a24'!I10*100</f>
        <v>1.8711727221885961</v>
      </c>
      <c r="J21" s="291">
        <f>'a25'!J10/'a24'!J10*100</f>
        <v>1.9131679221429314</v>
      </c>
      <c r="K21" s="291">
        <f>'a25'!K10/'a24'!K10*100</f>
        <v>1.9923838068457977</v>
      </c>
      <c r="L21" s="291">
        <f>'a25'!L10/'a24'!L10*100</f>
        <v>2.1939049829287409</v>
      </c>
    </row>
    <row r="22" spans="1:12" ht="16.5" customHeight="1">
      <c r="A22" s="1">
        <v>1989</v>
      </c>
      <c r="B22" s="291">
        <f>'a25'!B11/'a24'!B11*100</f>
        <v>2.076731112106557</v>
      </c>
      <c r="C22" s="291">
        <f>'a25'!C11/'a24'!C11*100</f>
        <v>1.8946426848023363</v>
      </c>
      <c r="D22" s="291">
        <f>'a25'!D11/'a24'!D11*100</f>
        <v>2.3965040781348352</v>
      </c>
      <c r="E22" s="291">
        <f>'a25'!E11/'a24'!E11*100</f>
        <v>2.3737454101323854</v>
      </c>
      <c r="F22" s="291">
        <f>'a25'!F11/'a24'!F11*100</f>
        <v>2.3238289614148644</v>
      </c>
      <c r="G22" s="291">
        <f>'a25'!G11/'a24'!G11*100</f>
        <v>2.025717950155316</v>
      </c>
      <c r="H22" s="291">
        <f>'a25'!H11/'a24'!H11*100</f>
        <v>2.1130679438440643</v>
      </c>
      <c r="I22" s="291">
        <f>'a25'!I11/'a24'!I11*100</f>
        <v>1.8976498691399963</v>
      </c>
      <c r="J22" s="291">
        <f>'a25'!J11/'a24'!J11*100</f>
        <v>2.0456105598011662</v>
      </c>
      <c r="K22" s="291">
        <f>'a25'!K11/'a24'!K11*100</f>
        <v>1.9884152538320845</v>
      </c>
      <c r="L22" s="291">
        <f>'a25'!L11/'a24'!L11*100</f>
        <v>2.119746653887371</v>
      </c>
    </row>
    <row r="23" spans="1:12" ht="16.5" customHeight="1">
      <c r="A23" s="1">
        <v>1990</v>
      </c>
      <c r="B23" s="291">
        <f>'a25'!B12/'a24'!B12*100</f>
        <v>2.1588226720925587</v>
      </c>
      <c r="C23" s="291">
        <f>'a25'!C12/'a24'!C12*100</f>
        <v>1.9251764483224303</v>
      </c>
      <c r="D23" s="291">
        <f>'a25'!D12/'a24'!D12*100</f>
        <v>2.4715583954922895</v>
      </c>
      <c r="E23" s="291">
        <f>'a25'!E12/'a24'!E12*100</f>
        <v>2.3612824538788844</v>
      </c>
      <c r="F23" s="291">
        <f>'a25'!F12/'a24'!F12*100</f>
        <v>2.502217520861385</v>
      </c>
      <c r="G23" s="291">
        <f>'a25'!G12/'a24'!G12*100</f>
        <v>2.1307768187452409</v>
      </c>
      <c r="H23" s="291">
        <f>'a25'!H12/'a24'!H12*100</f>
        <v>2.2196278224079879</v>
      </c>
      <c r="I23" s="291">
        <f>'a25'!I12/'a24'!I12*100</f>
        <v>1.963636645491688</v>
      </c>
      <c r="J23" s="291">
        <f>'a25'!J12/'a24'!J12*100</f>
        <v>2.062348239074018</v>
      </c>
      <c r="K23" s="291">
        <f>'a25'!K12/'a24'!K12*100</f>
        <v>2.0116111225101161</v>
      </c>
      <c r="L23" s="291">
        <f>'a25'!L12/'a24'!L12*100</f>
        <v>2.17136322078726</v>
      </c>
    </row>
    <row r="24" spans="1:12" ht="16.5" customHeight="1">
      <c r="A24" s="1">
        <v>1991</v>
      </c>
      <c r="B24" s="291">
        <f>'a25'!B13/'a24'!B13*100</f>
        <v>2.2314329017950052</v>
      </c>
      <c r="C24" s="291">
        <f>'a25'!C13/'a24'!C13*100</f>
        <v>2.0328032343944904</v>
      </c>
      <c r="D24" s="291">
        <f>'a25'!D13/'a24'!D13*100</f>
        <v>2.5967785142271587</v>
      </c>
      <c r="E24" s="291">
        <f>'a25'!E13/'a24'!E13*100</f>
        <v>2.3802514698266974</v>
      </c>
      <c r="F24" s="291">
        <f>'a25'!F13/'a24'!F13*100</f>
        <v>2.6306440891065512</v>
      </c>
      <c r="G24" s="291">
        <f>'a25'!G13/'a24'!G13*100</f>
        <v>2.2158747396669445</v>
      </c>
      <c r="H24" s="291">
        <f>'a25'!H13/'a24'!H13*100</f>
        <v>2.3031225288855297</v>
      </c>
      <c r="I24" s="291">
        <f>'a25'!I13/'a24'!I13*100</f>
        <v>2.042994427996748</v>
      </c>
      <c r="J24" s="291">
        <f>'a25'!J13/'a24'!J13*100</f>
        <v>2.1524507892485349</v>
      </c>
      <c r="K24" s="291">
        <f>'a25'!K13/'a24'!K13*100</f>
        <v>2.023253847445901</v>
      </c>
      <c r="L24" s="291">
        <f>'a25'!L13/'a24'!L13*100</f>
        <v>2.2248447747612214</v>
      </c>
    </row>
    <row r="25" spans="1:12" ht="16.5" customHeight="1">
      <c r="A25" s="1">
        <v>1992</v>
      </c>
      <c r="B25" s="291">
        <f>'a25'!B14/'a24'!B14*100</f>
        <v>2.2733694601124395</v>
      </c>
      <c r="C25" s="291">
        <f>'a25'!C14/'a24'!C14*100</f>
        <v>2.1019735608374446</v>
      </c>
      <c r="D25" s="291">
        <f>'a25'!D14/'a24'!D14*100</f>
        <v>2.7207573054282119</v>
      </c>
      <c r="E25" s="291">
        <f>'a25'!E14/'a24'!E14*100</f>
        <v>2.419983985333535</v>
      </c>
      <c r="F25" s="291">
        <f>'a25'!F14/'a24'!F14*100</f>
        <v>2.6080121091188122</v>
      </c>
      <c r="G25" s="291">
        <f>'a25'!G14/'a24'!G14*100</f>
        <v>2.3068645445459683</v>
      </c>
      <c r="H25" s="291">
        <f>'a25'!H14/'a24'!H14*100</f>
        <v>2.3461398956105382</v>
      </c>
      <c r="I25" s="291">
        <f>'a25'!I14/'a24'!I14*100</f>
        <v>2.0532767798370415</v>
      </c>
      <c r="J25" s="291">
        <f>'a25'!J14/'a24'!J14*100</f>
        <v>2.229372040528808</v>
      </c>
      <c r="K25" s="291">
        <f>'a25'!K14/'a24'!K14*100</f>
        <v>2.0404585861527695</v>
      </c>
      <c r="L25" s="291">
        <f>'a25'!L14/'a24'!L14*100</f>
        <v>2.1992449773868699</v>
      </c>
    </row>
    <row r="26" spans="1:12" ht="16.5" customHeight="1">
      <c r="A26" s="1">
        <v>1993</v>
      </c>
      <c r="B26" s="291">
        <f>'a25'!B15/'a24'!B15*100</f>
        <v>2.362154332839407</v>
      </c>
      <c r="C26" s="291">
        <f>'a25'!C15/'a24'!C15*100</f>
        <v>2.1806892106400202</v>
      </c>
      <c r="D26" s="291">
        <f>'a25'!D15/'a24'!D15*100</f>
        <v>2.798625169534207</v>
      </c>
      <c r="E26" s="291">
        <f>'a25'!E15/'a24'!E15*100</f>
        <v>2.4293934179156467</v>
      </c>
      <c r="F26" s="291">
        <f>'a25'!F15/'a24'!F15*100</f>
        <v>2.7031800103353558</v>
      </c>
      <c r="G26" s="291">
        <f>'a25'!G15/'a24'!G15*100</f>
        <v>2.3850504509973716</v>
      </c>
      <c r="H26" s="291">
        <f>'a25'!H15/'a24'!H15*100</f>
        <v>2.4764166723577166</v>
      </c>
      <c r="I26" s="291">
        <f>'a25'!I15/'a24'!I15*100</f>
        <v>2.2273834090224502</v>
      </c>
      <c r="J26" s="291">
        <f>'a25'!J15/'a24'!J15*100</f>
        <v>2.3279927348548384</v>
      </c>
      <c r="K26" s="291">
        <f>'a25'!K15/'a24'!K15*100</f>
        <v>2.0788729802196229</v>
      </c>
      <c r="L26" s="291">
        <f>'a25'!L15/'a24'!L15*100</f>
        <v>2.2093004780556158</v>
      </c>
    </row>
    <row r="27" spans="1:12" ht="16.5" customHeight="1">
      <c r="A27" s="1">
        <v>1994</v>
      </c>
      <c r="B27" s="291">
        <f>'a25'!B16/'a24'!B16*100</f>
        <v>2.4663803150912056</v>
      </c>
      <c r="C27" s="291">
        <f>'a25'!C16/'a24'!C16*100</f>
        <v>2.2651908341996032</v>
      </c>
      <c r="D27" s="291">
        <f>'a25'!D16/'a24'!D16*100</f>
        <v>2.9293118816273571</v>
      </c>
      <c r="E27" s="291">
        <f>'a25'!E16/'a24'!E16*100</f>
        <v>2.5737570429806804</v>
      </c>
      <c r="F27" s="291">
        <f>'a25'!F16/'a24'!F16*100</f>
        <v>2.7981465229171421</v>
      </c>
      <c r="G27" s="291">
        <f>'a25'!G16/'a24'!G16*100</f>
        <v>2.51335344506459</v>
      </c>
      <c r="H27" s="291">
        <f>'a25'!H16/'a24'!H16*100</f>
        <v>2.6046440794199621</v>
      </c>
      <c r="I27" s="291">
        <f>'a25'!I16/'a24'!I16*100</f>
        <v>2.3175196452700075</v>
      </c>
      <c r="J27" s="291">
        <f>'a25'!J16/'a24'!J16*100</f>
        <v>2.4487087609856855</v>
      </c>
      <c r="K27" s="291">
        <f>'a25'!K16/'a24'!K16*100</f>
        <v>2.1366397738558955</v>
      </c>
      <c r="L27" s="291">
        <f>'a25'!L16/'a24'!L16*100</f>
        <v>2.2427067138122077</v>
      </c>
    </row>
    <row r="28" spans="1:12" ht="16.5" customHeight="1">
      <c r="A28" s="1">
        <v>1995</v>
      </c>
      <c r="B28" s="291">
        <f>'a25'!B17/'a24'!B17*100</f>
        <v>2.5137490035535981</v>
      </c>
      <c r="C28" s="291">
        <f>'a25'!C17/'a24'!C17*100</f>
        <v>2.2697384982037305</v>
      </c>
      <c r="D28" s="291">
        <f>'a25'!D17/'a24'!D17*100</f>
        <v>3.1100798648310461</v>
      </c>
      <c r="E28" s="291">
        <f>'a25'!E17/'a24'!E17*100</f>
        <v>2.6057996966034067</v>
      </c>
      <c r="F28" s="291">
        <f>'a25'!F17/'a24'!F17*100</f>
        <v>2.6585826937451578</v>
      </c>
      <c r="G28" s="291">
        <f>'a25'!G17/'a24'!G17*100</f>
        <v>2.4990386724791058</v>
      </c>
      <c r="H28" s="291">
        <f>'a25'!H17/'a24'!H17*100</f>
        <v>2.7363783703642937</v>
      </c>
      <c r="I28" s="291">
        <f>'a25'!I17/'a24'!I17*100</f>
        <v>2.4495333252185758</v>
      </c>
      <c r="J28" s="291">
        <f>'a25'!J17/'a24'!J17*100</f>
        <v>2.427643311272091</v>
      </c>
      <c r="K28" s="291">
        <f>'a25'!K17/'a24'!K17*100</f>
        <v>2.1379572890179408</v>
      </c>
      <c r="L28" s="291">
        <f>'a25'!L17/'a24'!L17*100</f>
        <v>2.2044717206974358</v>
      </c>
    </row>
    <row r="29" spans="1:12" ht="16.5" customHeight="1">
      <c r="A29" s="1">
        <v>1996</v>
      </c>
      <c r="B29" s="291">
        <f>'a25'!B18/'a24'!B18*100</f>
        <v>2.5244563488328704</v>
      </c>
      <c r="C29" s="291">
        <f>'a25'!C18/'a24'!C18*100</f>
        <v>2.14918288972342</v>
      </c>
      <c r="D29" s="291">
        <f>'a25'!D18/'a24'!D18*100</f>
        <v>3.0929900340239462</v>
      </c>
      <c r="E29" s="291">
        <f>'a25'!E18/'a24'!E18*100</f>
        <v>2.7570466441099248</v>
      </c>
      <c r="F29" s="291">
        <f>'a25'!F18/'a24'!F18*100</f>
        <v>2.5940245559751389</v>
      </c>
      <c r="G29" s="291">
        <f>'a25'!G18/'a24'!G18*100</f>
        <v>2.4775036883714416</v>
      </c>
      <c r="H29" s="291">
        <f>'a25'!H18/'a24'!H18*100</f>
        <v>2.7590389000110291</v>
      </c>
      <c r="I29" s="291">
        <f>'a25'!I18/'a24'!I18*100</f>
        <v>2.5721944293026184</v>
      </c>
      <c r="J29" s="291">
        <f>'a25'!J18/'a24'!J18*100</f>
        <v>2.3504494199801265</v>
      </c>
      <c r="K29" s="291">
        <f>'a25'!K18/'a24'!K18*100</f>
        <v>2.1090647683992123</v>
      </c>
      <c r="L29" s="291">
        <f>'a25'!L18/'a24'!L18*100</f>
        <v>2.2525528367538259</v>
      </c>
    </row>
    <row r="30" spans="1:12" ht="16.5" customHeight="1">
      <c r="A30" s="1">
        <v>1997</v>
      </c>
      <c r="B30" s="291">
        <f>'a25'!B19/'a24'!B19*100</f>
        <v>2.6475177750795642</v>
      </c>
      <c r="C30" s="291">
        <f>'a25'!C19/'a24'!C19*100</f>
        <v>2.2368391173668103</v>
      </c>
      <c r="D30" s="291">
        <f>'a25'!D19/'a24'!D19*100</f>
        <v>3.2190589192018155</v>
      </c>
      <c r="E30" s="291">
        <f>'a25'!E19/'a24'!E19*100</f>
        <v>2.8928930100506074</v>
      </c>
      <c r="F30" s="291">
        <f>'a25'!F19/'a24'!F19*100</f>
        <v>2.9168255148123441</v>
      </c>
      <c r="G30" s="291">
        <f>'a25'!G19/'a24'!G19*100</f>
        <v>2.5888175371581781</v>
      </c>
      <c r="H30" s="291">
        <f>'a25'!H19/'a24'!H19*100</f>
        <v>2.8428523106350925</v>
      </c>
      <c r="I30" s="291">
        <f>'a25'!I19/'a24'!I19*100</f>
        <v>2.790352689805685</v>
      </c>
      <c r="J30" s="291">
        <f>'a25'!J19/'a24'!J19*100</f>
        <v>2.6507183731296196</v>
      </c>
      <c r="K30" s="291">
        <f>'a25'!K19/'a24'!K19*100</f>
        <v>2.2983647311595496</v>
      </c>
      <c r="L30" s="291">
        <f>'a25'!L19/'a24'!L19*100</f>
        <v>2.3691219437242341</v>
      </c>
    </row>
    <row r="31" spans="1:12" ht="16.5" customHeight="1">
      <c r="A31" s="1">
        <v>1998</v>
      </c>
      <c r="B31" s="291">
        <f>'a25'!B20/'a24'!B20*100</f>
        <v>2.5959801602647508</v>
      </c>
      <c r="C31" s="291">
        <f>'a25'!C20/'a24'!C20*100</f>
        <v>2.4485294115121374</v>
      </c>
      <c r="D31" s="291">
        <f>'a25'!D20/'a24'!D20*100</f>
        <v>3.2179588274346043</v>
      </c>
      <c r="E31" s="291">
        <f>'a25'!E20/'a24'!E20*100</f>
        <v>2.9536719263708004</v>
      </c>
      <c r="F31" s="291">
        <f>'a25'!F20/'a24'!F20*100</f>
        <v>2.7219680698230704</v>
      </c>
      <c r="G31" s="291">
        <f>'a25'!G20/'a24'!G20*100</f>
        <v>2.4662342130772918</v>
      </c>
      <c r="H31" s="291">
        <f>'a25'!H20/'a24'!H20*100</f>
        <v>2.8008253729998271</v>
      </c>
      <c r="I31" s="291">
        <f>'a25'!I20/'a24'!I20*100</f>
        <v>2.7639904859725064</v>
      </c>
      <c r="J31" s="291">
        <f>'a25'!J20/'a24'!J20*100</f>
        <v>2.4847977703873512</v>
      </c>
      <c r="K31" s="291">
        <f>'a25'!K20/'a24'!K20*100</f>
        <v>2.2045114792565474</v>
      </c>
      <c r="L31" s="291">
        <f>'a25'!L20/'a24'!L20*100</f>
        <v>2.413567854451609</v>
      </c>
    </row>
    <row r="32" spans="1:12" ht="16.5" customHeight="1">
      <c r="A32" s="1">
        <v>1999</v>
      </c>
      <c r="B32" s="291">
        <f>'a25'!B21/'a24'!B21*100</f>
        <v>2.65692273555503</v>
      </c>
      <c r="C32" s="291">
        <f>'a25'!C21/'a24'!C21*100</f>
        <v>2.3380513057664705</v>
      </c>
      <c r="D32" s="291">
        <f>'a25'!D21/'a24'!D21*100</f>
        <v>3.1119570735087727</v>
      </c>
      <c r="E32" s="291">
        <f>'a25'!E21/'a24'!E21*100</f>
        <v>2.7913032103176727</v>
      </c>
      <c r="F32" s="291">
        <f>'a25'!F21/'a24'!F21*100</f>
        <v>2.791718090267802</v>
      </c>
      <c r="G32" s="291">
        <f>'a25'!G21/'a24'!G21*100</f>
        <v>2.5782365530771965</v>
      </c>
      <c r="H32" s="291">
        <f>'a25'!H21/'a24'!H21*100</f>
        <v>2.8566272630457572</v>
      </c>
      <c r="I32" s="291">
        <f>'a25'!I21/'a24'!I21*100</f>
        <v>2.841327860172794</v>
      </c>
      <c r="J32" s="291">
        <f>'a25'!J21/'a24'!J21*100</f>
        <v>2.4902518983160324</v>
      </c>
      <c r="K32" s="291">
        <f>'a25'!K21/'a24'!K21*100</f>
        <v>2.3588216491952076</v>
      </c>
      <c r="L32" s="291">
        <f>'a25'!L21/'a24'!L21*100</f>
        <v>2.4055930599233175</v>
      </c>
    </row>
    <row r="33" spans="1:12" ht="16.5" customHeight="1">
      <c r="A33" s="1">
        <v>2000</v>
      </c>
      <c r="B33" s="291">
        <f>'a25'!B22/'a24'!B22*100</f>
        <v>2.6655309143579342</v>
      </c>
      <c r="C33" s="291">
        <f>'a25'!C22/'a24'!C22*100</f>
        <v>2.4602743294518148</v>
      </c>
      <c r="D33" s="291">
        <f>'a25'!D22/'a24'!D22*100</f>
        <v>3.0102752730668434</v>
      </c>
      <c r="E33" s="291">
        <f>'a25'!E22/'a24'!E22*100</f>
        <v>3.0025908782308353</v>
      </c>
      <c r="F33" s="291">
        <f>'a25'!F22/'a24'!F22*100</f>
        <v>2.8135232086193547</v>
      </c>
      <c r="G33" s="291">
        <f>'a25'!G22/'a24'!G22*100</f>
        <v>2.547029983854102</v>
      </c>
      <c r="H33" s="291">
        <f>'a25'!H22/'a24'!H22*100</f>
        <v>2.8459795386456812</v>
      </c>
      <c r="I33" s="291">
        <f>'a25'!I22/'a24'!I22*100</f>
        <v>2.9297118237944995</v>
      </c>
      <c r="J33" s="291">
        <f>'a25'!J22/'a24'!J22*100</f>
        <v>2.5567848459575551</v>
      </c>
      <c r="K33" s="291">
        <f>'a25'!K22/'a24'!K22*100</f>
        <v>2.3376261425413842</v>
      </c>
      <c r="L33" s="291">
        <f>'a25'!L22/'a24'!L22*100</f>
        <v>2.4784151499340608</v>
      </c>
    </row>
    <row r="34" spans="1:12" ht="16.5" customHeight="1">
      <c r="A34" s="1">
        <v>2001</v>
      </c>
      <c r="B34" s="291">
        <f>'a25'!B23/'a24'!B23*100</f>
        <v>2.604469922803081</v>
      </c>
      <c r="C34" s="291">
        <f>'a25'!C23/'a24'!C23*100</f>
        <v>2.3015681005615662</v>
      </c>
      <c r="D34" s="291">
        <f>'a25'!D23/'a24'!D23*100</f>
        <v>3.2692574695290579</v>
      </c>
      <c r="E34" s="291">
        <f>'a25'!E23/'a24'!E23*100</f>
        <v>2.8952150477560723</v>
      </c>
      <c r="F34" s="291">
        <f>'a25'!F23/'a24'!F23*100</f>
        <v>2.8937652040609523</v>
      </c>
      <c r="G34" s="291">
        <f>'a25'!G23/'a24'!G23*100</f>
        <v>2.5130877618604828</v>
      </c>
      <c r="H34" s="291">
        <f>'a25'!H23/'a24'!H23*100</f>
        <v>2.7875135782233031</v>
      </c>
      <c r="I34" s="291">
        <f>'a25'!I23/'a24'!I23*100</f>
        <v>2.9602507993684712</v>
      </c>
      <c r="J34" s="291">
        <f>'a25'!J23/'a24'!J23*100</f>
        <v>2.6010985755985261</v>
      </c>
      <c r="K34" s="291">
        <f>'a25'!K23/'a24'!K23*100</f>
        <v>2.230120450142846</v>
      </c>
      <c r="L34" s="291">
        <f>'a25'!L23/'a24'!L23*100</f>
        <v>2.3756583507234521</v>
      </c>
    </row>
    <row r="35" spans="1:12" ht="16.5" customHeight="1">
      <c r="A35" s="1">
        <v>2002</v>
      </c>
      <c r="B35" s="291">
        <f>'a25'!B24/'a24'!B24*100</f>
        <v>2.6799586935290129</v>
      </c>
      <c r="C35" s="291">
        <f>'a25'!C24/'a24'!C24*100</f>
        <v>2.3448306738601619</v>
      </c>
      <c r="D35" s="291">
        <f>'a25'!D24/'a24'!D24*100</f>
        <v>2.8363000216423169</v>
      </c>
      <c r="E35" s="291">
        <f>'a25'!E24/'a24'!E24*100</f>
        <v>3.0528524759529785</v>
      </c>
      <c r="F35" s="291">
        <f>'a25'!F24/'a24'!F24*100</f>
        <v>2.9734563355481427</v>
      </c>
      <c r="G35" s="291">
        <f>'a25'!G24/'a24'!G24*100</f>
        <v>2.5302220628134768</v>
      </c>
      <c r="H35" s="291">
        <f>'a25'!H24/'a24'!H24*100</f>
        <v>2.9581223182067777</v>
      </c>
      <c r="I35" s="291">
        <f>'a25'!I24/'a24'!I24*100</f>
        <v>2.9128662812399466</v>
      </c>
      <c r="J35" s="291">
        <f>'a25'!J24/'a24'!J24*100</f>
        <v>2.5650109514017956</v>
      </c>
      <c r="K35" s="291">
        <f>'a25'!K24/'a24'!K24*100</f>
        <v>2.2113955689809228</v>
      </c>
      <c r="L35" s="291">
        <f>'a25'!L24/'a24'!L24*100</f>
        <v>2.4005613081150909</v>
      </c>
    </row>
    <row r="36" spans="1:12" ht="16.5" customHeight="1">
      <c r="A36" s="1">
        <v>2003</v>
      </c>
      <c r="B36" s="291">
        <f>'a25'!B25/'a24'!B25*100</f>
        <v>2.6707155627396366</v>
      </c>
      <c r="C36" s="291">
        <f>'a25'!C25/'a24'!C25*100</f>
        <v>2.5316713066107988</v>
      </c>
      <c r="D36" s="291">
        <f>'a25'!D25/'a24'!D25*100</f>
        <v>3.1800252121109596</v>
      </c>
      <c r="E36" s="291">
        <f>'a25'!E25/'a24'!E25*100</f>
        <v>3.1000979605818673</v>
      </c>
      <c r="F36" s="291">
        <f>'a25'!F25/'a24'!F25*100</f>
        <v>3.0344775457164439</v>
      </c>
      <c r="G36" s="291">
        <f>'a25'!G25/'a24'!G25*100</f>
        <v>2.5692731354353522</v>
      </c>
      <c r="H36" s="291">
        <f>'a25'!H25/'a24'!H25*100</f>
        <v>2.9050398603772303</v>
      </c>
      <c r="I36" s="291">
        <f>'a25'!I25/'a24'!I25*100</f>
        <v>2.8678975817704724</v>
      </c>
      <c r="J36" s="291">
        <f>'a25'!J25/'a24'!J25*100</f>
        <v>2.5714241114225511</v>
      </c>
      <c r="K36" s="291">
        <f>'a25'!K25/'a24'!K25*100</f>
        <v>2.1928433870602428</v>
      </c>
      <c r="L36" s="291">
        <f>'a25'!L25/'a24'!L25*100</f>
        <v>2.415595636163252</v>
      </c>
    </row>
    <row r="37" spans="1:12" ht="16.5" customHeight="1">
      <c r="A37" s="1">
        <v>2004</v>
      </c>
      <c r="B37" s="291">
        <f>'a25'!B26/'a24'!B26*100</f>
        <v>2.7610535422692077</v>
      </c>
      <c r="C37" s="291">
        <f>'a25'!C26/'a24'!C26*100</f>
        <v>2.7334338824219957</v>
      </c>
      <c r="D37" s="291">
        <f>'a25'!D26/'a24'!D26*100</f>
        <v>3.1763133539562483</v>
      </c>
      <c r="E37" s="291">
        <f>'a25'!E26/'a24'!E26*100</f>
        <v>3.1148502730343393</v>
      </c>
      <c r="F37" s="291">
        <f>'a25'!F26/'a24'!F26*100</f>
        <v>3.0497641327543281</v>
      </c>
      <c r="G37" s="291">
        <f>'a25'!G26/'a24'!G26*100</f>
        <v>2.5693389912536735</v>
      </c>
      <c r="H37" s="291">
        <f>'a25'!H26/'a24'!H26*100</f>
        <v>3.0595280757463206</v>
      </c>
      <c r="I37" s="291">
        <f>'a25'!I26/'a24'!I26*100</f>
        <v>2.917173400209784</v>
      </c>
      <c r="J37" s="291">
        <f>'a25'!J26/'a24'!J26*100</f>
        <v>2.5787978435279619</v>
      </c>
      <c r="K37" s="291">
        <f>'a25'!K26/'a24'!K26*100</f>
        <v>2.2562745547186758</v>
      </c>
      <c r="L37" s="291">
        <f>'a25'!L26/'a24'!L26*100</f>
        <v>2.5507560833444698</v>
      </c>
    </row>
    <row r="38" spans="1:12" ht="16.5" customHeight="1">
      <c r="A38" s="1">
        <v>2005</v>
      </c>
      <c r="B38" s="291">
        <f>'a25'!B27/'a24'!B27*100</f>
        <v>2.8172432376236771</v>
      </c>
      <c r="C38" s="291">
        <f>'a25'!C27/'a24'!C27*100</f>
        <v>2.8804840545412316</v>
      </c>
      <c r="D38" s="291">
        <f>'a25'!D27/'a24'!D27*100</f>
        <v>3.0678754051240817</v>
      </c>
      <c r="E38" s="291">
        <f>'a25'!E27/'a24'!E27*100</f>
        <v>3.1738702828421768</v>
      </c>
      <c r="F38" s="291">
        <f>'a25'!F27/'a24'!F27*100</f>
        <v>3.3639478172678379</v>
      </c>
      <c r="G38" s="291">
        <f>'a25'!G27/'a24'!G27*100</f>
        <v>2.7025624364864158</v>
      </c>
      <c r="H38" s="291">
        <f>'a25'!H27/'a24'!H27*100</f>
        <v>3.1390363716655072</v>
      </c>
      <c r="I38" s="291">
        <f>'a25'!I27/'a24'!I27*100</f>
        <v>3.0247223995385779</v>
      </c>
      <c r="J38" s="291">
        <f>'a25'!J27/'a24'!J27*100</f>
        <v>2.5928713416006661</v>
      </c>
      <c r="K38" s="291">
        <f>'a25'!K27/'a24'!K27*100</f>
        <v>2.2241065499566006</v>
      </c>
      <c r="L38" s="291">
        <f>'a25'!L27/'a24'!L27*100</f>
        <v>2.4829652450404418</v>
      </c>
    </row>
    <row r="39" spans="1:12" ht="16.5" customHeight="1">
      <c r="A39" s="1">
        <v>2006</v>
      </c>
      <c r="B39" s="291">
        <f>'a25'!B28/'a24'!B28*100</f>
        <v>2.8929993411862207</v>
      </c>
      <c r="C39" s="291">
        <f>'a25'!C28/'a24'!C28*100</f>
        <v>2.7452441142676873</v>
      </c>
      <c r="D39" s="291">
        <f>'a25'!D28/'a24'!D28*100</f>
        <v>3.393430194164492</v>
      </c>
      <c r="E39" s="291">
        <f>'a25'!E28/'a24'!E28*100</f>
        <v>3.3621498629335957</v>
      </c>
      <c r="F39" s="291">
        <f>'a25'!F28/'a24'!F28*100</f>
        <v>3.4498097713813936</v>
      </c>
      <c r="G39" s="291">
        <f>'a25'!G28/'a24'!G28*100</f>
        <v>2.7560567534849496</v>
      </c>
      <c r="H39" s="291">
        <f>'a25'!H28/'a24'!H28*100</f>
        <v>3.1688923686112891</v>
      </c>
      <c r="I39" s="291">
        <f>'a25'!I28/'a24'!I28*100</f>
        <v>3.1244093931686114</v>
      </c>
      <c r="J39" s="291">
        <f>'a25'!J28/'a24'!J28*100</f>
        <v>2.7099562844518363</v>
      </c>
      <c r="K39" s="291">
        <f>'a25'!K28/'a24'!K28*100</f>
        <v>2.3698387270581547</v>
      </c>
      <c r="L39" s="291">
        <f>'a25'!L28/'a24'!L28*100</f>
        <v>2.675706111564248</v>
      </c>
    </row>
    <row r="40" spans="1:12" ht="16.5" customHeight="1">
      <c r="A40" s="1">
        <v>2007</v>
      </c>
      <c r="B40" s="291">
        <f>'a25'!B29/'a24'!B29*100</f>
        <v>2.8757500512951277</v>
      </c>
      <c r="C40" s="291">
        <f>'a25'!C29/'a24'!C29*100</f>
        <v>2.8454338499924967</v>
      </c>
      <c r="D40" s="291">
        <f>'a25'!D29/'a24'!D29*100</f>
        <v>3.2250563011743942</v>
      </c>
      <c r="E40" s="291">
        <f>'a25'!E29/'a24'!E29*100</f>
        <v>3.4377917274000138</v>
      </c>
      <c r="F40" s="291">
        <f>'a25'!F29/'a24'!F29*100</f>
        <v>3.3228913798918689</v>
      </c>
      <c r="G40" s="291">
        <f>'a25'!G29/'a24'!G29*100</f>
        <v>2.7693390765638513</v>
      </c>
      <c r="H40" s="291">
        <f>'a25'!H29/'a24'!H29*100</f>
        <v>3.188196467556363</v>
      </c>
      <c r="I40" s="291">
        <f>'a25'!I29/'a24'!I29*100</f>
        <v>3.0428463754998294</v>
      </c>
      <c r="J40" s="291">
        <f>'a25'!J29/'a24'!J29*100</f>
        <v>2.5471731692759199</v>
      </c>
      <c r="K40" s="291">
        <f>'a25'!K29/'a24'!K29*100</f>
        <v>2.3806900578866617</v>
      </c>
      <c r="L40" s="291">
        <f>'a25'!L29/'a24'!L29*100</f>
        <v>2.5258815425125785</v>
      </c>
    </row>
    <row r="41" spans="1:12" ht="16.5" customHeight="1">
      <c r="A41" s="1">
        <v>2008</v>
      </c>
      <c r="B41" s="291">
        <f>'a25'!B30/'a24'!B30*100</f>
        <v>2.8886077315534329</v>
      </c>
      <c r="C41" s="291">
        <f>'a25'!C30/'a24'!C30*100</f>
        <v>2.669972597629783</v>
      </c>
      <c r="D41" s="291">
        <f>'a25'!D30/'a24'!D30*100</f>
        <v>3.0072819557715103</v>
      </c>
      <c r="E41" s="291">
        <f>'a25'!E30/'a24'!E30*100</f>
        <v>3.4409453143293383</v>
      </c>
      <c r="F41" s="291">
        <f>'a25'!F30/'a24'!F30*100</f>
        <v>3.3331480450682585</v>
      </c>
      <c r="G41" s="291">
        <f>'a25'!G30/'a24'!G30*100</f>
        <v>2.8135085617277009</v>
      </c>
      <c r="H41" s="291">
        <f>'a25'!H30/'a24'!H30*100</f>
        <v>3.1873240323355478</v>
      </c>
      <c r="I41" s="291">
        <f>'a25'!I30/'a24'!I30*100</f>
        <v>3.1046439145137565</v>
      </c>
      <c r="J41" s="291">
        <f>'a25'!J30/'a24'!J30*100</f>
        <v>2.2150758545034037</v>
      </c>
      <c r="K41" s="291">
        <f>'a25'!K30/'a24'!K30*100</f>
        <v>2.3312451151231786</v>
      </c>
      <c r="L41" s="291">
        <f>'a25'!L30/'a24'!L30*100</f>
        <v>2.7187277619626995</v>
      </c>
    </row>
    <row r="42" spans="1:12" ht="16.5" customHeight="1">
      <c r="A42" s="1">
        <v>2009</v>
      </c>
      <c r="B42" s="291">
        <f>'a25'!B31/'a24'!B31*100</f>
        <v>2.9197888498178544</v>
      </c>
      <c r="C42" s="291">
        <f>'a25'!C31/'a24'!C31*100</f>
        <v>2.6274136781912389</v>
      </c>
      <c r="D42" s="291">
        <f>'a25'!D31/'a24'!D31*100</f>
        <v>3.2944940339832813</v>
      </c>
      <c r="E42" s="291">
        <f>'a25'!E31/'a24'!E31*100</f>
        <v>3.6786376973163732</v>
      </c>
      <c r="F42" s="291">
        <f>'a25'!F31/'a24'!F31*100</f>
        <v>3.6315982754785083</v>
      </c>
      <c r="G42" s="291">
        <f>'a25'!G31/'a24'!G31*100</f>
        <v>2.867091676725452</v>
      </c>
      <c r="H42" s="291">
        <f>'a25'!H31/'a24'!H31*100</f>
        <v>3.1630269494988421</v>
      </c>
      <c r="I42" s="291">
        <f>'a25'!I31/'a24'!I31*100</f>
        <v>3.1547629541658488</v>
      </c>
      <c r="J42" s="291">
        <f>'a25'!J31/'a24'!J31*100</f>
        <v>2.4173023639084508</v>
      </c>
      <c r="K42" s="291">
        <f>'a25'!K31/'a24'!K31*100</f>
        <v>2.4078598220785246</v>
      </c>
      <c r="L42" s="291">
        <f>'a25'!L31/'a24'!L31*100</f>
        <v>2.6726279723023656</v>
      </c>
    </row>
    <row r="43" spans="1:12" ht="16.5" customHeight="1">
      <c r="A43" s="1">
        <v>2010</v>
      </c>
      <c r="B43" s="291">
        <f>'a25'!B32/'a24'!B32*100</f>
        <v>3.0394222321447057</v>
      </c>
      <c r="C43" s="291">
        <f>'a25'!C32/'a24'!C32*100</f>
        <v>2.8263014037903234</v>
      </c>
      <c r="D43" s="291">
        <f>'a25'!D32/'a24'!D32*100</f>
        <v>3.3339339290747705</v>
      </c>
      <c r="E43" s="291">
        <f>'a25'!E32/'a24'!E32*100</f>
        <v>3.9685087438981985</v>
      </c>
      <c r="F43" s="291">
        <f>'a25'!F32/'a24'!F32*100</f>
        <v>3.6431762731687343</v>
      </c>
      <c r="G43" s="291">
        <f>'a25'!G32/'a24'!G32*100</f>
        <v>3.1420803721475306</v>
      </c>
      <c r="H43" s="291">
        <f>'a25'!H32/'a24'!H32*100</f>
        <v>3.1966954441623541</v>
      </c>
      <c r="I43" s="291">
        <f>'a25'!I32/'a24'!I32*100</f>
        <v>3.3028758151810536</v>
      </c>
      <c r="J43" s="291">
        <f>'a25'!J32/'a24'!J32*100</f>
        <v>2.6208487862930228</v>
      </c>
      <c r="K43" s="291">
        <f>'a25'!K32/'a24'!K32*100</f>
        <v>2.4695460298879826</v>
      </c>
      <c r="L43" s="291">
        <f>'a25'!L32/'a24'!L32*100</f>
        <v>2.8279687058016671</v>
      </c>
    </row>
    <row r="44" spans="1:12" ht="16.5" customHeight="1">
      <c r="A44" s="1">
        <v>2011</v>
      </c>
      <c r="B44" s="291">
        <f>'a25'!B33/'a24'!B33*100</f>
        <v>2.9566349243715857</v>
      </c>
      <c r="C44" s="291">
        <f>'a25'!C33/'a24'!C33*100</f>
        <v>2.6963722595915933</v>
      </c>
      <c r="D44" s="291">
        <f>'a25'!D33/'a24'!D33*100</f>
        <v>3.5568531019592085</v>
      </c>
      <c r="E44" s="291">
        <f>'a25'!E33/'a24'!E33*100</f>
        <v>3.7401428391699882</v>
      </c>
      <c r="F44" s="291">
        <f>'a25'!F33/'a24'!F33*100</f>
        <v>3.4569733368200337</v>
      </c>
      <c r="G44" s="291">
        <f>'a25'!G33/'a24'!G33*100</f>
        <v>3.039305926736696</v>
      </c>
      <c r="H44" s="291">
        <f>'a25'!H33/'a24'!H33*100</f>
        <v>3.1618854728200607</v>
      </c>
      <c r="I44" s="291">
        <f>'a25'!I33/'a24'!I33*100</f>
        <v>3.0854917367205408</v>
      </c>
      <c r="J44" s="291">
        <f>'a25'!J33/'a24'!J33*100</f>
        <v>2.3979056815123463</v>
      </c>
      <c r="K44" s="291">
        <f>'a25'!K33/'a24'!K33*100</f>
        <v>2.3942142001605693</v>
      </c>
      <c r="L44" s="291">
        <f>'a25'!L33/'a24'!L33*100</f>
        <v>2.7534352153676709</v>
      </c>
    </row>
    <row r="45" spans="1:12" ht="16.5" customHeight="1">
      <c r="A45" s="1">
        <v>2012</v>
      </c>
      <c r="B45" s="291">
        <f>'a25'!B34/'a24'!B34*100</f>
        <v>2.92009740237267</v>
      </c>
      <c r="C45" s="291">
        <f>'a25'!C34/'a24'!C34*100</f>
        <v>2.655580658126552</v>
      </c>
      <c r="D45" s="291">
        <f>'a25'!D34/'a24'!D34*100</f>
        <v>3.1926441506072427</v>
      </c>
      <c r="E45" s="291">
        <f>'a25'!E34/'a24'!E34*100</f>
        <v>3.5921324426889676</v>
      </c>
      <c r="F45" s="291">
        <f>'a25'!F34/'a24'!F34*100</f>
        <v>3.4080034798488597</v>
      </c>
      <c r="G45" s="291">
        <f>'a25'!G34/'a24'!G34*100</f>
        <v>3.0725494545846463</v>
      </c>
      <c r="H45" s="291">
        <f>'a25'!H34/'a24'!H34*100</f>
        <v>3.1417062164330551</v>
      </c>
      <c r="I45" s="291">
        <f>'a25'!I34/'a24'!I34*100</f>
        <v>3.0462447614619554</v>
      </c>
      <c r="J45" s="291">
        <f>'a25'!J34/'a24'!J34*100</f>
        <v>2.3409223957908014</v>
      </c>
      <c r="K45" s="291">
        <f>'a25'!K34/'a24'!K34*100</f>
        <v>2.2775950317475138</v>
      </c>
      <c r="L45" s="291">
        <f>'a25'!L34/'a24'!L34*100</f>
        <v>2.7233677148677247</v>
      </c>
    </row>
    <row r="46" spans="1:12" ht="16.5" customHeight="1">
      <c r="A46" s="1">
        <v>2013</v>
      </c>
      <c r="B46" s="291">
        <f>'a25'!B35/'a24'!B35*100</f>
        <v>2.806620272190171</v>
      </c>
      <c r="C46" s="291">
        <f>'a25'!C35/'a24'!C35*100</f>
        <v>2.4532548071928222</v>
      </c>
      <c r="D46" s="291">
        <f>'a25'!D35/'a24'!D35*100</f>
        <v>3.0689747442159949</v>
      </c>
      <c r="E46" s="291">
        <f>'a25'!E35/'a24'!E35*100</f>
        <v>3.3317284235539848</v>
      </c>
      <c r="F46" s="291">
        <f>'a25'!F35/'a24'!F35*100</f>
        <v>3.2190621991771611</v>
      </c>
      <c r="G46" s="291">
        <f>'a25'!G35/'a24'!G35*100</f>
        <v>3.0397475088410055</v>
      </c>
      <c r="H46" s="291">
        <f>'a25'!H35/'a24'!H35*100</f>
        <v>3.074248364146948</v>
      </c>
      <c r="I46" s="291">
        <f>'a25'!I35/'a24'!I35*100</f>
        <v>2.7870973893399342</v>
      </c>
      <c r="J46" s="291">
        <f>'a25'!J35/'a24'!J35*100</f>
        <v>2.2496597916413088</v>
      </c>
      <c r="K46" s="291">
        <f>'a25'!K35/'a24'!K35*100</f>
        <v>2.1923359583504545</v>
      </c>
      <c r="L46" s="291">
        <f>'a25'!L35/'a24'!L35*100</f>
        <v>2.4391572408889388</v>
      </c>
    </row>
    <row r="47" spans="1:12" ht="16.5" customHeight="1">
      <c r="A47" s="1">
        <v>2014</v>
      </c>
      <c r="B47" s="291">
        <f>'a25'!B36/'a24'!B36*100</f>
        <v>2.778938388687791</v>
      </c>
      <c r="C47" s="291">
        <f>'a25'!C36/'a24'!C36*100</f>
        <v>2.4740821758100271</v>
      </c>
      <c r="D47" s="291">
        <f>'a25'!D36/'a24'!D36*100</f>
        <v>2.9739875845735453</v>
      </c>
      <c r="E47" s="291">
        <f>'a25'!E36/'a24'!E36*100</f>
        <v>3.34817295895335</v>
      </c>
      <c r="F47" s="291">
        <f>'a25'!F36/'a24'!F36*100</f>
        <v>3.2887060979009233</v>
      </c>
      <c r="G47" s="291">
        <f>'a25'!G36/'a24'!G36*100</f>
        <v>2.9251096982171663</v>
      </c>
      <c r="H47" s="291">
        <f>'a25'!H36/'a24'!H36*100</f>
        <v>3.0268806540866713</v>
      </c>
      <c r="I47" s="291">
        <f>'a25'!I36/'a24'!I36*100</f>
        <v>2.8149220505907477</v>
      </c>
      <c r="J47" s="291">
        <f>'a25'!J36/'a24'!J36*100</f>
        <v>2.1734184331364599</v>
      </c>
      <c r="K47" s="291">
        <f>'a25'!K36/'a24'!K36*100</f>
        <v>2.1556203343918892</v>
      </c>
      <c r="L47" s="291">
        <f>'a25'!L36/'a24'!L36*100</f>
        <v>2.5965904944284879</v>
      </c>
    </row>
    <row r="48" spans="1:12" ht="16.5" customHeight="1">
      <c r="A48" s="1">
        <v>2015</v>
      </c>
      <c r="B48" s="291">
        <f>'a25'!B37/'a24'!B37*100</f>
        <v>2.7962735811400115</v>
      </c>
      <c r="C48" s="291">
        <f>'a25'!C37/'a24'!C37*100</f>
        <v>2.399560257081701</v>
      </c>
      <c r="D48" s="291">
        <f>'a25'!D37/'a24'!D37*100</f>
        <v>2.9108311966621643</v>
      </c>
      <c r="E48" s="291">
        <f>'a25'!E37/'a24'!E37*100</f>
        <v>3.2007367142914802</v>
      </c>
      <c r="F48" s="291">
        <f>'a25'!F37/'a24'!F37*100</f>
        <v>3.2835811576859824</v>
      </c>
      <c r="G48" s="291">
        <f>'a25'!G37/'a24'!G37*100</f>
        <v>2.8985006053668951</v>
      </c>
      <c r="H48" s="291">
        <f>'a25'!H37/'a24'!H37*100</f>
        <v>3.0738684218478118</v>
      </c>
      <c r="I48" s="291">
        <f>'a25'!I37/'a24'!I37*100</f>
        <v>2.8738029204040658</v>
      </c>
      <c r="J48" s="291">
        <f>'a25'!J37/'a24'!J37*100</f>
        <v>2.2707573795830309</v>
      </c>
      <c r="K48" s="291">
        <f>'a25'!K37/'a24'!K37*100</f>
        <v>2.2270322969493028</v>
      </c>
      <c r="L48" s="291">
        <f>'a25'!L37/'a24'!L37*100</f>
        <v>2.5547623789574305</v>
      </c>
    </row>
    <row r="49" spans="1:12" ht="16.5" customHeight="1">
      <c r="A49" s="1">
        <v>2016</v>
      </c>
      <c r="B49" s="291">
        <f>'a25'!B38/'a24'!B38*100</f>
        <v>3.0693056736089752</v>
      </c>
      <c r="C49" s="291">
        <f>'a25'!C38/'a24'!C38*100</f>
        <v>2.6742477417099235</v>
      </c>
      <c r="D49" s="291">
        <f>'a25'!D38/'a24'!D38*100</f>
        <v>2.9780362320925251</v>
      </c>
      <c r="E49" s="291">
        <f>'a25'!E38/'a24'!E38*100</f>
        <v>3.338035754223772</v>
      </c>
      <c r="F49" s="291">
        <f>'a25'!F38/'a24'!F38*100</f>
        <v>3.2709172943999381</v>
      </c>
      <c r="G49" s="291">
        <f>'a25'!G38/'a24'!G38*100</f>
        <v>3.2157031937770126</v>
      </c>
      <c r="H49" s="291">
        <f>'a25'!H38/'a24'!H38*100</f>
        <v>3.331864268220345</v>
      </c>
      <c r="I49" s="291">
        <f>'a25'!I38/'a24'!I38*100</f>
        <v>3.1429324893841315</v>
      </c>
      <c r="J49" s="291">
        <f>'a25'!J38/'a24'!J38*100</f>
        <v>2.5304286402684109</v>
      </c>
      <c r="K49" s="291">
        <f>'a25'!K38/'a24'!K38*100</f>
        <v>2.6696384923712335</v>
      </c>
      <c r="L49" s="291">
        <f>'a25'!L38/'a24'!L38*100</f>
        <v>2.6434954025585529</v>
      </c>
    </row>
    <row r="50" spans="1:12" ht="16.5" customHeight="1">
      <c r="A50" s="1">
        <v>2017</v>
      </c>
      <c r="B50" s="291">
        <f>'a25'!B39/'a24'!B39*100</f>
        <v>2.9888352560070257</v>
      </c>
      <c r="C50" s="291">
        <f>'a25'!C39/'a24'!C39*100</f>
        <v>2.685819888098099</v>
      </c>
      <c r="D50" s="291">
        <f>'a25'!D39/'a24'!D39*100</f>
        <v>3.3039954705767141</v>
      </c>
      <c r="E50" s="291">
        <f>'a25'!E39/'a24'!E39*100</f>
        <v>3.2571978775901589</v>
      </c>
      <c r="F50" s="291">
        <f>'a25'!F39/'a24'!F39*100</f>
        <v>3.3443175639034797</v>
      </c>
      <c r="G50" s="291">
        <f>'a25'!G39/'a24'!G39*100</f>
        <v>3.0932247783378251</v>
      </c>
      <c r="H50" s="291">
        <f>'a25'!H39/'a24'!H39*100</f>
        <v>3.2997219583126145</v>
      </c>
      <c r="I50" s="291">
        <f>'a25'!I39/'a24'!I39*100</f>
        <v>2.9120042175638665</v>
      </c>
      <c r="J50" s="291">
        <f>'a25'!J39/'a24'!J39*100</f>
        <v>2.4603312589683979</v>
      </c>
      <c r="K50" s="291">
        <f>'a25'!K39/'a24'!K39*100</f>
        <v>2.5282910786050263</v>
      </c>
      <c r="L50" s="291">
        <f>'a25'!L39/'a24'!L39*100</f>
        <v>2.5481013578057943</v>
      </c>
    </row>
    <row r="51" spans="1:12" ht="16.5" customHeight="1">
      <c r="A51" s="1">
        <v>2018</v>
      </c>
      <c r="B51" s="291">
        <f>'a25'!B40/'a24'!B40*100</f>
        <v>2.9665296274779318</v>
      </c>
      <c r="C51" s="291">
        <f>'a25'!C40/'a24'!C40*100</f>
        <v>2.786974595239168</v>
      </c>
      <c r="D51" s="291">
        <f>'a25'!D40/'a24'!D40*100</f>
        <v>3.3063967052768795</v>
      </c>
      <c r="E51" s="291">
        <f>'a25'!E40/'a24'!E40*100</f>
        <v>3.2641970215405545</v>
      </c>
      <c r="F51" s="291">
        <f>'a25'!F40/'a24'!F40*100</f>
        <v>3.3083810491315284</v>
      </c>
      <c r="G51" s="291">
        <f>'a25'!G40/'a24'!G40*100</f>
        <v>3.0682385716801459</v>
      </c>
      <c r="H51" s="291">
        <f>'a25'!H40/'a24'!H40*100</f>
        <v>3.223644811449724</v>
      </c>
      <c r="I51" s="291">
        <f>'a25'!I40/'a24'!I40*100</f>
        <v>2.95506877519332</v>
      </c>
      <c r="J51" s="291">
        <f>'a25'!J40/'a24'!J40*100</f>
        <v>2.4708500980369124</v>
      </c>
      <c r="K51" s="291">
        <f>'a25'!K40/'a24'!K40*100</f>
        <v>2.5634853960672968</v>
      </c>
      <c r="L51" s="291">
        <f>'a25'!L40/'a24'!L40*100</f>
        <v>2.5608697719782936</v>
      </c>
    </row>
    <row r="52" spans="1:12" s="89" customFormat="1" ht="16.5" customHeight="1">
      <c r="B52" s="291"/>
      <c r="C52" s="291"/>
      <c r="D52" s="291"/>
      <c r="E52" s="291"/>
      <c r="F52" s="291"/>
      <c r="G52" s="291"/>
      <c r="H52" s="291"/>
      <c r="I52" s="291"/>
      <c r="J52" s="291"/>
      <c r="K52" s="291"/>
      <c r="L52" s="291"/>
    </row>
    <row r="53" spans="1:12" s="89" customFormat="1" ht="16.5" customHeight="1">
      <c r="B53" s="18" t="s">
        <v>340</v>
      </c>
      <c r="C53" s="18"/>
      <c r="D53" s="18"/>
      <c r="E53" s="18"/>
      <c r="F53" s="18"/>
      <c r="G53" s="18"/>
      <c r="H53" s="18"/>
      <c r="I53" s="18"/>
      <c r="J53" s="18"/>
      <c r="K53" s="18"/>
      <c r="L53" s="18"/>
    </row>
    <row r="54" spans="1:12" ht="16.5" customHeight="1">
      <c r="A54" s="89" t="s">
        <v>989</v>
      </c>
      <c r="B54" s="70">
        <f>(POWER(B51/B14, 1/37)-1)*100</f>
        <v>1.4298576474127689</v>
      </c>
      <c r="C54" s="70">
        <f t="shared" ref="C54:L54" si="0">(POWER(C51/C14, 1/37)-1)*100</f>
        <v>-0.76643341689296429</v>
      </c>
      <c r="D54" s="70">
        <f t="shared" si="0"/>
        <v>-0.30802585167839514</v>
      </c>
      <c r="E54" s="70">
        <f t="shared" si="0"/>
        <v>1.9107888401365125</v>
      </c>
      <c r="F54" s="70">
        <f t="shared" si="0"/>
        <v>1.0326630766913203</v>
      </c>
      <c r="G54" s="70">
        <f t="shared" si="0"/>
        <v>1.6886491559342298</v>
      </c>
      <c r="H54" s="70">
        <f t="shared" si="0"/>
        <v>1.6707682709381499</v>
      </c>
      <c r="I54" s="70">
        <f t="shared" si="0"/>
        <v>0.99948171572803446</v>
      </c>
      <c r="J54" s="70">
        <f t="shared" si="0"/>
        <v>1.6307660203454866</v>
      </c>
      <c r="K54" s="70">
        <f t="shared" si="0"/>
        <v>1.5056541611237373</v>
      </c>
      <c r="L54" s="70">
        <f t="shared" si="0"/>
        <v>0.81557063219865888</v>
      </c>
    </row>
    <row r="55" spans="1:12" s="89" customFormat="1" ht="16.5" customHeight="1">
      <c r="B55" s="8"/>
      <c r="C55" s="5"/>
      <c r="D55" s="5"/>
      <c r="E55" s="5"/>
      <c r="F55" s="5"/>
      <c r="G55" s="5"/>
      <c r="H55" s="5"/>
      <c r="I55" s="5"/>
      <c r="J55" s="5"/>
      <c r="K55" s="5"/>
      <c r="L55" s="5"/>
    </row>
    <row r="56" spans="1:12">
      <c r="A56" s="89" t="s">
        <v>1075</v>
      </c>
    </row>
    <row r="57" spans="1:12">
      <c r="A57" s="1" t="s">
        <v>1253</v>
      </c>
    </row>
  </sheetData>
  <phoneticPr fontId="16" type="noConversion"/>
  <pageMargins left="0.75" right="0.75" top="1" bottom="1" header="0.5" footer="0.5"/>
  <pageSetup scale="73" orientation="landscape" r:id="rId1"/>
  <headerFooter alignWithMargins="0"/>
  <rowBreaks count="2" manualBreakCount="2">
    <brk id="62" max="16383" man="1"/>
    <brk id="68" max="16383" man="1"/>
  </rowBreaks>
</worksheet>
</file>

<file path=xl/worksheets/sheet66.xml><?xml version="1.0" encoding="utf-8"?>
<worksheet xmlns="http://schemas.openxmlformats.org/spreadsheetml/2006/main" xmlns:r="http://schemas.openxmlformats.org/officeDocument/2006/relationships">
  <dimension ref="A1:BZ56"/>
  <sheetViews>
    <sheetView zoomScale="80" zoomScaleNormal="80" zoomScaleSheetLayoutView="70" workbookViewId="0">
      <pane xSplit="1" ySplit="3" topLeftCell="B22" activePane="bottomRight" state="frozen"/>
      <selection activeCell="B23" sqref="B23"/>
      <selection pane="topRight" activeCell="B23" sqref="B23"/>
      <selection pane="bottomLeft" activeCell="B23" sqref="B23"/>
      <selection pane="bottomRight" activeCell="AB14" sqref="AB14"/>
    </sheetView>
  </sheetViews>
  <sheetFormatPr defaultColWidth="8.875" defaultRowHeight="12.75"/>
  <cols>
    <col min="1" max="1" width="13.125" style="273" customWidth="1"/>
    <col min="2" max="2" width="12.25" style="274" customWidth="1"/>
    <col min="3" max="4" width="10" style="274" customWidth="1"/>
    <col min="5" max="8" width="15.625" style="5" customWidth="1"/>
    <col min="9" max="11" width="10" style="274" customWidth="1"/>
    <col min="12" max="15" width="14.875" style="5" customWidth="1"/>
    <col min="16" max="18" width="10" style="274" customWidth="1"/>
    <col min="19" max="22" width="15.5" style="5" customWidth="1"/>
    <col min="23" max="25" width="10" style="274" customWidth="1"/>
    <col min="26" max="29" width="15.75" style="5" customWidth="1"/>
    <col min="30" max="32" width="10" style="274" customWidth="1"/>
    <col min="33" max="36" width="15.5" style="5" customWidth="1"/>
    <col min="37" max="39" width="10" style="274" customWidth="1"/>
    <col min="40" max="43" width="16" style="5" customWidth="1"/>
    <col min="44" max="46" width="10" style="274" customWidth="1"/>
    <col min="47" max="50" width="15.375" style="5" customWidth="1"/>
    <col min="51" max="53" width="10" style="274" customWidth="1"/>
    <col min="54" max="57" width="15.5" style="5" customWidth="1"/>
    <col min="58" max="60" width="10" style="274" customWidth="1"/>
    <col min="61" max="64" width="15.5" style="5" customWidth="1"/>
    <col min="65" max="67" width="10" style="274" customWidth="1"/>
    <col min="68" max="71" width="15.625" style="5" customWidth="1"/>
    <col min="72" max="74" width="10" style="274" customWidth="1"/>
    <col min="75" max="78" width="15.375" style="5" customWidth="1"/>
    <col min="79" max="83" width="10" style="273" customWidth="1"/>
    <col min="84" max="16384" width="8.875" style="273"/>
  </cols>
  <sheetData>
    <row r="1" spans="1:78">
      <c r="B1" s="274" t="s">
        <v>89</v>
      </c>
      <c r="P1" s="274" t="s">
        <v>90</v>
      </c>
      <c r="AD1" s="274" t="s">
        <v>91</v>
      </c>
      <c r="AR1" s="274" t="s">
        <v>92</v>
      </c>
      <c r="BF1" s="274" t="s">
        <v>95</v>
      </c>
      <c r="BT1" s="274" t="s">
        <v>96</v>
      </c>
    </row>
    <row r="2" spans="1:78">
      <c r="B2" s="392" t="s">
        <v>264</v>
      </c>
      <c r="C2" s="392"/>
      <c r="D2" s="392"/>
      <c r="E2" s="392"/>
      <c r="F2" s="392"/>
      <c r="G2" s="392"/>
      <c r="H2" s="392"/>
      <c r="I2" s="392" t="s">
        <v>280</v>
      </c>
      <c r="J2" s="392"/>
      <c r="K2" s="392"/>
      <c r="L2" s="392"/>
      <c r="M2" s="392"/>
      <c r="N2" s="392"/>
      <c r="O2" s="392"/>
      <c r="P2" s="392" t="s">
        <v>281</v>
      </c>
      <c r="Q2" s="392"/>
      <c r="R2" s="392"/>
      <c r="S2" s="392"/>
      <c r="T2" s="392"/>
      <c r="U2" s="392"/>
      <c r="V2" s="392"/>
      <c r="W2" s="392" t="s">
        <v>282</v>
      </c>
      <c r="X2" s="392"/>
      <c r="Y2" s="392"/>
      <c r="Z2" s="392"/>
      <c r="AA2" s="392"/>
      <c r="AB2" s="392"/>
      <c r="AC2" s="392"/>
      <c r="AD2" s="392" t="s">
        <v>283</v>
      </c>
      <c r="AE2" s="392"/>
      <c r="AF2" s="392"/>
      <c r="AG2" s="392"/>
      <c r="AH2" s="392"/>
      <c r="AI2" s="392"/>
      <c r="AJ2" s="392"/>
      <c r="AK2" s="392" t="s">
        <v>284</v>
      </c>
      <c r="AL2" s="392"/>
      <c r="AM2" s="392"/>
      <c r="AN2" s="392"/>
      <c r="AO2" s="392"/>
      <c r="AP2" s="392"/>
      <c r="AQ2" s="392"/>
      <c r="AR2" s="392" t="s">
        <v>285</v>
      </c>
      <c r="AS2" s="392"/>
      <c r="AT2" s="392"/>
      <c r="AU2" s="392"/>
      <c r="AV2" s="392"/>
      <c r="AW2" s="392"/>
      <c r="AX2" s="392"/>
      <c r="AY2" s="392" t="s">
        <v>286</v>
      </c>
      <c r="AZ2" s="392"/>
      <c r="BA2" s="392"/>
      <c r="BB2" s="392"/>
      <c r="BC2" s="392"/>
      <c r="BD2" s="392"/>
      <c r="BE2" s="392"/>
      <c r="BF2" s="392" t="s">
        <v>287</v>
      </c>
      <c r="BG2" s="392"/>
      <c r="BH2" s="392"/>
      <c r="BI2" s="392"/>
      <c r="BJ2" s="392"/>
      <c r="BK2" s="392"/>
      <c r="BL2" s="392"/>
      <c r="BM2" s="392" t="s">
        <v>288</v>
      </c>
      <c r="BN2" s="392"/>
      <c r="BO2" s="392"/>
      <c r="BP2" s="392"/>
      <c r="BQ2" s="392"/>
      <c r="BR2" s="392"/>
      <c r="BS2" s="392"/>
      <c r="BT2" s="392" t="s">
        <v>289</v>
      </c>
      <c r="BU2" s="392"/>
      <c r="BV2" s="392"/>
      <c r="BW2" s="392"/>
      <c r="BX2" s="392"/>
      <c r="BY2" s="392"/>
      <c r="BZ2" s="392"/>
    </row>
    <row r="3" spans="1:78" s="277" customFormat="1" ht="51">
      <c r="B3" s="298" t="s">
        <v>508</v>
      </c>
      <c r="C3" s="298" t="s">
        <v>498</v>
      </c>
      <c r="D3" s="298" t="s">
        <v>499</v>
      </c>
      <c r="E3" s="301" t="s">
        <v>500</v>
      </c>
      <c r="F3" s="301" t="s">
        <v>956</v>
      </c>
      <c r="G3" s="301" t="s">
        <v>957</v>
      </c>
      <c r="H3" s="301" t="s">
        <v>958</v>
      </c>
      <c r="I3" s="298" t="s">
        <v>508</v>
      </c>
      <c r="J3" s="298" t="s">
        <v>498</v>
      </c>
      <c r="K3" s="298" t="s">
        <v>499</v>
      </c>
      <c r="L3" s="301" t="s">
        <v>500</v>
      </c>
      <c r="M3" s="301" t="s">
        <v>956</v>
      </c>
      <c r="N3" s="301" t="s">
        <v>957</v>
      </c>
      <c r="O3" s="301" t="s">
        <v>958</v>
      </c>
      <c r="P3" s="298" t="s">
        <v>508</v>
      </c>
      <c r="Q3" s="298" t="s">
        <v>498</v>
      </c>
      <c r="R3" s="298" t="s">
        <v>499</v>
      </c>
      <c r="S3" s="301" t="s">
        <v>500</v>
      </c>
      <c r="T3" s="301" t="s">
        <v>956</v>
      </c>
      <c r="U3" s="301" t="s">
        <v>957</v>
      </c>
      <c r="V3" s="301" t="s">
        <v>958</v>
      </c>
      <c r="W3" s="298" t="s">
        <v>508</v>
      </c>
      <c r="X3" s="298" t="s">
        <v>498</v>
      </c>
      <c r="Y3" s="298" t="s">
        <v>499</v>
      </c>
      <c r="Z3" s="301" t="s">
        <v>500</v>
      </c>
      <c r="AA3" s="301" t="s">
        <v>956</v>
      </c>
      <c r="AB3" s="301" t="s">
        <v>957</v>
      </c>
      <c r="AC3" s="301" t="s">
        <v>958</v>
      </c>
      <c r="AD3" s="298" t="s">
        <v>508</v>
      </c>
      <c r="AE3" s="298" t="s">
        <v>498</v>
      </c>
      <c r="AF3" s="298" t="s">
        <v>499</v>
      </c>
      <c r="AG3" s="301" t="s">
        <v>500</v>
      </c>
      <c r="AH3" s="301" t="s">
        <v>956</v>
      </c>
      <c r="AI3" s="301" t="s">
        <v>957</v>
      </c>
      <c r="AJ3" s="301" t="s">
        <v>958</v>
      </c>
      <c r="AK3" s="298" t="s">
        <v>508</v>
      </c>
      <c r="AL3" s="298" t="s">
        <v>498</v>
      </c>
      <c r="AM3" s="298" t="s">
        <v>499</v>
      </c>
      <c r="AN3" s="301" t="s">
        <v>500</v>
      </c>
      <c r="AO3" s="301" t="s">
        <v>956</v>
      </c>
      <c r="AP3" s="301" t="s">
        <v>957</v>
      </c>
      <c r="AQ3" s="301" t="s">
        <v>958</v>
      </c>
      <c r="AR3" s="298" t="s">
        <v>508</v>
      </c>
      <c r="AS3" s="298" t="s">
        <v>498</v>
      </c>
      <c r="AT3" s="298" t="s">
        <v>499</v>
      </c>
      <c r="AU3" s="301" t="s">
        <v>500</v>
      </c>
      <c r="AV3" s="301" t="s">
        <v>956</v>
      </c>
      <c r="AW3" s="301" t="s">
        <v>957</v>
      </c>
      <c r="AX3" s="301" t="s">
        <v>958</v>
      </c>
      <c r="AY3" s="298" t="s">
        <v>508</v>
      </c>
      <c r="AZ3" s="298" t="s">
        <v>498</v>
      </c>
      <c r="BA3" s="298" t="s">
        <v>499</v>
      </c>
      <c r="BB3" s="301" t="s">
        <v>500</v>
      </c>
      <c r="BC3" s="301" t="s">
        <v>956</v>
      </c>
      <c r="BD3" s="301" t="s">
        <v>957</v>
      </c>
      <c r="BE3" s="301" t="s">
        <v>958</v>
      </c>
      <c r="BF3" s="298" t="s">
        <v>508</v>
      </c>
      <c r="BG3" s="298" t="s">
        <v>498</v>
      </c>
      <c r="BH3" s="298" t="s">
        <v>499</v>
      </c>
      <c r="BI3" s="301" t="s">
        <v>500</v>
      </c>
      <c r="BJ3" s="301" t="s">
        <v>956</v>
      </c>
      <c r="BK3" s="301" t="s">
        <v>957</v>
      </c>
      <c r="BL3" s="301" t="s">
        <v>958</v>
      </c>
      <c r="BM3" s="298" t="s">
        <v>508</v>
      </c>
      <c r="BN3" s="298" t="s">
        <v>498</v>
      </c>
      <c r="BO3" s="298" t="s">
        <v>499</v>
      </c>
      <c r="BP3" s="301" t="s">
        <v>500</v>
      </c>
      <c r="BQ3" s="301" t="s">
        <v>956</v>
      </c>
      <c r="BR3" s="301" t="s">
        <v>957</v>
      </c>
      <c r="BS3" s="301" t="s">
        <v>958</v>
      </c>
      <c r="BT3" s="298" t="s">
        <v>508</v>
      </c>
      <c r="BU3" s="298" t="s">
        <v>498</v>
      </c>
      <c r="BV3" s="298" t="s">
        <v>499</v>
      </c>
      <c r="BW3" s="301" t="s">
        <v>500</v>
      </c>
      <c r="BX3" s="301" t="s">
        <v>956</v>
      </c>
      <c r="BY3" s="301" t="s">
        <v>957</v>
      </c>
      <c r="BZ3" s="301" t="s">
        <v>958</v>
      </c>
    </row>
    <row r="4" spans="1:78" s="18" customFormat="1" ht="18.75" customHeight="1">
      <c r="B4" s="78" t="s">
        <v>77</v>
      </c>
      <c r="C4" s="78" t="s">
        <v>99</v>
      </c>
      <c r="D4" s="78" t="s">
        <v>79</v>
      </c>
      <c r="E4" s="70" t="s">
        <v>98</v>
      </c>
      <c r="F4" s="70" t="s">
        <v>81</v>
      </c>
      <c r="G4" s="70" t="s">
        <v>82</v>
      </c>
      <c r="H4" s="70" t="s">
        <v>594</v>
      </c>
      <c r="I4" s="78" t="s">
        <v>84</v>
      </c>
      <c r="J4" s="78" t="s">
        <v>100</v>
      </c>
      <c r="K4" s="78" t="s">
        <v>85</v>
      </c>
      <c r="L4" s="70" t="s">
        <v>97</v>
      </c>
      <c r="M4" s="70" t="s">
        <v>87</v>
      </c>
      <c r="N4" s="70" t="s">
        <v>88</v>
      </c>
      <c r="O4" s="70" t="s">
        <v>595</v>
      </c>
      <c r="P4" s="78" t="s">
        <v>77</v>
      </c>
      <c r="Q4" s="78" t="s">
        <v>99</v>
      </c>
      <c r="R4" s="78" t="s">
        <v>79</v>
      </c>
      <c r="S4" s="70" t="s">
        <v>98</v>
      </c>
      <c r="T4" s="70" t="s">
        <v>81</v>
      </c>
      <c r="U4" s="70" t="s">
        <v>82</v>
      </c>
      <c r="V4" s="70" t="s">
        <v>594</v>
      </c>
      <c r="W4" s="78" t="s">
        <v>84</v>
      </c>
      <c r="X4" s="78" t="s">
        <v>100</v>
      </c>
      <c r="Y4" s="78" t="s">
        <v>85</v>
      </c>
      <c r="Z4" s="70" t="s">
        <v>97</v>
      </c>
      <c r="AA4" s="70" t="s">
        <v>87</v>
      </c>
      <c r="AB4" s="70" t="s">
        <v>88</v>
      </c>
      <c r="AC4" s="70" t="s">
        <v>602</v>
      </c>
      <c r="AD4" s="78" t="s">
        <v>77</v>
      </c>
      <c r="AE4" s="78" t="s">
        <v>596</v>
      </c>
      <c r="AF4" s="78" t="s">
        <v>79</v>
      </c>
      <c r="AG4" s="70" t="s">
        <v>98</v>
      </c>
      <c r="AH4" s="70" t="s">
        <v>81</v>
      </c>
      <c r="AI4" s="70" t="s">
        <v>82</v>
      </c>
      <c r="AJ4" s="70" t="s">
        <v>594</v>
      </c>
      <c r="AK4" s="78" t="s">
        <v>84</v>
      </c>
      <c r="AL4" s="78" t="s">
        <v>597</v>
      </c>
      <c r="AM4" s="78" t="s">
        <v>85</v>
      </c>
      <c r="AN4" s="70" t="s">
        <v>97</v>
      </c>
      <c r="AO4" s="70" t="s">
        <v>87</v>
      </c>
      <c r="AP4" s="70" t="s">
        <v>88</v>
      </c>
      <c r="AQ4" s="70" t="s">
        <v>602</v>
      </c>
      <c r="AR4" s="78" t="s">
        <v>77</v>
      </c>
      <c r="AS4" s="78" t="s">
        <v>598</v>
      </c>
      <c r="AT4" s="78" t="s">
        <v>79</v>
      </c>
      <c r="AU4" s="70" t="s">
        <v>98</v>
      </c>
      <c r="AV4" s="70" t="s">
        <v>81</v>
      </c>
      <c r="AW4" s="70" t="s">
        <v>82</v>
      </c>
      <c r="AX4" s="70" t="s">
        <v>594</v>
      </c>
      <c r="AY4" s="78" t="s">
        <v>84</v>
      </c>
      <c r="AZ4" s="78" t="s">
        <v>599</v>
      </c>
      <c r="BA4" s="78" t="s">
        <v>85</v>
      </c>
      <c r="BB4" s="70" t="s">
        <v>97</v>
      </c>
      <c r="BC4" s="70" t="s">
        <v>87</v>
      </c>
      <c r="BD4" s="70" t="s">
        <v>88</v>
      </c>
      <c r="BE4" s="70" t="s">
        <v>602</v>
      </c>
      <c r="BF4" s="78" t="s">
        <v>77</v>
      </c>
      <c r="BG4" s="78" t="s">
        <v>600</v>
      </c>
      <c r="BH4" s="78" t="s">
        <v>79</v>
      </c>
      <c r="BI4" s="70" t="s">
        <v>98</v>
      </c>
      <c r="BJ4" s="70" t="s">
        <v>81</v>
      </c>
      <c r="BK4" s="70" t="s">
        <v>82</v>
      </c>
      <c r="BL4" s="70" t="s">
        <v>594</v>
      </c>
      <c r="BM4" s="78" t="s">
        <v>84</v>
      </c>
      <c r="BN4" s="78" t="s">
        <v>601</v>
      </c>
      <c r="BO4" s="78" t="s">
        <v>85</v>
      </c>
      <c r="BP4" s="70" t="s">
        <v>97</v>
      </c>
      <c r="BQ4" s="70" t="s">
        <v>87</v>
      </c>
      <c r="BR4" s="70" t="s">
        <v>88</v>
      </c>
      <c r="BS4" s="70" t="s">
        <v>602</v>
      </c>
      <c r="BT4" s="78" t="s">
        <v>77</v>
      </c>
      <c r="BU4" s="78" t="s">
        <v>99</v>
      </c>
      <c r="BV4" s="78" t="s">
        <v>79</v>
      </c>
      <c r="BW4" s="70" t="s">
        <v>98</v>
      </c>
      <c r="BX4" s="70" t="s">
        <v>81</v>
      </c>
      <c r="BY4" s="70" t="s">
        <v>82</v>
      </c>
      <c r="BZ4" s="70" t="s">
        <v>594</v>
      </c>
    </row>
    <row r="5" spans="1:78" ht="16.5" customHeight="1">
      <c r="A5" s="273">
        <v>1981</v>
      </c>
      <c r="B5" s="344">
        <v>11594793</v>
      </c>
      <c r="C5" s="78">
        <f t="shared" ref="C5:C32" si="0">B5/2</f>
        <v>5797396.5</v>
      </c>
      <c r="D5" s="78">
        <v>67671</v>
      </c>
      <c r="E5" s="70">
        <f t="shared" ref="E5:E25" si="1">D5/C5*100</f>
        <v>1.16726534057141</v>
      </c>
      <c r="F5" s="98">
        <v>40.5</v>
      </c>
      <c r="G5" s="98">
        <v>37.9</v>
      </c>
      <c r="H5" s="70">
        <f t="shared" ref="H5:H9" si="2">F5*G5/100/100</f>
        <v>0.15349500000000002</v>
      </c>
      <c r="I5" s="344">
        <v>251110</v>
      </c>
      <c r="J5" s="78">
        <f t="shared" ref="J5:J30" si="3">I5/2</f>
        <v>125555</v>
      </c>
      <c r="K5" s="78">
        <v>569</v>
      </c>
      <c r="L5" s="70">
        <f t="shared" ref="L5:L25" si="4">K5/J5*100</f>
        <v>0.4531878459639202</v>
      </c>
      <c r="M5" s="98">
        <v>46.3</v>
      </c>
      <c r="N5" s="98">
        <v>45.7</v>
      </c>
      <c r="O5" s="70">
        <f>M5*N5/100/100</f>
        <v>0.21159099999999997</v>
      </c>
      <c r="P5" s="344">
        <v>54188</v>
      </c>
      <c r="Q5" s="78">
        <f t="shared" ref="Q5:Q30" si="5">P5/2</f>
        <v>27094</v>
      </c>
      <c r="R5" s="78">
        <v>187</v>
      </c>
      <c r="S5" s="70">
        <f t="shared" ref="S5:S25" si="6">R5/Q5*100</f>
        <v>0.69018970989887063</v>
      </c>
      <c r="T5" s="98">
        <v>48</v>
      </c>
      <c r="U5" s="98">
        <v>31.7</v>
      </c>
      <c r="V5" s="70">
        <f>T5*U5/100/100</f>
        <v>0.15215999999999999</v>
      </c>
      <c r="W5" s="344">
        <v>389391</v>
      </c>
      <c r="X5" s="78">
        <f t="shared" ref="X5:X30" si="7">W5/2</f>
        <v>194695.5</v>
      </c>
      <c r="Y5" s="78">
        <v>2285</v>
      </c>
      <c r="Z5" s="70">
        <f t="shared" ref="Z5:Z25" si="8">Y5/X5*100</f>
        <v>1.1736275363323754</v>
      </c>
      <c r="AA5" s="98">
        <v>56.6</v>
      </c>
      <c r="AB5" s="98">
        <v>39.700000000000003</v>
      </c>
      <c r="AC5" s="70">
        <f>AA5*AB5/100/100</f>
        <v>0.22470200000000007</v>
      </c>
      <c r="AD5" s="344">
        <v>318442</v>
      </c>
      <c r="AE5" s="78">
        <f t="shared" ref="AE5:AE30" si="9">AD5/2</f>
        <v>159221</v>
      </c>
      <c r="AF5" s="78">
        <v>1334</v>
      </c>
      <c r="AG5" s="70">
        <f t="shared" ref="AG5:AG25" si="10">AF5/AE5*100</f>
        <v>0.83782918082413749</v>
      </c>
      <c r="AH5" s="98">
        <v>60.3</v>
      </c>
      <c r="AI5" s="98">
        <v>40.1</v>
      </c>
      <c r="AJ5" s="70">
        <f>AH5*AI5/100/100</f>
        <v>0.24180299999999999</v>
      </c>
      <c r="AK5" s="344">
        <v>3017823</v>
      </c>
      <c r="AL5" s="78">
        <f t="shared" ref="AL5:AL30" si="11">AK5/2</f>
        <v>1508911.5</v>
      </c>
      <c r="AM5" s="78">
        <v>19193</v>
      </c>
      <c r="AN5" s="70">
        <f t="shared" ref="AN5:AN25" si="12">AM5/AL5*100</f>
        <v>1.2719765208231233</v>
      </c>
      <c r="AO5" s="98">
        <v>45</v>
      </c>
      <c r="AP5" s="98">
        <v>40.799999999999997</v>
      </c>
      <c r="AQ5" s="70">
        <f>AO5*AP5/100/100</f>
        <v>0.18359999999999999</v>
      </c>
      <c r="AR5" s="344">
        <v>4181661</v>
      </c>
      <c r="AS5" s="78">
        <f t="shared" ref="AS5:AS30" si="13">AR5/2</f>
        <v>2090830.5</v>
      </c>
      <c r="AT5" s="78">
        <v>21680</v>
      </c>
      <c r="AU5" s="70">
        <f t="shared" ref="AU5:AU25" si="14">AT5/AS5*100</f>
        <v>1.0369085394535806</v>
      </c>
      <c r="AV5" s="98">
        <v>34.4</v>
      </c>
      <c r="AW5" s="98">
        <v>35.1</v>
      </c>
      <c r="AX5" s="70">
        <f>AV5*AW5/100/100</f>
        <v>0.120744</v>
      </c>
      <c r="AY5" s="344">
        <v>481056</v>
      </c>
      <c r="AZ5" s="78">
        <f t="shared" ref="AZ5:AZ30" si="15">AY5/2</f>
        <v>240528</v>
      </c>
      <c r="BA5" s="78">
        <v>2399</v>
      </c>
      <c r="BB5" s="70">
        <f t="shared" ref="BB5:BB25" si="16">BA5/AZ5*100</f>
        <v>0.99738907736313442</v>
      </c>
      <c r="BC5" s="98">
        <v>42.5</v>
      </c>
      <c r="BD5" s="98">
        <v>41</v>
      </c>
      <c r="BE5" s="70">
        <f>BC5*BD5/100/100</f>
        <v>0.17425000000000002</v>
      </c>
      <c r="BF5" s="344">
        <v>456364</v>
      </c>
      <c r="BG5" s="78">
        <f t="shared" ref="BG5:BG30" si="17">BF5/2</f>
        <v>228182</v>
      </c>
      <c r="BH5" s="78">
        <v>1932</v>
      </c>
      <c r="BI5" s="70">
        <f t="shared" ref="BI5:BI25" si="18">BH5/BG5*100</f>
        <v>0.84669255243621322</v>
      </c>
      <c r="BJ5" s="98">
        <v>54.1</v>
      </c>
      <c r="BK5" s="98">
        <v>30.9</v>
      </c>
      <c r="BL5" s="70">
        <f>BJ5*BK5/100/100</f>
        <v>0.16716899999999998</v>
      </c>
      <c r="BM5" s="344">
        <v>1061778</v>
      </c>
      <c r="BN5" s="78">
        <f t="shared" ref="BN5:BN30" si="19">BM5/2</f>
        <v>530889</v>
      </c>
      <c r="BO5" s="78">
        <v>8418</v>
      </c>
      <c r="BP5" s="70">
        <f t="shared" ref="BP5:BP25" si="20">BO5/BN5*100</f>
        <v>1.5856421963913361</v>
      </c>
      <c r="BQ5" s="98">
        <v>26.2</v>
      </c>
      <c r="BR5" s="98">
        <v>39.200000000000003</v>
      </c>
      <c r="BS5" s="70">
        <f>BQ5*BR5/100/100</f>
        <v>0.102704</v>
      </c>
      <c r="BT5" s="344">
        <v>1354589</v>
      </c>
      <c r="BU5" s="78">
        <f t="shared" ref="BU5:BU30" si="21">BT5/2</f>
        <v>677294.5</v>
      </c>
      <c r="BV5" s="78">
        <v>9533</v>
      </c>
      <c r="BW5" s="70">
        <f t="shared" ref="BW5:BW25" si="22">BV5/BU5*100</f>
        <v>1.4075117987817707</v>
      </c>
      <c r="BX5" s="98">
        <v>43.2</v>
      </c>
      <c r="BY5" s="98">
        <v>36.299999999999997</v>
      </c>
      <c r="BZ5" s="70">
        <f>BX5*BY5/100/100</f>
        <v>0.15681600000000001</v>
      </c>
    </row>
    <row r="6" spans="1:78" ht="16.5" customHeight="1">
      <c r="A6" s="273">
        <v>1982</v>
      </c>
      <c r="B6" s="344">
        <v>11747582</v>
      </c>
      <c r="C6" s="78">
        <f t="shared" si="0"/>
        <v>5873791</v>
      </c>
      <c r="D6" s="78">
        <v>70436</v>
      </c>
      <c r="E6" s="70">
        <f t="shared" si="1"/>
        <v>1.1991574095843722</v>
      </c>
      <c r="F6" s="98">
        <v>43.7</v>
      </c>
      <c r="G6" s="98">
        <v>35.1</v>
      </c>
      <c r="H6" s="70">
        <f t="shared" si="2"/>
        <v>0.15338700000000002</v>
      </c>
      <c r="I6" s="344">
        <v>252169</v>
      </c>
      <c r="J6" s="78">
        <f t="shared" si="3"/>
        <v>126084.5</v>
      </c>
      <c r="K6" s="78">
        <v>625</v>
      </c>
      <c r="L6" s="70">
        <f t="shared" si="4"/>
        <v>0.49569931276247275</v>
      </c>
      <c r="M6" s="98">
        <v>54</v>
      </c>
      <c r="N6" s="98">
        <v>39.299999999999997</v>
      </c>
      <c r="O6" s="70">
        <f t="shared" ref="O6:O42" si="23">M6*N6/100/100</f>
        <v>0.21221999999999996</v>
      </c>
      <c r="P6" s="344">
        <v>54477</v>
      </c>
      <c r="Q6" s="78">
        <f t="shared" si="5"/>
        <v>27238.5</v>
      </c>
      <c r="R6" s="78">
        <v>206</v>
      </c>
      <c r="S6" s="70">
        <f t="shared" si="6"/>
        <v>0.75628246783046049</v>
      </c>
      <c r="T6" s="98">
        <v>47.8</v>
      </c>
      <c r="U6" s="98">
        <v>26.6</v>
      </c>
      <c r="V6" s="70">
        <f t="shared" ref="V6:V42" si="24">T6*U6/100/100</f>
        <v>0.12714800000000001</v>
      </c>
      <c r="W6" s="344">
        <v>392564</v>
      </c>
      <c r="X6" s="78">
        <f t="shared" si="7"/>
        <v>196282</v>
      </c>
      <c r="Y6" s="78">
        <v>2281</v>
      </c>
      <c r="Z6" s="70">
        <f t="shared" si="8"/>
        <v>1.1621035041419998</v>
      </c>
      <c r="AA6" s="98">
        <v>48.4</v>
      </c>
      <c r="AB6" s="98">
        <v>34.4</v>
      </c>
      <c r="AC6" s="70">
        <f t="shared" ref="AC6:AC42" si="25">AA6*AB6/100/100</f>
        <v>0.16649600000000001</v>
      </c>
      <c r="AD6" s="344">
        <v>320534</v>
      </c>
      <c r="AE6" s="78">
        <f t="shared" si="9"/>
        <v>160267</v>
      </c>
      <c r="AF6" s="78">
        <v>1663</v>
      </c>
      <c r="AG6" s="70">
        <f t="shared" si="10"/>
        <v>1.037643432521979</v>
      </c>
      <c r="AH6" s="98">
        <v>60.3</v>
      </c>
      <c r="AI6" s="98">
        <v>34.1</v>
      </c>
      <c r="AJ6" s="70">
        <f t="shared" ref="AJ6:AJ42" si="26">AH6*AI6/100/100</f>
        <v>0.205623</v>
      </c>
      <c r="AK6" s="344">
        <v>3038600</v>
      </c>
      <c r="AL6" s="78">
        <f t="shared" si="11"/>
        <v>1519300</v>
      </c>
      <c r="AM6" s="78">
        <v>18579</v>
      </c>
      <c r="AN6" s="70">
        <f t="shared" si="12"/>
        <v>1.2228657934575133</v>
      </c>
      <c r="AO6" s="98">
        <v>52.3</v>
      </c>
      <c r="AP6" s="98">
        <v>33.4</v>
      </c>
      <c r="AQ6" s="70">
        <f t="shared" ref="AQ6:AQ42" si="27">AO6*AP6/100/100</f>
        <v>0.174682</v>
      </c>
      <c r="AR6" s="344">
        <v>4236306</v>
      </c>
      <c r="AS6" s="78">
        <f t="shared" si="13"/>
        <v>2118153</v>
      </c>
      <c r="AT6" s="78">
        <v>23644</v>
      </c>
      <c r="AU6" s="70">
        <f t="shared" si="14"/>
        <v>1.1162555301718053</v>
      </c>
      <c r="AV6" s="98">
        <v>38.1</v>
      </c>
      <c r="AW6" s="98">
        <v>36.200000000000003</v>
      </c>
      <c r="AX6" s="70">
        <f t="shared" ref="AX6:AX42" si="28">AV6*AW6/100/100</f>
        <v>0.13792200000000002</v>
      </c>
      <c r="AY6" s="344">
        <v>485692</v>
      </c>
      <c r="AZ6" s="78">
        <f t="shared" si="15"/>
        <v>242846</v>
      </c>
      <c r="BA6" s="78">
        <v>2392</v>
      </c>
      <c r="BB6" s="70">
        <f t="shared" si="16"/>
        <v>0.98498636996285704</v>
      </c>
      <c r="BC6" s="98">
        <v>46.1</v>
      </c>
      <c r="BD6" s="98">
        <v>33.799999999999997</v>
      </c>
      <c r="BE6" s="70">
        <f t="shared" ref="BE6:BE39" si="29">BC6*BD6/100/100</f>
        <v>0.15581799999999998</v>
      </c>
      <c r="BF6" s="344">
        <v>461193</v>
      </c>
      <c r="BG6" s="78">
        <f t="shared" si="17"/>
        <v>230596.5</v>
      </c>
      <c r="BH6" s="78">
        <v>1815</v>
      </c>
      <c r="BI6" s="70">
        <f t="shared" si="18"/>
        <v>0.78708913621845944</v>
      </c>
      <c r="BJ6" s="98">
        <v>38.9</v>
      </c>
      <c r="BK6" s="98">
        <v>35.299999999999997</v>
      </c>
      <c r="BL6" s="70">
        <f t="shared" ref="BL6:BL42" si="30">BJ6*BK6/100/100</f>
        <v>0.13731699999999999</v>
      </c>
      <c r="BM6" s="344">
        <v>1099645</v>
      </c>
      <c r="BN6" s="78">
        <f t="shared" si="19"/>
        <v>549822.5</v>
      </c>
      <c r="BO6" s="78">
        <v>8882</v>
      </c>
      <c r="BP6" s="70">
        <f t="shared" si="20"/>
        <v>1.6154304343674548</v>
      </c>
      <c r="BQ6" s="98">
        <v>31.2</v>
      </c>
      <c r="BR6" s="98">
        <v>34.299999999999997</v>
      </c>
      <c r="BS6" s="70">
        <f t="shared" ref="BS6:BS42" si="31">BQ6*BR6/100/100</f>
        <v>0.10701599999999999</v>
      </c>
      <c r="BT6" s="344">
        <v>1377091</v>
      </c>
      <c r="BU6" s="78">
        <f t="shared" si="21"/>
        <v>688545.5</v>
      </c>
      <c r="BV6" s="78">
        <v>10165</v>
      </c>
      <c r="BW6" s="70">
        <f t="shared" si="22"/>
        <v>1.4763004042579611</v>
      </c>
      <c r="BX6" s="98">
        <v>43.7</v>
      </c>
      <c r="BY6" s="98">
        <v>37.5</v>
      </c>
      <c r="BZ6" s="70">
        <f t="shared" ref="BZ6:BZ42" si="32">BX6*BY6/100/100</f>
        <v>0.16387499999999999</v>
      </c>
    </row>
    <row r="7" spans="1:78" ht="16.5" customHeight="1">
      <c r="A7" s="273">
        <v>1983</v>
      </c>
      <c r="B7" s="344">
        <v>11875845</v>
      </c>
      <c r="C7" s="78">
        <f t="shared" si="0"/>
        <v>5937922.5</v>
      </c>
      <c r="D7" s="78">
        <v>68567</v>
      </c>
      <c r="E7" s="70">
        <f t="shared" si="1"/>
        <v>1.154730463390184</v>
      </c>
      <c r="F7" s="98">
        <v>48.7</v>
      </c>
      <c r="G7" s="98">
        <v>33.9</v>
      </c>
      <c r="H7" s="70">
        <f t="shared" si="2"/>
        <v>0.16509299999999999</v>
      </c>
      <c r="I7" s="344">
        <v>255887</v>
      </c>
      <c r="J7" s="78">
        <f t="shared" si="3"/>
        <v>127943.5</v>
      </c>
      <c r="K7" s="78">
        <v>711</v>
      </c>
      <c r="L7" s="70">
        <f t="shared" si="4"/>
        <v>0.55571404565296401</v>
      </c>
      <c r="M7" s="98">
        <v>63.8</v>
      </c>
      <c r="N7" s="98">
        <v>46.4</v>
      </c>
      <c r="O7" s="70">
        <f t="shared" si="23"/>
        <v>0.29603199999999996</v>
      </c>
      <c r="P7" s="344">
        <v>55345</v>
      </c>
      <c r="Q7" s="78">
        <f t="shared" si="5"/>
        <v>27672.5</v>
      </c>
      <c r="R7" s="78">
        <v>215</v>
      </c>
      <c r="S7" s="70">
        <f t="shared" si="6"/>
        <v>0.77694462011021781</v>
      </c>
      <c r="T7" s="98">
        <v>39.700000000000003</v>
      </c>
      <c r="U7" s="98">
        <v>30.9</v>
      </c>
      <c r="V7" s="70">
        <f t="shared" si="24"/>
        <v>0.122673</v>
      </c>
      <c r="W7" s="344">
        <v>397876</v>
      </c>
      <c r="X7" s="78">
        <f t="shared" si="7"/>
        <v>198938</v>
      </c>
      <c r="Y7" s="78">
        <v>2340</v>
      </c>
      <c r="Z7" s="70">
        <f t="shared" si="8"/>
        <v>1.1762458655460495</v>
      </c>
      <c r="AA7" s="98">
        <v>53.1</v>
      </c>
      <c r="AB7" s="98">
        <v>33.6</v>
      </c>
      <c r="AC7" s="70">
        <f t="shared" si="25"/>
        <v>0.17841599999999999</v>
      </c>
      <c r="AD7" s="344">
        <v>325105</v>
      </c>
      <c r="AE7" s="78">
        <f t="shared" si="9"/>
        <v>162552.5</v>
      </c>
      <c r="AF7" s="78">
        <v>1942</v>
      </c>
      <c r="AG7" s="70">
        <f t="shared" si="10"/>
        <v>1.1946909460020609</v>
      </c>
      <c r="AH7" s="98">
        <v>62.5</v>
      </c>
      <c r="AI7" s="98">
        <v>40.9</v>
      </c>
      <c r="AJ7" s="70">
        <f t="shared" si="26"/>
        <v>0.25562499999999999</v>
      </c>
      <c r="AK7" s="344">
        <v>3054354</v>
      </c>
      <c r="AL7" s="78">
        <f t="shared" si="11"/>
        <v>1527177</v>
      </c>
      <c r="AM7" s="78">
        <v>17365</v>
      </c>
      <c r="AN7" s="70">
        <f t="shared" si="12"/>
        <v>1.1370653172487537</v>
      </c>
      <c r="AO7" s="98">
        <v>51.8</v>
      </c>
      <c r="AP7" s="98">
        <v>32.799999999999997</v>
      </c>
      <c r="AQ7" s="70">
        <f t="shared" si="27"/>
        <v>0.16990399999999997</v>
      </c>
      <c r="AR7" s="344">
        <v>4295024</v>
      </c>
      <c r="AS7" s="78">
        <f t="shared" si="13"/>
        <v>2147512</v>
      </c>
      <c r="AT7" s="78">
        <v>23073</v>
      </c>
      <c r="AU7" s="70">
        <f t="shared" si="14"/>
        <v>1.0744061034350449</v>
      </c>
      <c r="AV7" s="98">
        <v>44</v>
      </c>
      <c r="AW7" s="98">
        <v>35.6</v>
      </c>
      <c r="AX7" s="70">
        <f t="shared" si="28"/>
        <v>0.15664</v>
      </c>
      <c r="AY7" s="344">
        <v>492213</v>
      </c>
      <c r="AZ7" s="78">
        <f t="shared" si="15"/>
        <v>246106.5</v>
      </c>
      <c r="BA7" s="78">
        <v>2642</v>
      </c>
      <c r="BB7" s="70">
        <f t="shared" si="16"/>
        <v>1.0735189846672071</v>
      </c>
      <c r="BC7" s="98">
        <v>84.6</v>
      </c>
      <c r="BD7" s="98">
        <v>31.9</v>
      </c>
      <c r="BE7" s="70">
        <f t="shared" si="29"/>
        <v>0.26987399999999995</v>
      </c>
      <c r="BF7" s="344">
        <v>467324</v>
      </c>
      <c r="BG7" s="78">
        <f t="shared" si="17"/>
        <v>233662</v>
      </c>
      <c r="BH7" s="78">
        <v>2000</v>
      </c>
      <c r="BI7" s="70">
        <f t="shared" si="18"/>
        <v>0.85593720844638832</v>
      </c>
      <c r="BJ7" s="98">
        <v>44.3</v>
      </c>
      <c r="BK7" s="98">
        <v>17.899999999999999</v>
      </c>
      <c r="BL7" s="70">
        <f t="shared" si="30"/>
        <v>7.9296999999999992E-2</v>
      </c>
      <c r="BM7" s="344">
        <v>1112577</v>
      </c>
      <c r="BN7" s="78">
        <f t="shared" si="19"/>
        <v>556288.5</v>
      </c>
      <c r="BO7" s="78">
        <v>8758</v>
      </c>
      <c r="BP7" s="70">
        <f t="shared" si="20"/>
        <v>1.5743629429693404</v>
      </c>
      <c r="BQ7" s="98">
        <v>49.7</v>
      </c>
      <c r="BR7" s="98">
        <v>35.1</v>
      </c>
      <c r="BS7" s="70">
        <f t="shared" si="31"/>
        <v>0.17444700000000002</v>
      </c>
      <c r="BT7" s="344">
        <v>1390896</v>
      </c>
      <c r="BU7" s="78">
        <f t="shared" si="21"/>
        <v>695448</v>
      </c>
      <c r="BV7" s="78">
        <v>9348</v>
      </c>
      <c r="BW7" s="70">
        <f t="shared" si="22"/>
        <v>1.3441695137522862</v>
      </c>
      <c r="BX7" s="98">
        <v>36.6</v>
      </c>
      <c r="BY7" s="98">
        <v>31.6</v>
      </c>
      <c r="BZ7" s="70">
        <f t="shared" si="32"/>
        <v>0.11565600000000002</v>
      </c>
    </row>
    <row r="8" spans="1:78" ht="16.5" customHeight="1">
      <c r="A8" s="273">
        <v>1984</v>
      </c>
      <c r="B8" s="344">
        <v>11995709</v>
      </c>
      <c r="C8" s="78">
        <f t="shared" si="0"/>
        <v>5997854.5</v>
      </c>
      <c r="D8" s="78">
        <v>65172</v>
      </c>
      <c r="E8" s="70">
        <f t="shared" si="1"/>
        <v>1.0865885459542242</v>
      </c>
      <c r="F8" s="98">
        <v>47.6</v>
      </c>
      <c r="G8" s="98">
        <v>33.299999999999997</v>
      </c>
      <c r="H8" s="70">
        <f t="shared" si="2"/>
        <v>0.15850799999999998</v>
      </c>
      <c r="I8" s="344">
        <v>257776</v>
      </c>
      <c r="J8" s="78">
        <f t="shared" si="3"/>
        <v>128888</v>
      </c>
      <c r="K8" s="78">
        <v>590</v>
      </c>
      <c r="L8" s="70">
        <f t="shared" si="4"/>
        <v>0.4577617776674322</v>
      </c>
      <c r="M8" s="98">
        <v>54.8</v>
      </c>
      <c r="N8" s="98">
        <v>39.5</v>
      </c>
      <c r="O8" s="70">
        <f t="shared" si="23"/>
        <v>0.21646000000000001</v>
      </c>
      <c r="P8" s="344">
        <v>56237</v>
      </c>
      <c r="Q8" s="78">
        <f t="shared" si="5"/>
        <v>28118.5</v>
      </c>
      <c r="R8" s="78">
        <v>195</v>
      </c>
      <c r="S8" s="70">
        <f t="shared" si="6"/>
        <v>0.69349360741149069</v>
      </c>
      <c r="T8" s="98">
        <v>25.5</v>
      </c>
      <c r="U8" s="98">
        <v>18.8</v>
      </c>
      <c r="V8" s="70">
        <f t="shared" si="24"/>
        <v>4.7940000000000003E-2</v>
      </c>
      <c r="W8" s="344">
        <v>403178</v>
      </c>
      <c r="X8" s="78">
        <f t="shared" si="7"/>
        <v>201589</v>
      </c>
      <c r="Y8" s="78">
        <v>2264</v>
      </c>
      <c r="Z8" s="70">
        <f t="shared" si="8"/>
        <v>1.1230771520271443</v>
      </c>
      <c r="AA8" s="98">
        <v>57.2</v>
      </c>
      <c r="AB8" s="98">
        <v>38.299999999999997</v>
      </c>
      <c r="AC8" s="70">
        <f t="shared" si="25"/>
        <v>0.21907599999999999</v>
      </c>
      <c r="AD8" s="344">
        <v>329198</v>
      </c>
      <c r="AE8" s="78">
        <f t="shared" si="9"/>
        <v>164599</v>
      </c>
      <c r="AF8" s="78">
        <v>1427</v>
      </c>
      <c r="AG8" s="70">
        <f t="shared" si="10"/>
        <v>0.86695544930406632</v>
      </c>
      <c r="AH8" s="98">
        <v>63.7</v>
      </c>
      <c r="AI8" s="98">
        <v>35.700000000000003</v>
      </c>
      <c r="AJ8" s="70">
        <f t="shared" si="26"/>
        <v>0.227409</v>
      </c>
      <c r="AK8" s="344">
        <v>3071373</v>
      </c>
      <c r="AL8" s="78">
        <f t="shared" si="11"/>
        <v>1535686.5</v>
      </c>
      <c r="AM8" s="78">
        <v>16845</v>
      </c>
      <c r="AN8" s="70">
        <f t="shared" si="12"/>
        <v>1.0969035672319838</v>
      </c>
      <c r="AO8" s="98">
        <v>52.5</v>
      </c>
      <c r="AP8" s="98">
        <v>29.8</v>
      </c>
      <c r="AQ8" s="70">
        <f t="shared" si="27"/>
        <v>0.15645000000000001</v>
      </c>
      <c r="AR8" s="344">
        <v>4357284</v>
      </c>
      <c r="AS8" s="78">
        <f t="shared" si="13"/>
        <v>2178642</v>
      </c>
      <c r="AT8" s="78">
        <v>21636</v>
      </c>
      <c r="AU8" s="70">
        <f t="shared" si="14"/>
        <v>0.99309569906391226</v>
      </c>
      <c r="AV8" s="98">
        <v>42.4</v>
      </c>
      <c r="AW8" s="98">
        <v>37.299999999999997</v>
      </c>
      <c r="AX8" s="70">
        <f t="shared" si="28"/>
        <v>0.15815199999999996</v>
      </c>
      <c r="AY8" s="344">
        <v>497690</v>
      </c>
      <c r="AZ8" s="78">
        <f t="shared" si="15"/>
        <v>248845</v>
      </c>
      <c r="BA8" s="78">
        <v>2611</v>
      </c>
      <c r="BB8" s="70">
        <f t="shared" si="16"/>
        <v>1.0492475235588419</v>
      </c>
      <c r="BC8" s="98">
        <v>40.9</v>
      </c>
      <c r="BD8" s="98">
        <v>35.200000000000003</v>
      </c>
      <c r="BE8" s="70">
        <f t="shared" si="29"/>
        <v>0.14396800000000001</v>
      </c>
      <c r="BF8" s="344">
        <v>472841</v>
      </c>
      <c r="BG8" s="78">
        <f t="shared" si="17"/>
        <v>236420.5</v>
      </c>
      <c r="BH8" s="78">
        <v>1988</v>
      </c>
      <c r="BI8" s="70">
        <f t="shared" si="18"/>
        <v>0.84087462804621427</v>
      </c>
      <c r="BJ8" s="98">
        <v>48.9</v>
      </c>
      <c r="BK8" s="98">
        <v>34.1</v>
      </c>
      <c r="BL8" s="70">
        <f t="shared" si="30"/>
        <v>0.16674900000000001</v>
      </c>
      <c r="BM8" s="344">
        <v>1113497</v>
      </c>
      <c r="BN8" s="78">
        <f t="shared" si="19"/>
        <v>556748.5</v>
      </c>
      <c r="BO8" s="78">
        <v>8454</v>
      </c>
      <c r="BP8" s="70">
        <f t="shared" si="20"/>
        <v>1.5184594121043882</v>
      </c>
      <c r="BQ8" s="98">
        <v>44.5</v>
      </c>
      <c r="BR8" s="98">
        <v>32.200000000000003</v>
      </c>
      <c r="BS8" s="70">
        <f t="shared" si="31"/>
        <v>0.14329</v>
      </c>
      <c r="BT8" s="344">
        <v>1406713</v>
      </c>
      <c r="BU8" s="78">
        <f t="shared" si="21"/>
        <v>703356.5</v>
      </c>
      <c r="BV8" s="78">
        <v>8988</v>
      </c>
      <c r="BW8" s="70">
        <f t="shared" si="22"/>
        <v>1.2778726008787862</v>
      </c>
      <c r="BX8" s="98">
        <v>47.5</v>
      </c>
      <c r="BY8" s="98">
        <v>28.8</v>
      </c>
      <c r="BZ8" s="70">
        <f t="shared" si="32"/>
        <v>0.1368</v>
      </c>
    </row>
    <row r="9" spans="1:78" ht="16.5" customHeight="1">
      <c r="A9" s="273">
        <v>1985</v>
      </c>
      <c r="B9" s="344">
        <v>12109757</v>
      </c>
      <c r="C9" s="78">
        <f t="shared" si="0"/>
        <v>6054878.5</v>
      </c>
      <c r="D9" s="78">
        <v>61976</v>
      </c>
      <c r="E9" s="70">
        <f t="shared" si="1"/>
        <v>1.0235713235203647</v>
      </c>
      <c r="F9" s="98">
        <v>47.7</v>
      </c>
      <c r="G9" s="98">
        <v>35.1</v>
      </c>
      <c r="H9" s="70">
        <f t="shared" si="2"/>
        <v>0.16742700000000002</v>
      </c>
      <c r="I9" s="344">
        <v>259138</v>
      </c>
      <c r="J9" s="78">
        <f t="shared" si="3"/>
        <v>129569</v>
      </c>
      <c r="K9" s="78">
        <v>561</v>
      </c>
      <c r="L9" s="70">
        <f t="shared" si="4"/>
        <v>0.43297393666694967</v>
      </c>
      <c r="M9" s="98">
        <v>53.8</v>
      </c>
      <c r="N9" s="98">
        <v>43.3</v>
      </c>
      <c r="O9" s="70">
        <f t="shared" si="23"/>
        <v>0.23295399999999994</v>
      </c>
      <c r="P9" s="344">
        <v>56875</v>
      </c>
      <c r="Q9" s="78">
        <f t="shared" si="5"/>
        <v>28437.5</v>
      </c>
      <c r="R9" s="78">
        <v>213</v>
      </c>
      <c r="S9" s="70">
        <f t="shared" si="6"/>
        <v>0.74901098901098906</v>
      </c>
      <c r="T9" s="98">
        <v>51.1</v>
      </c>
      <c r="U9" s="98">
        <v>21.3</v>
      </c>
      <c r="V9" s="70">
        <f t="shared" si="24"/>
        <v>0.10884300000000001</v>
      </c>
      <c r="W9" s="344">
        <v>408201</v>
      </c>
      <c r="X9" s="78">
        <f t="shared" si="7"/>
        <v>204100.5</v>
      </c>
      <c r="Y9" s="78">
        <v>2337</v>
      </c>
      <c r="Z9" s="70">
        <f t="shared" si="8"/>
        <v>1.1450241425180241</v>
      </c>
      <c r="AA9" s="98">
        <v>53.7</v>
      </c>
      <c r="AB9" s="98">
        <v>39.799999999999997</v>
      </c>
      <c r="AC9" s="70">
        <f t="shared" si="25"/>
        <v>0.21372599999999997</v>
      </c>
      <c r="AD9" s="344">
        <v>332066</v>
      </c>
      <c r="AE9" s="78">
        <f t="shared" si="9"/>
        <v>166033</v>
      </c>
      <c r="AF9" s="78">
        <v>1360</v>
      </c>
      <c r="AG9" s="70">
        <f t="shared" si="10"/>
        <v>0.81911427246390778</v>
      </c>
      <c r="AH9" s="98">
        <v>59.9</v>
      </c>
      <c r="AI9" s="98">
        <v>38.1</v>
      </c>
      <c r="AJ9" s="70">
        <f t="shared" si="26"/>
        <v>0.22821900000000001</v>
      </c>
      <c r="AK9" s="344">
        <v>3090100</v>
      </c>
      <c r="AL9" s="78">
        <f t="shared" si="11"/>
        <v>1545050</v>
      </c>
      <c r="AM9" s="78">
        <v>15814</v>
      </c>
      <c r="AN9" s="70">
        <f t="shared" si="12"/>
        <v>1.0235267467072264</v>
      </c>
      <c r="AO9" s="98">
        <v>49.3</v>
      </c>
      <c r="AP9" s="98">
        <v>36.200000000000003</v>
      </c>
      <c r="AQ9" s="70">
        <f t="shared" si="27"/>
        <v>0.17846600000000001</v>
      </c>
      <c r="AR9" s="344">
        <v>4417734</v>
      </c>
      <c r="AS9" s="78">
        <f t="shared" si="13"/>
        <v>2208867</v>
      </c>
      <c r="AT9" s="78">
        <v>20851</v>
      </c>
      <c r="AU9" s="70">
        <f t="shared" si="14"/>
        <v>0.94396810672620846</v>
      </c>
      <c r="AV9" s="98">
        <v>44.3</v>
      </c>
      <c r="AW9" s="98">
        <v>33.4</v>
      </c>
      <c r="AX9" s="70">
        <f t="shared" si="28"/>
        <v>0.14796199999999998</v>
      </c>
      <c r="AY9" s="344">
        <v>502612</v>
      </c>
      <c r="AZ9" s="78">
        <f t="shared" si="15"/>
        <v>251306</v>
      </c>
      <c r="BA9" s="78">
        <v>2313</v>
      </c>
      <c r="BB9" s="70">
        <f t="shared" si="16"/>
        <v>0.92039187285619917</v>
      </c>
      <c r="BC9" s="98">
        <v>47.4</v>
      </c>
      <c r="BD9" s="98">
        <v>37.9</v>
      </c>
      <c r="BE9" s="70">
        <f t="shared" si="29"/>
        <v>0.17964599999999997</v>
      </c>
      <c r="BF9" s="344">
        <v>476902</v>
      </c>
      <c r="BG9" s="78">
        <f t="shared" si="17"/>
        <v>238451</v>
      </c>
      <c r="BH9" s="78">
        <v>1927</v>
      </c>
      <c r="BI9" s="70">
        <f t="shared" si="18"/>
        <v>0.80813248843577923</v>
      </c>
      <c r="BJ9" s="98">
        <v>47</v>
      </c>
      <c r="BK9" s="98">
        <v>33.799999999999997</v>
      </c>
      <c r="BL9" s="70">
        <f t="shared" si="30"/>
        <v>0.15886</v>
      </c>
      <c r="BM9" s="344">
        <v>1118271</v>
      </c>
      <c r="BN9" s="78">
        <f t="shared" si="19"/>
        <v>559135.5</v>
      </c>
      <c r="BO9" s="78">
        <v>8102</v>
      </c>
      <c r="BP9" s="70">
        <f t="shared" si="20"/>
        <v>1.4490226429908315</v>
      </c>
      <c r="BQ9" s="98">
        <v>38.9</v>
      </c>
      <c r="BR9" s="98">
        <v>34</v>
      </c>
      <c r="BS9" s="70">
        <f t="shared" si="31"/>
        <v>0.13225999999999999</v>
      </c>
      <c r="BT9" s="344">
        <v>1417182</v>
      </c>
      <c r="BU9" s="78">
        <f t="shared" si="21"/>
        <v>708591</v>
      </c>
      <c r="BV9" s="78">
        <v>8330</v>
      </c>
      <c r="BW9" s="70">
        <f t="shared" si="22"/>
        <v>1.1755723682632153</v>
      </c>
      <c r="BX9" s="98">
        <v>53.4</v>
      </c>
      <c r="BY9" s="98">
        <v>34.200000000000003</v>
      </c>
      <c r="BZ9" s="70">
        <f t="shared" si="32"/>
        <v>0.18262800000000001</v>
      </c>
    </row>
    <row r="10" spans="1:78" ht="16.5" customHeight="1">
      <c r="A10" s="273">
        <v>1986</v>
      </c>
      <c r="B10" s="344">
        <v>12238441</v>
      </c>
      <c r="C10" s="78">
        <f t="shared" si="0"/>
        <v>6119220.5</v>
      </c>
      <c r="D10" s="78">
        <v>78304</v>
      </c>
      <c r="E10" s="70">
        <f t="shared" si="1"/>
        <v>1.279640111023945</v>
      </c>
      <c r="F10" s="98">
        <v>44.4</v>
      </c>
      <c r="G10" s="98">
        <v>32.9</v>
      </c>
      <c r="H10" s="70">
        <f>F10*G10/100/100</f>
        <v>0.14607599999999998</v>
      </c>
      <c r="I10" s="344">
        <v>259652</v>
      </c>
      <c r="J10" s="78">
        <f t="shared" si="3"/>
        <v>129826</v>
      </c>
      <c r="K10" s="78">
        <v>687</v>
      </c>
      <c r="L10" s="70">
        <f t="shared" si="4"/>
        <v>0.52916981190208434</v>
      </c>
      <c r="M10" s="98">
        <v>52.3</v>
      </c>
      <c r="N10" s="98">
        <v>42</v>
      </c>
      <c r="O10" s="70">
        <f t="shared" si="23"/>
        <v>0.21965999999999997</v>
      </c>
      <c r="P10" s="344">
        <v>57518</v>
      </c>
      <c r="Q10" s="78">
        <f t="shared" si="5"/>
        <v>28759</v>
      </c>
      <c r="R10" s="78">
        <v>199</v>
      </c>
      <c r="S10" s="70">
        <f t="shared" si="6"/>
        <v>0.69195730032337699</v>
      </c>
      <c r="T10" s="98">
        <v>39.700000000000003</v>
      </c>
      <c r="U10" s="98">
        <v>38</v>
      </c>
      <c r="V10" s="70">
        <f t="shared" si="24"/>
        <v>0.15086000000000002</v>
      </c>
      <c r="W10" s="344">
        <v>411147</v>
      </c>
      <c r="X10" s="78">
        <f t="shared" si="7"/>
        <v>205573.5</v>
      </c>
      <c r="Y10" s="78">
        <v>2609</v>
      </c>
      <c r="Z10" s="70">
        <f t="shared" si="8"/>
        <v>1.2691324514103228</v>
      </c>
      <c r="AA10" s="98">
        <v>58.2</v>
      </c>
      <c r="AB10" s="98">
        <v>34</v>
      </c>
      <c r="AC10" s="70">
        <f t="shared" si="25"/>
        <v>0.19788</v>
      </c>
      <c r="AD10" s="344">
        <v>334427</v>
      </c>
      <c r="AE10" s="78">
        <f t="shared" si="9"/>
        <v>167213.5</v>
      </c>
      <c r="AF10" s="78">
        <v>1729</v>
      </c>
      <c r="AG10" s="70">
        <f t="shared" si="10"/>
        <v>1.0340074216495678</v>
      </c>
      <c r="AH10" s="98">
        <v>58.3</v>
      </c>
      <c r="AI10" s="98">
        <v>35.1</v>
      </c>
      <c r="AJ10" s="70">
        <f t="shared" si="26"/>
        <v>0.20463300000000001</v>
      </c>
      <c r="AK10" s="344">
        <v>3113576</v>
      </c>
      <c r="AL10" s="78">
        <f t="shared" si="11"/>
        <v>1556788</v>
      </c>
      <c r="AM10" s="78">
        <v>19026</v>
      </c>
      <c r="AN10" s="70">
        <f t="shared" si="12"/>
        <v>1.2221317224952917</v>
      </c>
      <c r="AO10" s="98">
        <v>46.9</v>
      </c>
      <c r="AP10" s="98">
        <v>32.200000000000003</v>
      </c>
      <c r="AQ10" s="70">
        <f t="shared" si="27"/>
        <v>0.15101800000000001</v>
      </c>
      <c r="AR10" s="344">
        <v>4486013</v>
      </c>
      <c r="AS10" s="78">
        <f t="shared" si="13"/>
        <v>2243006.5</v>
      </c>
      <c r="AT10" s="78">
        <v>27549</v>
      </c>
      <c r="AU10" s="70">
        <f t="shared" si="14"/>
        <v>1.228217573154603</v>
      </c>
      <c r="AV10" s="98">
        <v>39</v>
      </c>
      <c r="AW10" s="98">
        <v>32.200000000000003</v>
      </c>
      <c r="AX10" s="70">
        <f t="shared" si="28"/>
        <v>0.12558000000000002</v>
      </c>
      <c r="AY10" s="344">
        <v>507093</v>
      </c>
      <c r="AZ10" s="78">
        <f t="shared" si="15"/>
        <v>253546.5</v>
      </c>
      <c r="BA10" s="78">
        <v>2982</v>
      </c>
      <c r="BB10" s="70">
        <f t="shared" si="16"/>
        <v>1.1761156237613219</v>
      </c>
      <c r="BC10" s="98">
        <v>50.1</v>
      </c>
      <c r="BD10" s="98">
        <v>37</v>
      </c>
      <c r="BE10" s="70">
        <f t="shared" si="29"/>
        <v>0.18536999999999998</v>
      </c>
      <c r="BF10" s="344">
        <v>478237</v>
      </c>
      <c r="BG10" s="78">
        <f t="shared" si="17"/>
        <v>239118.5</v>
      </c>
      <c r="BH10" s="78">
        <v>2479</v>
      </c>
      <c r="BI10" s="70">
        <f t="shared" si="18"/>
        <v>1.0367244692485107</v>
      </c>
      <c r="BJ10" s="98">
        <v>50.4</v>
      </c>
      <c r="BK10" s="98">
        <v>31.8</v>
      </c>
      <c r="BL10" s="70">
        <f t="shared" si="30"/>
        <v>0.160272</v>
      </c>
      <c r="BM10" s="344">
        <v>1130491</v>
      </c>
      <c r="BN10" s="78">
        <f t="shared" si="19"/>
        <v>565245.5</v>
      </c>
      <c r="BO10" s="78">
        <v>9556</v>
      </c>
      <c r="BP10" s="70">
        <f t="shared" si="20"/>
        <v>1.6905928485941066</v>
      </c>
      <c r="BQ10" s="98">
        <v>32.4</v>
      </c>
      <c r="BR10" s="98">
        <v>34.200000000000003</v>
      </c>
      <c r="BS10" s="70">
        <f t="shared" si="31"/>
        <v>0.11080800000000002</v>
      </c>
      <c r="BT10" s="344">
        <v>1429430</v>
      </c>
      <c r="BU10" s="78">
        <f t="shared" si="21"/>
        <v>714715</v>
      </c>
      <c r="BV10" s="78">
        <v>11299</v>
      </c>
      <c r="BW10" s="70">
        <f t="shared" si="22"/>
        <v>1.580909873166227</v>
      </c>
      <c r="BX10" s="98">
        <v>51.6</v>
      </c>
      <c r="BY10" s="98">
        <v>31.4</v>
      </c>
      <c r="BZ10" s="70">
        <f t="shared" si="32"/>
        <v>0.162024</v>
      </c>
    </row>
    <row r="11" spans="1:78" ht="16.5" customHeight="1">
      <c r="A11" s="273">
        <v>1987</v>
      </c>
      <c r="B11" s="344">
        <v>12459065</v>
      </c>
      <c r="C11" s="78">
        <f t="shared" si="0"/>
        <v>6229532.5</v>
      </c>
      <c r="D11" s="78">
        <v>96200</v>
      </c>
      <c r="E11" s="70">
        <f t="shared" si="1"/>
        <v>1.5442571332599999</v>
      </c>
      <c r="F11" s="98">
        <v>44.8</v>
      </c>
      <c r="G11" s="98">
        <v>32.1</v>
      </c>
      <c r="H11" s="70">
        <f t="shared" ref="H11:H38" si="33">F11*G11/100/100</f>
        <v>0.14380799999999999</v>
      </c>
      <c r="I11" s="344">
        <v>262040</v>
      </c>
      <c r="J11" s="78">
        <f t="shared" si="3"/>
        <v>131020</v>
      </c>
      <c r="K11" s="78">
        <v>1117</v>
      </c>
      <c r="L11" s="70">
        <f t="shared" si="4"/>
        <v>0.8525415967027935</v>
      </c>
      <c r="M11" s="98">
        <v>62.9</v>
      </c>
      <c r="N11" s="98">
        <v>38.799999999999997</v>
      </c>
      <c r="O11" s="70">
        <f t="shared" si="23"/>
        <v>0.24405200000000002</v>
      </c>
      <c r="P11" s="344">
        <v>58141</v>
      </c>
      <c r="Q11" s="78">
        <f t="shared" si="5"/>
        <v>29070.5</v>
      </c>
      <c r="R11" s="78">
        <v>275</v>
      </c>
      <c r="S11" s="70">
        <f t="shared" si="6"/>
        <v>0.9459761614007326</v>
      </c>
      <c r="T11" s="98">
        <v>50</v>
      </c>
      <c r="U11" s="98">
        <v>32</v>
      </c>
      <c r="V11" s="70">
        <f t="shared" si="24"/>
        <v>0.16</v>
      </c>
      <c r="W11" s="344">
        <v>416369</v>
      </c>
      <c r="X11" s="78">
        <f t="shared" si="7"/>
        <v>208184.5</v>
      </c>
      <c r="Y11" s="78">
        <v>2759</v>
      </c>
      <c r="Z11" s="70">
        <f t="shared" si="8"/>
        <v>1.3252667705809029</v>
      </c>
      <c r="AA11" s="98">
        <v>55.8</v>
      </c>
      <c r="AB11" s="98">
        <v>36.9</v>
      </c>
      <c r="AC11" s="70">
        <f t="shared" si="25"/>
        <v>0.205902</v>
      </c>
      <c r="AD11" s="344">
        <v>338599</v>
      </c>
      <c r="AE11" s="78">
        <f t="shared" si="9"/>
        <v>169299.5</v>
      </c>
      <c r="AF11" s="78">
        <v>1995</v>
      </c>
      <c r="AG11" s="70">
        <f t="shared" si="10"/>
        <v>1.17838505134392</v>
      </c>
      <c r="AH11" s="98">
        <v>62.8</v>
      </c>
      <c r="AI11" s="98">
        <v>35.1</v>
      </c>
      <c r="AJ11" s="70">
        <f t="shared" si="26"/>
        <v>0.22042800000000004</v>
      </c>
      <c r="AK11" s="344">
        <v>3171957</v>
      </c>
      <c r="AL11" s="78">
        <f t="shared" si="11"/>
        <v>1585978.5</v>
      </c>
      <c r="AM11" s="78">
        <v>22098</v>
      </c>
      <c r="AN11" s="70">
        <f t="shared" si="12"/>
        <v>1.3933354077624633</v>
      </c>
      <c r="AO11" s="98">
        <v>50.1</v>
      </c>
      <c r="AP11" s="98">
        <v>31.8</v>
      </c>
      <c r="AQ11" s="70">
        <f t="shared" si="27"/>
        <v>0.15931800000000002</v>
      </c>
      <c r="AR11" s="344">
        <v>4591098</v>
      </c>
      <c r="AS11" s="78">
        <f t="shared" si="13"/>
        <v>2295549</v>
      </c>
      <c r="AT11" s="78">
        <v>39095</v>
      </c>
      <c r="AU11" s="70">
        <f t="shared" si="14"/>
        <v>1.7030784357031803</v>
      </c>
      <c r="AV11" s="98">
        <v>34.299999999999997</v>
      </c>
      <c r="AW11" s="98">
        <v>29.3</v>
      </c>
      <c r="AX11" s="70">
        <f t="shared" si="28"/>
        <v>0.10049899999999999</v>
      </c>
      <c r="AY11" s="344">
        <v>511186</v>
      </c>
      <c r="AZ11" s="78">
        <f t="shared" si="15"/>
        <v>255593</v>
      </c>
      <c r="BA11" s="78">
        <v>3923</v>
      </c>
      <c r="BB11" s="70">
        <f t="shared" si="16"/>
        <v>1.5348620658625236</v>
      </c>
      <c r="BC11" s="98">
        <v>42</v>
      </c>
      <c r="BD11" s="98">
        <v>33.299999999999997</v>
      </c>
      <c r="BE11" s="70">
        <f t="shared" si="29"/>
        <v>0.13985999999999998</v>
      </c>
      <c r="BF11" s="344">
        <v>481235</v>
      </c>
      <c r="BG11" s="78">
        <f t="shared" si="17"/>
        <v>240617.5</v>
      </c>
      <c r="BH11" s="78">
        <v>2968</v>
      </c>
      <c r="BI11" s="70">
        <f t="shared" si="18"/>
        <v>1.2334929919893607</v>
      </c>
      <c r="BJ11" s="98">
        <v>49.3</v>
      </c>
      <c r="BK11" s="98">
        <v>34.700000000000003</v>
      </c>
      <c r="BL11" s="70">
        <f t="shared" si="30"/>
        <v>0.171071</v>
      </c>
      <c r="BM11" s="344">
        <v>1138402</v>
      </c>
      <c r="BN11" s="78">
        <f t="shared" si="19"/>
        <v>569201</v>
      </c>
      <c r="BO11" s="78">
        <v>9535</v>
      </c>
      <c r="BP11" s="70">
        <f t="shared" si="20"/>
        <v>1.6751551736557033</v>
      </c>
      <c r="BQ11" s="98">
        <v>43.2</v>
      </c>
      <c r="BR11" s="98">
        <v>30.8</v>
      </c>
      <c r="BS11" s="70">
        <f t="shared" si="31"/>
        <v>0.13305600000000001</v>
      </c>
      <c r="BT11" s="344">
        <v>1458287</v>
      </c>
      <c r="BU11" s="78">
        <f t="shared" si="21"/>
        <v>729143.5</v>
      </c>
      <c r="BV11" s="78">
        <v>12184</v>
      </c>
      <c r="BW11" s="70">
        <f t="shared" si="22"/>
        <v>1.6710016615385035</v>
      </c>
      <c r="BX11" s="98">
        <v>48.1</v>
      </c>
      <c r="BY11" s="98">
        <v>33.700000000000003</v>
      </c>
      <c r="BZ11" s="70">
        <f t="shared" si="32"/>
        <v>0.16209700000000002</v>
      </c>
    </row>
    <row r="12" spans="1:78" ht="16.5" customHeight="1">
      <c r="A12" s="273">
        <v>1988</v>
      </c>
      <c r="B12" s="344">
        <v>12668815</v>
      </c>
      <c r="C12" s="78">
        <f t="shared" si="0"/>
        <v>6334407.5</v>
      </c>
      <c r="D12" s="78">
        <v>83507</v>
      </c>
      <c r="E12" s="70">
        <f t="shared" si="1"/>
        <v>1.3183079869743144</v>
      </c>
      <c r="F12" s="98">
        <v>43.8</v>
      </c>
      <c r="G12" s="98">
        <v>32.200000000000003</v>
      </c>
      <c r="H12" s="70">
        <f t="shared" si="33"/>
        <v>0.14103600000000002</v>
      </c>
      <c r="I12" s="344">
        <v>264609</v>
      </c>
      <c r="J12" s="78">
        <f t="shared" si="3"/>
        <v>132304.5</v>
      </c>
      <c r="K12" s="78">
        <v>906</v>
      </c>
      <c r="L12" s="70">
        <f t="shared" si="4"/>
        <v>0.68478396426425403</v>
      </c>
      <c r="M12" s="98">
        <v>56.3</v>
      </c>
      <c r="N12" s="98">
        <v>39.6</v>
      </c>
      <c r="O12" s="70">
        <f t="shared" si="23"/>
        <v>0.22294799999999998</v>
      </c>
      <c r="P12" s="344">
        <v>58871</v>
      </c>
      <c r="Q12" s="78">
        <f t="shared" si="5"/>
        <v>29435.5</v>
      </c>
      <c r="R12" s="78">
        <v>269</v>
      </c>
      <c r="S12" s="70">
        <f t="shared" si="6"/>
        <v>0.91386251295204768</v>
      </c>
      <c r="T12" s="98">
        <v>51.8</v>
      </c>
      <c r="U12" s="98">
        <v>26.1</v>
      </c>
      <c r="V12" s="70">
        <f t="shared" si="24"/>
        <v>0.13519800000000001</v>
      </c>
      <c r="W12" s="344">
        <v>420893</v>
      </c>
      <c r="X12" s="78">
        <f t="shared" si="7"/>
        <v>210446.5</v>
      </c>
      <c r="Y12" s="78">
        <v>2494</v>
      </c>
      <c r="Z12" s="70">
        <f t="shared" si="8"/>
        <v>1.1850993007724053</v>
      </c>
      <c r="AA12" s="98">
        <v>49.5</v>
      </c>
      <c r="AB12" s="98">
        <v>30.4</v>
      </c>
      <c r="AC12" s="70">
        <f t="shared" si="25"/>
        <v>0.15048</v>
      </c>
      <c r="AD12" s="344">
        <v>342514</v>
      </c>
      <c r="AE12" s="78">
        <f t="shared" si="9"/>
        <v>171257</v>
      </c>
      <c r="AF12" s="78">
        <v>1673</v>
      </c>
      <c r="AG12" s="70">
        <f t="shared" si="10"/>
        <v>0.97689437512043298</v>
      </c>
      <c r="AH12" s="98">
        <v>60.6</v>
      </c>
      <c r="AI12" s="98">
        <v>35.9</v>
      </c>
      <c r="AJ12" s="70">
        <f t="shared" si="26"/>
        <v>0.21755399999999997</v>
      </c>
      <c r="AK12" s="344">
        <v>3217995</v>
      </c>
      <c r="AL12" s="78">
        <f t="shared" si="11"/>
        <v>1608997.5</v>
      </c>
      <c r="AM12" s="78">
        <v>20340</v>
      </c>
      <c r="AN12" s="70">
        <f t="shared" si="12"/>
        <v>1.2641411810770371</v>
      </c>
      <c r="AO12" s="98">
        <v>46.9</v>
      </c>
      <c r="AP12" s="98">
        <v>32.799999999999997</v>
      </c>
      <c r="AQ12" s="70">
        <f t="shared" si="27"/>
        <v>0.15383199999999997</v>
      </c>
      <c r="AR12" s="344">
        <v>4692134</v>
      </c>
      <c r="AS12" s="78">
        <f t="shared" si="13"/>
        <v>2346067</v>
      </c>
      <c r="AT12" s="78">
        <v>32524</v>
      </c>
      <c r="AU12" s="70">
        <f t="shared" si="14"/>
        <v>1.3863201690318305</v>
      </c>
      <c r="AV12" s="98">
        <v>36.299999999999997</v>
      </c>
      <c r="AW12" s="98">
        <v>30.9</v>
      </c>
      <c r="AX12" s="70">
        <f t="shared" si="28"/>
        <v>0.11216699999999998</v>
      </c>
      <c r="AY12" s="344">
        <v>513674</v>
      </c>
      <c r="AZ12" s="78">
        <f t="shared" si="15"/>
        <v>256837</v>
      </c>
      <c r="BA12" s="78">
        <v>3102</v>
      </c>
      <c r="BB12" s="70">
        <f t="shared" si="16"/>
        <v>1.2077699085412148</v>
      </c>
      <c r="BC12" s="98">
        <v>53.6</v>
      </c>
      <c r="BD12" s="98">
        <v>33.299999999999997</v>
      </c>
      <c r="BE12" s="70">
        <f t="shared" si="29"/>
        <v>0.17848799999999998</v>
      </c>
      <c r="BF12" s="344">
        <v>480553</v>
      </c>
      <c r="BG12" s="78">
        <f t="shared" si="17"/>
        <v>240276.5</v>
      </c>
      <c r="BH12" s="78">
        <v>2501</v>
      </c>
      <c r="BI12" s="70">
        <f t="shared" si="18"/>
        <v>1.0408841480544291</v>
      </c>
      <c r="BJ12" s="98">
        <v>54.5</v>
      </c>
      <c r="BK12" s="98">
        <v>35.1</v>
      </c>
      <c r="BL12" s="70">
        <f t="shared" si="30"/>
        <v>0.19129499999999999</v>
      </c>
      <c r="BM12" s="344">
        <v>1149099</v>
      </c>
      <c r="BN12" s="78">
        <f t="shared" si="19"/>
        <v>574549.5</v>
      </c>
      <c r="BO12" s="78">
        <v>8744</v>
      </c>
      <c r="BP12" s="70">
        <f t="shared" si="20"/>
        <v>1.5218880183517696</v>
      </c>
      <c r="BQ12" s="98">
        <v>44.4</v>
      </c>
      <c r="BR12" s="98">
        <v>29.2</v>
      </c>
      <c r="BS12" s="70">
        <f t="shared" si="31"/>
        <v>0.12964800000000001</v>
      </c>
      <c r="BT12" s="344">
        <v>1495862</v>
      </c>
      <c r="BU12" s="78">
        <f t="shared" si="21"/>
        <v>747931</v>
      </c>
      <c r="BV12" s="78">
        <v>10760</v>
      </c>
      <c r="BW12" s="70">
        <f t="shared" si="22"/>
        <v>1.4386353821408659</v>
      </c>
      <c r="BX12" s="98">
        <v>43.4</v>
      </c>
      <c r="BY12" s="98">
        <v>33</v>
      </c>
      <c r="BZ12" s="70">
        <f t="shared" si="32"/>
        <v>0.14322000000000001</v>
      </c>
    </row>
    <row r="13" spans="1:78" ht="16.5" customHeight="1">
      <c r="A13" s="273">
        <v>1989</v>
      </c>
      <c r="B13" s="344">
        <v>12929075</v>
      </c>
      <c r="C13" s="78">
        <f t="shared" si="0"/>
        <v>6464537.5</v>
      </c>
      <c r="D13" s="78">
        <v>80998</v>
      </c>
      <c r="E13" s="70">
        <f t="shared" si="1"/>
        <v>1.2529589317101184</v>
      </c>
      <c r="F13" s="98">
        <v>42</v>
      </c>
      <c r="G13" s="98">
        <v>31.8</v>
      </c>
      <c r="H13" s="70">
        <f t="shared" si="33"/>
        <v>0.13356000000000001</v>
      </c>
      <c r="I13" s="344">
        <v>267911</v>
      </c>
      <c r="J13" s="78">
        <f t="shared" si="3"/>
        <v>133955.5</v>
      </c>
      <c r="K13" s="78">
        <v>1005</v>
      </c>
      <c r="L13" s="70">
        <f t="shared" si="4"/>
        <v>0.75024914990425928</v>
      </c>
      <c r="M13" s="98">
        <v>50.7</v>
      </c>
      <c r="N13" s="98">
        <v>43.6</v>
      </c>
      <c r="O13" s="70">
        <f t="shared" si="23"/>
        <v>0.221052</v>
      </c>
      <c r="P13" s="344">
        <v>59562</v>
      </c>
      <c r="Q13" s="78">
        <f t="shared" si="5"/>
        <v>29781</v>
      </c>
      <c r="R13" s="78">
        <v>248</v>
      </c>
      <c r="S13" s="70">
        <f t="shared" si="6"/>
        <v>0.83274571035223799</v>
      </c>
      <c r="T13" s="98">
        <v>52</v>
      </c>
      <c r="U13" s="98">
        <v>26.8</v>
      </c>
      <c r="V13" s="70">
        <f t="shared" si="24"/>
        <v>0.13936000000000001</v>
      </c>
      <c r="W13" s="344">
        <v>426284</v>
      </c>
      <c r="X13" s="78">
        <f t="shared" si="7"/>
        <v>213142</v>
      </c>
      <c r="Y13" s="78">
        <v>2527</v>
      </c>
      <c r="Z13" s="70">
        <f t="shared" si="8"/>
        <v>1.1855945801390622</v>
      </c>
      <c r="AA13" s="98">
        <v>52.2</v>
      </c>
      <c r="AB13" s="98">
        <v>31.6</v>
      </c>
      <c r="AC13" s="70">
        <f t="shared" si="25"/>
        <v>0.16495200000000002</v>
      </c>
      <c r="AD13" s="344">
        <v>346914</v>
      </c>
      <c r="AE13" s="78">
        <f t="shared" si="9"/>
        <v>173457</v>
      </c>
      <c r="AF13" s="78">
        <v>1649</v>
      </c>
      <c r="AG13" s="70">
        <f t="shared" si="10"/>
        <v>0.95066788887159348</v>
      </c>
      <c r="AH13" s="98">
        <v>58.8</v>
      </c>
      <c r="AI13" s="98">
        <v>35.700000000000003</v>
      </c>
      <c r="AJ13" s="70">
        <f t="shared" si="26"/>
        <v>0.20991599999999999</v>
      </c>
      <c r="AK13" s="344">
        <v>3273550</v>
      </c>
      <c r="AL13" s="78">
        <f t="shared" si="11"/>
        <v>1636775</v>
      </c>
      <c r="AM13" s="78">
        <v>19829</v>
      </c>
      <c r="AN13" s="70">
        <f t="shared" si="12"/>
        <v>1.2114676727100548</v>
      </c>
      <c r="AO13" s="98">
        <v>43.7</v>
      </c>
      <c r="AP13" s="98">
        <v>34.700000000000003</v>
      </c>
      <c r="AQ13" s="70">
        <f t="shared" si="27"/>
        <v>0.15163900000000002</v>
      </c>
      <c r="AR13" s="344">
        <v>4820274</v>
      </c>
      <c r="AS13" s="78">
        <f t="shared" si="13"/>
        <v>2410137</v>
      </c>
      <c r="AT13" s="78">
        <v>31298</v>
      </c>
      <c r="AU13" s="70">
        <f t="shared" si="14"/>
        <v>1.2985983784324295</v>
      </c>
      <c r="AV13" s="98">
        <v>33.4</v>
      </c>
      <c r="AW13" s="98">
        <v>27.5</v>
      </c>
      <c r="AX13" s="70">
        <f t="shared" si="28"/>
        <v>9.1850000000000001E-2</v>
      </c>
      <c r="AY13" s="344">
        <v>514605</v>
      </c>
      <c r="AZ13" s="78">
        <f t="shared" si="15"/>
        <v>257302.5</v>
      </c>
      <c r="BA13" s="78">
        <v>2912</v>
      </c>
      <c r="BB13" s="70">
        <f t="shared" si="16"/>
        <v>1.1317418213969939</v>
      </c>
      <c r="BC13" s="98">
        <v>56.3</v>
      </c>
      <c r="BD13" s="98">
        <v>31.6</v>
      </c>
      <c r="BE13" s="70">
        <f t="shared" si="29"/>
        <v>0.17790800000000001</v>
      </c>
      <c r="BF13" s="344">
        <v>477077</v>
      </c>
      <c r="BG13" s="78">
        <f t="shared" si="17"/>
        <v>238538.5</v>
      </c>
      <c r="BH13" s="78">
        <v>2460</v>
      </c>
      <c r="BI13" s="70">
        <f t="shared" si="18"/>
        <v>1.0312800659013115</v>
      </c>
      <c r="BJ13" s="98">
        <v>56</v>
      </c>
      <c r="BK13" s="98">
        <v>38.1</v>
      </c>
      <c r="BL13" s="70">
        <f t="shared" si="30"/>
        <v>0.21335999999999999</v>
      </c>
      <c r="BM13" s="344">
        <v>1169596</v>
      </c>
      <c r="BN13" s="78">
        <f t="shared" si="19"/>
        <v>584798</v>
      </c>
      <c r="BO13" s="78">
        <v>8237</v>
      </c>
      <c r="BP13" s="70">
        <f t="shared" si="20"/>
        <v>1.4085205489758856</v>
      </c>
      <c r="BQ13" s="98">
        <v>42.8</v>
      </c>
      <c r="BR13" s="98">
        <v>29.8</v>
      </c>
      <c r="BS13" s="70">
        <f t="shared" si="31"/>
        <v>0.12754399999999999</v>
      </c>
      <c r="BT13" s="344">
        <v>1539799</v>
      </c>
      <c r="BU13" s="78">
        <f t="shared" si="21"/>
        <v>769899.5</v>
      </c>
      <c r="BV13" s="78">
        <v>10658</v>
      </c>
      <c r="BW13" s="70">
        <f t="shared" si="22"/>
        <v>1.3843365270402177</v>
      </c>
      <c r="BX13" s="98">
        <v>45.1</v>
      </c>
      <c r="BY13" s="98">
        <v>31.5</v>
      </c>
      <c r="BZ13" s="70">
        <f t="shared" si="32"/>
        <v>0.142065</v>
      </c>
    </row>
    <row r="14" spans="1:78" ht="16.5" customHeight="1">
      <c r="A14" s="273">
        <v>1990</v>
      </c>
      <c r="B14" s="344">
        <v>13135950</v>
      </c>
      <c r="C14" s="78">
        <f t="shared" si="0"/>
        <v>6567975</v>
      </c>
      <c r="D14" s="78">
        <v>78463</v>
      </c>
      <c r="E14" s="70">
        <f t="shared" si="1"/>
        <v>1.1946300039205386</v>
      </c>
      <c r="F14" s="98">
        <v>47.8</v>
      </c>
      <c r="G14" s="98">
        <v>30.3</v>
      </c>
      <c r="H14" s="70">
        <f t="shared" si="33"/>
        <v>0.14483399999999999</v>
      </c>
      <c r="I14" s="344">
        <v>270730</v>
      </c>
      <c r="J14" s="78">
        <f t="shared" si="3"/>
        <v>135365</v>
      </c>
      <c r="K14" s="78">
        <v>1016</v>
      </c>
      <c r="L14" s="70">
        <f t="shared" si="4"/>
        <v>0.75056329184057913</v>
      </c>
      <c r="M14" s="98">
        <v>65.400000000000006</v>
      </c>
      <c r="N14" s="98">
        <v>39.4</v>
      </c>
      <c r="O14" s="70">
        <f t="shared" si="23"/>
        <v>0.25767600000000002</v>
      </c>
      <c r="P14" s="344">
        <v>60001</v>
      </c>
      <c r="Q14" s="78">
        <f t="shared" si="5"/>
        <v>30000.5</v>
      </c>
      <c r="R14" s="78">
        <v>281</v>
      </c>
      <c r="S14" s="70">
        <f t="shared" si="6"/>
        <v>0.93665105581573638</v>
      </c>
      <c r="T14" s="98">
        <v>44.2</v>
      </c>
      <c r="U14" s="98">
        <v>22.6</v>
      </c>
      <c r="V14" s="70">
        <f t="shared" si="24"/>
        <v>9.9892000000000009E-2</v>
      </c>
      <c r="W14" s="344">
        <v>431049</v>
      </c>
      <c r="X14" s="78">
        <f t="shared" si="7"/>
        <v>215524.5</v>
      </c>
      <c r="Y14" s="78">
        <v>2419</v>
      </c>
      <c r="Z14" s="70">
        <f t="shared" si="8"/>
        <v>1.1223781983022811</v>
      </c>
      <c r="AA14" s="98">
        <v>58.8</v>
      </c>
      <c r="AB14" s="98">
        <v>32</v>
      </c>
      <c r="AC14" s="70">
        <f t="shared" si="25"/>
        <v>0.18815999999999999</v>
      </c>
      <c r="AD14" s="344">
        <v>350930</v>
      </c>
      <c r="AE14" s="78">
        <f t="shared" si="9"/>
        <v>175465</v>
      </c>
      <c r="AF14" s="78">
        <v>1699</v>
      </c>
      <c r="AG14" s="70">
        <f t="shared" si="10"/>
        <v>0.96828427321688082</v>
      </c>
      <c r="AH14" s="98">
        <v>57.2</v>
      </c>
      <c r="AI14" s="98">
        <v>33.4</v>
      </c>
      <c r="AJ14" s="70">
        <f t="shared" si="26"/>
        <v>0.191048</v>
      </c>
      <c r="AK14" s="344">
        <v>3313693</v>
      </c>
      <c r="AL14" s="78">
        <f t="shared" si="11"/>
        <v>1656846.5</v>
      </c>
      <c r="AM14" s="78">
        <v>20474</v>
      </c>
      <c r="AN14" s="70">
        <f t="shared" si="12"/>
        <v>1.2357209916549301</v>
      </c>
      <c r="AO14" s="98">
        <v>51.4</v>
      </c>
      <c r="AP14" s="98">
        <v>31.3</v>
      </c>
      <c r="AQ14" s="70">
        <f t="shared" si="27"/>
        <v>0.160882</v>
      </c>
      <c r="AR14" s="344">
        <v>4907313</v>
      </c>
      <c r="AS14" s="78">
        <f t="shared" si="13"/>
        <v>2453656.5</v>
      </c>
      <c r="AT14" s="78">
        <v>28977</v>
      </c>
      <c r="AU14" s="70">
        <f t="shared" si="14"/>
        <v>1.1809721531925923</v>
      </c>
      <c r="AV14" s="98">
        <v>41.3</v>
      </c>
      <c r="AW14" s="98">
        <v>28.5</v>
      </c>
      <c r="AX14" s="70">
        <f t="shared" si="28"/>
        <v>0.117705</v>
      </c>
      <c r="AY14" s="344">
        <v>514823</v>
      </c>
      <c r="AZ14" s="78">
        <f t="shared" si="15"/>
        <v>257411.5</v>
      </c>
      <c r="BA14" s="78">
        <v>2798</v>
      </c>
      <c r="BB14" s="70">
        <f t="shared" si="16"/>
        <v>1.0869755236265668</v>
      </c>
      <c r="BC14" s="98">
        <v>55.7</v>
      </c>
      <c r="BD14" s="98">
        <v>35.4</v>
      </c>
      <c r="BE14" s="70">
        <f t="shared" si="29"/>
        <v>0.19717799999999999</v>
      </c>
      <c r="BF14" s="344">
        <v>471890</v>
      </c>
      <c r="BG14" s="78">
        <f t="shared" si="17"/>
        <v>235945</v>
      </c>
      <c r="BH14" s="78">
        <v>2364</v>
      </c>
      <c r="BI14" s="70">
        <f t="shared" si="18"/>
        <v>1.0019284155205663</v>
      </c>
      <c r="BJ14" s="98">
        <v>52.1</v>
      </c>
      <c r="BK14" s="98">
        <v>40.1</v>
      </c>
      <c r="BL14" s="70">
        <f t="shared" si="30"/>
        <v>0.208921</v>
      </c>
      <c r="BM14" s="344">
        <v>1192463</v>
      </c>
      <c r="BN14" s="78">
        <f t="shared" si="19"/>
        <v>596231.5</v>
      </c>
      <c r="BO14" s="78">
        <v>8489</v>
      </c>
      <c r="BP14" s="70">
        <f t="shared" si="20"/>
        <v>1.4237758320383944</v>
      </c>
      <c r="BQ14" s="98">
        <v>49.6</v>
      </c>
      <c r="BR14" s="98">
        <v>26.6</v>
      </c>
      <c r="BS14" s="70">
        <f t="shared" si="31"/>
        <v>0.13193600000000003</v>
      </c>
      <c r="BT14" s="344">
        <v>1588477</v>
      </c>
      <c r="BU14" s="78">
        <f t="shared" si="21"/>
        <v>794238.5</v>
      </c>
      <c r="BV14" s="78">
        <v>9773</v>
      </c>
      <c r="BW14" s="70">
        <f t="shared" si="22"/>
        <v>1.23048681221069</v>
      </c>
      <c r="BX14" s="98">
        <v>47</v>
      </c>
      <c r="BY14" s="98">
        <v>28.4</v>
      </c>
      <c r="BZ14" s="70">
        <f t="shared" si="32"/>
        <v>0.13347999999999999</v>
      </c>
    </row>
    <row r="15" spans="1:78" ht="16.5" customHeight="1">
      <c r="A15" s="273">
        <v>1991</v>
      </c>
      <c r="B15" s="344">
        <v>11759976</v>
      </c>
      <c r="C15" s="78">
        <f t="shared" si="0"/>
        <v>5879988</v>
      </c>
      <c r="D15" s="78">
        <v>77020</v>
      </c>
      <c r="E15" s="70">
        <f t="shared" si="1"/>
        <v>1.3098666187754124</v>
      </c>
      <c r="F15" s="98">
        <v>45.7</v>
      </c>
      <c r="G15" s="98">
        <v>30.7</v>
      </c>
      <c r="H15" s="70">
        <f t="shared" si="33"/>
        <v>0.14029900000000001</v>
      </c>
      <c r="I15" s="344">
        <v>252939</v>
      </c>
      <c r="J15" s="78">
        <f t="shared" si="3"/>
        <v>126469.5</v>
      </c>
      <c r="K15" s="78">
        <v>912</v>
      </c>
      <c r="L15" s="70">
        <f t="shared" si="4"/>
        <v>0.7211224840771886</v>
      </c>
      <c r="M15" s="98">
        <v>59.9</v>
      </c>
      <c r="N15" s="98">
        <v>44.9</v>
      </c>
      <c r="O15" s="70">
        <f t="shared" si="23"/>
        <v>0.268951</v>
      </c>
      <c r="P15" s="344">
        <v>56047</v>
      </c>
      <c r="Q15" s="78">
        <f t="shared" si="5"/>
        <v>28023.5</v>
      </c>
      <c r="R15" s="78">
        <v>269</v>
      </c>
      <c r="S15" s="70">
        <f t="shared" si="6"/>
        <v>0.95990864809891696</v>
      </c>
      <c r="T15" s="98">
        <v>42.2</v>
      </c>
      <c r="U15" s="98">
        <v>31.2</v>
      </c>
      <c r="V15" s="70">
        <f t="shared" si="24"/>
        <v>0.131664</v>
      </c>
      <c r="W15" s="344">
        <v>392309</v>
      </c>
      <c r="X15" s="78">
        <f t="shared" si="7"/>
        <v>196154.5</v>
      </c>
      <c r="Y15" s="78">
        <v>2280</v>
      </c>
      <c r="Z15" s="70">
        <f t="shared" si="8"/>
        <v>1.1623490666795817</v>
      </c>
      <c r="AA15" s="98">
        <v>59.1</v>
      </c>
      <c r="AB15" s="98">
        <v>29.1</v>
      </c>
      <c r="AC15" s="70">
        <f t="shared" si="25"/>
        <v>0.17198099999999999</v>
      </c>
      <c r="AD15" s="344">
        <v>319054</v>
      </c>
      <c r="AE15" s="78">
        <f t="shared" si="9"/>
        <v>159527</v>
      </c>
      <c r="AF15" s="78">
        <v>1652</v>
      </c>
      <c r="AG15" s="70">
        <f t="shared" si="10"/>
        <v>1.0355613783246722</v>
      </c>
      <c r="AH15" s="98">
        <v>56.5</v>
      </c>
      <c r="AI15" s="98">
        <v>32.6</v>
      </c>
      <c r="AJ15" s="70">
        <f t="shared" si="26"/>
        <v>0.18418999999999999</v>
      </c>
      <c r="AK15" s="344">
        <v>2698366</v>
      </c>
      <c r="AL15" s="78">
        <f t="shared" si="11"/>
        <v>1349183</v>
      </c>
      <c r="AM15" s="78">
        <v>20274</v>
      </c>
      <c r="AN15" s="70">
        <f t="shared" si="12"/>
        <v>1.5026871817981697</v>
      </c>
      <c r="AO15" s="98">
        <v>45.6</v>
      </c>
      <c r="AP15" s="98">
        <v>29.7</v>
      </c>
      <c r="AQ15" s="70">
        <f t="shared" si="27"/>
        <v>0.135432</v>
      </c>
      <c r="AR15" s="344">
        <v>4574189</v>
      </c>
      <c r="AS15" s="78">
        <f t="shared" si="13"/>
        <v>2287094.5</v>
      </c>
      <c r="AT15" s="78">
        <v>27694</v>
      </c>
      <c r="AU15" s="70">
        <f t="shared" si="14"/>
        <v>1.2108813168848074</v>
      </c>
      <c r="AV15" s="98">
        <v>43.8</v>
      </c>
      <c r="AW15" s="98">
        <v>30</v>
      </c>
      <c r="AX15" s="70">
        <f t="shared" si="28"/>
        <v>0.13140000000000002</v>
      </c>
      <c r="AY15" s="344">
        <v>470819</v>
      </c>
      <c r="AZ15" s="78">
        <f t="shared" si="15"/>
        <v>235409.5</v>
      </c>
      <c r="BA15" s="78">
        <v>2790</v>
      </c>
      <c r="BB15" s="70">
        <f t="shared" si="16"/>
        <v>1.1851688228385007</v>
      </c>
      <c r="BC15" s="98">
        <v>50.8</v>
      </c>
      <c r="BD15" s="98">
        <v>33.299999999999997</v>
      </c>
      <c r="BE15" s="70">
        <f t="shared" si="29"/>
        <v>0.16916399999999998</v>
      </c>
      <c r="BF15" s="344">
        <v>431628</v>
      </c>
      <c r="BG15" s="78">
        <f t="shared" si="17"/>
        <v>215814</v>
      </c>
      <c r="BH15" s="78">
        <v>2240</v>
      </c>
      <c r="BI15" s="70">
        <f t="shared" si="18"/>
        <v>1.0379308107907734</v>
      </c>
      <c r="BJ15" s="98">
        <v>58.8</v>
      </c>
      <c r="BK15" s="98">
        <v>38.4</v>
      </c>
      <c r="BL15" s="70">
        <f t="shared" si="30"/>
        <v>0.22579199999999996</v>
      </c>
      <c r="BM15" s="344">
        <v>1088481</v>
      </c>
      <c r="BN15" s="78">
        <f t="shared" si="19"/>
        <v>544240.5</v>
      </c>
      <c r="BO15" s="78">
        <v>8388</v>
      </c>
      <c r="BP15" s="70">
        <f t="shared" si="20"/>
        <v>1.5412303935484404</v>
      </c>
      <c r="BQ15" s="98">
        <v>41.1</v>
      </c>
      <c r="BR15" s="98">
        <v>32.6</v>
      </c>
      <c r="BS15" s="70">
        <f t="shared" si="31"/>
        <v>0.13398600000000002</v>
      </c>
      <c r="BT15" s="344">
        <v>1449654</v>
      </c>
      <c r="BU15" s="78">
        <f t="shared" si="21"/>
        <v>724827</v>
      </c>
      <c r="BV15" s="78">
        <v>10368</v>
      </c>
      <c r="BW15" s="70">
        <f t="shared" si="22"/>
        <v>1.4304102910073713</v>
      </c>
      <c r="BX15" s="98">
        <v>41.7</v>
      </c>
      <c r="BY15" s="98">
        <v>26.9</v>
      </c>
      <c r="BZ15" s="70">
        <f t="shared" si="32"/>
        <v>0.11217299999999999</v>
      </c>
    </row>
    <row r="16" spans="1:78" ht="16.5" customHeight="1">
      <c r="A16" s="273">
        <v>1992</v>
      </c>
      <c r="B16" s="344">
        <v>11782058</v>
      </c>
      <c r="C16" s="78">
        <f t="shared" si="0"/>
        <v>5891029</v>
      </c>
      <c r="D16" s="78">
        <v>79034</v>
      </c>
      <c r="E16" s="70">
        <f t="shared" si="1"/>
        <v>1.3415992350402619</v>
      </c>
      <c r="F16" s="98">
        <v>43.1</v>
      </c>
      <c r="G16" s="98">
        <v>29.4</v>
      </c>
      <c r="H16" s="70">
        <f t="shared" si="33"/>
        <v>0.12671399999999999</v>
      </c>
      <c r="I16" s="344">
        <v>253006</v>
      </c>
      <c r="J16" s="78">
        <f t="shared" si="3"/>
        <v>126503</v>
      </c>
      <c r="K16" s="78">
        <v>867</v>
      </c>
      <c r="L16" s="70">
        <f t="shared" si="4"/>
        <v>0.68535924049232033</v>
      </c>
      <c r="M16" s="98">
        <v>64.7</v>
      </c>
      <c r="N16" s="98">
        <v>40.799999999999997</v>
      </c>
      <c r="O16" s="70">
        <f t="shared" si="23"/>
        <v>0.26397599999999999</v>
      </c>
      <c r="P16" s="344">
        <v>55918</v>
      </c>
      <c r="Q16" s="78">
        <f t="shared" si="5"/>
        <v>27959</v>
      </c>
      <c r="R16" s="78">
        <v>227</v>
      </c>
      <c r="S16" s="70">
        <f t="shared" si="6"/>
        <v>0.81190314388926643</v>
      </c>
      <c r="T16" s="98">
        <v>38.200000000000003</v>
      </c>
      <c r="U16" s="98">
        <v>28.5</v>
      </c>
      <c r="V16" s="70">
        <f t="shared" si="24"/>
        <v>0.10887000000000001</v>
      </c>
      <c r="W16" s="344">
        <v>391409</v>
      </c>
      <c r="X16" s="78">
        <f t="shared" si="7"/>
        <v>195704.5</v>
      </c>
      <c r="Y16" s="78">
        <v>2304</v>
      </c>
      <c r="Z16" s="70">
        <f t="shared" si="8"/>
        <v>1.1772851416293444</v>
      </c>
      <c r="AA16" s="98">
        <v>57.4</v>
      </c>
      <c r="AB16" s="98">
        <v>29.7</v>
      </c>
      <c r="AC16" s="70">
        <f t="shared" si="25"/>
        <v>0.17047799999999999</v>
      </c>
      <c r="AD16" s="344">
        <v>318117</v>
      </c>
      <c r="AE16" s="78">
        <f t="shared" si="9"/>
        <v>159058.5</v>
      </c>
      <c r="AF16" s="78">
        <v>1633</v>
      </c>
      <c r="AG16" s="70">
        <f t="shared" si="10"/>
        <v>1.0266662894469645</v>
      </c>
      <c r="AH16" s="98">
        <v>63</v>
      </c>
      <c r="AI16" s="98">
        <v>37.4</v>
      </c>
      <c r="AJ16" s="70">
        <f t="shared" si="26"/>
        <v>0.23561999999999997</v>
      </c>
      <c r="AK16" s="344">
        <v>2664341</v>
      </c>
      <c r="AL16" s="78">
        <f t="shared" si="11"/>
        <v>1332170.5</v>
      </c>
      <c r="AM16" s="78">
        <v>19695</v>
      </c>
      <c r="AN16" s="70">
        <f t="shared" si="12"/>
        <v>1.4784143621255688</v>
      </c>
      <c r="AO16" s="98">
        <v>47.7</v>
      </c>
      <c r="AP16" s="98">
        <v>26.7</v>
      </c>
      <c r="AQ16" s="70">
        <f t="shared" si="27"/>
        <v>0.127359</v>
      </c>
      <c r="AR16" s="344">
        <v>4598278</v>
      </c>
      <c r="AS16" s="78">
        <f t="shared" si="13"/>
        <v>2299139</v>
      </c>
      <c r="AT16" s="78">
        <v>30463</v>
      </c>
      <c r="AU16" s="70">
        <f t="shared" si="14"/>
        <v>1.3249742621042051</v>
      </c>
      <c r="AV16" s="98">
        <v>34</v>
      </c>
      <c r="AW16" s="98">
        <v>29.6</v>
      </c>
      <c r="AX16" s="70">
        <f t="shared" si="28"/>
        <v>0.10064000000000001</v>
      </c>
      <c r="AY16" s="344">
        <v>468747</v>
      </c>
      <c r="AZ16" s="78">
        <f t="shared" si="15"/>
        <v>234373.5</v>
      </c>
      <c r="BA16" s="78">
        <v>2657</v>
      </c>
      <c r="BB16" s="70">
        <f t="shared" si="16"/>
        <v>1.1336605887611013</v>
      </c>
      <c r="BC16" s="98">
        <v>49.3</v>
      </c>
      <c r="BD16" s="98">
        <v>35.9</v>
      </c>
      <c r="BE16" s="70">
        <f t="shared" si="29"/>
        <v>0.17698699999999998</v>
      </c>
      <c r="BF16" s="344">
        <v>428125</v>
      </c>
      <c r="BG16" s="78">
        <f t="shared" si="17"/>
        <v>214062.5</v>
      </c>
      <c r="BH16" s="78">
        <v>2325</v>
      </c>
      <c r="BI16" s="70">
        <f t="shared" si="18"/>
        <v>1.0861313868613138</v>
      </c>
      <c r="BJ16" s="98">
        <v>50.7</v>
      </c>
      <c r="BK16" s="98">
        <v>38.4</v>
      </c>
      <c r="BL16" s="70">
        <f t="shared" si="30"/>
        <v>0.19468800000000003</v>
      </c>
      <c r="BM16" s="344">
        <v>1099179</v>
      </c>
      <c r="BN16" s="78">
        <f t="shared" si="19"/>
        <v>549589.5</v>
      </c>
      <c r="BO16" s="78">
        <v>8217</v>
      </c>
      <c r="BP16" s="70">
        <f t="shared" si="20"/>
        <v>1.4951159001400136</v>
      </c>
      <c r="BQ16" s="98">
        <v>47.6</v>
      </c>
      <c r="BR16" s="98">
        <v>27.1</v>
      </c>
      <c r="BS16" s="70">
        <f t="shared" si="31"/>
        <v>0.128996</v>
      </c>
      <c r="BT16" s="344">
        <v>1477960</v>
      </c>
      <c r="BU16" s="78">
        <f t="shared" si="21"/>
        <v>738980</v>
      </c>
      <c r="BV16" s="78">
        <v>10431</v>
      </c>
      <c r="BW16" s="70">
        <f t="shared" si="22"/>
        <v>1.4115402311293945</v>
      </c>
      <c r="BX16" s="98">
        <v>42.3</v>
      </c>
      <c r="BY16" s="98">
        <v>27.8</v>
      </c>
      <c r="BZ16" s="70">
        <f t="shared" si="32"/>
        <v>0.11759400000000002</v>
      </c>
    </row>
    <row r="17" spans="1:78" ht="16.5" customHeight="1">
      <c r="A17" s="273">
        <v>1993</v>
      </c>
      <c r="B17" s="344">
        <v>11805984</v>
      </c>
      <c r="C17" s="78">
        <f t="shared" si="0"/>
        <v>5902992</v>
      </c>
      <c r="D17" s="78">
        <v>78226</v>
      </c>
      <c r="E17" s="70">
        <f t="shared" si="1"/>
        <v>1.3251923770182985</v>
      </c>
      <c r="F17" s="98">
        <v>42.5</v>
      </c>
      <c r="G17" s="98">
        <v>27.3</v>
      </c>
      <c r="H17" s="70">
        <f t="shared" si="33"/>
        <v>0.11602499999999999</v>
      </c>
      <c r="I17" s="344">
        <v>253067</v>
      </c>
      <c r="J17" s="78">
        <f t="shared" si="3"/>
        <v>126533.5</v>
      </c>
      <c r="K17" s="78">
        <v>930</v>
      </c>
      <c r="L17" s="70">
        <f t="shared" si="4"/>
        <v>0.73498322578605668</v>
      </c>
      <c r="M17" s="98">
        <v>61.4</v>
      </c>
      <c r="N17" s="98">
        <v>35.6</v>
      </c>
      <c r="O17" s="70">
        <f t="shared" si="23"/>
        <v>0.21858400000000003</v>
      </c>
      <c r="P17" s="344">
        <v>56092</v>
      </c>
      <c r="Q17" s="78">
        <f t="shared" si="5"/>
        <v>28046</v>
      </c>
      <c r="R17" s="78">
        <v>227</v>
      </c>
      <c r="S17" s="70">
        <f t="shared" si="6"/>
        <v>0.80938458247165368</v>
      </c>
      <c r="T17" s="98">
        <v>34.1</v>
      </c>
      <c r="U17" s="98">
        <v>29.7</v>
      </c>
      <c r="V17" s="70">
        <f t="shared" si="24"/>
        <v>0.10127699999999999</v>
      </c>
      <c r="W17" s="344">
        <v>390389</v>
      </c>
      <c r="X17" s="78">
        <f t="shared" si="7"/>
        <v>195194.5</v>
      </c>
      <c r="Y17" s="78">
        <v>2376</v>
      </c>
      <c r="Z17" s="70">
        <f t="shared" si="8"/>
        <v>1.2172474121965526</v>
      </c>
      <c r="AA17" s="98">
        <v>65.5</v>
      </c>
      <c r="AB17" s="98">
        <v>28.6</v>
      </c>
      <c r="AC17" s="70">
        <f t="shared" si="25"/>
        <v>0.18733</v>
      </c>
      <c r="AD17" s="344">
        <v>316483</v>
      </c>
      <c r="AE17" s="78">
        <f t="shared" si="9"/>
        <v>158241.5</v>
      </c>
      <c r="AF17" s="78">
        <v>1606</v>
      </c>
      <c r="AG17" s="70">
        <f t="shared" si="10"/>
        <v>1.0149044340454305</v>
      </c>
      <c r="AH17" s="98">
        <v>63.6</v>
      </c>
      <c r="AI17" s="98">
        <v>33.9</v>
      </c>
      <c r="AJ17" s="70">
        <f t="shared" si="26"/>
        <v>0.21560400000000002</v>
      </c>
      <c r="AK17" s="344">
        <v>2632666</v>
      </c>
      <c r="AL17" s="78">
        <f t="shared" si="11"/>
        <v>1316333</v>
      </c>
      <c r="AM17" s="78">
        <v>19662</v>
      </c>
      <c r="AN17" s="70">
        <f t="shared" si="12"/>
        <v>1.4936949844758127</v>
      </c>
      <c r="AO17" s="98">
        <v>47.8</v>
      </c>
      <c r="AP17" s="98">
        <v>28.9</v>
      </c>
      <c r="AQ17" s="70">
        <f t="shared" si="27"/>
        <v>0.13814199999999999</v>
      </c>
      <c r="AR17" s="344">
        <v>4619705</v>
      </c>
      <c r="AS17" s="78">
        <f t="shared" si="13"/>
        <v>2309852.5</v>
      </c>
      <c r="AT17" s="78">
        <v>28903</v>
      </c>
      <c r="AU17" s="70">
        <f t="shared" si="14"/>
        <v>1.2512920197285324</v>
      </c>
      <c r="AV17" s="98">
        <v>35.299999999999997</v>
      </c>
      <c r="AW17" s="98">
        <v>24</v>
      </c>
      <c r="AX17" s="70">
        <f t="shared" si="28"/>
        <v>8.471999999999999E-2</v>
      </c>
      <c r="AY17" s="344">
        <v>467598</v>
      </c>
      <c r="AZ17" s="78">
        <f t="shared" si="15"/>
        <v>233799</v>
      </c>
      <c r="BA17" s="78">
        <v>2586</v>
      </c>
      <c r="BB17" s="70">
        <f t="shared" si="16"/>
        <v>1.1060782980252268</v>
      </c>
      <c r="BC17" s="98">
        <v>49.2</v>
      </c>
      <c r="BD17" s="98">
        <v>27</v>
      </c>
      <c r="BE17" s="70">
        <f t="shared" si="29"/>
        <v>0.13284000000000001</v>
      </c>
      <c r="BF17" s="344">
        <v>425190</v>
      </c>
      <c r="BG17" s="78">
        <f t="shared" si="17"/>
        <v>212595</v>
      </c>
      <c r="BH17" s="78">
        <v>2239</v>
      </c>
      <c r="BI17" s="70">
        <f t="shared" si="18"/>
        <v>1.0531762270984737</v>
      </c>
      <c r="BJ17" s="98">
        <v>56.6</v>
      </c>
      <c r="BK17" s="98">
        <v>33.6</v>
      </c>
      <c r="BL17" s="70">
        <f t="shared" si="30"/>
        <v>0.19017600000000001</v>
      </c>
      <c r="BM17" s="344">
        <v>1109070</v>
      </c>
      <c r="BN17" s="78">
        <f t="shared" si="19"/>
        <v>554535</v>
      </c>
      <c r="BO17" s="78">
        <v>8612</v>
      </c>
      <c r="BP17" s="70">
        <f t="shared" si="20"/>
        <v>1.5530128846691371</v>
      </c>
      <c r="BQ17" s="98">
        <v>39.5</v>
      </c>
      <c r="BR17" s="98">
        <v>25.1</v>
      </c>
      <c r="BS17" s="70">
        <f t="shared" si="31"/>
        <v>9.9144999999999997E-2</v>
      </c>
      <c r="BT17" s="344">
        <v>1508586</v>
      </c>
      <c r="BU17" s="78">
        <f t="shared" si="21"/>
        <v>754293</v>
      </c>
      <c r="BV17" s="78">
        <v>10889</v>
      </c>
      <c r="BW17" s="70">
        <f t="shared" si="22"/>
        <v>1.4436034803451707</v>
      </c>
      <c r="BX17" s="98">
        <v>39.700000000000003</v>
      </c>
      <c r="BY17" s="98">
        <v>27.7</v>
      </c>
      <c r="BZ17" s="70">
        <f t="shared" si="32"/>
        <v>0.109969</v>
      </c>
    </row>
    <row r="18" spans="1:78" ht="16.5" customHeight="1">
      <c r="A18" s="273">
        <v>1994</v>
      </c>
      <c r="B18" s="344">
        <v>11826486</v>
      </c>
      <c r="C18" s="78">
        <f t="shared" si="0"/>
        <v>5913243</v>
      </c>
      <c r="D18" s="78">
        <v>78880</v>
      </c>
      <c r="E18" s="70">
        <f t="shared" si="1"/>
        <v>1.3339549888276196</v>
      </c>
      <c r="F18" s="98">
        <v>39.700000000000003</v>
      </c>
      <c r="G18" s="98">
        <v>27.8</v>
      </c>
      <c r="H18" s="70">
        <f t="shared" si="33"/>
        <v>0.11036600000000001</v>
      </c>
      <c r="I18" s="344">
        <v>251123</v>
      </c>
      <c r="J18" s="78">
        <f t="shared" si="3"/>
        <v>125561.5</v>
      </c>
      <c r="K18" s="78">
        <v>933</v>
      </c>
      <c r="L18" s="70">
        <f t="shared" si="4"/>
        <v>0.74306216475591647</v>
      </c>
      <c r="M18" s="98">
        <v>60.7</v>
      </c>
      <c r="N18" s="98">
        <v>31.8</v>
      </c>
      <c r="O18" s="70">
        <f t="shared" si="23"/>
        <v>0.19302600000000003</v>
      </c>
      <c r="P18" s="344">
        <v>56232</v>
      </c>
      <c r="Q18" s="78">
        <f t="shared" si="5"/>
        <v>28116</v>
      </c>
      <c r="R18" s="78">
        <v>249</v>
      </c>
      <c r="S18" s="70">
        <f t="shared" si="6"/>
        <v>0.88561673068715319</v>
      </c>
      <c r="T18" s="98">
        <v>35.700000000000003</v>
      </c>
      <c r="U18" s="98">
        <v>24.2</v>
      </c>
      <c r="V18" s="70">
        <f t="shared" si="24"/>
        <v>8.6393999999999999E-2</v>
      </c>
      <c r="W18" s="344">
        <v>389002</v>
      </c>
      <c r="X18" s="78">
        <f t="shared" si="7"/>
        <v>194501</v>
      </c>
      <c r="Y18" s="78">
        <v>2286</v>
      </c>
      <c r="Z18" s="70">
        <f t="shared" si="8"/>
        <v>1.1753152940087712</v>
      </c>
      <c r="AA18" s="98">
        <v>60.8</v>
      </c>
      <c r="AB18" s="98">
        <v>29.3</v>
      </c>
      <c r="AC18" s="70">
        <f t="shared" si="25"/>
        <v>0.178144</v>
      </c>
      <c r="AD18" s="344">
        <v>315083</v>
      </c>
      <c r="AE18" s="78">
        <f t="shared" si="9"/>
        <v>157541.5</v>
      </c>
      <c r="AF18" s="78">
        <v>1570</v>
      </c>
      <c r="AG18" s="70">
        <f t="shared" si="10"/>
        <v>0.99656281043407602</v>
      </c>
      <c r="AH18" s="98">
        <v>56.9</v>
      </c>
      <c r="AI18" s="98">
        <v>37.6</v>
      </c>
      <c r="AJ18" s="70">
        <f t="shared" si="26"/>
        <v>0.21394400000000002</v>
      </c>
      <c r="AK18" s="344">
        <v>2596484</v>
      </c>
      <c r="AL18" s="78">
        <f t="shared" si="11"/>
        <v>1298242</v>
      </c>
      <c r="AM18" s="78">
        <v>18224</v>
      </c>
      <c r="AN18" s="70">
        <f t="shared" si="12"/>
        <v>1.4037444482615722</v>
      </c>
      <c r="AO18" s="98">
        <v>47.4</v>
      </c>
      <c r="AP18" s="98">
        <v>27.6</v>
      </c>
      <c r="AQ18" s="70">
        <f t="shared" si="27"/>
        <v>0.130824</v>
      </c>
      <c r="AR18" s="344">
        <v>4641667</v>
      </c>
      <c r="AS18" s="78">
        <f t="shared" si="13"/>
        <v>2320833.5</v>
      </c>
      <c r="AT18" s="78">
        <v>30718</v>
      </c>
      <c r="AU18" s="70">
        <f t="shared" si="14"/>
        <v>1.3235762065654431</v>
      </c>
      <c r="AV18" s="98">
        <v>29.4</v>
      </c>
      <c r="AW18" s="98">
        <v>24.4</v>
      </c>
      <c r="AX18" s="70">
        <f t="shared" si="28"/>
        <v>7.173599999999998E-2</v>
      </c>
      <c r="AY18" s="344">
        <v>466430</v>
      </c>
      <c r="AZ18" s="78">
        <f t="shared" si="15"/>
        <v>233215</v>
      </c>
      <c r="BA18" s="78">
        <v>2746</v>
      </c>
      <c r="BB18" s="70">
        <f t="shared" si="16"/>
        <v>1.1774542803850525</v>
      </c>
      <c r="BC18" s="98">
        <v>55.2</v>
      </c>
      <c r="BD18" s="98">
        <v>30.5</v>
      </c>
      <c r="BE18" s="70">
        <f t="shared" si="29"/>
        <v>0.16836000000000001</v>
      </c>
      <c r="BF18" s="344">
        <v>422045</v>
      </c>
      <c r="BG18" s="78">
        <f t="shared" si="17"/>
        <v>211022.5</v>
      </c>
      <c r="BH18" s="78">
        <v>2354</v>
      </c>
      <c r="BI18" s="70">
        <f t="shared" si="18"/>
        <v>1.1155208567806751</v>
      </c>
      <c r="BJ18" s="98">
        <v>55.7</v>
      </c>
      <c r="BK18" s="98">
        <v>34.6</v>
      </c>
      <c r="BL18" s="70">
        <f t="shared" si="30"/>
        <v>0.192722</v>
      </c>
      <c r="BM18" s="344">
        <v>1118245</v>
      </c>
      <c r="BN18" s="78">
        <f t="shared" si="19"/>
        <v>559122.5</v>
      </c>
      <c r="BO18" s="78">
        <v>8174</v>
      </c>
      <c r="BP18" s="70">
        <f t="shared" si="20"/>
        <v>1.4619336549682762</v>
      </c>
      <c r="BQ18" s="98">
        <v>39.700000000000003</v>
      </c>
      <c r="BR18" s="98">
        <v>28.9</v>
      </c>
      <c r="BS18" s="70">
        <f t="shared" si="31"/>
        <v>0.114733</v>
      </c>
      <c r="BT18" s="344">
        <v>1542999</v>
      </c>
      <c r="BU18" s="78">
        <f t="shared" si="21"/>
        <v>771499.5</v>
      </c>
      <c r="BV18" s="78">
        <v>11437</v>
      </c>
      <c r="BW18" s="70">
        <f t="shared" si="22"/>
        <v>1.4824377721566897</v>
      </c>
      <c r="BX18" s="98">
        <v>35</v>
      </c>
      <c r="BY18" s="98">
        <v>27.1</v>
      </c>
      <c r="BZ18" s="70">
        <f t="shared" si="32"/>
        <v>9.484999999999999E-2</v>
      </c>
    </row>
    <row r="19" spans="1:78" ht="16.5" customHeight="1">
      <c r="A19" s="273">
        <v>1995</v>
      </c>
      <c r="B19" s="344">
        <v>11839887</v>
      </c>
      <c r="C19" s="78">
        <f t="shared" si="0"/>
        <v>5919943.5</v>
      </c>
      <c r="D19" s="78">
        <v>77636</v>
      </c>
      <c r="E19" s="70">
        <f t="shared" si="1"/>
        <v>1.3114314351142033</v>
      </c>
      <c r="F19" s="98">
        <v>42.2</v>
      </c>
      <c r="G19" s="98">
        <v>27.9</v>
      </c>
      <c r="H19" s="70">
        <f t="shared" si="33"/>
        <v>0.11773800000000001</v>
      </c>
      <c r="I19" s="344">
        <v>248747</v>
      </c>
      <c r="J19" s="78">
        <f t="shared" si="3"/>
        <v>124373.5</v>
      </c>
      <c r="K19" s="78">
        <v>982</v>
      </c>
      <c r="L19" s="70">
        <f t="shared" si="4"/>
        <v>0.78955726099209245</v>
      </c>
      <c r="M19" s="98">
        <v>67.599999999999994</v>
      </c>
      <c r="N19" s="98">
        <v>33.6</v>
      </c>
      <c r="O19" s="70">
        <f t="shared" si="23"/>
        <v>0.227136</v>
      </c>
      <c r="P19" s="344">
        <v>56320</v>
      </c>
      <c r="Q19" s="78">
        <f t="shared" si="5"/>
        <v>28160</v>
      </c>
      <c r="R19" s="78">
        <v>260</v>
      </c>
      <c r="S19" s="70">
        <f t="shared" si="6"/>
        <v>0.92329545454545459</v>
      </c>
      <c r="T19" s="98">
        <v>41.2</v>
      </c>
      <c r="U19" s="98">
        <v>25.3</v>
      </c>
      <c r="V19" s="70">
        <f t="shared" si="24"/>
        <v>0.10423600000000001</v>
      </c>
      <c r="W19" s="344">
        <v>386834</v>
      </c>
      <c r="X19" s="78">
        <f t="shared" si="7"/>
        <v>193417</v>
      </c>
      <c r="Y19" s="78">
        <v>2294</v>
      </c>
      <c r="Z19" s="70">
        <f t="shared" si="8"/>
        <v>1.1860384557717265</v>
      </c>
      <c r="AA19" s="98">
        <v>59.3</v>
      </c>
      <c r="AB19" s="98">
        <v>30.2</v>
      </c>
      <c r="AC19" s="70">
        <f t="shared" si="25"/>
        <v>0.179086</v>
      </c>
      <c r="AD19" s="344">
        <v>313392</v>
      </c>
      <c r="AE19" s="78">
        <f t="shared" si="9"/>
        <v>156696</v>
      </c>
      <c r="AF19" s="78">
        <v>1456</v>
      </c>
      <c r="AG19" s="70">
        <f t="shared" si="10"/>
        <v>0.92918772655332627</v>
      </c>
      <c r="AH19" s="98">
        <v>58.5</v>
      </c>
      <c r="AI19" s="98">
        <v>31</v>
      </c>
      <c r="AJ19" s="70">
        <f t="shared" si="26"/>
        <v>0.18135000000000001</v>
      </c>
      <c r="AK19" s="344">
        <v>2557331</v>
      </c>
      <c r="AL19" s="78">
        <f t="shared" si="11"/>
        <v>1278665.5</v>
      </c>
      <c r="AM19" s="78">
        <v>20133</v>
      </c>
      <c r="AN19" s="70">
        <f t="shared" si="12"/>
        <v>1.5745321978265621</v>
      </c>
      <c r="AO19" s="98">
        <v>45.4</v>
      </c>
      <c r="AP19" s="98">
        <v>28.6</v>
      </c>
      <c r="AQ19" s="70">
        <f t="shared" si="27"/>
        <v>0.12984400000000001</v>
      </c>
      <c r="AR19" s="344">
        <v>4662805</v>
      </c>
      <c r="AS19" s="78">
        <f t="shared" si="13"/>
        <v>2331402.5</v>
      </c>
      <c r="AT19" s="78">
        <v>29352</v>
      </c>
      <c r="AU19" s="70">
        <f t="shared" si="14"/>
        <v>1.2589846669547622</v>
      </c>
      <c r="AV19" s="98">
        <v>39.200000000000003</v>
      </c>
      <c r="AW19" s="98">
        <v>23.4</v>
      </c>
      <c r="AX19" s="70">
        <f t="shared" si="28"/>
        <v>9.1728000000000004E-2</v>
      </c>
      <c r="AY19" s="344">
        <v>465292</v>
      </c>
      <c r="AZ19" s="78">
        <f t="shared" si="15"/>
        <v>232646</v>
      </c>
      <c r="BA19" s="78">
        <v>2677</v>
      </c>
      <c r="BB19" s="70">
        <f t="shared" si="16"/>
        <v>1.15067527488115</v>
      </c>
      <c r="BC19" s="98">
        <v>48</v>
      </c>
      <c r="BD19" s="98">
        <v>26.3</v>
      </c>
      <c r="BE19" s="70">
        <f t="shared" si="29"/>
        <v>0.12624000000000002</v>
      </c>
      <c r="BF19" s="344">
        <v>419757</v>
      </c>
      <c r="BG19" s="78">
        <f t="shared" si="17"/>
        <v>209878.5</v>
      </c>
      <c r="BH19" s="78">
        <v>2320</v>
      </c>
      <c r="BI19" s="70">
        <f t="shared" si="18"/>
        <v>1.1054014584628726</v>
      </c>
      <c r="BJ19" s="98">
        <v>54.7</v>
      </c>
      <c r="BK19" s="98">
        <v>36.4</v>
      </c>
      <c r="BL19" s="70">
        <f t="shared" si="30"/>
        <v>0.19910799999999998</v>
      </c>
      <c r="BM19" s="344">
        <v>1127015</v>
      </c>
      <c r="BN19" s="78">
        <f t="shared" si="19"/>
        <v>563507.5</v>
      </c>
      <c r="BO19" s="78">
        <v>7599</v>
      </c>
      <c r="BP19" s="70">
        <f t="shared" si="20"/>
        <v>1.348517987781884</v>
      </c>
      <c r="BQ19" s="98">
        <v>38.4</v>
      </c>
      <c r="BR19" s="98">
        <v>34.299999999999997</v>
      </c>
      <c r="BS19" s="70">
        <f t="shared" si="31"/>
        <v>0.131712</v>
      </c>
      <c r="BT19" s="344">
        <v>1574986</v>
      </c>
      <c r="BU19" s="78">
        <f t="shared" si="21"/>
        <v>787493</v>
      </c>
      <c r="BV19" s="78">
        <v>10357</v>
      </c>
      <c r="BW19" s="70">
        <f t="shared" si="22"/>
        <v>1.3151862937194363</v>
      </c>
      <c r="BX19" s="98">
        <v>32.4</v>
      </c>
      <c r="BY19" s="98">
        <v>29.5</v>
      </c>
      <c r="BZ19" s="70">
        <f t="shared" si="32"/>
        <v>9.5579999999999998E-2</v>
      </c>
    </row>
    <row r="20" spans="1:78" ht="16.5" customHeight="1">
      <c r="A20" s="273">
        <v>1996</v>
      </c>
      <c r="B20" s="344">
        <v>11854618</v>
      </c>
      <c r="C20" s="78">
        <f t="shared" si="0"/>
        <v>5927309</v>
      </c>
      <c r="D20" s="78">
        <v>71528</v>
      </c>
      <c r="E20" s="70">
        <f t="shared" si="1"/>
        <v>1.2067533513100126</v>
      </c>
      <c r="F20" s="98">
        <v>48.8</v>
      </c>
      <c r="G20" s="98">
        <v>27.8</v>
      </c>
      <c r="H20" s="70">
        <f t="shared" si="33"/>
        <v>0.13566399999999998</v>
      </c>
      <c r="I20" s="344">
        <v>246457</v>
      </c>
      <c r="J20" s="78">
        <f t="shared" si="3"/>
        <v>123228.5</v>
      </c>
      <c r="K20" s="78">
        <v>1060</v>
      </c>
      <c r="L20" s="70">
        <f t="shared" si="4"/>
        <v>0.86019062148772407</v>
      </c>
      <c r="M20" s="98">
        <v>64.599999999999994</v>
      </c>
      <c r="N20" s="98">
        <v>34.200000000000003</v>
      </c>
      <c r="O20" s="70">
        <f t="shared" si="23"/>
        <v>0.22093200000000002</v>
      </c>
      <c r="P20" s="344">
        <v>56536</v>
      </c>
      <c r="Q20" s="78">
        <f t="shared" si="5"/>
        <v>28268</v>
      </c>
      <c r="R20" s="78">
        <v>237</v>
      </c>
      <c r="S20" s="70">
        <f t="shared" si="6"/>
        <v>0.83840384887505315</v>
      </c>
      <c r="T20" s="98">
        <v>43.6</v>
      </c>
      <c r="U20" s="98">
        <v>28.7</v>
      </c>
      <c r="V20" s="70">
        <f t="shared" si="24"/>
        <v>0.12513199999999999</v>
      </c>
      <c r="W20" s="344">
        <v>385276</v>
      </c>
      <c r="X20" s="78">
        <f t="shared" si="7"/>
        <v>192638</v>
      </c>
      <c r="Y20" s="78">
        <v>2228</v>
      </c>
      <c r="Z20" s="70">
        <f t="shared" si="8"/>
        <v>1.1565734694089431</v>
      </c>
      <c r="AA20" s="98">
        <v>60.1</v>
      </c>
      <c r="AB20" s="98">
        <v>29.6</v>
      </c>
      <c r="AC20" s="70">
        <f t="shared" si="25"/>
        <v>0.177896</v>
      </c>
      <c r="AD20" s="344">
        <v>312258</v>
      </c>
      <c r="AE20" s="78">
        <f t="shared" si="9"/>
        <v>156129</v>
      </c>
      <c r="AF20" s="78">
        <v>1450</v>
      </c>
      <c r="AG20" s="70">
        <f t="shared" si="10"/>
        <v>0.92871920014859499</v>
      </c>
      <c r="AH20" s="98">
        <v>60</v>
      </c>
      <c r="AI20" s="98">
        <v>31</v>
      </c>
      <c r="AJ20" s="70">
        <f t="shared" si="26"/>
        <v>0.18600000000000003</v>
      </c>
      <c r="AK20" s="344">
        <v>2519439</v>
      </c>
      <c r="AL20" s="78">
        <f t="shared" si="11"/>
        <v>1259719.5</v>
      </c>
      <c r="AM20" s="78">
        <v>18078</v>
      </c>
      <c r="AN20" s="70">
        <f t="shared" si="12"/>
        <v>1.435081381212246</v>
      </c>
      <c r="AO20" s="98">
        <v>48.3</v>
      </c>
      <c r="AP20" s="98">
        <v>27.1</v>
      </c>
      <c r="AQ20" s="70">
        <f t="shared" si="27"/>
        <v>0.13089300000000001</v>
      </c>
      <c r="AR20" s="344">
        <v>4685869</v>
      </c>
      <c r="AS20" s="78">
        <f t="shared" si="13"/>
        <v>2342934.5</v>
      </c>
      <c r="AT20" s="78">
        <v>25035</v>
      </c>
      <c r="AU20" s="70">
        <f t="shared" si="14"/>
        <v>1.0685317920752799</v>
      </c>
      <c r="AV20" s="98">
        <v>46.4</v>
      </c>
      <c r="AW20" s="98">
        <v>26.8</v>
      </c>
      <c r="AX20" s="70">
        <f t="shared" si="28"/>
        <v>0.124352</v>
      </c>
      <c r="AY20" s="344">
        <v>464024</v>
      </c>
      <c r="AZ20" s="78">
        <f t="shared" si="15"/>
        <v>232012</v>
      </c>
      <c r="BA20" s="78">
        <v>2603</v>
      </c>
      <c r="BB20" s="70">
        <f t="shared" si="16"/>
        <v>1.1219247280313087</v>
      </c>
      <c r="BC20" s="98">
        <v>52</v>
      </c>
      <c r="BD20" s="98">
        <v>30.2</v>
      </c>
      <c r="BE20" s="70">
        <f t="shared" si="29"/>
        <v>0.15703999999999999</v>
      </c>
      <c r="BF20" s="344">
        <v>417422</v>
      </c>
      <c r="BG20" s="78">
        <f t="shared" si="17"/>
        <v>208711</v>
      </c>
      <c r="BH20" s="78">
        <v>2216</v>
      </c>
      <c r="BI20" s="70">
        <f t="shared" si="18"/>
        <v>1.0617552500826501</v>
      </c>
      <c r="BJ20" s="98">
        <v>62.4</v>
      </c>
      <c r="BK20" s="98">
        <v>34.6</v>
      </c>
      <c r="BL20" s="70">
        <f t="shared" si="30"/>
        <v>0.21590399999999998</v>
      </c>
      <c r="BM20" s="344">
        <v>1137476</v>
      </c>
      <c r="BN20" s="78">
        <f t="shared" si="19"/>
        <v>568738</v>
      </c>
      <c r="BO20" s="78">
        <v>7509</v>
      </c>
      <c r="BP20" s="70">
        <f t="shared" si="20"/>
        <v>1.3202915929654779</v>
      </c>
      <c r="BQ20" s="98">
        <v>47.7</v>
      </c>
      <c r="BR20" s="98">
        <v>29.9</v>
      </c>
      <c r="BS20" s="70">
        <f t="shared" si="31"/>
        <v>0.142623</v>
      </c>
      <c r="BT20" s="344">
        <v>1602217</v>
      </c>
      <c r="BU20" s="78">
        <f t="shared" si="21"/>
        <v>801108.5</v>
      </c>
      <c r="BV20" s="78">
        <v>10898</v>
      </c>
      <c r="BW20" s="70">
        <f t="shared" si="22"/>
        <v>1.3603650441856503</v>
      </c>
      <c r="BX20" s="98">
        <v>45.8</v>
      </c>
      <c r="BY20" s="98">
        <v>25.1</v>
      </c>
      <c r="BZ20" s="70">
        <f t="shared" si="32"/>
        <v>0.11495799999999999</v>
      </c>
    </row>
    <row r="21" spans="1:78" ht="16.5" customHeight="1">
      <c r="A21" s="273">
        <v>1997</v>
      </c>
      <c r="B21" s="344">
        <v>11926192</v>
      </c>
      <c r="C21" s="78">
        <f t="shared" si="0"/>
        <v>5963096</v>
      </c>
      <c r="D21" s="78">
        <v>67408</v>
      </c>
      <c r="E21" s="70">
        <f t="shared" si="1"/>
        <v>1.1304195002059334</v>
      </c>
      <c r="F21" s="98">
        <v>43.9</v>
      </c>
      <c r="G21" s="98">
        <v>29.6</v>
      </c>
      <c r="H21" s="70">
        <f t="shared" si="33"/>
        <v>0.129944</v>
      </c>
      <c r="I21" s="344">
        <v>244125</v>
      </c>
      <c r="J21" s="78">
        <f t="shared" si="3"/>
        <v>122062.5</v>
      </c>
      <c r="K21" s="78">
        <v>822</v>
      </c>
      <c r="L21" s="70">
        <f t="shared" si="4"/>
        <v>0.67342549923195083</v>
      </c>
      <c r="M21" s="98">
        <v>61.8</v>
      </c>
      <c r="N21" s="98">
        <v>33.700000000000003</v>
      </c>
      <c r="O21" s="70">
        <f t="shared" si="23"/>
        <v>0.20826599999999998</v>
      </c>
      <c r="P21" s="344">
        <v>56755</v>
      </c>
      <c r="Q21" s="78">
        <f t="shared" si="5"/>
        <v>28377.5</v>
      </c>
      <c r="R21" s="78">
        <v>243</v>
      </c>
      <c r="S21" s="70">
        <f t="shared" si="6"/>
        <v>0.85631221918773681</v>
      </c>
      <c r="T21" s="98">
        <v>51.1</v>
      </c>
      <c r="U21" s="98">
        <v>26.7</v>
      </c>
      <c r="V21" s="70">
        <f t="shared" si="24"/>
        <v>0.136437</v>
      </c>
      <c r="W21" s="344">
        <v>385450</v>
      </c>
      <c r="X21" s="78">
        <f t="shared" si="7"/>
        <v>192725</v>
      </c>
      <c r="Y21" s="78">
        <v>1983</v>
      </c>
      <c r="Z21" s="70">
        <f t="shared" si="8"/>
        <v>1.0289272279154236</v>
      </c>
      <c r="AA21" s="98">
        <v>68.2</v>
      </c>
      <c r="AB21" s="98">
        <v>32.5</v>
      </c>
      <c r="AC21" s="70">
        <f t="shared" si="25"/>
        <v>0.22164999999999999</v>
      </c>
      <c r="AD21" s="344">
        <v>311959</v>
      </c>
      <c r="AE21" s="78">
        <f t="shared" si="9"/>
        <v>155979.5</v>
      </c>
      <c r="AF21" s="78">
        <v>1373</v>
      </c>
      <c r="AG21" s="70">
        <f t="shared" si="10"/>
        <v>0.88024387820194328</v>
      </c>
      <c r="AH21" s="98">
        <v>55.7</v>
      </c>
      <c r="AI21" s="98">
        <v>32</v>
      </c>
      <c r="AJ21" s="70">
        <f t="shared" si="26"/>
        <v>0.17824000000000001</v>
      </c>
      <c r="AK21" s="344">
        <v>2496650</v>
      </c>
      <c r="AL21" s="78">
        <f t="shared" si="11"/>
        <v>1248325</v>
      </c>
      <c r="AM21" s="78">
        <v>17478</v>
      </c>
      <c r="AN21" s="70">
        <f t="shared" si="12"/>
        <v>1.4001161556485691</v>
      </c>
      <c r="AO21" s="98">
        <v>47.7</v>
      </c>
      <c r="AP21" s="98">
        <v>28.9</v>
      </c>
      <c r="AQ21" s="70">
        <f t="shared" si="27"/>
        <v>0.137853</v>
      </c>
      <c r="AR21" s="344">
        <v>4741594</v>
      </c>
      <c r="AS21" s="78">
        <f t="shared" si="13"/>
        <v>2370797</v>
      </c>
      <c r="AT21" s="78">
        <v>23629</v>
      </c>
      <c r="AU21" s="70">
        <f t="shared" si="14"/>
        <v>0.99666905264347816</v>
      </c>
      <c r="AV21" s="98">
        <v>40.6</v>
      </c>
      <c r="AW21" s="98">
        <v>28.8</v>
      </c>
      <c r="AX21" s="70">
        <f t="shared" si="28"/>
        <v>0.116928</v>
      </c>
      <c r="AY21" s="344">
        <v>463385</v>
      </c>
      <c r="AZ21" s="78">
        <f t="shared" si="15"/>
        <v>231692.5</v>
      </c>
      <c r="BA21" s="78">
        <v>2625</v>
      </c>
      <c r="BB21" s="70">
        <f t="shared" si="16"/>
        <v>1.1329671871122284</v>
      </c>
      <c r="BC21" s="98">
        <v>52.4</v>
      </c>
      <c r="BD21" s="98">
        <v>28</v>
      </c>
      <c r="BE21" s="70">
        <f t="shared" si="29"/>
        <v>0.14672000000000002</v>
      </c>
      <c r="BF21" s="344">
        <v>415458</v>
      </c>
      <c r="BG21" s="78">
        <f t="shared" si="17"/>
        <v>207729</v>
      </c>
      <c r="BH21" s="78">
        <v>2198</v>
      </c>
      <c r="BI21" s="70">
        <f t="shared" si="18"/>
        <v>1.0581093636420529</v>
      </c>
      <c r="BJ21" s="98">
        <v>50.3</v>
      </c>
      <c r="BK21" s="98">
        <v>32.1</v>
      </c>
      <c r="BL21" s="70">
        <f t="shared" si="30"/>
        <v>0.161463</v>
      </c>
      <c r="BM21" s="344">
        <v>1155436</v>
      </c>
      <c r="BN21" s="78">
        <f t="shared" si="19"/>
        <v>577718</v>
      </c>
      <c r="BO21" s="78">
        <v>7185</v>
      </c>
      <c r="BP21" s="70">
        <f t="shared" si="20"/>
        <v>1.2436863660124837</v>
      </c>
      <c r="BQ21" s="98">
        <v>35.700000000000003</v>
      </c>
      <c r="BR21" s="98">
        <v>36.9</v>
      </c>
      <c r="BS21" s="70">
        <f t="shared" si="31"/>
        <v>0.13173300000000002</v>
      </c>
      <c r="BT21" s="344">
        <v>1627957</v>
      </c>
      <c r="BU21" s="78">
        <f t="shared" si="21"/>
        <v>813978.5</v>
      </c>
      <c r="BV21" s="78">
        <v>9692</v>
      </c>
      <c r="BW21" s="70">
        <f t="shared" si="22"/>
        <v>1.1906948402199813</v>
      </c>
      <c r="BX21" s="98">
        <v>36.6</v>
      </c>
      <c r="BY21" s="98">
        <v>25.9</v>
      </c>
      <c r="BZ21" s="70">
        <f t="shared" si="32"/>
        <v>9.4794000000000003E-2</v>
      </c>
    </row>
    <row r="22" spans="1:78" ht="16.5" customHeight="1">
      <c r="A22" s="273">
        <v>1998</v>
      </c>
      <c r="B22" s="344">
        <v>11975243</v>
      </c>
      <c r="C22" s="78">
        <f t="shared" si="0"/>
        <v>5987621.5</v>
      </c>
      <c r="D22" s="78">
        <v>69088</v>
      </c>
      <c r="E22" s="70">
        <f t="shared" si="1"/>
        <v>1.1538471494899938</v>
      </c>
      <c r="F22" s="98">
        <v>43</v>
      </c>
      <c r="G22" s="98">
        <v>30.2</v>
      </c>
      <c r="H22" s="70">
        <f t="shared" si="33"/>
        <v>0.12985999999999998</v>
      </c>
      <c r="I22" s="344">
        <v>240876</v>
      </c>
      <c r="J22" s="78">
        <f t="shared" si="3"/>
        <v>120438</v>
      </c>
      <c r="K22" s="78">
        <v>944</v>
      </c>
      <c r="L22" s="70">
        <f t="shared" si="4"/>
        <v>0.78380577558577846</v>
      </c>
      <c r="M22" s="98">
        <v>62.9</v>
      </c>
      <c r="N22" s="98">
        <v>29</v>
      </c>
      <c r="O22" s="70">
        <f t="shared" si="23"/>
        <v>0.18240999999999999</v>
      </c>
      <c r="P22" s="344">
        <v>56798</v>
      </c>
      <c r="Q22" s="78">
        <f t="shared" si="5"/>
        <v>28399</v>
      </c>
      <c r="R22" s="78">
        <v>279</v>
      </c>
      <c r="S22" s="70">
        <f t="shared" si="6"/>
        <v>0.98242895876615377</v>
      </c>
      <c r="T22" s="98">
        <v>49</v>
      </c>
      <c r="U22" s="98">
        <v>21</v>
      </c>
      <c r="V22" s="70">
        <f t="shared" si="24"/>
        <v>0.10289999999999999</v>
      </c>
      <c r="W22" s="344">
        <v>384972</v>
      </c>
      <c r="X22" s="78">
        <f t="shared" si="7"/>
        <v>192486</v>
      </c>
      <c r="Y22" s="78">
        <v>1933</v>
      </c>
      <c r="Z22" s="70">
        <f t="shared" si="8"/>
        <v>1.0042288789834066</v>
      </c>
      <c r="AA22" s="98">
        <v>67.400000000000006</v>
      </c>
      <c r="AB22" s="98">
        <v>33.5</v>
      </c>
      <c r="AC22" s="70">
        <f t="shared" si="25"/>
        <v>0.22579000000000002</v>
      </c>
      <c r="AD22" s="344">
        <v>310893</v>
      </c>
      <c r="AE22" s="78">
        <f t="shared" si="9"/>
        <v>155446.5</v>
      </c>
      <c r="AF22" s="78">
        <v>1473</v>
      </c>
      <c r="AG22" s="70">
        <f t="shared" si="10"/>
        <v>0.9475929017378969</v>
      </c>
      <c r="AH22" s="98">
        <v>49</v>
      </c>
      <c r="AI22" s="98">
        <v>32</v>
      </c>
      <c r="AJ22" s="70">
        <f t="shared" si="26"/>
        <v>0.15679999999999999</v>
      </c>
      <c r="AK22" s="344">
        <v>2471119</v>
      </c>
      <c r="AL22" s="78">
        <f t="shared" si="11"/>
        <v>1235559.5</v>
      </c>
      <c r="AM22" s="78">
        <v>16916</v>
      </c>
      <c r="AN22" s="70">
        <f t="shared" si="12"/>
        <v>1.3690963486582395</v>
      </c>
      <c r="AO22" s="98">
        <v>42.2</v>
      </c>
      <c r="AP22" s="98">
        <v>28.7</v>
      </c>
      <c r="AQ22" s="70">
        <f t="shared" si="27"/>
        <v>0.12111400000000001</v>
      </c>
      <c r="AR22" s="344">
        <v>4789896</v>
      </c>
      <c r="AS22" s="78">
        <f t="shared" si="13"/>
        <v>2394948</v>
      </c>
      <c r="AT22" s="78">
        <v>25149</v>
      </c>
      <c r="AU22" s="70">
        <f t="shared" si="14"/>
        <v>1.0500854298297917</v>
      </c>
      <c r="AV22" s="98">
        <v>40.799999999999997</v>
      </c>
      <c r="AW22" s="98">
        <v>29.5</v>
      </c>
      <c r="AX22" s="70">
        <f t="shared" si="28"/>
        <v>0.12035999999999999</v>
      </c>
      <c r="AY22" s="344">
        <v>462446</v>
      </c>
      <c r="AZ22" s="78">
        <f t="shared" si="15"/>
        <v>231223</v>
      </c>
      <c r="BA22" s="78">
        <v>2443</v>
      </c>
      <c r="BB22" s="70">
        <f t="shared" si="16"/>
        <v>1.0565557924600926</v>
      </c>
      <c r="BC22" s="98">
        <v>53.2</v>
      </c>
      <c r="BD22" s="98">
        <v>24.4</v>
      </c>
      <c r="BE22" s="70">
        <f t="shared" si="29"/>
        <v>0.12980799999999998</v>
      </c>
      <c r="BF22" s="344">
        <v>413765</v>
      </c>
      <c r="BG22" s="78">
        <f t="shared" si="17"/>
        <v>206882.5</v>
      </c>
      <c r="BH22" s="78">
        <v>2246</v>
      </c>
      <c r="BI22" s="70">
        <f t="shared" si="18"/>
        <v>1.0856403997438158</v>
      </c>
      <c r="BJ22" s="98">
        <v>41</v>
      </c>
      <c r="BK22" s="98"/>
      <c r="BL22" s="70">
        <f t="shared" si="30"/>
        <v>0</v>
      </c>
      <c r="BM22" s="344">
        <v>1177240</v>
      </c>
      <c r="BN22" s="78">
        <f t="shared" si="19"/>
        <v>588620</v>
      </c>
      <c r="BO22" s="78">
        <v>7668</v>
      </c>
      <c r="BP22" s="70">
        <f t="shared" si="20"/>
        <v>1.3027080289490673</v>
      </c>
      <c r="BQ22" s="98">
        <v>38.1</v>
      </c>
      <c r="BR22" s="98">
        <v>33.299999999999997</v>
      </c>
      <c r="BS22" s="70">
        <f t="shared" si="31"/>
        <v>0.12687300000000001</v>
      </c>
      <c r="BT22" s="344">
        <v>1640394</v>
      </c>
      <c r="BU22" s="78">
        <f t="shared" si="21"/>
        <v>820197</v>
      </c>
      <c r="BV22" s="78">
        <v>9827</v>
      </c>
      <c r="BW22" s="70">
        <f t="shared" si="22"/>
        <v>1.1981267914903371</v>
      </c>
      <c r="BX22" s="98">
        <v>42.8</v>
      </c>
      <c r="BY22" s="98">
        <v>35.5</v>
      </c>
      <c r="BZ22" s="70">
        <f t="shared" si="32"/>
        <v>0.15193999999999999</v>
      </c>
    </row>
    <row r="23" spans="1:78" ht="16.5" customHeight="1">
      <c r="A23" s="273">
        <v>1999</v>
      </c>
      <c r="B23" s="344">
        <v>12018149</v>
      </c>
      <c r="C23" s="78">
        <f t="shared" si="0"/>
        <v>6009074.5</v>
      </c>
      <c r="D23" s="78">
        <v>70910</v>
      </c>
      <c r="E23" s="70">
        <f t="shared" si="1"/>
        <v>1.180048608150889</v>
      </c>
      <c r="F23" s="98">
        <v>39.4</v>
      </c>
      <c r="G23" s="98">
        <v>30.3</v>
      </c>
      <c r="H23" s="70">
        <f t="shared" si="33"/>
        <v>0.119382</v>
      </c>
      <c r="I23" s="344">
        <v>238966</v>
      </c>
      <c r="J23" s="78">
        <f t="shared" si="3"/>
        <v>119483</v>
      </c>
      <c r="K23" s="78">
        <v>892</v>
      </c>
      <c r="L23" s="70">
        <f t="shared" si="4"/>
        <v>0.7465497183699773</v>
      </c>
      <c r="M23" s="98">
        <v>67.2</v>
      </c>
      <c r="N23" s="98">
        <v>29.9</v>
      </c>
      <c r="O23" s="70">
        <f t="shared" si="23"/>
        <v>0.200928</v>
      </c>
      <c r="P23" s="344">
        <v>57029</v>
      </c>
      <c r="Q23" s="78">
        <f t="shared" si="5"/>
        <v>28514.5</v>
      </c>
      <c r="R23" s="78">
        <v>291</v>
      </c>
      <c r="S23" s="70">
        <f t="shared" si="6"/>
        <v>1.0205334128250538</v>
      </c>
      <c r="T23" s="98">
        <v>48.9</v>
      </c>
      <c r="U23" s="98">
        <v>22.9</v>
      </c>
      <c r="V23" s="70">
        <f t="shared" si="24"/>
        <v>0.111981</v>
      </c>
      <c r="W23" s="344">
        <v>385210</v>
      </c>
      <c r="X23" s="78">
        <f t="shared" si="7"/>
        <v>192605</v>
      </c>
      <c r="Y23" s="78">
        <v>1954</v>
      </c>
      <c r="Z23" s="70">
        <f t="shared" si="8"/>
        <v>1.014511565120324</v>
      </c>
      <c r="AA23" s="98">
        <v>47.5</v>
      </c>
      <c r="AB23" s="98">
        <v>26.7</v>
      </c>
      <c r="AC23" s="70">
        <f t="shared" si="25"/>
        <v>0.12682499999999999</v>
      </c>
      <c r="AD23" s="344">
        <v>310267</v>
      </c>
      <c r="AE23" s="78">
        <f t="shared" si="9"/>
        <v>155133.5</v>
      </c>
      <c r="AF23" s="78">
        <v>1671</v>
      </c>
      <c r="AG23" s="70">
        <f t="shared" si="10"/>
        <v>1.0771367886368837</v>
      </c>
      <c r="AH23" s="98">
        <v>58.6</v>
      </c>
      <c r="AI23" s="98">
        <v>28.6</v>
      </c>
      <c r="AJ23" s="70">
        <f t="shared" si="26"/>
        <v>0.16759599999999999</v>
      </c>
      <c r="AK23" s="344">
        <v>2447174</v>
      </c>
      <c r="AL23" s="78">
        <f t="shared" si="11"/>
        <v>1223587</v>
      </c>
      <c r="AM23" s="78">
        <v>17144</v>
      </c>
      <c r="AN23" s="70">
        <f t="shared" si="12"/>
        <v>1.4011263604467847</v>
      </c>
      <c r="AO23" s="98">
        <v>41.2</v>
      </c>
      <c r="AP23" s="98">
        <v>29.3</v>
      </c>
      <c r="AQ23" s="70">
        <f t="shared" si="27"/>
        <v>0.120716</v>
      </c>
      <c r="AR23" s="344">
        <v>4836209</v>
      </c>
      <c r="AS23" s="78">
        <f t="shared" si="13"/>
        <v>2418104.5</v>
      </c>
      <c r="AT23" s="78">
        <v>26088</v>
      </c>
      <c r="AU23" s="70">
        <f t="shared" si="14"/>
        <v>1.0788615628480902</v>
      </c>
      <c r="AV23" s="98">
        <v>35.1</v>
      </c>
      <c r="AW23" s="98">
        <v>30.7</v>
      </c>
      <c r="AX23" s="70">
        <f t="shared" si="28"/>
        <v>0.10775699999999999</v>
      </c>
      <c r="AY23" s="344">
        <v>462206</v>
      </c>
      <c r="AZ23" s="78">
        <f t="shared" si="15"/>
        <v>231103</v>
      </c>
      <c r="BA23" s="78">
        <v>2572</v>
      </c>
      <c r="BB23" s="70">
        <f t="shared" si="16"/>
        <v>1.1129236747251225</v>
      </c>
      <c r="BC23" s="98">
        <v>52.9</v>
      </c>
      <c r="BD23" s="98">
        <v>31.1</v>
      </c>
      <c r="BE23" s="70">
        <f t="shared" si="29"/>
        <v>0.16451900000000003</v>
      </c>
      <c r="BF23" s="344">
        <v>411373</v>
      </c>
      <c r="BG23" s="78">
        <f t="shared" si="17"/>
        <v>205686.5</v>
      </c>
      <c r="BH23" s="78">
        <v>2237</v>
      </c>
      <c r="BI23" s="70">
        <f t="shared" si="18"/>
        <v>1.0875774540380629</v>
      </c>
      <c r="BJ23" s="98">
        <v>39.700000000000003</v>
      </c>
      <c r="BK23" s="98">
        <v>34.200000000000003</v>
      </c>
      <c r="BL23" s="70">
        <f t="shared" si="30"/>
        <v>0.13577400000000003</v>
      </c>
      <c r="BM23" s="344">
        <v>1194461</v>
      </c>
      <c r="BN23" s="78">
        <f t="shared" si="19"/>
        <v>597230.5</v>
      </c>
      <c r="BO23" s="78">
        <v>7931</v>
      </c>
      <c r="BP23" s="70">
        <f t="shared" si="20"/>
        <v>1.3279629891641502</v>
      </c>
      <c r="BQ23" s="98">
        <v>26.2</v>
      </c>
      <c r="BR23" s="98">
        <v>31</v>
      </c>
      <c r="BS23" s="70">
        <f t="shared" si="31"/>
        <v>8.1220000000000001E-2</v>
      </c>
      <c r="BT23" s="344">
        <v>1648835</v>
      </c>
      <c r="BU23" s="78">
        <f t="shared" si="21"/>
        <v>824417.5</v>
      </c>
      <c r="BV23" s="78">
        <v>9935</v>
      </c>
      <c r="BW23" s="70">
        <f t="shared" si="22"/>
        <v>1.2050932931433407</v>
      </c>
      <c r="BX23" s="98">
        <v>44.6</v>
      </c>
      <c r="BY23" s="98">
        <v>31.4</v>
      </c>
      <c r="BZ23" s="70">
        <f t="shared" si="32"/>
        <v>0.140044</v>
      </c>
    </row>
    <row r="24" spans="1:78" ht="16.5" customHeight="1">
      <c r="A24" s="273">
        <v>2000</v>
      </c>
      <c r="B24" s="344">
        <v>12068309</v>
      </c>
      <c r="C24" s="78">
        <f t="shared" si="0"/>
        <v>6034154.5</v>
      </c>
      <c r="D24" s="78">
        <v>71144</v>
      </c>
      <c r="E24" s="70">
        <f t="shared" si="1"/>
        <v>1.1790218497057046</v>
      </c>
      <c r="F24" s="98">
        <v>36.299999999999997</v>
      </c>
      <c r="G24" s="98">
        <v>29</v>
      </c>
      <c r="H24" s="70">
        <f t="shared" si="33"/>
        <v>0.10526999999999997</v>
      </c>
      <c r="I24" s="344">
        <v>237231</v>
      </c>
      <c r="J24" s="78">
        <f t="shared" si="3"/>
        <v>118615.5</v>
      </c>
      <c r="K24" s="78">
        <v>913</v>
      </c>
      <c r="L24" s="70">
        <f t="shared" si="4"/>
        <v>0.76971390754159452</v>
      </c>
      <c r="M24" s="98">
        <v>63.1</v>
      </c>
      <c r="N24" s="98">
        <v>29.1</v>
      </c>
      <c r="O24" s="70">
        <f t="shared" si="23"/>
        <v>0.18362100000000001</v>
      </c>
      <c r="P24" s="344">
        <v>57088</v>
      </c>
      <c r="Q24" s="78">
        <f t="shared" si="5"/>
        <v>28544</v>
      </c>
      <c r="R24" s="78">
        <v>272</v>
      </c>
      <c r="S24" s="70">
        <f t="shared" si="6"/>
        <v>0.952914798206278</v>
      </c>
      <c r="T24" s="98">
        <v>42.3</v>
      </c>
      <c r="U24" s="98">
        <v>23.4</v>
      </c>
      <c r="V24" s="70">
        <f t="shared" si="24"/>
        <v>9.8981999999999973E-2</v>
      </c>
      <c r="W24" s="344">
        <v>384094</v>
      </c>
      <c r="X24" s="78">
        <f t="shared" si="7"/>
        <v>192047</v>
      </c>
      <c r="Y24" s="78">
        <v>2054</v>
      </c>
      <c r="Z24" s="70">
        <f t="shared" si="8"/>
        <v>1.0695298546709919</v>
      </c>
      <c r="AA24" s="98">
        <v>42.1</v>
      </c>
      <c r="AB24" s="98">
        <v>28.4</v>
      </c>
      <c r="AC24" s="70">
        <f t="shared" si="25"/>
        <v>0.11956399999999999</v>
      </c>
      <c r="AD24" s="344">
        <v>309358</v>
      </c>
      <c r="AE24" s="78">
        <f t="shared" si="9"/>
        <v>154679</v>
      </c>
      <c r="AF24" s="78">
        <v>1717</v>
      </c>
      <c r="AG24" s="70">
        <f t="shared" si="10"/>
        <v>1.1100407941608106</v>
      </c>
      <c r="AH24" s="98">
        <v>47.9</v>
      </c>
      <c r="AI24" s="98">
        <v>27.9</v>
      </c>
      <c r="AJ24" s="70">
        <f t="shared" si="26"/>
        <v>0.13364099999999998</v>
      </c>
      <c r="AK24" s="344">
        <v>2423974</v>
      </c>
      <c r="AL24" s="78">
        <f t="shared" si="11"/>
        <v>1211987</v>
      </c>
      <c r="AM24" s="78">
        <v>17054</v>
      </c>
      <c r="AN24" s="70">
        <f t="shared" si="12"/>
        <v>1.4071108023435894</v>
      </c>
      <c r="AO24" s="98">
        <v>40.299999999999997</v>
      </c>
      <c r="AP24" s="98">
        <v>31</v>
      </c>
      <c r="AQ24" s="70">
        <f t="shared" si="27"/>
        <v>0.12493</v>
      </c>
      <c r="AR24" s="344">
        <v>4893306</v>
      </c>
      <c r="AS24" s="78">
        <f t="shared" si="13"/>
        <v>2446653</v>
      </c>
      <c r="AT24" s="78">
        <v>26148</v>
      </c>
      <c r="AU24" s="70">
        <f t="shared" si="14"/>
        <v>1.0687253157681127</v>
      </c>
      <c r="AV24" s="98">
        <v>31.7</v>
      </c>
      <c r="AW24" s="98">
        <v>27.3</v>
      </c>
      <c r="AX24" s="70">
        <f t="shared" si="28"/>
        <v>8.6540999999999993E-2</v>
      </c>
      <c r="AY24" s="344">
        <v>461851</v>
      </c>
      <c r="AZ24" s="78">
        <f t="shared" si="15"/>
        <v>230925.5</v>
      </c>
      <c r="BA24" s="78">
        <v>2430</v>
      </c>
      <c r="BB24" s="70">
        <f t="shared" si="16"/>
        <v>1.0522874260313391</v>
      </c>
      <c r="BC24" s="98">
        <v>47.9</v>
      </c>
      <c r="BD24" s="98">
        <v>32.200000000000003</v>
      </c>
      <c r="BE24" s="70">
        <f t="shared" si="29"/>
        <v>0.15423800000000001</v>
      </c>
      <c r="BF24" s="344">
        <v>407645</v>
      </c>
      <c r="BG24" s="78">
        <f t="shared" si="17"/>
        <v>203822.5</v>
      </c>
      <c r="BH24" s="78">
        <v>2194</v>
      </c>
      <c r="BI24" s="70">
        <f t="shared" si="18"/>
        <v>1.0764267929203106</v>
      </c>
      <c r="BJ24" s="98">
        <v>48.5</v>
      </c>
      <c r="BK24" s="98">
        <v>34.799999999999997</v>
      </c>
      <c r="BL24" s="70">
        <f t="shared" si="30"/>
        <v>0.16878000000000001</v>
      </c>
      <c r="BM24" s="344">
        <v>1211183</v>
      </c>
      <c r="BN24" s="78">
        <f t="shared" si="19"/>
        <v>605591.5</v>
      </c>
      <c r="BO24" s="78">
        <v>8176</v>
      </c>
      <c r="BP24" s="70">
        <f t="shared" si="20"/>
        <v>1.3500849995417703</v>
      </c>
      <c r="BQ24" s="98">
        <v>27.5</v>
      </c>
      <c r="BR24" s="98">
        <v>33</v>
      </c>
      <c r="BS24" s="70">
        <f t="shared" si="31"/>
        <v>9.0749999999999997E-2</v>
      </c>
      <c r="BT24" s="344">
        <v>1656449</v>
      </c>
      <c r="BU24" s="78">
        <f t="shared" si="21"/>
        <v>828224.5</v>
      </c>
      <c r="BV24" s="78">
        <v>10017</v>
      </c>
      <c r="BW24" s="70">
        <f t="shared" si="22"/>
        <v>1.2094546828788573</v>
      </c>
      <c r="BX24" s="98">
        <v>33.1</v>
      </c>
      <c r="BY24" s="98">
        <v>23</v>
      </c>
      <c r="BZ24" s="70">
        <f t="shared" si="32"/>
        <v>7.6130000000000003E-2</v>
      </c>
    </row>
    <row r="25" spans="1:78" ht="16.5" customHeight="1">
      <c r="A25" s="273">
        <v>2001</v>
      </c>
      <c r="B25" s="344">
        <v>12140908</v>
      </c>
      <c r="C25" s="78">
        <f t="shared" si="0"/>
        <v>6070454</v>
      </c>
      <c r="D25" s="78">
        <v>71110</v>
      </c>
      <c r="E25" s="70">
        <f t="shared" si="1"/>
        <v>1.1714115616393765</v>
      </c>
      <c r="F25" s="98">
        <v>37.700000000000003</v>
      </c>
      <c r="G25" s="98">
        <v>29.8</v>
      </c>
      <c r="H25" s="70">
        <f t="shared" si="33"/>
        <v>0.112346</v>
      </c>
      <c r="I25" s="344">
        <v>234955</v>
      </c>
      <c r="J25" s="78">
        <f t="shared" si="3"/>
        <v>117477.5</v>
      </c>
      <c r="K25" s="78">
        <v>755</v>
      </c>
      <c r="L25" s="70">
        <f t="shared" si="4"/>
        <v>0.64267625715562549</v>
      </c>
      <c r="M25" s="98">
        <v>49.6</v>
      </c>
      <c r="N25" s="98">
        <v>33.799999999999997</v>
      </c>
      <c r="O25" s="70">
        <f t="shared" si="23"/>
        <v>0.16764800000000002</v>
      </c>
      <c r="P25" s="344">
        <v>57192</v>
      </c>
      <c r="Q25" s="78">
        <f t="shared" si="5"/>
        <v>28596</v>
      </c>
      <c r="R25" s="78">
        <v>246</v>
      </c>
      <c r="S25" s="70">
        <f t="shared" si="6"/>
        <v>0.86026017624842632</v>
      </c>
      <c r="T25" s="98">
        <v>51.2</v>
      </c>
      <c r="U25" s="98">
        <v>24</v>
      </c>
      <c r="V25" s="70">
        <f t="shared" si="24"/>
        <v>0.12288000000000002</v>
      </c>
      <c r="W25" s="344">
        <v>382611</v>
      </c>
      <c r="X25" s="78">
        <f t="shared" si="7"/>
        <v>191305.5</v>
      </c>
      <c r="Y25" s="78">
        <v>1945</v>
      </c>
      <c r="Z25" s="70">
        <f t="shared" si="8"/>
        <v>1.0166984221572302</v>
      </c>
      <c r="AA25" s="98">
        <v>56</v>
      </c>
      <c r="AB25" s="98">
        <v>26.3</v>
      </c>
      <c r="AC25" s="70">
        <f t="shared" si="25"/>
        <v>0.14727999999999999</v>
      </c>
      <c r="AD25" s="344">
        <v>308255</v>
      </c>
      <c r="AE25" s="78">
        <f t="shared" si="9"/>
        <v>154127.5</v>
      </c>
      <c r="AF25" s="78">
        <v>1570</v>
      </c>
      <c r="AG25" s="70">
        <f t="shared" si="10"/>
        <v>1.018637167280336</v>
      </c>
      <c r="AH25" s="98">
        <v>55.6</v>
      </c>
      <c r="AI25" s="98">
        <v>32.299999999999997</v>
      </c>
      <c r="AJ25" s="70">
        <f t="shared" si="26"/>
        <v>0.179588</v>
      </c>
      <c r="AK25" s="344">
        <v>2403389</v>
      </c>
      <c r="AL25" s="78">
        <f t="shared" si="11"/>
        <v>1201694.5</v>
      </c>
      <c r="AM25" s="78">
        <v>17094</v>
      </c>
      <c r="AN25" s="70">
        <f t="shared" si="12"/>
        <v>1.4224913237099779</v>
      </c>
      <c r="AO25" s="98">
        <v>35.700000000000003</v>
      </c>
      <c r="AP25" s="98">
        <v>29.2</v>
      </c>
      <c r="AQ25" s="70">
        <f t="shared" si="27"/>
        <v>0.104244</v>
      </c>
      <c r="AR25" s="344">
        <v>4966832</v>
      </c>
      <c r="AS25" s="78">
        <f t="shared" si="13"/>
        <v>2483416</v>
      </c>
      <c r="AT25" s="78">
        <v>26516</v>
      </c>
      <c r="AU25" s="70">
        <f t="shared" si="14"/>
        <v>1.0677228462730368</v>
      </c>
      <c r="AV25" s="98">
        <v>32.299999999999997</v>
      </c>
      <c r="AW25" s="98">
        <v>31.5</v>
      </c>
      <c r="AX25" s="70">
        <f t="shared" si="28"/>
        <v>0.101745</v>
      </c>
      <c r="AY25" s="344">
        <v>461492</v>
      </c>
      <c r="AZ25" s="78">
        <f t="shared" si="15"/>
        <v>230746</v>
      </c>
      <c r="BA25" s="78">
        <v>2480</v>
      </c>
      <c r="BB25" s="70">
        <f t="shared" si="16"/>
        <v>1.0747748606693075</v>
      </c>
      <c r="BC25" s="98">
        <v>51</v>
      </c>
      <c r="BD25" s="98">
        <v>31.8</v>
      </c>
      <c r="BE25" s="70">
        <f t="shared" si="29"/>
        <v>0.16217999999999999</v>
      </c>
      <c r="BF25" s="344">
        <v>403663</v>
      </c>
      <c r="BG25" s="78">
        <f t="shared" si="17"/>
        <v>201831.5</v>
      </c>
      <c r="BH25" s="78">
        <v>1955</v>
      </c>
      <c r="BI25" s="70">
        <f t="shared" si="18"/>
        <v>0.96862977285507956</v>
      </c>
      <c r="BJ25" s="98">
        <v>45.9</v>
      </c>
      <c r="BK25" s="98">
        <v>28.7</v>
      </c>
      <c r="BL25" s="70">
        <f t="shared" si="30"/>
        <v>0.13173299999999999</v>
      </c>
      <c r="BM25" s="344">
        <v>1228679</v>
      </c>
      <c r="BN25" s="78">
        <f t="shared" si="19"/>
        <v>614339.5</v>
      </c>
      <c r="BO25" s="78">
        <v>8252</v>
      </c>
      <c r="BP25" s="70">
        <f t="shared" si="20"/>
        <v>1.3432312263821551</v>
      </c>
      <c r="BQ25" s="98">
        <v>35.299999999999997</v>
      </c>
      <c r="BR25" s="98">
        <v>26</v>
      </c>
      <c r="BS25" s="70">
        <f t="shared" si="31"/>
        <v>9.1779999999999987E-2</v>
      </c>
      <c r="BT25" s="344">
        <v>1667792</v>
      </c>
      <c r="BU25" s="78">
        <f t="shared" si="21"/>
        <v>833896</v>
      </c>
      <c r="BV25" s="78">
        <v>10115</v>
      </c>
      <c r="BW25" s="70">
        <f t="shared" si="22"/>
        <v>1.2129809952320194</v>
      </c>
      <c r="BX25" s="98">
        <v>43.7</v>
      </c>
      <c r="BY25" s="98">
        <v>28.4</v>
      </c>
      <c r="BZ25" s="70">
        <f t="shared" si="32"/>
        <v>0.124108</v>
      </c>
    </row>
    <row r="26" spans="1:78" ht="16.5" customHeight="1">
      <c r="A26" s="273">
        <v>2002</v>
      </c>
      <c r="B26" s="344">
        <v>12242239</v>
      </c>
      <c r="C26" s="78">
        <f t="shared" si="0"/>
        <v>6121119.5</v>
      </c>
      <c r="D26" s="78">
        <v>70155</v>
      </c>
      <c r="E26" s="70">
        <f t="shared" ref="E26:E32" si="34">D26/C26*100</f>
        <v>1.1461138767181396</v>
      </c>
      <c r="F26" s="98">
        <v>43.3</v>
      </c>
      <c r="G26" s="98">
        <v>30.6</v>
      </c>
      <c r="H26" s="70">
        <f t="shared" si="33"/>
        <v>0.132498</v>
      </c>
      <c r="I26" s="344">
        <v>233640</v>
      </c>
      <c r="J26" s="78">
        <f t="shared" si="3"/>
        <v>116820</v>
      </c>
      <c r="K26" s="78">
        <v>842</v>
      </c>
      <c r="L26" s="70">
        <f t="shared" ref="L26:L35" si="35">K26/J26*100</f>
        <v>0.72076699195343263</v>
      </c>
      <c r="M26" s="98">
        <v>51.7</v>
      </c>
      <c r="N26" s="98">
        <v>32.799999999999997</v>
      </c>
      <c r="O26" s="70">
        <f t="shared" si="23"/>
        <v>0.169576</v>
      </c>
      <c r="P26" s="344">
        <v>57362</v>
      </c>
      <c r="Q26" s="78">
        <f t="shared" si="5"/>
        <v>28681</v>
      </c>
      <c r="R26" s="78">
        <v>258</v>
      </c>
      <c r="S26" s="70">
        <f t="shared" ref="S26:S31" si="36">R26/Q26*100</f>
        <v>0.8995502248875562</v>
      </c>
      <c r="T26" s="98">
        <v>41.6</v>
      </c>
      <c r="U26" s="98">
        <v>21.7</v>
      </c>
      <c r="V26" s="70">
        <f t="shared" si="24"/>
        <v>9.0272000000000005E-2</v>
      </c>
      <c r="W26" s="344">
        <v>381506</v>
      </c>
      <c r="X26" s="78">
        <f t="shared" si="7"/>
        <v>190753</v>
      </c>
      <c r="Y26" s="78">
        <v>1990</v>
      </c>
      <c r="Z26" s="70">
        <f t="shared" ref="Z26:Z31" si="37">Y26/X26*100</f>
        <v>1.0432339203053163</v>
      </c>
      <c r="AA26" s="98">
        <v>58.2</v>
      </c>
      <c r="AB26" s="98">
        <v>36.1</v>
      </c>
      <c r="AC26" s="70">
        <f t="shared" si="25"/>
        <v>0.21010200000000001</v>
      </c>
      <c r="AD26" s="344">
        <v>307377</v>
      </c>
      <c r="AE26" s="78">
        <f t="shared" si="9"/>
        <v>153688.5</v>
      </c>
      <c r="AF26" s="78">
        <v>1461</v>
      </c>
      <c r="AG26" s="70">
        <f t="shared" ref="AG26:AG31" si="38">AF26/AE26*100</f>
        <v>0.95062415209986439</v>
      </c>
      <c r="AH26" s="98">
        <v>54.8</v>
      </c>
      <c r="AI26" s="98">
        <v>27.9</v>
      </c>
      <c r="AJ26" s="70">
        <f t="shared" si="26"/>
        <v>0.152892</v>
      </c>
      <c r="AK26" s="344">
        <v>2389036</v>
      </c>
      <c r="AL26" s="78">
        <f t="shared" si="11"/>
        <v>1194518</v>
      </c>
      <c r="AM26" s="78">
        <v>16499</v>
      </c>
      <c r="AN26" s="70">
        <f t="shared" ref="AN26:AN31" si="39">AM26/AL26*100</f>
        <v>1.3812265700475004</v>
      </c>
      <c r="AO26" s="98">
        <v>39.5</v>
      </c>
      <c r="AP26" s="98">
        <v>28.5</v>
      </c>
      <c r="AQ26" s="70">
        <f t="shared" si="27"/>
        <v>0.11257500000000001</v>
      </c>
      <c r="AR26" s="344">
        <v>5049320</v>
      </c>
      <c r="AS26" s="78">
        <f t="shared" si="13"/>
        <v>2524660</v>
      </c>
      <c r="AT26" s="78">
        <v>26170</v>
      </c>
      <c r="AU26" s="70">
        <f t="shared" ref="AU26:AU31" si="40">AT26/AS26*100</f>
        <v>1.0365752220100923</v>
      </c>
      <c r="AV26" s="98">
        <v>41.5</v>
      </c>
      <c r="AW26" s="98">
        <v>29.9</v>
      </c>
      <c r="AX26" s="70">
        <f t="shared" si="28"/>
        <v>0.12408499999999999</v>
      </c>
      <c r="AY26" s="344">
        <v>462559</v>
      </c>
      <c r="AZ26" s="78">
        <f t="shared" si="15"/>
        <v>231279.5</v>
      </c>
      <c r="BA26" s="78">
        <v>2396</v>
      </c>
      <c r="BB26" s="70">
        <f t="shared" ref="BB26:BB31" si="41">BA26/AZ26*100</f>
        <v>1.0359759511759581</v>
      </c>
      <c r="BC26" s="98">
        <v>39.799999999999997</v>
      </c>
      <c r="BD26" s="98">
        <v>35.799999999999997</v>
      </c>
      <c r="BE26" s="70">
        <f t="shared" si="29"/>
        <v>0.14248399999999997</v>
      </c>
      <c r="BF26" s="344">
        <v>400293</v>
      </c>
      <c r="BG26" s="78">
        <f t="shared" si="17"/>
        <v>200146.5</v>
      </c>
      <c r="BH26" s="78">
        <v>1959</v>
      </c>
      <c r="BI26" s="70">
        <f t="shared" ref="BI26:BI31" si="42">BH26/BG26*100</f>
        <v>0.97878304142215833</v>
      </c>
      <c r="BJ26" s="98">
        <v>63.4</v>
      </c>
      <c r="BK26" s="98">
        <v>28</v>
      </c>
      <c r="BL26" s="70">
        <f t="shared" si="30"/>
        <v>0.17751999999999998</v>
      </c>
      <c r="BM26" s="344">
        <v>1256126</v>
      </c>
      <c r="BN26" s="78">
        <f t="shared" si="19"/>
        <v>628063</v>
      </c>
      <c r="BO26" s="78">
        <v>8291</v>
      </c>
      <c r="BP26" s="70">
        <f t="shared" ref="BP26:BP31" si="43">BO26/BN26*100</f>
        <v>1.3200905004752708</v>
      </c>
      <c r="BQ26" s="98">
        <v>28.6</v>
      </c>
      <c r="BR26" s="98">
        <v>35.299999999999997</v>
      </c>
      <c r="BS26" s="70">
        <f t="shared" si="31"/>
        <v>0.10095799999999999</v>
      </c>
      <c r="BT26" s="344">
        <v>1678558</v>
      </c>
      <c r="BU26" s="78">
        <f t="shared" si="21"/>
        <v>839279</v>
      </c>
      <c r="BV26" s="78">
        <v>10125</v>
      </c>
      <c r="BW26" s="70">
        <f t="shared" ref="BW26:BW31" si="44">BV26/BU26*100</f>
        <v>1.2063926298644432</v>
      </c>
      <c r="BX26" s="98">
        <v>53.4</v>
      </c>
      <c r="BY26" s="98">
        <v>31.8</v>
      </c>
      <c r="BZ26" s="70">
        <f t="shared" si="32"/>
        <v>0.16981199999999996</v>
      </c>
    </row>
    <row r="27" spans="1:78" ht="16.5" customHeight="1">
      <c r="A27" s="273">
        <v>2003</v>
      </c>
      <c r="B27" s="344">
        <v>12320759</v>
      </c>
      <c r="C27" s="78">
        <f t="shared" si="0"/>
        <v>6160379.5</v>
      </c>
      <c r="D27" s="78">
        <v>70828</v>
      </c>
      <c r="E27" s="70">
        <f t="shared" si="34"/>
        <v>1.1497343629560484</v>
      </c>
      <c r="F27" s="98">
        <v>43.1</v>
      </c>
      <c r="G27" s="98">
        <v>30.6</v>
      </c>
      <c r="H27" s="70">
        <f t="shared" si="33"/>
        <v>0.131886</v>
      </c>
      <c r="I27" s="344">
        <v>232962</v>
      </c>
      <c r="J27" s="78">
        <f t="shared" si="3"/>
        <v>116481</v>
      </c>
      <c r="K27" s="78">
        <v>662</v>
      </c>
      <c r="L27" s="70">
        <f t="shared" si="35"/>
        <v>0.56833303285514369</v>
      </c>
      <c r="M27" s="98">
        <v>57.8</v>
      </c>
      <c r="N27" s="98">
        <v>33.1</v>
      </c>
      <c r="O27" s="70">
        <f t="shared" si="23"/>
        <v>0.19131800000000002</v>
      </c>
      <c r="P27" s="344">
        <v>57567</v>
      </c>
      <c r="Q27" s="78">
        <f t="shared" si="5"/>
        <v>28783.5</v>
      </c>
      <c r="R27" s="78">
        <v>281</v>
      </c>
      <c r="S27" s="70">
        <f t="shared" si="36"/>
        <v>0.97625375649243484</v>
      </c>
      <c r="T27" s="98">
        <v>40.5</v>
      </c>
      <c r="U27" s="98">
        <v>13.1</v>
      </c>
      <c r="V27" s="70">
        <f t="shared" si="24"/>
        <v>5.3054999999999991E-2</v>
      </c>
      <c r="W27" s="344">
        <v>379814</v>
      </c>
      <c r="X27" s="78">
        <f t="shared" si="7"/>
        <v>189907</v>
      </c>
      <c r="Y27" s="78">
        <v>1907</v>
      </c>
      <c r="Z27" s="70">
        <f t="shared" si="37"/>
        <v>1.0041757281195531</v>
      </c>
      <c r="AA27" s="98">
        <v>53.1</v>
      </c>
      <c r="AB27" s="98">
        <v>31.5</v>
      </c>
      <c r="AC27" s="70">
        <f t="shared" si="25"/>
        <v>0.16726500000000002</v>
      </c>
      <c r="AD27" s="344">
        <v>306624</v>
      </c>
      <c r="AE27" s="78">
        <f t="shared" si="9"/>
        <v>153312</v>
      </c>
      <c r="AF27" s="78">
        <v>1450</v>
      </c>
      <c r="AG27" s="70">
        <f t="shared" si="38"/>
        <v>0.94578376121895213</v>
      </c>
      <c r="AH27" s="98">
        <v>56.8</v>
      </c>
      <c r="AI27" s="98">
        <v>29.6</v>
      </c>
      <c r="AJ27" s="70">
        <f t="shared" si="26"/>
        <v>0.168128</v>
      </c>
      <c r="AK27" s="344">
        <v>2373913</v>
      </c>
      <c r="AL27" s="78">
        <f t="shared" si="11"/>
        <v>1186956.5</v>
      </c>
      <c r="AM27" s="78">
        <v>16738</v>
      </c>
      <c r="AN27" s="70">
        <f t="shared" si="39"/>
        <v>1.4101611979883002</v>
      </c>
      <c r="AO27" s="98">
        <v>38.200000000000003</v>
      </c>
      <c r="AP27" s="98">
        <v>27.3</v>
      </c>
      <c r="AQ27" s="70">
        <f t="shared" si="27"/>
        <v>0.10428600000000002</v>
      </c>
      <c r="AR27" s="344">
        <v>5114021</v>
      </c>
      <c r="AS27" s="78">
        <f t="shared" si="13"/>
        <v>2557010.5</v>
      </c>
      <c r="AT27" s="78">
        <v>27513</v>
      </c>
      <c r="AU27" s="70">
        <f t="shared" si="40"/>
        <v>1.0759830669447779</v>
      </c>
      <c r="AV27" s="98">
        <v>41.3</v>
      </c>
      <c r="AW27" s="98">
        <v>30</v>
      </c>
      <c r="AX27" s="70">
        <f t="shared" si="28"/>
        <v>0.12390000000000001</v>
      </c>
      <c r="AY27" s="344">
        <v>464095</v>
      </c>
      <c r="AZ27" s="78">
        <f t="shared" si="15"/>
        <v>232047.5</v>
      </c>
      <c r="BA27" s="78">
        <v>2352</v>
      </c>
      <c r="BB27" s="70">
        <f t="shared" si="41"/>
        <v>1.0135855805384673</v>
      </c>
      <c r="BC27" s="98">
        <v>39.200000000000003</v>
      </c>
      <c r="BD27" s="98">
        <v>29.9</v>
      </c>
      <c r="BE27" s="70">
        <f t="shared" si="29"/>
        <v>0.11720799999999999</v>
      </c>
      <c r="BF27" s="344">
        <v>398252</v>
      </c>
      <c r="BG27" s="78">
        <f t="shared" si="17"/>
        <v>199126</v>
      </c>
      <c r="BH27" s="78">
        <v>1992</v>
      </c>
      <c r="BI27" s="70">
        <f t="shared" si="42"/>
        <v>1.0003716239968663</v>
      </c>
      <c r="BJ27" s="98">
        <v>49</v>
      </c>
      <c r="BK27" s="98">
        <v>32.4</v>
      </c>
      <c r="BL27" s="70">
        <f t="shared" si="30"/>
        <v>0.15875999999999998</v>
      </c>
      <c r="BM27" s="344">
        <v>1277772</v>
      </c>
      <c r="BN27" s="78">
        <f t="shared" si="19"/>
        <v>638886</v>
      </c>
      <c r="BO27" s="78">
        <v>7960</v>
      </c>
      <c r="BP27" s="70">
        <f t="shared" si="43"/>
        <v>1.2459186771974968</v>
      </c>
      <c r="BQ27" s="98">
        <v>35.799999999999997</v>
      </c>
      <c r="BR27" s="98">
        <v>35.4</v>
      </c>
      <c r="BS27" s="70">
        <f t="shared" si="31"/>
        <v>0.12673199999999998</v>
      </c>
      <c r="BT27" s="344">
        <v>1688818</v>
      </c>
      <c r="BU27" s="78">
        <f t="shared" si="21"/>
        <v>844409</v>
      </c>
      <c r="BV27" s="78">
        <v>9820</v>
      </c>
      <c r="BW27" s="70">
        <f t="shared" si="44"/>
        <v>1.1629435498674221</v>
      </c>
      <c r="BX27" s="98">
        <v>54.8</v>
      </c>
      <c r="BY27" s="98">
        <v>34.200000000000003</v>
      </c>
      <c r="BZ27" s="70">
        <f t="shared" si="32"/>
        <v>0.18741600000000003</v>
      </c>
    </row>
    <row r="28" spans="1:78" ht="16.5" customHeight="1">
      <c r="A28" s="273">
        <v>2004</v>
      </c>
      <c r="B28" s="344">
        <v>12396840</v>
      </c>
      <c r="C28" s="78">
        <f t="shared" si="0"/>
        <v>6198420</v>
      </c>
      <c r="D28" s="78">
        <v>69644</v>
      </c>
      <c r="E28" s="70">
        <f t="shared" si="34"/>
        <v>1.1235766534052225</v>
      </c>
      <c r="F28" s="98">
        <v>41.3</v>
      </c>
      <c r="G28" s="98">
        <v>30.7</v>
      </c>
      <c r="H28" s="70">
        <f t="shared" si="33"/>
        <v>0.12679099999999999</v>
      </c>
      <c r="I28" s="344">
        <v>232055</v>
      </c>
      <c r="J28" s="78">
        <f t="shared" si="3"/>
        <v>116027.5</v>
      </c>
      <c r="K28" s="78">
        <v>837</v>
      </c>
      <c r="L28" s="70">
        <f t="shared" si="35"/>
        <v>0.72138070715994052</v>
      </c>
      <c r="M28" s="98">
        <v>55.4</v>
      </c>
      <c r="N28" s="98">
        <v>30.4</v>
      </c>
      <c r="O28" s="70">
        <f t="shared" si="23"/>
        <v>0.16841600000000001</v>
      </c>
      <c r="P28" s="344">
        <v>57766</v>
      </c>
      <c r="Q28" s="78">
        <f t="shared" si="5"/>
        <v>28883</v>
      </c>
      <c r="R28" s="78">
        <v>293</v>
      </c>
      <c r="S28" s="70">
        <f t="shared" si="36"/>
        <v>1.0144375584253713</v>
      </c>
      <c r="T28" s="98">
        <v>39.1</v>
      </c>
      <c r="U28" s="98">
        <v>23.3</v>
      </c>
      <c r="V28" s="70">
        <f t="shared" si="24"/>
        <v>9.1103000000000003E-2</v>
      </c>
      <c r="W28" s="344">
        <v>378024</v>
      </c>
      <c r="X28" s="78">
        <f t="shared" si="7"/>
        <v>189012</v>
      </c>
      <c r="Y28" s="78">
        <v>2000</v>
      </c>
      <c r="Z28" s="70">
        <f t="shared" si="37"/>
        <v>1.0581338750978773</v>
      </c>
      <c r="AA28" s="98">
        <v>46.3</v>
      </c>
      <c r="AB28" s="98">
        <v>29</v>
      </c>
      <c r="AC28" s="70">
        <f t="shared" si="25"/>
        <v>0.13426999999999997</v>
      </c>
      <c r="AD28" s="344">
        <v>305625</v>
      </c>
      <c r="AE28" s="78">
        <f t="shared" si="9"/>
        <v>152812.5</v>
      </c>
      <c r="AF28" s="78">
        <v>1415</v>
      </c>
      <c r="AG28" s="70">
        <f t="shared" si="38"/>
        <v>0.92597137014314923</v>
      </c>
      <c r="AH28" s="98">
        <v>58.2</v>
      </c>
      <c r="AI28" s="98">
        <v>27.7</v>
      </c>
      <c r="AJ28" s="70">
        <f t="shared" si="26"/>
        <v>0.16121400000000002</v>
      </c>
      <c r="AK28" s="344">
        <v>2358629</v>
      </c>
      <c r="AL28" s="78">
        <f t="shared" si="11"/>
        <v>1179314.5</v>
      </c>
      <c r="AM28" s="78">
        <v>15999</v>
      </c>
      <c r="AN28" s="70">
        <f t="shared" si="39"/>
        <v>1.3566355709185294</v>
      </c>
      <c r="AO28" s="98">
        <v>29.7</v>
      </c>
      <c r="AP28" s="98">
        <v>27.8</v>
      </c>
      <c r="AQ28" s="70">
        <f t="shared" si="27"/>
        <v>8.2565999999999987E-2</v>
      </c>
      <c r="AR28" s="344">
        <v>5174422</v>
      </c>
      <c r="AS28" s="78">
        <f t="shared" si="13"/>
        <v>2587211</v>
      </c>
      <c r="AT28" s="78">
        <v>26374</v>
      </c>
      <c r="AU28" s="70">
        <f t="shared" si="40"/>
        <v>1.0193988816528685</v>
      </c>
      <c r="AV28" s="98">
        <v>44.1</v>
      </c>
      <c r="AW28" s="98">
        <v>30.8</v>
      </c>
      <c r="AX28" s="70">
        <f t="shared" si="28"/>
        <v>0.13582799999999998</v>
      </c>
      <c r="AY28" s="344">
        <v>466390</v>
      </c>
      <c r="AZ28" s="78">
        <f t="shared" si="15"/>
        <v>233195</v>
      </c>
      <c r="BA28" s="78">
        <v>2333</v>
      </c>
      <c r="BB28" s="70">
        <f t="shared" si="41"/>
        <v>1.0004502669439741</v>
      </c>
      <c r="BC28" s="98">
        <v>34.799999999999997</v>
      </c>
      <c r="BD28" s="98">
        <v>31.4</v>
      </c>
      <c r="BE28" s="70">
        <f t="shared" si="29"/>
        <v>0.10927199999999998</v>
      </c>
      <c r="BF28" s="344">
        <v>396465</v>
      </c>
      <c r="BG28" s="78">
        <f t="shared" si="17"/>
        <v>198232.5</v>
      </c>
      <c r="BH28" s="78">
        <v>1875</v>
      </c>
      <c r="BI28" s="70">
        <f t="shared" si="42"/>
        <v>0.94585902917029252</v>
      </c>
      <c r="BJ28" s="98">
        <v>55.7</v>
      </c>
      <c r="BK28" s="98">
        <v>32.5</v>
      </c>
      <c r="BL28" s="70">
        <f t="shared" si="30"/>
        <v>0.18102499999999999</v>
      </c>
      <c r="BM28" s="344">
        <v>1298953</v>
      </c>
      <c r="BN28" s="78">
        <f t="shared" si="19"/>
        <v>649476.5</v>
      </c>
      <c r="BO28" s="78">
        <v>8317</v>
      </c>
      <c r="BP28" s="70">
        <f t="shared" si="43"/>
        <v>1.2805698127645881</v>
      </c>
      <c r="BQ28" s="98">
        <v>38</v>
      </c>
      <c r="BR28" s="98">
        <v>32.4</v>
      </c>
      <c r="BS28" s="70">
        <f t="shared" si="31"/>
        <v>0.12312000000000001</v>
      </c>
      <c r="BT28" s="344">
        <v>1701120</v>
      </c>
      <c r="BU28" s="78">
        <f t="shared" si="21"/>
        <v>850560</v>
      </c>
      <c r="BV28" s="78">
        <v>10049</v>
      </c>
      <c r="BW28" s="70">
        <f t="shared" si="44"/>
        <v>1.1814569224981188</v>
      </c>
      <c r="BX28" s="98">
        <v>51.1</v>
      </c>
      <c r="BY28" s="98">
        <v>33.6</v>
      </c>
      <c r="BZ28" s="70">
        <f t="shared" si="32"/>
        <v>0.17169599999999999</v>
      </c>
    </row>
    <row r="29" spans="1:78" ht="16.5" customHeight="1">
      <c r="A29" s="273">
        <v>2005</v>
      </c>
      <c r="B29" s="344">
        <v>12473003</v>
      </c>
      <c r="C29" s="78">
        <f t="shared" si="0"/>
        <v>6236501.5</v>
      </c>
      <c r="D29" s="78">
        <v>71269</v>
      </c>
      <c r="E29" s="70">
        <f t="shared" si="34"/>
        <v>1.1427721134998525</v>
      </c>
      <c r="F29" s="98">
        <v>36.700000000000003</v>
      </c>
      <c r="G29" s="98">
        <v>30.9</v>
      </c>
      <c r="H29" s="70">
        <f t="shared" si="33"/>
        <v>0.11340299999999999</v>
      </c>
      <c r="I29" s="344">
        <v>230600</v>
      </c>
      <c r="J29" s="78">
        <f t="shared" si="3"/>
        <v>115300</v>
      </c>
      <c r="K29" s="78">
        <v>789</v>
      </c>
      <c r="L29" s="70">
        <f t="shared" si="35"/>
        <v>0.6843018213356461</v>
      </c>
      <c r="M29" s="98">
        <v>55.7</v>
      </c>
      <c r="N29" s="98">
        <v>31.3</v>
      </c>
      <c r="O29" s="70">
        <f t="shared" si="23"/>
        <v>0.174341</v>
      </c>
      <c r="P29" s="344">
        <v>57970</v>
      </c>
      <c r="Q29" s="78">
        <f t="shared" si="5"/>
        <v>28985</v>
      </c>
      <c r="R29" s="78">
        <v>283</v>
      </c>
      <c r="S29" s="70">
        <f t="shared" si="36"/>
        <v>0.97636708642401238</v>
      </c>
      <c r="T29" s="98">
        <v>34</v>
      </c>
      <c r="U29" s="98">
        <v>25</v>
      </c>
      <c r="V29" s="70">
        <f t="shared" si="24"/>
        <v>8.5000000000000006E-2</v>
      </c>
      <c r="W29" s="344">
        <v>375054</v>
      </c>
      <c r="X29" s="78">
        <f t="shared" si="7"/>
        <v>187527</v>
      </c>
      <c r="Y29" s="78">
        <v>1961</v>
      </c>
      <c r="Z29" s="70">
        <f t="shared" si="37"/>
        <v>1.0457160835506354</v>
      </c>
      <c r="AA29" s="98">
        <v>43.1</v>
      </c>
      <c r="AB29" s="98">
        <v>26.5</v>
      </c>
      <c r="AC29" s="70">
        <f t="shared" si="25"/>
        <v>0.11421500000000001</v>
      </c>
      <c r="AD29" s="344">
        <v>304358</v>
      </c>
      <c r="AE29" s="78">
        <f t="shared" si="9"/>
        <v>152179</v>
      </c>
      <c r="AF29" s="78">
        <v>1444</v>
      </c>
      <c r="AG29" s="70">
        <f t="shared" si="38"/>
        <v>0.94888256592565345</v>
      </c>
      <c r="AH29" s="98">
        <v>52.8</v>
      </c>
      <c r="AI29" s="98">
        <v>30.2</v>
      </c>
      <c r="AJ29" s="70">
        <f t="shared" si="26"/>
        <v>0.15945599999999999</v>
      </c>
      <c r="AK29" s="344">
        <v>2342233</v>
      </c>
      <c r="AL29" s="78">
        <f t="shared" si="11"/>
        <v>1171116.5</v>
      </c>
      <c r="AM29" s="78">
        <v>15423</v>
      </c>
      <c r="AN29" s="70">
        <f t="shared" si="39"/>
        <v>1.3169483992412367</v>
      </c>
      <c r="AO29" s="98">
        <v>29.1</v>
      </c>
      <c r="AP29" s="98">
        <v>28.8</v>
      </c>
      <c r="AQ29" s="70">
        <f t="shared" si="27"/>
        <v>8.3808000000000007E-2</v>
      </c>
      <c r="AR29" s="344">
        <v>5228924</v>
      </c>
      <c r="AS29" s="78">
        <f t="shared" si="13"/>
        <v>2614462</v>
      </c>
      <c r="AT29" s="78">
        <v>28805</v>
      </c>
      <c r="AU29" s="70">
        <f t="shared" si="40"/>
        <v>1.1017563077986983</v>
      </c>
      <c r="AV29" s="98">
        <v>39.700000000000003</v>
      </c>
      <c r="AW29" s="98">
        <v>30.1</v>
      </c>
      <c r="AX29" s="70">
        <f t="shared" si="28"/>
        <v>0.11949700000000002</v>
      </c>
      <c r="AY29" s="344">
        <v>467096</v>
      </c>
      <c r="AZ29" s="78">
        <f t="shared" si="15"/>
        <v>233548</v>
      </c>
      <c r="BA29" s="78">
        <v>2429</v>
      </c>
      <c r="BB29" s="70">
        <f t="shared" si="41"/>
        <v>1.0400431602925309</v>
      </c>
      <c r="BC29" s="98">
        <v>35.700000000000003</v>
      </c>
      <c r="BD29" s="98">
        <v>32</v>
      </c>
      <c r="BE29" s="70">
        <f t="shared" si="29"/>
        <v>0.11424000000000001</v>
      </c>
      <c r="BF29" s="344">
        <v>393624</v>
      </c>
      <c r="BG29" s="78">
        <f t="shared" si="17"/>
        <v>196812</v>
      </c>
      <c r="BH29" s="78">
        <v>1922</v>
      </c>
      <c r="BI29" s="70">
        <f t="shared" si="42"/>
        <v>0.97656646952421589</v>
      </c>
      <c r="BJ29" s="98">
        <v>50.6</v>
      </c>
      <c r="BK29" s="98">
        <v>33.5</v>
      </c>
      <c r="BL29" s="70">
        <f t="shared" si="30"/>
        <v>0.16950999999999999</v>
      </c>
      <c r="BM29" s="344">
        <v>1329164</v>
      </c>
      <c r="BN29" s="78">
        <f t="shared" si="19"/>
        <v>664582</v>
      </c>
      <c r="BO29" s="78">
        <v>8075</v>
      </c>
      <c r="BP29" s="70">
        <f t="shared" si="43"/>
        <v>1.2150494596603578</v>
      </c>
      <c r="BQ29" s="98">
        <v>29.6</v>
      </c>
      <c r="BR29" s="98">
        <v>34.1</v>
      </c>
      <c r="BS29" s="70">
        <f t="shared" si="31"/>
        <v>0.10093600000000003</v>
      </c>
      <c r="BT29" s="344">
        <v>1716323</v>
      </c>
      <c r="BU29" s="78">
        <f t="shared" si="21"/>
        <v>858161.5</v>
      </c>
      <c r="BV29" s="78">
        <v>9954</v>
      </c>
      <c r="BW29" s="70">
        <f t="shared" si="44"/>
        <v>1.1599215299218155</v>
      </c>
      <c r="BX29" s="98">
        <v>36.299999999999997</v>
      </c>
      <c r="BY29" s="98">
        <v>35.4</v>
      </c>
      <c r="BZ29" s="70">
        <f t="shared" si="32"/>
        <v>0.12850199999999998</v>
      </c>
    </row>
    <row r="30" spans="1:78" ht="16.5" customHeight="1">
      <c r="A30" s="273">
        <v>2006</v>
      </c>
      <c r="B30" s="344">
        <v>12558432</v>
      </c>
      <c r="C30" s="78">
        <f t="shared" si="0"/>
        <v>6279216</v>
      </c>
      <c r="D30" s="78">
        <f>D29*POWER(D$29/D$24,1/5)</f>
        <v>71294.026342659869</v>
      </c>
      <c r="E30" s="70">
        <f t="shared" si="34"/>
        <v>1.135396940361024</v>
      </c>
      <c r="F30" s="98">
        <v>38.299999999999997</v>
      </c>
      <c r="G30" s="98">
        <v>31</v>
      </c>
      <c r="H30" s="70">
        <f t="shared" si="33"/>
        <v>0.11872999999999999</v>
      </c>
      <c r="I30" s="344">
        <v>228887</v>
      </c>
      <c r="J30" s="78">
        <f t="shared" si="3"/>
        <v>114443.5</v>
      </c>
      <c r="K30" s="76">
        <f t="shared" ref="K30:K42" si="45">K29*POWER(K$29/K$24,1/5)</f>
        <v>766.29898152644046</v>
      </c>
      <c r="L30" s="70">
        <f t="shared" si="35"/>
        <v>0.66958716006277375</v>
      </c>
      <c r="M30" s="98">
        <v>52.6</v>
      </c>
      <c r="N30" s="98">
        <v>27.7</v>
      </c>
      <c r="O30" s="70">
        <f t="shared" si="23"/>
        <v>0.145702</v>
      </c>
      <c r="P30" s="344">
        <v>58037</v>
      </c>
      <c r="Q30" s="78">
        <f t="shared" si="5"/>
        <v>29018.5</v>
      </c>
      <c r="R30" s="76">
        <f t="shared" ref="R30:R42" si="46">R29*POWER(R$29/R$24,1/5)</f>
        <v>285.25281690629402</v>
      </c>
      <c r="S30" s="70">
        <f t="shared" si="36"/>
        <v>0.98300331480363901</v>
      </c>
      <c r="T30" s="98">
        <v>46.6</v>
      </c>
      <c r="U30" s="98">
        <v>18.600000000000001</v>
      </c>
      <c r="V30" s="70">
        <f t="shared" si="24"/>
        <v>8.6676000000000003E-2</v>
      </c>
      <c r="W30" s="344">
        <v>373423</v>
      </c>
      <c r="X30" s="78">
        <f t="shared" si="7"/>
        <v>186711.5</v>
      </c>
      <c r="Y30" s="76">
        <f t="shared" ref="Y30:Y42" si="47">Y29*POWER(Y$29/Y$24,1/5)</f>
        <v>1942.9115254896071</v>
      </c>
      <c r="Z30" s="70">
        <f t="shared" si="37"/>
        <v>1.0405955313355668</v>
      </c>
      <c r="AA30" s="98">
        <v>42.5</v>
      </c>
      <c r="AB30" s="98">
        <v>29.1</v>
      </c>
      <c r="AC30" s="70">
        <f t="shared" si="25"/>
        <v>0.12367499999999999</v>
      </c>
      <c r="AD30" s="344">
        <v>302916</v>
      </c>
      <c r="AE30" s="78">
        <f t="shared" si="9"/>
        <v>151458</v>
      </c>
      <c r="AF30" s="76">
        <f t="shared" ref="AF30:AF42" si="48">AF29*POWER(AF$29/AF$24,1/5)</f>
        <v>1394.8470004780525</v>
      </c>
      <c r="AG30" s="70">
        <f t="shared" si="38"/>
        <v>0.92094640129808425</v>
      </c>
      <c r="AH30" s="98">
        <v>45.4</v>
      </c>
      <c r="AI30" s="98">
        <v>28.1</v>
      </c>
      <c r="AJ30" s="70">
        <f t="shared" si="26"/>
        <v>0.12757399999999999</v>
      </c>
      <c r="AK30" s="344">
        <v>2328144</v>
      </c>
      <c r="AL30" s="78">
        <f t="shared" si="11"/>
        <v>1164072</v>
      </c>
      <c r="AM30" s="76">
        <f t="shared" ref="AM30:AM42" si="49">AM29*POWER(AM$29/AM$24,1/5)</f>
        <v>15116.017240390685</v>
      </c>
      <c r="AN30" s="70">
        <f t="shared" si="39"/>
        <v>1.2985465882171108</v>
      </c>
      <c r="AO30" s="98">
        <v>29</v>
      </c>
      <c r="AP30" s="98">
        <v>26.9</v>
      </c>
      <c r="AQ30" s="70">
        <f t="shared" si="27"/>
        <v>7.8009999999999996E-2</v>
      </c>
      <c r="AR30" s="344">
        <v>5280358</v>
      </c>
      <c r="AS30" s="78">
        <f t="shared" si="13"/>
        <v>2640179</v>
      </c>
      <c r="AT30" s="76">
        <f t="shared" ref="AT30:AT42" si="50">AT29*POWER(AT$29/AT$24,1/5)</f>
        <v>29367.958663881469</v>
      </c>
      <c r="AU30" s="70">
        <f t="shared" si="40"/>
        <v>1.1123472561474608</v>
      </c>
      <c r="AV30" s="98">
        <v>39.6</v>
      </c>
      <c r="AW30" s="98">
        <v>32.4</v>
      </c>
      <c r="AX30" s="70">
        <f t="shared" si="28"/>
        <v>0.128304</v>
      </c>
      <c r="AY30" s="344">
        <v>467871</v>
      </c>
      <c r="AZ30" s="78">
        <f t="shared" si="15"/>
        <v>233935.5</v>
      </c>
      <c r="BA30" s="76">
        <f t="shared" ref="BA30:BA42" si="51">BA29*POWER(BA$29/BA$24,1/5)</f>
        <v>2428.8000493881364</v>
      </c>
      <c r="BB30" s="70">
        <f t="shared" si="41"/>
        <v>1.0382349191927418</v>
      </c>
      <c r="BC30" s="98">
        <v>42.5</v>
      </c>
      <c r="BD30" s="98">
        <v>26.5</v>
      </c>
      <c r="BE30" s="70">
        <f t="shared" si="29"/>
        <v>0.11262499999999999</v>
      </c>
      <c r="BF30" s="344">
        <v>391874</v>
      </c>
      <c r="BG30" s="78">
        <f t="shared" si="17"/>
        <v>195937</v>
      </c>
      <c r="BH30" s="76">
        <f t="shared" ref="BH30:BH42" si="52">BH29*POWER(BH$29/BH$24,1/5)</f>
        <v>1871.7883303855558</v>
      </c>
      <c r="BI30" s="70">
        <f t="shared" si="42"/>
        <v>0.95530110718524619</v>
      </c>
      <c r="BJ30" s="98">
        <v>49.1</v>
      </c>
      <c r="BK30" s="98">
        <v>34.200000000000003</v>
      </c>
      <c r="BL30" s="70">
        <f t="shared" si="30"/>
        <v>0.16792200000000002</v>
      </c>
      <c r="BM30" s="344">
        <v>1365074</v>
      </c>
      <c r="BN30" s="78">
        <f t="shared" si="19"/>
        <v>682537</v>
      </c>
      <c r="BO30" s="76">
        <f t="shared" ref="BO30:BO42" si="53">BO29*POWER(BO$29/BO$24,1/5)</f>
        <v>8054.9502171064032</v>
      </c>
      <c r="BP30" s="70">
        <f t="shared" si="43"/>
        <v>1.1801485072760016</v>
      </c>
      <c r="BQ30" s="98">
        <v>29</v>
      </c>
      <c r="BR30" s="98">
        <v>27.6</v>
      </c>
      <c r="BS30" s="70">
        <f t="shared" si="31"/>
        <v>8.0040000000000014E-2</v>
      </c>
      <c r="BT30" s="344">
        <v>1733994</v>
      </c>
      <c r="BU30" s="78">
        <f t="shared" si="21"/>
        <v>866997</v>
      </c>
      <c r="BV30" s="76">
        <f t="shared" ref="BV30:BV42" si="54">BV29*POWER(BV$29/BV$24,1/5)</f>
        <v>9941.4476271399799</v>
      </c>
      <c r="BW30" s="70">
        <f t="shared" si="44"/>
        <v>1.1466530595999733</v>
      </c>
      <c r="BX30" s="98">
        <v>48.6</v>
      </c>
      <c r="BY30" s="98">
        <v>35.200000000000003</v>
      </c>
      <c r="BZ30" s="70">
        <f t="shared" si="32"/>
        <v>0.17107200000000003</v>
      </c>
    </row>
    <row r="31" spans="1:78" ht="16.5" customHeight="1">
      <c r="A31" s="273">
        <v>2007</v>
      </c>
      <c r="B31" s="344">
        <v>12643232</v>
      </c>
      <c r="C31" s="78">
        <f t="shared" si="0"/>
        <v>6321616</v>
      </c>
      <c r="D31" s="76">
        <f t="shared" ref="D31:D35" si="55">D30*POWER(D$29/D$24,1/5)</f>
        <v>71319.061473401889</v>
      </c>
      <c r="E31" s="70">
        <f t="shared" si="34"/>
        <v>1.1281776918022526</v>
      </c>
      <c r="F31" s="98">
        <v>37.700000000000003</v>
      </c>
      <c r="G31" s="98">
        <v>31</v>
      </c>
      <c r="H31" s="70">
        <f t="shared" si="33"/>
        <v>0.11687000000000002</v>
      </c>
      <c r="I31" s="344">
        <v>227595</v>
      </c>
      <c r="J31" s="78">
        <f t="shared" ref="J31:J38" si="56">I31/2</f>
        <v>113797.5</v>
      </c>
      <c r="K31" s="76">
        <f t="shared" si="45"/>
        <v>744.25111418055758</v>
      </c>
      <c r="L31" s="70">
        <f t="shared" si="35"/>
        <v>0.65401358920939179</v>
      </c>
      <c r="M31" s="98">
        <v>48.6</v>
      </c>
      <c r="N31" s="98">
        <v>28</v>
      </c>
      <c r="O31" s="70">
        <f t="shared" si="23"/>
        <v>0.13607999999999998</v>
      </c>
      <c r="P31" s="344">
        <v>58216</v>
      </c>
      <c r="Q31" s="78">
        <f t="shared" ref="Q31:Q38" si="57">P31/2</f>
        <v>29108</v>
      </c>
      <c r="R31" s="76">
        <f t="shared" si="46"/>
        <v>287.52356732500243</v>
      </c>
      <c r="S31" s="70">
        <f t="shared" si="36"/>
        <v>0.987781940789482</v>
      </c>
      <c r="T31" s="98">
        <v>39.1</v>
      </c>
      <c r="U31" s="98">
        <v>21.6</v>
      </c>
      <c r="V31" s="70">
        <f t="shared" si="24"/>
        <v>8.4456000000000003E-2</v>
      </c>
      <c r="W31" s="344">
        <v>373528</v>
      </c>
      <c r="X31" s="78">
        <f t="shared" ref="X31:X38" si="58">W31/2</f>
        <v>186764</v>
      </c>
      <c r="Y31" s="76">
        <f t="shared" si="47"/>
        <v>1924.9899010098686</v>
      </c>
      <c r="Z31" s="70">
        <f t="shared" si="37"/>
        <v>1.0307071496701017</v>
      </c>
      <c r="AA31" s="98">
        <v>37.9</v>
      </c>
      <c r="AB31" s="98">
        <v>29.8</v>
      </c>
      <c r="AC31" s="70">
        <f t="shared" si="25"/>
        <v>0.112942</v>
      </c>
      <c r="AD31" s="344">
        <v>302560</v>
      </c>
      <c r="AE31" s="78">
        <f t="shared" ref="AE31:AE36" si="59">AD31/2</f>
        <v>151280</v>
      </c>
      <c r="AF31" s="76">
        <f t="shared" si="48"/>
        <v>1347.3671431735595</v>
      </c>
      <c r="AG31" s="70">
        <f t="shared" si="38"/>
        <v>0.89064459490584313</v>
      </c>
      <c r="AH31" s="98">
        <v>45.4</v>
      </c>
      <c r="AI31" s="98">
        <v>29.5</v>
      </c>
      <c r="AJ31" s="70">
        <f t="shared" si="26"/>
        <v>0.13392999999999999</v>
      </c>
      <c r="AK31" s="344">
        <v>2329265</v>
      </c>
      <c r="AL31" s="78">
        <f t="shared" ref="AL31:AL36" si="60">AK31/2</f>
        <v>1164632.5</v>
      </c>
      <c r="AM31" s="76">
        <f t="shared" si="49"/>
        <v>14815.144732658266</v>
      </c>
      <c r="AN31" s="70">
        <f t="shared" si="39"/>
        <v>1.2720875239750107</v>
      </c>
      <c r="AO31" s="98">
        <v>34.1</v>
      </c>
      <c r="AP31" s="98">
        <v>27.7</v>
      </c>
      <c r="AQ31" s="70">
        <f t="shared" si="27"/>
        <v>9.4456999999999999E-2</v>
      </c>
      <c r="AR31" s="344">
        <v>5306474</v>
      </c>
      <c r="AS31" s="78">
        <f t="shared" ref="AS31:AS36" si="61">AR31/2</f>
        <v>2653237</v>
      </c>
      <c r="AT31" s="76">
        <f t="shared" si="50"/>
        <v>29941.919669621617</v>
      </c>
      <c r="AU31" s="70">
        <f t="shared" si="40"/>
        <v>1.1285052812704488</v>
      </c>
      <c r="AV31" s="98">
        <v>39.200000000000003</v>
      </c>
      <c r="AW31" s="98">
        <v>30.4</v>
      </c>
      <c r="AX31" s="70">
        <f t="shared" si="28"/>
        <v>0.119168</v>
      </c>
      <c r="AY31" s="344">
        <v>468872</v>
      </c>
      <c r="AZ31" s="78">
        <f t="shared" ref="AZ31:AZ36" si="62">AY31/2</f>
        <v>234436</v>
      </c>
      <c r="BA31" s="76">
        <f t="shared" si="51"/>
        <v>2428.6001152358226</v>
      </c>
      <c r="BB31" s="70">
        <f t="shared" si="41"/>
        <v>1.0359330969799103</v>
      </c>
      <c r="BC31" s="98">
        <v>42.7</v>
      </c>
      <c r="BD31" s="98">
        <v>28.4</v>
      </c>
      <c r="BE31" s="70">
        <f t="shared" si="29"/>
        <v>0.12126800000000001</v>
      </c>
      <c r="BF31" s="344">
        <v>395266</v>
      </c>
      <c r="BG31" s="78">
        <f t="shared" ref="BG31:BG36" si="63">BF31/2</f>
        <v>197633</v>
      </c>
      <c r="BH31" s="76">
        <f t="shared" si="52"/>
        <v>1822.8884254773916</v>
      </c>
      <c r="BI31" s="70">
        <f t="shared" si="42"/>
        <v>0.92236034745077577</v>
      </c>
      <c r="BJ31" s="98">
        <v>40.6</v>
      </c>
      <c r="BK31" s="98">
        <v>34.5</v>
      </c>
      <c r="BL31" s="70">
        <f t="shared" si="30"/>
        <v>0.14007</v>
      </c>
      <c r="BM31" s="344">
        <v>1400549</v>
      </c>
      <c r="BN31" s="78">
        <f t="shared" ref="BN31:BN36" si="64">BM31/2</f>
        <v>700274.5</v>
      </c>
      <c r="BO31" s="76">
        <f t="shared" si="53"/>
        <v>8034.9502167260052</v>
      </c>
      <c r="BP31" s="70">
        <f t="shared" si="43"/>
        <v>1.1474000862127645</v>
      </c>
      <c r="BQ31" s="98">
        <v>30.4</v>
      </c>
      <c r="BR31" s="98">
        <v>37.799999999999997</v>
      </c>
      <c r="BS31" s="70">
        <f t="shared" si="31"/>
        <v>0.11491199999999999</v>
      </c>
      <c r="BT31" s="344">
        <v>1752876</v>
      </c>
      <c r="BU31" s="78">
        <f t="shared" ref="BU31:BU36" si="65">BT31/2</f>
        <v>876438</v>
      </c>
      <c r="BV31" s="76">
        <f t="shared" si="54"/>
        <v>9928.9110832998922</v>
      </c>
      <c r="BW31" s="70">
        <f t="shared" si="44"/>
        <v>1.1328709028248309</v>
      </c>
      <c r="BX31" s="98">
        <v>39.1</v>
      </c>
      <c r="BY31" s="98">
        <v>35.5</v>
      </c>
      <c r="BZ31" s="70">
        <f t="shared" si="32"/>
        <v>0.13880499999999998</v>
      </c>
    </row>
    <row r="32" spans="1:78" ht="16.5" customHeight="1">
      <c r="A32" s="273">
        <v>2008</v>
      </c>
      <c r="B32" s="344">
        <v>12736257</v>
      </c>
      <c r="C32" s="78">
        <f t="shared" si="0"/>
        <v>6368128.5</v>
      </c>
      <c r="D32" s="76">
        <f t="shared" si="55"/>
        <v>71344.105395312028</v>
      </c>
      <c r="E32" s="70">
        <f t="shared" si="34"/>
        <v>1.1203308066932385</v>
      </c>
      <c r="F32" s="98">
        <v>33.700000000000003</v>
      </c>
      <c r="G32" s="98">
        <v>30.2</v>
      </c>
      <c r="H32" s="70">
        <f t="shared" si="33"/>
        <v>0.101774</v>
      </c>
      <c r="I32" s="344">
        <v>227431</v>
      </c>
      <c r="J32" s="78">
        <f t="shared" si="56"/>
        <v>113715.5</v>
      </c>
      <c r="K32" s="76">
        <f t="shared" si="45"/>
        <v>722.83760557221785</v>
      </c>
      <c r="L32" s="70">
        <f t="shared" si="35"/>
        <v>0.63565442316326082</v>
      </c>
      <c r="M32" s="98">
        <v>49.9</v>
      </c>
      <c r="N32" s="98">
        <v>26.9</v>
      </c>
      <c r="O32" s="70">
        <f t="shared" si="23"/>
        <v>0.13423099999999999</v>
      </c>
      <c r="P32" s="344">
        <v>58825</v>
      </c>
      <c r="Q32" s="78">
        <f t="shared" si="57"/>
        <v>29412.5</v>
      </c>
      <c r="R32" s="76">
        <f t="shared" si="46"/>
        <v>289.81239401555979</v>
      </c>
      <c r="S32" s="70">
        <f t="shared" ref="S32:S38" si="66">R32/Q32*100</f>
        <v>0.98533750621524785</v>
      </c>
      <c r="T32" s="98">
        <v>50.4</v>
      </c>
      <c r="U32" s="98">
        <v>26.3</v>
      </c>
      <c r="V32" s="70">
        <f t="shared" si="24"/>
        <v>0.132552</v>
      </c>
      <c r="W32" s="344">
        <v>374659</v>
      </c>
      <c r="X32" s="78">
        <f t="shared" si="58"/>
        <v>187329.5</v>
      </c>
      <c r="Y32" s="76">
        <f t="shared" si="47"/>
        <v>1907.2335875181907</v>
      </c>
      <c r="Z32" s="70">
        <f t="shared" ref="Z32:Z38" si="67">Y32/X32*100</f>
        <v>1.0181170544512161</v>
      </c>
      <c r="AA32" s="98">
        <v>46.2</v>
      </c>
      <c r="AB32" s="98">
        <v>30.9</v>
      </c>
      <c r="AC32" s="70">
        <f t="shared" si="25"/>
        <v>0.142758</v>
      </c>
      <c r="AD32" s="344">
        <v>302516</v>
      </c>
      <c r="AE32" s="78">
        <f t="shared" si="59"/>
        <v>151258</v>
      </c>
      <c r="AF32" s="76">
        <f t="shared" si="48"/>
        <v>1301.5034752065942</v>
      </c>
      <c r="AG32" s="70">
        <f t="shared" ref="AG32:AG38" si="68">AF32/AE32*100</f>
        <v>0.86045265388051817</v>
      </c>
      <c r="AH32" s="98">
        <v>45.3</v>
      </c>
      <c r="AI32" s="98">
        <v>27.2</v>
      </c>
      <c r="AJ32" s="70">
        <f t="shared" si="26"/>
        <v>0.12321599999999998</v>
      </c>
      <c r="AK32" s="344">
        <v>2330859</v>
      </c>
      <c r="AL32" s="78">
        <f t="shared" si="60"/>
        <v>1165429.5</v>
      </c>
      <c r="AM32" s="76">
        <f t="shared" si="49"/>
        <v>14520.26085701521</v>
      </c>
      <c r="AN32" s="70">
        <f t="shared" ref="AN32:AN38" si="69">AM32/AL32*100</f>
        <v>1.2459149915988235</v>
      </c>
      <c r="AO32" s="98">
        <v>24.2</v>
      </c>
      <c r="AP32" s="98">
        <v>30.2</v>
      </c>
      <c r="AQ32" s="70">
        <f t="shared" si="27"/>
        <v>7.3083999999999982E-2</v>
      </c>
      <c r="AR32" s="344">
        <v>5335999</v>
      </c>
      <c r="AS32" s="78">
        <f t="shared" si="61"/>
        <v>2667999.5</v>
      </c>
      <c r="AT32" s="76">
        <f t="shared" si="50"/>
        <v>30527.098044600145</v>
      </c>
      <c r="AU32" s="70">
        <f t="shared" ref="AU32:AU38" si="70">AT32/AS32*100</f>
        <v>1.1441942940619045</v>
      </c>
      <c r="AV32" s="98">
        <v>36.9</v>
      </c>
      <c r="AW32" s="98">
        <v>32.299999999999997</v>
      </c>
      <c r="AX32" s="70">
        <f t="shared" si="28"/>
        <v>0.11918699999999999</v>
      </c>
      <c r="AY32" s="344">
        <v>470538</v>
      </c>
      <c r="AZ32" s="78">
        <f t="shared" si="62"/>
        <v>235269</v>
      </c>
      <c r="BA32" s="76">
        <f t="shared" si="51"/>
        <v>2428.4001975417041</v>
      </c>
      <c r="BB32" s="70">
        <f t="shared" ref="BB32:BB38" si="71">BA32/AZ32*100</f>
        <v>1.0321802691989612</v>
      </c>
      <c r="BC32" s="98">
        <v>45.5</v>
      </c>
      <c r="BD32" s="98">
        <v>21.3</v>
      </c>
      <c r="BE32" s="70">
        <f t="shared" si="29"/>
        <v>9.6915000000000001E-2</v>
      </c>
      <c r="BF32" s="344">
        <v>400303</v>
      </c>
      <c r="BG32" s="78">
        <f t="shared" si="63"/>
        <v>200151.5</v>
      </c>
      <c r="BH32" s="76">
        <f t="shared" si="52"/>
        <v>1775.2660158186688</v>
      </c>
      <c r="BI32" s="70">
        <f t="shared" ref="BI32:BI37" si="72">BH32/BG32*100</f>
        <v>0.88696113484968575</v>
      </c>
      <c r="BJ32" s="98">
        <v>40.799999999999997</v>
      </c>
      <c r="BK32" s="98">
        <v>23.8</v>
      </c>
      <c r="BL32" s="70">
        <f t="shared" si="30"/>
        <v>9.7103999999999996E-2</v>
      </c>
      <c r="BM32" s="344">
        <v>1432179</v>
      </c>
      <c r="BN32" s="78">
        <f t="shared" si="64"/>
        <v>716089.5</v>
      </c>
      <c r="BO32" s="76">
        <f t="shared" si="53"/>
        <v>8014.9998752515512</v>
      </c>
      <c r="BP32" s="70">
        <f t="shared" ref="BP32:BP37" si="73">BO32/BN32*100</f>
        <v>1.1192734812131098</v>
      </c>
      <c r="BQ32" s="98">
        <v>37.200000000000003</v>
      </c>
      <c r="BR32" s="98">
        <v>26.4</v>
      </c>
      <c r="BS32" s="70">
        <f t="shared" si="31"/>
        <v>9.8208000000000004E-2</v>
      </c>
      <c r="BT32" s="344">
        <v>1774753</v>
      </c>
      <c r="BU32" s="78">
        <f t="shared" si="65"/>
        <v>887376.5</v>
      </c>
      <c r="BV32" s="76">
        <f t="shared" si="54"/>
        <v>9916.390348518742</v>
      </c>
      <c r="BW32" s="70">
        <f t="shared" ref="BW32:BW37" si="74">BV32/BU32*100</f>
        <v>1.1174952625541403</v>
      </c>
      <c r="BX32" s="98">
        <v>25.7</v>
      </c>
      <c r="BY32" s="98">
        <v>33.9</v>
      </c>
      <c r="BZ32" s="70">
        <f t="shared" si="32"/>
        <v>8.7122999999999992E-2</v>
      </c>
    </row>
    <row r="33" spans="1:78" ht="16.5" customHeight="1">
      <c r="A33" s="273">
        <v>2009</v>
      </c>
      <c r="B33" s="344">
        <v>12828478</v>
      </c>
      <c r="C33" s="78">
        <f t="shared" ref="C33:C42" si="75">B33/2</f>
        <v>6414239</v>
      </c>
      <c r="D33" s="76">
        <f t="shared" si="55"/>
        <v>71369.158111477329</v>
      </c>
      <c r="E33" s="70">
        <f t="shared" ref="E33:E37" si="76">D33/C33*100</f>
        <v>1.1126675839718059</v>
      </c>
      <c r="F33" s="98">
        <v>32.5</v>
      </c>
      <c r="G33" s="98">
        <v>29.9</v>
      </c>
      <c r="H33" s="70">
        <f t="shared" si="33"/>
        <v>9.7174999999999997E-2</v>
      </c>
      <c r="I33" s="344">
        <v>228343</v>
      </c>
      <c r="J33" s="78">
        <f t="shared" si="56"/>
        <v>114171.5</v>
      </c>
      <c r="K33" s="76">
        <f t="shared" si="45"/>
        <v>702.04020400380409</v>
      </c>
      <c r="L33" s="70">
        <f t="shared" si="35"/>
        <v>0.61489969388490484</v>
      </c>
      <c r="M33" s="98">
        <v>45.7</v>
      </c>
      <c r="N33" s="98">
        <v>30.9</v>
      </c>
      <c r="O33" s="70">
        <f t="shared" si="23"/>
        <v>0.14121300000000001</v>
      </c>
      <c r="P33" s="344">
        <v>59374</v>
      </c>
      <c r="Q33" s="78">
        <f t="shared" si="57"/>
        <v>29687</v>
      </c>
      <c r="R33" s="76">
        <f t="shared" si="46"/>
        <v>292.11944087383466</v>
      </c>
      <c r="S33" s="70">
        <f t="shared" si="66"/>
        <v>0.98399784711771032</v>
      </c>
      <c r="T33" s="98">
        <v>48.2</v>
      </c>
      <c r="U33" s="98">
        <v>23</v>
      </c>
      <c r="V33" s="70">
        <f t="shared" si="24"/>
        <v>0.11086000000000001</v>
      </c>
      <c r="W33" s="344">
        <v>375936</v>
      </c>
      <c r="X33" s="78">
        <f t="shared" si="58"/>
        <v>187968</v>
      </c>
      <c r="Y33" s="76">
        <f t="shared" si="47"/>
        <v>1889.6410601682735</v>
      </c>
      <c r="Z33" s="70">
        <f t="shared" si="67"/>
        <v>1.0052993382747455</v>
      </c>
      <c r="AA33" s="98">
        <v>41.6</v>
      </c>
      <c r="AB33" s="98">
        <v>27.8</v>
      </c>
      <c r="AC33" s="70">
        <f t="shared" si="25"/>
        <v>0.115648</v>
      </c>
      <c r="AD33" s="344">
        <v>302865</v>
      </c>
      <c r="AE33" s="78">
        <f t="shared" si="59"/>
        <v>151432.5</v>
      </c>
      <c r="AF33" s="76">
        <f t="shared" si="48"/>
        <v>1257.2009823432682</v>
      </c>
      <c r="AG33" s="70">
        <f t="shared" si="68"/>
        <v>0.83020552546069581</v>
      </c>
      <c r="AH33" s="98">
        <v>43.8</v>
      </c>
      <c r="AI33" s="98">
        <v>32.1</v>
      </c>
      <c r="AJ33" s="70">
        <f t="shared" si="26"/>
        <v>0.140598</v>
      </c>
      <c r="AK33" s="344">
        <v>2333276</v>
      </c>
      <c r="AL33" s="78">
        <f t="shared" si="60"/>
        <v>1166638</v>
      </c>
      <c r="AM33" s="76">
        <f t="shared" si="49"/>
        <v>14231.246414420795</v>
      </c>
      <c r="AN33" s="70">
        <f t="shared" si="69"/>
        <v>1.2198510947201098</v>
      </c>
      <c r="AO33" s="98">
        <v>30.7</v>
      </c>
      <c r="AP33" s="98">
        <v>27.5</v>
      </c>
      <c r="AQ33" s="70">
        <f t="shared" si="27"/>
        <v>8.4425000000000014E-2</v>
      </c>
      <c r="AR33" s="344">
        <v>5360408</v>
      </c>
      <c r="AS33" s="78">
        <f t="shared" si="61"/>
        <v>2680204</v>
      </c>
      <c r="AT33" s="76">
        <f t="shared" si="50"/>
        <v>31123.713018645161</v>
      </c>
      <c r="AU33" s="70">
        <f t="shared" si="70"/>
        <v>1.1612441821087187</v>
      </c>
      <c r="AV33" s="98">
        <v>31.1</v>
      </c>
      <c r="AW33" s="98">
        <v>29.9</v>
      </c>
      <c r="AX33" s="70">
        <f t="shared" si="28"/>
        <v>9.2989000000000002E-2</v>
      </c>
      <c r="AY33" s="344">
        <v>472692</v>
      </c>
      <c r="AZ33" s="78">
        <f t="shared" si="62"/>
        <v>236346</v>
      </c>
      <c r="BA33" s="76">
        <f t="shared" si="51"/>
        <v>2428.200296304426</v>
      </c>
      <c r="BB33" s="70">
        <f t="shared" si="71"/>
        <v>1.027392169236808</v>
      </c>
      <c r="BC33" s="98">
        <v>55.5</v>
      </c>
      <c r="BD33" s="98">
        <v>22.4</v>
      </c>
      <c r="BE33" s="70">
        <f t="shared" si="29"/>
        <v>0.12431999999999999</v>
      </c>
      <c r="BF33" s="344">
        <v>406066</v>
      </c>
      <c r="BG33" s="78">
        <f t="shared" si="63"/>
        <v>203033</v>
      </c>
      <c r="BH33" s="76">
        <f t="shared" si="52"/>
        <v>1728.8877272317607</v>
      </c>
      <c r="BI33" s="70">
        <f t="shared" si="72"/>
        <v>0.85153040502369604</v>
      </c>
      <c r="BJ33" s="98">
        <v>48.5</v>
      </c>
      <c r="BK33" s="98">
        <v>39</v>
      </c>
      <c r="BL33" s="70">
        <f t="shared" si="30"/>
        <v>0.18914999999999998</v>
      </c>
      <c r="BM33" s="344">
        <v>1465022</v>
      </c>
      <c r="BN33" s="78">
        <f t="shared" si="64"/>
        <v>732511</v>
      </c>
      <c r="BO33" s="76">
        <f t="shared" si="53"/>
        <v>7995.0990693826971</v>
      </c>
      <c r="BP33" s="70">
        <f t="shared" si="73"/>
        <v>1.0914647110258682</v>
      </c>
      <c r="BQ33" s="98">
        <v>18.5</v>
      </c>
      <c r="BR33" s="98">
        <v>40.4</v>
      </c>
      <c r="BS33" s="70">
        <f t="shared" si="31"/>
        <v>7.4740000000000001E-2</v>
      </c>
      <c r="BT33" s="344">
        <v>1796140</v>
      </c>
      <c r="BU33" s="78">
        <f t="shared" si="65"/>
        <v>898070</v>
      </c>
      <c r="BV33" s="76">
        <f t="shared" si="54"/>
        <v>9903.8854028607038</v>
      </c>
      <c r="BW33" s="70">
        <f t="shared" si="74"/>
        <v>1.1027965974657548</v>
      </c>
      <c r="BX33" s="98">
        <v>28.4</v>
      </c>
      <c r="BY33" s="98">
        <v>33</v>
      </c>
      <c r="BZ33" s="70">
        <f t="shared" si="32"/>
        <v>9.3719999999999998E-2</v>
      </c>
    </row>
    <row r="34" spans="1:78" ht="16.5" customHeight="1">
      <c r="A34" s="273">
        <v>2010</v>
      </c>
      <c r="B34" s="344">
        <v>12911803</v>
      </c>
      <c r="C34" s="78">
        <f t="shared" si="75"/>
        <v>6455901.5</v>
      </c>
      <c r="D34" s="76">
        <f t="shared" si="55"/>
        <v>71394.219624985926</v>
      </c>
      <c r="E34" s="70">
        <f t="shared" si="76"/>
        <v>1.1058752929391182</v>
      </c>
      <c r="F34" s="98">
        <v>34.4</v>
      </c>
      <c r="G34" s="98">
        <v>30</v>
      </c>
      <c r="H34" s="70">
        <f t="shared" si="33"/>
        <v>0.1032</v>
      </c>
      <c r="I34" s="344">
        <v>229277</v>
      </c>
      <c r="J34" s="78">
        <f t="shared" si="56"/>
        <v>114638.5</v>
      </c>
      <c r="K34" s="76">
        <f t="shared" si="45"/>
        <v>681.84118291347227</v>
      </c>
      <c r="L34" s="70">
        <f t="shared" si="35"/>
        <v>0.59477503885123428</v>
      </c>
      <c r="M34" s="98">
        <v>36.4</v>
      </c>
      <c r="N34" s="98">
        <v>36.299999999999997</v>
      </c>
      <c r="O34" s="70">
        <f t="shared" si="23"/>
        <v>0.132132</v>
      </c>
      <c r="P34" s="344">
        <v>60168</v>
      </c>
      <c r="Q34" s="78">
        <f t="shared" si="57"/>
        <v>30084</v>
      </c>
      <c r="R34" s="76">
        <f t="shared" si="46"/>
        <v>294.44485294117646</v>
      </c>
      <c r="S34" s="70">
        <f t="shared" si="66"/>
        <v>0.97874236451660834</v>
      </c>
      <c r="T34" s="98">
        <v>66.2</v>
      </c>
      <c r="U34" s="98">
        <v>15.8</v>
      </c>
      <c r="V34" s="70">
        <f t="shared" si="24"/>
        <v>0.10459599999999999</v>
      </c>
      <c r="W34" s="344">
        <v>377590</v>
      </c>
      <c r="X34" s="78">
        <f t="shared" si="58"/>
        <v>188795</v>
      </c>
      <c r="Y34" s="76">
        <f t="shared" si="47"/>
        <v>1872.2108081791632</v>
      </c>
      <c r="Z34" s="70">
        <f t="shared" si="67"/>
        <v>0.99166334287410318</v>
      </c>
      <c r="AA34" s="98">
        <v>28.9</v>
      </c>
      <c r="AB34" s="98">
        <v>40.4</v>
      </c>
      <c r="AC34" s="70">
        <f t="shared" si="25"/>
        <v>0.116756</v>
      </c>
      <c r="AD34" s="344">
        <v>303036</v>
      </c>
      <c r="AE34" s="78">
        <f t="shared" si="59"/>
        <v>151518</v>
      </c>
      <c r="AF34" s="76">
        <f t="shared" si="48"/>
        <v>1214.4065230052413</v>
      </c>
      <c r="AG34" s="70">
        <f t="shared" si="68"/>
        <v>0.80149323711060161</v>
      </c>
      <c r="AH34" s="98">
        <v>33.1</v>
      </c>
      <c r="AI34" s="98">
        <v>25</v>
      </c>
      <c r="AJ34" s="70">
        <f t="shared" si="26"/>
        <v>8.2750000000000004E-2</v>
      </c>
      <c r="AK34" s="344">
        <v>2336418</v>
      </c>
      <c r="AL34" s="78">
        <f t="shared" si="60"/>
        <v>1168209</v>
      </c>
      <c r="AM34" s="76">
        <f t="shared" si="49"/>
        <v>13947.984578398033</v>
      </c>
      <c r="AN34" s="70">
        <f t="shared" si="69"/>
        <v>1.1939631160518394</v>
      </c>
      <c r="AO34" s="98">
        <v>34.700000000000003</v>
      </c>
      <c r="AP34" s="98">
        <v>30.2</v>
      </c>
      <c r="AQ34" s="70">
        <f t="shared" si="27"/>
        <v>0.104794</v>
      </c>
      <c r="AR34" s="344">
        <v>5389079</v>
      </c>
      <c r="AS34" s="78">
        <f t="shared" si="61"/>
        <v>2694539.5</v>
      </c>
      <c r="AT34" s="76">
        <f t="shared" si="50"/>
        <v>31731.988106164925</v>
      </c>
      <c r="AU34" s="70">
        <f t="shared" si="70"/>
        <v>1.1776404875922184</v>
      </c>
      <c r="AV34" s="98">
        <v>33.4</v>
      </c>
      <c r="AW34" s="98">
        <v>29.5</v>
      </c>
      <c r="AX34" s="70">
        <f t="shared" si="28"/>
        <v>9.8529999999999993E-2</v>
      </c>
      <c r="AY34" s="344">
        <v>475253</v>
      </c>
      <c r="AZ34" s="78">
        <f t="shared" si="62"/>
        <v>237626.5</v>
      </c>
      <c r="BA34" s="76">
        <f t="shared" si="51"/>
        <v>2428.0004115226338</v>
      </c>
      <c r="BB34" s="70">
        <f t="shared" si="71"/>
        <v>1.021771734853913</v>
      </c>
      <c r="BC34" s="98">
        <v>51.4</v>
      </c>
      <c r="BD34" s="98">
        <v>26.4</v>
      </c>
      <c r="BE34" s="70">
        <f t="shared" si="29"/>
        <v>0.13569599999999998</v>
      </c>
      <c r="BF34" s="344">
        <v>411574</v>
      </c>
      <c r="BG34" s="78">
        <f t="shared" si="63"/>
        <v>205787</v>
      </c>
      <c r="BH34" s="76">
        <f t="shared" si="52"/>
        <v>1683.7210574293526</v>
      </c>
      <c r="BI34" s="70">
        <f t="shared" si="72"/>
        <v>0.81818630789571389</v>
      </c>
      <c r="BJ34" s="98">
        <v>40.6</v>
      </c>
      <c r="BK34" s="98">
        <v>29</v>
      </c>
      <c r="BL34" s="70">
        <f t="shared" si="30"/>
        <v>0.11774000000000001</v>
      </c>
      <c r="BM34" s="344">
        <v>1486380</v>
      </c>
      <c r="BN34" s="78">
        <f t="shared" si="64"/>
        <v>743190</v>
      </c>
      <c r="BO34" s="76">
        <f t="shared" si="53"/>
        <v>7975.2476761252456</v>
      </c>
      <c r="BP34" s="70">
        <f t="shared" si="73"/>
        <v>1.0731101974091746</v>
      </c>
      <c r="BQ34" s="98">
        <v>33.299999999999997</v>
      </c>
      <c r="BR34" s="98">
        <v>34</v>
      </c>
      <c r="BS34" s="70">
        <f t="shared" si="31"/>
        <v>0.11321999999999997</v>
      </c>
      <c r="BT34" s="344">
        <v>1814345</v>
      </c>
      <c r="BU34" s="78">
        <f t="shared" si="65"/>
        <v>907172.5</v>
      </c>
      <c r="BV34" s="76">
        <f t="shared" si="54"/>
        <v>9891.3962264150923</v>
      </c>
      <c r="BW34" s="70">
        <f t="shared" si="74"/>
        <v>1.0903545055008934</v>
      </c>
      <c r="BX34" s="98">
        <v>29.5</v>
      </c>
      <c r="BY34" s="98">
        <v>30.6</v>
      </c>
      <c r="BZ34" s="70">
        <f t="shared" si="32"/>
        <v>9.0270000000000017E-2</v>
      </c>
    </row>
    <row r="35" spans="1:78" ht="16.5" customHeight="1">
      <c r="A35" s="273">
        <v>2011</v>
      </c>
      <c r="B35" s="344">
        <v>12984352</v>
      </c>
      <c r="C35" s="78">
        <f t="shared" si="75"/>
        <v>6492176</v>
      </c>
      <c r="D35" s="76">
        <f t="shared" si="55"/>
        <v>71419.289938927031</v>
      </c>
      <c r="E35" s="70">
        <f t="shared" si="76"/>
        <v>1.1000824675567489</v>
      </c>
      <c r="F35" s="98">
        <v>36.4</v>
      </c>
      <c r="G35" s="98">
        <v>32</v>
      </c>
      <c r="H35" s="70">
        <f t="shared" si="33"/>
        <v>0.11648</v>
      </c>
      <c r="I35" s="344">
        <v>229485</v>
      </c>
      <c r="J35" s="78">
        <f t="shared" si="56"/>
        <v>114742.5</v>
      </c>
      <c r="K35" s="76">
        <f t="shared" si="45"/>
        <v>662.22332576600411</v>
      </c>
      <c r="L35" s="70">
        <f t="shared" si="35"/>
        <v>0.57713865896769212</v>
      </c>
      <c r="M35" s="98">
        <v>56.2</v>
      </c>
      <c r="N35" s="98">
        <v>30.8</v>
      </c>
      <c r="O35" s="70">
        <f t="shared" si="23"/>
        <v>0.173096</v>
      </c>
      <c r="P35" s="344">
        <v>61158</v>
      </c>
      <c r="Q35" s="78">
        <f t="shared" si="57"/>
        <v>30579</v>
      </c>
      <c r="R35" s="76">
        <f t="shared" si="46"/>
        <v>296.78877641353381</v>
      </c>
      <c r="S35" s="70">
        <f t="shared" si="66"/>
        <v>0.97056403549342296</v>
      </c>
      <c r="T35" s="98">
        <v>52.1</v>
      </c>
      <c r="U35" s="98">
        <v>23.9</v>
      </c>
      <c r="V35" s="70">
        <f t="shared" si="24"/>
        <v>0.124519</v>
      </c>
      <c r="W35" s="344">
        <v>378400</v>
      </c>
      <c r="X35" s="78">
        <f t="shared" si="58"/>
        <v>189200</v>
      </c>
      <c r="Y35" s="76">
        <f t="shared" si="47"/>
        <v>1854.9413347055117</v>
      </c>
      <c r="Z35" s="70">
        <f t="shared" si="67"/>
        <v>0.98041296760333596</v>
      </c>
      <c r="AA35" s="98">
        <v>40.6</v>
      </c>
      <c r="AB35" s="98">
        <v>34.299999999999997</v>
      </c>
      <c r="AC35" s="70">
        <f t="shared" si="25"/>
        <v>0.13925799999999999</v>
      </c>
      <c r="AD35" s="344">
        <v>303268</v>
      </c>
      <c r="AE35" s="78">
        <f t="shared" si="59"/>
        <v>151634</v>
      </c>
      <c r="AF35" s="76">
        <f t="shared" si="48"/>
        <v>1173.0687645255136</v>
      </c>
      <c r="AG35" s="70">
        <f t="shared" si="68"/>
        <v>0.77361855818979497</v>
      </c>
      <c r="AH35" s="98">
        <v>30.4</v>
      </c>
      <c r="AI35" s="98">
        <v>31</v>
      </c>
      <c r="AJ35" s="70">
        <f t="shared" si="26"/>
        <v>9.423999999999999E-2</v>
      </c>
      <c r="AK35" s="344">
        <v>2338104</v>
      </c>
      <c r="AL35" s="78">
        <f t="shared" si="60"/>
        <v>1169052</v>
      </c>
      <c r="AM35" s="76">
        <f t="shared" si="49"/>
        <v>13670.360847809639</v>
      </c>
      <c r="AN35" s="70">
        <f t="shared" si="69"/>
        <v>1.1693543869570933</v>
      </c>
      <c r="AO35" s="98">
        <v>29</v>
      </c>
      <c r="AP35" s="98">
        <v>31.3</v>
      </c>
      <c r="AQ35" s="70">
        <f t="shared" si="27"/>
        <v>9.0770000000000003E-2</v>
      </c>
      <c r="AR35" s="344">
        <v>5413255</v>
      </c>
      <c r="AS35" s="78">
        <f t="shared" si="61"/>
        <v>2706627.5</v>
      </c>
      <c r="AT35" s="76">
        <f t="shared" si="50"/>
        <v>32352.151189884738</v>
      </c>
      <c r="AU35" s="70">
        <f t="shared" si="70"/>
        <v>1.1952938182252542</v>
      </c>
      <c r="AV35" s="98">
        <v>37.6</v>
      </c>
      <c r="AW35" s="98">
        <v>33.299999999999997</v>
      </c>
      <c r="AX35" s="70">
        <f t="shared" si="28"/>
        <v>0.12520799999999999</v>
      </c>
      <c r="AY35" s="344">
        <v>478552</v>
      </c>
      <c r="AZ35" s="78">
        <f t="shared" si="62"/>
        <v>239276</v>
      </c>
      <c r="BA35" s="76">
        <f t="shared" si="51"/>
        <v>2427.8005431949723</v>
      </c>
      <c r="BB35" s="70">
        <f t="shared" si="71"/>
        <v>1.0146444036154785</v>
      </c>
      <c r="BC35" s="98">
        <v>50.3</v>
      </c>
      <c r="BD35" s="98">
        <v>29.1</v>
      </c>
      <c r="BE35" s="70">
        <f t="shared" si="29"/>
        <v>0.146373</v>
      </c>
      <c r="BF35" s="344">
        <v>416854</v>
      </c>
      <c r="BG35" s="78">
        <f t="shared" si="63"/>
        <v>208427</v>
      </c>
      <c r="BH35" s="76">
        <f t="shared" si="52"/>
        <v>1639.7343532365717</v>
      </c>
      <c r="BI35" s="70">
        <f t="shared" si="72"/>
        <v>0.78671878078971136</v>
      </c>
      <c r="BJ35" s="98">
        <v>43.1</v>
      </c>
      <c r="BK35" s="98">
        <v>27.9</v>
      </c>
      <c r="BL35" s="70">
        <f t="shared" si="30"/>
        <v>0.12024900000000001</v>
      </c>
      <c r="BM35" s="344">
        <v>1508690</v>
      </c>
      <c r="BN35" s="78">
        <f t="shared" si="64"/>
        <v>754345</v>
      </c>
      <c r="BO35" s="76">
        <f t="shared" si="53"/>
        <v>7955.4455727903878</v>
      </c>
      <c r="BP35" s="70">
        <f t="shared" si="73"/>
        <v>1.0546163324195676</v>
      </c>
      <c r="BQ35" s="98">
        <v>31.5</v>
      </c>
      <c r="BR35" s="98">
        <v>28.8</v>
      </c>
      <c r="BS35" s="70">
        <f t="shared" si="31"/>
        <v>9.0720000000000009E-2</v>
      </c>
      <c r="BT35" s="344">
        <v>1827548</v>
      </c>
      <c r="BU35" s="78">
        <f t="shared" si="65"/>
        <v>913774</v>
      </c>
      <c r="BV35" s="76">
        <f t="shared" si="54"/>
        <v>9878.9227992963297</v>
      </c>
      <c r="BW35" s="70">
        <f t="shared" si="74"/>
        <v>1.0811122661945218</v>
      </c>
      <c r="BX35" s="98">
        <v>42.8</v>
      </c>
      <c r="BY35" s="98">
        <v>33.799999999999997</v>
      </c>
      <c r="BZ35" s="70">
        <f t="shared" si="32"/>
        <v>0.14466399999999999</v>
      </c>
    </row>
    <row r="36" spans="1:78" ht="16.5" customHeight="1">
      <c r="A36" s="273">
        <v>2012</v>
      </c>
      <c r="B36" s="344">
        <v>13099853</v>
      </c>
      <c r="C36" s="78">
        <f t="shared" si="75"/>
        <v>6549926.5</v>
      </c>
      <c r="D36" s="76">
        <f t="shared" ref="D36:D42" si="77">D35*POWER(D$29/D$24,1/5)</f>
        <v>71444.369056390948</v>
      </c>
      <c r="E36" s="70">
        <f t="shared" si="76"/>
        <v>1.0907659659446707</v>
      </c>
      <c r="F36" s="98">
        <v>34.6</v>
      </c>
      <c r="G36" s="98">
        <v>31.6</v>
      </c>
      <c r="H36" s="70">
        <f t="shared" si="33"/>
        <v>0.10933600000000002</v>
      </c>
      <c r="I36" s="344">
        <v>229839</v>
      </c>
      <c r="J36" s="78">
        <f t="shared" si="56"/>
        <v>114919.5</v>
      </c>
      <c r="K36" s="76">
        <f t="shared" si="45"/>
        <v>643.1699113783792</v>
      </c>
      <c r="L36" s="70">
        <f t="shared" ref="L36" si="78">K36/J36*100</f>
        <v>0.55966995277422826</v>
      </c>
      <c r="M36" s="98">
        <v>47.3</v>
      </c>
      <c r="N36" s="98">
        <v>29.9</v>
      </c>
      <c r="O36" s="70">
        <f t="shared" si="23"/>
        <v>0.14142699999999997</v>
      </c>
      <c r="P36" s="344">
        <v>61251</v>
      </c>
      <c r="Q36" s="78">
        <f t="shared" si="57"/>
        <v>30625.5</v>
      </c>
      <c r="R36" s="76">
        <f t="shared" si="46"/>
        <v>299.15135865064588</v>
      </c>
      <c r="S36" s="70">
        <f t="shared" si="66"/>
        <v>0.97680481510716843</v>
      </c>
      <c r="T36" s="18">
        <f>((T37/T35)^(1/2))*T35</f>
        <v>50.267782923061169</v>
      </c>
      <c r="U36" s="18">
        <v>21.8</v>
      </c>
      <c r="V36" s="70">
        <f t="shared" si="24"/>
        <v>0.10958376677227337</v>
      </c>
      <c r="W36" s="344">
        <v>376043</v>
      </c>
      <c r="X36" s="78">
        <f t="shared" si="58"/>
        <v>188021.5</v>
      </c>
      <c r="Y36" s="76">
        <f t="shared" si="47"/>
        <v>1837.8311567090332</v>
      </c>
      <c r="Z36" s="70">
        <f t="shared" si="67"/>
        <v>0.97745798044853016</v>
      </c>
      <c r="AA36" s="98">
        <v>35.1</v>
      </c>
      <c r="AB36" s="98">
        <v>35.1</v>
      </c>
      <c r="AC36" s="70">
        <f t="shared" si="25"/>
        <v>0.123201</v>
      </c>
      <c r="AD36" s="344">
        <v>303288</v>
      </c>
      <c r="AE36" s="78">
        <f t="shared" si="59"/>
        <v>151644</v>
      </c>
      <c r="AF36" s="76">
        <f t="shared" si="48"/>
        <v>1133.1381215740357</v>
      </c>
      <c r="AG36" s="70">
        <f t="shared" si="68"/>
        <v>0.74723571099023756</v>
      </c>
      <c r="AH36" s="98">
        <v>44.6</v>
      </c>
      <c r="AI36" s="98">
        <v>35.700000000000003</v>
      </c>
      <c r="AJ36" s="70">
        <f t="shared" si="26"/>
        <v>0.15922200000000003</v>
      </c>
      <c r="AK36" s="344">
        <v>2342467</v>
      </c>
      <c r="AL36" s="78">
        <f t="shared" si="60"/>
        <v>1171233.5</v>
      </c>
      <c r="AM36" s="76">
        <f t="shared" si="49"/>
        <v>13398.263000573968</v>
      </c>
      <c r="AN36" s="70">
        <f t="shared" si="69"/>
        <v>1.1439446532714415</v>
      </c>
      <c r="AO36" s="98">
        <v>36.4</v>
      </c>
      <c r="AP36" s="98">
        <v>28.9</v>
      </c>
      <c r="AQ36" s="70">
        <f t="shared" si="27"/>
        <v>0.10519599999999998</v>
      </c>
      <c r="AR36" s="344">
        <v>5452838</v>
      </c>
      <c r="AS36" s="78">
        <f t="shared" si="61"/>
        <v>2726419</v>
      </c>
      <c r="AT36" s="76">
        <f t="shared" si="50"/>
        <v>32984.434606220399</v>
      </c>
      <c r="AU36" s="70">
        <f t="shared" si="70"/>
        <v>1.2098079791191449</v>
      </c>
      <c r="AV36" s="98">
        <v>37.799999999999997</v>
      </c>
      <c r="AW36" s="98">
        <v>31.5</v>
      </c>
      <c r="AX36" s="70">
        <f t="shared" si="28"/>
        <v>0.11906999999999998</v>
      </c>
      <c r="AY36" s="344">
        <v>484424</v>
      </c>
      <c r="AZ36" s="78">
        <f t="shared" si="62"/>
        <v>242212</v>
      </c>
      <c r="BA36" s="76">
        <f t="shared" si="51"/>
        <v>2427.6006913200877</v>
      </c>
      <c r="BB36" s="70">
        <f t="shared" si="71"/>
        <v>1.002262766221363</v>
      </c>
      <c r="BC36" s="98">
        <v>37.700000000000003</v>
      </c>
      <c r="BD36" s="98">
        <v>36.200000000000003</v>
      </c>
      <c r="BE36" s="70">
        <f t="shared" si="29"/>
        <v>0.13647400000000004</v>
      </c>
      <c r="BF36" s="344">
        <v>423249</v>
      </c>
      <c r="BG36" s="78">
        <f t="shared" si="63"/>
        <v>211624.5</v>
      </c>
      <c r="BH36" s="76">
        <f t="shared" si="52"/>
        <v>1596.8967884081799</v>
      </c>
      <c r="BI36" s="70">
        <f t="shared" si="72"/>
        <v>0.75458975137953299</v>
      </c>
      <c r="BJ36" s="98">
        <v>33.200000000000003</v>
      </c>
      <c r="BK36" s="98">
        <v>32.299999999999997</v>
      </c>
      <c r="BL36" s="70">
        <f t="shared" si="30"/>
        <v>0.107236</v>
      </c>
      <c r="BM36" s="344">
        <v>1546673</v>
      </c>
      <c r="BN36" s="78">
        <f t="shared" si="64"/>
        <v>773336.5</v>
      </c>
      <c r="BO36" s="76">
        <f t="shared" si="53"/>
        <v>7935.6926369939456</v>
      </c>
      <c r="BP36" s="70">
        <f t="shared" si="73"/>
        <v>1.026162949375071</v>
      </c>
      <c r="BQ36" s="98">
        <v>17.600000000000001</v>
      </c>
      <c r="BR36" s="98">
        <v>36.1</v>
      </c>
      <c r="BS36" s="70">
        <f t="shared" si="31"/>
        <v>6.3536000000000009E-2</v>
      </c>
      <c r="BT36" s="344">
        <v>1850512</v>
      </c>
      <c r="BU36" s="78">
        <f t="shared" si="65"/>
        <v>925256</v>
      </c>
      <c r="BV36" s="76">
        <f t="shared" si="54"/>
        <v>9866.4651016439166</v>
      </c>
      <c r="BW36" s="70">
        <f t="shared" si="74"/>
        <v>1.0663497563532596</v>
      </c>
      <c r="BX36" s="98">
        <v>29.9</v>
      </c>
      <c r="BY36" s="98">
        <v>31.9</v>
      </c>
      <c r="BZ36" s="70">
        <f t="shared" si="32"/>
        <v>9.5380999999999994E-2</v>
      </c>
    </row>
    <row r="37" spans="1:78" ht="16.5" customHeight="1">
      <c r="A37" s="273">
        <v>2013</v>
      </c>
      <c r="B37" s="344">
        <v>13216481</v>
      </c>
      <c r="C37" s="78">
        <f t="shared" si="75"/>
        <v>6608240.5</v>
      </c>
      <c r="D37" s="76">
        <f t="shared" si="77"/>
        <v>71469.456980469069</v>
      </c>
      <c r="E37" s="70">
        <f t="shared" si="76"/>
        <v>1.0815202167728168</v>
      </c>
      <c r="F37" s="98">
        <v>33.4</v>
      </c>
      <c r="G37" s="98">
        <v>31.7</v>
      </c>
      <c r="H37" s="70">
        <f t="shared" si="33"/>
        <v>0.105878</v>
      </c>
      <c r="I37" s="344">
        <v>229885</v>
      </c>
      <c r="J37" s="78">
        <f t="shared" si="56"/>
        <v>114942.5</v>
      </c>
      <c r="K37" s="76">
        <f t="shared" si="45"/>
        <v>624.66469966755767</v>
      </c>
      <c r="L37" s="70">
        <f t="shared" ref="L37:L38" si="79">K37/J37*100</f>
        <v>0.54345842457538129</v>
      </c>
      <c r="M37" s="98">
        <v>34.1</v>
      </c>
      <c r="N37" s="98">
        <v>27</v>
      </c>
      <c r="O37" s="70">
        <f t="shared" si="23"/>
        <v>9.2070000000000013E-2</v>
      </c>
      <c r="P37" s="344">
        <v>60986</v>
      </c>
      <c r="Q37" s="78">
        <f t="shared" si="57"/>
        <v>30493</v>
      </c>
      <c r="R37" s="76">
        <f t="shared" si="46"/>
        <v>301.53274818530662</v>
      </c>
      <c r="S37" s="70">
        <f t="shared" si="66"/>
        <v>0.9888589124891175</v>
      </c>
      <c r="T37" s="98">
        <v>48.5</v>
      </c>
      <c r="U37" s="98">
        <v>23.1</v>
      </c>
      <c r="V37" s="70">
        <f t="shared" si="24"/>
        <v>0.11203500000000002</v>
      </c>
      <c r="W37" s="344">
        <v>373213</v>
      </c>
      <c r="X37" s="78">
        <f t="shared" si="58"/>
        <v>186606.5</v>
      </c>
      <c r="Y37" s="76">
        <f t="shared" si="47"/>
        <v>1820.8788048311458</v>
      </c>
      <c r="Z37" s="70">
        <f t="shared" si="67"/>
        <v>0.97578530481582681</v>
      </c>
      <c r="AA37" s="98">
        <v>45.9</v>
      </c>
      <c r="AB37" s="98">
        <v>30.9</v>
      </c>
      <c r="AC37" s="70">
        <f t="shared" si="25"/>
        <v>0.14183099999999998</v>
      </c>
      <c r="AD37" s="344">
        <v>302668</v>
      </c>
      <c r="AE37" s="78">
        <f t="shared" ref="AE37:AE38" si="80">AD37/2</f>
        <v>151334</v>
      </c>
      <c r="AF37" s="76">
        <f t="shared" si="48"/>
        <v>1094.5666966792787</v>
      </c>
      <c r="AG37" s="70">
        <f t="shared" si="68"/>
        <v>0.72327877190801726</v>
      </c>
      <c r="AH37" s="98">
        <v>43</v>
      </c>
      <c r="AI37" s="98">
        <v>37.700000000000003</v>
      </c>
      <c r="AJ37" s="70">
        <f t="shared" si="26"/>
        <v>0.16211000000000003</v>
      </c>
      <c r="AK37" s="344">
        <v>2343983</v>
      </c>
      <c r="AL37" s="78">
        <f t="shared" ref="AL37:AL38" si="81">AK37/2</f>
        <v>1171991.5</v>
      </c>
      <c r="AM37" s="76">
        <f t="shared" si="49"/>
        <v>13131.581048302194</v>
      </c>
      <c r="AN37" s="70">
        <f t="shared" si="69"/>
        <v>1.120450195099725</v>
      </c>
      <c r="AO37" s="98">
        <v>21.1</v>
      </c>
      <c r="AP37" s="98">
        <v>23.8</v>
      </c>
      <c r="AQ37" s="70">
        <f t="shared" si="27"/>
        <v>5.0218000000000006E-2</v>
      </c>
      <c r="AR37" s="344">
        <v>5491013</v>
      </c>
      <c r="AS37" s="78">
        <f t="shared" ref="AS37:AS38" si="82">AR37/2</f>
        <v>2745506.5</v>
      </c>
      <c r="AT37" s="76">
        <f t="shared" si="50"/>
        <v>33629.07523232016</v>
      </c>
      <c r="AU37" s="70">
        <f t="shared" si="70"/>
        <v>1.2248769118674518</v>
      </c>
      <c r="AV37" s="98">
        <v>38.1</v>
      </c>
      <c r="AW37" s="98">
        <v>33.9</v>
      </c>
      <c r="AX37" s="70">
        <f t="shared" si="28"/>
        <v>0.129159</v>
      </c>
      <c r="AY37" s="344">
        <v>489768</v>
      </c>
      <c r="AZ37" s="78">
        <f t="shared" ref="AZ37:AZ38" si="83">AY37/2</f>
        <v>244884</v>
      </c>
      <c r="BA37" s="76">
        <f t="shared" si="51"/>
        <v>2427.4008558966252</v>
      </c>
      <c r="BB37" s="70">
        <f t="shared" si="71"/>
        <v>0.99124518379993187</v>
      </c>
      <c r="BC37" s="98">
        <v>41.5</v>
      </c>
      <c r="BD37" s="98">
        <v>32.799999999999997</v>
      </c>
      <c r="BE37" s="70">
        <f t="shared" si="29"/>
        <v>0.13611999999999999</v>
      </c>
      <c r="BF37" s="344">
        <v>428947</v>
      </c>
      <c r="BG37" s="78">
        <f t="shared" ref="BG37" si="84">BF37/2</f>
        <v>214473.5</v>
      </c>
      <c r="BH37" s="76">
        <f t="shared" si="52"/>
        <v>1555.178342025288</v>
      </c>
      <c r="BI37" s="70">
        <f t="shared" si="72"/>
        <v>0.72511445098125782</v>
      </c>
      <c r="BJ37" s="98">
        <v>39.9</v>
      </c>
      <c r="BK37" s="98">
        <v>31.8</v>
      </c>
      <c r="BL37" s="70">
        <f t="shared" si="30"/>
        <v>0.12688199999999999</v>
      </c>
      <c r="BM37" s="344">
        <v>1592362</v>
      </c>
      <c r="BN37" s="78">
        <f t="shared" ref="BN37" si="85">BM37/2</f>
        <v>796181</v>
      </c>
      <c r="BO37" s="76">
        <f t="shared" si="53"/>
        <v>7915.988746655612</v>
      </c>
      <c r="BP37" s="70">
        <f t="shared" si="73"/>
        <v>0.99424486977905924</v>
      </c>
      <c r="BQ37" s="98">
        <v>24.4</v>
      </c>
      <c r="BR37" s="98">
        <v>26.8</v>
      </c>
      <c r="BS37" s="70">
        <f t="shared" si="31"/>
        <v>6.5391999999999992E-2</v>
      </c>
      <c r="BT37" s="344">
        <v>1874205</v>
      </c>
      <c r="BU37" s="78">
        <f t="shared" ref="BU37" si="86">BT37/2</f>
        <v>937102.5</v>
      </c>
      <c r="BV37" s="76">
        <f t="shared" si="54"/>
        <v>9854.0231136223956</v>
      </c>
      <c r="BW37" s="70">
        <f t="shared" si="74"/>
        <v>1.0515416524470265</v>
      </c>
      <c r="BX37" s="98">
        <v>39</v>
      </c>
      <c r="BY37" s="98">
        <v>34.6</v>
      </c>
      <c r="BZ37" s="70">
        <f t="shared" si="32"/>
        <v>0.13494</v>
      </c>
    </row>
    <row r="38" spans="1:78" ht="16.5" customHeight="1">
      <c r="A38" s="273">
        <v>2014</v>
      </c>
      <c r="B38" s="344">
        <v>13320372</v>
      </c>
      <c r="C38" s="78">
        <f t="shared" si="75"/>
        <v>6660186</v>
      </c>
      <c r="D38" s="76">
        <f t="shared" si="77"/>
        <v>71494.553714253852</v>
      </c>
      <c r="E38" s="70">
        <f>D38/C38*100</f>
        <v>1.0734618179470341</v>
      </c>
      <c r="F38" s="98">
        <v>37.799999999999997</v>
      </c>
      <c r="G38" s="98">
        <v>30.1</v>
      </c>
      <c r="H38" s="70">
        <f t="shared" si="33"/>
        <v>0.113778</v>
      </c>
      <c r="I38" s="344">
        <v>229803</v>
      </c>
      <c r="J38" s="78">
        <f t="shared" si="56"/>
        <v>114901.5</v>
      </c>
      <c r="K38" s="76">
        <f t="shared" si="45"/>
        <v>606.69191780832602</v>
      </c>
      <c r="L38" s="70">
        <f t="shared" si="79"/>
        <v>0.52801044182045143</v>
      </c>
      <c r="M38" s="98">
        <v>52.2</v>
      </c>
      <c r="N38" s="98">
        <v>38</v>
      </c>
      <c r="O38" s="70">
        <f t="shared" si="23"/>
        <v>0.19836000000000001</v>
      </c>
      <c r="P38" s="344">
        <v>60929</v>
      </c>
      <c r="Q38" s="78">
        <f t="shared" si="57"/>
        <v>30464.5</v>
      </c>
      <c r="R38" s="76">
        <f t="shared" si="46"/>
        <v>303.9330947327029</v>
      </c>
      <c r="S38" s="70">
        <f t="shared" si="66"/>
        <v>0.9976631644461682</v>
      </c>
      <c r="T38" s="18">
        <f>T37*((T40/T37)^(1/3))</f>
        <v>49.798270532349086</v>
      </c>
      <c r="U38" s="18">
        <v>23.1</v>
      </c>
      <c r="V38" s="70">
        <f t="shared" si="24"/>
        <v>0.1150340049297264</v>
      </c>
      <c r="W38" s="344">
        <v>370473</v>
      </c>
      <c r="X38" s="78">
        <f t="shared" si="58"/>
        <v>185236.5</v>
      </c>
      <c r="Y38" s="76">
        <f t="shared" si="47"/>
        <v>1804.0828232667895</v>
      </c>
      <c r="Z38" s="70">
        <f t="shared" si="67"/>
        <v>0.97393484721790236</v>
      </c>
      <c r="AA38" s="98">
        <v>26.8</v>
      </c>
      <c r="AB38" s="98">
        <v>26</v>
      </c>
      <c r="AC38" s="70">
        <f t="shared" si="25"/>
        <v>6.9680000000000006E-2</v>
      </c>
      <c r="AD38" s="344">
        <v>301965</v>
      </c>
      <c r="AE38" s="78">
        <f t="shared" si="80"/>
        <v>150982.5</v>
      </c>
      <c r="AF38" s="76">
        <f t="shared" si="48"/>
        <v>1057.3082227744198</v>
      </c>
      <c r="AG38" s="70">
        <f t="shared" si="68"/>
        <v>0.70028527993272061</v>
      </c>
      <c r="AH38" s="98">
        <v>42</v>
      </c>
      <c r="AI38" s="98">
        <v>28.8</v>
      </c>
      <c r="AJ38" s="70">
        <f t="shared" si="26"/>
        <v>0.12096000000000001</v>
      </c>
      <c r="AK38" s="344">
        <v>2342921</v>
      </c>
      <c r="AL38" s="78">
        <f t="shared" si="81"/>
        <v>1171460.5</v>
      </c>
      <c r="AM38" s="76">
        <f t="shared" si="49"/>
        <v>12870.207191838394</v>
      </c>
      <c r="AN38" s="70">
        <f t="shared" si="69"/>
        <v>1.0986462788833591</v>
      </c>
      <c r="AO38" s="98">
        <v>35.700000000000003</v>
      </c>
      <c r="AP38" s="98">
        <v>30.9</v>
      </c>
      <c r="AQ38" s="70">
        <f t="shared" si="27"/>
        <v>0.11031300000000002</v>
      </c>
      <c r="AR38" s="344">
        <v>5520538</v>
      </c>
      <c r="AS38" s="78">
        <f t="shared" si="82"/>
        <v>2760269</v>
      </c>
      <c r="AT38" s="76">
        <f t="shared" si="50"/>
        <v>34286.314574807795</v>
      </c>
      <c r="AU38" s="70">
        <f t="shared" si="70"/>
        <v>1.2421367111251764</v>
      </c>
      <c r="AV38" s="98">
        <v>40.1</v>
      </c>
      <c r="AW38" s="98">
        <v>28.7</v>
      </c>
      <c r="AX38" s="70">
        <f t="shared" si="28"/>
        <v>0.11508700000000001</v>
      </c>
      <c r="AY38" s="344">
        <v>494703</v>
      </c>
      <c r="AZ38" s="78">
        <f t="shared" si="83"/>
        <v>247351.5</v>
      </c>
      <c r="BA38" s="76">
        <f t="shared" si="51"/>
        <v>2427.2010369232307</v>
      </c>
      <c r="BB38" s="70">
        <f t="shared" si="71"/>
        <v>0.9812760532777165</v>
      </c>
      <c r="BC38" s="98">
        <v>51.4</v>
      </c>
      <c r="BD38" s="98">
        <v>31</v>
      </c>
      <c r="BE38" s="70">
        <f t="shared" si="29"/>
        <v>0.15933999999999998</v>
      </c>
      <c r="BF38" s="344">
        <v>433661</v>
      </c>
      <c r="BG38" s="78">
        <f t="shared" ref="BG38" si="87">BF38/2</f>
        <v>216830.5</v>
      </c>
      <c r="BH38" s="76">
        <f t="shared" si="52"/>
        <v>1514.5497774564469</v>
      </c>
      <c r="BI38" s="70">
        <f t="shared" ref="BI38" si="88">BH38/BG38*100</f>
        <v>0.6984948046775924</v>
      </c>
      <c r="BJ38" s="98">
        <v>41.8</v>
      </c>
      <c r="BK38" s="98">
        <v>37.700000000000003</v>
      </c>
      <c r="BL38" s="70">
        <f t="shared" si="30"/>
        <v>0.157586</v>
      </c>
      <c r="BM38" s="344">
        <v>1635506</v>
      </c>
      <c r="BN38" s="78">
        <f t="shared" ref="BN38" si="89">BM38/2</f>
        <v>817753</v>
      </c>
      <c r="BO38" s="76">
        <f t="shared" si="53"/>
        <v>7896.3337799982</v>
      </c>
      <c r="BP38" s="70">
        <f t="shared" ref="BP38" si="90">BO38/BN38*100</f>
        <v>0.96561355079078892</v>
      </c>
      <c r="BQ38" s="98">
        <v>23.6</v>
      </c>
      <c r="BR38" s="98">
        <v>28.8</v>
      </c>
      <c r="BS38" s="70">
        <f t="shared" si="31"/>
        <v>6.7968000000000015E-2</v>
      </c>
      <c r="BT38" s="344">
        <v>1900210</v>
      </c>
      <c r="BU38" s="78">
        <f t="shared" ref="BU38" si="91">BT38/2</f>
        <v>950105</v>
      </c>
      <c r="BV38" s="76">
        <f t="shared" si="54"/>
        <v>9841.596815421326</v>
      </c>
      <c r="BW38" s="70">
        <f t="shared" ref="BW38" si="92">BV38/BU38*100</f>
        <v>1.0358430715995943</v>
      </c>
      <c r="BX38" s="98">
        <v>39</v>
      </c>
      <c r="BY38" s="98">
        <v>31.8</v>
      </c>
      <c r="BZ38" s="70">
        <f t="shared" si="32"/>
        <v>0.12402000000000001</v>
      </c>
    </row>
    <row r="39" spans="1:78" ht="16.5" customHeight="1">
      <c r="A39" s="273">
        <v>2015</v>
      </c>
      <c r="B39" s="344">
        <v>13387306</v>
      </c>
      <c r="C39" s="78">
        <f t="shared" si="75"/>
        <v>6693653</v>
      </c>
      <c r="D39" s="76">
        <f t="shared" si="77"/>
        <v>71519.659260838875</v>
      </c>
      <c r="E39" s="70">
        <f>D39/C39*100</f>
        <v>1.068469776680071</v>
      </c>
      <c r="F39" s="98">
        <v>30.2</v>
      </c>
      <c r="G39" s="98">
        <v>30.5</v>
      </c>
      <c r="H39" s="70">
        <f>F39*G39/100/100</f>
        <v>9.2109999999999997E-2</v>
      </c>
      <c r="I39" s="344">
        <v>229263</v>
      </c>
      <c r="J39" s="78">
        <f t="shared" ref="J39:J41" si="93">I39/2</f>
        <v>114631.5</v>
      </c>
      <c r="K39" s="76">
        <f t="shared" si="45"/>
        <v>589.23624678940837</v>
      </c>
      <c r="L39" s="70">
        <f t="shared" ref="L39:L41" si="94">K39/J39*100</f>
        <v>0.51402646461872026</v>
      </c>
      <c r="M39" s="98">
        <v>46.3</v>
      </c>
      <c r="N39" s="98">
        <v>30.1</v>
      </c>
      <c r="O39" s="70">
        <f t="shared" si="23"/>
        <v>0.13936299999999999</v>
      </c>
      <c r="P39" s="344">
        <v>60856</v>
      </c>
      <c r="Q39" s="78">
        <f t="shared" ref="Q39:Q42" si="95">P39/2</f>
        <v>30428</v>
      </c>
      <c r="R39" s="76">
        <f t="shared" si="46"/>
        <v>306.35254919982691</v>
      </c>
      <c r="S39" s="70">
        <f t="shared" ref="S39:S42" si="96">R39/Q39*100</f>
        <v>1.0068113224655808</v>
      </c>
      <c r="T39" s="18">
        <f>T38*((T40/T38)^0.5)</f>
        <v>51.131293773464478</v>
      </c>
      <c r="U39" s="98">
        <v>26.1</v>
      </c>
      <c r="V39" s="70">
        <f t="shared" si="24"/>
        <v>0.13345267674874228</v>
      </c>
      <c r="W39" s="344">
        <v>367447</v>
      </c>
      <c r="X39" s="78">
        <f t="shared" ref="X39:X41" si="97">W39/2</f>
        <v>183723.5</v>
      </c>
      <c r="Y39" s="76">
        <f t="shared" si="47"/>
        <v>1787.4417696394062</v>
      </c>
      <c r="Z39" s="70">
        <f t="shared" ref="Z39:Z41" si="98">Y39/X39*100</f>
        <v>0.9728977347151595</v>
      </c>
      <c r="AA39" s="98">
        <v>40</v>
      </c>
      <c r="AB39" s="98">
        <v>28.5</v>
      </c>
      <c r="AC39" s="70">
        <f t="shared" si="25"/>
        <v>0.114</v>
      </c>
      <c r="AD39" s="344">
        <v>300815</v>
      </c>
      <c r="AE39" s="78">
        <f t="shared" ref="AE39:AE41" si="99">AD39/2</f>
        <v>150407.5</v>
      </c>
      <c r="AF39" s="76">
        <f t="shared" si="48"/>
        <v>1021.3180076992244</v>
      </c>
      <c r="AG39" s="70">
        <f t="shared" ref="AG39:AG41" si="100">AF39/AE39*100</f>
        <v>0.67903396286702744</v>
      </c>
      <c r="AH39" s="98">
        <v>37.299999999999997</v>
      </c>
      <c r="AI39" s="98">
        <v>31.3</v>
      </c>
      <c r="AJ39" s="70">
        <f t="shared" si="26"/>
        <v>0.11674900000000001</v>
      </c>
      <c r="AK39" s="344">
        <v>2337472</v>
      </c>
      <c r="AL39" s="78">
        <f t="shared" ref="AL39:AL42" si="101">AK39/2</f>
        <v>1168736</v>
      </c>
      <c r="AM39" s="76">
        <f t="shared" si="49"/>
        <v>12614.035777684583</v>
      </c>
      <c r="AN39" s="70">
        <f t="shared" ref="AN39:AN42" si="102">AM39/AL39*100</f>
        <v>1.0792887168432035</v>
      </c>
      <c r="AO39" s="98">
        <v>27.3</v>
      </c>
      <c r="AP39" s="98">
        <v>31.8</v>
      </c>
      <c r="AQ39" s="70">
        <f t="shared" si="27"/>
        <v>8.6814000000000002E-2</v>
      </c>
      <c r="AR39" s="344">
        <v>5541488</v>
      </c>
      <c r="AS39" s="78">
        <f t="shared" ref="AS39:AS40" si="103">AR39/2</f>
        <v>2770744</v>
      </c>
      <c r="AT39" s="76">
        <f t="shared" si="50"/>
        <v>34956.398860260095</v>
      </c>
      <c r="AU39" s="70">
        <f t="shared" ref="AU39:AU41" si="104">AT39/AS39*100</f>
        <v>1.2616249953175067</v>
      </c>
      <c r="AV39" s="98">
        <v>30.9</v>
      </c>
      <c r="AW39" s="98">
        <v>26.9</v>
      </c>
      <c r="AX39" s="70">
        <f t="shared" si="28"/>
        <v>8.3120999999999987E-2</v>
      </c>
      <c r="AY39" s="344">
        <v>498941</v>
      </c>
      <c r="AZ39" s="78">
        <f t="shared" ref="AZ39:AZ40" si="105">AY39/2</f>
        <v>249470.5</v>
      </c>
      <c r="BA39" s="76">
        <f t="shared" si="51"/>
        <v>2427.00123439855</v>
      </c>
      <c r="BB39" s="70">
        <f t="shared" ref="BB39:BB41" si="106">BA39/AZ39*100</f>
        <v>0.97286101338577102</v>
      </c>
      <c r="BC39" s="98">
        <v>44.4</v>
      </c>
      <c r="BD39" s="98">
        <v>32.799999999999997</v>
      </c>
      <c r="BE39" s="70">
        <f t="shared" si="29"/>
        <v>0.14563200000000001</v>
      </c>
      <c r="BF39" s="344">
        <v>436355</v>
      </c>
      <c r="BG39" s="78">
        <f t="shared" ref="BG39:BG40" si="107">BF39/2</f>
        <v>218177.5</v>
      </c>
      <c r="BH39" s="76">
        <f t="shared" si="52"/>
        <v>1474.9826218683756</v>
      </c>
      <c r="BI39" s="70">
        <f t="shared" ref="BI39:BI41" si="108">BH39/BG39*100</f>
        <v>0.67604708178816597</v>
      </c>
      <c r="BJ39" s="98">
        <v>36.6</v>
      </c>
      <c r="BK39" s="98">
        <v>32.1</v>
      </c>
      <c r="BL39" s="70">
        <f t="shared" si="30"/>
        <v>0.11748600000000002</v>
      </c>
      <c r="BM39" s="344">
        <v>1661275</v>
      </c>
      <c r="BN39" s="78">
        <f t="shared" ref="BN39:BN40" si="109">BM39/2</f>
        <v>830637.5</v>
      </c>
      <c r="BO39" s="76">
        <f t="shared" si="53"/>
        <v>7876.727615546889</v>
      </c>
      <c r="BP39" s="70">
        <f t="shared" ref="BP39:BP41" si="110">BO39/BN39*100</f>
        <v>0.94827498343704553</v>
      </c>
      <c r="BQ39" s="98">
        <v>22.1</v>
      </c>
      <c r="BR39" s="98">
        <v>40.6</v>
      </c>
      <c r="BS39" s="70">
        <f t="shared" si="31"/>
        <v>8.9726000000000014E-2</v>
      </c>
      <c r="BT39" s="344">
        <v>1923551</v>
      </c>
      <c r="BU39" s="78">
        <f t="shared" ref="BU39:BU40" si="111">BT39/2</f>
        <v>961775.5</v>
      </c>
      <c r="BV39" s="76">
        <f t="shared" si="54"/>
        <v>9829.1861872552472</v>
      </c>
      <c r="BW39" s="70">
        <f t="shared" ref="BW39:BW42" si="112">BV39/BU39*100</f>
        <v>1.0219834241208314</v>
      </c>
      <c r="BX39" s="98">
        <v>25.8</v>
      </c>
      <c r="BY39" s="98">
        <v>38.799999999999997</v>
      </c>
      <c r="BZ39" s="70">
        <f t="shared" si="32"/>
        <v>0.10010399999999998</v>
      </c>
    </row>
    <row r="40" spans="1:78" ht="16.5" customHeight="1">
      <c r="A40" s="273">
        <v>2016</v>
      </c>
      <c r="B40" s="344">
        <v>13497447</v>
      </c>
      <c r="C40" s="78">
        <f t="shared" si="75"/>
        <v>6748723.5</v>
      </c>
      <c r="D40" s="76">
        <f t="shared" si="77"/>
        <v>71544.773623318761</v>
      </c>
      <c r="E40" s="70">
        <f>D40/C40*100</f>
        <v>1.0601230532458288</v>
      </c>
      <c r="F40" s="98">
        <v>34.799999999999997</v>
      </c>
      <c r="G40" s="98">
        <v>29.8</v>
      </c>
      <c r="H40" s="70">
        <f>F40*G40/100/100</f>
        <v>0.103704</v>
      </c>
      <c r="I40" s="344">
        <v>229176</v>
      </c>
      <c r="J40" s="78">
        <f t="shared" si="93"/>
        <v>114588</v>
      </c>
      <c r="K40" s="76">
        <f t="shared" si="45"/>
        <v>572.2828083563827</v>
      </c>
      <c r="L40" s="70">
        <f t="shared" si="94"/>
        <v>0.49942647428734488</v>
      </c>
      <c r="M40" s="98">
        <v>41.8</v>
      </c>
      <c r="N40" s="98">
        <v>29.9</v>
      </c>
      <c r="O40" s="70">
        <f t="shared" si="23"/>
        <v>0.12498199999999998</v>
      </c>
      <c r="P40" s="344">
        <v>61455</v>
      </c>
      <c r="Q40" s="78">
        <f t="shared" si="95"/>
        <v>30727.5</v>
      </c>
      <c r="R40" s="76">
        <f t="shared" si="46"/>
        <v>308.79126369496345</v>
      </c>
      <c r="S40" s="70">
        <f t="shared" si="96"/>
        <v>1.0049345494913788</v>
      </c>
      <c r="T40" s="18">
        <v>52.5</v>
      </c>
      <c r="U40" s="98">
        <v>37.299999999999997</v>
      </c>
      <c r="V40" s="70">
        <f t="shared" si="24"/>
        <v>0.19582499999999997</v>
      </c>
      <c r="W40" s="344">
        <v>366856</v>
      </c>
      <c r="X40" s="78">
        <f t="shared" si="97"/>
        <v>183428</v>
      </c>
      <c r="Y40" s="76">
        <f t="shared" si="47"/>
        <v>1770.9542148770738</v>
      </c>
      <c r="Z40" s="70">
        <f t="shared" si="98"/>
        <v>0.9654764893457235</v>
      </c>
      <c r="AA40" s="98">
        <v>42.7</v>
      </c>
      <c r="AB40" s="98">
        <v>29.7</v>
      </c>
      <c r="AC40" s="70">
        <f t="shared" si="25"/>
        <v>0.12681900000000002</v>
      </c>
      <c r="AD40" s="344">
        <v>300969</v>
      </c>
      <c r="AE40" s="78">
        <f t="shared" si="99"/>
        <v>150484.5</v>
      </c>
      <c r="AF40" s="76">
        <f t="shared" si="48"/>
        <v>986.5528805910551</v>
      </c>
      <c r="AG40" s="70">
        <f t="shared" si="100"/>
        <v>0.65558438283747178</v>
      </c>
      <c r="AH40" s="98">
        <v>29.7</v>
      </c>
      <c r="AI40" s="98">
        <v>25.1</v>
      </c>
      <c r="AJ40" s="70">
        <f t="shared" si="26"/>
        <v>7.4547000000000002E-2</v>
      </c>
      <c r="AK40" s="344">
        <v>2339316</v>
      </c>
      <c r="AL40" s="78">
        <f t="shared" si="101"/>
        <v>1169658</v>
      </c>
      <c r="AM40" s="76">
        <f t="shared" si="49"/>
        <v>12362.963255293074</v>
      </c>
      <c r="AN40" s="70">
        <f t="shared" si="102"/>
        <v>1.0569724872820152</v>
      </c>
      <c r="AO40" s="98">
        <v>31.5</v>
      </c>
      <c r="AP40" s="98">
        <v>26.8</v>
      </c>
      <c r="AQ40" s="70">
        <f t="shared" si="27"/>
        <v>8.4419999999999995E-2</v>
      </c>
      <c r="AR40" s="344">
        <v>5585780</v>
      </c>
      <c r="AS40" s="78">
        <f t="shared" si="103"/>
        <v>2792890</v>
      </c>
      <c r="AT40" s="76">
        <f t="shared" si="50"/>
        <v>35639.579127452584</v>
      </c>
      <c r="AU40" s="70">
        <f t="shared" si="104"/>
        <v>1.2760824496293297</v>
      </c>
      <c r="AV40" s="98">
        <v>40.299999999999997</v>
      </c>
      <c r="AW40" s="98">
        <v>29.4</v>
      </c>
      <c r="AX40" s="70">
        <f t="shared" si="28"/>
        <v>0.11848199999999999</v>
      </c>
      <c r="AY40" s="344">
        <v>505680</v>
      </c>
      <c r="AZ40" s="78">
        <f t="shared" si="105"/>
        <v>252840</v>
      </c>
      <c r="BA40" s="76">
        <f t="shared" si="51"/>
        <v>2426.8014483212291</v>
      </c>
      <c r="BB40" s="70">
        <f t="shared" si="106"/>
        <v>0.95981705755467051</v>
      </c>
      <c r="BC40" s="98">
        <v>46.2</v>
      </c>
      <c r="BD40" s="98">
        <v>33.4</v>
      </c>
      <c r="BE40" s="70">
        <f>BC40*BD40/100/100</f>
        <v>0.154308</v>
      </c>
      <c r="BF40" s="344">
        <v>441363</v>
      </c>
      <c r="BG40" s="78">
        <f t="shared" si="107"/>
        <v>220681.5</v>
      </c>
      <c r="BH40" s="76">
        <f t="shared" si="52"/>
        <v>1436.449146271965</v>
      </c>
      <c r="BI40" s="70">
        <f t="shared" si="108"/>
        <v>0.65091507275053195</v>
      </c>
      <c r="BJ40" s="98">
        <v>38.799999999999997</v>
      </c>
      <c r="BK40" s="98">
        <v>35.200000000000003</v>
      </c>
      <c r="BL40" s="70">
        <f t="shared" si="30"/>
        <v>0.136576</v>
      </c>
      <c r="BM40" s="344">
        <v>1684353</v>
      </c>
      <c r="BN40" s="78">
        <f t="shared" si="109"/>
        <v>842176.5</v>
      </c>
      <c r="BO40" s="76">
        <f t="shared" si="53"/>
        <v>7857.1701321284727</v>
      </c>
      <c r="BP40" s="70">
        <f t="shared" si="110"/>
        <v>0.9329600306026673</v>
      </c>
      <c r="BQ40" s="98">
        <v>13.3</v>
      </c>
      <c r="BR40" s="98">
        <v>28.1</v>
      </c>
      <c r="BS40" s="70">
        <f t="shared" si="31"/>
        <v>3.7373000000000003E-2</v>
      </c>
      <c r="BT40" s="344">
        <v>1952299</v>
      </c>
      <c r="BU40" s="78">
        <f t="shared" si="111"/>
        <v>976149.5</v>
      </c>
      <c r="BV40" s="76">
        <f t="shared" si="54"/>
        <v>9816.791209363646</v>
      </c>
      <c r="BW40" s="70">
        <f t="shared" si="112"/>
        <v>1.0056647275200823</v>
      </c>
      <c r="BX40" s="98">
        <v>32.9</v>
      </c>
      <c r="BY40" s="98">
        <v>34.799999999999997</v>
      </c>
      <c r="BZ40" s="70">
        <f t="shared" si="32"/>
        <v>0.11449199999999998</v>
      </c>
    </row>
    <row r="41" spans="1:78" ht="16.5" customHeight="1">
      <c r="A41" s="273">
        <v>2017</v>
      </c>
      <c r="B41" s="344">
        <v>13696366</v>
      </c>
      <c r="C41" s="78">
        <f t="shared" si="75"/>
        <v>6848183</v>
      </c>
      <c r="D41" s="76">
        <f t="shared" si="77"/>
        <v>71569.896804789241</v>
      </c>
      <c r="E41" s="70">
        <f>D41/C41*100</f>
        <v>1.0450932284489074</v>
      </c>
      <c r="F41" s="98">
        <v>27.5</v>
      </c>
      <c r="G41" s="98">
        <v>30.3</v>
      </c>
      <c r="H41" s="70">
        <f>F41*G41/100/100</f>
        <v>8.3324999999999996E-2</v>
      </c>
      <c r="I41" s="344">
        <v>229731</v>
      </c>
      <c r="J41" s="78">
        <f t="shared" si="93"/>
        <v>114865.5</v>
      </c>
      <c r="K41" s="76">
        <f t="shared" si="45"/>
        <v>555.81715233027523</v>
      </c>
      <c r="L41" s="70">
        <f t="shared" si="94"/>
        <v>0.48388519819290837</v>
      </c>
      <c r="M41" s="98">
        <v>39.5</v>
      </c>
      <c r="N41" s="98">
        <v>31.1</v>
      </c>
      <c r="O41" s="70">
        <f t="shared" si="23"/>
        <v>0.12284500000000001</v>
      </c>
      <c r="P41" s="344">
        <v>62692</v>
      </c>
      <c r="Q41" s="78">
        <f t="shared" si="95"/>
        <v>31346</v>
      </c>
      <c r="R41" s="76">
        <f t="shared" si="46"/>
        <v>311.24939153725285</v>
      </c>
      <c r="S41" s="70">
        <f t="shared" si="96"/>
        <v>0.99294771753095401</v>
      </c>
      <c r="T41" s="98">
        <v>40.4</v>
      </c>
      <c r="U41" s="98">
        <v>26.3</v>
      </c>
      <c r="V41" s="70">
        <f t="shared" si="24"/>
        <v>0.106252</v>
      </c>
      <c r="W41" s="344">
        <v>370449</v>
      </c>
      <c r="X41" s="78">
        <f t="shared" si="97"/>
        <v>185224.5</v>
      </c>
      <c r="Y41" s="76">
        <f t="shared" si="47"/>
        <v>1754.6187430897833</v>
      </c>
      <c r="Z41" s="70">
        <f t="shared" si="98"/>
        <v>0.94729301096225571</v>
      </c>
      <c r="AA41" s="98">
        <v>28</v>
      </c>
      <c r="AB41" s="98">
        <v>35.4</v>
      </c>
      <c r="AC41" s="70">
        <f t="shared" si="25"/>
        <v>9.9119999999999986E-2</v>
      </c>
      <c r="AD41" s="344">
        <v>303365</v>
      </c>
      <c r="AE41" s="78">
        <f t="shared" si="99"/>
        <v>151682.5</v>
      </c>
      <c r="AF41" s="76">
        <f t="shared" si="48"/>
        <v>952.97114010070322</v>
      </c>
      <c r="AG41" s="70">
        <f t="shared" si="100"/>
        <v>0.62826703153013908</v>
      </c>
      <c r="AH41" s="98">
        <v>40.5</v>
      </c>
      <c r="AI41" s="98">
        <v>27.5</v>
      </c>
      <c r="AJ41" s="70">
        <f t="shared" si="26"/>
        <v>0.11137499999999999</v>
      </c>
      <c r="AK41" s="344">
        <v>2370463</v>
      </c>
      <c r="AL41" s="78">
        <f t="shared" si="101"/>
        <v>1185231.5</v>
      </c>
      <c r="AM41" s="76">
        <f t="shared" si="49"/>
        <v>12116.888135208887</v>
      </c>
      <c r="AN41" s="70">
        <f t="shared" si="102"/>
        <v>1.022322485962353</v>
      </c>
      <c r="AO41" s="98">
        <v>27</v>
      </c>
      <c r="AP41" s="98">
        <v>27.1</v>
      </c>
      <c r="AQ41" s="70">
        <f t="shared" si="27"/>
        <v>7.3169999999999999E-2</v>
      </c>
      <c r="AR41" s="344">
        <v>5670448</v>
      </c>
      <c r="AS41" s="78">
        <f t="shared" ref="AS41:AS42" si="113">AR41/2</f>
        <v>2835224</v>
      </c>
      <c r="AT41" s="76">
        <f t="shared" si="50"/>
        <v>36336.111321408098</v>
      </c>
      <c r="AU41" s="70">
        <f t="shared" si="104"/>
        <v>1.2815957864848808</v>
      </c>
      <c r="AV41" s="98">
        <v>26.6</v>
      </c>
      <c r="AW41" s="98">
        <v>31.2</v>
      </c>
      <c r="AX41" s="70">
        <f t="shared" si="28"/>
        <v>8.299200000000001E-2</v>
      </c>
      <c r="AY41" s="344">
        <v>514108</v>
      </c>
      <c r="AZ41" s="78">
        <f t="shared" ref="AZ41:AZ42" si="114">AY41/2</f>
        <v>257054</v>
      </c>
      <c r="BA41" s="76">
        <f t="shared" si="51"/>
        <v>2426.6016786899145</v>
      </c>
      <c r="BB41" s="70">
        <f t="shared" si="106"/>
        <v>0.94400463664829748</v>
      </c>
      <c r="BC41" s="98">
        <v>38.4</v>
      </c>
      <c r="BD41" s="98">
        <v>24.5</v>
      </c>
      <c r="BE41" s="70">
        <f>BC41*BD41/100/100</f>
        <v>9.4079999999999997E-2</v>
      </c>
      <c r="BF41" s="344">
        <v>448433</v>
      </c>
      <c r="BG41" s="78">
        <f t="shared" ref="BG41:BG42" si="115">BF41/2</f>
        <v>224216.5</v>
      </c>
      <c r="BH41" s="76">
        <f t="shared" si="52"/>
        <v>1398.9223460895726</v>
      </c>
      <c r="BI41" s="70">
        <f t="shared" si="108"/>
        <v>0.62391587866618758</v>
      </c>
      <c r="BJ41" s="98">
        <v>45.4</v>
      </c>
      <c r="BK41" s="98">
        <v>25.9</v>
      </c>
      <c r="BL41" s="70">
        <f t="shared" si="30"/>
        <v>0.117586</v>
      </c>
      <c r="BM41" s="344">
        <v>1712780</v>
      </c>
      <c r="BN41" s="78">
        <f t="shared" ref="BN41:BN42" si="116">BM41/2</f>
        <v>856390</v>
      </c>
      <c r="BO41" s="76">
        <f t="shared" si="53"/>
        <v>7837.6612088706115</v>
      </c>
      <c r="BP41" s="70">
        <f t="shared" si="110"/>
        <v>0.91519765630969674</v>
      </c>
      <c r="BQ41" s="98">
        <v>15.8</v>
      </c>
      <c r="BR41" s="98">
        <v>33.5</v>
      </c>
      <c r="BS41" s="70">
        <f t="shared" si="31"/>
        <v>5.2930000000000012E-2</v>
      </c>
      <c r="BT41" s="344">
        <v>1982982</v>
      </c>
      <c r="BU41" s="78">
        <f t="shared" ref="BU41:BU42" si="117">BT41/2</f>
        <v>991491</v>
      </c>
      <c r="BV41" s="76">
        <f t="shared" si="54"/>
        <v>9804.411862010933</v>
      </c>
      <c r="BW41" s="70">
        <f t="shared" si="112"/>
        <v>0.98885535642894729</v>
      </c>
      <c r="BX41" s="98">
        <v>24.6</v>
      </c>
      <c r="BY41" s="98">
        <v>36.799999999999997</v>
      </c>
      <c r="BZ41" s="70">
        <f t="shared" si="32"/>
        <v>9.0527999999999997E-2</v>
      </c>
    </row>
    <row r="42" spans="1:78" ht="16.5" customHeight="1">
      <c r="A42" s="273">
        <v>2018</v>
      </c>
      <c r="B42" s="344">
        <v>13912731</v>
      </c>
      <c r="C42" s="78">
        <f t="shared" si="75"/>
        <v>6956365.5</v>
      </c>
      <c r="D42" s="76">
        <f t="shared" si="77"/>
        <v>71595.028808347139</v>
      </c>
      <c r="E42" s="70">
        <f>D42/C42*100</f>
        <v>1.0292016543458957</v>
      </c>
      <c r="F42" s="98">
        <v>30.3</v>
      </c>
      <c r="G42" s="98">
        <v>27.3</v>
      </c>
      <c r="H42" s="70">
        <f t="shared" ref="H42" si="118">F42*G42/100/100</f>
        <v>8.2719000000000001E-2</v>
      </c>
      <c r="I42" s="344">
        <v>229800</v>
      </c>
      <c r="J42" s="78">
        <f t="shared" ref="J42" si="119">I42/2</f>
        <v>114900</v>
      </c>
      <c r="K42" s="76">
        <f t="shared" si="45"/>
        <v>539.82524429102193</v>
      </c>
      <c r="L42" s="70">
        <f t="shared" ref="L42" si="120">K42/J42*100</f>
        <v>0.46982179659793027</v>
      </c>
      <c r="M42" s="98">
        <v>46</v>
      </c>
      <c r="N42" s="98">
        <v>23</v>
      </c>
      <c r="O42" s="70">
        <f t="shared" si="23"/>
        <v>0.10580000000000001</v>
      </c>
      <c r="P42" s="344">
        <v>63761</v>
      </c>
      <c r="Q42" s="78">
        <f t="shared" si="95"/>
        <v>31880.5</v>
      </c>
      <c r="R42" s="76">
        <f t="shared" si="46"/>
        <v>313.72708726633005</v>
      </c>
      <c r="S42" s="70">
        <f t="shared" si="96"/>
        <v>0.98407204173814722</v>
      </c>
      <c r="T42" s="70">
        <f>((T41/T40)^(1/2))*T41</f>
        <v>35.439892507630169</v>
      </c>
      <c r="U42" s="70">
        <f>((U41/U40)^(1/2))*U41</f>
        <v>22.084074666768348</v>
      </c>
      <c r="V42" s="70">
        <f t="shared" si="24"/>
        <v>7.8265723232074882E-2</v>
      </c>
      <c r="W42" s="344">
        <v>374578</v>
      </c>
      <c r="X42" s="78">
        <f t="shared" ref="X42" si="121">W42/2</f>
        <v>187289</v>
      </c>
      <c r="Y42" s="76">
        <f t="shared" si="47"/>
        <v>1738.433951447847</v>
      </c>
      <c r="Z42" s="70">
        <f t="shared" ref="Z42" si="122">Y42/X42*100</f>
        <v>0.92820931899249126</v>
      </c>
      <c r="AA42" s="98">
        <v>35</v>
      </c>
      <c r="AB42" s="98">
        <v>29.3</v>
      </c>
      <c r="AC42" s="70">
        <f t="shared" si="25"/>
        <v>0.10255</v>
      </c>
      <c r="AD42" s="344">
        <v>305866</v>
      </c>
      <c r="AE42" s="78">
        <f t="shared" ref="AE42" si="123">AD42/2</f>
        <v>152933</v>
      </c>
      <c r="AF42" s="76">
        <f t="shared" si="48"/>
        <v>920.53250437092504</v>
      </c>
      <c r="AG42" s="70">
        <f t="shared" ref="AG42" si="124">AF42/AE42*100</f>
        <v>0.60191881697928173</v>
      </c>
      <c r="AH42" s="98">
        <v>38.4</v>
      </c>
      <c r="AI42" s="98">
        <v>23.8</v>
      </c>
      <c r="AJ42" s="70">
        <f t="shared" si="26"/>
        <v>9.1391999999999987E-2</v>
      </c>
      <c r="AK42" s="344">
        <v>2404643</v>
      </c>
      <c r="AL42" s="78">
        <f t="shared" si="101"/>
        <v>1202321.5</v>
      </c>
      <c r="AM42" s="76">
        <f t="shared" si="49"/>
        <v>11875.710948045313</v>
      </c>
      <c r="AN42" s="70">
        <f t="shared" si="102"/>
        <v>0.98773172966176781</v>
      </c>
      <c r="AO42" s="98">
        <v>30.1</v>
      </c>
      <c r="AP42" s="98">
        <v>25</v>
      </c>
      <c r="AQ42" s="70">
        <f t="shared" si="27"/>
        <v>7.5249999999999997E-2</v>
      </c>
      <c r="AR42" s="344">
        <v>5766354</v>
      </c>
      <c r="AS42" s="78">
        <f t="shared" si="113"/>
        <v>2883177</v>
      </c>
      <c r="AT42" s="76">
        <f t="shared" si="50"/>
        <v>37046.256389283408</v>
      </c>
      <c r="AU42" s="70">
        <f t="shared" ref="AU42" si="125">AT42/AS42*100</f>
        <v>1.2849109294810346</v>
      </c>
      <c r="AV42" s="98">
        <v>31.5</v>
      </c>
      <c r="AW42" s="98">
        <v>26.8</v>
      </c>
      <c r="AX42" s="70">
        <f t="shared" si="28"/>
        <v>8.4419999999999995E-2</v>
      </c>
      <c r="AY42" s="344">
        <v>521750</v>
      </c>
      <c r="AZ42" s="78">
        <f t="shared" si="114"/>
        <v>260875</v>
      </c>
      <c r="BA42" s="76">
        <f t="shared" si="51"/>
        <v>2426.4019255032517</v>
      </c>
      <c r="BB42" s="70">
        <f t="shared" ref="BB42" si="126">BA42/AZ42*100</f>
        <v>0.93010136099789231</v>
      </c>
      <c r="BC42" s="98">
        <v>39.200000000000003</v>
      </c>
      <c r="BD42" s="98">
        <v>27.2</v>
      </c>
      <c r="BE42" s="70">
        <f t="shared" ref="BE42" si="127">BC42*BD42/100/100</f>
        <v>0.106624</v>
      </c>
      <c r="BF42" s="344">
        <v>454384</v>
      </c>
      <c r="BG42" s="78">
        <f t="shared" si="115"/>
        <v>227192</v>
      </c>
      <c r="BH42" s="76">
        <f t="shared" si="52"/>
        <v>1362.3759222299925</v>
      </c>
      <c r="BI42" s="70">
        <f t="shared" ref="BI42" si="128">BH42/BG42*100</f>
        <v>0.59965840444645602</v>
      </c>
      <c r="BJ42" s="98">
        <v>42.4</v>
      </c>
      <c r="BK42" s="98">
        <v>30.8</v>
      </c>
      <c r="BL42" s="70">
        <f t="shared" si="30"/>
        <v>0.13059200000000001</v>
      </c>
      <c r="BM42" s="344">
        <v>1744028</v>
      </c>
      <c r="BN42" s="78">
        <f t="shared" si="116"/>
        <v>872014</v>
      </c>
      <c r="BO42" s="76">
        <f t="shared" si="53"/>
        <v>7818.2007252010853</v>
      </c>
      <c r="BP42" s="70">
        <f t="shared" ref="BP42" si="129">BO42/BN42*100</f>
        <v>0.89656825752809988</v>
      </c>
      <c r="BQ42" s="98">
        <v>20.7</v>
      </c>
      <c r="BR42" s="98">
        <v>34.200000000000003</v>
      </c>
      <c r="BS42" s="70">
        <f t="shared" si="31"/>
        <v>7.079400000000001E-2</v>
      </c>
      <c r="BT42" s="344">
        <v>2016054</v>
      </c>
      <c r="BU42" s="78">
        <f t="shared" si="117"/>
        <v>1008027</v>
      </c>
      <c r="BV42" s="76">
        <f t="shared" si="54"/>
        <v>9792.0481254864026</v>
      </c>
      <c r="BW42" s="70">
        <f t="shared" si="112"/>
        <v>0.97140732594329338</v>
      </c>
      <c r="BX42" s="98">
        <v>20.3</v>
      </c>
      <c r="BY42" s="98">
        <v>33.700000000000003</v>
      </c>
      <c r="BZ42" s="70">
        <f t="shared" si="32"/>
        <v>6.8411000000000013E-2</v>
      </c>
    </row>
    <row r="43" spans="1:78" ht="16.5" customHeight="1">
      <c r="B43" s="78"/>
      <c r="C43" s="78"/>
      <c r="D43" s="76"/>
      <c r="E43" s="70"/>
      <c r="F43" s="70"/>
      <c r="G43" s="70"/>
      <c r="H43" s="70"/>
      <c r="I43" s="78"/>
      <c r="J43" s="78"/>
      <c r="K43" s="76"/>
      <c r="L43" s="70"/>
      <c r="M43" s="70"/>
      <c r="N43" s="70"/>
      <c r="O43" s="70"/>
      <c r="P43" s="78"/>
      <c r="Q43" s="78"/>
      <c r="R43" s="76"/>
      <c r="S43" s="70"/>
      <c r="T43" s="70"/>
      <c r="U43" s="70"/>
      <c r="V43" s="70"/>
      <c r="W43" s="78"/>
      <c r="X43" s="78"/>
      <c r="Y43" s="76"/>
      <c r="Z43" s="70"/>
      <c r="AA43" s="70"/>
      <c r="AB43" s="70"/>
      <c r="AC43" s="70"/>
      <c r="AD43" s="78"/>
      <c r="AE43" s="78"/>
      <c r="AF43" s="76"/>
      <c r="AG43" s="70"/>
      <c r="AH43" s="70"/>
      <c r="AI43" s="70"/>
      <c r="AJ43" s="70"/>
      <c r="AK43" s="78"/>
      <c r="AL43" s="78"/>
      <c r="AM43" s="76"/>
      <c r="AN43" s="70"/>
      <c r="AO43" s="70"/>
      <c r="AP43" s="70"/>
      <c r="AQ43" s="70"/>
      <c r="AR43" s="78"/>
      <c r="AS43" s="78"/>
      <c r="AT43" s="76"/>
      <c r="AU43" s="70"/>
      <c r="AV43" s="70"/>
      <c r="AW43" s="70"/>
      <c r="AX43" s="70"/>
      <c r="AY43" s="78"/>
      <c r="AZ43" s="78"/>
      <c r="BA43" s="76"/>
      <c r="BB43" s="70"/>
      <c r="BC43" s="70"/>
      <c r="BD43" s="70"/>
      <c r="BE43" s="70"/>
      <c r="BF43" s="78"/>
      <c r="BG43" s="78"/>
      <c r="BH43" s="76"/>
      <c r="BI43" s="70"/>
      <c r="BJ43" s="70"/>
      <c r="BK43" s="70"/>
      <c r="BL43" s="70"/>
      <c r="BM43" s="78"/>
      <c r="BN43" s="78"/>
      <c r="BO43" s="76"/>
      <c r="BP43" s="70"/>
      <c r="BQ43" s="70"/>
      <c r="BR43" s="70"/>
      <c r="BS43" s="70"/>
      <c r="BT43" s="78"/>
      <c r="BU43" s="78"/>
      <c r="BV43" s="76"/>
      <c r="BW43" s="70"/>
      <c r="BX43" s="70"/>
      <c r="BY43" s="70"/>
      <c r="BZ43" s="70"/>
    </row>
    <row r="44" spans="1:78" s="23" customFormat="1" ht="16.5" customHeight="1">
      <c r="B44" s="289" t="s">
        <v>340</v>
      </c>
      <c r="C44" s="289"/>
      <c r="D44" s="289"/>
      <c r="E44" s="290"/>
      <c r="F44" s="290"/>
      <c r="G44" s="290"/>
      <c r="H44" s="290"/>
      <c r="I44" s="289"/>
      <c r="J44" s="289"/>
      <c r="K44" s="289"/>
      <c r="L44" s="290"/>
      <c r="M44" s="290"/>
      <c r="N44" s="290"/>
      <c r="O44" s="290"/>
      <c r="P44" s="289" t="s">
        <v>340</v>
      </c>
      <c r="Q44" s="289"/>
      <c r="R44" s="289"/>
      <c r="S44" s="290"/>
      <c r="T44" s="290"/>
      <c r="U44" s="290"/>
      <c r="V44" s="290"/>
      <c r="W44" s="289"/>
      <c r="X44" s="289"/>
      <c r="Y44" s="289"/>
      <c r="Z44" s="290"/>
      <c r="AA44" s="290"/>
      <c r="AB44" s="290"/>
      <c r="AC44" s="290"/>
      <c r="AD44" s="289" t="s">
        <v>340</v>
      </c>
      <c r="AE44" s="289"/>
      <c r="AF44" s="289"/>
      <c r="AG44" s="290"/>
      <c r="AH44" s="290"/>
      <c r="AI44" s="290"/>
      <c r="AJ44" s="290"/>
      <c r="AK44" s="289"/>
      <c r="AL44" s="289"/>
      <c r="AM44" s="289"/>
      <c r="AN44" s="290"/>
      <c r="AO44" s="290"/>
      <c r="AP44" s="290"/>
      <c r="AQ44" s="290"/>
      <c r="AR44" s="289" t="s">
        <v>340</v>
      </c>
      <c r="AS44" s="289"/>
      <c r="AT44" s="289"/>
      <c r="AU44" s="290"/>
      <c r="AV44" s="290"/>
      <c r="AW44" s="290"/>
      <c r="AX44" s="290"/>
      <c r="AY44" s="289"/>
      <c r="AZ44" s="289"/>
      <c r="BA44" s="289"/>
      <c r="BB44" s="290"/>
      <c r="BC44" s="290"/>
      <c r="BD44" s="290"/>
      <c r="BE44" s="290"/>
      <c r="BF44" s="289" t="s">
        <v>340</v>
      </c>
      <c r="BG44" s="289"/>
      <c r="BH44" s="289"/>
      <c r="BI44" s="290"/>
      <c r="BJ44" s="290"/>
      <c r="BK44" s="290"/>
      <c r="BL44" s="290"/>
      <c r="BM44" s="289"/>
      <c r="BN44" s="289"/>
      <c r="BO44" s="289"/>
      <c r="BP44" s="290"/>
      <c r="BQ44" s="290"/>
      <c r="BR44" s="290"/>
      <c r="BS44" s="290"/>
      <c r="BT44" s="289" t="s">
        <v>340</v>
      </c>
      <c r="BU44" s="289"/>
      <c r="BV44" s="289"/>
      <c r="BW44" s="290"/>
      <c r="BX44" s="290"/>
      <c r="BY44" s="290"/>
      <c r="BZ44" s="290"/>
    </row>
    <row r="45" spans="1:78" s="5" customFormat="1" ht="16.5" customHeight="1">
      <c r="A45" s="84" t="s">
        <v>989</v>
      </c>
      <c r="B45" s="70">
        <f>(POWER(B42/B5, 1/37)-1)*100</f>
        <v>0.49377779298898083</v>
      </c>
      <c r="C45" s="70">
        <f t="shared" ref="C45:BN45" si="130">(POWER(C42/C5, 1/37)-1)*100</f>
        <v>0.49377779298898083</v>
      </c>
      <c r="D45" s="70">
        <f t="shared" si="130"/>
        <v>0.1524618179343129</v>
      </c>
      <c r="E45" s="70">
        <f t="shared" si="130"/>
        <v>-0.33963891352334352</v>
      </c>
      <c r="F45" s="70">
        <f t="shared" si="130"/>
        <v>-0.78113387521666633</v>
      </c>
      <c r="G45" s="70">
        <f t="shared" si="130"/>
        <v>-0.88274132449640552</v>
      </c>
      <c r="H45" s="70">
        <f t="shared" si="130"/>
        <v>-1.6569798081969012</v>
      </c>
      <c r="I45" s="70">
        <f t="shared" si="130"/>
        <v>-0.2393933331229392</v>
      </c>
      <c r="J45" s="70">
        <f t="shared" si="130"/>
        <v>-0.2393933331229392</v>
      </c>
      <c r="K45" s="70">
        <f t="shared" si="130"/>
        <v>-0.14215553512789691</v>
      </c>
      <c r="L45" s="70">
        <f t="shared" si="130"/>
        <v>9.7471137399707253E-2</v>
      </c>
      <c r="M45" s="70">
        <f t="shared" si="130"/>
        <v>-1.7567550247021835E-2</v>
      </c>
      <c r="N45" s="70">
        <f t="shared" si="130"/>
        <v>-1.8385748531902002</v>
      </c>
      <c r="O45" s="70">
        <f t="shared" si="130"/>
        <v>-1.8558194108760473</v>
      </c>
      <c r="P45" s="70">
        <f t="shared" si="130"/>
        <v>0.44064973843640498</v>
      </c>
      <c r="Q45" s="70">
        <f t="shared" si="130"/>
        <v>0.44064973843640498</v>
      </c>
      <c r="R45" s="70">
        <f t="shared" si="130"/>
        <v>1.4082421023949632</v>
      </c>
      <c r="S45" s="70">
        <f t="shared" si="130"/>
        <v>0.96334737626480038</v>
      </c>
      <c r="T45" s="70">
        <f t="shared" si="130"/>
        <v>-0.81654776813102625</v>
      </c>
      <c r="U45" s="70">
        <f t="shared" si="130"/>
        <v>-0.97216239440560681</v>
      </c>
      <c r="V45" s="70">
        <f t="shared" si="130"/>
        <v>-1.7807719922025012</v>
      </c>
      <c r="W45" s="70">
        <f t="shared" si="130"/>
        <v>-0.10476649024420137</v>
      </c>
      <c r="X45" s="70">
        <f t="shared" si="130"/>
        <v>-0.10476649024420137</v>
      </c>
      <c r="Y45" s="70">
        <f t="shared" si="130"/>
        <v>-0.73614557519832147</v>
      </c>
      <c r="Z45" s="70">
        <f t="shared" si="130"/>
        <v>-0.63204125239115783</v>
      </c>
      <c r="AA45" s="70">
        <f t="shared" si="130"/>
        <v>-1.2906819078349008</v>
      </c>
      <c r="AB45" s="70">
        <f t="shared" si="130"/>
        <v>-0.81762203547820489</v>
      </c>
      <c r="AC45" s="70">
        <f t="shared" si="130"/>
        <v>-2.0977510436267166</v>
      </c>
      <c r="AD45" s="70">
        <f t="shared" si="130"/>
        <v>-0.10884142004408126</v>
      </c>
      <c r="AE45" s="70">
        <f t="shared" si="130"/>
        <v>-0.10884142004408126</v>
      </c>
      <c r="AF45" s="70">
        <f t="shared" si="130"/>
        <v>-0.99765203517753198</v>
      </c>
      <c r="AG45" s="70">
        <f t="shared" si="130"/>
        <v>-0.88977906330119927</v>
      </c>
      <c r="AH45" s="70">
        <f t="shared" si="130"/>
        <v>-1.2122534801065954</v>
      </c>
      <c r="AI45" s="70">
        <f t="shared" si="130"/>
        <v>-1.4000814158345642</v>
      </c>
      <c r="AJ45" s="70">
        <f t="shared" si="130"/>
        <v>-2.5953623602533837</v>
      </c>
      <c r="AK45" s="70">
        <f t="shared" si="130"/>
        <v>-0.61199600359614914</v>
      </c>
      <c r="AL45" s="70">
        <f t="shared" si="130"/>
        <v>-0.61199600359614914</v>
      </c>
      <c r="AM45" s="70">
        <f t="shared" si="130"/>
        <v>-1.2890531588121035</v>
      </c>
      <c r="AN45" s="70">
        <f t="shared" si="130"/>
        <v>-0.68122623253450421</v>
      </c>
      <c r="AO45" s="70">
        <f t="shared" si="130"/>
        <v>-1.0809726585345736</v>
      </c>
      <c r="AP45" s="70">
        <f t="shared" si="130"/>
        <v>-1.3150769892251724</v>
      </c>
      <c r="AQ45" s="70">
        <f t="shared" si="130"/>
        <v>-2.3818340250675307</v>
      </c>
      <c r="AR45" s="70">
        <f t="shared" si="130"/>
        <v>0.87224547781736828</v>
      </c>
      <c r="AS45" s="70">
        <f t="shared" si="130"/>
        <v>0.87224547781736828</v>
      </c>
      <c r="AT45" s="70">
        <f t="shared" si="130"/>
        <v>1.4585812710858903</v>
      </c>
      <c r="AU45" s="70">
        <f t="shared" si="130"/>
        <v>0.58126572923120623</v>
      </c>
      <c r="AV45" s="70">
        <f t="shared" si="130"/>
        <v>-0.23774132106247903</v>
      </c>
      <c r="AW45" s="70">
        <f t="shared" si="130"/>
        <v>-0.72653502389254943</v>
      </c>
      <c r="AX45" s="70">
        <f t="shared" si="130"/>
        <v>-0.96254907099124765</v>
      </c>
      <c r="AY45" s="70">
        <f t="shared" si="130"/>
        <v>0.21971360795283168</v>
      </c>
      <c r="AZ45" s="70">
        <f t="shared" si="130"/>
        <v>0.21971360795283168</v>
      </c>
      <c r="BA45" s="70">
        <f t="shared" si="130"/>
        <v>3.0700622753032647E-2</v>
      </c>
      <c r="BB45" s="70">
        <f t="shared" si="130"/>
        <v>-0.18859860839275377</v>
      </c>
      <c r="BC45" s="70">
        <f t="shared" si="130"/>
        <v>-0.21821380764733833</v>
      </c>
      <c r="BD45" s="70">
        <f t="shared" si="130"/>
        <v>-1.1029403364296142</v>
      </c>
      <c r="BE45" s="70">
        <f t="shared" si="130"/>
        <v>-1.3187473759727508</v>
      </c>
      <c r="BF45" s="70">
        <f t="shared" si="130"/>
        <v>-1.1750880287897392E-2</v>
      </c>
      <c r="BG45" s="70">
        <f t="shared" si="130"/>
        <v>-1.1750880287897392E-2</v>
      </c>
      <c r="BH45" s="70">
        <f t="shared" si="130"/>
        <v>-0.9396802819929273</v>
      </c>
      <c r="BI45" s="70">
        <f t="shared" si="130"/>
        <v>-0.92803845439283217</v>
      </c>
      <c r="BJ45" s="70">
        <f t="shared" si="130"/>
        <v>-0.65644624979974697</v>
      </c>
      <c r="BK45" s="70">
        <f t="shared" si="130"/>
        <v>-8.7604106432714879E-3</v>
      </c>
      <c r="BL45" s="70">
        <f t="shared" si="130"/>
        <v>-0.6651491530558773</v>
      </c>
      <c r="BM45" s="70">
        <f t="shared" si="130"/>
        <v>1.3502577671161475</v>
      </c>
      <c r="BN45" s="70">
        <f t="shared" si="130"/>
        <v>1.3502577671161475</v>
      </c>
      <c r="BO45" s="70">
        <f t="shared" ref="BO45:BZ45" si="131">(POWER(BO42/BO5, 1/37)-1)*100</f>
        <v>-0.19957849176421849</v>
      </c>
      <c r="BP45" s="70">
        <f t="shared" si="131"/>
        <v>-1.5291882754177033</v>
      </c>
      <c r="BQ45" s="70">
        <f t="shared" si="131"/>
        <v>-0.63480280379989429</v>
      </c>
      <c r="BR45" s="70">
        <f t="shared" si="131"/>
        <v>-0.36810758091149198</v>
      </c>
      <c r="BS45" s="70">
        <f t="shared" si="131"/>
        <v>-1.0005736274667609</v>
      </c>
      <c r="BT45" s="70">
        <f t="shared" si="131"/>
        <v>1.0805094351870492</v>
      </c>
      <c r="BU45" s="70">
        <f t="shared" si="131"/>
        <v>1.0805094351870492</v>
      </c>
      <c r="BV45" s="70">
        <f t="shared" si="131"/>
        <v>7.2488901115219662E-2</v>
      </c>
      <c r="BW45" s="70">
        <f t="shared" si="131"/>
        <v>-0.99724520553409191</v>
      </c>
      <c r="BX45" s="70">
        <f t="shared" si="131"/>
        <v>-2.0204439475097535</v>
      </c>
      <c r="BY45" s="70">
        <f t="shared" si="131"/>
        <v>-0.20066300722306751</v>
      </c>
      <c r="BZ45" s="70">
        <f t="shared" si="131"/>
        <v>-2.2170526711485006</v>
      </c>
    </row>
    <row r="46" spans="1:78" ht="16.5" customHeight="1"/>
    <row r="47" spans="1:78" ht="27.75" customHeight="1">
      <c r="B47" s="397" t="s">
        <v>1001</v>
      </c>
      <c r="C47" s="397"/>
      <c r="D47" s="397"/>
      <c r="E47" s="397"/>
      <c r="F47" s="397"/>
      <c r="G47" s="397"/>
      <c r="H47" s="397"/>
      <c r="I47" s="397"/>
      <c r="J47" s="397"/>
      <c r="K47" s="397"/>
      <c r="L47" s="397"/>
      <c r="M47" s="397"/>
      <c r="N47" s="397"/>
      <c r="O47" s="397"/>
      <c r="P47" s="274" t="s">
        <v>290</v>
      </c>
      <c r="AD47" s="274" t="s">
        <v>290</v>
      </c>
      <c r="AR47" s="274" t="s">
        <v>290</v>
      </c>
      <c r="BF47" s="274" t="s">
        <v>290</v>
      </c>
      <c r="BT47" s="274" t="s">
        <v>290</v>
      </c>
    </row>
    <row r="48" spans="1:78" hidden="1">
      <c r="B48" s="274" t="s">
        <v>905</v>
      </c>
    </row>
    <row r="49" spans="2:15" ht="14.25" customHeight="1">
      <c r="B49" s="395" t="s">
        <v>1069</v>
      </c>
      <c r="C49" s="395"/>
      <c r="D49" s="395"/>
      <c r="E49" s="395"/>
      <c r="F49" s="395"/>
      <c r="G49" s="395"/>
      <c r="H49" s="395"/>
      <c r="I49" s="395"/>
      <c r="J49" s="395"/>
      <c r="K49" s="395"/>
      <c r="L49" s="395"/>
      <c r="M49" s="395"/>
      <c r="N49" s="395"/>
      <c r="O49" s="395"/>
    </row>
    <row r="50" spans="2:15" hidden="1">
      <c r="B50" s="379" t="s">
        <v>906</v>
      </c>
      <c r="C50" s="379"/>
      <c r="D50" s="379"/>
      <c r="E50" s="379"/>
      <c r="F50" s="379"/>
      <c r="G50" s="379"/>
      <c r="H50" s="379"/>
    </row>
    <row r="51" spans="2:15">
      <c r="B51" s="379" t="s">
        <v>1002</v>
      </c>
      <c r="C51" s="379"/>
      <c r="D51" s="379"/>
      <c r="E51" s="379"/>
      <c r="F51" s="379"/>
      <c r="G51" s="379"/>
      <c r="H51" s="379"/>
      <c r="I51" s="379"/>
      <c r="J51" s="379"/>
      <c r="K51" s="379"/>
      <c r="L51" s="379"/>
      <c r="M51" s="379"/>
      <c r="N51" s="379"/>
    </row>
    <row r="52" spans="2:15" ht="26.25" hidden="1" customHeight="1">
      <c r="B52" s="379" t="s">
        <v>907</v>
      </c>
      <c r="C52" s="379"/>
      <c r="D52" s="379"/>
      <c r="E52" s="379"/>
      <c r="F52" s="379"/>
      <c r="G52" s="379"/>
      <c r="H52" s="379"/>
      <c r="I52" s="379"/>
      <c r="J52" s="379"/>
      <c r="K52" s="379"/>
      <c r="L52" s="379"/>
      <c r="M52" s="379"/>
      <c r="N52" s="379"/>
    </row>
    <row r="53" spans="2:15" hidden="1">
      <c r="B53" s="379" t="s">
        <v>908</v>
      </c>
      <c r="C53" s="379"/>
      <c r="D53" s="379"/>
      <c r="E53" s="379"/>
      <c r="F53" s="379"/>
      <c r="G53" s="379"/>
      <c r="H53" s="379"/>
      <c r="I53" s="379"/>
      <c r="J53" s="379"/>
    </row>
    <row r="54" spans="2:15">
      <c r="B54" s="273" t="s">
        <v>1003</v>
      </c>
      <c r="C54" s="273"/>
      <c r="D54" s="273"/>
      <c r="E54" s="273"/>
      <c r="F54" s="273"/>
      <c r="G54" s="273"/>
      <c r="H54" s="273"/>
      <c r="I54" s="273"/>
      <c r="J54" s="273"/>
    </row>
    <row r="55" spans="2:15">
      <c r="B55" s="274" t="s">
        <v>1230</v>
      </c>
    </row>
    <row r="56" spans="2:15" hidden="1">
      <c r="B56" s="274" t="s">
        <v>76</v>
      </c>
    </row>
  </sheetData>
  <mergeCells count="17">
    <mergeCell ref="B47:O47"/>
    <mergeCell ref="B53:J53"/>
    <mergeCell ref="B50:H50"/>
    <mergeCell ref="B51:N51"/>
    <mergeCell ref="B52:N52"/>
    <mergeCell ref="B49:O49"/>
    <mergeCell ref="B2:H2"/>
    <mergeCell ref="I2:O2"/>
    <mergeCell ref="P2:V2"/>
    <mergeCell ref="W2:AC2"/>
    <mergeCell ref="BT2:BZ2"/>
    <mergeCell ref="BM2:BS2"/>
    <mergeCell ref="BF2:BL2"/>
    <mergeCell ref="AY2:BE2"/>
    <mergeCell ref="AR2:AX2"/>
    <mergeCell ref="AK2:AQ2"/>
    <mergeCell ref="AD2:AJ2"/>
  </mergeCells>
  <phoneticPr fontId="16" type="noConversion"/>
  <pageMargins left="0.35433070866141736" right="0.35433070866141736" top="0.62992125984251968" bottom="0.59055118110236227" header="0.51181102362204722" footer="0.51181102362204722"/>
  <pageSetup scale="56" orientation="landscape" r:id="rId1"/>
  <headerFooter alignWithMargins="0"/>
  <rowBreaks count="1" manualBreakCount="1">
    <brk id="56" max="78" man="1"/>
  </rowBreaks>
  <colBreaks count="5" manualBreakCount="5">
    <brk id="15" max="63" man="1"/>
    <brk id="29" max="1048575" man="1"/>
    <brk id="43" max="1048575" man="1"/>
    <brk id="57" max="1048575" man="1"/>
    <brk id="71" max="1048575" man="1"/>
  </colBreaks>
</worksheet>
</file>

<file path=xl/worksheets/sheet67.xml><?xml version="1.0" encoding="utf-8"?>
<worksheet xmlns="http://schemas.openxmlformats.org/spreadsheetml/2006/main" xmlns:r="http://schemas.openxmlformats.org/officeDocument/2006/relationships">
  <dimension ref="A1:AS48"/>
  <sheetViews>
    <sheetView view="pageBreakPreview" zoomScale="96" zoomScaleSheetLayoutView="96" workbookViewId="0">
      <pane xSplit="1" ySplit="3" topLeftCell="B4" activePane="bottomRight" state="frozen"/>
      <selection activeCell="B23" sqref="B23"/>
      <selection pane="topRight" activeCell="B23" sqref="B23"/>
      <selection pane="bottomLeft" activeCell="B23" sqref="B23"/>
      <selection pane="bottomRight" activeCell="E52" sqref="E52"/>
    </sheetView>
  </sheetViews>
  <sheetFormatPr defaultRowHeight="12.75"/>
  <cols>
    <col min="1" max="1" width="9" style="31"/>
    <col min="2" max="2" width="10" style="348" customWidth="1"/>
    <col min="3" max="3" width="18.5" style="349" bestFit="1" customWidth="1"/>
    <col min="4" max="4" width="10.125" style="348" bestFit="1" customWidth="1"/>
    <col min="5" max="5" width="18.375" style="349" bestFit="1" customWidth="1"/>
    <col min="6" max="6" width="8.875" style="348"/>
    <col min="7" max="7" width="18" style="349" bestFit="1" customWidth="1"/>
    <col min="8" max="8" width="8.875" style="348"/>
    <col min="9" max="9" width="18.375" style="349" bestFit="1" customWidth="1"/>
    <col min="10" max="10" width="8.875" style="348"/>
    <col min="11" max="11" width="17.125" style="349" bestFit="1" customWidth="1"/>
    <col min="12" max="12" width="8.875" style="348"/>
    <col min="13" max="13" width="18.25" style="349" bestFit="1" customWidth="1"/>
    <col min="14" max="14" width="8.875" style="348"/>
    <col min="15" max="15" width="18.875" style="349" bestFit="1" customWidth="1"/>
    <col min="16" max="16" width="8.875" style="348"/>
    <col min="17" max="17" width="18.25" style="349" bestFit="1" customWidth="1"/>
    <col min="18" max="18" width="8.875" style="348"/>
    <col min="19" max="19" width="18.5" style="349" bestFit="1" customWidth="1"/>
    <col min="20" max="20" width="8.875" style="348"/>
    <col min="21" max="21" width="18.375" style="349" bestFit="1" customWidth="1"/>
    <col min="22" max="22" width="8.875" style="348"/>
    <col min="23" max="23" width="8.875" style="349"/>
    <col min="24" max="24" width="10.125" style="348" bestFit="1" customWidth="1"/>
    <col min="25" max="25" width="18.375" style="349" bestFit="1" customWidth="1"/>
    <col min="26" max="26" width="8.875" style="348"/>
    <col min="27" max="27" width="17.125" style="349" bestFit="1" customWidth="1"/>
    <col min="28" max="28" width="10.125" style="348" bestFit="1" customWidth="1"/>
    <col min="29" max="29" width="18.25" style="349" bestFit="1" customWidth="1"/>
    <col min="30" max="30" width="8.875" style="348"/>
    <col min="31" max="31" width="18.875" style="349" bestFit="1" customWidth="1"/>
    <col min="32" max="32" width="8.875" style="348"/>
    <col min="33" max="33" width="18.25" style="349" bestFit="1" customWidth="1"/>
    <col min="34" max="34" width="8.875" style="348"/>
    <col min="35" max="35" width="18.5" style="349" bestFit="1" customWidth="1"/>
    <col min="36" max="36" width="8.875" style="348"/>
    <col min="37" max="37" width="18.375" style="349" bestFit="1" customWidth="1"/>
    <col min="38" max="38" width="8.875" style="348"/>
    <col min="39" max="39" width="18" style="349" bestFit="1" customWidth="1"/>
    <col min="40" max="40" width="8.875" style="348"/>
    <col min="41" max="41" width="18.375" style="349" bestFit="1" customWidth="1"/>
    <col min="42" max="42" width="8.875" style="348"/>
    <col min="43" max="43" width="17.125" style="349" bestFit="1" customWidth="1"/>
    <col min="44" max="44" width="10.125" style="348" bestFit="1" customWidth="1"/>
    <col min="45" max="45" width="18.25" style="349" bestFit="1" customWidth="1"/>
    <col min="46" max="16384" width="9" style="31"/>
  </cols>
  <sheetData>
    <row r="1" spans="1:45">
      <c r="B1" s="348" t="s">
        <v>247</v>
      </c>
      <c r="R1" s="348" t="s">
        <v>246</v>
      </c>
      <c r="AH1" s="348" t="s">
        <v>245</v>
      </c>
    </row>
    <row r="2" spans="1:45">
      <c r="B2" s="398" t="s">
        <v>264</v>
      </c>
      <c r="C2" s="398"/>
      <c r="D2" s="398"/>
      <c r="E2" s="398"/>
      <c r="F2" s="398" t="s">
        <v>280</v>
      </c>
      <c r="G2" s="398"/>
      <c r="H2" s="398"/>
      <c r="I2" s="398"/>
      <c r="J2" s="398" t="s">
        <v>281</v>
      </c>
      <c r="K2" s="398"/>
      <c r="L2" s="398"/>
      <c r="M2" s="398"/>
      <c r="N2" s="398" t="s">
        <v>282</v>
      </c>
      <c r="O2" s="398"/>
      <c r="P2" s="398"/>
      <c r="Q2" s="398"/>
      <c r="R2" s="398" t="s">
        <v>283</v>
      </c>
      <c r="S2" s="398"/>
      <c r="T2" s="398"/>
      <c r="U2" s="398"/>
      <c r="V2" s="398" t="s">
        <v>284</v>
      </c>
      <c r="W2" s="398"/>
      <c r="X2" s="398"/>
      <c r="Y2" s="398"/>
      <c r="Z2" s="398" t="s">
        <v>285</v>
      </c>
      <c r="AA2" s="398"/>
      <c r="AB2" s="398"/>
      <c r="AC2" s="398"/>
      <c r="AD2" s="398" t="s">
        <v>286</v>
      </c>
      <c r="AE2" s="398"/>
      <c r="AF2" s="398"/>
      <c r="AG2" s="398"/>
      <c r="AH2" s="398" t="s">
        <v>287</v>
      </c>
      <c r="AI2" s="398"/>
      <c r="AJ2" s="398"/>
      <c r="AK2" s="398"/>
      <c r="AL2" s="398" t="s">
        <v>288</v>
      </c>
      <c r="AM2" s="398"/>
      <c r="AN2" s="398"/>
      <c r="AO2" s="398"/>
      <c r="AP2" s="398" t="s">
        <v>289</v>
      </c>
      <c r="AQ2" s="398"/>
      <c r="AR2" s="398"/>
      <c r="AS2" s="398"/>
    </row>
    <row r="3" spans="1:45" s="354" customFormat="1" ht="25.5">
      <c r="B3" s="355" t="s">
        <v>506</v>
      </c>
      <c r="C3" s="356" t="s">
        <v>507</v>
      </c>
      <c r="D3" s="355" t="s">
        <v>0</v>
      </c>
      <c r="E3" s="356" t="s">
        <v>507</v>
      </c>
      <c r="F3" s="355" t="s">
        <v>506</v>
      </c>
      <c r="G3" s="356" t="s">
        <v>507</v>
      </c>
      <c r="H3" s="355" t="s">
        <v>0</v>
      </c>
      <c r="I3" s="356" t="s">
        <v>507</v>
      </c>
      <c r="J3" s="355" t="s">
        <v>506</v>
      </c>
      <c r="K3" s="356" t="s">
        <v>507</v>
      </c>
      <c r="L3" s="355" t="s">
        <v>0</v>
      </c>
      <c r="M3" s="356" t="s">
        <v>507</v>
      </c>
      <c r="N3" s="355" t="s">
        <v>506</v>
      </c>
      <c r="O3" s="356" t="s">
        <v>507</v>
      </c>
      <c r="P3" s="355" t="s">
        <v>0</v>
      </c>
      <c r="Q3" s="356" t="s">
        <v>507</v>
      </c>
      <c r="R3" s="355" t="s">
        <v>506</v>
      </c>
      <c r="S3" s="356" t="s">
        <v>507</v>
      </c>
      <c r="T3" s="355" t="s">
        <v>0</v>
      </c>
      <c r="U3" s="356" t="s">
        <v>507</v>
      </c>
      <c r="V3" s="355" t="s">
        <v>506</v>
      </c>
      <c r="W3" s="356" t="s">
        <v>507</v>
      </c>
      <c r="X3" s="355" t="s">
        <v>0</v>
      </c>
      <c r="Y3" s="356" t="s">
        <v>507</v>
      </c>
      <c r="Z3" s="355" t="s">
        <v>506</v>
      </c>
      <c r="AA3" s="356" t="s">
        <v>507</v>
      </c>
      <c r="AB3" s="355" t="s">
        <v>0</v>
      </c>
      <c r="AC3" s="356" t="s">
        <v>507</v>
      </c>
      <c r="AD3" s="355" t="s">
        <v>506</v>
      </c>
      <c r="AE3" s="356" t="s">
        <v>507</v>
      </c>
      <c r="AF3" s="355" t="s">
        <v>0</v>
      </c>
      <c r="AG3" s="356" t="s">
        <v>507</v>
      </c>
      <c r="AH3" s="355" t="s">
        <v>506</v>
      </c>
      <c r="AI3" s="356" t="s">
        <v>507</v>
      </c>
      <c r="AJ3" s="355" t="s">
        <v>0</v>
      </c>
      <c r="AK3" s="356" t="s">
        <v>507</v>
      </c>
      <c r="AL3" s="355" t="s">
        <v>506</v>
      </c>
      <c r="AM3" s="356" t="s">
        <v>507</v>
      </c>
      <c r="AN3" s="355" t="s">
        <v>0</v>
      </c>
      <c r="AO3" s="356" t="s">
        <v>507</v>
      </c>
      <c r="AP3" s="355" t="s">
        <v>506</v>
      </c>
      <c r="AQ3" s="356" t="s">
        <v>507</v>
      </c>
      <c r="AR3" s="355" t="s">
        <v>0</v>
      </c>
      <c r="AS3" s="356" t="s">
        <v>507</v>
      </c>
    </row>
    <row r="4" spans="1:45">
      <c r="B4" s="350" t="s">
        <v>77</v>
      </c>
      <c r="C4" s="351" t="s">
        <v>237</v>
      </c>
      <c r="D4" s="350" t="s">
        <v>79</v>
      </c>
      <c r="E4" s="351" t="s">
        <v>238</v>
      </c>
      <c r="F4" s="350" t="s">
        <v>81</v>
      </c>
      <c r="G4" s="351" t="s">
        <v>239</v>
      </c>
      <c r="H4" s="350" t="s">
        <v>83</v>
      </c>
      <c r="I4" s="351" t="s">
        <v>240</v>
      </c>
      <c r="J4" s="350" t="s">
        <v>101</v>
      </c>
      <c r="K4" s="351" t="s">
        <v>241</v>
      </c>
      <c r="L4" s="350" t="s">
        <v>86</v>
      </c>
      <c r="M4" s="351" t="s">
        <v>242</v>
      </c>
      <c r="N4" s="350" t="s">
        <v>88</v>
      </c>
      <c r="O4" s="351" t="s">
        <v>243</v>
      </c>
      <c r="P4" s="350" t="s">
        <v>126</v>
      </c>
      <c r="Q4" s="351" t="s">
        <v>244</v>
      </c>
      <c r="R4" s="350" t="s">
        <v>77</v>
      </c>
      <c r="S4" s="351" t="s">
        <v>237</v>
      </c>
      <c r="T4" s="350" t="s">
        <v>79</v>
      </c>
      <c r="U4" s="351" t="s">
        <v>238</v>
      </c>
      <c r="V4" s="350" t="s">
        <v>81</v>
      </c>
      <c r="W4" s="351" t="s">
        <v>239</v>
      </c>
      <c r="X4" s="350" t="s">
        <v>83</v>
      </c>
      <c r="Y4" s="351" t="s">
        <v>240</v>
      </c>
      <c r="Z4" s="350" t="s">
        <v>101</v>
      </c>
      <c r="AA4" s="351" t="s">
        <v>241</v>
      </c>
      <c r="AB4" s="350" t="s">
        <v>86</v>
      </c>
      <c r="AC4" s="351" t="s">
        <v>242</v>
      </c>
      <c r="AD4" s="350" t="s">
        <v>88</v>
      </c>
      <c r="AE4" s="351" t="s">
        <v>243</v>
      </c>
      <c r="AF4" s="350" t="s">
        <v>126</v>
      </c>
      <c r="AG4" s="351" t="s">
        <v>244</v>
      </c>
      <c r="AH4" s="350" t="s">
        <v>77</v>
      </c>
      <c r="AI4" s="351" t="s">
        <v>237</v>
      </c>
      <c r="AJ4" s="350" t="s">
        <v>79</v>
      </c>
      <c r="AK4" s="351" t="s">
        <v>238</v>
      </c>
      <c r="AL4" s="350" t="s">
        <v>81</v>
      </c>
      <c r="AM4" s="351" t="s">
        <v>239</v>
      </c>
      <c r="AN4" s="350" t="s">
        <v>83</v>
      </c>
      <c r="AO4" s="351" t="s">
        <v>240</v>
      </c>
      <c r="AP4" s="350" t="s">
        <v>101</v>
      </c>
      <c r="AQ4" s="351" t="s">
        <v>241</v>
      </c>
      <c r="AR4" s="350" t="s">
        <v>86</v>
      </c>
      <c r="AS4" s="351" t="s">
        <v>242</v>
      </c>
    </row>
    <row r="5" spans="1:45" ht="16.5" customHeight="1">
      <c r="A5" s="31">
        <v>1981</v>
      </c>
      <c r="B5" s="352">
        <v>16910264</v>
      </c>
      <c r="C5" s="353">
        <f>B5/'a1'!$F8*100</f>
        <v>68.131836873736276</v>
      </c>
      <c r="D5" s="352">
        <v>4690888</v>
      </c>
      <c r="E5" s="353">
        <f>D5/'a1'!$F8*100</f>
        <v>18.899694056164172</v>
      </c>
      <c r="F5" s="352">
        <v>363159</v>
      </c>
      <c r="G5" s="353">
        <f>F5/'a1'!$L8*100</f>
        <v>63.124932644072153</v>
      </c>
      <c r="H5" s="352">
        <v>87388</v>
      </c>
      <c r="I5" s="353">
        <f>H5/'a1'!$L8*100</f>
        <v>15.18993502543012</v>
      </c>
      <c r="J5" s="352">
        <v>78063</v>
      </c>
      <c r="K5" s="353">
        <f>J5/'a1'!$R8*100</f>
        <v>63.182815193725673</v>
      </c>
      <c r="L5" s="352">
        <v>21521</v>
      </c>
      <c r="M5" s="353">
        <f>L5/'a1'!$R8*100</f>
        <v>17.418717776464778</v>
      </c>
      <c r="N5" s="352">
        <v>562919</v>
      </c>
      <c r="O5" s="353">
        <f>N5/'a1'!$X8*100</f>
        <v>65.848414556114307</v>
      </c>
      <c r="P5" s="352">
        <v>156435</v>
      </c>
      <c r="Q5" s="353">
        <f>P5/'a1'!$X8*100</f>
        <v>18.299252167870943</v>
      </c>
      <c r="R5" s="352">
        <v>460819</v>
      </c>
      <c r="S5" s="353">
        <f>R5/'a1'!$AD8*100</f>
        <v>65.231343727262697</v>
      </c>
      <c r="T5" s="352">
        <v>122505</v>
      </c>
      <c r="U5" s="353">
        <f>T5/'a1'!$AD8*100</f>
        <v>17.341224566062415</v>
      </c>
      <c r="V5" s="352">
        <v>4566524</v>
      </c>
      <c r="W5" s="353">
        <f>V5/'a1'!$AJ8*100</f>
        <v>69.747664920324041</v>
      </c>
      <c r="X5" s="352">
        <v>1251764</v>
      </c>
      <c r="Y5" s="353">
        <f>X5/'a1'!$AJ8*100</f>
        <v>19.119053361227163</v>
      </c>
      <c r="Z5" s="352">
        <v>6033577</v>
      </c>
      <c r="AA5" s="353">
        <f>Z5/'a1'!$AP8*100</f>
        <v>68.467784636131881</v>
      </c>
      <c r="AB5" s="352">
        <v>1755417</v>
      </c>
      <c r="AC5" s="353">
        <f>AB5/'a1'!$AP8*100</f>
        <v>19.920109265632096</v>
      </c>
      <c r="AD5" s="352">
        <v>674380</v>
      </c>
      <c r="AE5" s="353">
        <f>AD5/'a1'!$AV8*100</f>
        <v>65.123195998242466</v>
      </c>
      <c r="AF5" s="352">
        <v>198210</v>
      </c>
      <c r="AG5" s="353">
        <f>AF5/'a1'!$AV8*100</f>
        <v>19.140645746925532</v>
      </c>
      <c r="AH5" s="352">
        <v>619820</v>
      </c>
      <c r="AI5" s="353">
        <f>AH5/'a1'!$BB8*100</f>
        <v>63.521832747635429</v>
      </c>
      <c r="AJ5" s="352">
        <v>184232</v>
      </c>
      <c r="AK5" s="353">
        <f>AJ5/'a1'!$BB8*100</f>
        <v>18.880891695592865</v>
      </c>
      <c r="AL5" s="352">
        <v>1577729</v>
      </c>
      <c r="AM5" s="353">
        <f>AL5/'a1'!$BH8*100</f>
        <v>68.86326417307987</v>
      </c>
      <c r="AN5" s="352">
        <v>362683</v>
      </c>
      <c r="AO5" s="353">
        <f>AN5/'a1'!$BH8*100</f>
        <v>15.830053982708773</v>
      </c>
      <c r="AP5" s="352">
        <v>1926546</v>
      </c>
      <c r="AQ5" s="353">
        <f>AP5/'a1'!$BN8*100</f>
        <v>68.15872874358142</v>
      </c>
      <c r="AR5" s="352">
        <v>542433</v>
      </c>
      <c r="AS5" s="353">
        <f>AR5/'a1'!$BN8*100</f>
        <v>19.190584449355011</v>
      </c>
    </row>
    <row r="6" spans="1:45" ht="16.5" customHeight="1">
      <c r="A6" s="31">
        <v>1982</v>
      </c>
      <c r="B6" s="352">
        <v>17149959</v>
      </c>
      <c r="C6" s="353">
        <f>B6/'a1'!$F9*100</f>
        <v>68.280441942335173</v>
      </c>
      <c r="D6" s="352">
        <v>4746299</v>
      </c>
      <c r="E6" s="353">
        <f>D6/'a1'!$F9*100</f>
        <v>18.8968028034623</v>
      </c>
      <c r="F6" s="352">
        <v>364724</v>
      </c>
      <c r="G6" s="353">
        <f>F6/'a1'!$L9*100</f>
        <v>63.563467789018723</v>
      </c>
      <c r="H6" s="352">
        <v>87937</v>
      </c>
      <c r="I6" s="353">
        <f>H6/'a1'!$L9*100</f>
        <v>15.32550823900522</v>
      </c>
      <c r="J6" s="352">
        <v>78112</v>
      </c>
      <c r="K6" s="353">
        <f>J6/'a1'!$R9*100</f>
        <v>63.203547269961483</v>
      </c>
      <c r="L6" s="352">
        <v>21659</v>
      </c>
      <c r="M6" s="353">
        <f>L6/'a1'!$R9*100</f>
        <v>17.525164255429328</v>
      </c>
      <c r="N6" s="352">
        <v>567338</v>
      </c>
      <c r="O6" s="353">
        <f>N6/'a1'!$X9*100</f>
        <v>66.043411350836635</v>
      </c>
      <c r="P6" s="352">
        <v>156790</v>
      </c>
      <c r="Q6" s="353">
        <f>P6/'a1'!$X9*100</f>
        <v>18.251811910532478</v>
      </c>
      <c r="R6" s="352">
        <v>463307</v>
      </c>
      <c r="S6" s="353">
        <f>R6/'a1'!$AD9*100</f>
        <v>65.489068593568234</v>
      </c>
      <c r="T6" s="352">
        <v>122903</v>
      </c>
      <c r="U6" s="353">
        <f>T6/'a1'!$AD9*100</f>
        <v>17.372504618655267</v>
      </c>
      <c r="V6" s="352">
        <v>4596037</v>
      </c>
      <c r="W6" s="353">
        <f>V6/'a1'!$AJ9*100</f>
        <v>69.841889022496474</v>
      </c>
      <c r="X6" s="352">
        <v>1261962</v>
      </c>
      <c r="Y6" s="353">
        <f>X6/'a1'!$AJ9*100</f>
        <v>19.176914797380373</v>
      </c>
      <c r="Z6" s="352">
        <v>6124611</v>
      </c>
      <c r="AA6" s="353">
        <f>Z6/'a1'!$AP9*100</f>
        <v>68.659341492113256</v>
      </c>
      <c r="AB6" s="352">
        <v>1780407</v>
      </c>
      <c r="AC6" s="353">
        <f>AB6/'a1'!$AP9*100</f>
        <v>19.959075312366597</v>
      </c>
      <c r="AD6" s="352">
        <v>681802</v>
      </c>
      <c r="AE6" s="353">
        <f>AD6/'a1'!$AV9*100</f>
        <v>65.230228161618939</v>
      </c>
      <c r="AF6" s="352">
        <v>198026</v>
      </c>
      <c r="AG6" s="353">
        <f>AF6/'a1'!$AV9*100</f>
        <v>18.945795351044371</v>
      </c>
      <c r="AH6" s="352">
        <v>625960</v>
      </c>
      <c r="AI6" s="353">
        <f>AH6/'a1'!$BB9*100</f>
        <v>63.447336359268668</v>
      </c>
      <c r="AJ6" s="352">
        <v>183464</v>
      </c>
      <c r="AK6" s="353">
        <f>AJ6/'a1'!$BB9*100</f>
        <v>18.595920055302042</v>
      </c>
      <c r="AL6" s="352">
        <v>1637765</v>
      </c>
      <c r="AM6" s="353">
        <f>AL6/'a1'!$BH9*100</f>
        <v>69.109053108096077</v>
      </c>
      <c r="AN6" s="352">
        <v>372511</v>
      </c>
      <c r="AO6" s="353">
        <f>AN6/'a1'!$BH9*100</f>
        <v>15.71891112726794</v>
      </c>
      <c r="AP6" s="352">
        <v>1961340</v>
      </c>
      <c r="AQ6" s="353">
        <f>AP6/'a1'!$BN9*100</f>
        <v>68.184638831807817</v>
      </c>
      <c r="AR6" s="352">
        <v>552123</v>
      </c>
      <c r="AS6" s="353">
        <f>AR6/'a1'!$BN9*100</f>
        <v>19.19417711652963</v>
      </c>
    </row>
    <row r="7" spans="1:45" ht="16.5" customHeight="1">
      <c r="A7" s="31">
        <v>1983</v>
      </c>
      <c r="B7" s="352">
        <v>17344480</v>
      </c>
      <c r="C7" s="353">
        <f>B7/'a1'!$F10*100</f>
        <v>68.375666741870987</v>
      </c>
      <c r="D7" s="352">
        <v>4803778</v>
      </c>
      <c r="E7" s="353">
        <f>D7/'a1'!$F10*100</f>
        <v>18.937525001033844</v>
      </c>
      <c r="F7" s="352">
        <v>371946</v>
      </c>
      <c r="G7" s="353">
        <f>F7/'a1'!$L10*100</f>
        <v>64.221187781008496</v>
      </c>
      <c r="H7" s="352">
        <v>88659</v>
      </c>
      <c r="I7" s="353">
        <f>H7/'a1'!$L10*100</f>
        <v>15.30809926031314</v>
      </c>
      <c r="J7" s="352">
        <v>79584</v>
      </c>
      <c r="K7" s="353">
        <f>J7/'a1'!$R10*100</f>
        <v>63.615289923422495</v>
      </c>
      <c r="L7" s="352">
        <v>21771</v>
      </c>
      <c r="M7" s="353">
        <f>L7/'a1'!$R10*100</f>
        <v>17.40259947882528</v>
      </c>
      <c r="N7" s="352">
        <v>575937</v>
      </c>
      <c r="O7" s="353">
        <f>N7/'a1'!$X10*100</f>
        <v>66.330104377689906</v>
      </c>
      <c r="P7" s="352">
        <v>157582</v>
      </c>
      <c r="Q7" s="353">
        <f>P7/'a1'!$X10*100</f>
        <v>18.148565742511998</v>
      </c>
      <c r="R7" s="352">
        <v>470581</v>
      </c>
      <c r="S7" s="353">
        <f>R7/'a1'!$AD10*100</f>
        <v>65.830071540284436</v>
      </c>
      <c r="T7" s="352">
        <v>123715</v>
      </c>
      <c r="U7" s="353">
        <f>T7/'a1'!$AD10*100</f>
        <v>17.306621603095511</v>
      </c>
      <c r="V7" s="352">
        <v>4615272</v>
      </c>
      <c r="W7" s="353">
        <f>V7/'a1'!$AJ10*100</f>
        <v>69.896846512845116</v>
      </c>
      <c r="X7" s="352">
        <v>1271538</v>
      </c>
      <c r="Y7" s="353">
        <f>X7/'a1'!$AJ10*100</f>
        <v>19.257044096480133</v>
      </c>
      <c r="Z7" s="352">
        <v>6221508</v>
      </c>
      <c r="AA7" s="353">
        <f>Z7/'a1'!$AP10*100</f>
        <v>68.82531060126351</v>
      </c>
      <c r="AB7" s="352">
        <v>1808807</v>
      </c>
      <c r="AC7" s="353">
        <f>AB7/'a1'!$AP10*100</f>
        <v>20.009892070015766</v>
      </c>
      <c r="AD7" s="352">
        <v>692824</v>
      </c>
      <c r="AE7" s="353">
        <f>AD7/'a1'!$AV10*100</f>
        <v>65.376050245717863</v>
      </c>
      <c r="AF7" s="352">
        <v>198762</v>
      </c>
      <c r="AG7" s="353">
        <f>AF7/'a1'!$AV10*100</f>
        <v>18.755520159433527</v>
      </c>
      <c r="AH7" s="352">
        <v>635272</v>
      </c>
      <c r="AI7" s="353">
        <f>AH7/'a1'!$BB10*100</f>
        <v>63.447953506070917</v>
      </c>
      <c r="AJ7" s="352">
        <v>183109</v>
      </c>
      <c r="AK7" s="353">
        <f>AJ7/'a1'!$BB10*100</f>
        <v>18.288058215289105</v>
      </c>
      <c r="AL7" s="352">
        <v>1650901</v>
      </c>
      <c r="AM7" s="353">
        <f>AL7/'a1'!$BH10*100</f>
        <v>68.971840171257611</v>
      </c>
      <c r="AN7" s="352">
        <v>379122</v>
      </c>
      <c r="AO7" s="353">
        <f>AN7/'a1'!$BH10*100</f>
        <v>15.839073323844088</v>
      </c>
      <c r="AP7" s="352">
        <v>1981435</v>
      </c>
      <c r="AQ7" s="353">
        <f>AP7/'a1'!$BN10*100</f>
        <v>68.149050284402207</v>
      </c>
      <c r="AR7" s="352">
        <v>561999</v>
      </c>
      <c r="AS7" s="353">
        <f>AR7/'a1'!$BN10*100</f>
        <v>19.329273032314337</v>
      </c>
    </row>
    <row r="8" spans="1:45" ht="16.5" customHeight="1">
      <c r="A8" s="31">
        <v>1984</v>
      </c>
      <c r="B8" s="352">
        <v>17525217</v>
      </c>
      <c r="C8" s="353">
        <f>B8/'a1'!$F11*100</f>
        <v>68.439023420617744</v>
      </c>
      <c r="D8" s="352">
        <v>4862628</v>
      </c>
      <c r="E8" s="353">
        <f>D8/'a1'!$F11*100</f>
        <v>18.989408894494812</v>
      </c>
      <c r="F8" s="352">
        <v>375634</v>
      </c>
      <c r="G8" s="353">
        <f>F8/'a1'!$L11*100</f>
        <v>64.757225483350993</v>
      </c>
      <c r="H8" s="352">
        <v>89278</v>
      </c>
      <c r="I8" s="353">
        <f>H8/'a1'!$L11*100</f>
        <v>15.391033763457543</v>
      </c>
      <c r="J8" s="352">
        <v>81045</v>
      </c>
      <c r="K8" s="353">
        <f>J8/'a1'!$R11*100</f>
        <v>64.03530257658241</v>
      </c>
      <c r="L8" s="352">
        <v>21909</v>
      </c>
      <c r="M8" s="353">
        <f>L8/'a1'!$R11*100</f>
        <v>17.310746426680783</v>
      </c>
      <c r="N8" s="352">
        <v>584225</v>
      </c>
      <c r="O8" s="353">
        <f>N8/'a1'!$X11*100</f>
        <v>66.580547961129199</v>
      </c>
      <c r="P8" s="352">
        <v>158599</v>
      </c>
      <c r="Q8" s="353">
        <f>P8/'a1'!$X11*100</f>
        <v>18.074557449761873</v>
      </c>
      <c r="R8" s="352">
        <v>476226</v>
      </c>
      <c r="S8" s="353">
        <f>R8/'a1'!$AD11*100</f>
        <v>66.097700447474494</v>
      </c>
      <c r="T8" s="352">
        <v>124621</v>
      </c>
      <c r="U8" s="353">
        <f>T8/'a1'!$AD11*100</f>
        <v>17.296748870210191</v>
      </c>
      <c r="V8" s="352">
        <v>4636788</v>
      </c>
      <c r="W8" s="353">
        <f>V8/'a1'!$AJ11*100</f>
        <v>69.923603801412099</v>
      </c>
      <c r="X8" s="352">
        <v>1284484</v>
      </c>
      <c r="Y8" s="353">
        <f>X8/'a1'!$AJ11*100</f>
        <v>19.370251627905574</v>
      </c>
      <c r="Z8" s="352">
        <v>6321231</v>
      </c>
      <c r="AA8" s="353">
        <f>Z8/'a1'!$AP11*100</f>
        <v>68.952735559723905</v>
      </c>
      <c r="AB8" s="352">
        <v>1836805</v>
      </c>
      <c r="AC8" s="353">
        <f>AB8/'a1'!$AP11*100</f>
        <v>20.036086236965346</v>
      </c>
      <c r="AD8" s="352">
        <v>701789</v>
      </c>
      <c r="AE8" s="353">
        <f>AD8/'a1'!$AV11*100</f>
        <v>65.476996855786012</v>
      </c>
      <c r="AF8" s="352">
        <v>199093</v>
      </c>
      <c r="AG8" s="353">
        <f>AF8/'a1'!$AV11*100</f>
        <v>18.575400490758621</v>
      </c>
      <c r="AH8" s="352">
        <v>643834</v>
      </c>
      <c r="AI8" s="353">
        <f>AH8/'a1'!$BB11*100</f>
        <v>63.455990695978279</v>
      </c>
      <c r="AJ8" s="352">
        <v>182497</v>
      </c>
      <c r="AK8" s="353">
        <f>AJ8/'a1'!$BB11*100</f>
        <v>17.986822587878159</v>
      </c>
      <c r="AL8" s="352">
        <v>1645324</v>
      </c>
      <c r="AM8" s="353">
        <f>AL8/'a1'!$BH11*100</f>
        <v>68.729654075951984</v>
      </c>
      <c r="AN8" s="352">
        <v>384599</v>
      </c>
      <c r="AO8" s="353">
        <f>AN8/'a1'!$BH11*100</f>
        <v>16.065745244071721</v>
      </c>
      <c r="AP8" s="352">
        <v>2008461</v>
      </c>
      <c r="AQ8" s="353">
        <f>AP8/'a1'!$BN11*100</f>
        <v>68.148546017363714</v>
      </c>
      <c r="AR8" s="352">
        <v>571712</v>
      </c>
      <c r="AS8" s="353">
        <f>AR8/'a1'!$BN11*100</f>
        <v>19.398604972005451</v>
      </c>
    </row>
    <row r="9" spans="1:45" ht="16.5" customHeight="1">
      <c r="A9" s="31">
        <v>1985</v>
      </c>
      <c r="B9" s="352">
        <v>17689106</v>
      </c>
      <c r="C9" s="353">
        <f>B9/'a1'!$F12*100</f>
        <v>68.450687242484321</v>
      </c>
      <c r="D9" s="352">
        <v>4899033</v>
      </c>
      <c r="E9" s="353">
        <f>D9/'a1'!$F12*100</f>
        <v>18.957553630670184</v>
      </c>
      <c r="F9" s="352">
        <v>377696</v>
      </c>
      <c r="G9" s="353">
        <f>F9/'a1'!$L12*100</f>
        <v>65.201501877346686</v>
      </c>
      <c r="H9" s="352">
        <v>89379</v>
      </c>
      <c r="I9" s="353">
        <f>H9/'a1'!$L12*100</f>
        <v>15.429459237840405</v>
      </c>
      <c r="J9" s="352">
        <v>81932</v>
      </c>
      <c r="K9" s="353">
        <f>J9/'a1'!$R12*100</f>
        <v>64.200471716593924</v>
      </c>
      <c r="L9" s="352">
        <v>22035</v>
      </c>
      <c r="M9" s="353">
        <f>L9/'a1'!$R12*100</f>
        <v>17.26623778590962</v>
      </c>
      <c r="N9" s="352">
        <v>591259</v>
      </c>
      <c r="O9" s="353">
        <f>N9/'a1'!$X12*100</f>
        <v>66.744972049380934</v>
      </c>
      <c r="P9" s="352">
        <v>158709</v>
      </c>
      <c r="Q9" s="353">
        <f>P9/'a1'!$X12*100</f>
        <v>17.916053318402252</v>
      </c>
      <c r="R9" s="352">
        <v>479677</v>
      </c>
      <c r="S9" s="353">
        <f>R9/'a1'!$AD12*100</f>
        <v>66.319040712746116</v>
      </c>
      <c r="T9" s="352">
        <v>124950</v>
      </c>
      <c r="U9" s="353">
        <f>T9/'a1'!$AD12*100</f>
        <v>17.275300122911101</v>
      </c>
      <c r="V9" s="352">
        <v>4662173</v>
      </c>
      <c r="W9" s="353">
        <f>V9/'a1'!$AJ12*100</f>
        <v>69.941666434136508</v>
      </c>
      <c r="X9" s="352">
        <v>1296454</v>
      </c>
      <c r="Y9" s="353">
        <f>X9/'a1'!$AJ12*100</f>
        <v>19.449332578435424</v>
      </c>
      <c r="Z9" s="352">
        <v>6412636</v>
      </c>
      <c r="AA9" s="353">
        <f>Z9/'a1'!$AP12*100</f>
        <v>68.992712695046194</v>
      </c>
      <c r="AB9" s="352">
        <v>1852514</v>
      </c>
      <c r="AC9" s="353">
        <f>AB9/'a1'!$AP12*100</f>
        <v>19.930956032051533</v>
      </c>
      <c r="AD9" s="352">
        <v>709303</v>
      </c>
      <c r="AE9" s="353">
        <f>AD9/'a1'!$AV12*100</f>
        <v>65.524829213991751</v>
      </c>
      <c r="AF9" s="352">
        <v>198548</v>
      </c>
      <c r="AG9" s="353">
        <f>AF9/'a1'!$AV12*100</f>
        <v>18.341701347350334</v>
      </c>
      <c r="AH9" s="352">
        <v>649354</v>
      </c>
      <c r="AI9" s="353">
        <f>AH9/'a1'!$BB12*100</f>
        <v>63.356060133004469</v>
      </c>
      <c r="AJ9" s="352">
        <v>181134</v>
      </c>
      <c r="AK9" s="353">
        <f>AJ9/'a1'!$BB12*100</f>
        <v>17.672851166130695</v>
      </c>
      <c r="AL9" s="352">
        <v>1648942</v>
      </c>
      <c r="AM9" s="353">
        <f>AL9/'a1'!$BH12*100</f>
        <v>68.577619370427826</v>
      </c>
      <c r="AN9" s="352">
        <v>388898</v>
      </c>
      <c r="AO9" s="353">
        <f>AN9/'a1'!$BH12*100</f>
        <v>16.173824802764827</v>
      </c>
      <c r="AP9" s="352">
        <v>2023760</v>
      </c>
      <c r="AQ9" s="353">
        <f>AP9/'a1'!$BN12*100</f>
        <v>68.022550939773737</v>
      </c>
      <c r="AR9" s="352">
        <v>577014</v>
      </c>
      <c r="AS9" s="353">
        <f>AR9/'a1'!$BN12*100</f>
        <v>19.394574558229539</v>
      </c>
    </row>
    <row r="10" spans="1:45" ht="16.5" customHeight="1">
      <c r="A10" s="31">
        <v>1986</v>
      </c>
      <c r="B10" s="352">
        <v>17878120</v>
      </c>
      <c r="C10" s="353">
        <f>B10/'a1'!$F13*100</f>
        <v>68.497814467723288</v>
      </c>
      <c r="D10" s="352">
        <v>4947844</v>
      </c>
      <c r="E10" s="353">
        <f>D10/'a1'!$F13*100</f>
        <v>18.957054786926026</v>
      </c>
      <c r="F10" s="352">
        <v>378555</v>
      </c>
      <c r="G10" s="353">
        <f>F10/'a1'!$L13*100</f>
        <v>65.686458235728935</v>
      </c>
      <c r="H10" s="352">
        <v>90042</v>
      </c>
      <c r="I10" s="353">
        <f>H10/'a1'!$L13*100</f>
        <v>15.623991421224142</v>
      </c>
      <c r="J10" s="352">
        <v>82688</v>
      </c>
      <c r="K10" s="353">
        <f>J10/'a1'!$R13*100</f>
        <v>64.380703229624089</v>
      </c>
      <c r="L10" s="352">
        <v>22241</v>
      </c>
      <c r="M10" s="353">
        <f>L10/'a1'!$R13*100</f>
        <v>17.316795913918213</v>
      </c>
      <c r="N10" s="352">
        <v>595328</v>
      </c>
      <c r="O10" s="353">
        <f>N10/'a1'!$X13*100</f>
        <v>66.959476406695856</v>
      </c>
      <c r="P10" s="352">
        <v>159445</v>
      </c>
      <c r="Q10" s="353">
        <f>P10/'a1'!$X13*100</f>
        <v>17.933565556576578</v>
      </c>
      <c r="R10" s="352">
        <v>482733</v>
      </c>
      <c r="S10" s="353">
        <f>R10/'a1'!$AD13*100</f>
        <v>66.582117158308947</v>
      </c>
      <c r="T10" s="352">
        <v>125768</v>
      </c>
      <c r="U10" s="353">
        <f>T10/'a1'!$AD13*100</f>
        <v>17.346855737573776</v>
      </c>
      <c r="V10" s="352">
        <v>4692226</v>
      </c>
      <c r="W10" s="353">
        <f>V10/'a1'!$AJ13*100</f>
        <v>69.947929166971022</v>
      </c>
      <c r="X10" s="352">
        <v>1312941</v>
      </c>
      <c r="Y10" s="353">
        <f>X10/'a1'!$AJ13*100</f>
        <v>19.572267846521481</v>
      </c>
      <c r="Z10" s="352">
        <v>6516868</v>
      </c>
      <c r="AA10" s="353">
        <f>Z10/'a1'!$AP13*100</f>
        <v>69.053937653532088</v>
      </c>
      <c r="AB10" s="352">
        <v>1869027</v>
      </c>
      <c r="AC10" s="353">
        <f>AB10/'a1'!$AP13*100</f>
        <v>19.804555490577396</v>
      </c>
      <c r="AD10" s="352">
        <v>716542</v>
      </c>
      <c r="AE10" s="353">
        <f>AD10/'a1'!$AV13*100</f>
        <v>65.644330274691455</v>
      </c>
      <c r="AF10" s="352">
        <v>198686</v>
      </c>
      <c r="AG10" s="353">
        <f>AF10/'a1'!$AV13*100</f>
        <v>18.202156195948522</v>
      </c>
      <c r="AH10" s="352">
        <v>650710</v>
      </c>
      <c r="AI10" s="353">
        <f>AH10/'a1'!$BB13*100</f>
        <v>63.254519950579216</v>
      </c>
      <c r="AJ10" s="352">
        <v>180364</v>
      </c>
      <c r="AK10" s="353">
        <f>AJ10/'a1'!$BB13*100</f>
        <v>17.532907495453074</v>
      </c>
      <c r="AL10" s="352">
        <v>1668701</v>
      </c>
      <c r="AM10" s="353">
        <f>AL10/'a1'!$BH13*100</f>
        <v>68.588122140793189</v>
      </c>
      <c r="AN10" s="352">
        <v>395245</v>
      </c>
      <c r="AO10" s="353">
        <f>AN10/'a1'!$BH13*100</f>
        <v>16.245637975609657</v>
      </c>
      <c r="AP10" s="352">
        <v>2040732</v>
      </c>
      <c r="AQ10" s="353">
        <f>AP10/'a1'!$BN13*100</f>
        <v>67.942393531008065</v>
      </c>
      <c r="AR10" s="352">
        <v>584451</v>
      </c>
      <c r="AS10" s="353">
        <f>AR10/'a1'!$BN13*100</f>
        <v>19.458213935779515</v>
      </c>
    </row>
    <row r="11" spans="1:45" ht="16.5" customHeight="1">
      <c r="A11" s="31">
        <v>1987</v>
      </c>
      <c r="B11" s="352">
        <v>18082037</v>
      </c>
      <c r="C11" s="353">
        <f>B11/'a1'!$F14*100</f>
        <v>68.371875085195256</v>
      </c>
      <c r="D11" s="352">
        <v>5015923</v>
      </c>
      <c r="E11" s="353">
        <f>D11/'a1'!$F14*100</f>
        <v>18.96622934644796</v>
      </c>
      <c r="F11" s="352">
        <v>380552</v>
      </c>
      <c r="G11" s="353">
        <f>F11/'a1'!$L14*100</f>
        <v>66.155113847737127</v>
      </c>
      <c r="H11" s="352">
        <v>90851</v>
      </c>
      <c r="I11" s="353">
        <f>H11/'a1'!$L14*100</f>
        <v>15.793526898244565</v>
      </c>
      <c r="J11" s="352">
        <v>82868</v>
      </c>
      <c r="K11" s="353">
        <f>J11/'a1'!$R14*100</f>
        <v>64.418031576247074</v>
      </c>
      <c r="L11" s="352">
        <v>22380</v>
      </c>
      <c r="M11" s="353">
        <f>L11/'a1'!$R14*100</f>
        <v>17.397252819863031</v>
      </c>
      <c r="N11" s="352">
        <v>598865</v>
      </c>
      <c r="O11" s="353">
        <f>N11/'a1'!$X14*100</f>
        <v>67.016671777047151</v>
      </c>
      <c r="P11" s="352">
        <v>160615</v>
      </c>
      <c r="Q11" s="353">
        <f>P11/'a1'!$X14*100</f>
        <v>17.973805010261792</v>
      </c>
      <c r="R11" s="352">
        <v>485574</v>
      </c>
      <c r="S11" s="353">
        <f>R11/'a1'!$AD14*100</f>
        <v>66.720988007167108</v>
      </c>
      <c r="T11" s="352">
        <v>126995</v>
      </c>
      <c r="U11" s="353">
        <f>T11/'a1'!$AD14*100</f>
        <v>17.44992909828407</v>
      </c>
      <c r="V11" s="352">
        <v>4735313</v>
      </c>
      <c r="W11" s="353">
        <f>V11/'a1'!$AJ14*100</f>
        <v>69.821942959464366</v>
      </c>
      <c r="X11" s="352">
        <v>1336382</v>
      </c>
      <c r="Y11" s="353">
        <f>X11/'a1'!$AJ14*100</f>
        <v>19.704882818950914</v>
      </c>
      <c r="Z11" s="352">
        <v>6643937</v>
      </c>
      <c r="AA11" s="353">
        <f>Z11/'a1'!$AP14*100</f>
        <v>68.935203510706899</v>
      </c>
      <c r="AB11" s="352">
        <v>1896568</v>
      </c>
      <c r="AC11" s="353">
        <f>AB11/'a1'!$AP14*100</f>
        <v>19.678136781232929</v>
      </c>
      <c r="AD11" s="352">
        <v>719008</v>
      </c>
      <c r="AE11" s="353">
        <f>AD11/'a1'!$AV14*100</f>
        <v>65.461186682483998</v>
      </c>
      <c r="AF11" s="352">
        <v>198228</v>
      </c>
      <c r="AG11" s="353">
        <f>AF11/'a1'!$AV14*100</f>
        <v>18.047421049133582</v>
      </c>
      <c r="AH11" s="352">
        <v>650903</v>
      </c>
      <c r="AI11" s="353">
        <f>AH11/'a1'!$BB14*100</f>
        <v>63.023201997678157</v>
      </c>
      <c r="AJ11" s="352">
        <v>179727</v>
      </c>
      <c r="AK11" s="353">
        <f>AJ11/'a1'!$BB14*100</f>
        <v>17.401933967790441</v>
      </c>
      <c r="AL11" s="352">
        <v>1667061</v>
      </c>
      <c r="AM11" s="353">
        <f>AL11/'a1'!$BH14*100</f>
        <v>68.297624173606451</v>
      </c>
      <c r="AN11" s="352">
        <v>400631</v>
      </c>
      <c r="AO11" s="353">
        <f>AN11/'a1'!$BH14*100</f>
        <v>16.413403870821842</v>
      </c>
      <c r="AP11" s="352">
        <v>2063596</v>
      </c>
      <c r="AQ11" s="353">
        <f>AP11/'a1'!$BN14*100</f>
        <v>67.68882367971932</v>
      </c>
      <c r="AR11" s="352">
        <v>593510</v>
      </c>
      <c r="AS11" s="353">
        <f>AR11/'a1'!$BN14*100</f>
        <v>19.467954842978092</v>
      </c>
    </row>
    <row r="12" spans="1:45" ht="16.5" customHeight="1">
      <c r="A12" s="31">
        <v>1988</v>
      </c>
      <c r="B12" s="352">
        <v>18288208</v>
      </c>
      <c r="C12" s="353">
        <f>B12/'a1'!$F15*100</f>
        <v>68.260602789358984</v>
      </c>
      <c r="D12" s="352">
        <v>5110551</v>
      </c>
      <c r="E12" s="353">
        <f>D12/'a1'!$F15*100</f>
        <v>19.075094281832385</v>
      </c>
      <c r="F12" s="352">
        <v>383293</v>
      </c>
      <c r="G12" s="353">
        <f>F12/'a1'!$L15*100</f>
        <v>66.66173897617665</v>
      </c>
      <c r="H12" s="352">
        <v>92699</v>
      </c>
      <c r="I12" s="353">
        <f>H12/'a1'!$L15*100</f>
        <v>16.122069908275389</v>
      </c>
      <c r="J12" s="352">
        <v>83230</v>
      </c>
      <c r="K12" s="353">
        <f>J12/'a1'!$R15*100</f>
        <v>64.375159526332482</v>
      </c>
      <c r="L12" s="352">
        <v>22559</v>
      </c>
      <c r="M12" s="353">
        <f>L12/'a1'!$R15*100</f>
        <v>17.448506833527986</v>
      </c>
      <c r="N12" s="352">
        <v>601958</v>
      </c>
      <c r="O12" s="353">
        <f>N12/'a1'!$X15*100</f>
        <v>67.091759397959919</v>
      </c>
      <c r="P12" s="352">
        <v>163049</v>
      </c>
      <c r="Q12" s="353">
        <f>P12/'a1'!$X15*100</f>
        <v>18.17276999072687</v>
      </c>
      <c r="R12" s="352">
        <v>488668</v>
      </c>
      <c r="S12" s="353">
        <f>R12/'a1'!$AD15*100</f>
        <v>66.908833995802013</v>
      </c>
      <c r="T12" s="352">
        <v>128988</v>
      </c>
      <c r="U12" s="353">
        <f>T12/'a1'!$AD15*100</f>
        <v>17.661145561916289</v>
      </c>
      <c r="V12" s="352">
        <v>4763227</v>
      </c>
      <c r="W12" s="353">
        <f>V12/'a1'!$AJ15*100</f>
        <v>69.667593329722635</v>
      </c>
      <c r="X12" s="352">
        <v>1364903</v>
      </c>
      <c r="Y12" s="353">
        <f>X12/'a1'!$AJ15*100</f>
        <v>19.963253302544349</v>
      </c>
      <c r="Z12" s="352">
        <v>6770121</v>
      </c>
      <c r="AA12" s="353">
        <f>Z12/'a1'!$AP15*100</f>
        <v>68.811693103301081</v>
      </c>
      <c r="AB12" s="352">
        <v>1931551</v>
      </c>
      <c r="AC12" s="353">
        <f>AB12/'a1'!$AP15*100</f>
        <v>19.632336648838962</v>
      </c>
      <c r="AD12" s="352">
        <v>719919</v>
      </c>
      <c r="AE12" s="353">
        <f>AD12/'a1'!$AV15*100</f>
        <v>65.319393332317148</v>
      </c>
      <c r="AF12" s="352">
        <v>198597</v>
      </c>
      <c r="AG12" s="353">
        <f>AF12/'a1'!$AV15*100</f>
        <v>18.019020969884373</v>
      </c>
      <c r="AH12" s="352">
        <v>646361</v>
      </c>
      <c r="AI12" s="353">
        <f>AH12/'a1'!$BB15*100</f>
        <v>62.861824989666658</v>
      </c>
      <c r="AJ12" s="352">
        <v>179559</v>
      </c>
      <c r="AK12" s="353">
        <f>AJ12/'a1'!$BB15*100</f>
        <v>17.463006637652263</v>
      </c>
      <c r="AL12" s="352">
        <v>1672186</v>
      </c>
      <c r="AM12" s="353">
        <f>AL12/'a1'!$BH15*100</f>
        <v>68.06873200266709</v>
      </c>
      <c r="AN12" s="352">
        <v>408911</v>
      </c>
      <c r="AO12" s="353">
        <f>AN12/'a1'!$BH15*100</f>
        <v>16.645309356699915</v>
      </c>
      <c r="AP12" s="352">
        <v>2103541</v>
      </c>
      <c r="AQ12" s="353">
        <f>AP12/'a1'!$BN15*100</f>
        <v>67.534587725992452</v>
      </c>
      <c r="AR12" s="352">
        <v>609312</v>
      </c>
      <c r="AS12" s="353">
        <f>AR12/'a1'!$BN15*100</f>
        <v>19.562078759814959</v>
      </c>
    </row>
    <row r="13" spans="1:45" ht="16.5" customHeight="1">
      <c r="A13" s="31">
        <v>1989</v>
      </c>
      <c r="B13" s="352">
        <v>18594227</v>
      </c>
      <c r="C13" s="353">
        <f>B13/'a1'!$F16*100</f>
        <v>68.168699964999533</v>
      </c>
      <c r="D13" s="352">
        <v>5216055</v>
      </c>
      <c r="E13" s="353">
        <f>D13/'a1'!$F16*100</f>
        <v>19.122692666704332</v>
      </c>
      <c r="F13" s="352">
        <v>387458</v>
      </c>
      <c r="G13" s="353">
        <f>F13/'a1'!$L16*100</f>
        <v>67.202727946009972</v>
      </c>
      <c r="H13" s="352">
        <v>94997</v>
      </c>
      <c r="I13" s="353">
        <f>H13/'a1'!$L16*100</f>
        <v>16.476773086856149</v>
      </c>
      <c r="J13" s="352">
        <v>83719</v>
      </c>
      <c r="K13" s="353">
        <f>J13/'a1'!$R16*100</f>
        <v>64.323526926002472</v>
      </c>
      <c r="L13" s="352">
        <v>22978</v>
      </c>
      <c r="M13" s="353">
        <f>L13/'a1'!$R16*100</f>
        <v>17.654606501578911</v>
      </c>
      <c r="N13" s="352">
        <v>607053</v>
      </c>
      <c r="O13" s="353">
        <f>N13/'a1'!$X16*100</f>
        <v>67.163693614252949</v>
      </c>
      <c r="P13" s="352">
        <v>165744</v>
      </c>
      <c r="Q13" s="353">
        <f>P13/'a1'!$X16*100</f>
        <v>18.337738606679714</v>
      </c>
      <c r="R13" s="352">
        <v>493049</v>
      </c>
      <c r="S13" s="353">
        <f>R13/'a1'!$AD16*100</f>
        <v>67.069725177485864</v>
      </c>
      <c r="T13" s="352">
        <v>131634</v>
      </c>
      <c r="U13" s="353">
        <f>T13/'a1'!$AD16*100</f>
        <v>17.906245026383125</v>
      </c>
      <c r="V13" s="352">
        <v>4815443</v>
      </c>
      <c r="W13" s="353">
        <f>V13/'a1'!$AJ16*100</f>
        <v>69.535797749875528</v>
      </c>
      <c r="X13" s="352">
        <v>1396176</v>
      </c>
      <c r="Y13" s="353">
        <f>X13/'a1'!$AJ16*100</f>
        <v>20.161013630361779</v>
      </c>
      <c r="Z13" s="352">
        <v>6945287</v>
      </c>
      <c r="AA13" s="353">
        <f>Z13/'a1'!$AP16*100</f>
        <v>68.742723296980543</v>
      </c>
      <c r="AB13" s="352">
        <v>1969879</v>
      </c>
      <c r="AC13" s="353">
        <f>AB13/'a1'!$AP16*100</f>
        <v>19.497372394478838</v>
      </c>
      <c r="AD13" s="352">
        <v>718903</v>
      </c>
      <c r="AE13" s="353">
        <f>AD13/'a1'!$AV16*100</f>
        <v>65.130296287706386</v>
      </c>
      <c r="AF13" s="352">
        <v>199262</v>
      </c>
      <c r="AG13" s="353">
        <f>AF13/'a1'!$AV16*100</f>
        <v>18.052495397683622</v>
      </c>
      <c r="AH13" s="352">
        <v>637747</v>
      </c>
      <c r="AI13" s="353">
        <f>AH13/'a1'!$BB16*100</f>
        <v>62.558622928885399</v>
      </c>
      <c r="AJ13" s="352">
        <v>178694</v>
      </c>
      <c r="AK13" s="353">
        <f>AJ13/'a1'!$BB16*100</f>
        <v>17.528660371047213</v>
      </c>
      <c r="AL13" s="352">
        <v>1694479</v>
      </c>
      <c r="AM13" s="353">
        <f>AL13/'a1'!$BH16*100</f>
        <v>67.824602483664052</v>
      </c>
      <c r="AN13" s="352">
        <v>419473</v>
      </c>
      <c r="AO13" s="353">
        <f>AN13/'a1'!$BH16*100</f>
        <v>16.790169413507051</v>
      </c>
      <c r="AP13" s="352">
        <v>2154291</v>
      </c>
      <c r="AQ13" s="353">
        <f>AP13/'a1'!$BN16*100</f>
        <v>67.390563780118711</v>
      </c>
      <c r="AR13" s="352">
        <v>626367</v>
      </c>
      <c r="AS13" s="353">
        <f>AR13/'a1'!$BN16*100</f>
        <v>19.594022006897685</v>
      </c>
    </row>
    <row r="14" spans="1:45" ht="16.5" customHeight="1">
      <c r="A14" s="31">
        <v>1990</v>
      </c>
      <c r="B14" s="352">
        <v>18837266</v>
      </c>
      <c r="C14" s="353">
        <f>B14/'a1'!$F17*100</f>
        <v>68.026333912315195</v>
      </c>
      <c r="D14" s="352">
        <v>5319307</v>
      </c>
      <c r="E14" s="353">
        <f>D14/'a1'!$F17*100</f>
        <v>19.209419995667929</v>
      </c>
      <c r="F14" s="352">
        <v>390862</v>
      </c>
      <c r="G14" s="353">
        <f>F14/'a1'!$L17*100</f>
        <v>67.697205248645574</v>
      </c>
      <c r="H14" s="352">
        <v>97365</v>
      </c>
      <c r="I14" s="353">
        <f>H14/'a1'!$L17*100</f>
        <v>16.863594795693562</v>
      </c>
      <c r="J14" s="352">
        <v>83824</v>
      </c>
      <c r="K14" s="353">
        <f>J14/'a1'!$R17*100</f>
        <v>64.280236802552068</v>
      </c>
      <c r="L14" s="352">
        <v>23339</v>
      </c>
      <c r="M14" s="353">
        <f>L14/'a1'!$R17*100</f>
        <v>17.897457133216772</v>
      </c>
      <c r="N14" s="352">
        <v>611785</v>
      </c>
      <c r="O14" s="353">
        <f>N14/'a1'!$X17*100</f>
        <v>67.19581833618723</v>
      </c>
      <c r="P14" s="352">
        <v>168917</v>
      </c>
      <c r="Q14" s="353">
        <f>P14/'a1'!$X17*100</f>
        <v>18.553112688107323</v>
      </c>
      <c r="R14" s="352">
        <v>497325</v>
      </c>
      <c r="S14" s="353">
        <f>R14/'a1'!$AD17*100</f>
        <v>67.191916298726213</v>
      </c>
      <c r="T14" s="352">
        <v>134107</v>
      </c>
      <c r="U14" s="353">
        <f>T14/'a1'!$AD17*100</f>
        <v>18.118747939623539</v>
      </c>
      <c r="V14" s="352">
        <v>4852690</v>
      </c>
      <c r="W14" s="353">
        <f>V14/'a1'!$AJ17*100</f>
        <v>69.354004710028008</v>
      </c>
      <c r="X14" s="352">
        <v>1428982</v>
      </c>
      <c r="Y14" s="353">
        <f>X14/'a1'!$AJ17*100</f>
        <v>20.422822055096294</v>
      </c>
      <c r="Z14" s="352">
        <v>7056848</v>
      </c>
      <c r="AA14" s="353">
        <f>Z14/'a1'!$AP17*100</f>
        <v>68.540823121433988</v>
      </c>
      <c r="AB14" s="352">
        <v>2002098</v>
      </c>
      <c r="AC14" s="353">
        <f>AB14/'a1'!$AP17*100</f>
        <v>19.44571356642183</v>
      </c>
      <c r="AD14" s="352">
        <v>718025</v>
      </c>
      <c r="AE14" s="353">
        <f>AD14/'a1'!$AV17*100</f>
        <v>64.954890489686733</v>
      </c>
      <c r="AF14" s="352">
        <v>199915</v>
      </c>
      <c r="AG14" s="353">
        <f>AF14/'a1'!$AV17*100</f>
        <v>18.084964913820166</v>
      </c>
      <c r="AH14" s="352">
        <v>627341</v>
      </c>
      <c r="AI14" s="353">
        <f>AH14/'a1'!$BB17*100</f>
        <v>62.253070524060583</v>
      </c>
      <c r="AJ14" s="352">
        <v>177799</v>
      </c>
      <c r="AK14" s="353">
        <f>AJ14/'a1'!$BB17*100</f>
        <v>17.643568148913346</v>
      </c>
      <c r="AL14" s="352">
        <v>1723204</v>
      </c>
      <c r="AM14" s="353">
        <f>AL14/'a1'!$BH17*100</f>
        <v>67.635297756328242</v>
      </c>
      <c r="AN14" s="352">
        <v>430396</v>
      </c>
      <c r="AO14" s="353">
        <f>AN14/'a1'!$BH17*100</f>
        <v>16.892928297016862</v>
      </c>
      <c r="AP14" s="352">
        <v>2216909</v>
      </c>
      <c r="AQ14" s="353">
        <f>AP14/'a1'!$BN17*100</f>
        <v>67.340044123664129</v>
      </c>
      <c r="AR14" s="352">
        <v>645074</v>
      </c>
      <c r="AS14" s="353">
        <f>AR14/'a1'!$BN17*100</f>
        <v>19.594539795286366</v>
      </c>
    </row>
    <row r="15" spans="1:45" ht="16.5" customHeight="1">
      <c r="A15" s="31">
        <v>1991</v>
      </c>
      <c r="B15" s="352">
        <v>19029372</v>
      </c>
      <c r="C15" s="353">
        <f>B15/'a1'!$F18*100</f>
        <v>67.87133766230987</v>
      </c>
      <c r="D15" s="352">
        <v>5443495</v>
      </c>
      <c r="E15" s="353">
        <f>D15/'a1'!$F18*100</f>
        <v>19.415106668159908</v>
      </c>
      <c r="F15" s="352">
        <v>395349</v>
      </c>
      <c r="G15" s="353">
        <f>F15/'a1'!$L18*100</f>
        <v>68.2054847458095</v>
      </c>
      <c r="H15" s="352">
        <v>100732</v>
      </c>
      <c r="I15" s="353">
        <f>H15/'a1'!$L18*100</f>
        <v>17.378252858651173</v>
      </c>
      <c r="J15" s="352">
        <v>83880</v>
      </c>
      <c r="K15" s="353">
        <f>J15/'a1'!$R18*100</f>
        <v>64.340449033129048</v>
      </c>
      <c r="L15" s="352">
        <v>23879</v>
      </c>
      <c r="M15" s="353">
        <f>L15/'a1'!$R18*100</f>
        <v>18.316470940177496</v>
      </c>
      <c r="N15" s="352">
        <v>615003</v>
      </c>
      <c r="O15" s="353">
        <f>N15/'a1'!$X18*100</f>
        <v>67.215719876848283</v>
      </c>
      <c r="P15" s="352">
        <v>172809</v>
      </c>
      <c r="Q15" s="353">
        <f>P15/'a1'!$X18*100</f>
        <v>18.886869391203419</v>
      </c>
      <c r="R15" s="352">
        <v>501994</v>
      </c>
      <c r="S15" s="353">
        <f>R15/'a1'!$AD18*100</f>
        <v>67.330501484105383</v>
      </c>
      <c r="T15" s="352">
        <v>137252</v>
      </c>
      <c r="U15" s="353">
        <f>T15/'a1'!$AD18*100</f>
        <v>18.409076581983914</v>
      </c>
      <c r="V15" s="352">
        <v>4886095</v>
      </c>
      <c r="W15" s="353">
        <f>V15/'a1'!$AJ18*100</f>
        <v>69.135718445662306</v>
      </c>
      <c r="X15" s="352">
        <v>1464877</v>
      </c>
      <c r="Y15" s="353">
        <f>X15/'a1'!$AJ18*100</f>
        <v>20.727252300564452</v>
      </c>
      <c r="Z15" s="352">
        <v>7123434</v>
      </c>
      <c r="AA15" s="353">
        <f>Z15/'a1'!$AP18*100</f>
        <v>68.288929220435847</v>
      </c>
      <c r="AB15" s="352">
        <v>2042129</v>
      </c>
      <c r="AC15" s="353">
        <f>AB15/'a1'!$AP18*100</f>
        <v>19.576906691351311</v>
      </c>
      <c r="AD15" s="352">
        <v>719691</v>
      </c>
      <c r="AE15" s="353">
        <f>AD15/'a1'!$AV18*100</f>
        <v>64.860166329609484</v>
      </c>
      <c r="AF15" s="352">
        <v>202288</v>
      </c>
      <c r="AG15" s="353">
        <f>AF15/'a1'!$AV18*100</f>
        <v>18.230648051016399</v>
      </c>
      <c r="AH15" s="352">
        <v>622690</v>
      </c>
      <c r="AI15" s="353">
        <f>AH15/'a1'!$BB18*100</f>
        <v>62.100521285751753</v>
      </c>
      <c r="AJ15" s="352">
        <v>178092</v>
      </c>
      <c r="AK15" s="353">
        <f>AJ15/'a1'!$BB18*100</f>
        <v>17.761014368019563</v>
      </c>
      <c r="AL15" s="352">
        <v>1749971</v>
      </c>
      <c r="AM15" s="353">
        <f>AL15/'a1'!$BH18*100</f>
        <v>67.50634377268733</v>
      </c>
      <c r="AN15" s="352">
        <v>442876</v>
      </c>
      <c r="AO15" s="353">
        <f>AN15/'a1'!$BH18*100</f>
        <v>17.084248541645934</v>
      </c>
      <c r="AP15" s="352">
        <v>2270909</v>
      </c>
      <c r="AQ15" s="353">
        <f>AP15/'a1'!$BN18*100</f>
        <v>67.31038444335698</v>
      </c>
      <c r="AR15" s="352">
        <v>666670</v>
      </c>
      <c r="AS15" s="353">
        <f>AR15/'a1'!$BN18*100</f>
        <v>19.760287178769733</v>
      </c>
    </row>
    <row r="16" spans="1:45" ht="16.5" customHeight="1">
      <c r="A16" s="31">
        <v>1992</v>
      </c>
      <c r="B16" s="352">
        <v>19207617</v>
      </c>
      <c r="C16" s="353">
        <f>B16/'a1'!$F19*100</f>
        <v>67.700956150561353</v>
      </c>
      <c r="D16" s="352">
        <v>5617668</v>
      </c>
      <c r="E16" s="353">
        <f>D16/'a1'!$F19*100</f>
        <v>19.800555942801843</v>
      </c>
      <c r="F16" s="352">
        <v>397552</v>
      </c>
      <c r="G16" s="353">
        <f>F16/'a1'!$L19*100</f>
        <v>68.530569255088267</v>
      </c>
      <c r="H16" s="352">
        <v>104269</v>
      </c>
      <c r="I16" s="353">
        <f>H16/'a1'!$L19*100</f>
        <v>17.974035913940313</v>
      </c>
      <c r="J16" s="352">
        <v>84380</v>
      </c>
      <c r="K16" s="353">
        <f>J16/'a1'!$R19*100</f>
        <v>64.497389682557881</v>
      </c>
      <c r="L16" s="352">
        <v>24798</v>
      </c>
      <c r="M16" s="353">
        <f>L16/'a1'!$R19*100</f>
        <v>18.954802907656678</v>
      </c>
      <c r="N16" s="352">
        <v>618100</v>
      </c>
      <c r="O16" s="353">
        <f>N16/'a1'!$X19*100</f>
        <v>67.224898336072286</v>
      </c>
      <c r="P16" s="352">
        <v>178906</v>
      </c>
      <c r="Q16" s="353">
        <f>P16/'a1'!$X19*100</f>
        <v>19.457915647489642</v>
      </c>
      <c r="R16" s="352">
        <v>505162</v>
      </c>
      <c r="S16" s="353">
        <f>R16/'a1'!$AD19*100</f>
        <v>67.524103721189491</v>
      </c>
      <c r="T16" s="352">
        <v>142291</v>
      </c>
      <c r="U16" s="353">
        <f>T16/'a1'!$AD19*100</f>
        <v>19.019784232764486</v>
      </c>
      <c r="V16" s="352">
        <v>4903151</v>
      </c>
      <c r="W16" s="353">
        <f>V16/'a1'!$AJ19*100</f>
        <v>68.961239154375306</v>
      </c>
      <c r="X16" s="352">
        <v>1499862</v>
      </c>
      <c r="Y16" s="353">
        <f>X16/'a1'!$AJ19*100</f>
        <v>21.095075815645828</v>
      </c>
      <c r="Z16" s="352">
        <v>7187004</v>
      </c>
      <c r="AA16" s="353">
        <f>Z16/'a1'!$AP19*100</f>
        <v>67.980180104339638</v>
      </c>
      <c r="AB16" s="352">
        <v>2108640</v>
      </c>
      <c r="AC16" s="353">
        <f>AB16/'a1'!$AP19*100</f>
        <v>19.945129705676344</v>
      </c>
      <c r="AD16" s="352">
        <v>719871</v>
      </c>
      <c r="AE16" s="353">
        <f>AD16/'a1'!$AV19*100</f>
        <v>64.696514479787254</v>
      </c>
      <c r="AF16" s="352">
        <v>206615</v>
      </c>
      <c r="AG16" s="353">
        <f>AF16/'a1'!$AV19*100</f>
        <v>18.568980191230434</v>
      </c>
      <c r="AH16" s="352">
        <v>623161</v>
      </c>
      <c r="AI16" s="353">
        <f>AH16/'a1'!$BB19*100</f>
        <v>62.068137789530823</v>
      </c>
      <c r="AJ16" s="352">
        <v>180690</v>
      </c>
      <c r="AK16" s="353">
        <f>AJ16/'a1'!$BB19*100</f>
        <v>17.997101579191131</v>
      </c>
      <c r="AL16" s="352">
        <v>1773621</v>
      </c>
      <c r="AM16" s="353">
        <f>AL16/'a1'!$BH19*100</f>
        <v>67.36961535656549</v>
      </c>
      <c r="AN16" s="352">
        <v>460801</v>
      </c>
      <c r="AO16" s="353">
        <f>AN16/'a1'!$BH19*100</f>
        <v>17.503167884187622</v>
      </c>
      <c r="AP16" s="352">
        <v>2333633</v>
      </c>
      <c r="AQ16" s="353">
        <f>AP16/'a1'!$BN19*100</f>
        <v>67.274897788919631</v>
      </c>
      <c r="AR16" s="352">
        <v>698230</v>
      </c>
      <c r="AS16" s="353">
        <f>AR16/'a1'!$BN19*100</f>
        <v>20.128851401723129</v>
      </c>
    </row>
    <row r="17" spans="1:45" ht="16.5" customHeight="1">
      <c r="A17" s="31">
        <v>1993</v>
      </c>
      <c r="B17" s="352">
        <v>19392564</v>
      </c>
      <c r="C17" s="353">
        <f>B17/'a1'!$F20*100</f>
        <v>67.605799371401488</v>
      </c>
      <c r="D17" s="352">
        <v>5791678</v>
      </c>
      <c r="E17" s="353">
        <f>D17/'a1'!$F20*100</f>
        <v>20.190781419711175</v>
      </c>
      <c r="F17" s="352">
        <v>399552</v>
      </c>
      <c r="G17" s="353">
        <f>F17/'a1'!$L20*100</f>
        <v>68.891007746858918</v>
      </c>
      <c r="H17" s="352">
        <v>108082</v>
      </c>
      <c r="I17" s="353">
        <f>H17/'a1'!$L20*100</f>
        <v>18.635566582812764</v>
      </c>
      <c r="J17" s="352">
        <v>85502</v>
      </c>
      <c r="K17" s="353">
        <f>J17/'a1'!$R20*100</f>
        <v>64.687502364253987</v>
      </c>
      <c r="L17" s="352">
        <v>25731</v>
      </c>
      <c r="M17" s="353">
        <f>L17/'a1'!$R20*100</f>
        <v>19.467078236001726</v>
      </c>
      <c r="N17" s="352">
        <v>621497</v>
      </c>
      <c r="O17" s="353">
        <f>N17/'a1'!$X20*100</f>
        <v>67.267040073599048</v>
      </c>
      <c r="P17" s="352">
        <v>185127</v>
      </c>
      <c r="Q17" s="353">
        <f>P17/'a1'!$X20*100</f>
        <v>20.037015991557755</v>
      </c>
      <c r="R17" s="352">
        <v>506262</v>
      </c>
      <c r="S17" s="353">
        <f>R17/'a1'!$AD20*100</f>
        <v>67.608692168394739</v>
      </c>
      <c r="T17" s="352">
        <v>147077</v>
      </c>
      <c r="U17" s="353">
        <f>T17/'a1'!$AD20*100</f>
        <v>19.641378610385519</v>
      </c>
      <c r="V17" s="352">
        <v>4928283</v>
      </c>
      <c r="W17" s="353">
        <f>V17/'a1'!$AJ20*100</f>
        <v>68.864074901031046</v>
      </c>
      <c r="X17" s="352">
        <v>1535765</v>
      </c>
      <c r="Y17" s="353">
        <f>X17/'a1'!$AJ20*100</f>
        <v>21.459610982239035</v>
      </c>
      <c r="Z17" s="352">
        <v>7241331</v>
      </c>
      <c r="AA17" s="353">
        <f>Z17/'a1'!$AP20*100</f>
        <v>67.739057616072088</v>
      </c>
      <c r="AB17" s="352">
        <v>2171793</v>
      </c>
      <c r="AC17" s="353">
        <f>AB17/'a1'!$AP20*100</f>
        <v>20.316045649229686</v>
      </c>
      <c r="AD17" s="352">
        <v>722401</v>
      </c>
      <c r="AE17" s="353">
        <f>AD17/'a1'!$AV20*100</f>
        <v>64.637559523916039</v>
      </c>
      <c r="AF17" s="352">
        <v>211316</v>
      </c>
      <c r="AG17" s="353">
        <f>AF17/'a1'!$AV20*100</f>
        <v>18.907712653160562</v>
      </c>
      <c r="AH17" s="352">
        <v>625120</v>
      </c>
      <c r="AI17" s="353">
        <f>AH17/'a1'!$BB20*100</f>
        <v>62.083623001291087</v>
      </c>
      <c r="AJ17" s="352">
        <v>183088</v>
      </c>
      <c r="AK17" s="353">
        <f>AJ17/'a1'!$BB20*100</f>
        <v>18.183334988578807</v>
      </c>
      <c r="AL17" s="352">
        <v>1795714</v>
      </c>
      <c r="AM17" s="353">
        <f>AL17/'a1'!$BH20*100</f>
        <v>67.32348764214791</v>
      </c>
      <c r="AN17" s="352">
        <v>478961</v>
      </c>
      <c r="AO17" s="353">
        <f>AN17/'a1'!$BH20*100</f>
        <v>17.956826624156637</v>
      </c>
      <c r="AP17" s="352">
        <v>2403921</v>
      </c>
      <c r="AQ17" s="353">
        <f>AP17/'a1'!$BN20*100</f>
        <v>67.378773083033323</v>
      </c>
      <c r="AR17" s="352">
        <v>731416</v>
      </c>
      <c r="AS17" s="353">
        <f>AR17/'a1'!$BN20*100</f>
        <v>20.500637372567528</v>
      </c>
    </row>
    <row r="18" spans="1:45" ht="16.5" customHeight="1">
      <c r="A18" s="31">
        <v>1994</v>
      </c>
      <c r="B18" s="352">
        <v>19605196</v>
      </c>
      <c r="C18" s="353">
        <f>B18/'a1'!$F21*100</f>
        <v>67.602578603116754</v>
      </c>
      <c r="D18" s="352">
        <v>5970930</v>
      </c>
      <c r="E18" s="353">
        <f>D18/'a1'!$F21*100</f>
        <v>20.58894308726666</v>
      </c>
      <c r="F18" s="352">
        <v>397308</v>
      </c>
      <c r="G18" s="353">
        <f>F18/'a1'!$L21*100</f>
        <v>69.161273252028849</v>
      </c>
      <c r="H18" s="352">
        <v>111731</v>
      </c>
      <c r="I18" s="353">
        <f>H18/'a1'!$L21*100</f>
        <v>19.449540965000541</v>
      </c>
      <c r="J18" s="352">
        <v>86680</v>
      </c>
      <c r="K18" s="353">
        <f>J18/'a1'!$R21*100</f>
        <v>64.959493993420111</v>
      </c>
      <c r="L18" s="352">
        <v>26710</v>
      </c>
      <c r="M18" s="353">
        <f>L18/'a1'!$R21*100</f>
        <v>20.016936831613421</v>
      </c>
      <c r="N18" s="352">
        <v>624168</v>
      </c>
      <c r="O18" s="353">
        <f>N18/'a1'!$X21*100</f>
        <v>67.341409969672156</v>
      </c>
      <c r="P18" s="352">
        <v>191160</v>
      </c>
      <c r="Q18" s="353">
        <f>P18/'a1'!$X21*100</f>
        <v>20.62422926167719</v>
      </c>
      <c r="R18" s="352">
        <v>508275</v>
      </c>
      <c r="S18" s="353">
        <f>R18/'a1'!$AD21*100</f>
        <v>67.753287522411142</v>
      </c>
      <c r="T18" s="352">
        <v>152158</v>
      </c>
      <c r="U18" s="353">
        <f>T18/'a1'!$AD21*100</f>
        <v>20.282730259869233</v>
      </c>
      <c r="V18" s="352">
        <v>4952675</v>
      </c>
      <c r="W18" s="353">
        <f>V18/'a1'!$AJ21*100</f>
        <v>68.859809440600031</v>
      </c>
      <c r="X18" s="352">
        <v>1573615</v>
      </c>
      <c r="Y18" s="353">
        <f>X18/'a1'!$AJ21*100</f>
        <v>21.878849113432604</v>
      </c>
      <c r="Z18" s="352">
        <v>7315589</v>
      </c>
      <c r="AA18" s="353">
        <f>Z18/'a1'!$AP21*100</f>
        <v>67.617065154680418</v>
      </c>
      <c r="AB18" s="352">
        <v>2235610</v>
      </c>
      <c r="AC18" s="353">
        <f>AB18/'a1'!$AP21*100</f>
        <v>20.663460868353194</v>
      </c>
      <c r="AD18" s="352">
        <v>725579</v>
      </c>
      <c r="AE18" s="353">
        <f>AD18/'a1'!$AV21*100</f>
        <v>64.597544581252293</v>
      </c>
      <c r="AF18" s="352">
        <v>216188</v>
      </c>
      <c r="AG18" s="353">
        <f>AF18/'a1'!$AV21*100</f>
        <v>19.246993046838138</v>
      </c>
      <c r="AH18" s="352">
        <v>628014</v>
      </c>
      <c r="AI18" s="353">
        <f>AH18/'a1'!$BB21*100</f>
        <v>62.205779659757823</v>
      </c>
      <c r="AJ18" s="352">
        <v>185778</v>
      </c>
      <c r="AK18" s="353">
        <f>AJ18/'a1'!$BB21*100</f>
        <v>18.401604635613996</v>
      </c>
      <c r="AL18" s="352">
        <v>1819824</v>
      </c>
      <c r="AM18" s="353">
        <f>AL18/'a1'!$BH21*100</f>
        <v>67.385764528405844</v>
      </c>
      <c r="AN18" s="352">
        <v>496671</v>
      </c>
      <c r="AO18" s="353">
        <f>AN18/'a1'!$BH21*100</f>
        <v>18.391094443247184</v>
      </c>
      <c r="AP18" s="352">
        <v>2483590</v>
      </c>
      <c r="AQ18" s="353">
        <f>AP18/'a1'!$BN21*100</f>
        <v>67.560917554728888</v>
      </c>
      <c r="AR18" s="352">
        <v>767264</v>
      </c>
      <c r="AS18" s="353">
        <f>AR18/'a1'!$BN21*100</f>
        <v>20.871826608543078</v>
      </c>
    </row>
    <row r="19" spans="1:45" ht="16.5" customHeight="1">
      <c r="A19" s="31">
        <v>1995</v>
      </c>
      <c r="B19" s="352">
        <v>19821323</v>
      </c>
      <c r="C19" s="353">
        <f>B19/'a1'!$F22*100</f>
        <v>67.64423120074045</v>
      </c>
      <c r="D19" s="352">
        <v>6144173</v>
      </c>
      <c r="E19" s="353">
        <f>D19/'a1'!$F22*100</f>
        <v>20.968219878630052</v>
      </c>
      <c r="F19" s="352">
        <v>393848</v>
      </c>
      <c r="G19" s="353">
        <f>F19/'a1'!$L22*100</f>
        <v>69.413126964012847</v>
      </c>
      <c r="H19" s="352">
        <v>115221</v>
      </c>
      <c r="I19" s="353">
        <f>H19/'a1'!$L22*100</f>
        <v>20.306945577787687</v>
      </c>
      <c r="J19" s="352">
        <v>87622</v>
      </c>
      <c r="K19" s="353">
        <f>J19/'a1'!$R22*100</f>
        <v>65.187665067142802</v>
      </c>
      <c r="L19" s="352">
        <v>27739</v>
      </c>
      <c r="M19" s="353">
        <f>L19/'a1'!$R22*100</f>
        <v>20.636833686716514</v>
      </c>
      <c r="N19" s="352">
        <v>625905</v>
      </c>
      <c r="O19" s="353">
        <f>N19/'a1'!$X22*100</f>
        <v>67.437939059604361</v>
      </c>
      <c r="P19" s="352">
        <v>196784</v>
      </c>
      <c r="Q19" s="353">
        <f>P19/'a1'!$X22*100</f>
        <v>21.202430720165495</v>
      </c>
      <c r="R19" s="352">
        <v>510188</v>
      </c>
      <c r="S19" s="353">
        <f>R19/'a1'!$AD22*100</f>
        <v>67.939643887751799</v>
      </c>
      <c r="T19" s="352">
        <v>156961</v>
      </c>
      <c r="U19" s="353">
        <f>T19/'a1'!$AD22*100</f>
        <v>20.901852737158482</v>
      </c>
      <c r="V19" s="352">
        <v>4975497</v>
      </c>
      <c r="W19" s="353">
        <f>V19/'a1'!$AJ22*100</f>
        <v>68.920156044580452</v>
      </c>
      <c r="X19" s="352">
        <v>1608580</v>
      </c>
      <c r="Y19" s="353">
        <f>X19/'a1'!$AJ22*100</f>
        <v>22.28191165831096</v>
      </c>
      <c r="Z19" s="352">
        <v>7394941</v>
      </c>
      <c r="AA19" s="353">
        <f>Z19/'a1'!$AP22*100</f>
        <v>67.532973842567372</v>
      </c>
      <c r="AB19" s="352">
        <v>2295624</v>
      </c>
      <c r="AC19" s="353">
        <f>AB19/'a1'!$AP22*100</f>
        <v>20.964374907706482</v>
      </c>
      <c r="AD19" s="352">
        <v>729431</v>
      </c>
      <c r="AE19" s="353">
        <f>AD19/'a1'!$AV22*100</f>
        <v>64.600008856219276</v>
      </c>
      <c r="AF19" s="352">
        <v>221123</v>
      </c>
      <c r="AG19" s="353">
        <f>AF19/'a1'!$AV22*100</f>
        <v>19.583137758490903</v>
      </c>
      <c r="AH19" s="352">
        <v>633207</v>
      </c>
      <c r="AI19" s="353">
        <f>AH19/'a1'!$BB22*100</f>
        <v>62.434935569081439</v>
      </c>
      <c r="AJ19" s="352">
        <v>189139</v>
      </c>
      <c r="AK19" s="353">
        <f>AJ19/'a1'!$BB22*100</f>
        <v>18.649322067823785</v>
      </c>
      <c r="AL19" s="352">
        <v>1845577</v>
      </c>
      <c r="AM19" s="353">
        <f>AL19/'a1'!$BH22*100</f>
        <v>67.491833115805747</v>
      </c>
      <c r="AN19" s="352">
        <v>514807</v>
      </c>
      <c r="AO19" s="353">
        <f>AN19/'a1'!$BH22*100</f>
        <v>18.826235985195204</v>
      </c>
      <c r="AP19" s="352">
        <v>2560128</v>
      </c>
      <c r="AQ19" s="353">
        <f>AP19/'a1'!$BN22*100</f>
        <v>67.775051027296627</v>
      </c>
      <c r="AR19" s="352">
        <v>803338</v>
      </c>
      <c r="AS19" s="353">
        <f>AR19/'a1'!$BN22*100</f>
        <v>21.267012408038354</v>
      </c>
    </row>
    <row r="20" spans="1:45" ht="16.5" customHeight="1">
      <c r="A20" s="31">
        <v>1996</v>
      </c>
      <c r="B20" s="352">
        <v>20045175</v>
      </c>
      <c r="C20" s="353">
        <f>B20/'a1'!$F23*100</f>
        <v>67.69681668672618</v>
      </c>
      <c r="D20" s="352">
        <v>6320331</v>
      </c>
      <c r="E20" s="353">
        <f>D20/'a1'!$F23*100</f>
        <v>21.345101207968142</v>
      </c>
      <c r="F20" s="352">
        <v>389802</v>
      </c>
      <c r="G20" s="353">
        <f>F20/'a1'!$L23*100</f>
        <v>69.645058585165572</v>
      </c>
      <c r="H20" s="352">
        <v>119004</v>
      </c>
      <c r="I20" s="353">
        <f>H20/'a1'!$L23*100</f>
        <v>21.262180676007418</v>
      </c>
      <c r="J20" s="352">
        <v>88973</v>
      </c>
      <c r="K20" s="353">
        <f>J20/'a1'!$R23*100</f>
        <v>65.548081952599517</v>
      </c>
      <c r="L20" s="352">
        <v>28749</v>
      </c>
      <c r="M20" s="353">
        <f>L20/'a1'!$R23*100</f>
        <v>21.179928832963746</v>
      </c>
      <c r="N20" s="352">
        <v>628785</v>
      </c>
      <c r="O20" s="353">
        <f>N20/'a1'!$X23*100</f>
        <v>67.514954468194304</v>
      </c>
      <c r="P20" s="352">
        <v>202542</v>
      </c>
      <c r="Q20" s="353">
        <f>P20/'a1'!$X23*100</f>
        <v>21.747678312773065</v>
      </c>
      <c r="R20" s="352">
        <v>512615</v>
      </c>
      <c r="S20" s="353">
        <f>R20/'a1'!$AD23*100</f>
        <v>68.142603433882613</v>
      </c>
      <c r="T20" s="352">
        <v>161864</v>
      </c>
      <c r="U20" s="353">
        <f>T20/'a1'!$AD23*100</f>
        <v>21.516799863878301</v>
      </c>
      <c r="V20" s="352">
        <v>4997117</v>
      </c>
      <c r="W20" s="353">
        <f>V20/'a1'!$AJ23*100</f>
        <v>68.955264577377051</v>
      </c>
      <c r="X20" s="352">
        <v>1645758</v>
      </c>
      <c r="Y20" s="353">
        <f>X20/'a1'!$AJ23*100</f>
        <v>22.7098301521327</v>
      </c>
      <c r="Z20" s="352">
        <v>7472817</v>
      </c>
      <c r="AA20" s="353">
        <f>Z20/'a1'!$AP23*100</f>
        <v>67.426530756427255</v>
      </c>
      <c r="AB20" s="352">
        <v>2357503</v>
      </c>
      <c r="AC20" s="353">
        <f>AB20/'a1'!$AP23*100</f>
        <v>21.27152967052044</v>
      </c>
      <c r="AD20" s="352">
        <v>734064</v>
      </c>
      <c r="AE20" s="353">
        <f>AD20/'a1'!$AV23*100</f>
        <v>64.721088771252937</v>
      </c>
      <c r="AF20" s="352">
        <v>226616</v>
      </c>
      <c r="AG20" s="353">
        <f>AF20/'a1'!$AV23*100</f>
        <v>19.980320861650014</v>
      </c>
      <c r="AH20" s="352">
        <v>638834</v>
      </c>
      <c r="AI20" s="353">
        <f>AH20/'a1'!$BB23*100</f>
        <v>62.69563126567185</v>
      </c>
      <c r="AJ20" s="352">
        <v>192438</v>
      </c>
      <c r="AK20" s="353">
        <f>AJ20/'a1'!$BB23*100</f>
        <v>18.886004642056246</v>
      </c>
      <c r="AL20" s="352">
        <v>1878652</v>
      </c>
      <c r="AM20" s="353">
        <f>AL20/'a1'!$BH23*100</f>
        <v>67.695926645677886</v>
      </c>
      <c r="AN20" s="352">
        <v>533621</v>
      </c>
      <c r="AO20" s="353">
        <f>AN20/'a1'!$BH23*100</f>
        <v>19.228663995563455</v>
      </c>
      <c r="AP20" s="352">
        <v>2637051</v>
      </c>
      <c r="AQ20" s="353">
        <f>AP20/'a1'!$BN23*100</f>
        <v>68.064926024380554</v>
      </c>
      <c r="AR20" s="352">
        <v>836476</v>
      </c>
      <c r="AS20" s="353">
        <f>AR20/'a1'!$BN23*100</f>
        <v>21.590282880827768</v>
      </c>
    </row>
    <row r="21" spans="1:45" ht="16.5" customHeight="1">
      <c r="A21" s="31">
        <v>1997</v>
      </c>
      <c r="B21" s="352">
        <v>20273849</v>
      </c>
      <c r="C21" s="353">
        <f>B21/'a1'!$F24*100</f>
        <v>67.792029197669976</v>
      </c>
      <c r="D21" s="352">
        <v>6508586</v>
      </c>
      <c r="E21" s="353">
        <f>D21/'a1'!$F24*100</f>
        <v>21.763516742555694</v>
      </c>
      <c r="F21" s="352">
        <v>385100</v>
      </c>
      <c r="G21" s="353">
        <f>F21/'a1'!$L24*100</f>
        <v>69.902398027993627</v>
      </c>
      <c r="H21" s="352">
        <v>122706</v>
      </c>
      <c r="I21" s="353">
        <f>H21/'a1'!$L24*100</f>
        <v>22.273289151968285</v>
      </c>
      <c r="J21" s="352">
        <v>89580</v>
      </c>
      <c r="K21" s="353">
        <f>J21/'a1'!$R24*100</f>
        <v>65.821668687314002</v>
      </c>
      <c r="L21" s="352">
        <v>29600</v>
      </c>
      <c r="M21" s="353">
        <f>L21/'a1'!$R24*100</f>
        <v>21.749513207685808</v>
      </c>
      <c r="N21" s="352">
        <v>630771</v>
      </c>
      <c r="O21" s="353">
        <f>N21/'a1'!$X24*100</f>
        <v>67.650112290621422</v>
      </c>
      <c r="P21" s="352">
        <v>208435</v>
      </c>
      <c r="Q21" s="353">
        <f>P21/'a1'!$X24*100</f>
        <v>22.354628153950763</v>
      </c>
      <c r="R21" s="352">
        <v>513819</v>
      </c>
      <c r="S21" s="353">
        <f>R21/'a1'!$AD24*100</f>
        <v>68.280596562708055</v>
      </c>
      <c r="T21" s="352">
        <v>166592</v>
      </c>
      <c r="U21" s="353">
        <f>T21/'a1'!$AD24*100</f>
        <v>22.138148146671611</v>
      </c>
      <c r="V21" s="352">
        <v>5019116</v>
      </c>
      <c r="W21" s="353">
        <f>V21/'a1'!$AJ24*100</f>
        <v>68.994974439183082</v>
      </c>
      <c r="X21" s="352">
        <v>1686177</v>
      </c>
      <c r="Y21" s="353">
        <f>X21/'a1'!$AJ24*100</f>
        <v>23.178930117362974</v>
      </c>
      <c r="Z21" s="352">
        <v>7574714</v>
      </c>
      <c r="AA21" s="353">
        <f>Z21/'a1'!$AP24*100</f>
        <v>67.464815213796726</v>
      </c>
      <c r="AB21" s="352">
        <v>2425269</v>
      </c>
      <c r="AC21" s="353">
        <f>AB21/'a1'!$AP24*100</f>
        <v>21.600858452048431</v>
      </c>
      <c r="AD21" s="352">
        <v>736498</v>
      </c>
      <c r="AE21" s="353">
        <f>AD21/'a1'!$AV24*100</f>
        <v>64.825266167192424</v>
      </c>
      <c r="AF21" s="352">
        <v>231796</v>
      </c>
      <c r="AG21" s="353">
        <f>AF21/'a1'!$AV24*100</f>
        <v>20.402278616493916</v>
      </c>
      <c r="AH21" s="352">
        <v>640449</v>
      </c>
      <c r="AI21" s="353">
        <f>AH21/'a1'!$BB24*100</f>
        <v>62.91853243239526</v>
      </c>
      <c r="AJ21" s="352">
        <v>195952</v>
      </c>
      <c r="AK21" s="353">
        <f>AJ21/'a1'!$BB24*100</f>
        <v>19.250576185133735</v>
      </c>
      <c r="AL21" s="352">
        <v>1923354</v>
      </c>
      <c r="AM21" s="353">
        <f>AL21/'a1'!$BH24*100</f>
        <v>67.966689376955941</v>
      </c>
      <c r="AN21" s="352">
        <v>555172</v>
      </c>
      <c r="AO21" s="353">
        <f>AN21/'a1'!$BH24*100</f>
        <v>19.618438870214938</v>
      </c>
      <c r="AP21" s="352">
        <v>2693558</v>
      </c>
      <c r="AQ21" s="353">
        <f>AP21/'a1'!$BN24*100</f>
        <v>68.215813115743046</v>
      </c>
      <c r="AR21" s="352">
        <v>870534</v>
      </c>
      <c r="AS21" s="353">
        <f>AR21/'a1'!$BN24*100</f>
        <v>22.046744363737574</v>
      </c>
    </row>
    <row r="22" spans="1:45" ht="16.5" customHeight="1">
      <c r="A22" s="31">
        <v>1998</v>
      </c>
      <c r="B22" s="352">
        <v>20472632</v>
      </c>
      <c r="C22" s="353">
        <f>B22/'a1'!$F25*100</f>
        <v>67.890945278277798</v>
      </c>
      <c r="D22" s="352">
        <v>6709886</v>
      </c>
      <c r="E22" s="353">
        <f>D22/'a1'!$F25*100</f>
        <v>22.251193849891031</v>
      </c>
      <c r="F22" s="352">
        <v>378322</v>
      </c>
      <c r="G22" s="353">
        <f>F22/'a1'!$L25*100</f>
        <v>70.080004742119471</v>
      </c>
      <c r="H22" s="352">
        <v>126123</v>
      </c>
      <c r="I22" s="353">
        <f>H22/'a1'!$L25*100</f>
        <v>23.362903659026792</v>
      </c>
      <c r="J22" s="352">
        <v>89663</v>
      </c>
      <c r="K22" s="353">
        <f>J22/'a1'!$R25*100</f>
        <v>66.023828458661015</v>
      </c>
      <c r="L22" s="352">
        <v>30442</v>
      </c>
      <c r="M22" s="353">
        <f>L22/'a1'!$R25*100</f>
        <v>22.416129127271656</v>
      </c>
      <c r="N22" s="352">
        <v>632032</v>
      </c>
      <c r="O22" s="353">
        <f>N22/'a1'!$X25*100</f>
        <v>67.826527414695292</v>
      </c>
      <c r="P22" s="352">
        <v>214482</v>
      </c>
      <c r="Q22" s="353">
        <f>P22/'a1'!$X25*100</f>
        <v>23.017140355169794</v>
      </c>
      <c r="R22" s="352">
        <v>513730</v>
      </c>
      <c r="S22" s="353">
        <f>R22/'a1'!$AD25*100</f>
        <v>68.44896273300202</v>
      </c>
      <c r="T22" s="352">
        <v>171711</v>
      </c>
      <c r="U22" s="353">
        <f>T22/'a1'!$AD25*100</f>
        <v>22.878632433080622</v>
      </c>
      <c r="V22" s="352">
        <v>5034877</v>
      </c>
      <c r="W22" s="353">
        <f>V22/'a1'!$AJ25*100</f>
        <v>69.009345615058251</v>
      </c>
      <c r="X22" s="352">
        <v>1729879</v>
      </c>
      <c r="Y22" s="353">
        <f>X22/'a1'!$AJ25*100</f>
        <v>23.710175597781504</v>
      </c>
      <c r="Z22" s="352">
        <v>7673355</v>
      </c>
      <c r="AA22" s="353">
        <f>Z22/'a1'!$AP25*100</f>
        <v>67.512069654662668</v>
      </c>
      <c r="AB22" s="352">
        <v>2498278</v>
      </c>
      <c r="AC22" s="353">
        <f>AB22/'a1'!$AP25*100</f>
        <v>21.980465956900382</v>
      </c>
      <c r="AD22" s="352">
        <v>738900</v>
      </c>
      <c r="AE22" s="353">
        <f>AD22/'a1'!$AV25*100</f>
        <v>64.958869931929001</v>
      </c>
      <c r="AF22" s="352">
        <v>237734</v>
      </c>
      <c r="AG22" s="353">
        <f>AF22/'a1'!$AV25*100</f>
        <v>20.899894416561391</v>
      </c>
      <c r="AH22" s="352">
        <v>642909</v>
      </c>
      <c r="AI22" s="353">
        <f>AH22/'a1'!$BB25*100</f>
        <v>63.195593965391829</v>
      </c>
      <c r="AJ22" s="352">
        <v>200488</v>
      </c>
      <c r="AK22" s="353">
        <f>AJ22/'a1'!$BB25*100</f>
        <v>19.707234216558607</v>
      </c>
      <c r="AL22" s="352">
        <v>1980790</v>
      </c>
      <c r="AM22" s="353">
        <f>AL22/'a1'!$BH25*100</f>
        <v>68.32510884540055</v>
      </c>
      <c r="AN22" s="352">
        <v>581243</v>
      </c>
      <c r="AO22" s="353">
        <f>AN22/'a1'!$BH25*100</f>
        <v>20.049319332502261</v>
      </c>
      <c r="AP22" s="352">
        <v>2721655</v>
      </c>
      <c r="AQ22" s="353">
        <f>AP22/'a1'!$BN25*100</f>
        <v>68.329846529586277</v>
      </c>
      <c r="AR22" s="352">
        <v>902663</v>
      </c>
      <c r="AS22" s="353">
        <f>AR22/'a1'!$BN25*100</f>
        <v>22.662249351198422</v>
      </c>
    </row>
    <row r="23" spans="1:45" ht="16.5" customHeight="1">
      <c r="A23" s="31">
        <v>1999</v>
      </c>
      <c r="B23" s="352">
        <v>20696763</v>
      </c>
      <c r="C23" s="353">
        <f>B23/'a1'!$F26*100</f>
        <v>68.078577333866733</v>
      </c>
      <c r="D23" s="352">
        <v>6932821</v>
      </c>
      <c r="E23" s="353">
        <f>D23/'a1'!$F26*100</f>
        <v>22.804367552083157</v>
      </c>
      <c r="F23" s="352">
        <v>375140</v>
      </c>
      <c r="G23" s="353">
        <f>F23/'a1'!$L26*100</f>
        <v>70.339321506987247</v>
      </c>
      <c r="H23" s="352">
        <v>130088</v>
      </c>
      <c r="I23" s="353">
        <f>H23/'a1'!$L26*100</f>
        <v>24.391698182547731</v>
      </c>
      <c r="J23" s="352">
        <v>90283</v>
      </c>
      <c r="K23" s="353">
        <f>J23/'a1'!$R26*100</f>
        <v>66.247679427066132</v>
      </c>
      <c r="L23" s="352">
        <v>31501</v>
      </c>
      <c r="M23" s="353">
        <f>L23/'a1'!$R26*100</f>
        <v>23.114740866298312</v>
      </c>
      <c r="N23" s="352">
        <v>635635</v>
      </c>
      <c r="O23" s="353">
        <f>N23/'a1'!$X26*100</f>
        <v>68.070881488652617</v>
      </c>
      <c r="P23" s="352">
        <v>221643</v>
      </c>
      <c r="Q23" s="353">
        <f>P23/'a1'!$X26*100</f>
        <v>23.736003187032548</v>
      </c>
      <c r="R23" s="352">
        <v>515739</v>
      </c>
      <c r="S23" s="353">
        <f>R23/'a1'!$AD26*100</f>
        <v>68.710140274260226</v>
      </c>
      <c r="T23" s="352">
        <v>177571</v>
      </c>
      <c r="U23" s="353">
        <f>T23/'a1'!$AD26*100</f>
        <v>23.657176049592259</v>
      </c>
      <c r="V23" s="352">
        <v>5062121</v>
      </c>
      <c r="W23" s="353">
        <f>V23/'a1'!$AJ26*100</f>
        <v>69.123968183525079</v>
      </c>
      <c r="X23" s="352">
        <v>1781732</v>
      </c>
      <c r="Y23" s="353">
        <f>X23/'a1'!$AJ26*100</f>
        <v>24.329798928071554</v>
      </c>
      <c r="Z23" s="352">
        <v>7784688</v>
      </c>
      <c r="AA23" s="353">
        <f>Z23/'a1'!$AP26*100</f>
        <v>67.664937614077786</v>
      </c>
      <c r="AB23" s="352">
        <v>2577771</v>
      </c>
      <c r="AC23" s="353">
        <f>AB23/'a1'!$AP26*100</f>
        <v>22.406127759825303</v>
      </c>
      <c r="AD23" s="352">
        <v>744975</v>
      </c>
      <c r="AE23" s="353">
        <f>AD23/'a1'!$AV26*100</f>
        <v>65.20865719927734</v>
      </c>
      <c r="AF23" s="352">
        <v>244738</v>
      </c>
      <c r="AG23" s="353">
        <f>AF23/'a1'!$AV26*100</f>
        <v>21.4222441634105</v>
      </c>
      <c r="AH23" s="352">
        <v>644703</v>
      </c>
      <c r="AI23" s="353">
        <f>AH23/'a1'!$BB26*100</f>
        <v>63.547338456261258</v>
      </c>
      <c r="AJ23" s="352">
        <v>206147</v>
      </c>
      <c r="AK23" s="353">
        <f>AJ23/'a1'!$BB26*100</f>
        <v>20.319578442698251</v>
      </c>
      <c r="AL23" s="352">
        <v>2027608</v>
      </c>
      <c r="AM23" s="353">
        <f>AL23/'a1'!$BH26*100</f>
        <v>68.669810464484613</v>
      </c>
      <c r="AN23" s="352">
        <v>609312</v>
      </c>
      <c r="AO23" s="353">
        <f>AN23/'a1'!$BH26*100</f>
        <v>20.635813014022457</v>
      </c>
      <c r="AP23" s="352">
        <v>2749274</v>
      </c>
      <c r="AQ23" s="353">
        <f>AP23/'a1'!$BN26*100</f>
        <v>68.536948053971514</v>
      </c>
      <c r="AR23" s="352">
        <v>934769</v>
      </c>
      <c r="AS23" s="353">
        <f>AR23/'a1'!$BN26*100</f>
        <v>23.302957215418655</v>
      </c>
    </row>
    <row r="24" spans="1:45" ht="16.5" customHeight="1">
      <c r="A24" s="31">
        <v>2000</v>
      </c>
      <c r="B24" s="352">
        <v>20950986</v>
      </c>
      <c r="C24" s="353">
        <f>B24/'a1'!$F27*100</f>
        <v>68.275990175237808</v>
      </c>
      <c r="D24" s="352">
        <v>7169329</v>
      </c>
      <c r="E24" s="353">
        <f>D24/'a1'!$F27*100</f>
        <v>23.363723137758168</v>
      </c>
      <c r="F24" s="352">
        <v>372494</v>
      </c>
      <c r="G24" s="353">
        <f>F24/'a1'!$L27*100</f>
        <v>70.552649223624258</v>
      </c>
      <c r="H24" s="352">
        <v>133818</v>
      </c>
      <c r="I24" s="353">
        <f>H24/'a1'!$L27*100</f>
        <v>25.345950307406156</v>
      </c>
      <c r="J24" s="352">
        <v>90839</v>
      </c>
      <c r="K24" s="353">
        <f>J24/'a1'!$R27*100</f>
        <v>66.56334725580713</v>
      </c>
      <c r="L24" s="352">
        <v>32533</v>
      </c>
      <c r="M24" s="353">
        <f>L24/'a1'!$R27*100</f>
        <v>23.838938960943796</v>
      </c>
      <c r="N24" s="352">
        <v>637239</v>
      </c>
      <c r="O24" s="353">
        <f>N24/'a1'!$X27*100</f>
        <v>68.239951768058333</v>
      </c>
      <c r="P24" s="352">
        <v>228087</v>
      </c>
      <c r="Q24" s="353">
        <f>P24/'a1'!$X27*100</f>
        <v>24.425130726338345</v>
      </c>
      <c r="R24" s="352">
        <v>517558</v>
      </c>
      <c r="S24" s="353">
        <f>R24/'a1'!$AD27*100</f>
        <v>68.960196771025835</v>
      </c>
      <c r="T24" s="352">
        <v>183573</v>
      </c>
      <c r="U24" s="353">
        <f>T24/'a1'!$AD27*100</f>
        <v>24.459539224294719</v>
      </c>
      <c r="V24" s="352">
        <v>5091621</v>
      </c>
      <c r="W24" s="353">
        <f>V24/'a1'!$AJ27*100</f>
        <v>69.208303820427787</v>
      </c>
      <c r="X24" s="352">
        <v>1836375</v>
      </c>
      <c r="Y24" s="353">
        <f>X24/'a1'!$AJ27*100</f>
        <v>24.961087820212477</v>
      </c>
      <c r="Z24" s="352">
        <v>7929704</v>
      </c>
      <c r="AA24" s="353">
        <f>Z24/'a1'!$AP27*100</f>
        <v>67.872183263447198</v>
      </c>
      <c r="AB24" s="352">
        <v>2665237</v>
      </c>
      <c r="AC24" s="353">
        <f>AB24/'a1'!$AP27*100</f>
        <v>22.812384182879995</v>
      </c>
      <c r="AD24" s="352">
        <v>750614</v>
      </c>
      <c r="AE24" s="353">
        <f>AD24/'a1'!$AV27*100</f>
        <v>65.423646380717386</v>
      </c>
      <c r="AF24" s="352">
        <v>252124</v>
      </c>
      <c r="AG24" s="353">
        <f>AF24/'a1'!$AV27*100</f>
        <v>21.975171553011251</v>
      </c>
      <c r="AH24" s="352">
        <v>643599</v>
      </c>
      <c r="AI24" s="353">
        <f>AH24/'a1'!$BB27*100</f>
        <v>63.876672968989588</v>
      </c>
      <c r="AJ24" s="352">
        <v>211990</v>
      </c>
      <c r="AK24" s="353">
        <f>AJ24/'a1'!$BB27*100</f>
        <v>21.039833658374398</v>
      </c>
      <c r="AL24" s="352">
        <v>2072662</v>
      </c>
      <c r="AM24" s="353">
        <f>AL24/'a1'!$BH27*100</f>
        <v>68.992190261760385</v>
      </c>
      <c r="AN24" s="352">
        <v>639447</v>
      </c>
      <c r="AO24" s="353">
        <f>AN24/'a1'!$BH27*100</f>
        <v>21.285115029036035</v>
      </c>
      <c r="AP24" s="352">
        <v>2777761</v>
      </c>
      <c r="AQ24" s="353">
        <f>AP24/'a1'!$BN27*100</f>
        <v>68.769567467066736</v>
      </c>
      <c r="AR24" s="352">
        <v>967860</v>
      </c>
      <c r="AS24" s="353">
        <f>AR24/'a1'!$BN27*100</f>
        <v>23.961497612168657</v>
      </c>
    </row>
    <row r="25" spans="1:45" ht="16.5" customHeight="1">
      <c r="A25" s="31">
        <v>2001</v>
      </c>
      <c r="B25" s="352">
        <v>21247911</v>
      </c>
      <c r="C25" s="353">
        <f>B25/'a1'!$F28*100</f>
        <v>68.495464767594441</v>
      </c>
      <c r="D25" s="352">
        <v>7414501</v>
      </c>
      <c r="E25" s="353">
        <f>D25/'a1'!$F28*100</f>
        <v>23.901629294983106</v>
      </c>
      <c r="F25" s="352">
        <v>369247</v>
      </c>
      <c r="G25" s="353">
        <f>F25/'a1'!$L28*100</f>
        <v>70.730740202970622</v>
      </c>
      <c r="H25" s="352">
        <v>137184</v>
      </c>
      <c r="I25" s="353">
        <f>H25/'a1'!$L28*100</f>
        <v>26.278144071595221</v>
      </c>
      <c r="J25" s="352">
        <v>91385</v>
      </c>
      <c r="K25" s="353">
        <f>J25/'a1'!$R28*100</f>
        <v>66.867888632788208</v>
      </c>
      <c r="L25" s="352">
        <v>33580</v>
      </c>
      <c r="M25" s="353">
        <f>L25/'a1'!$R28*100</f>
        <v>24.571031354040905</v>
      </c>
      <c r="N25" s="352">
        <v>638299</v>
      </c>
      <c r="O25" s="353">
        <f>N25/'a1'!$X28*100</f>
        <v>68.450735339852059</v>
      </c>
      <c r="P25" s="352">
        <v>234709</v>
      </c>
      <c r="Q25" s="353">
        <f>P25/'a1'!$X28*100</f>
        <v>25.170027903664792</v>
      </c>
      <c r="R25" s="352">
        <v>518590</v>
      </c>
      <c r="S25" s="353">
        <f>R25/'a1'!$AD28*100</f>
        <v>69.161932197060622</v>
      </c>
      <c r="T25" s="352">
        <v>188852</v>
      </c>
      <c r="U25" s="353">
        <f>T25/'a1'!$AD28*100</f>
        <v>25.186311381398202</v>
      </c>
      <c r="V25" s="352">
        <v>5126475</v>
      </c>
      <c r="W25" s="353">
        <f>V25/'a1'!$AJ28*100</f>
        <v>69.309883003427586</v>
      </c>
      <c r="X25" s="352">
        <v>1890019</v>
      </c>
      <c r="Y25" s="353">
        <f>X25/'a1'!$AJ28*100</f>
        <v>25.553035129256497</v>
      </c>
      <c r="Z25" s="352">
        <v>8104289</v>
      </c>
      <c r="AA25" s="353">
        <f>Z25/'a1'!$AP28*100</f>
        <v>68.117384661392862</v>
      </c>
      <c r="AB25" s="352">
        <v>2760310</v>
      </c>
      <c r="AC25" s="353">
        <f>AB25/'a1'!$AP28*100</f>
        <v>23.200690159826397</v>
      </c>
      <c r="AD25" s="352">
        <v>756091</v>
      </c>
      <c r="AE25" s="353">
        <f>AD25/'a1'!$AV28*100</f>
        <v>65.664021315658289</v>
      </c>
      <c r="AF25" s="352">
        <v>259372</v>
      </c>
      <c r="AG25" s="353">
        <f>AF25/'a1'!$AV28*100</f>
        <v>22.525606754590282</v>
      </c>
      <c r="AH25" s="352">
        <v>642321</v>
      </c>
      <c r="AI25" s="353">
        <f>AH25/'a1'!$BB28*100</f>
        <v>64.216752196225102</v>
      </c>
      <c r="AJ25" s="352">
        <v>217703</v>
      </c>
      <c r="AK25" s="353">
        <f>AJ25/'a1'!$BB28*100</f>
        <v>21.765098141544172</v>
      </c>
      <c r="AL25" s="352">
        <v>2120279</v>
      </c>
      <c r="AM25" s="353">
        <f>AL25/'a1'!$BH28*100</f>
        <v>69.33303205772981</v>
      </c>
      <c r="AN25" s="352">
        <v>671062</v>
      </c>
      <c r="AO25" s="353">
        <f>AN25/'a1'!$BH28*100</f>
        <v>21.943698522092745</v>
      </c>
      <c r="AP25" s="352">
        <v>2813194</v>
      </c>
      <c r="AQ25" s="353">
        <f>AP25/'a1'!$BN28*100</f>
        <v>69.002416021780988</v>
      </c>
      <c r="AR25" s="352">
        <v>1002593</v>
      </c>
      <c r="AS25" s="353">
        <f>AR25/'a1'!$BN28*100</f>
        <v>24.591741375292806</v>
      </c>
    </row>
    <row r="26" spans="1:45" ht="16.5" customHeight="1">
      <c r="A26" s="31">
        <v>2002</v>
      </c>
      <c r="B26" s="352">
        <v>21543903</v>
      </c>
      <c r="C26" s="353">
        <f>B26/'a1'!$F29*100</f>
        <v>68.698497219984674</v>
      </c>
      <c r="D26" s="352">
        <v>7686172</v>
      </c>
      <c r="E26" s="353">
        <f>D26/'a1'!$F29*100</f>
        <v>24.509415298347943</v>
      </c>
      <c r="F26" s="352">
        <v>367987</v>
      </c>
      <c r="G26" s="353">
        <f>F26/'a1'!$L29*100</f>
        <v>70.837431975375424</v>
      </c>
      <c r="H26" s="352">
        <v>140909</v>
      </c>
      <c r="I26" s="353">
        <f>H26/'a1'!$L29*100</f>
        <v>27.124957409414396</v>
      </c>
      <c r="J26" s="352">
        <v>91984</v>
      </c>
      <c r="K26" s="353">
        <f>J26/'a1'!$R29*100</f>
        <v>67.200467562828763</v>
      </c>
      <c r="L26" s="352">
        <v>34555</v>
      </c>
      <c r="M26" s="353">
        <f>L26/'a1'!$R29*100</f>
        <v>25.244739918176506</v>
      </c>
      <c r="N26" s="352">
        <v>642934</v>
      </c>
      <c r="O26" s="353">
        <f>N26/'a1'!$X29*100</f>
        <v>68.749832919687037</v>
      </c>
      <c r="P26" s="352">
        <v>242762</v>
      </c>
      <c r="Q26" s="353">
        <f>P26/'a1'!$X29*100</f>
        <v>25.958880599329113</v>
      </c>
      <c r="R26" s="352">
        <v>519458</v>
      </c>
      <c r="S26" s="353">
        <f>R26/'a1'!$AD29*100</f>
        <v>69.319109867996133</v>
      </c>
      <c r="T26" s="352">
        <v>195200</v>
      </c>
      <c r="U26" s="353">
        <f>T26/'a1'!$AD29*100</f>
        <v>26.048477925516302</v>
      </c>
      <c r="V26" s="352">
        <v>5163758</v>
      </c>
      <c r="W26" s="353">
        <f>V26/'a1'!$AJ29*100</f>
        <v>69.389904612629223</v>
      </c>
      <c r="X26" s="352">
        <v>1950354</v>
      </c>
      <c r="Y26" s="353">
        <f>X26/'a1'!$AJ29*100</f>
        <v>26.20860195633875</v>
      </c>
      <c r="Z26" s="352">
        <v>8266456</v>
      </c>
      <c r="AA26" s="353">
        <f>Z26/'a1'!$AP29*100</f>
        <v>68.350728210128281</v>
      </c>
      <c r="AB26" s="352">
        <v>2865113</v>
      </c>
      <c r="AC26" s="353">
        <f>AB26/'a1'!$AP29*100</f>
        <v>23.690026288690735</v>
      </c>
      <c r="AD26" s="352">
        <v>762674</v>
      </c>
      <c r="AE26" s="353">
        <f>AD26/'a1'!$AV29*100</f>
        <v>65.936473354774009</v>
      </c>
      <c r="AF26" s="352">
        <v>267831</v>
      </c>
      <c r="AG26" s="353">
        <f>AF26/'a1'!$AV29*100</f>
        <v>23.155150949268595</v>
      </c>
      <c r="AH26" s="352">
        <v>642878</v>
      </c>
      <c r="AI26" s="353">
        <f>AH26/'a1'!$BB29*100</f>
        <v>64.493728475020745</v>
      </c>
      <c r="AJ26" s="352">
        <v>223861</v>
      </c>
      <c r="AK26" s="353">
        <f>AJ26/'a1'!$BB29*100</f>
        <v>22.457807780242316</v>
      </c>
      <c r="AL26" s="352">
        <v>2179875</v>
      </c>
      <c r="AM26" s="353">
        <f>AL26/'a1'!$BH29*100</f>
        <v>69.679542032119002</v>
      </c>
      <c r="AN26" s="352">
        <v>706927</v>
      </c>
      <c r="AO26" s="353">
        <f>AN26/'a1'!$BH29*100</f>
        <v>22.596868907684975</v>
      </c>
      <c r="AP26" s="352">
        <v>2836468</v>
      </c>
      <c r="AQ26" s="353">
        <f>AP26/'a1'!$BN29*100</f>
        <v>69.172630886873122</v>
      </c>
      <c r="AR26" s="352">
        <v>1038601</v>
      </c>
      <c r="AS26" s="353">
        <f>AR26/'a1'!$BN29*100</f>
        <v>25.328247528876513</v>
      </c>
    </row>
    <row r="27" spans="1:45" ht="16.5" customHeight="1">
      <c r="A27" s="31">
        <v>2003</v>
      </c>
      <c r="B27" s="352">
        <v>21791234</v>
      </c>
      <c r="C27" s="353">
        <f>B27/'a1'!$F30*100</f>
        <v>68.863654146684482</v>
      </c>
      <c r="D27" s="352">
        <v>7953485</v>
      </c>
      <c r="E27" s="353">
        <f>D27/'a1'!$F30*100</f>
        <v>25.134237019383249</v>
      </c>
      <c r="F27" s="352">
        <v>368011</v>
      </c>
      <c r="G27" s="353">
        <f>F27/'a1'!$L30*100</f>
        <v>70.981697684869971</v>
      </c>
      <c r="H27" s="352">
        <v>144878</v>
      </c>
      <c r="I27" s="353">
        <f>H27/'a1'!$L30*100</f>
        <v>27.943964710806448</v>
      </c>
      <c r="J27" s="352">
        <v>92586</v>
      </c>
      <c r="K27" s="353">
        <f>J27/'a1'!$R30*100</f>
        <v>67.469229816289797</v>
      </c>
      <c r="L27" s="352">
        <v>35534</v>
      </c>
      <c r="M27" s="353">
        <f>L27/'a1'!$R30*100</f>
        <v>25.894321088415545</v>
      </c>
      <c r="N27" s="352">
        <v>646700</v>
      </c>
      <c r="O27" s="353">
        <f>N27/'a1'!$X30*100</f>
        <v>68.965370148989507</v>
      </c>
      <c r="P27" s="352">
        <v>250285</v>
      </c>
      <c r="Q27" s="353">
        <f>P27/'a1'!$X30*100</f>
        <v>26.690888615648433</v>
      </c>
      <c r="R27" s="352">
        <v>520346</v>
      </c>
      <c r="S27" s="353">
        <f>R27/'a1'!$AD30*100</f>
        <v>69.431216066374802</v>
      </c>
      <c r="T27" s="352">
        <v>201291</v>
      </c>
      <c r="U27" s="353">
        <f>T27/'a1'!$AD30*100</f>
        <v>26.858818772925417</v>
      </c>
      <c r="V27" s="352">
        <v>5197762</v>
      </c>
      <c r="W27" s="353">
        <f>V27/'a1'!$AJ30*100</f>
        <v>69.43539280550668</v>
      </c>
      <c r="X27" s="352">
        <v>2010067</v>
      </c>
      <c r="Y27" s="353">
        <f>X27/'a1'!$AJ30*100</f>
        <v>26.851901204862088</v>
      </c>
      <c r="Z27" s="352">
        <v>8395599</v>
      </c>
      <c r="AA27" s="353">
        <f>Z27/'a1'!$AP30*100</f>
        <v>68.563268765415941</v>
      </c>
      <c r="AB27" s="352">
        <v>2968299</v>
      </c>
      <c r="AC27" s="353">
        <f>AB27/'a1'!$AP30*100</f>
        <v>24.240829286048008</v>
      </c>
      <c r="AD27" s="352">
        <v>770060</v>
      </c>
      <c r="AE27" s="353">
        <f>AD27/'a1'!$AV30*100</f>
        <v>66.179326845399956</v>
      </c>
      <c r="AF27" s="352">
        <v>276349</v>
      </c>
      <c r="AG27" s="353">
        <f>AF27/'a1'!$AV30*100</f>
        <v>23.749566000570645</v>
      </c>
      <c r="AH27" s="352">
        <v>646004</v>
      </c>
      <c r="AI27" s="353">
        <f>AH27/'a1'!$BB30*100</f>
        <v>64.834712651522608</v>
      </c>
      <c r="AJ27" s="352">
        <v>230523</v>
      </c>
      <c r="AK27" s="353">
        <f>AJ27/'a1'!$BB30*100</f>
        <v>23.135913190269637</v>
      </c>
      <c r="AL27" s="352">
        <v>2225489</v>
      </c>
      <c r="AM27" s="353">
        <f>AL27/'a1'!$BH30*100</f>
        <v>69.916542703337825</v>
      </c>
      <c r="AN27" s="352">
        <v>740590</v>
      </c>
      <c r="AO27" s="353">
        <f>AN27/'a1'!$BH30*100</f>
        <v>23.266568543212284</v>
      </c>
      <c r="AP27" s="352">
        <v>2857316</v>
      </c>
      <c r="AQ27" s="353">
        <f>AP27/'a1'!$BN30*100</f>
        <v>69.276966174176536</v>
      </c>
      <c r="AR27" s="352">
        <v>1074637</v>
      </c>
      <c r="AS27" s="353">
        <f>AR27/'a1'!$BN30*100</f>
        <v>26.055077946757919</v>
      </c>
    </row>
    <row r="28" spans="1:45" ht="16.5" customHeight="1">
      <c r="A28" s="31">
        <v>2004</v>
      </c>
      <c r="B28" s="352">
        <v>22052394</v>
      </c>
      <c r="C28" s="353">
        <f>B28/'a1'!$F31*100</f>
        <v>69.041771372565776</v>
      </c>
      <c r="D28" s="352">
        <v>8215489</v>
      </c>
      <c r="E28" s="353">
        <f>D28/'a1'!$F31*100</f>
        <v>25.721103715625116</v>
      </c>
      <c r="F28" s="352">
        <v>367674</v>
      </c>
      <c r="G28" s="353">
        <f>F28/'a1'!$L31*100</f>
        <v>71.058688925695222</v>
      </c>
      <c r="H28" s="352">
        <v>148374</v>
      </c>
      <c r="I28" s="353">
        <f>H28/'a1'!$L31*100</f>
        <v>28.675571051151572</v>
      </c>
      <c r="J28" s="352">
        <v>93314</v>
      </c>
      <c r="K28" s="353">
        <f>J28/'a1'!$R31*100</f>
        <v>67.776002324230106</v>
      </c>
      <c r="L28" s="352">
        <v>36483</v>
      </c>
      <c r="M28" s="353">
        <f>L28/'a1'!$R31*100</f>
        <v>26.498402091807087</v>
      </c>
      <c r="N28" s="352">
        <v>650028</v>
      </c>
      <c r="O28" s="353">
        <f>N28/'a1'!$X31*100</f>
        <v>69.176641863474615</v>
      </c>
      <c r="P28" s="352">
        <v>257391</v>
      </c>
      <c r="Q28" s="353">
        <f>P28/'a1'!$X31*100</f>
        <v>27.391812392514769</v>
      </c>
      <c r="R28" s="352">
        <v>521064</v>
      </c>
      <c r="S28" s="353">
        <f>R28/'a1'!$AD31*100</f>
        <v>69.52906184657715</v>
      </c>
      <c r="T28" s="352">
        <v>206496</v>
      </c>
      <c r="U28" s="353">
        <f>T28/'a1'!$AD31*100</f>
        <v>27.554145277875257</v>
      </c>
      <c r="V28" s="352">
        <v>5238078</v>
      </c>
      <c r="W28" s="353">
        <f>V28/'a1'!$AJ31*100</f>
        <v>69.511186250844332</v>
      </c>
      <c r="X28" s="352">
        <v>2067045</v>
      </c>
      <c r="Y28" s="353">
        <f>X28/'a1'!$AJ31*100</f>
        <v>27.430433449802869</v>
      </c>
      <c r="Z28" s="352">
        <v>8520985</v>
      </c>
      <c r="AA28" s="353">
        <f>Z28/'a1'!$AP31*100</f>
        <v>68.765196501676442</v>
      </c>
      <c r="AB28" s="352">
        <v>3070776</v>
      </c>
      <c r="AC28" s="353">
        <f>AB28/'a1'!$AP31*100</f>
        <v>24.781467759024569</v>
      </c>
      <c r="AD28" s="352">
        <v>780132</v>
      </c>
      <c r="AE28" s="353">
        <f>AD28/'a1'!$AV31*100</f>
        <v>66.493925358708111</v>
      </c>
      <c r="AF28" s="352">
        <v>285369</v>
      </c>
      <c r="AG28" s="353">
        <f>AF28/'a1'!$AV31*100</f>
        <v>24.323197850734463</v>
      </c>
      <c r="AH28" s="352">
        <v>650550</v>
      </c>
      <c r="AI28" s="353">
        <f>AH28/'a1'!$BB31*100</f>
        <v>65.232235985171712</v>
      </c>
      <c r="AJ28" s="352">
        <v>237300</v>
      </c>
      <c r="AK28" s="353">
        <f>AJ28/'a1'!$BB31*100</f>
        <v>23.794650064224498</v>
      </c>
      <c r="AL28" s="352">
        <v>2272744</v>
      </c>
      <c r="AM28" s="353">
        <f>AL28/'a1'!$BH31*100</f>
        <v>70.175269586138498</v>
      </c>
      <c r="AN28" s="352">
        <v>774625</v>
      </c>
      <c r="AO28" s="353">
        <f>AN28/'a1'!$BH31*100</f>
        <v>23.918011972823393</v>
      </c>
      <c r="AP28" s="352">
        <v>2884726</v>
      </c>
      <c r="AQ28" s="353">
        <f>AP28/'a1'!$BN31*100</f>
        <v>69.416945744481424</v>
      </c>
      <c r="AR28" s="352">
        <v>1109449</v>
      </c>
      <c r="AS28" s="353">
        <f>AR28/'a1'!$BN31*100</f>
        <v>26.697357405614667</v>
      </c>
    </row>
    <row r="29" spans="1:45" ht="16.5" customHeight="1">
      <c r="A29" s="31">
        <v>2005</v>
      </c>
      <c r="B29" s="352">
        <v>22332203</v>
      </c>
      <c r="C29" s="353">
        <f>B29/'a1'!$F32*100</f>
        <v>69.260557231039456</v>
      </c>
      <c r="D29" s="352">
        <v>8481967</v>
      </c>
      <c r="E29" s="353">
        <f>D29/'a1'!$F32*100</f>
        <v>26.305768438308036</v>
      </c>
      <c r="F29" s="352">
        <v>366005</v>
      </c>
      <c r="G29" s="353">
        <f>F29/'a1'!$L32*100</f>
        <v>71.161234377794898</v>
      </c>
      <c r="H29" s="352">
        <v>151518</v>
      </c>
      <c r="I29" s="353">
        <f>H29/'a1'!$L32*100</f>
        <v>29.459182006952705</v>
      </c>
      <c r="J29" s="352">
        <v>93886</v>
      </c>
      <c r="K29" s="353">
        <f>J29/'a1'!$R32*100</f>
        <v>68.001796268397257</v>
      </c>
      <c r="L29" s="352">
        <v>37505</v>
      </c>
      <c r="M29" s="353">
        <f>L29/'a1'!$R32*100</f>
        <v>27.164937999768224</v>
      </c>
      <c r="N29" s="352">
        <v>651004</v>
      </c>
      <c r="O29" s="353">
        <f>N29/'a1'!$X32*100</f>
        <v>69.408887268291949</v>
      </c>
      <c r="P29" s="352">
        <v>264076</v>
      </c>
      <c r="Q29" s="353">
        <f>P29/'a1'!$X32*100</f>
        <v>28.155312892488322</v>
      </c>
      <c r="R29" s="352">
        <v>520765</v>
      </c>
      <c r="S29" s="353">
        <f>R29/'a1'!$AD32*100</f>
        <v>69.615684366298296</v>
      </c>
      <c r="T29" s="352">
        <v>211719</v>
      </c>
      <c r="U29" s="353">
        <f>T29/'a1'!$AD32*100</f>
        <v>28.302522401367806</v>
      </c>
      <c r="V29" s="352">
        <v>5280190</v>
      </c>
      <c r="W29" s="353">
        <f>V29/'a1'!$AJ32*100</f>
        <v>69.645937018068778</v>
      </c>
      <c r="X29" s="352">
        <v>2122624</v>
      </c>
      <c r="Y29" s="353">
        <f>X29/'a1'!$AJ32*100</f>
        <v>27.997503388522233</v>
      </c>
      <c r="Z29" s="352">
        <v>8645828</v>
      </c>
      <c r="AA29" s="353">
        <f>Z29/'a1'!$AP32*100</f>
        <v>69.008385012830175</v>
      </c>
      <c r="AB29" s="352">
        <v>3176438</v>
      </c>
      <c r="AC29" s="353">
        <f>AB29/'a1'!$AP32*100</f>
        <v>25.353367713697782</v>
      </c>
      <c r="AD29" s="352">
        <v>787319</v>
      </c>
      <c r="AE29" s="353">
        <f>AD29/'a1'!$AV32*100</f>
        <v>66.820254204490666</v>
      </c>
      <c r="AF29" s="352">
        <v>294363</v>
      </c>
      <c r="AG29" s="353">
        <f>AF29/'a1'!$AV32*100</f>
        <v>24.982771263485944</v>
      </c>
      <c r="AH29" s="352">
        <v>651607</v>
      </c>
      <c r="AI29" s="353">
        <f>AH29/'a1'!$BB32*100</f>
        <v>65.587015601409163</v>
      </c>
      <c r="AJ29" s="352">
        <v>243528</v>
      </c>
      <c r="AK29" s="353">
        <f>AJ29/'a1'!$BB32*100</f>
        <v>24.512128837443381</v>
      </c>
      <c r="AL29" s="352">
        <v>2341614</v>
      </c>
      <c r="AM29" s="353">
        <f>AL29/'a1'!$BH32*100</f>
        <v>70.49300252154876</v>
      </c>
      <c r="AN29" s="352">
        <v>812014</v>
      </c>
      <c r="AO29" s="353">
        <f>AN29/'a1'!$BH32*100</f>
        <v>24.445235188008311</v>
      </c>
      <c r="AP29" s="352">
        <v>2919815</v>
      </c>
      <c r="AQ29" s="353">
        <f>AP29/'a1'!$BN32*100</f>
        <v>69.584648653904551</v>
      </c>
      <c r="AR29" s="352">
        <v>1145078</v>
      </c>
      <c r="AS29" s="353">
        <f>AR29/'a1'!$BN32*100</f>
        <v>27.289348918104643</v>
      </c>
    </row>
    <row r="30" spans="1:45" ht="16.5" customHeight="1">
      <c r="A30" s="31">
        <v>2006</v>
      </c>
      <c r="B30" s="352">
        <v>22604107</v>
      </c>
      <c r="C30" s="353">
        <f>B30/'a1'!$F33*100</f>
        <v>69.39911653169149</v>
      </c>
      <c r="D30" s="352">
        <v>8746547</v>
      </c>
      <c r="E30" s="353">
        <f>D30/'a1'!$F33*100</f>
        <v>26.853643654355231</v>
      </c>
      <c r="F30" s="352">
        <v>362989</v>
      </c>
      <c r="G30" s="353">
        <f>F30/'a1'!$L33*100</f>
        <v>71.091791489095016</v>
      </c>
      <c r="H30" s="352">
        <v>154359</v>
      </c>
      <c r="I30" s="353">
        <f>H30/'a1'!$L33*100</f>
        <v>30.231378478315367</v>
      </c>
      <c r="J30" s="352">
        <v>93878</v>
      </c>
      <c r="K30" s="353">
        <f>J30/'a1'!$R33*100</f>
        <v>68.093162250574835</v>
      </c>
      <c r="L30" s="352">
        <v>38464</v>
      </c>
      <c r="M30" s="353">
        <f>L30/'a1'!$R33*100</f>
        <v>27.899352274293342</v>
      </c>
      <c r="N30" s="352">
        <v>652101</v>
      </c>
      <c r="O30" s="353">
        <f>N30/'a1'!$X33*100</f>
        <v>69.529109205635677</v>
      </c>
      <c r="P30" s="352">
        <v>270820</v>
      </c>
      <c r="Q30" s="353">
        <f>P30/'a1'!$X33*100</f>
        <v>28.875700781121722</v>
      </c>
      <c r="R30" s="352">
        <v>518791</v>
      </c>
      <c r="S30" s="353">
        <f>R30/'a1'!$AD33*100</f>
        <v>69.578378291383956</v>
      </c>
      <c r="T30" s="352">
        <v>216063</v>
      </c>
      <c r="U30" s="353">
        <f>T30/'a1'!$AD33*100</f>
        <v>28.977590491684111</v>
      </c>
      <c r="V30" s="352">
        <v>5319331</v>
      </c>
      <c r="W30" s="353">
        <f>V30/'a1'!$AJ33*100</f>
        <v>69.698043728182228</v>
      </c>
      <c r="X30" s="352">
        <v>2173211</v>
      </c>
      <c r="Y30" s="353">
        <f>X30/'a1'!$AJ33*100</f>
        <v>28.475113751817027</v>
      </c>
      <c r="Z30" s="352">
        <v>8759564</v>
      </c>
      <c r="AA30" s="353">
        <f>Z30/'a1'!$AP33*100</f>
        <v>69.180606541936356</v>
      </c>
      <c r="AB30" s="352">
        <v>3286659</v>
      </c>
      <c r="AC30" s="353">
        <f>AB30/'a1'!$AP33*100</f>
        <v>25.957121052659016</v>
      </c>
      <c r="AD30" s="352">
        <v>793139</v>
      </c>
      <c r="AE30" s="353">
        <f>AD30/'a1'!$AV33*100</f>
        <v>67.012881454456974</v>
      </c>
      <c r="AF30" s="352">
        <v>302598</v>
      </c>
      <c r="AG30" s="353">
        <f>AF30/'a1'!$AV33*100</f>
        <v>25.566721472977331</v>
      </c>
      <c r="AH30" s="352">
        <v>653104</v>
      </c>
      <c r="AI30" s="353">
        <f>AH30/'a1'!$BB33*100</f>
        <v>65.816263803594424</v>
      </c>
      <c r="AJ30" s="352">
        <v>249278</v>
      </c>
      <c r="AK30" s="353">
        <f>AJ30/'a1'!$BB33*100</f>
        <v>25.120879076582614</v>
      </c>
      <c r="AL30" s="352">
        <v>2421345</v>
      </c>
      <c r="AM30" s="353">
        <f>AL30/'a1'!$BH33*100</f>
        <v>70.769887713748091</v>
      </c>
      <c r="AN30" s="352">
        <v>850817</v>
      </c>
      <c r="AO30" s="353">
        <f>AN30/'a1'!$BH33*100</f>
        <v>24.867263258621968</v>
      </c>
      <c r="AP30" s="352">
        <v>2954688</v>
      </c>
      <c r="AQ30" s="353">
        <f>AP30/'a1'!$BN33*100</f>
        <v>69.656565123153086</v>
      </c>
      <c r="AR30" s="352">
        <v>1180045</v>
      </c>
      <c r="AS30" s="353">
        <f>AR30/'a1'!$BN33*100</f>
        <v>27.819479210918775</v>
      </c>
    </row>
    <row r="31" spans="1:45" ht="16.5" customHeight="1">
      <c r="A31" s="31">
        <v>2007</v>
      </c>
      <c r="B31" s="352">
        <v>22846326</v>
      </c>
      <c r="C31" s="353">
        <f>B31/'a1'!$F34*100</f>
        <v>69.46489292400733</v>
      </c>
      <c r="D31" s="352">
        <v>8997743</v>
      </c>
      <c r="E31" s="353">
        <f>D31/'a1'!$F34*100</f>
        <v>27.357889143870938</v>
      </c>
      <c r="F31" s="352">
        <v>360897</v>
      </c>
      <c r="G31" s="353">
        <f>F31/'a1'!$L34*100</f>
        <v>70.895482806376521</v>
      </c>
      <c r="H31" s="352">
        <v>157054</v>
      </c>
      <c r="I31" s="353">
        <f>H31/'a1'!$L34*100</f>
        <v>30.852069029869071</v>
      </c>
      <c r="J31" s="352">
        <v>93835</v>
      </c>
      <c r="K31" s="353">
        <f>J31/'a1'!$R34*100</f>
        <v>68.13907385757129</v>
      </c>
      <c r="L31" s="352">
        <v>39541</v>
      </c>
      <c r="M31" s="353">
        <f>L31/'a1'!$R34*100</f>
        <v>28.71302946024646</v>
      </c>
      <c r="N31" s="352">
        <v>649920</v>
      </c>
      <c r="O31" s="353">
        <f>N31/'a1'!$X34*100</f>
        <v>69.501612101185415</v>
      </c>
      <c r="P31" s="352">
        <v>276215</v>
      </c>
      <c r="Q31" s="353">
        <f>P31/'a1'!$X34*100</f>
        <v>29.538078204285036</v>
      </c>
      <c r="R31" s="352">
        <v>518002</v>
      </c>
      <c r="S31" s="353">
        <f>R31/'a1'!$AD34*100</f>
        <v>69.490081603578062</v>
      </c>
      <c r="T31" s="352">
        <v>220317</v>
      </c>
      <c r="U31" s="353">
        <f>T31/'a1'!$AD34*100</f>
        <v>29.555573740362984</v>
      </c>
      <c r="V31" s="352">
        <v>5361123</v>
      </c>
      <c r="W31" s="353">
        <f>V31/'a1'!$AJ34*100</f>
        <v>69.68908798692199</v>
      </c>
      <c r="X31" s="352">
        <v>2221535</v>
      </c>
      <c r="Y31" s="353">
        <f>X31/'a1'!$AJ34*100</f>
        <v>28.877671353749346</v>
      </c>
      <c r="Z31" s="352">
        <v>8838921</v>
      </c>
      <c r="AA31" s="353">
        <f>Z31/'a1'!$AP34*100</f>
        <v>69.244460119487911</v>
      </c>
      <c r="AB31" s="352">
        <v>3391514</v>
      </c>
      <c r="AC31" s="353">
        <f>AB31/'a1'!$AP34*100</f>
        <v>26.569256125004951</v>
      </c>
      <c r="AD31" s="352">
        <v>798388</v>
      </c>
      <c r="AE31" s="353">
        <f>AD31/'a1'!$AV34*100</f>
        <v>67.122395121783072</v>
      </c>
      <c r="AF31" s="352">
        <v>309447</v>
      </c>
      <c r="AG31" s="353">
        <f>AF31/'a1'!$AV34*100</f>
        <v>26.015951897135736</v>
      </c>
      <c r="AH31" s="352">
        <v>661749</v>
      </c>
      <c r="AI31" s="353">
        <f>AH31/'a1'!$BB34*100</f>
        <v>66.037146512375188</v>
      </c>
      <c r="AJ31" s="352">
        <v>257096</v>
      </c>
      <c r="AK31" s="353">
        <f>AJ31/'a1'!$BB34*100</f>
        <v>25.656081414170039</v>
      </c>
      <c r="AL31" s="352">
        <v>2496642</v>
      </c>
      <c r="AM31" s="353">
        <f>AL31/'a1'!$BH34*100</f>
        <v>71.045462810747523</v>
      </c>
      <c r="AN31" s="352">
        <v>887621</v>
      </c>
      <c r="AO31" s="353">
        <f>AN31/'a1'!$BH34*100</f>
        <v>25.258505122295681</v>
      </c>
      <c r="AP31" s="352">
        <v>2990608</v>
      </c>
      <c r="AQ31" s="353">
        <f>AP31/'a1'!$BN34*100</f>
        <v>69.695156169307552</v>
      </c>
      <c r="AR31" s="352">
        <v>1212330</v>
      </c>
      <c r="AS31" s="353">
        <f>AR31/'a1'!$BN34*100</f>
        <v>28.252960160187037</v>
      </c>
    </row>
    <row r="32" spans="1:45" ht="16.5" customHeight="1">
      <c r="A32" s="31">
        <v>2008</v>
      </c>
      <c r="B32" s="352">
        <v>23089663</v>
      </c>
      <c r="C32" s="353">
        <f>B32/'a1'!$F35*100</f>
        <v>69.448615064920816</v>
      </c>
      <c r="D32" s="352">
        <v>9245201</v>
      </c>
      <c r="E32" s="353">
        <f>D32/'a1'!$F35*100</f>
        <v>27.807526053837208</v>
      </c>
      <c r="F32" s="352">
        <v>361414</v>
      </c>
      <c r="G32" s="353">
        <f>F32/'a1'!$L35*100</f>
        <v>70.646486089201915</v>
      </c>
      <c r="H32" s="352">
        <v>159671</v>
      </c>
      <c r="I32" s="353">
        <f>H32/'a1'!$L35*100</f>
        <v>31.211284234559137</v>
      </c>
      <c r="J32" s="352">
        <v>94525</v>
      </c>
      <c r="K32" s="353">
        <f>J32/'a1'!$R35*100</f>
        <v>68.126617128772111</v>
      </c>
      <c r="L32" s="352">
        <v>40782</v>
      </c>
      <c r="M32" s="353">
        <f>L32/'a1'!$R35*100</f>
        <v>29.392644271310065</v>
      </c>
      <c r="N32" s="352">
        <v>649538</v>
      </c>
      <c r="O32" s="353">
        <f>N32/'a1'!$X35*100</f>
        <v>69.402722735514701</v>
      </c>
      <c r="P32" s="352">
        <v>281438</v>
      </c>
      <c r="Q32" s="353">
        <f>P32/'a1'!$X35*100</f>
        <v>30.071471540137431</v>
      </c>
      <c r="R32" s="352">
        <v>518374</v>
      </c>
      <c r="S32" s="353">
        <f>R32/'a1'!$AD35*100</f>
        <v>69.405537993538431</v>
      </c>
      <c r="T32" s="352">
        <v>224677</v>
      </c>
      <c r="U32" s="353">
        <f>T32/'a1'!$AD35*100</f>
        <v>30.082195595794222</v>
      </c>
      <c r="V32" s="352">
        <v>5399899</v>
      </c>
      <c r="W32" s="353">
        <f>V32/'a1'!$AJ35*100</f>
        <v>69.570862147267519</v>
      </c>
      <c r="X32" s="352">
        <v>2267018</v>
      </c>
      <c r="Y32" s="353">
        <f>X32/'a1'!$AJ35*100</f>
        <v>29.207656803094672</v>
      </c>
      <c r="Z32" s="352">
        <v>8919528</v>
      </c>
      <c r="AA32" s="353">
        <f>Z32/'a1'!$AP35*100</f>
        <v>69.231734681260633</v>
      </c>
      <c r="AB32" s="352">
        <v>3498591</v>
      </c>
      <c r="AC32" s="353">
        <f>AB32/'a1'!$AP35*100</f>
        <v>27.155419420203213</v>
      </c>
      <c r="AD32" s="352">
        <v>803983</v>
      </c>
      <c r="AE32" s="353">
        <f>AD32/'a1'!$AV35*100</f>
        <v>67.123040637849343</v>
      </c>
      <c r="AF32" s="352">
        <v>315678</v>
      </c>
      <c r="AG32" s="353">
        <f>AF32/'a1'!$AV35*100</f>
        <v>26.355367243430528</v>
      </c>
      <c r="AH32" s="352">
        <v>674099</v>
      </c>
      <c r="AI32" s="353">
        <f>AH32/'a1'!$BB35*100</f>
        <v>66.256767223246612</v>
      </c>
      <c r="AJ32" s="352">
        <v>265851</v>
      </c>
      <c r="AK32" s="353">
        <f>AJ32/'a1'!$BB35*100</f>
        <v>26.130327775396989</v>
      </c>
      <c r="AL32" s="352">
        <v>2559155</v>
      </c>
      <c r="AM32" s="353">
        <f>AL32/'a1'!$BH35*100</f>
        <v>71.1695629635892</v>
      </c>
      <c r="AN32" s="352">
        <v>920616</v>
      </c>
      <c r="AO32" s="353">
        <f>AN32/'a1'!$BH35*100</f>
        <v>25.602137571693639</v>
      </c>
      <c r="AP32" s="352">
        <v>3032069</v>
      </c>
      <c r="AQ32" s="353">
        <f>AP32/'a1'!$BN35*100</f>
        <v>69.713376938456818</v>
      </c>
      <c r="AR32" s="352">
        <v>1245007</v>
      </c>
      <c r="AS32" s="353">
        <f>AR32/'a1'!$BN35*100</f>
        <v>28.625220033586736</v>
      </c>
    </row>
    <row r="33" spans="1:45" ht="16.5" customHeight="1">
      <c r="A33" s="31">
        <v>2009</v>
      </c>
      <c r="B33" s="352">
        <v>23339416</v>
      </c>
      <c r="C33" s="353">
        <f>B33/'a1'!$F36*100</f>
        <v>69.402863222237897</v>
      </c>
      <c r="D33" s="352">
        <v>9476774</v>
      </c>
      <c r="E33" s="353">
        <f>D33/'a1'!$F36*100</f>
        <v>28.180450175362587</v>
      </c>
      <c r="F33" s="352">
        <v>363626</v>
      </c>
      <c r="G33" s="353">
        <f>F33/'a1'!$L36*100</f>
        <v>70.367739975345955</v>
      </c>
      <c r="H33" s="352">
        <v>162883</v>
      </c>
      <c r="I33" s="353">
        <f>H33/'a1'!$L36*100</f>
        <v>31.520596960625134</v>
      </c>
      <c r="J33" s="352">
        <v>95195</v>
      </c>
      <c r="K33" s="353">
        <f>J33/'a1'!$R36*100</f>
        <v>68.04940989770607</v>
      </c>
      <c r="L33" s="352">
        <v>41826</v>
      </c>
      <c r="M33" s="353">
        <f>L33/'a1'!$R36*100</f>
        <v>29.898992787241497</v>
      </c>
      <c r="N33" s="352">
        <v>650112</v>
      </c>
      <c r="O33" s="353">
        <f>N33/'a1'!$X36*100</f>
        <v>69.292949964187045</v>
      </c>
      <c r="P33" s="352">
        <v>286099</v>
      </c>
      <c r="Q33" s="353">
        <f>P33/'a1'!$X36*100</f>
        <v>30.494197448753368</v>
      </c>
      <c r="R33" s="352">
        <v>519440</v>
      </c>
      <c r="S33" s="353">
        <f>R33/'a1'!$AD36*100</f>
        <v>69.262730080164701</v>
      </c>
      <c r="T33" s="352">
        <v>228770</v>
      </c>
      <c r="U33" s="353">
        <f>T33/'a1'!$AD36*100</f>
        <v>30.504456261434004</v>
      </c>
      <c r="V33" s="352">
        <v>5443359</v>
      </c>
      <c r="W33" s="353">
        <f>V33/'a1'!$AJ36*100</f>
        <v>69.400652754047584</v>
      </c>
      <c r="X33" s="352">
        <v>2307846</v>
      </c>
      <c r="Y33" s="353">
        <f>X33/'a1'!$AJ36*100</f>
        <v>29.424114568930271</v>
      </c>
      <c r="Z33" s="352">
        <v>8994471</v>
      </c>
      <c r="AA33" s="353">
        <f>Z33/'a1'!$AP36*100</f>
        <v>69.197047778005583</v>
      </c>
      <c r="AB33" s="352">
        <v>3600139</v>
      </c>
      <c r="AC33" s="353">
        <f>AB33/'a1'!$AP36*100</f>
        <v>27.696902951875796</v>
      </c>
      <c r="AD33" s="352">
        <v>811449</v>
      </c>
      <c r="AE33" s="353">
        <f>AD33/'a1'!$AV36*100</f>
        <v>67.142027345029945</v>
      </c>
      <c r="AF33" s="352">
        <v>321595</v>
      </c>
      <c r="AG33" s="353">
        <f>AF33/'a1'!$AV36*100</f>
        <v>26.609855066707706</v>
      </c>
      <c r="AH33" s="352">
        <v>688258</v>
      </c>
      <c r="AI33" s="353">
        <f>AH33/'a1'!$BB36*100</f>
        <v>66.509988703338465</v>
      </c>
      <c r="AJ33" s="352">
        <v>274019</v>
      </c>
      <c r="AK33" s="353">
        <f>AJ33/'a1'!$BB36*100</f>
        <v>26.479896484312714</v>
      </c>
      <c r="AL33" s="352">
        <v>2621142</v>
      </c>
      <c r="AM33" s="353">
        <f>AL33/'a1'!$BH36*100</f>
        <v>71.246122583443963</v>
      </c>
      <c r="AN33" s="352">
        <v>953347</v>
      </c>
      <c r="AO33" s="353">
        <f>AN33/'a1'!$BH36*100</f>
        <v>25.913238285662722</v>
      </c>
      <c r="AP33" s="352">
        <v>3074438</v>
      </c>
      <c r="AQ33" s="353">
        <f>AP33/'a1'!$BN36*100</f>
        <v>69.70714924772804</v>
      </c>
      <c r="AR33" s="352">
        <v>1273633</v>
      </c>
      <c r="AS33" s="353">
        <f>AR33/'a1'!$BN36*100</f>
        <v>28.877253539616543</v>
      </c>
    </row>
    <row r="34" spans="1:45" ht="16.5" customHeight="1">
      <c r="A34" s="31">
        <v>2010</v>
      </c>
      <c r="B34" s="352">
        <v>23578701</v>
      </c>
      <c r="C34" s="353">
        <f>B34/'a1'!$F37*100</f>
        <v>69.339150026338856</v>
      </c>
      <c r="D34" s="352">
        <v>9681872</v>
      </c>
      <c r="E34" s="353">
        <f>D34/'a1'!$F37*100</f>
        <v>28.472000011527754</v>
      </c>
      <c r="F34" s="352">
        <v>366137</v>
      </c>
      <c r="G34" s="353">
        <f>F34/'a1'!$L37*100</f>
        <v>70.139978429490682</v>
      </c>
      <c r="H34" s="352">
        <v>165946</v>
      </c>
      <c r="I34" s="353">
        <f>H34/'a1'!$L37*100</f>
        <v>31.789873354673965</v>
      </c>
      <c r="J34" s="352">
        <v>96424</v>
      </c>
      <c r="K34" s="353">
        <f>J34/'a1'!$R37*100</f>
        <v>68.070086266536777</v>
      </c>
      <c r="L34" s="352">
        <v>42993</v>
      </c>
      <c r="M34" s="353">
        <f>L34/'a1'!$R37*100</f>
        <v>30.350713710872974</v>
      </c>
      <c r="N34" s="352">
        <v>652140</v>
      </c>
      <c r="O34" s="353">
        <f>N34/'a1'!$X37*100</f>
        <v>69.221436630871011</v>
      </c>
      <c r="P34" s="352">
        <v>290323</v>
      </c>
      <c r="Q34" s="353">
        <f>P34/'a1'!$X37*100</f>
        <v>30.816351008961828</v>
      </c>
      <c r="R34" s="352">
        <v>520463</v>
      </c>
      <c r="S34" s="353">
        <f>R34/'a1'!$AD37*100</f>
        <v>69.115379763224809</v>
      </c>
      <c r="T34" s="352">
        <v>232570</v>
      </c>
      <c r="U34" s="353">
        <f>T34/'a1'!$AD37*100</f>
        <v>30.884354644870427</v>
      </c>
      <c r="V34" s="352">
        <v>5486502</v>
      </c>
      <c r="W34" s="353">
        <f>V34/'a1'!$AJ37*100</f>
        <v>69.193446721506845</v>
      </c>
      <c r="X34" s="352">
        <v>2342796</v>
      </c>
      <c r="Y34" s="353">
        <f>X34/'a1'!$AJ37*100</f>
        <v>29.546353980251784</v>
      </c>
      <c r="Z34" s="352">
        <v>9090570</v>
      </c>
      <c r="AA34" s="353">
        <f>Z34/'a1'!$AP37*100</f>
        <v>69.204656168823803</v>
      </c>
      <c r="AB34" s="352">
        <v>3695454</v>
      </c>
      <c r="AC34" s="353">
        <f>AB34/'a1'!$AP37*100</f>
        <v>28.132737931472352</v>
      </c>
      <c r="AD34" s="352">
        <v>819961</v>
      </c>
      <c r="AE34" s="353">
        <f>AD34/'a1'!$AV37*100</f>
        <v>67.166975212569014</v>
      </c>
      <c r="AF34" s="352">
        <v>327249</v>
      </c>
      <c r="AG34" s="353">
        <f>AF34/'a1'!$AV37*100</f>
        <v>26.806549910712825</v>
      </c>
      <c r="AH34" s="352">
        <v>701257</v>
      </c>
      <c r="AI34" s="353">
        <f>AH34/'a1'!$BB37*100</f>
        <v>66.694723346867107</v>
      </c>
      <c r="AJ34" s="352">
        <v>280808</v>
      </c>
      <c r="AK34" s="353">
        <f>AJ34/'a1'!$BB37*100</f>
        <v>26.706916114330497</v>
      </c>
      <c r="AL34" s="352">
        <v>2654195</v>
      </c>
      <c r="AM34" s="353">
        <f>AL34/'a1'!$BH37*100</f>
        <v>71.118346274277997</v>
      </c>
      <c r="AN34" s="352">
        <v>979973</v>
      </c>
      <c r="AO34" s="353">
        <f>AN34/'a1'!$BH37*100</f>
        <v>26.25807793076358</v>
      </c>
      <c r="AP34" s="352">
        <v>3111772</v>
      </c>
      <c r="AQ34" s="353">
        <f>AP34/'a1'!$BN37*100</f>
        <v>69.684020722214029</v>
      </c>
      <c r="AR34" s="352">
        <v>1296340</v>
      </c>
      <c r="AS34" s="353">
        <f>AR34/'a1'!$BN37*100</f>
        <v>29.029820765478618</v>
      </c>
    </row>
    <row r="35" spans="1:45" ht="16.5" customHeight="1">
      <c r="A35" s="31">
        <v>2011</v>
      </c>
      <c r="B35" s="352">
        <v>23755272</v>
      </c>
      <c r="C35" s="353">
        <f>B35/'a1'!$F38*100</f>
        <v>69.178034002296144</v>
      </c>
      <c r="D35" s="352">
        <v>9813861</v>
      </c>
      <c r="E35" s="353">
        <f>D35/'a1'!$F38*100</f>
        <v>28.579071203723032</v>
      </c>
      <c r="F35" s="352">
        <v>365560</v>
      </c>
      <c r="G35" s="353">
        <f>F35/'a1'!$L38*100</f>
        <v>69.630608820207271</v>
      </c>
      <c r="H35" s="352">
        <v>167027</v>
      </c>
      <c r="I35" s="353">
        <f>H35/'a1'!$L38*100</f>
        <v>31.814727266147173</v>
      </c>
      <c r="J35" s="352">
        <v>97905</v>
      </c>
      <c r="K35" s="353">
        <f>J35/'a1'!$R38*100</f>
        <v>68.007057368907283</v>
      </c>
      <c r="L35" s="352">
        <v>43760</v>
      </c>
      <c r="M35" s="353">
        <f>L35/'a1'!$R38*100</f>
        <v>30.396699151865409</v>
      </c>
      <c r="N35" s="352">
        <v>652163</v>
      </c>
      <c r="O35" s="353">
        <f>N35/'a1'!$X38*100</f>
        <v>69.0650171454472</v>
      </c>
      <c r="P35" s="352">
        <v>291961</v>
      </c>
      <c r="Q35" s="353">
        <f>P35/'a1'!$X38*100</f>
        <v>30.919097634796678</v>
      </c>
      <c r="R35" s="352">
        <v>520475</v>
      </c>
      <c r="S35" s="353">
        <f>R35/'a1'!$AD38*100</f>
        <v>68.872774429175408</v>
      </c>
      <c r="T35" s="352">
        <v>234925</v>
      </c>
      <c r="U35" s="353">
        <f>T35/'a1'!$AD38*100</f>
        <v>31.086865906669932</v>
      </c>
      <c r="V35" s="352">
        <v>5515483</v>
      </c>
      <c r="W35" s="353">
        <f>V35/'a1'!$AJ38*100</f>
        <v>68.899700065833116</v>
      </c>
      <c r="X35" s="352">
        <v>2361132</v>
      </c>
      <c r="Y35" s="353">
        <f>X35/'a1'!$AJ38*100</f>
        <v>29.495383562208545</v>
      </c>
      <c r="Z35" s="352">
        <v>9166115</v>
      </c>
      <c r="AA35" s="353">
        <f>Z35/'a1'!$AP38*100</f>
        <v>69.118857229122668</v>
      </c>
      <c r="AB35" s="352">
        <v>3759312</v>
      </c>
      <c r="AC35" s="353">
        <f>AB35/'a1'!$AP38*100</f>
        <v>28.347816867639953</v>
      </c>
      <c r="AD35" s="352">
        <v>828173</v>
      </c>
      <c r="AE35" s="353">
        <f>AD35/'a1'!$AV38*100</f>
        <v>67.131980004036805</v>
      </c>
      <c r="AF35" s="352">
        <v>330738</v>
      </c>
      <c r="AG35" s="353">
        <f>AF35/'a1'!$AV38*100</f>
        <v>26.809732752184779</v>
      </c>
      <c r="AH35" s="352">
        <v>711823</v>
      </c>
      <c r="AI35" s="353">
        <f>AH35/'a1'!$BB38*100</f>
        <v>66.773512090699469</v>
      </c>
      <c r="AJ35" s="352">
        <v>285226</v>
      </c>
      <c r="AK35" s="353">
        <f>AJ35/'a1'!$BB38*100</f>
        <v>26.756007827201213</v>
      </c>
      <c r="AL35" s="352">
        <v>2686932</v>
      </c>
      <c r="AM35" s="353">
        <f>AL35/'a1'!$BH38*100</f>
        <v>70.91345278343006</v>
      </c>
      <c r="AN35" s="352">
        <v>1000215</v>
      </c>
      <c r="AO35" s="353">
        <f>AN35/'a1'!$BH38*100</f>
        <v>26.397653225231789</v>
      </c>
      <c r="AP35" s="352">
        <v>3130013</v>
      </c>
      <c r="AQ35" s="353">
        <f>AP35/'a1'!$BN38*100</f>
        <v>69.52333842132478</v>
      </c>
      <c r="AR35" s="352">
        <v>1311545</v>
      </c>
      <c r="AS35" s="353">
        <f>AR35/'a1'!$BN38*100</f>
        <v>29.131823698430775</v>
      </c>
    </row>
    <row r="36" spans="1:45" ht="16.5" customHeight="1">
      <c r="A36" s="31">
        <v>2012</v>
      </c>
      <c r="B36" s="352">
        <v>23898991</v>
      </c>
      <c r="C36" s="353">
        <f>B36/'a1'!$F39*100</f>
        <v>68.844956398561948</v>
      </c>
      <c r="D36" s="352">
        <v>9885919</v>
      </c>
      <c r="E36" s="353">
        <f>D36/'a1'!$F39*100</f>
        <v>28.478008235356679</v>
      </c>
      <c r="F36" s="352">
        <v>363777</v>
      </c>
      <c r="G36" s="353">
        <f>F36/'a1'!$L39*100</f>
        <v>69.113794184422758</v>
      </c>
      <c r="H36" s="352">
        <v>167908</v>
      </c>
      <c r="I36" s="353">
        <f>H36/'a1'!$L39*100</f>
        <v>31.900749508402281</v>
      </c>
      <c r="J36" s="352">
        <v>97641</v>
      </c>
      <c r="K36" s="353">
        <f>J36/'a1'!$R39*100</f>
        <v>67.557600498166465</v>
      </c>
      <c r="L36" s="352">
        <v>43910</v>
      </c>
      <c r="M36" s="353">
        <f>L36/'a1'!$R39*100</f>
        <v>30.38123572960631</v>
      </c>
      <c r="N36" s="352">
        <v>646442</v>
      </c>
      <c r="O36" s="353">
        <f>N36/'a1'!$X39*100</f>
        <v>68.505513254595257</v>
      </c>
      <c r="P36" s="352">
        <v>291317</v>
      </c>
      <c r="Q36" s="353">
        <f>P36/'a1'!$X39*100</f>
        <v>30.871788350368522</v>
      </c>
      <c r="R36" s="352">
        <v>518042</v>
      </c>
      <c r="S36" s="353">
        <f>R36/'a1'!$AD39*100</f>
        <v>68.309207281856814</v>
      </c>
      <c r="T36" s="352">
        <v>235833</v>
      </c>
      <c r="U36" s="353">
        <f>T36/'a1'!$AD39*100</f>
        <v>31.097025493882995</v>
      </c>
      <c r="V36" s="352">
        <v>5517295</v>
      </c>
      <c r="W36" s="353">
        <f>V36/'a1'!$AJ39*100</f>
        <v>68.443442155110077</v>
      </c>
      <c r="X36" s="352">
        <v>2369075</v>
      </c>
      <c r="Y36" s="353">
        <f>X36/'a1'!$AJ39*100</f>
        <v>29.388975525799765</v>
      </c>
      <c r="Z36" s="352">
        <v>9214186</v>
      </c>
      <c r="AA36" s="353">
        <f>Z36/'a1'!$AP39*100</f>
        <v>68.810687949605366</v>
      </c>
      <c r="AB36" s="352">
        <v>3786583</v>
      </c>
      <c r="AC36" s="353">
        <f>AB36/'a1'!$AP39*100</f>
        <v>28.277851261986736</v>
      </c>
      <c r="AD36" s="352">
        <v>836466</v>
      </c>
      <c r="AE36" s="353">
        <f>AD36/'a1'!$AV39*100</f>
        <v>66.918618372367447</v>
      </c>
      <c r="AF36" s="352">
        <v>332093</v>
      </c>
      <c r="AG36" s="353">
        <f>AF36/'a1'!$AV39*100</f>
        <v>26.56797135942719</v>
      </c>
      <c r="AH36" s="352">
        <v>722365</v>
      </c>
      <c r="AI36" s="353">
        <f>AH36/'a1'!$BB39*100</f>
        <v>66.653902404141149</v>
      </c>
      <c r="AJ36" s="352">
        <v>286862</v>
      </c>
      <c r="AK36" s="353">
        <f>AJ36/'a1'!$BB39*100</f>
        <v>26.469266577778189</v>
      </c>
      <c r="AL36" s="352">
        <v>2734665</v>
      </c>
      <c r="AM36" s="353">
        <f>AL36/'a1'!$BH39*100</f>
        <v>70.580232842643838</v>
      </c>
      <c r="AN36" s="352">
        <v>1015034</v>
      </c>
      <c r="AO36" s="353">
        <f>AN36/'a1'!$BH39*100</f>
        <v>26.197481615920104</v>
      </c>
      <c r="AP36" s="352">
        <v>3166691</v>
      </c>
      <c r="AQ36" s="353">
        <f>AP36/'a1'!$BN39*100</f>
        <v>69.342044670969784</v>
      </c>
      <c r="AR36" s="352">
        <v>1328905</v>
      </c>
      <c r="AS36" s="353">
        <f>AR36/'a1'!$BN39*100</f>
        <v>29.099457406319434</v>
      </c>
    </row>
    <row r="37" spans="1:45" ht="16.5" customHeight="1">
      <c r="A37" s="31">
        <v>2013</v>
      </c>
      <c r="B37" s="352">
        <v>24025919</v>
      </c>
      <c r="C37" s="353">
        <f>B37/'a1'!$F40*100</f>
        <v>68.483169917789709</v>
      </c>
      <c r="D37" s="352">
        <v>9957185</v>
      </c>
      <c r="E37" s="353">
        <f>D37/'a1'!$F40*100</f>
        <v>28.381831814960623</v>
      </c>
      <c r="F37" s="352">
        <v>361677</v>
      </c>
      <c r="G37" s="353">
        <f>F37/'a1'!$L40*100</f>
        <v>68.614569144435549</v>
      </c>
      <c r="H37" s="352">
        <v>168666</v>
      </c>
      <c r="I37" s="353">
        <f>H37/'a1'!$L40*100</f>
        <v>31.998011815280947</v>
      </c>
      <c r="J37" s="352">
        <v>96346</v>
      </c>
      <c r="K37" s="353">
        <f>J37/'a1'!$R40*100</f>
        <v>66.863297569642043</v>
      </c>
      <c r="L37" s="352">
        <v>43649</v>
      </c>
      <c r="M37" s="353">
        <f>L37/'a1'!$R40*100</f>
        <v>30.292031590489543</v>
      </c>
      <c r="N37" s="352">
        <v>638630</v>
      </c>
      <c r="O37" s="353">
        <f>N37/'a1'!$X40*100</f>
        <v>67.908008430150332</v>
      </c>
      <c r="P37" s="352">
        <v>290251</v>
      </c>
      <c r="Q37" s="353">
        <f>P37/'a1'!$X40*100</f>
        <v>30.863516206347281</v>
      </c>
      <c r="R37" s="352">
        <v>513727</v>
      </c>
      <c r="S37" s="353">
        <f>R37/'a1'!$AD40*100</f>
        <v>67.725405513721029</v>
      </c>
      <c r="T37" s="352">
        <v>236131</v>
      </c>
      <c r="U37" s="353">
        <f>T37/'a1'!$AD40*100</f>
        <v>31.129506000970281</v>
      </c>
      <c r="V37" s="352">
        <v>5511433</v>
      </c>
      <c r="W37" s="353">
        <f>V37/'a1'!$AJ40*100</f>
        <v>67.951110113822423</v>
      </c>
      <c r="X37" s="352">
        <v>2372145</v>
      </c>
      <c r="Y37" s="353">
        <f>X37/'a1'!$AJ40*100</f>
        <v>29.246456611366462</v>
      </c>
      <c r="Z37" s="352">
        <v>9250525</v>
      </c>
      <c r="AA37" s="353">
        <f>Z37/'a1'!$AP40*100</f>
        <v>68.467729585728605</v>
      </c>
      <c r="AB37" s="352">
        <v>3815353</v>
      </c>
      <c r="AC37" s="353">
        <f>AB37/'a1'!$AP40*100</f>
        <v>28.239322360417212</v>
      </c>
      <c r="AD37" s="352">
        <v>843163</v>
      </c>
      <c r="AE37" s="353">
        <f>AD37/'a1'!$AV40*100</f>
        <v>66.67322990305388</v>
      </c>
      <c r="AF37" s="352">
        <v>333210</v>
      </c>
      <c r="AG37" s="353">
        <f>AF37/'a1'!$AV40*100</f>
        <v>26.348626464866914</v>
      </c>
      <c r="AH37" s="352">
        <v>731534</v>
      </c>
      <c r="AI37" s="353">
        <f>AH37/'a1'!$BB40*100</f>
        <v>66.519055482406685</v>
      </c>
      <c r="AJ37" s="352">
        <v>288045</v>
      </c>
      <c r="AK37" s="353">
        <f>AJ37/'a1'!$BB40*100</f>
        <v>26.192195217761356</v>
      </c>
      <c r="AL37" s="352">
        <v>2799140</v>
      </c>
      <c r="AM37" s="353">
        <f>AL37/'a1'!$BH40*100</f>
        <v>70.312290018791714</v>
      </c>
      <c r="AN37" s="352">
        <v>1032977</v>
      </c>
      <c r="AO37" s="353">
        <f>AN37/'a1'!$BH40*100</f>
        <v>25.947604766728855</v>
      </c>
      <c r="AP37" s="352">
        <v>3197885</v>
      </c>
      <c r="AQ37" s="353">
        <f>AP37/'a1'!$BN40*100</f>
        <v>69.067641855632218</v>
      </c>
      <c r="AR37" s="352">
        <v>1347883</v>
      </c>
      <c r="AS37" s="353">
        <f>AR37/'a1'!$BN40*100</f>
        <v>29.111459701426135</v>
      </c>
    </row>
    <row r="38" spans="1:45" ht="16.5" customHeight="1">
      <c r="A38" s="31">
        <v>2014</v>
      </c>
      <c r="B38" s="352">
        <v>24143101</v>
      </c>
      <c r="C38" s="353">
        <f>B38/'a1'!$F41*100</f>
        <v>68.128805033434276</v>
      </c>
      <c r="D38" s="352">
        <v>10028161</v>
      </c>
      <c r="E38" s="353">
        <f>D38/'a1'!$F41*100</f>
        <v>28.298213457040553</v>
      </c>
      <c r="F38" s="352">
        <v>359505</v>
      </c>
      <c r="G38" s="353">
        <f>F38/'a1'!$L41*100</f>
        <v>68.067570561137842</v>
      </c>
      <c r="H38" s="352">
        <v>169107</v>
      </c>
      <c r="I38" s="353">
        <f>H38/'a1'!$L41*100</f>
        <v>32.018199065054276</v>
      </c>
      <c r="J38" s="352">
        <v>95521</v>
      </c>
      <c r="K38" s="353">
        <f>J38/'a1'!$R41*100</f>
        <v>66.203918687579261</v>
      </c>
      <c r="L38" s="352">
        <v>43445</v>
      </c>
      <c r="M38" s="353">
        <f>L38/'a1'!$R41*100</f>
        <v>30.110962483452656</v>
      </c>
      <c r="N38" s="352">
        <v>631999</v>
      </c>
      <c r="O38" s="353">
        <f>N38/'a1'!$X41*100</f>
        <v>67.338167056454395</v>
      </c>
      <c r="P38" s="352">
        <v>289358</v>
      </c>
      <c r="Q38" s="353">
        <f>P38/'a1'!$X41*100</f>
        <v>30.830487616470176</v>
      </c>
      <c r="R38" s="352">
        <v>509190</v>
      </c>
      <c r="S38" s="353">
        <f>R38/'a1'!$AD41*100</f>
        <v>67.089077915507218</v>
      </c>
      <c r="T38" s="352">
        <v>236150</v>
      </c>
      <c r="U38" s="353">
        <f>T38/'a1'!$AD41*100</f>
        <v>31.114290833965764</v>
      </c>
      <c r="V38" s="352">
        <v>5493403</v>
      </c>
      <c r="W38" s="353">
        <f>V38/'a1'!$AJ41*100</f>
        <v>67.402204343141747</v>
      </c>
      <c r="X38" s="352">
        <v>2371044</v>
      </c>
      <c r="Y38" s="353">
        <f>X38/'a1'!$AJ41*100</f>
        <v>29.09191118776106</v>
      </c>
      <c r="Z38" s="352">
        <v>9280034</v>
      </c>
      <c r="AA38" s="353">
        <f>Z38/'a1'!$AP41*100</f>
        <v>68.147588630644577</v>
      </c>
      <c r="AB38" s="352">
        <v>3844683</v>
      </c>
      <c r="AC38" s="353">
        <f>AB38/'a1'!$AP41*100</f>
        <v>28.233288315455795</v>
      </c>
      <c r="AD38" s="352">
        <v>850052</v>
      </c>
      <c r="AE38" s="353">
        <f>AD38/'a1'!$AV41*100</f>
        <v>66.461508630867215</v>
      </c>
      <c r="AF38" s="352">
        <v>334423</v>
      </c>
      <c r="AG38" s="353">
        <f>AF38/'a1'!$AV41*100</f>
        <v>26.146938188323194</v>
      </c>
      <c r="AH38" s="352">
        <v>738238</v>
      </c>
      <c r="AI38" s="353">
        <f>AH38/'a1'!$BB41*100</f>
        <v>66.329912783619463</v>
      </c>
      <c r="AJ38" s="352">
        <v>289179</v>
      </c>
      <c r="AK38" s="353">
        <f>AJ38/'a1'!$BB41*100</f>
        <v>25.982430935354579</v>
      </c>
      <c r="AL38" s="352">
        <v>2862944</v>
      </c>
      <c r="AM38" s="353">
        <f>AL38/'a1'!$BH41*100</f>
        <v>70.10751171501559</v>
      </c>
      <c r="AN38" s="352">
        <v>1050451</v>
      </c>
      <c r="AO38" s="353">
        <f>AN38/'a1'!$BH41*100</f>
        <v>25.723348339523877</v>
      </c>
      <c r="AP38" s="352">
        <v>3239852</v>
      </c>
      <c r="AQ38" s="353">
        <f>AP38/'a1'!$BN41*100</f>
        <v>68.829001617342982</v>
      </c>
      <c r="AR38" s="352">
        <v>1370890</v>
      </c>
      <c r="AS38" s="353">
        <f>AR38/'a1'!$BN41*100</f>
        <v>29.123858135247943</v>
      </c>
    </row>
    <row r="39" spans="1:45" ht="16.5" customHeight="1">
      <c r="A39" s="31">
        <v>2015</v>
      </c>
      <c r="B39" s="352">
        <v>24186838</v>
      </c>
      <c r="C39" s="353">
        <f>B39/'a1'!$F42*100</f>
        <v>67.744728244545243</v>
      </c>
      <c r="D39" s="352">
        <v>10087045</v>
      </c>
      <c r="E39" s="353">
        <f>D39/'a1'!$F42*100</f>
        <v>28.252726640642265</v>
      </c>
      <c r="F39" s="352">
        <v>356770</v>
      </c>
      <c r="G39" s="353">
        <f>F39/'a1'!$L42*100</f>
        <v>67.555106160187989</v>
      </c>
      <c r="H39" s="352">
        <v>169067</v>
      </c>
      <c r="I39" s="353">
        <f>H39/'a1'!$L42*100</f>
        <v>32.013171323778636</v>
      </c>
      <c r="J39" s="352">
        <v>95051</v>
      </c>
      <c r="K39" s="353">
        <f>J39/'a1'!$R42*100</f>
        <v>65.758305314571146</v>
      </c>
      <c r="L39" s="352">
        <v>43382</v>
      </c>
      <c r="M39" s="353">
        <f>L39/'a1'!$R42*100</f>
        <v>30.012591147454788</v>
      </c>
      <c r="N39" s="352">
        <v>625639</v>
      </c>
      <c r="O39" s="353">
        <f>N39/'a1'!$X42*100</f>
        <v>66.80430314193427</v>
      </c>
      <c r="P39" s="352">
        <v>288582</v>
      </c>
      <c r="Q39" s="353">
        <f>P39/'a1'!$X42*100</f>
        <v>30.81412669175943</v>
      </c>
      <c r="R39" s="352">
        <v>504886</v>
      </c>
      <c r="S39" s="353">
        <f>R39/'a1'!$AD42*100</f>
        <v>66.533744837528758</v>
      </c>
      <c r="T39" s="352">
        <v>236267</v>
      </c>
      <c r="U39" s="353">
        <f>T39/'a1'!$AD42*100</f>
        <v>31.135203375669775</v>
      </c>
      <c r="V39" s="352">
        <v>5468218</v>
      </c>
      <c r="W39" s="353">
        <f>V39/'a1'!$AJ42*100</f>
        <v>66.887291334159897</v>
      </c>
      <c r="X39" s="352">
        <v>2370914</v>
      </c>
      <c r="Y39" s="353">
        <f>X39/'a1'!$AJ42*100</f>
        <v>29.001041188598986</v>
      </c>
      <c r="Z39" s="352">
        <v>9298697</v>
      </c>
      <c r="AA39" s="353">
        <f>Z39/'a1'!$AP42*100</f>
        <v>67.83845444388821</v>
      </c>
      <c r="AB39" s="352">
        <v>3871372</v>
      </c>
      <c r="AC39" s="353">
        <f>AB39/'a1'!$AP42*100</f>
        <v>28.243515522373119</v>
      </c>
      <c r="AD39" s="352">
        <v>856122</v>
      </c>
      <c r="AE39" s="353">
        <f>AD39/'a1'!$AV42*100</f>
        <v>66.251672500265045</v>
      </c>
      <c r="AF39" s="352">
        <v>335388</v>
      </c>
      <c r="AG39" s="353">
        <f>AF39/'a1'!$AV42*100</f>
        <v>25.95426345371208</v>
      </c>
      <c r="AH39" s="352">
        <v>740177</v>
      </c>
      <c r="AI39" s="353">
        <f>AH39/'a1'!$BB42*100</f>
        <v>66.030222120722556</v>
      </c>
      <c r="AJ39" s="352">
        <v>288930</v>
      </c>
      <c r="AK39" s="353">
        <f>AJ39/'a1'!$BB42*100</f>
        <v>25.775067419469082</v>
      </c>
      <c r="AL39" s="352">
        <v>2888055</v>
      </c>
      <c r="AM39" s="353">
        <f>AL39/'a1'!$BH42*100</f>
        <v>69.684190410836948</v>
      </c>
      <c r="AN39" s="352">
        <v>1060675</v>
      </c>
      <c r="AO39" s="353">
        <f>AN39/'a1'!$BH42*100</f>
        <v>25.592406884222935</v>
      </c>
      <c r="AP39" s="352">
        <v>3270197</v>
      </c>
      <c r="AQ39" s="353">
        <f>AP39/'a1'!$BN42*100</f>
        <v>68.465899336486075</v>
      </c>
      <c r="AR39" s="352">
        <v>1392433</v>
      </c>
      <c r="AS39" s="353">
        <f>AR39/'a1'!$BN42*100</f>
        <v>29.152426477915949</v>
      </c>
    </row>
    <row r="40" spans="1:45" ht="16.5" customHeight="1">
      <c r="A40" s="31">
        <v>2016</v>
      </c>
      <c r="B40" s="352">
        <v>24322695</v>
      </c>
      <c r="C40" s="353">
        <f>B40/'a1'!$F43*100</f>
        <v>67.358184844885784</v>
      </c>
      <c r="D40" s="352">
        <v>10144692</v>
      </c>
      <c r="E40" s="353">
        <f>D40/'a1'!$F43*100</f>
        <v>28.094256780773431</v>
      </c>
      <c r="F40" s="352">
        <v>354362</v>
      </c>
      <c r="G40" s="353">
        <f>F40/'a1'!$L43*100</f>
        <v>66.933244683865169</v>
      </c>
      <c r="H40" s="352">
        <v>168801</v>
      </c>
      <c r="I40" s="353">
        <f>H40/'a1'!$L43*100</f>
        <v>31.883776014022736</v>
      </c>
      <c r="J40" s="352">
        <v>96005</v>
      </c>
      <c r="K40" s="353">
        <f>J40/'a1'!$R43*100</f>
        <v>65.323299471317071</v>
      </c>
      <c r="L40" s="352">
        <v>43577</v>
      </c>
      <c r="M40" s="353">
        <f>L40/'a1'!$R43*100</f>
        <v>29.650470507385911</v>
      </c>
      <c r="N40" s="352">
        <v>625254</v>
      </c>
      <c r="O40" s="353">
        <f>N40/'a1'!$X43*100</f>
        <v>66.31954093700611</v>
      </c>
      <c r="P40" s="352">
        <v>288309</v>
      </c>
      <c r="Q40" s="353">
        <f>P40/'a1'!$X43*100</f>
        <v>30.580404968232589</v>
      </c>
      <c r="R40" s="352">
        <v>503180</v>
      </c>
      <c r="S40" s="353">
        <f>R40/'a1'!$AD43*100</f>
        <v>65.917338049387567</v>
      </c>
      <c r="T40" s="352">
        <v>236775</v>
      </c>
      <c r="U40" s="353">
        <f>T40/'a1'!$AD43*100</f>
        <v>31.017881705639617</v>
      </c>
      <c r="V40" s="352">
        <v>5457016</v>
      </c>
      <c r="W40" s="353">
        <f>V40/'a1'!$AJ43*100</f>
        <v>66.339036828573001</v>
      </c>
      <c r="X40" s="352">
        <v>2367540</v>
      </c>
      <c r="Y40" s="353">
        <f>X40/'a1'!$AJ43*100</f>
        <v>28.781356560640415</v>
      </c>
      <c r="Z40" s="352">
        <v>9374652</v>
      </c>
      <c r="AA40" s="353">
        <f>Z40/'a1'!$AP43*100</f>
        <v>67.563140909728403</v>
      </c>
      <c r="AB40" s="352">
        <v>3900367</v>
      </c>
      <c r="AC40" s="353">
        <f>AB40/'a1'!$AP43*100</f>
        <v>28.109954931730226</v>
      </c>
      <c r="AD40" s="352">
        <v>868657</v>
      </c>
      <c r="AE40" s="353">
        <f>AD40/'a1'!$AV43*100</f>
        <v>66.100846257511563</v>
      </c>
      <c r="AF40" s="352">
        <v>336602</v>
      </c>
      <c r="AG40" s="353">
        <f>AF40/'a1'!$AV43*100</f>
        <v>25.613881027806041</v>
      </c>
      <c r="AH40" s="352">
        <v>746661</v>
      </c>
      <c r="AI40" s="353">
        <f>AH40/'a1'!$BB43*100</f>
        <v>65.727952872700129</v>
      </c>
      <c r="AJ40" s="352">
        <v>289176</v>
      </c>
      <c r="AK40" s="353">
        <f>AJ40/'a1'!$BB43*100</f>
        <v>25.455925111819059</v>
      </c>
      <c r="AL40" s="352">
        <v>2902444</v>
      </c>
      <c r="AM40" s="353">
        <f>AL40/'a1'!$BH43*100</f>
        <v>69.170681741757335</v>
      </c>
      <c r="AN40" s="352">
        <v>1069581</v>
      </c>
      <c r="AO40" s="353">
        <f>AN40/'a1'!$BH43*100</f>
        <v>25.490120377182311</v>
      </c>
      <c r="AP40" s="352">
        <v>3310445</v>
      </c>
      <c r="AQ40" s="353">
        <f>AP40/'a1'!$BN43*100</f>
        <v>68.126665637701294</v>
      </c>
      <c r="AR40" s="352">
        <v>1413281</v>
      </c>
      <c r="AS40" s="353">
        <f>AR40/'a1'!$BN43*100</f>
        <v>29.084344291814578</v>
      </c>
    </row>
    <row r="41" spans="1:45" ht="16.5" customHeight="1">
      <c r="A41" s="31">
        <v>2017</v>
      </c>
      <c r="B41" s="352">
        <v>24496654</v>
      </c>
      <c r="C41" s="353">
        <f>B41/'a1'!$F44*100</f>
        <v>67.034558791194698</v>
      </c>
      <c r="D41" s="352">
        <v>10166351</v>
      </c>
      <c r="E41" s="353">
        <f>D41/'a1'!$F44*100</f>
        <v>27.819997531149397</v>
      </c>
      <c r="F41" s="352">
        <v>350229</v>
      </c>
      <c r="G41" s="353">
        <f>F41/'a1'!$L44*100</f>
        <v>66.286556791254384</v>
      </c>
      <c r="H41" s="352">
        <v>167618</v>
      </c>
      <c r="I41" s="353">
        <f>H41/'a1'!$L44*100</f>
        <v>31.724443367729332</v>
      </c>
      <c r="J41" s="352">
        <v>97893</v>
      </c>
      <c r="K41" s="353">
        <f>J41/'a1'!$R44*100</f>
        <v>65.052530850660872</v>
      </c>
      <c r="L41" s="352">
        <v>43881</v>
      </c>
      <c r="M41" s="353">
        <f>L41/'a1'!$R44*100</f>
        <v>29.160104463627125</v>
      </c>
      <c r="N41" s="352">
        <v>626644</v>
      </c>
      <c r="O41" s="353">
        <f>N41/'a1'!$X44*100</f>
        <v>65.934694934033118</v>
      </c>
      <c r="P41" s="352">
        <v>287132</v>
      </c>
      <c r="Q41" s="353">
        <f>P41/'a1'!$X44*100</f>
        <v>30.211668548328547</v>
      </c>
      <c r="R41" s="352">
        <v>501197</v>
      </c>
      <c r="S41" s="353">
        <f>R41/'a1'!$AD44*100</f>
        <v>65.365393694523206</v>
      </c>
      <c r="T41" s="352">
        <v>235880</v>
      </c>
      <c r="U41" s="353">
        <f>T41/'a1'!$AD44*100</f>
        <v>30.76313119325162</v>
      </c>
      <c r="V41" s="352">
        <v>5465411</v>
      </c>
      <c r="W41" s="353">
        <f>V41/'a1'!$AJ44*100</f>
        <v>65.857632650975845</v>
      </c>
      <c r="X41" s="352">
        <v>2358309</v>
      </c>
      <c r="Y41" s="353">
        <f>X41/'a1'!$AJ44*100</f>
        <v>28.417377540223455</v>
      </c>
      <c r="Z41" s="352">
        <v>9482758</v>
      </c>
      <c r="AA41" s="353">
        <f>Z41/'a1'!$AP44*100</f>
        <v>67.384476872279947</v>
      </c>
      <c r="AB41" s="352">
        <v>3921458</v>
      </c>
      <c r="AC41" s="353">
        <f>AB41/'a1'!$AP44*100</f>
        <v>27.86587993773723</v>
      </c>
      <c r="AD41" s="352">
        <v>880297</v>
      </c>
      <c r="AE41" s="353">
        <f>AD41/'a1'!$AV44*100</f>
        <v>65.938961122621564</v>
      </c>
      <c r="AF41" s="352">
        <v>337605</v>
      </c>
      <c r="AG41" s="353">
        <f>AF41/'a1'!$AV44*100</f>
        <v>25.288423077441653</v>
      </c>
      <c r="AH41" s="352">
        <v>753084</v>
      </c>
      <c r="AI41" s="353">
        <f>AH41/'a1'!$BB44*100</f>
        <v>65.432877526443917</v>
      </c>
      <c r="AJ41" s="352">
        <v>288964</v>
      </c>
      <c r="AK41" s="353">
        <f>AJ41/'a1'!$BB44*100</f>
        <v>25.107087684177781</v>
      </c>
      <c r="AL41" s="352">
        <v>2916517</v>
      </c>
      <c r="AM41" s="353">
        <f>AL41/'a1'!$BH44*100</f>
        <v>68.72834798657631</v>
      </c>
      <c r="AN41" s="352">
        <v>1079329</v>
      </c>
      <c r="AO41" s="353">
        <f>AN41/'a1'!$BH44*100</f>
        <v>25.434619137828935</v>
      </c>
      <c r="AP41" s="352">
        <v>3337518</v>
      </c>
      <c r="AQ41" s="353">
        <f>AP41/'a1'!$BN44*100</f>
        <v>67.777418330936001</v>
      </c>
      <c r="AR41" s="352">
        <v>1414957</v>
      </c>
      <c r="AS41" s="353">
        <f>AR41/'a1'!$BN44*100</f>
        <v>28.734566378154732</v>
      </c>
    </row>
    <row r="42" spans="1:45" ht="16.5" customHeight="1">
      <c r="A42" s="31">
        <v>2018</v>
      </c>
      <c r="B42" s="352">
        <v>24736312</v>
      </c>
      <c r="C42" s="353">
        <f>B42/'a1'!$F45*100</f>
        <v>66.750685045360939</v>
      </c>
      <c r="D42" s="352">
        <v>10168855</v>
      </c>
      <c r="E42" s="353">
        <f>D42/'a1'!$F45*100</f>
        <v>27.440551258285545</v>
      </c>
      <c r="F42" s="352">
        <v>344816</v>
      </c>
      <c r="G42" s="353">
        <f>F42/'a1'!$L45*100</f>
        <v>65.603762528443468</v>
      </c>
      <c r="H42" s="352">
        <v>165663</v>
      </c>
      <c r="I42" s="353">
        <f>H42/'a1'!$L45*100</f>
        <v>31.5185957488908</v>
      </c>
      <c r="J42" s="352">
        <v>99589</v>
      </c>
      <c r="K42" s="353">
        <f>J42/'a1'!$R45*100</f>
        <v>64.843343056568386</v>
      </c>
      <c r="L42" s="352">
        <v>44065</v>
      </c>
      <c r="M42" s="353">
        <f>L42/'a1'!$R45*100</f>
        <v>28.691139702052297</v>
      </c>
      <c r="N42" s="352">
        <v>628892</v>
      </c>
      <c r="O42" s="353">
        <f>N42/'a1'!$X45*100</f>
        <v>65.543720687858269</v>
      </c>
      <c r="P42" s="352">
        <v>285561</v>
      </c>
      <c r="Q42" s="353">
        <f>P42/'a1'!$X45*100</f>
        <v>29.761438249088069</v>
      </c>
      <c r="R42" s="352">
        <v>499667</v>
      </c>
      <c r="S42" s="353">
        <f>R42/'a1'!$AD45*100</f>
        <v>64.814293552776476</v>
      </c>
      <c r="T42" s="352">
        <v>234475</v>
      </c>
      <c r="U42" s="353">
        <f>T42/'a1'!$AD45*100</f>
        <v>30.414919297826888</v>
      </c>
      <c r="V42" s="352">
        <v>5485056</v>
      </c>
      <c r="W42" s="353">
        <f>V42/'a1'!$AJ45*100</f>
        <v>65.394571435656687</v>
      </c>
      <c r="X42" s="352">
        <v>2348560</v>
      </c>
      <c r="Y42" s="353">
        <f>X42/'a1'!$AJ45*100</f>
        <v>28.000274690162851</v>
      </c>
      <c r="Z42" s="352">
        <v>9630583</v>
      </c>
      <c r="AA42" s="353">
        <f>Z42/'a1'!$AP45*100</f>
        <v>67.259508560401912</v>
      </c>
      <c r="AB42" s="352">
        <v>3932445</v>
      </c>
      <c r="AC42" s="353">
        <f>AB42/'a1'!$AP45*100</f>
        <v>27.463998611590775</v>
      </c>
      <c r="AD42" s="352">
        <v>889476</v>
      </c>
      <c r="AE42" s="353">
        <f>AD42/'a1'!$AV45*100</f>
        <v>65.721444388700192</v>
      </c>
      <c r="AF42" s="352">
        <v>337542</v>
      </c>
      <c r="AG42" s="353">
        <f>AF42/'a1'!$AV45*100</f>
        <v>24.940243223932562</v>
      </c>
      <c r="AH42" s="352">
        <v>756604</v>
      </c>
      <c r="AI42" s="353">
        <f>AH42/'a1'!$BB45*100</f>
        <v>65.057464543611303</v>
      </c>
      <c r="AJ42" s="352">
        <v>288206</v>
      </c>
      <c r="AK42" s="353">
        <f>AJ42/'a1'!$BB45*100</f>
        <v>24.781724159872329</v>
      </c>
      <c r="AL42" s="352">
        <v>2939203</v>
      </c>
      <c r="AM42" s="353">
        <f>AL42/'a1'!$BH45*100</f>
        <v>68.342098917832615</v>
      </c>
      <c r="AN42" s="352">
        <v>1087876</v>
      </c>
      <c r="AO42" s="353">
        <f>AN42/'a1'!$BH45*100</f>
        <v>25.295200502427384</v>
      </c>
      <c r="AP42" s="352">
        <v>3376703</v>
      </c>
      <c r="AQ42" s="353">
        <f>AP42/'a1'!$BN45*100</f>
        <v>67.518260726989894</v>
      </c>
      <c r="AR42" s="352">
        <v>1413028</v>
      </c>
      <c r="AS42" s="353">
        <f>AR42/'a1'!$BN45*100</f>
        <v>28.25394857603321</v>
      </c>
    </row>
    <row r="43" spans="1:45" ht="16.5" customHeight="1">
      <c r="B43" s="350"/>
      <c r="C43" s="351"/>
      <c r="D43" s="350"/>
      <c r="E43" s="351"/>
      <c r="F43" s="350"/>
      <c r="G43" s="351"/>
      <c r="H43" s="350"/>
      <c r="I43" s="351"/>
      <c r="J43" s="350"/>
      <c r="K43" s="351"/>
      <c r="L43" s="350"/>
      <c r="M43" s="351"/>
      <c r="N43" s="350"/>
      <c r="O43" s="351"/>
      <c r="P43" s="350"/>
      <c r="Q43" s="351"/>
      <c r="R43" s="350"/>
      <c r="S43" s="351"/>
      <c r="T43" s="350"/>
      <c r="U43" s="351"/>
      <c r="V43" s="350"/>
      <c r="W43" s="351"/>
      <c r="X43" s="350"/>
      <c r="Y43" s="351"/>
      <c r="Z43" s="350"/>
      <c r="AA43" s="351"/>
      <c r="AB43" s="350"/>
      <c r="AC43" s="351"/>
      <c r="AD43" s="350"/>
      <c r="AE43" s="351"/>
      <c r="AF43" s="350"/>
      <c r="AG43" s="351"/>
      <c r="AH43" s="350"/>
      <c r="AI43" s="351"/>
      <c r="AJ43" s="350"/>
      <c r="AK43" s="351"/>
      <c r="AL43" s="350"/>
      <c r="AM43" s="351"/>
      <c r="AN43" s="350"/>
      <c r="AO43" s="351"/>
      <c r="AP43" s="350"/>
      <c r="AQ43" s="351"/>
      <c r="AR43" s="350"/>
      <c r="AS43" s="351"/>
    </row>
    <row r="44" spans="1:45" ht="16.5" customHeight="1">
      <c r="B44" s="350" t="s">
        <v>340</v>
      </c>
      <c r="C44" s="351"/>
      <c r="D44" s="350"/>
      <c r="E44" s="351"/>
      <c r="F44" s="350"/>
      <c r="G44" s="351"/>
      <c r="H44" s="350"/>
      <c r="I44" s="351"/>
      <c r="J44" s="350"/>
      <c r="K44" s="351"/>
      <c r="L44" s="350"/>
      <c r="M44" s="351"/>
      <c r="N44" s="350"/>
      <c r="O44" s="351"/>
      <c r="P44" s="350"/>
      <c r="Q44" s="351"/>
      <c r="R44" s="350" t="s">
        <v>340</v>
      </c>
      <c r="S44" s="351"/>
      <c r="T44" s="350"/>
      <c r="U44" s="351"/>
      <c r="V44" s="350"/>
      <c r="W44" s="351"/>
      <c r="X44" s="350"/>
      <c r="Y44" s="351"/>
      <c r="Z44" s="350"/>
      <c r="AA44" s="351"/>
      <c r="AB44" s="350"/>
      <c r="AC44" s="351"/>
      <c r="AD44" s="350"/>
      <c r="AE44" s="351"/>
      <c r="AF44" s="350"/>
      <c r="AG44" s="351"/>
      <c r="AH44" s="350" t="s">
        <v>340</v>
      </c>
      <c r="AI44" s="351"/>
      <c r="AJ44" s="350"/>
      <c r="AK44" s="351"/>
      <c r="AL44" s="350"/>
      <c r="AM44" s="351"/>
      <c r="AN44" s="350"/>
      <c r="AO44" s="351"/>
      <c r="AP44" s="350"/>
      <c r="AQ44" s="351"/>
      <c r="AR44" s="350"/>
      <c r="AS44" s="351"/>
    </row>
    <row r="45" spans="1:45" s="349" customFormat="1" ht="16.5" customHeight="1">
      <c r="A45" s="349" t="s">
        <v>989</v>
      </c>
      <c r="B45" s="351">
        <f>(POWER(B42/B5, 1/37)-1)*100</f>
        <v>1.0332788916420865</v>
      </c>
      <c r="C45" s="351">
        <f t="shared" ref="C45:AS45" si="0">(POWER(C42/C5, 1/37)-1)*100</f>
        <v>-5.5336158621510645E-2</v>
      </c>
      <c r="D45" s="351">
        <f t="shared" si="0"/>
        <v>2.1131186628017273</v>
      </c>
      <c r="E45" s="351">
        <f t="shared" si="0"/>
        <v>1.0128685370496049</v>
      </c>
      <c r="F45" s="351">
        <f t="shared" si="0"/>
        <v>-0.13998250989484262</v>
      </c>
      <c r="G45" s="351">
        <f t="shared" si="0"/>
        <v>0.10415482337111648</v>
      </c>
      <c r="H45" s="351">
        <f t="shared" si="0"/>
        <v>1.7436697314149097</v>
      </c>
      <c r="I45" s="351">
        <f t="shared" si="0"/>
        <v>1.9924122094280072</v>
      </c>
      <c r="J45" s="351">
        <f t="shared" si="0"/>
        <v>0.66037504193146024</v>
      </c>
      <c r="K45" s="351">
        <f t="shared" si="0"/>
        <v>7.0137832122396659E-2</v>
      </c>
      <c r="L45" s="351">
        <f t="shared" si="0"/>
        <v>1.9557344512695085</v>
      </c>
      <c r="M45" s="351">
        <f t="shared" si="0"/>
        <v>1.3579017072380628</v>
      </c>
      <c r="N45" s="351">
        <f t="shared" si="0"/>
        <v>0.29997279137130572</v>
      </c>
      <c r="O45" s="351">
        <f t="shared" si="0"/>
        <v>-1.2534187154500387E-2</v>
      </c>
      <c r="P45" s="351">
        <f t="shared" si="0"/>
        <v>1.639827204220623</v>
      </c>
      <c r="Q45" s="351">
        <f t="shared" si="0"/>
        <v>1.3231456098641958</v>
      </c>
      <c r="R45" s="351">
        <f t="shared" si="0"/>
        <v>0.21898681956333821</v>
      </c>
      <c r="S45" s="351">
        <f t="shared" si="0"/>
        <v>-1.7333435097133254E-2</v>
      </c>
      <c r="T45" s="351">
        <f t="shared" si="0"/>
        <v>1.7700701276241126</v>
      </c>
      <c r="U45" s="351">
        <f t="shared" si="0"/>
        <v>1.5300923584148141</v>
      </c>
      <c r="V45" s="351">
        <f t="shared" si="0"/>
        <v>0.4965666652698264</v>
      </c>
      <c r="W45" s="351">
        <f t="shared" si="0"/>
        <v>-0.17402324918146528</v>
      </c>
      <c r="X45" s="351">
        <f t="shared" si="0"/>
        <v>1.7152156956503406</v>
      </c>
      <c r="Y45" s="351">
        <f t="shared" si="0"/>
        <v>1.0364940233077435</v>
      </c>
      <c r="Z45" s="351">
        <f t="shared" si="0"/>
        <v>1.2718134834516226</v>
      </c>
      <c r="AA45" s="351">
        <f t="shared" si="0"/>
        <v>-4.810987656979071E-2</v>
      </c>
      <c r="AB45" s="351">
        <f t="shared" si="0"/>
        <v>2.2038111322362219</v>
      </c>
      <c r="AC45" s="351">
        <f t="shared" si="0"/>
        <v>0.87174060682098098</v>
      </c>
      <c r="AD45" s="351">
        <f t="shared" si="0"/>
        <v>0.75101901244332137</v>
      </c>
      <c r="AE45" s="351">
        <f t="shared" si="0"/>
        <v>2.4717842889043773E-2</v>
      </c>
      <c r="AF45" s="351">
        <f t="shared" si="0"/>
        <v>1.4492193913347107</v>
      </c>
      <c r="AG45" s="351">
        <f t="shared" si="0"/>
        <v>0.71788498482918683</v>
      </c>
      <c r="AH45" s="351">
        <f t="shared" si="0"/>
        <v>0.54040327887645567</v>
      </c>
      <c r="AI45" s="351">
        <f t="shared" si="0"/>
        <v>6.4581059822699238E-2</v>
      </c>
      <c r="AJ45" s="351">
        <f t="shared" si="0"/>
        <v>1.2167473797291661</v>
      </c>
      <c r="AK45" s="351">
        <f t="shared" si="0"/>
        <v>0.73772426292271209</v>
      </c>
      <c r="AL45" s="351">
        <f t="shared" si="0"/>
        <v>1.69570849734344</v>
      </c>
      <c r="AM45" s="351">
        <f t="shared" si="0"/>
        <v>-2.0530056439582722E-2</v>
      </c>
      <c r="AN45" s="351">
        <f t="shared" si="0"/>
        <v>3.0133006443308075</v>
      </c>
      <c r="AO45" s="351">
        <f t="shared" si="0"/>
        <v>1.2748261233252345</v>
      </c>
      <c r="AP45" s="351">
        <f t="shared" si="0"/>
        <v>1.5282383883652884</v>
      </c>
      <c r="AQ45" s="351">
        <f t="shared" si="0"/>
        <v>-2.5513341290350766E-2</v>
      </c>
      <c r="AR45" s="351">
        <f t="shared" si="0"/>
        <v>2.6214067926845663</v>
      </c>
      <c r="AS45" s="351">
        <f t="shared" si="0"/>
        <v>1.05092560602289</v>
      </c>
    </row>
    <row r="46" spans="1:45" ht="16.5" customHeight="1">
      <c r="B46" s="399" t="s">
        <v>1004</v>
      </c>
      <c r="C46" s="399"/>
      <c r="D46" s="399"/>
      <c r="E46" s="399"/>
      <c r="F46" s="399"/>
      <c r="G46" s="399"/>
      <c r="H46" s="399"/>
      <c r="I46" s="399"/>
      <c r="J46" s="399"/>
      <c r="K46" s="399"/>
      <c r="L46" s="399"/>
      <c r="M46" s="399"/>
      <c r="N46" s="399"/>
      <c r="O46" s="399"/>
      <c r="P46" s="399"/>
      <c r="Q46" s="399"/>
    </row>
    <row r="47" spans="1:45" ht="17.25" hidden="1" customHeight="1">
      <c r="B47" s="348" t="s">
        <v>909</v>
      </c>
    </row>
    <row r="48" spans="1:45">
      <c r="B48" s="348" t="s">
        <v>1230</v>
      </c>
    </row>
  </sheetData>
  <mergeCells count="12">
    <mergeCell ref="B46:Q46"/>
    <mergeCell ref="B2:E2"/>
    <mergeCell ref="F2:I2"/>
    <mergeCell ref="J2:M2"/>
    <mergeCell ref="N2:Q2"/>
    <mergeCell ref="R2:U2"/>
    <mergeCell ref="V2:Y2"/>
    <mergeCell ref="Z2:AC2"/>
    <mergeCell ref="AD2:AG2"/>
    <mergeCell ref="AP2:AS2"/>
    <mergeCell ref="AL2:AO2"/>
    <mergeCell ref="AH2:AK2"/>
  </mergeCells>
  <phoneticPr fontId="16" type="noConversion"/>
  <pageMargins left="0.35433070866141736" right="0.35433070866141736" top="0.59055118110236227" bottom="0.59055118110236227" header="0.51181102362204722" footer="0.51181102362204722"/>
  <pageSetup scale="71" orientation="landscape" r:id="rId1"/>
  <headerFooter alignWithMargins="0"/>
  <rowBreaks count="2" manualBreakCount="2">
    <brk id="49" max="16383" man="1"/>
    <brk id="55" max="16383" man="1"/>
  </rowBreaks>
  <colBreaks count="2" manualBreakCount="2">
    <brk id="17" max="1048575" man="1"/>
    <brk id="33" max="1048575" man="1"/>
  </colBreaks>
</worksheet>
</file>

<file path=xl/worksheets/sheet68.xml><?xml version="1.0" encoding="utf-8"?>
<worksheet xmlns="http://schemas.openxmlformats.org/spreadsheetml/2006/main" xmlns:r="http://schemas.openxmlformats.org/officeDocument/2006/relationships">
  <dimension ref="A1:CV237"/>
  <sheetViews>
    <sheetView view="pageBreakPreview" zoomScale="91" zoomScaleSheetLayoutView="91" workbookViewId="0">
      <pane xSplit="1" ySplit="4" topLeftCell="B5" activePane="bottomRight" state="frozen"/>
      <selection activeCell="B23" sqref="B23"/>
      <selection pane="topRight" activeCell="B23" sqref="B23"/>
      <selection pane="bottomLeft" activeCell="B23" sqref="B23"/>
      <selection pane="bottomRight" activeCell="L50" sqref="L50"/>
    </sheetView>
  </sheetViews>
  <sheetFormatPr defaultColWidth="8.875" defaultRowHeight="12.75"/>
  <cols>
    <col min="1" max="1" width="12.875" style="1" customWidth="1"/>
    <col min="2" max="6" width="12.25" style="1" customWidth="1"/>
    <col min="7" max="7" width="9.875" style="1" customWidth="1"/>
    <col min="8" max="102" width="12.25" style="1" customWidth="1"/>
    <col min="103" max="16384" width="8.875" style="1"/>
  </cols>
  <sheetData>
    <row r="1" spans="1:100">
      <c r="B1" s="1" t="s">
        <v>253</v>
      </c>
      <c r="K1" s="1" t="s">
        <v>254</v>
      </c>
      <c r="T1" s="1" t="s">
        <v>255</v>
      </c>
      <c r="AC1" s="1" t="s">
        <v>256</v>
      </c>
      <c r="AL1" s="1" t="s">
        <v>257</v>
      </c>
      <c r="AU1" s="1" t="s">
        <v>258</v>
      </c>
      <c r="BD1" s="1" t="s">
        <v>259</v>
      </c>
      <c r="BM1" s="1" t="s">
        <v>260</v>
      </c>
      <c r="BV1" s="1" t="s">
        <v>261</v>
      </c>
      <c r="CE1" s="1" t="s">
        <v>262</v>
      </c>
      <c r="CN1" s="1" t="s">
        <v>263</v>
      </c>
    </row>
    <row r="2" spans="1:100">
      <c r="B2" s="1" t="s">
        <v>264</v>
      </c>
      <c r="K2" s="1" t="s">
        <v>280</v>
      </c>
      <c r="T2" s="1" t="s">
        <v>281</v>
      </c>
      <c r="AC2" s="1" t="s">
        <v>282</v>
      </c>
      <c r="AL2" s="1" t="s">
        <v>283</v>
      </c>
      <c r="AU2" s="1" t="s">
        <v>284</v>
      </c>
      <c r="BD2" s="1" t="s">
        <v>285</v>
      </c>
      <c r="BM2" s="1" t="s">
        <v>286</v>
      </c>
      <c r="BV2" s="1" t="s">
        <v>287</v>
      </c>
      <c r="CE2" s="1" t="s">
        <v>288</v>
      </c>
      <c r="CN2" s="1" t="s">
        <v>289</v>
      </c>
    </row>
    <row r="3" spans="1:100" s="277" customFormat="1" ht="63.75">
      <c r="B3" s="277" t="s">
        <v>2</v>
      </c>
      <c r="C3" s="277" t="s">
        <v>3</v>
      </c>
      <c r="D3" s="277" t="s">
        <v>4</v>
      </c>
      <c r="E3" s="277" t="s">
        <v>5</v>
      </c>
      <c r="F3" s="277" t="s">
        <v>959</v>
      </c>
      <c r="G3" s="277" t="s">
        <v>6</v>
      </c>
      <c r="H3" s="277" t="s">
        <v>7</v>
      </c>
      <c r="I3" s="277" t="s">
        <v>8</v>
      </c>
      <c r="J3" s="277" t="s">
        <v>9</v>
      </c>
      <c r="K3" s="277" t="s">
        <v>2</v>
      </c>
      <c r="L3" s="277" t="s">
        <v>3</v>
      </c>
      <c r="M3" s="277" t="s">
        <v>4</v>
      </c>
      <c r="N3" s="277" t="s">
        <v>5</v>
      </c>
      <c r="O3" s="277" t="s">
        <v>959</v>
      </c>
      <c r="P3" s="277" t="s">
        <v>6</v>
      </c>
      <c r="Q3" s="277" t="s">
        <v>7</v>
      </c>
      <c r="R3" s="277" t="s">
        <v>8</v>
      </c>
      <c r="S3" s="277" t="s">
        <v>9</v>
      </c>
      <c r="T3" s="277" t="s">
        <v>2</v>
      </c>
      <c r="U3" s="277" t="s">
        <v>3</v>
      </c>
      <c r="V3" s="277" t="s">
        <v>4</v>
      </c>
      <c r="W3" s="277" t="s">
        <v>5</v>
      </c>
      <c r="X3" s="277" t="s">
        <v>959</v>
      </c>
      <c r="Y3" s="277" t="s">
        <v>6</v>
      </c>
      <c r="Z3" s="277" t="s">
        <v>7</v>
      </c>
      <c r="AA3" s="277" t="s">
        <v>8</v>
      </c>
      <c r="AB3" s="277" t="s">
        <v>9</v>
      </c>
      <c r="AC3" s="277" t="s">
        <v>2</v>
      </c>
      <c r="AD3" s="277" t="s">
        <v>3</v>
      </c>
      <c r="AE3" s="277" t="s">
        <v>4</v>
      </c>
      <c r="AF3" s="277" t="s">
        <v>5</v>
      </c>
      <c r="AG3" s="277" t="s">
        <v>959</v>
      </c>
      <c r="AH3" s="277" t="s">
        <v>6</v>
      </c>
      <c r="AI3" s="277" t="s">
        <v>7</v>
      </c>
      <c r="AJ3" s="277" t="s">
        <v>8</v>
      </c>
      <c r="AK3" s="277" t="s">
        <v>9</v>
      </c>
      <c r="AL3" s="277" t="s">
        <v>2</v>
      </c>
      <c r="AM3" s="277" t="s">
        <v>3</v>
      </c>
      <c r="AN3" s="277" t="s">
        <v>4</v>
      </c>
      <c r="AO3" s="277" t="s">
        <v>5</v>
      </c>
      <c r="AP3" s="277" t="s">
        <v>959</v>
      </c>
      <c r="AQ3" s="277" t="s">
        <v>6</v>
      </c>
      <c r="AR3" s="277" t="s">
        <v>7</v>
      </c>
      <c r="AS3" s="277" t="s">
        <v>8</v>
      </c>
      <c r="AT3" s="277" t="s">
        <v>9</v>
      </c>
      <c r="AU3" s="277" t="s">
        <v>2</v>
      </c>
      <c r="AV3" s="277" t="s">
        <v>3</v>
      </c>
      <c r="AW3" s="277" t="s">
        <v>4</v>
      </c>
      <c r="AX3" s="277" t="s">
        <v>5</v>
      </c>
      <c r="AY3" s="277" t="s">
        <v>959</v>
      </c>
      <c r="AZ3" s="277" t="s">
        <v>6</v>
      </c>
      <c r="BA3" s="277" t="s">
        <v>7</v>
      </c>
      <c r="BB3" s="277" t="s">
        <v>8</v>
      </c>
      <c r="BC3" s="277" t="s">
        <v>9</v>
      </c>
      <c r="BD3" s="277" t="s">
        <v>2</v>
      </c>
      <c r="BE3" s="277" t="s">
        <v>3</v>
      </c>
      <c r="BF3" s="277" t="s">
        <v>4</v>
      </c>
      <c r="BG3" s="277" t="s">
        <v>5</v>
      </c>
      <c r="BH3" s="277" t="s">
        <v>959</v>
      </c>
      <c r="BI3" s="277" t="s">
        <v>6</v>
      </c>
      <c r="BJ3" s="277" t="s">
        <v>7</v>
      </c>
      <c r="BK3" s="277" t="s">
        <v>8</v>
      </c>
      <c r="BL3" s="277" t="s">
        <v>9</v>
      </c>
      <c r="BM3" s="277" t="s">
        <v>2</v>
      </c>
      <c r="BN3" s="277" t="s">
        <v>3</v>
      </c>
      <c r="BO3" s="277" t="s">
        <v>4</v>
      </c>
      <c r="BP3" s="277" t="s">
        <v>5</v>
      </c>
      <c r="BQ3" s="277" t="s">
        <v>959</v>
      </c>
      <c r="BR3" s="277" t="s">
        <v>6</v>
      </c>
      <c r="BS3" s="277" t="s">
        <v>7</v>
      </c>
      <c r="BT3" s="277" t="s">
        <v>8</v>
      </c>
      <c r="BU3" s="277" t="s">
        <v>9</v>
      </c>
      <c r="BV3" s="277" t="s">
        <v>2</v>
      </c>
      <c r="BW3" s="277" t="s">
        <v>3</v>
      </c>
      <c r="BX3" s="277" t="s">
        <v>4</v>
      </c>
      <c r="BY3" s="277" t="s">
        <v>5</v>
      </c>
      <c r="BZ3" s="277" t="s">
        <v>959</v>
      </c>
      <c r="CA3" s="277" t="s">
        <v>6</v>
      </c>
      <c r="CB3" s="277" t="s">
        <v>7</v>
      </c>
      <c r="CC3" s="277" t="s">
        <v>8</v>
      </c>
      <c r="CD3" s="277" t="s">
        <v>9</v>
      </c>
      <c r="CE3" s="277" t="s">
        <v>2</v>
      </c>
      <c r="CF3" s="277" t="s">
        <v>3</v>
      </c>
      <c r="CG3" s="277" t="s">
        <v>4</v>
      </c>
      <c r="CH3" s="277" t="s">
        <v>5</v>
      </c>
      <c r="CI3" s="277" t="s">
        <v>959</v>
      </c>
      <c r="CJ3" s="277" t="s">
        <v>6</v>
      </c>
      <c r="CK3" s="277" t="s">
        <v>7</v>
      </c>
      <c r="CL3" s="277" t="s">
        <v>8</v>
      </c>
      <c r="CM3" s="277" t="s">
        <v>9</v>
      </c>
      <c r="CN3" s="277" t="s">
        <v>2</v>
      </c>
      <c r="CO3" s="277" t="s">
        <v>3</v>
      </c>
      <c r="CP3" s="277" t="s">
        <v>4</v>
      </c>
      <c r="CQ3" s="277" t="s">
        <v>5</v>
      </c>
      <c r="CR3" s="277" t="s">
        <v>959</v>
      </c>
      <c r="CS3" s="277" t="s">
        <v>6</v>
      </c>
      <c r="CT3" s="277" t="s">
        <v>7</v>
      </c>
      <c r="CU3" s="277" t="s">
        <v>8</v>
      </c>
      <c r="CV3" s="277" t="s">
        <v>9</v>
      </c>
    </row>
    <row r="4" spans="1:100">
      <c r="B4" s="18" t="s">
        <v>77</v>
      </c>
      <c r="C4" s="18" t="s">
        <v>248</v>
      </c>
      <c r="D4" s="18" t="s">
        <v>79</v>
      </c>
      <c r="E4" s="18" t="s">
        <v>249</v>
      </c>
      <c r="F4" s="18" t="s">
        <v>81</v>
      </c>
      <c r="G4" s="18" t="s">
        <v>250</v>
      </c>
      <c r="H4" s="18" t="s">
        <v>83</v>
      </c>
      <c r="I4" s="18" t="s">
        <v>251</v>
      </c>
      <c r="J4" s="18" t="s">
        <v>252</v>
      </c>
      <c r="K4" s="18" t="s">
        <v>77</v>
      </c>
      <c r="L4" s="18" t="s">
        <v>248</v>
      </c>
      <c r="M4" s="18" t="s">
        <v>79</v>
      </c>
      <c r="N4" s="18" t="s">
        <v>249</v>
      </c>
      <c r="O4" s="18" t="s">
        <v>81</v>
      </c>
      <c r="P4" s="18" t="s">
        <v>250</v>
      </c>
      <c r="Q4" s="18" t="s">
        <v>83</v>
      </c>
      <c r="R4" s="18" t="s">
        <v>251</v>
      </c>
      <c r="S4" s="18" t="s">
        <v>252</v>
      </c>
      <c r="T4" s="18" t="s">
        <v>77</v>
      </c>
      <c r="U4" s="18" t="s">
        <v>248</v>
      </c>
      <c r="V4" s="18" t="s">
        <v>79</v>
      </c>
      <c r="W4" s="18" t="s">
        <v>249</v>
      </c>
      <c r="X4" s="18" t="s">
        <v>81</v>
      </c>
      <c r="Y4" s="18" t="s">
        <v>250</v>
      </c>
      <c r="Z4" s="18" t="s">
        <v>83</v>
      </c>
      <c r="AA4" s="18" t="s">
        <v>251</v>
      </c>
      <c r="AB4" s="18" t="s">
        <v>252</v>
      </c>
      <c r="AC4" s="18" t="s">
        <v>77</v>
      </c>
      <c r="AD4" s="18" t="s">
        <v>248</v>
      </c>
      <c r="AE4" s="18" t="s">
        <v>79</v>
      </c>
      <c r="AF4" s="18" t="s">
        <v>249</v>
      </c>
      <c r="AG4" s="18" t="s">
        <v>81</v>
      </c>
      <c r="AH4" s="18" t="s">
        <v>250</v>
      </c>
      <c r="AI4" s="18" t="s">
        <v>83</v>
      </c>
      <c r="AJ4" s="18" t="s">
        <v>251</v>
      </c>
      <c r="AK4" s="18" t="s">
        <v>252</v>
      </c>
      <c r="AL4" s="18" t="s">
        <v>77</v>
      </c>
      <c r="AM4" s="18" t="s">
        <v>248</v>
      </c>
      <c r="AN4" s="18" t="s">
        <v>79</v>
      </c>
      <c r="AO4" s="18" t="s">
        <v>249</v>
      </c>
      <c r="AP4" s="18" t="s">
        <v>81</v>
      </c>
      <c r="AQ4" s="18" t="s">
        <v>250</v>
      </c>
      <c r="AR4" s="18" t="s">
        <v>83</v>
      </c>
      <c r="AS4" s="18" t="s">
        <v>251</v>
      </c>
      <c r="AT4" s="18" t="s">
        <v>252</v>
      </c>
      <c r="AU4" s="18" t="s">
        <v>77</v>
      </c>
      <c r="AV4" s="18" t="s">
        <v>248</v>
      </c>
      <c r="AW4" s="18" t="s">
        <v>79</v>
      </c>
      <c r="AX4" s="18" t="s">
        <v>249</v>
      </c>
      <c r="AY4" s="18" t="s">
        <v>81</v>
      </c>
      <c r="AZ4" s="18" t="s">
        <v>250</v>
      </c>
      <c r="BA4" s="18" t="s">
        <v>83</v>
      </c>
      <c r="BB4" s="18" t="s">
        <v>251</v>
      </c>
      <c r="BC4" s="18" t="s">
        <v>252</v>
      </c>
      <c r="BD4" s="18" t="s">
        <v>77</v>
      </c>
      <c r="BE4" s="18" t="s">
        <v>248</v>
      </c>
      <c r="BF4" s="18" t="s">
        <v>79</v>
      </c>
      <c r="BG4" s="18" t="s">
        <v>249</v>
      </c>
      <c r="BH4" s="18" t="s">
        <v>81</v>
      </c>
      <c r="BI4" s="18" t="s">
        <v>250</v>
      </c>
      <c r="BJ4" s="18" t="s">
        <v>83</v>
      </c>
      <c r="BK4" s="18" t="s">
        <v>251</v>
      </c>
      <c r="BL4" s="18" t="s">
        <v>252</v>
      </c>
      <c r="BM4" s="18" t="s">
        <v>77</v>
      </c>
      <c r="BN4" s="18" t="s">
        <v>248</v>
      </c>
      <c r="BO4" s="18" t="s">
        <v>79</v>
      </c>
      <c r="BP4" s="18" t="s">
        <v>249</v>
      </c>
      <c r="BQ4" s="18" t="s">
        <v>81</v>
      </c>
      <c r="BR4" s="18" t="s">
        <v>250</v>
      </c>
      <c r="BS4" s="18" t="s">
        <v>83</v>
      </c>
      <c r="BT4" s="18" t="s">
        <v>251</v>
      </c>
      <c r="BU4" s="18" t="s">
        <v>252</v>
      </c>
      <c r="BV4" s="18" t="s">
        <v>77</v>
      </c>
      <c r="BW4" s="18" t="s">
        <v>248</v>
      </c>
      <c r="BX4" s="18" t="s">
        <v>79</v>
      </c>
      <c r="BY4" s="18" t="s">
        <v>249</v>
      </c>
      <c r="BZ4" s="18" t="s">
        <v>81</v>
      </c>
      <c r="CA4" s="18" t="s">
        <v>250</v>
      </c>
      <c r="CB4" s="18" t="s">
        <v>83</v>
      </c>
      <c r="CC4" s="18" t="s">
        <v>251</v>
      </c>
      <c r="CD4" s="18" t="s">
        <v>252</v>
      </c>
      <c r="CE4" s="18" t="s">
        <v>77</v>
      </c>
      <c r="CF4" s="18" t="s">
        <v>248</v>
      </c>
      <c r="CG4" s="18" t="s">
        <v>79</v>
      </c>
      <c r="CH4" s="18" t="s">
        <v>249</v>
      </c>
      <c r="CI4" s="18" t="s">
        <v>81</v>
      </c>
      <c r="CJ4" s="18" t="s">
        <v>250</v>
      </c>
      <c r="CK4" s="18" t="s">
        <v>83</v>
      </c>
      <c r="CL4" s="18" t="s">
        <v>251</v>
      </c>
      <c r="CM4" s="18" t="s">
        <v>252</v>
      </c>
      <c r="CN4" s="18" t="s">
        <v>77</v>
      </c>
      <c r="CO4" s="18" t="s">
        <v>248</v>
      </c>
      <c r="CP4" s="18" t="s">
        <v>79</v>
      </c>
      <c r="CQ4" s="18" t="s">
        <v>249</v>
      </c>
      <c r="CR4" s="18" t="s">
        <v>81</v>
      </c>
      <c r="CS4" s="18" t="s">
        <v>250</v>
      </c>
      <c r="CT4" s="18" t="s">
        <v>83</v>
      </c>
      <c r="CU4" s="18" t="s">
        <v>251</v>
      </c>
      <c r="CV4" s="18" t="s">
        <v>252</v>
      </c>
    </row>
    <row r="5" spans="1:100" ht="15.75" customHeight="1">
      <c r="A5" s="1">
        <v>1981</v>
      </c>
      <c r="B5" s="70">
        <f>'a28'!C5</f>
        <v>68.131836873736276</v>
      </c>
      <c r="C5" s="70">
        <f t="shared" ref="C5:C33" si="0">B5/J5</f>
        <v>0.28362816436508503</v>
      </c>
      <c r="D5" s="70">
        <v>100</v>
      </c>
      <c r="E5" s="70">
        <f t="shared" ref="E5:E34" si="1">D5/J5</f>
        <v>0.41629314191354072</v>
      </c>
      <c r="F5" s="70">
        <v>53.183812374431092</v>
      </c>
      <c r="G5" s="70">
        <f t="shared" ref="G5:G32" si="2">F5/J5</f>
        <v>0.22140056352292165</v>
      </c>
      <c r="H5" s="70">
        <f>'a28'!E5</f>
        <v>18.899694056164172</v>
      </c>
      <c r="I5" s="70">
        <f t="shared" ref="I5:I26" si="3">H5/J5</f>
        <v>7.8678130198452545E-2</v>
      </c>
      <c r="J5" s="70">
        <f t="shared" ref="J5:J34" si="4">B5+D5+F5+H5</f>
        <v>240.21534330433155</v>
      </c>
      <c r="K5" s="70">
        <f>'a28'!G5</f>
        <v>63.124932644072153</v>
      </c>
      <c r="L5" s="70">
        <f t="shared" ref="L5:L25" si="5">K5/S5</f>
        <v>0.25754903193638484</v>
      </c>
      <c r="M5" s="70">
        <v>100</v>
      </c>
      <c r="N5" s="70">
        <f t="shared" ref="N5:N25" si="6">M5/S5</f>
        <v>0.40799890177874171</v>
      </c>
      <c r="O5" s="70">
        <v>66.783831282952548</v>
      </c>
      <c r="P5" s="70">
        <f t="shared" ref="P5:P25" si="7">O5/S5</f>
        <v>0.27247729820021416</v>
      </c>
      <c r="Q5" s="70">
        <f>'a28'!I5</f>
        <v>15.18993502543012</v>
      </c>
      <c r="R5" s="70">
        <f t="shared" ref="R5:R25" si="8">Q5/S5</f>
        <v>6.1974768084659328E-2</v>
      </c>
      <c r="S5" s="70">
        <f t="shared" ref="S5:S25" si="9">K5+M5+O5+Q5</f>
        <v>245.09869895245481</v>
      </c>
      <c r="T5" s="70">
        <f>'a28'!K5</f>
        <v>63.182815193725673</v>
      </c>
      <c r="U5" s="70">
        <f t="shared" ref="U5:U25" si="10">T5/AB5</f>
        <v>0.26405475360018893</v>
      </c>
      <c r="V5" s="70">
        <v>100</v>
      </c>
      <c r="W5" s="70">
        <f t="shared" ref="W5:W25" si="11">V5/AB5</f>
        <v>0.41792179216859382</v>
      </c>
      <c r="X5" s="357">
        <v>58.677685950413228</v>
      </c>
      <c r="Y5" s="70">
        <f t="shared" ref="Y5:Y25" si="12">X5/AB5</f>
        <v>0.24522683672702617</v>
      </c>
      <c r="Z5" s="70">
        <f>'a28'!M5</f>
        <v>17.418717776464778</v>
      </c>
      <c r="AA5" s="70">
        <f t="shared" ref="AA5:AA25" si="13">Z5/AB5</f>
        <v>7.2796617504191044E-2</v>
      </c>
      <c r="AB5" s="70">
        <f t="shared" ref="AB5:AB25" si="14">T5+V5+X5+Z5</f>
        <v>239.27921892060368</v>
      </c>
      <c r="AC5" s="70">
        <f>'a28'!O5</f>
        <v>65.848414556114307</v>
      </c>
      <c r="AD5" s="70">
        <f t="shared" ref="AD5:AD25" si="15">AC5/AK5</f>
        <v>0.27513833466180432</v>
      </c>
      <c r="AE5" s="70">
        <v>100</v>
      </c>
      <c r="AF5" s="70">
        <f t="shared" ref="AF5:AF25" si="16">AE5/AK5</f>
        <v>0.41783592895367067</v>
      </c>
      <c r="AG5" s="357">
        <v>55.180722891566269</v>
      </c>
      <c r="AH5" s="70">
        <f t="shared" ref="AH5:AH25" si="17">AG5/AK5</f>
        <v>0.23056488609732673</v>
      </c>
      <c r="AI5" s="70">
        <f>'a28'!Q5</f>
        <v>18.299252167870943</v>
      </c>
      <c r="AJ5" s="70">
        <f t="shared" ref="AJ5:AJ25" si="18">AI5/AK5</f>
        <v>7.6460850287198276E-2</v>
      </c>
      <c r="AK5" s="70">
        <f t="shared" ref="AK5:AK25" si="19">AC5+AE5+AG5+AI5</f>
        <v>239.32838961555152</v>
      </c>
      <c r="AL5" s="70">
        <f>'a28'!S5</f>
        <v>65.231343727262697</v>
      </c>
      <c r="AM5" s="70">
        <f t="shared" ref="AM5:AM25" si="20">AL5/AT5</f>
        <v>0.27076160639074853</v>
      </c>
      <c r="AN5" s="70">
        <v>100</v>
      </c>
      <c r="AO5" s="70">
        <f t="shared" ref="AO5:AO25" si="21">AN5/AT5</f>
        <v>0.41507899564789558</v>
      </c>
      <c r="AP5" s="24">
        <v>58.345428156748916</v>
      </c>
      <c r="AQ5" s="70">
        <f t="shared" ref="AQ5:AQ25" si="22">AP5/AT5</f>
        <v>0.24217961719949788</v>
      </c>
      <c r="AR5" s="70">
        <f>'a28'!U5</f>
        <v>17.341224566062415</v>
      </c>
      <c r="AS5" s="70">
        <f t="shared" ref="AS5:AS25" si="23">AR5/AT5</f>
        <v>7.1979780761858014E-2</v>
      </c>
      <c r="AT5" s="70">
        <f t="shared" ref="AT5:AT25" si="24">AL5+AN5+AP5+AR5</f>
        <v>240.91799645007401</v>
      </c>
      <c r="AU5" s="70">
        <f>'a28'!W5</f>
        <v>69.747664920324041</v>
      </c>
      <c r="AV5" s="70">
        <f t="shared" ref="AV5:AV25" si="25">AU5/BC5</f>
        <v>0.28828162245248218</v>
      </c>
      <c r="AW5" s="70">
        <v>100</v>
      </c>
      <c r="AX5" s="70">
        <f t="shared" ref="AX5:AX25" si="26">AW5/BC5</f>
        <v>0.41332082268531789</v>
      </c>
      <c r="AY5" s="357">
        <v>53.076088640942196</v>
      </c>
      <c r="AZ5" s="70">
        <f t="shared" ref="AZ5:AZ25" si="27">AY5/BC5</f>
        <v>0.21937452621993084</v>
      </c>
      <c r="BA5" s="70">
        <f>'a28'!Y5</f>
        <v>19.119053361227163</v>
      </c>
      <c r="BB5" s="70">
        <f t="shared" ref="BB5:BB25" si="28">BA5/BC5</f>
        <v>7.9023028642269025E-2</v>
      </c>
      <c r="BC5" s="70">
        <f t="shared" ref="BC5:BC25" si="29">AU5+AW5+AY5+BA5</f>
        <v>241.94280692249342</v>
      </c>
      <c r="BD5" s="70">
        <f>'a28'!AA5</f>
        <v>68.467784636131881</v>
      </c>
      <c r="BE5" s="70">
        <f t="shared" ref="BE5:BE25" si="30">BD5/BL5</f>
        <v>0.28388103823527239</v>
      </c>
      <c r="BF5" s="70">
        <v>100</v>
      </c>
      <c r="BG5" s="70">
        <f t="shared" ref="BG5:BG25" si="31">BF5/BL5</f>
        <v>0.41461986793342576</v>
      </c>
      <c r="BH5" s="357">
        <v>52.79688216414489</v>
      </c>
      <c r="BI5" s="70">
        <f t="shared" ref="BI5:BI25" si="32">BH5/BL5</f>
        <v>0.21890636310194397</v>
      </c>
      <c r="BJ5" s="70">
        <f>'a28'!AC5</f>
        <v>19.920109265632096</v>
      </c>
      <c r="BK5" s="70">
        <f t="shared" ref="BK5:BK25" si="33">BJ5/BL5</f>
        <v>8.259273072935791E-2</v>
      </c>
      <c r="BL5" s="70">
        <f t="shared" ref="BL5:BL25" si="34">BD5+BF5+BH5+BJ5</f>
        <v>241.18477606590886</v>
      </c>
      <c r="BM5" s="70">
        <f>'a28'!AE5</f>
        <v>65.123195998242466</v>
      </c>
      <c r="BN5" s="70">
        <f t="shared" ref="BN5:BN25" si="35">BM5/BU5</f>
        <v>0.27721776643421325</v>
      </c>
      <c r="BO5" s="70">
        <v>100</v>
      </c>
      <c r="BP5" s="70">
        <f t="shared" ref="BP5:BP25" si="36">BO5/BU5</f>
        <v>0.42568206640487172</v>
      </c>
      <c r="BQ5" s="357">
        <v>50.653266331658287</v>
      </c>
      <c r="BR5" s="70">
        <f t="shared" ref="BR5:BR25" si="37">BQ5/BU5</f>
        <v>0.21562187082216616</v>
      </c>
      <c r="BS5" s="70">
        <f>'a28'!AG5</f>
        <v>19.140645746925532</v>
      </c>
      <c r="BT5" s="70">
        <f t="shared" ref="BT5:BT25" si="38">BS5/BU5</f>
        <v>8.1478296338748799E-2</v>
      </c>
      <c r="BU5" s="70">
        <f t="shared" ref="BU5:BU25" si="39">BM5+BO5+BQ5+BS5</f>
        <v>234.91710807682631</v>
      </c>
      <c r="BV5" s="70">
        <f>'a28'!AI5</f>
        <v>63.521832747635429</v>
      </c>
      <c r="BW5" s="70">
        <f t="shared" ref="BW5:BW25" si="40">BV5/CD5</f>
        <v>0.26987487792980341</v>
      </c>
      <c r="BX5" s="70">
        <v>100</v>
      </c>
      <c r="BY5" s="70">
        <f t="shared" ref="BY5:BY25" si="41">BX5/CD5</f>
        <v>0.42485373336437526</v>
      </c>
      <c r="BZ5" s="357">
        <v>52.972399150743101</v>
      </c>
      <c r="CA5" s="70">
        <f t="shared" ref="CA5:CA25" si="42">BZ5/CD5</f>
        <v>0.22505521544461068</v>
      </c>
      <c r="CB5" s="70">
        <f>'a28'!AK5</f>
        <v>18.880891695592865</v>
      </c>
      <c r="CC5" s="70">
        <f t="shared" ref="CC5:CC25" si="43">CB5/CD5</f>
        <v>8.0216173261210583E-2</v>
      </c>
      <c r="CD5" s="70">
        <f t="shared" ref="CD5:CD25" si="44">BV5+BX5+BZ5+CB5</f>
        <v>235.37512359397141</v>
      </c>
      <c r="CE5" s="70">
        <f>'a28'!AM5</f>
        <v>68.86326417307987</v>
      </c>
      <c r="CF5" s="70">
        <f t="shared" ref="CF5:CF25" si="45">CE5/CM5</f>
        <v>0.28762312204870888</v>
      </c>
      <c r="CG5" s="70">
        <v>100</v>
      </c>
      <c r="CH5" s="70">
        <f t="shared" ref="CH5:CH25" si="46">CG5/CM5</f>
        <v>0.41767279768470073</v>
      </c>
      <c r="CI5" s="357">
        <v>54.728546409807358</v>
      </c>
      <c r="CJ5" s="70">
        <f t="shared" ref="CJ5:CJ25" si="47">CI5/CM5</f>
        <v>0.22858625092201224</v>
      </c>
      <c r="CK5" s="70">
        <f>'a28'!AO5</f>
        <v>15.830053982708773</v>
      </c>
      <c r="CL5" s="70">
        <f t="shared" ref="CL5:CL25" si="48">CK5/CM5</f>
        <v>6.6117829344578119E-2</v>
      </c>
      <c r="CM5" s="70">
        <f t="shared" ref="CM5:CM25" si="49">CE5+CG5+CI5+CK5</f>
        <v>239.421864565596</v>
      </c>
      <c r="CN5" s="70">
        <f>'a28'!AQ5</f>
        <v>68.15872874358142</v>
      </c>
      <c r="CO5" s="70">
        <f t="shared" ref="CO5:CO25" si="50">CN5/CV5</f>
        <v>0.28784224271518666</v>
      </c>
      <c r="CP5" s="70">
        <v>100</v>
      </c>
      <c r="CQ5" s="70">
        <f t="shared" ref="CQ5:CQ25" si="51">CP5/CV5</f>
        <v>0.4223116364128095</v>
      </c>
      <c r="CR5" s="357">
        <v>49.442646530025172</v>
      </c>
      <c r="CS5" s="70">
        <f t="shared" ref="CS5:CS25" si="52">CR5/CV5</f>
        <v>0.20880204964675048</v>
      </c>
      <c r="CT5" s="70">
        <f>'a28'!AS5</f>
        <v>19.190584449355011</v>
      </c>
      <c r="CU5" s="70">
        <f t="shared" ref="CU5:CU25" si="53">CT5/CV5</f>
        <v>8.1044071225253297E-2</v>
      </c>
      <c r="CV5" s="70">
        <f t="shared" ref="CV5:CV25" si="54">CN5+CP5+CR5+CT5</f>
        <v>236.79195972296162</v>
      </c>
    </row>
    <row r="6" spans="1:100" ht="15.75" customHeight="1">
      <c r="A6" s="1">
        <v>1982</v>
      </c>
      <c r="B6" s="70">
        <f>'a28'!C6</f>
        <v>68.280441942335173</v>
      </c>
      <c r="C6" s="70">
        <f t="shared" si="0"/>
        <v>0.28548089786247965</v>
      </c>
      <c r="D6" s="70">
        <v>100</v>
      </c>
      <c r="E6" s="70">
        <f t="shared" si="1"/>
        <v>0.41810054203160635</v>
      </c>
      <c r="F6" s="70">
        <v>51.999675509045183</v>
      </c>
      <c r="G6" s="70">
        <f t="shared" si="2"/>
        <v>0.21741092515799437</v>
      </c>
      <c r="H6" s="70">
        <f>'a28'!E6</f>
        <v>18.8968028034623</v>
      </c>
      <c r="I6" s="70">
        <f t="shared" si="3"/>
        <v>7.9007634947919667E-2</v>
      </c>
      <c r="J6" s="70">
        <f t="shared" si="4"/>
        <v>239.17692025484266</v>
      </c>
      <c r="K6" s="70">
        <f>'a28'!G6</f>
        <v>63.563467789018723</v>
      </c>
      <c r="L6" s="70">
        <f t="shared" si="5"/>
        <v>0.26033585602689852</v>
      </c>
      <c r="M6" s="70">
        <v>100</v>
      </c>
      <c r="N6" s="70">
        <f t="shared" si="6"/>
        <v>0.40956836541865693</v>
      </c>
      <c r="O6" s="70">
        <v>65.27050610820244</v>
      </c>
      <c r="P6" s="70">
        <f t="shared" si="7"/>
        <v>0.26732734496784938</v>
      </c>
      <c r="Q6" s="70">
        <f>'a28'!I6</f>
        <v>15.32550823900522</v>
      </c>
      <c r="R6" s="70">
        <f t="shared" si="8"/>
        <v>6.2768433586595271E-2</v>
      </c>
      <c r="S6" s="70">
        <f t="shared" si="9"/>
        <v>244.15948213622636</v>
      </c>
      <c r="T6" s="70">
        <f>'a28'!K6</f>
        <v>63.203547269961483</v>
      </c>
      <c r="U6" s="70">
        <f t="shared" si="10"/>
        <v>0.2663601041664046</v>
      </c>
      <c r="V6" s="70">
        <v>100</v>
      </c>
      <c r="W6" s="70">
        <f t="shared" si="11"/>
        <v>0.42143220700683137</v>
      </c>
      <c r="X6" s="357">
        <v>56.557377049180324</v>
      </c>
      <c r="Y6" s="70">
        <f t="shared" si="12"/>
        <v>0.23835100232353579</v>
      </c>
      <c r="Z6" s="70">
        <f>'a28'!M6</f>
        <v>17.525164255429328</v>
      </c>
      <c r="AA6" s="70">
        <f t="shared" si="13"/>
        <v>7.3856686503228144E-2</v>
      </c>
      <c r="AB6" s="70">
        <f t="shared" si="14"/>
        <v>237.28608857457115</v>
      </c>
      <c r="AC6" s="70">
        <f>'a28'!O6</f>
        <v>66.043411350836635</v>
      </c>
      <c r="AD6" s="70">
        <f t="shared" si="15"/>
        <v>0.27701929447304607</v>
      </c>
      <c r="AE6" s="70">
        <v>100</v>
      </c>
      <c r="AF6" s="70">
        <f t="shared" si="16"/>
        <v>0.41945031125279209</v>
      </c>
      <c r="AG6" s="357">
        <v>54.112038140643627</v>
      </c>
      <c r="AH6" s="70">
        <f t="shared" si="17"/>
        <v>0.22697311240615925</v>
      </c>
      <c r="AI6" s="70">
        <f>'a28'!Q6</f>
        <v>18.251811910532478</v>
      </c>
      <c r="AJ6" s="70">
        <f t="shared" si="18"/>
        <v>7.6557281868002661E-2</v>
      </c>
      <c r="AK6" s="70">
        <f t="shared" si="19"/>
        <v>238.40726140201272</v>
      </c>
      <c r="AL6" s="70">
        <f>'a28'!S6</f>
        <v>65.489068593568234</v>
      </c>
      <c r="AM6" s="70">
        <f t="shared" si="20"/>
        <v>0.27387468039300428</v>
      </c>
      <c r="AN6" s="70">
        <v>100</v>
      </c>
      <c r="AO6" s="70">
        <f t="shared" si="21"/>
        <v>0.41819907699817527</v>
      </c>
      <c r="AP6" s="24">
        <v>56.258992805755391</v>
      </c>
      <c r="AQ6" s="70">
        <f t="shared" si="22"/>
        <v>0.23527458864213888</v>
      </c>
      <c r="AR6" s="70">
        <f>'a28'!U6</f>
        <v>17.372504618655267</v>
      </c>
      <c r="AS6" s="70">
        <f t="shared" si="23"/>
        <v>7.2651653966681704E-2</v>
      </c>
      <c r="AT6" s="70">
        <f t="shared" si="24"/>
        <v>239.12056601797886</v>
      </c>
      <c r="AU6" s="70">
        <f>'a28'!W6</f>
        <v>69.841889022496474</v>
      </c>
      <c r="AV6" s="70">
        <f t="shared" si="25"/>
        <v>0.28959299350876366</v>
      </c>
      <c r="AW6" s="70">
        <v>100</v>
      </c>
      <c r="AX6" s="70">
        <f t="shared" si="26"/>
        <v>0.41464083741418289</v>
      </c>
      <c r="AY6" s="357">
        <v>52.153774895785091</v>
      </c>
      <c r="AZ6" s="70">
        <f t="shared" si="27"/>
        <v>0.21625084897099117</v>
      </c>
      <c r="BA6" s="70">
        <f>'a28'!Y6</f>
        <v>19.176914797380373</v>
      </c>
      <c r="BB6" s="70">
        <f t="shared" si="28"/>
        <v>7.9515320106062326E-2</v>
      </c>
      <c r="BC6" s="70">
        <f t="shared" si="29"/>
        <v>241.17257871566193</v>
      </c>
      <c r="BD6" s="70">
        <f>'a28'!AA6</f>
        <v>68.659341492113256</v>
      </c>
      <c r="BE6" s="70">
        <f t="shared" si="30"/>
        <v>0.28673153911745547</v>
      </c>
      <c r="BF6" s="70">
        <v>100</v>
      </c>
      <c r="BG6" s="70">
        <f t="shared" si="31"/>
        <v>0.4176147526122016</v>
      </c>
      <c r="BH6" s="357">
        <v>50.836725463591137</v>
      </c>
      <c r="BI6" s="70">
        <f t="shared" si="32"/>
        <v>0.21230166528092023</v>
      </c>
      <c r="BJ6" s="70">
        <f>'a28'!AC6</f>
        <v>19.959075312366597</v>
      </c>
      <c r="BK6" s="70">
        <f t="shared" si="33"/>
        <v>8.3352042989422767E-2</v>
      </c>
      <c r="BL6" s="70">
        <f t="shared" si="34"/>
        <v>239.45514226807097</v>
      </c>
      <c r="BM6" s="70">
        <f>'a28'!AE6</f>
        <v>65.230228161618939</v>
      </c>
      <c r="BN6" s="70">
        <f t="shared" si="35"/>
        <v>0.27855212153302084</v>
      </c>
      <c r="BO6" s="70">
        <v>100</v>
      </c>
      <c r="BP6" s="70">
        <f t="shared" si="36"/>
        <v>0.42702920008628636</v>
      </c>
      <c r="BQ6" s="357">
        <v>50</v>
      </c>
      <c r="BR6" s="70">
        <f t="shared" si="37"/>
        <v>0.21351460004314318</v>
      </c>
      <c r="BS6" s="70">
        <f>'a28'!AG6</f>
        <v>18.945795351044371</v>
      </c>
      <c r="BT6" s="70">
        <f t="shared" si="38"/>
        <v>8.0904078337549604E-2</v>
      </c>
      <c r="BU6" s="70">
        <f t="shared" si="39"/>
        <v>234.17602351266331</v>
      </c>
      <c r="BV6" s="70">
        <f>'a28'!AI6</f>
        <v>63.447336359268668</v>
      </c>
      <c r="BW6" s="70">
        <f t="shared" si="40"/>
        <v>0.26792772615974408</v>
      </c>
      <c r="BX6" s="70">
        <v>100</v>
      </c>
      <c r="BY6" s="70">
        <f t="shared" si="41"/>
        <v>0.42228364740579688</v>
      </c>
      <c r="BZ6" s="357">
        <v>54.764397905759168</v>
      </c>
      <c r="CA6" s="70">
        <f t="shared" si="42"/>
        <v>0.23126109695626365</v>
      </c>
      <c r="CB6" s="70">
        <f>'a28'!AK6</f>
        <v>18.595920055302042</v>
      </c>
      <c r="CC6" s="70">
        <f t="shared" si="43"/>
        <v>7.8527529478195537E-2</v>
      </c>
      <c r="CD6" s="70">
        <f t="shared" si="44"/>
        <v>236.80765432032985</v>
      </c>
      <c r="CE6" s="70">
        <f>'a28'!AM6</f>
        <v>69.109053108096077</v>
      </c>
      <c r="CF6" s="70">
        <f t="shared" si="45"/>
        <v>0.28789527437386919</v>
      </c>
      <c r="CG6" s="70">
        <v>100</v>
      </c>
      <c r="CH6" s="70">
        <f t="shared" si="46"/>
        <v>0.41658113000558894</v>
      </c>
      <c r="CI6" s="357">
        <v>55.221314997851309</v>
      </c>
      <c r="CJ6" s="70">
        <f t="shared" si="47"/>
        <v>0.23004157802199474</v>
      </c>
      <c r="CK6" s="70">
        <f>'a28'!AO6</f>
        <v>15.71891112726794</v>
      </c>
      <c r="CL6" s="70">
        <f t="shared" si="48"/>
        <v>6.5482017598547049E-2</v>
      </c>
      <c r="CM6" s="70">
        <f t="shared" si="49"/>
        <v>240.04927923321534</v>
      </c>
      <c r="CN6" s="70">
        <f>'a28'!AQ6</f>
        <v>68.184638831807817</v>
      </c>
      <c r="CO6" s="70">
        <f t="shared" si="50"/>
        <v>0.28990795843026396</v>
      </c>
      <c r="CP6" s="70">
        <v>100</v>
      </c>
      <c r="CQ6" s="70">
        <f t="shared" si="51"/>
        <v>0.42518074950192919</v>
      </c>
      <c r="CR6" s="357">
        <v>47.815275310834814</v>
      </c>
      <c r="CS6" s="70">
        <f t="shared" si="52"/>
        <v>0.20330134594301838</v>
      </c>
      <c r="CT6" s="70">
        <f>'a28'!AS6</f>
        <v>19.19417711652963</v>
      </c>
      <c r="CU6" s="70">
        <f t="shared" si="53"/>
        <v>8.160994612478846E-2</v>
      </c>
      <c r="CV6" s="70">
        <f t="shared" si="54"/>
        <v>235.19409125917227</v>
      </c>
    </row>
    <row r="7" spans="1:100" ht="15.75" customHeight="1">
      <c r="A7" s="1">
        <v>1983</v>
      </c>
      <c r="B7" s="70">
        <f>'a28'!C7</f>
        <v>68.375666741870987</v>
      </c>
      <c r="C7" s="70">
        <f t="shared" si="0"/>
        <v>0.28679863111161735</v>
      </c>
      <c r="D7" s="70">
        <v>100</v>
      </c>
      <c r="E7" s="70">
        <f t="shared" si="1"/>
        <v>0.41944546178149572</v>
      </c>
      <c r="F7" s="70">
        <v>51.096826034552038</v>
      </c>
      <c r="G7" s="70">
        <f t="shared" si="2"/>
        <v>0.21432331791631434</v>
      </c>
      <c r="H7" s="70">
        <f>'a28'!E7</f>
        <v>18.937525001033844</v>
      </c>
      <c r="I7" s="70">
        <f t="shared" si="3"/>
        <v>7.9432589190572611E-2</v>
      </c>
      <c r="J7" s="70">
        <f t="shared" si="4"/>
        <v>238.41001777745686</v>
      </c>
      <c r="K7" s="70">
        <f>'a28'!G7</f>
        <v>64.221187781008496</v>
      </c>
      <c r="L7" s="70">
        <f t="shared" si="5"/>
        <v>0.26239860828797568</v>
      </c>
      <c r="M7" s="70">
        <v>100</v>
      </c>
      <c r="N7" s="70">
        <f t="shared" si="6"/>
        <v>0.40858572903189477</v>
      </c>
      <c r="O7" s="70">
        <v>65.217391304347828</v>
      </c>
      <c r="P7" s="70">
        <f t="shared" si="7"/>
        <v>0.26646895371645313</v>
      </c>
      <c r="Q7" s="70">
        <f>'a28'!I7</f>
        <v>15.30809926031314</v>
      </c>
      <c r="R7" s="70">
        <f t="shared" si="8"/>
        <v>6.2546708963676534E-2</v>
      </c>
      <c r="S7" s="70">
        <f t="shared" si="9"/>
        <v>244.74667834566944</v>
      </c>
      <c r="T7" s="70">
        <f>'a28'!K7</f>
        <v>63.615289923422495</v>
      </c>
      <c r="U7" s="70">
        <f t="shared" si="10"/>
        <v>0.27014073969717173</v>
      </c>
      <c r="V7" s="70">
        <v>100</v>
      </c>
      <c r="W7" s="70">
        <f t="shared" si="11"/>
        <v>0.42464750223154868</v>
      </c>
      <c r="X7" s="357">
        <v>54.471544715447152</v>
      </c>
      <c r="Y7" s="70">
        <f t="shared" si="12"/>
        <v>0.23131205406108749</v>
      </c>
      <c r="Z7" s="70">
        <f>'a28'!M7</f>
        <v>17.40259947882528</v>
      </c>
      <c r="AA7" s="70">
        <f t="shared" si="13"/>
        <v>7.3899704010192066E-2</v>
      </c>
      <c r="AB7" s="70">
        <f t="shared" si="14"/>
        <v>235.48943411769494</v>
      </c>
      <c r="AC7" s="70">
        <f>'a28'!O7</f>
        <v>66.330104377689906</v>
      </c>
      <c r="AD7" s="70">
        <f t="shared" si="15"/>
        <v>0.27895512248318655</v>
      </c>
      <c r="AE7" s="70">
        <v>100</v>
      </c>
      <c r="AF7" s="70">
        <f t="shared" si="16"/>
        <v>0.42055583222783671</v>
      </c>
      <c r="AG7" s="357">
        <v>53.301886792452834</v>
      </c>
      <c r="AH7" s="70">
        <f t="shared" si="17"/>
        <v>0.22416419359313938</v>
      </c>
      <c r="AI7" s="70">
        <f>'a28'!Q7</f>
        <v>18.148565742511998</v>
      </c>
      <c r="AJ7" s="70">
        <f t="shared" si="18"/>
        <v>7.6324851695837401E-2</v>
      </c>
      <c r="AK7" s="70">
        <f t="shared" si="19"/>
        <v>237.78055691265473</v>
      </c>
      <c r="AL7" s="70">
        <f>'a28'!S7</f>
        <v>65.830071540284436</v>
      </c>
      <c r="AM7" s="70">
        <f t="shared" si="20"/>
        <v>0.27678586554969897</v>
      </c>
      <c r="AN7" s="70">
        <v>100</v>
      </c>
      <c r="AO7" s="70">
        <f t="shared" si="21"/>
        <v>0.42045505811173395</v>
      </c>
      <c r="AP7" s="24">
        <v>54.700854700854705</v>
      </c>
      <c r="AQ7" s="70">
        <f t="shared" si="22"/>
        <v>0.2299925104200938</v>
      </c>
      <c r="AR7" s="70">
        <f>'a28'!U7</f>
        <v>17.306621603095511</v>
      </c>
      <c r="AS7" s="70">
        <f t="shared" si="23"/>
        <v>7.2766565918473136E-2</v>
      </c>
      <c r="AT7" s="70">
        <f t="shared" si="24"/>
        <v>237.83754784423468</v>
      </c>
      <c r="AU7" s="70">
        <f>'a28'!W7</f>
        <v>69.896846512845116</v>
      </c>
      <c r="AV7" s="70">
        <f t="shared" si="25"/>
        <v>0.29193863232867406</v>
      </c>
      <c r="AW7" s="70">
        <v>100</v>
      </c>
      <c r="AX7" s="70">
        <f t="shared" si="26"/>
        <v>0.41767067742465863</v>
      </c>
      <c r="AY7" s="357">
        <v>50.269189355483768</v>
      </c>
      <c r="AZ7" s="70">
        <f t="shared" si="27"/>
        <v>0.20995966371693345</v>
      </c>
      <c r="BA7" s="70">
        <f>'a28'!Y7</f>
        <v>19.257044096480133</v>
      </c>
      <c r="BB7" s="70">
        <f t="shared" si="28"/>
        <v>8.0431026529733801E-2</v>
      </c>
      <c r="BC7" s="70">
        <f t="shared" si="29"/>
        <v>239.42307996480903</v>
      </c>
      <c r="BD7" s="70">
        <f>'a28'!AA7</f>
        <v>68.82531060126351</v>
      </c>
      <c r="BE7" s="70">
        <f t="shared" si="30"/>
        <v>0.28813035606037452</v>
      </c>
      <c r="BF7" s="70">
        <v>100</v>
      </c>
      <c r="BG7" s="70">
        <f t="shared" si="31"/>
        <v>0.4186401100746866</v>
      </c>
      <c r="BH7" s="357">
        <v>50.033452274754687</v>
      </c>
      <c r="BI7" s="70">
        <f t="shared" si="32"/>
        <v>0.20946009967719881</v>
      </c>
      <c r="BJ7" s="70">
        <f>'a28'!AC7</f>
        <v>20.009892070015766</v>
      </c>
      <c r="BK7" s="70">
        <f t="shared" si="33"/>
        <v>8.3769434187739994E-2</v>
      </c>
      <c r="BL7" s="70">
        <f t="shared" si="34"/>
        <v>238.86865494603398</v>
      </c>
      <c r="BM7" s="70">
        <f>'a28'!AE7</f>
        <v>65.376050245717863</v>
      </c>
      <c r="BN7" s="70">
        <f t="shared" si="35"/>
        <v>0.27952130655163571</v>
      </c>
      <c r="BO7" s="70">
        <v>100</v>
      </c>
      <c r="BP7" s="70">
        <f t="shared" si="36"/>
        <v>0.42755918337226917</v>
      </c>
      <c r="BQ7" s="357">
        <v>49.754178957718779</v>
      </c>
      <c r="BR7" s="70">
        <f t="shared" si="37"/>
        <v>0.21272856124519982</v>
      </c>
      <c r="BS7" s="70">
        <f>'a28'!AG7</f>
        <v>18.755520159433527</v>
      </c>
      <c r="BT7" s="70">
        <f t="shared" si="38"/>
        <v>8.0190948830895309E-2</v>
      </c>
      <c r="BU7" s="70">
        <f t="shared" si="39"/>
        <v>233.88574936287017</v>
      </c>
      <c r="BV7" s="70">
        <f>'a28'!AI7</f>
        <v>63.447953506070917</v>
      </c>
      <c r="BW7" s="70">
        <f t="shared" si="40"/>
        <v>0.26840964819903929</v>
      </c>
      <c r="BX7" s="70">
        <v>100</v>
      </c>
      <c r="BY7" s="70">
        <f t="shared" si="41"/>
        <v>0.42303909482810492</v>
      </c>
      <c r="BZ7" s="357">
        <v>54.648760330578519</v>
      </c>
      <c r="CA7" s="70">
        <f t="shared" si="42"/>
        <v>0.23118562103725987</v>
      </c>
      <c r="CB7" s="70">
        <f>'a28'!AK7</f>
        <v>18.288058215289105</v>
      </c>
      <c r="CC7" s="70">
        <f t="shared" si="43"/>
        <v>7.7365635935595908E-2</v>
      </c>
      <c r="CD7" s="70">
        <f t="shared" si="44"/>
        <v>236.38477205193854</v>
      </c>
      <c r="CE7" s="70">
        <f>'a28'!AM7</f>
        <v>68.971840171257611</v>
      </c>
      <c r="CF7" s="70">
        <f t="shared" si="45"/>
        <v>0.28891204369345436</v>
      </c>
      <c r="CG7" s="70">
        <v>100</v>
      </c>
      <c r="CH7" s="70">
        <f t="shared" si="46"/>
        <v>0.41888405902478976</v>
      </c>
      <c r="CI7" s="357">
        <v>53.918629550321192</v>
      </c>
      <c r="CJ7" s="70">
        <f t="shared" si="47"/>
        <v>0.22585654403092514</v>
      </c>
      <c r="CK7" s="70">
        <f>'a28'!AO7</f>
        <v>15.839073323844088</v>
      </c>
      <c r="CL7" s="70">
        <f t="shared" si="48"/>
        <v>6.6347353250830798E-2</v>
      </c>
      <c r="CM7" s="70">
        <f t="shared" si="49"/>
        <v>238.72954304542287</v>
      </c>
      <c r="CN7" s="70">
        <f>'a28'!AQ7</f>
        <v>68.149050284402207</v>
      </c>
      <c r="CO7" s="70">
        <f t="shared" si="50"/>
        <v>0.28848110255704784</v>
      </c>
      <c r="CP7" s="70">
        <v>100</v>
      </c>
      <c r="CQ7" s="70">
        <f t="shared" si="51"/>
        <v>0.42330905765105681</v>
      </c>
      <c r="CR7" s="357">
        <v>48.755695758850329</v>
      </c>
      <c r="CS7" s="70">
        <f t="shared" si="52"/>
        <v>0.2063872762680056</v>
      </c>
      <c r="CT7" s="70">
        <f>'a28'!AS7</f>
        <v>19.329273032314337</v>
      </c>
      <c r="CU7" s="70">
        <f t="shared" si="53"/>
        <v>8.1822563523889669E-2</v>
      </c>
      <c r="CV7" s="70">
        <f t="shared" si="54"/>
        <v>236.23401907556689</v>
      </c>
    </row>
    <row r="8" spans="1:100" ht="15.75" customHeight="1">
      <c r="A8" s="1">
        <v>1984</v>
      </c>
      <c r="B8" s="70">
        <f>'a28'!C8</f>
        <v>68.439023420617744</v>
      </c>
      <c r="C8" s="70">
        <f t="shared" si="0"/>
        <v>0.28890489947670678</v>
      </c>
      <c r="D8" s="70">
        <v>100</v>
      </c>
      <c r="E8" s="70">
        <f t="shared" si="1"/>
        <v>0.42213474862306721</v>
      </c>
      <c r="F8" s="70">
        <v>49.46275071633238</v>
      </c>
      <c r="G8" s="70">
        <f t="shared" si="2"/>
        <v>0.20879945839844408</v>
      </c>
      <c r="H8" s="70">
        <f>'a28'!E8</f>
        <v>18.989408894494812</v>
      </c>
      <c r="I8" s="70">
        <f t="shared" si="3"/>
        <v>8.0160893501782043E-2</v>
      </c>
      <c r="J8" s="70">
        <f t="shared" si="4"/>
        <v>236.89118303144491</v>
      </c>
      <c r="K8" s="70">
        <f>'a28'!G8</f>
        <v>64.757225483350993</v>
      </c>
      <c r="L8" s="70">
        <f t="shared" si="5"/>
        <v>0.26810193957305578</v>
      </c>
      <c r="M8" s="70">
        <v>100</v>
      </c>
      <c r="N8" s="70">
        <f t="shared" si="6"/>
        <v>0.41401084986567943</v>
      </c>
      <c r="O8" s="70">
        <v>61.391304347826093</v>
      </c>
      <c r="P8" s="70">
        <f t="shared" si="7"/>
        <v>0.25416666087406059</v>
      </c>
      <c r="Q8" s="70">
        <f>'a28'!I8</f>
        <v>15.391033763457543</v>
      </c>
      <c r="R8" s="70">
        <f t="shared" si="8"/>
        <v>6.3720549687204239E-2</v>
      </c>
      <c r="S8" s="70">
        <f t="shared" si="9"/>
        <v>241.53956359463461</v>
      </c>
      <c r="T8" s="70">
        <f>'a28'!K8</f>
        <v>64.03530257658241</v>
      </c>
      <c r="U8" s="70">
        <f t="shared" si="10"/>
        <v>0.27112377163658119</v>
      </c>
      <c r="V8" s="70">
        <v>100</v>
      </c>
      <c r="W8" s="70">
        <f t="shared" si="11"/>
        <v>0.42339734603788787</v>
      </c>
      <c r="X8" s="357">
        <v>54.838709677419352</v>
      </c>
      <c r="Y8" s="70">
        <f t="shared" si="12"/>
        <v>0.23218564137561593</v>
      </c>
      <c r="Z8" s="70">
        <f>'a28'!M8</f>
        <v>17.310746426680783</v>
      </c>
      <c r="AA8" s="70">
        <f t="shared" si="13"/>
        <v>7.3293240949914948E-2</v>
      </c>
      <c r="AB8" s="70">
        <f t="shared" si="14"/>
        <v>236.18475868068256</v>
      </c>
      <c r="AC8" s="70">
        <f>'a28'!O8</f>
        <v>66.580547961129199</v>
      </c>
      <c r="AD8" s="70">
        <f t="shared" si="15"/>
        <v>0.28094059402047122</v>
      </c>
      <c r="AE8" s="70">
        <v>100</v>
      </c>
      <c r="AF8" s="70">
        <f t="shared" si="16"/>
        <v>0.42195596555391657</v>
      </c>
      <c r="AG8" s="357">
        <v>52.336448598130836</v>
      </c>
      <c r="AH8" s="70">
        <f t="shared" si="17"/>
        <v>0.2208367670188722</v>
      </c>
      <c r="AI8" s="70">
        <f>'a28'!Q8</f>
        <v>18.074557449761873</v>
      </c>
      <c r="AJ8" s="70">
        <f t="shared" si="18"/>
        <v>7.6266673406740065E-2</v>
      </c>
      <c r="AK8" s="70">
        <f t="shared" si="19"/>
        <v>236.99155400902188</v>
      </c>
      <c r="AL8" s="70">
        <f>'a28'!S8</f>
        <v>66.097700447474494</v>
      </c>
      <c r="AM8" s="70">
        <f t="shared" si="20"/>
        <v>0.28115415011446804</v>
      </c>
      <c r="AN8" s="70">
        <v>100</v>
      </c>
      <c r="AO8" s="70">
        <f t="shared" si="21"/>
        <v>0.42536146978046735</v>
      </c>
      <c r="AP8" s="24">
        <v>51.699716713881017</v>
      </c>
      <c r="AQ8" s="70">
        <f t="shared" si="22"/>
        <v>0.21991067488650223</v>
      </c>
      <c r="AR8" s="70">
        <f>'a28'!U8</f>
        <v>17.296748870210191</v>
      </c>
      <c r="AS8" s="70">
        <f t="shared" si="23"/>
        <v>7.3573705218562449E-2</v>
      </c>
      <c r="AT8" s="70">
        <f t="shared" si="24"/>
        <v>235.09416603156569</v>
      </c>
      <c r="AU8" s="70">
        <f>'a28'!W8</f>
        <v>69.923603801412099</v>
      </c>
      <c r="AV8" s="70">
        <f t="shared" si="25"/>
        <v>0.29421303901165824</v>
      </c>
      <c r="AW8" s="70">
        <v>100</v>
      </c>
      <c r="AX8" s="70">
        <f t="shared" si="26"/>
        <v>0.42076355195771054</v>
      </c>
      <c r="AY8" s="357">
        <v>48.369315571887917</v>
      </c>
      <c r="AZ8" s="70">
        <f t="shared" si="27"/>
        <v>0.20352045025790957</v>
      </c>
      <c r="BA8" s="70">
        <f>'a28'!Y8</f>
        <v>19.370251627905574</v>
      </c>
      <c r="BB8" s="70">
        <f t="shared" si="28"/>
        <v>8.1502958772721734E-2</v>
      </c>
      <c r="BC8" s="70">
        <f t="shared" si="29"/>
        <v>237.66317100120557</v>
      </c>
      <c r="BD8" s="70">
        <f>'a28'!AA8</f>
        <v>68.952735559723905</v>
      </c>
      <c r="BE8" s="70">
        <f t="shared" si="30"/>
        <v>0.29008576708793088</v>
      </c>
      <c r="BF8" s="70">
        <v>100</v>
      </c>
      <c r="BG8" s="70">
        <f t="shared" si="31"/>
        <v>0.42070233288521386</v>
      </c>
      <c r="BH8" s="357">
        <v>48.708933084276453</v>
      </c>
      <c r="BI8" s="70">
        <f t="shared" si="32"/>
        <v>0.2049196178090488</v>
      </c>
      <c r="BJ8" s="70">
        <f>'a28'!AC8</f>
        <v>20.036086236965346</v>
      </c>
      <c r="BK8" s="70">
        <f t="shared" si="33"/>
        <v>8.4292282217806463E-2</v>
      </c>
      <c r="BL8" s="70">
        <f t="shared" si="34"/>
        <v>237.6977548809657</v>
      </c>
      <c r="BM8" s="70">
        <f>'a28'!AE8</f>
        <v>65.476996855786012</v>
      </c>
      <c r="BN8" s="70">
        <f t="shared" si="35"/>
        <v>0.28027829228756834</v>
      </c>
      <c r="BO8" s="70">
        <v>100</v>
      </c>
      <c r="BP8" s="70">
        <f t="shared" si="36"/>
        <v>0.42805612008272936</v>
      </c>
      <c r="BQ8" s="357">
        <v>49.561830574488802</v>
      </c>
      <c r="BR8" s="70">
        <f t="shared" si="37"/>
        <v>0.21215244899913269</v>
      </c>
      <c r="BS8" s="70">
        <f>'a28'!AG8</f>
        <v>18.575400490758621</v>
      </c>
      <c r="BT8" s="70">
        <f t="shared" si="38"/>
        <v>7.9513138630569635E-2</v>
      </c>
      <c r="BU8" s="70">
        <f t="shared" si="39"/>
        <v>233.61422792103343</v>
      </c>
      <c r="BV8" s="70">
        <f>'a28'!AI8</f>
        <v>63.455990695978279</v>
      </c>
      <c r="BW8" s="70">
        <f t="shared" si="40"/>
        <v>0.27106838524707055</v>
      </c>
      <c r="BX8" s="70">
        <v>100</v>
      </c>
      <c r="BY8" s="70">
        <f t="shared" si="41"/>
        <v>0.42717540499174711</v>
      </c>
      <c r="BZ8" s="357">
        <v>52.653061224489797</v>
      </c>
      <c r="CA8" s="70">
        <f t="shared" si="42"/>
        <v>0.22492092752626686</v>
      </c>
      <c r="CB8" s="70">
        <f>'a28'!AK8</f>
        <v>17.986822587878159</v>
      </c>
      <c r="CC8" s="70">
        <f t="shared" si="43"/>
        <v>7.6835282234915578E-2</v>
      </c>
      <c r="CD8" s="70">
        <f t="shared" si="44"/>
        <v>234.09587450834621</v>
      </c>
      <c r="CE8" s="70">
        <f>'a28'!AM8</f>
        <v>68.729654075951984</v>
      </c>
      <c r="CF8" s="70">
        <f t="shared" si="45"/>
        <v>0.2915799673470727</v>
      </c>
      <c r="CG8" s="70">
        <v>100</v>
      </c>
      <c r="CH8" s="70">
        <f t="shared" si="46"/>
        <v>0.42424186658185792</v>
      </c>
      <c r="CI8" s="357">
        <v>50.91919623770842</v>
      </c>
      <c r="CJ8" s="70">
        <f t="shared" si="47"/>
        <v>0.21602054856733338</v>
      </c>
      <c r="CK8" s="70">
        <f>'a28'!AO8</f>
        <v>16.065745244071721</v>
      </c>
      <c r="CL8" s="70">
        <f t="shared" si="48"/>
        <v>6.8157617503735932E-2</v>
      </c>
      <c r="CM8" s="70">
        <f t="shared" si="49"/>
        <v>235.71459555773214</v>
      </c>
      <c r="CN8" s="70">
        <f>'a28'!AQ8</f>
        <v>68.148546017363714</v>
      </c>
      <c r="CO8" s="70">
        <f t="shared" si="50"/>
        <v>0.28926577767988909</v>
      </c>
      <c r="CP8" s="70">
        <v>100</v>
      </c>
      <c r="CQ8" s="70">
        <f t="shared" si="51"/>
        <v>0.42446360866772781</v>
      </c>
      <c r="CR8" s="357">
        <v>48.044305988231223</v>
      </c>
      <c r="CS8" s="70">
        <f t="shared" si="52"/>
        <v>0.20393059495701149</v>
      </c>
      <c r="CT8" s="70">
        <f>'a28'!AS8</f>
        <v>19.398604972005451</v>
      </c>
      <c r="CU8" s="70">
        <f t="shared" si="53"/>
        <v>8.2340018695371608E-2</v>
      </c>
      <c r="CV8" s="70">
        <f t="shared" si="54"/>
        <v>235.59145697760039</v>
      </c>
    </row>
    <row r="9" spans="1:100" ht="15.75" customHeight="1">
      <c r="A9" s="1">
        <v>1985</v>
      </c>
      <c r="B9" s="70">
        <f>'a28'!C9</f>
        <v>68.450687242484321</v>
      </c>
      <c r="C9" s="70">
        <f t="shared" si="0"/>
        <v>0.28925694171424332</v>
      </c>
      <c r="D9" s="70">
        <v>100</v>
      </c>
      <c r="E9" s="70">
        <f t="shared" si="1"/>
        <v>0.42257711845837292</v>
      </c>
      <c r="F9" s="70">
        <v>49.234955438126036</v>
      </c>
      <c r="G9" s="70">
        <f t="shared" si="2"/>
        <v>0.20805565596469699</v>
      </c>
      <c r="H9" s="70">
        <f>'a28'!E9</f>
        <v>18.957553630670184</v>
      </c>
      <c r="I9" s="70">
        <f t="shared" si="3"/>
        <v>8.0110283862686718E-2</v>
      </c>
      <c r="J9" s="70">
        <f t="shared" si="4"/>
        <v>236.64319631128055</v>
      </c>
      <c r="K9" s="70">
        <f>'a28'!G9</f>
        <v>65.201501877346686</v>
      </c>
      <c r="L9" s="70">
        <f t="shared" si="5"/>
        <v>0.26923920106378602</v>
      </c>
      <c r="M9" s="70">
        <v>100</v>
      </c>
      <c r="N9" s="70">
        <f t="shared" si="6"/>
        <v>0.41293404800745742</v>
      </c>
      <c r="O9" s="70">
        <v>61.53846153846154</v>
      </c>
      <c r="P9" s="70">
        <f t="shared" si="7"/>
        <v>0.25411326031228149</v>
      </c>
      <c r="Q9" s="70">
        <f>'a28'!I9</f>
        <v>15.429459237840405</v>
      </c>
      <c r="R9" s="70">
        <f t="shared" si="8"/>
        <v>6.371349061647498E-2</v>
      </c>
      <c r="S9" s="70">
        <f t="shared" si="9"/>
        <v>242.16942265364864</v>
      </c>
      <c r="T9" s="70">
        <f>'a28'!K9</f>
        <v>64.200471716593924</v>
      </c>
      <c r="U9" s="70">
        <f t="shared" si="10"/>
        <v>0.27218962715004291</v>
      </c>
      <c r="V9" s="70">
        <v>100</v>
      </c>
      <c r="W9" s="70">
        <f t="shared" si="11"/>
        <v>0.42396826669996246</v>
      </c>
      <c r="X9" s="357">
        <v>54.400000000000006</v>
      </c>
      <c r="Y9" s="70">
        <f t="shared" si="12"/>
        <v>0.23063873708477961</v>
      </c>
      <c r="Z9" s="70">
        <f>'a28'!M9</f>
        <v>17.26623778590962</v>
      </c>
      <c r="AA9" s="70">
        <f t="shared" si="13"/>
        <v>7.320336906521499E-2</v>
      </c>
      <c r="AB9" s="70">
        <f t="shared" si="14"/>
        <v>235.86670950250357</v>
      </c>
      <c r="AC9" s="70">
        <f>'a28'!O9</f>
        <v>66.744972049380934</v>
      </c>
      <c r="AD9" s="70">
        <f t="shared" si="15"/>
        <v>0.2813641641339012</v>
      </c>
      <c r="AE9" s="70">
        <v>100</v>
      </c>
      <c r="AF9" s="70">
        <f t="shared" si="16"/>
        <v>0.42155110039709853</v>
      </c>
      <c r="AG9" s="357">
        <v>52.558139534883722</v>
      </c>
      <c r="AH9" s="70">
        <f t="shared" si="17"/>
        <v>0.22155941555754483</v>
      </c>
      <c r="AI9" s="70">
        <f>'a28'!Q9</f>
        <v>17.916053318402252</v>
      </c>
      <c r="AJ9" s="70">
        <f t="shared" si="18"/>
        <v>7.5525319911455585E-2</v>
      </c>
      <c r="AK9" s="70">
        <f t="shared" si="19"/>
        <v>237.21916490266688</v>
      </c>
      <c r="AL9" s="70">
        <f>'a28'!S9</f>
        <v>66.319040712746116</v>
      </c>
      <c r="AM9" s="70">
        <f t="shared" si="20"/>
        <v>0.27967917700243133</v>
      </c>
      <c r="AN9" s="70">
        <v>100</v>
      </c>
      <c r="AO9" s="70">
        <f t="shared" si="21"/>
        <v>0.42171776611460948</v>
      </c>
      <c r="AP9" s="24">
        <v>53.531073446327682</v>
      </c>
      <c r="AQ9" s="70">
        <f t="shared" si="22"/>
        <v>0.225750047115024</v>
      </c>
      <c r="AR9" s="70">
        <f>'a28'!U9</f>
        <v>17.275300122911101</v>
      </c>
      <c r="AS9" s="70">
        <f t="shared" si="23"/>
        <v>7.2853009767935087E-2</v>
      </c>
      <c r="AT9" s="70">
        <f t="shared" si="24"/>
        <v>237.12541428198492</v>
      </c>
      <c r="AU9" s="70">
        <f>'a28'!W9</f>
        <v>69.941666434136508</v>
      </c>
      <c r="AV9" s="70">
        <f t="shared" si="25"/>
        <v>0.2945070344439159</v>
      </c>
      <c r="AW9" s="70">
        <v>100</v>
      </c>
      <c r="AX9" s="70">
        <f t="shared" si="26"/>
        <v>0.42107523234558725</v>
      </c>
      <c r="AY9" s="357">
        <v>48.096253426743829</v>
      </c>
      <c r="AZ9" s="70">
        <f t="shared" si="27"/>
        <v>0.20252141086618403</v>
      </c>
      <c r="BA9" s="70">
        <f>'a28'!Y9</f>
        <v>19.449332578435424</v>
      </c>
      <c r="BB9" s="70">
        <f t="shared" si="28"/>
        <v>8.1896322344312947E-2</v>
      </c>
      <c r="BC9" s="70">
        <f t="shared" si="29"/>
        <v>237.48725243931574</v>
      </c>
      <c r="BD9" s="70">
        <f>'a28'!AA9</f>
        <v>68.992712695046194</v>
      </c>
      <c r="BE9" s="70">
        <f t="shared" si="30"/>
        <v>0.29025839519125474</v>
      </c>
      <c r="BF9" s="70">
        <v>100</v>
      </c>
      <c r="BG9" s="70">
        <f t="shared" si="31"/>
        <v>0.42070877322105332</v>
      </c>
      <c r="BH9" s="357">
        <v>48.770447405481534</v>
      </c>
      <c r="BI9" s="70">
        <f t="shared" si="32"/>
        <v>0.20518155097402038</v>
      </c>
      <c r="BJ9" s="70">
        <f>'a28'!AC9</f>
        <v>19.930956032051533</v>
      </c>
      <c r="BK9" s="70">
        <f t="shared" si="33"/>
        <v>8.3851280613671531E-2</v>
      </c>
      <c r="BL9" s="70">
        <f t="shared" si="34"/>
        <v>237.69411613257927</v>
      </c>
      <c r="BM9" s="70">
        <f>'a28'!AE9</f>
        <v>65.524829213991751</v>
      </c>
      <c r="BN9" s="70">
        <f t="shared" si="35"/>
        <v>0.28316355656926295</v>
      </c>
      <c r="BO9" s="70">
        <v>100</v>
      </c>
      <c r="BP9" s="70">
        <f t="shared" si="36"/>
        <v>0.43214695858955099</v>
      </c>
      <c r="BQ9" s="357">
        <v>47.536231884057969</v>
      </c>
      <c r="BR9" s="70">
        <f t="shared" si="37"/>
        <v>0.20542638031503294</v>
      </c>
      <c r="BS9" s="70">
        <f>'a28'!AG9</f>
        <v>18.341701347350334</v>
      </c>
      <c r="BT9" s="70">
        <f t="shared" si="38"/>
        <v>7.9263104526153164E-2</v>
      </c>
      <c r="BU9" s="70">
        <f t="shared" si="39"/>
        <v>231.40276244540004</v>
      </c>
      <c r="BV9" s="70">
        <f>'a28'!AI9</f>
        <v>63.356060133004469</v>
      </c>
      <c r="BW9" s="70">
        <f t="shared" si="40"/>
        <v>0.27143132222780997</v>
      </c>
      <c r="BX9" s="70">
        <v>100</v>
      </c>
      <c r="BY9" s="70">
        <f t="shared" si="41"/>
        <v>0.42842203517388788</v>
      </c>
      <c r="BZ9" s="357">
        <v>52.385786802030452</v>
      </c>
      <c r="CA9" s="70">
        <f t="shared" si="42"/>
        <v>0.22443225395911284</v>
      </c>
      <c r="CB9" s="70">
        <f>'a28'!AK9</f>
        <v>17.672851166130695</v>
      </c>
      <c r="CC9" s="70">
        <f t="shared" si="43"/>
        <v>7.5714388639189306E-2</v>
      </c>
      <c r="CD9" s="70">
        <f t="shared" si="44"/>
        <v>233.41469810116561</v>
      </c>
      <c r="CE9" s="70">
        <f>'a28'!AM9</f>
        <v>68.577619370427826</v>
      </c>
      <c r="CF9" s="70">
        <f t="shared" si="45"/>
        <v>0.28946619657094957</v>
      </c>
      <c r="CG9" s="70">
        <v>100</v>
      </c>
      <c r="CH9" s="70">
        <f t="shared" si="46"/>
        <v>0.42210009508696028</v>
      </c>
      <c r="CI9" s="357">
        <v>52.159187129551235</v>
      </c>
      <c r="CJ9" s="70">
        <f t="shared" si="47"/>
        <v>0.22016397847042132</v>
      </c>
      <c r="CK9" s="70">
        <f>'a28'!AO9</f>
        <v>16.173824802764827</v>
      </c>
      <c r="CL9" s="70">
        <f t="shared" si="48"/>
        <v>6.8269729871668697E-2</v>
      </c>
      <c r="CM9" s="70">
        <f t="shared" si="49"/>
        <v>236.91063130274392</v>
      </c>
      <c r="CN9" s="70">
        <f>'a28'!AQ9</f>
        <v>68.022550939773737</v>
      </c>
      <c r="CO9" s="70">
        <f t="shared" si="50"/>
        <v>0.29171639405814442</v>
      </c>
      <c r="CP9" s="70">
        <v>100</v>
      </c>
      <c r="CQ9" s="70">
        <f t="shared" si="51"/>
        <v>0.42885247616841982</v>
      </c>
      <c r="CR9" s="357">
        <v>45.763293310463119</v>
      </c>
      <c r="CS9" s="70">
        <f t="shared" si="52"/>
        <v>0.19625701653813793</v>
      </c>
      <c r="CT9" s="70">
        <f>'a28'!AS9</f>
        <v>19.394574558229539</v>
      </c>
      <c r="CU9" s="70">
        <f t="shared" si="53"/>
        <v>8.3174113235297747E-2</v>
      </c>
      <c r="CV9" s="70">
        <f t="shared" si="54"/>
        <v>233.18041880846641</v>
      </c>
    </row>
    <row r="10" spans="1:100" ht="15.75" customHeight="1">
      <c r="A10" s="1">
        <v>1986</v>
      </c>
      <c r="B10" s="70">
        <f>'a28'!C10</f>
        <v>68.497814467723288</v>
      </c>
      <c r="C10" s="70">
        <f t="shared" si="0"/>
        <v>0.28982484154238408</v>
      </c>
      <c r="D10" s="70">
        <v>100</v>
      </c>
      <c r="E10" s="70">
        <f t="shared" si="1"/>
        <v>0.42311545820042457</v>
      </c>
      <c r="F10" s="70">
        <v>48.887240356083083</v>
      </c>
      <c r="G10" s="70">
        <f t="shared" si="2"/>
        <v>0.2068494710341838</v>
      </c>
      <c r="H10" s="70">
        <f>'a28'!E10</f>
        <v>18.957054786926026</v>
      </c>
      <c r="I10" s="70">
        <f t="shared" si="3"/>
        <v>8.0210229223007565E-2</v>
      </c>
      <c r="J10" s="70">
        <f t="shared" si="4"/>
        <v>236.34210961073239</v>
      </c>
      <c r="K10" s="70">
        <f>'a28'!G10</f>
        <v>65.686458235728935</v>
      </c>
      <c r="L10" s="70">
        <f t="shared" si="5"/>
        <v>0.27193097205711692</v>
      </c>
      <c r="M10" s="70">
        <v>100</v>
      </c>
      <c r="N10" s="70">
        <f t="shared" si="6"/>
        <v>0.41398330700254604</v>
      </c>
      <c r="O10" s="70">
        <v>60.245183887915928</v>
      </c>
      <c r="P10" s="70">
        <f t="shared" si="7"/>
        <v>0.24940500456895939</v>
      </c>
      <c r="Q10" s="70">
        <f>'a28'!I10</f>
        <v>15.623991421224142</v>
      </c>
      <c r="R10" s="70">
        <f t="shared" si="8"/>
        <v>6.4680716371377789E-2</v>
      </c>
      <c r="S10" s="70">
        <f t="shared" si="9"/>
        <v>241.55563354486898</v>
      </c>
      <c r="T10" s="70">
        <f>'a28'!K10</f>
        <v>64.380703229624089</v>
      </c>
      <c r="U10" s="70">
        <f t="shared" si="10"/>
        <v>0.26904043485638524</v>
      </c>
      <c r="V10" s="70">
        <v>100</v>
      </c>
      <c r="W10" s="70">
        <f t="shared" si="11"/>
        <v>0.41788986662169475</v>
      </c>
      <c r="X10" s="357">
        <v>57.599999999999994</v>
      </c>
      <c r="Y10" s="70">
        <f t="shared" si="12"/>
        <v>0.24070456317409614</v>
      </c>
      <c r="Z10" s="70">
        <f>'a28'!M10</f>
        <v>17.316795913918213</v>
      </c>
      <c r="AA10" s="70">
        <f t="shared" si="13"/>
        <v>7.2365135347823906E-2</v>
      </c>
      <c r="AB10" s="70">
        <f t="shared" si="14"/>
        <v>239.2974991435423</v>
      </c>
      <c r="AC10" s="70">
        <f>'a28'!O10</f>
        <v>66.959476406695856</v>
      </c>
      <c r="AD10" s="70">
        <f t="shared" si="15"/>
        <v>0.28436310359458394</v>
      </c>
      <c r="AE10" s="70">
        <v>100</v>
      </c>
      <c r="AF10" s="70">
        <f t="shared" si="16"/>
        <v>0.4246794014150147</v>
      </c>
      <c r="AG10" s="357">
        <v>50.578703703703709</v>
      </c>
      <c r="AH10" s="70">
        <f t="shared" si="17"/>
        <v>0.21479733613236279</v>
      </c>
      <c r="AI10" s="70">
        <f>'a28'!Q10</f>
        <v>17.933565556576578</v>
      </c>
      <c r="AJ10" s="70">
        <f t="shared" si="18"/>
        <v>7.616015885803866E-2</v>
      </c>
      <c r="AK10" s="70">
        <f t="shared" si="19"/>
        <v>235.47174566697612</v>
      </c>
      <c r="AL10" s="70">
        <f>'a28'!S10</f>
        <v>66.582117158308947</v>
      </c>
      <c r="AM10" s="70">
        <f t="shared" si="20"/>
        <v>0.28148558726648271</v>
      </c>
      <c r="AN10" s="70">
        <v>100</v>
      </c>
      <c r="AO10" s="70">
        <f t="shared" si="21"/>
        <v>0.42276454892115939</v>
      </c>
      <c r="AP10" s="24">
        <v>52.609308885754579</v>
      </c>
      <c r="AQ10" s="70">
        <f t="shared" si="22"/>
        <v>0.22241350740139978</v>
      </c>
      <c r="AR10" s="70">
        <f>'a28'!U10</f>
        <v>17.346855737573776</v>
      </c>
      <c r="AS10" s="70">
        <f t="shared" si="23"/>
        <v>7.3336356410958037E-2</v>
      </c>
      <c r="AT10" s="70">
        <f t="shared" si="24"/>
        <v>236.53828178163732</v>
      </c>
      <c r="AU10" s="70">
        <f>'a28'!W10</f>
        <v>69.947929166971022</v>
      </c>
      <c r="AV10" s="70">
        <f t="shared" si="25"/>
        <v>0.29505166327249543</v>
      </c>
      <c r="AW10" s="70">
        <v>100</v>
      </c>
      <c r="AX10" s="70">
        <f t="shared" si="26"/>
        <v>0.42181615208104972</v>
      </c>
      <c r="AY10" s="357">
        <v>47.549909255898363</v>
      </c>
      <c r="AZ10" s="70">
        <f t="shared" si="27"/>
        <v>0.20057319754126138</v>
      </c>
      <c r="BA10" s="70">
        <f>'a28'!Y10</f>
        <v>19.572267846521481</v>
      </c>
      <c r="BB10" s="70">
        <f t="shared" si="28"/>
        <v>8.2558987105193452E-2</v>
      </c>
      <c r="BC10" s="70">
        <f t="shared" si="29"/>
        <v>237.07010626939086</v>
      </c>
      <c r="BD10" s="70">
        <f>'a28'!AA10</f>
        <v>69.053937653532088</v>
      </c>
      <c r="BE10" s="70">
        <f t="shared" si="30"/>
        <v>0.29044076131537983</v>
      </c>
      <c r="BF10" s="70">
        <v>100</v>
      </c>
      <c r="BG10" s="70">
        <f t="shared" si="31"/>
        <v>0.4205998545262159</v>
      </c>
      <c r="BH10" s="357">
        <v>48.897176345231749</v>
      </c>
      <c r="BI10" s="70">
        <f t="shared" si="32"/>
        <v>0.205661452575472</v>
      </c>
      <c r="BJ10" s="70">
        <f>'a28'!AC10</f>
        <v>19.804555490577396</v>
      </c>
      <c r="BK10" s="70">
        <f t="shared" si="33"/>
        <v>8.3297931582932236E-2</v>
      </c>
      <c r="BL10" s="70">
        <f t="shared" si="34"/>
        <v>237.75566948934124</v>
      </c>
      <c r="BM10" s="70">
        <f>'a28'!AE10</f>
        <v>65.644330274691455</v>
      </c>
      <c r="BN10" s="70">
        <f t="shared" si="35"/>
        <v>0.28216436066393391</v>
      </c>
      <c r="BO10" s="70">
        <v>100</v>
      </c>
      <c r="BP10" s="70">
        <f t="shared" si="36"/>
        <v>0.42983812841597335</v>
      </c>
      <c r="BQ10" s="357">
        <v>48.799231508165228</v>
      </c>
      <c r="BR10" s="70">
        <f t="shared" si="37"/>
        <v>0.20975770339607536</v>
      </c>
      <c r="BS10" s="70">
        <f>'a28'!AG10</f>
        <v>18.202156195948522</v>
      </c>
      <c r="BT10" s="70">
        <f t="shared" si="38"/>
        <v>7.8239807524017255E-2</v>
      </c>
      <c r="BU10" s="70">
        <f t="shared" si="39"/>
        <v>232.64571797880524</v>
      </c>
      <c r="BV10" s="70">
        <f>'a28'!AI10</f>
        <v>63.254519950579216</v>
      </c>
      <c r="BW10" s="70">
        <f t="shared" si="40"/>
        <v>0.27205300242116248</v>
      </c>
      <c r="BX10" s="70">
        <v>100</v>
      </c>
      <c r="BY10" s="70">
        <f t="shared" si="41"/>
        <v>0.43009258885170198</v>
      </c>
      <c r="BZ10" s="357">
        <v>51.720647773279346</v>
      </c>
      <c r="CA10" s="70">
        <f t="shared" si="42"/>
        <v>0.22244667297896728</v>
      </c>
      <c r="CB10" s="70">
        <f>'a28'!AK10</f>
        <v>17.532907495453074</v>
      </c>
      <c r="CC10" s="70">
        <f t="shared" si="43"/>
        <v>7.5407735748168225E-2</v>
      </c>
      <c r="CD10" s="70">
        <f t="shared" si="44"/>
        <v>232.50807521931165</v>
      </c>
      <c r="CE10" s="70">
        <f>'a28'!AM10</f>
        <v>68.588122140793189</v>
      </c>
      <c r="CF10" s="70">
        <f t="shared" si="45"/>
        <v>0.29123442017618928</v>
      </c>
      <c r="CG10" s="70">
        <v>100</v>
      </c>
      <c r="CH10" s="70">
        <f t="shared" si="46"/>
        <v>0.42461349149982913</v>
      </c>
      <c r="CI10" s="357">
        <v>50.674536256323776</v>
      </c>
      <c r="CJ10" s="70">
        <f t="shared" si="47"/>
        <v>0.21517091769932317</v>
      </c>
      <c r="CK10" s="70">
        <f>'a28'!AO10</f>
        <v>16.245637975609657</v>
      </c>
      <c r="CL10" s="70">
        <f t="shared" si="48"/>
        <v>6.898117062465832E-2</v>
      </c>
      <c r="CM10" s="70">
        <f t="shared" si="49"/>
        <v>235.50829637272665</v>
      </c>
      <c r="CN10" s="70">
        <f>'a28'!AQ10</f>
        <v>67.942393531008065</v>
      </c>
      <c r="CO10" s="70">
        <f t="shared" si="50"/>
        <v>0.29163659622522753</v>
      </c>
      <c r="CP10" s="70">
        <v>100</v>
      </c>
      <c r="CQ10" s="70">
        <f t="shared" si="51"/>
        <v>0.42924098058471871</v>
      </c>
      <c r="CR10" s="357">
        <v>45.568760611205434</v>
      </c>
      <c r="CS10" s="70">
        <f t="shared" si="52"/>
        <v>0.19559979488784127</v>
      </c>
      <c r="CT10" s="70">
        <f>'a28'!AS10</f>
        <v>19.458213935779515</v>
      </c>
      <c r="CU10" s="70">
        <f t="shared" si="53"/>
        <v>8.3522628302212382E-2</v>
      </c>
      <c r="CV10" s="70">
        <f t="shared" si="54"/>
        <v>232.96936807799304</v>
      </c>
    </row>
    <row r="11" spans="1:100" ht="15.75" customHeight="1">
      <c r="A11" s="1">
        <v>1987</v>
      </c>
      <c r="B11" s="70">
        <f>'a28'!C11</f>
        <v>68.371875085195256</v>
      </c>
      <c r="C11" s="70">
        <f t="shared" si="0"/>
        <v>0.29034567263280148</v>
      </c>
      <c r="D11" s="70">
        <v>100</v>
      </c>
      <c r="E11" s="70">
        <f t="shared" si="1"/>
        <v>0.42465658908873594</v>
      </c>
      <c r="F11" s="70">
        <v>48.146290652366808</v>
      </c>
      <c r="G11" s="70">
        <f t="shared" si="2"/>
        <v>0.20445639565708981</v>
      </c>
      <c r="H11" s="70">
        <f>'a28'!E11</f>
        <v>18.96622934644796</v>
      </c>
      <c r="I11" s="70">
        <f t="shared" si="3"/>
        <v>8.0541342621372761E-2</v>
      </c>
      <c r="J11" s="70">
        <f t="shared" si="4"/>
        <v>235.48439508401003</v>
      </c>
      <c r="K11" s="70">
        <f>'a28'!G11</f>
        <v>66.155113847737127</v>
      </c>
      <c r="L11" s="70">
        <f t="shared" si="5"/>
        <v>0.27482119077293554</v>
      </c>
      <c r="M11" s="70">
        <v>100</v>
      </c>
      <c r="N11" s="70">
        <f t="shared" si="6"/>
        <v>0.41541942079559424</v>
      </c>
      <c r="O11" s="70">
        <v>58.771929824561411</v>
      </c>
      <c r="P11" s="70">
        <f t="shared" si="7"/>
        <v>0.24415001046758611</v>
      </c>
      <c r="Q11" s="70">
        <f>'a28'!I11</f>
        <v>15.793526898244565</v>
      </c>
      <c r="R11" s="70">
        <f t="shared" si="8"/>
        <v>6.5609377963883955E-2</v>
      </c>
      <c r="S11" s="70">
        <f t="shared" si="9"/>
        <v>240.72057057054315</v>
      </c>
      <c r="T11" s="70">
        <f>'a28'!K11</f>
        <v>64.418031576247074</v>
      </c>
      <c r="U11" s="70">
        <f t="shared" si="10"/>
        <v>0.2732083504349645</v>
      </c>
      <c r="V11" s="70">
        <v>100</v>
      </c>
      <c r="W11" s="70">
        <f t="shared" si="11"/>
        <v>0.4241178187998294</v>
      </c>
      <c r="X11" s="357">
        <v>53.968253968253968</v>
      </c>
      <c r="Y11" s="70">
        <f t="shared" si="12"/>
        <v>0.22888898157451112</v>
      </c>
      <c r="Z11" s="70">
        <f>'a28'!M11</f>
        <v>17.397252819863031</v>
      </c>
      <c r="AA11" s="70">
        <f t="shared" si="13"/>
        <v>7.3784849190694904E-2</v>
      </c>
      <c r="AB11" s="70">
        <f t="shared" si="14"/>
        <v>235.78353836436409</v>
      </c>
      <c r="AC11" s="70">
        <f>'a28'!O11</f>
        <v>67.016671777047151</v>
      </c>
      <c r="AD11" s="70">
        <f t="shared" si="15"/>
        <v>0.28652491510931039</v>
      </c>
      <c r="AE11" s="70">
        <v>100</v>
      </c>
      <c r="AF11" s="70">
        <f t="shared" si="16"/>
        <v>0.42754274050273511</v>
      </c>
      <c r="AG11" s="357">
        <v>48.904267589388695</v>
      </c>
      <c r="AH11" s="70">
        <f t="shared" si="17"/>
        <v>0.20908664587446329</v>
      </c>
      <c r="AI11" s="70">
        <f>'a28'!Q11</f>
        <v>17.973805010261792</v>
      </c>
      <c r="AJ11" s="70">
        <f t="shared" si="18"/>
        <v>7.684569851349117E-2</v>
      </c>
      <c r="AK11" s="70">
        <f t="shared" si="19"/>
        <v>233.89474437669764</v>
      </c>
      <c r="AL11" s="70">
        <f>'a28'!S11</f>
        <v>66.720988007167108</v>
      </c>
      <c r="AM11" s="70">
        <f t="shared" si="20"/>
        <v>0.28415630372814077</v>
      </c>
      <c r="AN11" s="70">
        <v>100</v>
      </c>
      <c r="AO11" s="70">
        <f t="shared" si="21"/>
        <v>0.42588743394749629</v>
      </c>
      <c r="AP11" s="24">
        <v>50.632911392405063</v>
      </c>
      <c r="AQ11" s="70">
        <f t="shared" si="22"/>
        <v>0.21563920706202344</v>
      </c>
      <c r="AR11" s="70">
        <f>'a28'!U11</f>
        <v>17.44992909828407</v>
      </c>
      <c r="AS11" s="70">
        <f t="shared" si="23"/>
        <v>7.4317055262339504E-2</v>
      </c>
      <c r="AT11" s="70">
        <f t="shared" si="24"/>
        <v>234.80382849785624</v>
      </c>
      <c r="AU11" s="70">
        <f>'a28'!W11</f>
        <v>69.821942959464366</v>
      </c>
      <c r="AV11" s="70">
        <f t="shared" si="25"/>
        <v>0.29603329960531538</v>
      </c>
      <c r="AW11" s="70">
        <v>100</v>
      </c>
      <c r="AX11" s="70">
        <f t="shared" si="26"/>
        <v>0.42398318788862643</v>
      </c>
      <c r="AY11" s="357">
        <v>46.331582895723933</v>
      </c>
      <c r="AZ11" s="70">
        <f t="shared" si="27"/>
        <v>0.1964381221605519</v>
      </c>
      <c r="BA11" s="70">
        <f>'a28'!Y11</f>
        <v>19.704882818950914</v>
      </c>
      <c r="BB11" s="70">
        <f t="shared" si="28"/>
        <v>8.3545390345506315E-2</v>
      </c>
      <c r="BC11" s="70">
        <f t="shared" si="29"/>
        <v>235.85840867413921</v>
      </c>
      <c r="BD11" s="70">
        <f>'a28'!AA11</f>
        <v>68.935203510706899</v>
      </c>
      <c r="BE11" s="70">
        <f t="shared" si="30"/>
        <v>0.29061694107119679</v>
      </c>
      <c r="BF11" s="70">
        <v>100</v>
      </c>
      <c r="BG11" s="70">
        <f t="shared" si="31"/>
        <v>0.42157986960328431</v>
      </c>
      <c r="BH11" s="357">
        <v>48.589636439615546</v>
      </c>
      <c r="BI11" s="70">
        <f t="shared" si="32"/>
        <v>0.20484412594284113</v>
      </c>
      <c r="BJ11" s="70">
        <f>'a28'!AC11</f>
        <v>19.678136781232929</v>
      </c>
      <c r="BK11" s="70">
        <f t="shared" si="33"/>
        <v>8.2959063382677709E-2</v>
      </c>
      <c r="BL11" s="70">
        <f t="shared" si="34"/>
        <v>237.2029767315554</v>
      </c>
      <c r="BM11" s="70">
        <f>'a28'!AE11</f>
        <v>65.461186682483998</v>
      </c>
      <c r="BN11" s="70">
        <f t="shared" si="35"/>
        <v>0.28358832149186575</v>
      </c>
      <c r="BO11" s="70">
        <v>100</v>
      </c>
      <c r="BP11" s="70">
        <f t="shared" si="36"/>
        <v>0.43321598013093743</v>
      </c>
      <c r="BQ11" s="357">
        <v>47.323135755258129</v>
      </c>
      <c r="BR11" s="70">
        <f t="shared" si="37"/>
        <v>0.2050113863908356</v>
      </c>
      <c r="BS11" s="70">
        <f>'a28'!AG11</f>
        <v>18.047421049133582</v>
      </c>
      <c r="BT11" s="70">
        <f t="shared" si="38"/>
        <v>7.8184311986361166E-2</v>
      </c>
      <c r="BU11" s="70">
        <f t="shared" si="39"/>
        <v>230.83174348687572</v>
      </c>
      <c r="BV11" s="70">
        <f>'a28'!AI11</f>
        <v>63.023201997678157</v>
      </c>
      <c r="BW11" s="70">
        <f t="shared" si="40"/>
        <v>0.27171446817614098</v>
      </c>
      <c r="BX11" s="70">
        <v>100</v>
      </c>
      <c r="BY11" s="70">
        <f t="shared" si="41"/>
        <v>0.43113402614191393</v>
      </c>
      <c r="BZ11" s="357">
        <v>51.521298174442187</v>
      </c>
      <c r="CA11" s="70">
        <f t="shared" si="42"/>
        <v>0.22212584714005298</v>
      </c>
      <c r="CB11" s="70">
        <f>'a28'!AK11</f>
        <v>17.401933967790441</v>
      </c>
      <c r="CC11" s="70">
        <f t="shared" si="43"/>
        <v>7.5025658541892234E-2</v>
      </c>
      <c r="CD11" s="70">
        <f t="shared" si="44"/>
        <v>231.94643413991076</v>
      </c>
      <c r="CE11" s="70">
        <f>'a28'!AM11</f>
        <v>68.297624173606451</v>
      </c>
      <c r="CF11" s="70">
        <f t="shared" si="45"/>
        <v>0.2901024057508807</v>
      </c>
      <c r="CG11" s="70">
        <v>100</v>
      </c>
      <c r="CH11" s="70">
        <f t="shared" si="46"/>
        <v>0.42476207519820358</v>
      </c>
      <c r="CI11" s="357">
        <v>50.714886459209417</v>
      </c>
      <c r="CJ11" s="70">
        <f t="shared" si="47"/>
        <v>0.21541760415855066</v>
      </c>
      <c r="CK11" s="70">
        <f>'a28'!AO11</f>
        <v>16.413403870821842</v>
      </c>
      <c r="CL11" s="70">
        <f t="shared" si="48"/>
        <v>6.9717914892365132E-2</v>
      </c>
      <c r="CM11" s="70">
        <f t="shared" si="49"/>
        <v>235.4259145036377</v>
      </c>
      <c r="CN11" s="70">
        <f>'a28'!AQ11</f>
        <v>67.68882367971932</v>
      </c>
      <c r="CO11" s="70">
        <f t="shared" si="50"/>
        <v>0.29177460684930351</v>
      </c>
      <c r="CP11" s="70">
        <v>100</v>
      </c>
      <c r="CQ11" s="70">
        <f t="shared" si="51"/>
        <v>0.43105285479606287</v>
      </c>
      <c r="CR11" s="357">
        <v>44.833333333333329</v>
      </c>
      <c r="CS11" s="70">
        <f t="shared" si="52"/>
        <v>0.19325536323356815</v>
      </c>
      <c r="CT11" s="70">
        <f>'a28'!AS11</f>
        <v>19.467954842978092</v>
      </c>
      <c r="CU11" s="70">
        <f t="shared" si="53"/>
        <v>8.3917175121065432E-2</v>
      </c>
      <c r="CV11" s="70">
        <f t="shared" si="54"/>
        <v>231.99011185603075</v>
      </c>
    </row>
    <row r="12" spans="1:100" ht="15.75" customHeight="1">
      <c r="A12" s="1">
        <v>1988</v>
      </c>
      <c r="B12" s="70">
        <f>'a28'!C12</f>
        <v>68.260602789358984</v>
      </c>
      <c r="C12" s="70">
        <f t="shared" si="0"/>
        <v>0.29032622457201213</v>
      </c>
      <c r="D12" s="70">
        <v>100</v>
      </c>
      <c r="E12" s="70">
        <f t="shared" si="1"/>
        <v>0.4253203351688985</v>
      </c>
      <c r="F12" s="70">
        <v>47.781205957414393</v>
      </c>
      <c r="G12" s="70">
        <f t="shared" si="2"/>
        <v>0.2032231853258166</v>
      </c>
      <c r="H12" s="70">
        <f>'a28'!E12</f>
        <v>19.075094281832385</v>
      </c>
      <c r="I12" s="70">
        <f t="shared" si="3"/>
        <v>8.1130254933272888E-2</v>
      </c>
      <c r="J12" s="70">
        <f t="shared" si="4"/>
        <v>235.11690302860575</v>
      </c>
      <c r="K12" s="70">
        <f>'a28'!G12</f>
        <v>66.66173897617665</v>
      </c>
      <c r="L12" s="70">
        <f t="shared" si="5"/>
        <v>0.27749490760272993</v>
      </c>
      <c r="M12" s="70">
        <v>100</v>
      </c>
      <c r="N12" s="70">
        <f t="shared" si="6"/>
        <v>0.41627313038128233</v>
      </c>
      <c r="O12" s="70">
        <v>57.443082311733797</v>
      </c>
      <c r="P12" s="70">
        <f t="shared" si="7"/>
        <v>0.23912011692655097</v>
      </c>
      <c r="Q12" s="70">
        <f>'a28'!I12</f>
        <v>16.122069908275389</v>
      </c>
      <c r="R12" s="70">
        <f t="shared" si="8"/>
        <v>6.7111845089436697E-2</v>
      </c>
      <c r="S12" s="70">
        <f t="shared" si="9"/>
        <v>240.22689119618585</v>
      </c>
      <c r="T12" s="70">
        <f>'a28'!K12</f>
        <v>64.375159526332482</v>
      </c>
      <c r="U12" s="70">
        <f t="shared" si="10"/>
        <v>0.2753520763530668</v>
      </c>
      <c r="V12" s="70">
        <v>100</v>
      </c>
      <c r="W12" s="70">
        <f t="shared" si="11"/>
        <v>0.42773032079312329</v>
      </c>
      <c r="X12" s="357">
        <v>51.968503937007867</v>
      </c>
      <c r="Y12" s="70">
        <f t="shared" si="12"/>
        <v>0.22228504860115064</v>
      </c>
      <c r="Z12" s="70">
        <f>'a28'!M12</f>
        <v>17.448506833527986</v>
      </c>
      <c r="AA12" s="70">
        <f t="shared" si="13"/>
        <v>7.4632554252659286E-2</v>
      </c>
      <c r="AB12" s="70">
        <f t="shared" si="14"/>
        <v>233.79217029686833</v>
      </c>
      <c r="AC12" s="70">
        <f>'a28'!O12</f>
        <v>67.091759397959919</v>
      </c>
      <c r="AD12" s="70">
        <f t="shared" si="15"/>
        <v>0.28629225586501239</v>
      </c>
      <c r="AE12" s="70">
        <v>100</v>
      </c>
      <c r="AF12" s="70">
        <f t="shared" si="16"/>
        <v>0.42671746639829178</v>
      </c>
      <c r="AG12" s="357">
        <v>49.082568807339449</v>
      </c>
      <c r="AH12" s="70">
        <f t="shared" si="17"/>
        <v>0.20944389405787714</v>
      </c>
      <c r="AI12" s="70">
        <f>'a28'!Q12</f>
        <v>18.17276999072687</v>
      </c>
      <c r="AJ12" s="70">
        <f t="shared" si="18"/>
        <v>7.7546383678818775E-2</v>
      </c>
      <c r="AK12" s="70">
        <f t="shared" si="19"/>
        <v>234.34709819602622</v>
      </c>
      <c r="AL12" s="70">
        <f>'a28'!S12</f>
        <v>66.908833995802013</v>
      </c>
      <c r="AM12" s="70">
        <f t="shared" si="20"/>
        <v>0.28464638454868807</v>
      </c>
      <c r="AN12" s="70">
        <v>100</v>
      </c>
      <c r="AO12" s="70">
        <f t="shared" si="21"/>
        <v>0.42542421911962675</v>
      </c>
      <c r="AP12" s="24">
        <v>50.489510489510494</v>
      </c>
      <c r="AQ12" s="70">
        <f t="shared" si="22"/>
        <v>0.21479460573732206</v>
      </c>
      <c r="AR12" s="70">
        <f>'a28'!U12</f>
        <v>17.661145561916289</v>
      </c>
      <c r="AS12" s="70">
        <f t="shared" si="23"/>
        <v>7.5134790594362996E-2</v>
      </c>
      <c r="AT12" s="70">
        <f t="shared" si="24"/>
        <v>235.05949004722882</v>
      </c>
      <c r="AU12" s="70">
        <f>'a28'!W12</f>
        <v>69.667593329722635</v>
      </c>
      <c r="AV12" s="70">
        <f t="shared" si="25"/>
        <v>0.294051229702604</v>
      </c>
      <c r="AW12" s="70">
        <v>100</v>
      </c>
      <c r="AX12" s="70">
        <f t="shared" si="26"/>
        <v>0.4220774906216711</v>
      </c>
      <c r="AY12" s="357">
        <v>47.29247247842904</v>
      </c>
      <c r="AZ12" s="70">
        <f t="shared" si="27"/>
        <v>0.19961088108989772</v>
      </c>
      <c r="BA12" s="70">
        <f>'a28'!Y12</f>
        <v>19.963253302544349</v>
      </c>
      <c r="BB12" s="70">
        <f t="shared" si="28"/>
        <v>8.4260398585827068E-2</v>
      </c>
      <c r="BC12" s="70">
        <f t="shared" si="29"/>
        <v>236.92331911069604</v>
      </c>
      <c r="BD12" s="70">
        <f>'a28'!AA12</f>
        <v>68.811693103301081</v>
      </c>
      <c r="BE12" s="70">
        <f t="shared" si="30"/>
        <v>0.29210735301228563</v>
      </c>
      <c r="BF12" s="70">
        <v>100</v>
      </c>
      <c r="BG12" s="70">
        <f t="shared" si="31"/>
        <v>0.42450249345524743</v>
      </c>
      <c r="BH12" s="357">
        <v>47.125846848696369</v>
      </c>
      <c r="BI12" s="70">
        <f t="shared" si="32"/>
        <v>0.20005039493461724</v>
      </c>
      <c r="BJ12" s="70">
        <f>'a28'!AC12</f>
        <v>19.632336648838962</v>
      </c>
      <c r="BK12" s="70">
        <f t="shared" si="33"/>
        <v>8.3339758597849756E-2</v>
      </c>
      <c r="BL12" s="70">
        <f t="shared" si="34"/>
        <v>235.56987660083641</v>
      </c>
      <c r="BM12" s="70">
        <f>'a28'!AE12</f>
        <v>65.319393332317148</v>
      </c>
      <c r="BN12" s="70">
        <f t="shared" si="35"/>
        <v>0.28341104784471677</v>
      </c>
      <c r="BO12" s="70">
        <v>100</v>
      </c>
      <c r="BP12" s="70">
        <f t="shared" si="36"/>
        <v>0.43388499706793432</v>
      </c>
      <c r="BQ12" s="357">
        <v>47.137404580152669</v>
      </c>
      <c r="BR12" s="70">
        <f t="shared" si="37"/>
        <v>0.20452212648049575</v>
      </c>
      <c r="BS12" s="70">
        <f>'a28'!AG12</f>
        <v>18.019020969884373</v>
      </c>
      <c r="BT12" s="70">
        <f t="shared" si="38"/>
        <v>7.8181828606853285E-2</v>
      </c>
      <c r="BU12" s="70">
        <f t="shared" si="39"/>
        <v>230.47581888235416</v>
      </c>
      <c r="BV12" s="70">
        <f>'a28'!AI12</f>
        <v>62.861824989666658</v>
      </c>
      <c r="BW12" s="70">
        <f t="shared" si="40"/>
        <v>0.27238212687403768</v>
      </c>
      <c r="BX12" s="70">
        <v>100</v>
      </c>
      <c r="BY12" s="70">
        <f t="shared" si="41"/>
        <v>0.43330292577221918</v>
      </c>
      <c r="BZ12" s="357">
        <v>50.460593654042981</v>
      </c>
      <c r="CA12" s="70">
        <f t="shared" si="42"/>
        <v>0.218647228664999</v>
      </c>
      <c r="CB12" s="70">
        <f>'a28'!AK12</f>
        <v>17.463006637652263</v>
      </c>
      <c r="CC12" s="70">
        <f t="shared" si="43"/>
        <v>7.5667718688744098E-2</v>
      </c>
      <c r="CD12" s="70">
        <f t="shared" si="44"/>
        <v>230.78542528136191</v>
      </c>
      <c r="CE12" s="70">
        <f>'a28'!AM12</f>
        <v>68.06873200266709</v>
      </c>
      <c r="CF12" s="70">
        <f t="shared" si="45"/>
        <v>0.28789578620199174</v>
      </c>
      <c r="CG12" s="70">
        <v>100</v>
      </c>
      <c r="CH12" s="70">
        <f t="shared" si="46"/>
        <v>0.42294865459035041</v>
      </c>
      <c r="CI12" s="357">
        <v>51.721277478224806</v>
      </c>
      <c r="CJ12" s="70">
        <f t="shared" si="47"/>
        <v>0.21875444723109375</v>
      </c>
      <c r="CK12" s="70">
        <f>'a28'!AO12</f>
        <v>16.645309356699915</v>
      </c>
      <c r="CL12" s="70">
        <f t="shared" si="48"/>
        <v>7.0401111976563999E-2</v>
      </c>
      <c r="CM12" s="70">
        <f t="shared" si="49"/>
        <v>236.43531883759184</v>
      </c>
      <c r="CN12" s="70">
        <f>'a28'!AQ12</f>
        <v>67.534587725992452</v>
      </c>
      <c r="CO12" s="70">
        <f t="shared" si="50"/>
        <v>0.29200302374492393</v>
      </c>
      <c r="CP12" s="70">
        <v>100</v>
      </c>
      <c r="CQ12" s="70">
        <f t="shared" si="51"/>
        <v>0.43237551834870969</v>
      </c>
      <c r="CR12" s="357">
        <v>44.183773216031277</v>
      </c>
      <c r="CS12" s="70">
        <f t="shared" si="52"/>
        <v>0.19103981846883358</v>
      </c>
      <c r="CT12" s="70">
        <f>'a28'!AS12</f>
        <v>19.562078759814959</v>
      </c>
      <c r="CU12" s="70">
        <f t="shared" si="53"/>
        <v>8.458163943753276E-2</v>
      </c>
      <c r="CV12" s="70">
        <f t="shared" si="54"/>
        <v>231.2804397018387</v>
      </c>
    </row>
    <row r="13" spans="1:100" ht="15.75" customHeight="1">
      <c r="A13" s="1">
        <v>1989</v>
      </c>
      <c r="B13" s="70">
        <f>'a28'!C13</f>
        <v>68.168699964999533</v>
      </c>
      <c r="C13" s="70">
        <f t="shared" si="0"/>
        <v>0.29135118239945307</v>
      </c>
      <c r="D13" s="70">
        <v>100</v>
      </c>
      <c r="E13" s="70">
        <f t="shared" si="1"/>
        <v>0.42739729897892159</v>
      </c>
      <c r="F13" s="70">
        <v>46.682945154019535</v>
      </c>
      <c r="G13" s="70">
        <f t="shared" si="2"/>
        <v>0.19952164667209085</v>
      </c>
      <c r="H13" s="70">
        <f>'a28'!E13</f>
        <v>19.122692666704332</v>
      </c>
      <c r="I13" s="70">
        <f t="shared" si="3"/>
        <v>8.1729871949534627E-2</v>
      </c>
      <c r="J13" s="70">
        <f t="shared" si="4"/>
        <v>233.97433778572338</v>
      </c>
      <c r="K13" s="70">
        <f>'a28'!G13</f>
        <v>67.202727946009972</v>
      </c>
      <c r="L13" s="70">
        <f t="shared" si="5"/>
        <v>0.281777627134223</v>
      </c>
      <c r="M13" s="70">
        <v>100</v>
      </c>
      <c r="N13" s="70">
        <f t="shared" si="6"/>
        <v>0.41929492409980801</v>
      </c>
      <c r="O13" s="70">
        <v>54.81611208406305</v>
      </c>
      <c r="P13" s="70">
        <f t="shared" si="7"/>
        <v>0.22984117555733785</v>
      </c>
      <c r="Q13" s="70">
        <f>'a28'!I13</f>
        <v>16.476773086856149</v>
      </c>
      <c r="R13" s="70">
        <f t="shared" si="8"/>
        <v>6.9086273208631088E-2</v>
      </c>
      <c r="S13" s="70">
        <f t="shared" si="9"/>
        <v>238.49561311692918</v>
      </c>
      <c r="T13" s="70">
        <f>'a28'!K13</f>
        <v>64.323526926002472</v>
      </c>
      <c r="U13" s="70">
        <f t="shared" si="10"/>
        <v>0.27402726599277155</v>
      </c>
      <c r="V13" s="70">
        <v>100</v>
      </c>
      <c r="W13" s="70">
        <f t="shared" si="11"/>
        <v>0.4260140559581122</v>
      </c>
      <c r="X13" s="357">
        <v>52.755905511811022</v>
      </c>
      <c r="Y13" s="70">
        <f t="shared" si="12"/>
        <v>0.22474757282829538</v>
      </c>
      <c r="Z13" s="70">
        <f>'a28'!M13</f>
        <v>17.654606501578911</v>
      </c>
      <c r="AA13" s="70">
        <f t="shared" si="13"/>
        <v>7.521110522082089E-2</v>
      </c>
      <c r="AB13" s="70">
        <f t="shared" si="14"/>
        <v>234.73403893939241</v>
      </c>
      <c r="AC13" s="70">
        <f>'a28'!O13</f>
        <v>67.163693614252949</v>
      </c>
      <c r="AD13" s="70">
        <f t="shared" si="15"/>
        <v>0.28847677190474497</v>
      </c>
      <c r="AE13" s="70">
        <v>100</v>
      </c>
      <c r="AF13" s="70">
        <f t="shared" si="16"/>
        <v>0.42951296508732612</v>
      </c>
      <c r="AG13" s="357">
        <v>47.320410490307871</v>
      </c>
      <c r="AH13" s="70">
        <f t="shared" si="17"/>
        <v>0.20324729818841547</v>
      </c>
      <c r="AI13" s="70">
        <f>'a28'!Q13</f>
        <v>18.337738606679714</v>
      </c>
      <c r="AJ13" s="70">
        <f t="shared" si="18"/>
        <v>7.8762964819513365E-2</v>
      </c>
      <c r="AK13" s="70">
        <f t="shared" si="19"/>
        <v>232.82184271124055</v>
      </c>
      <c r="AL13" s="70">
        <f>'a28'!S13</f>
        <v>67.069725177485864</v>
      </c>
      <c r="AM13" s="70">
        <f t="shared" si="20"/>
        <v>0.28781395546766858</v>
      </c>
      <c r="AN13" s="70">
        <v>100</v>
      </c>
      <c r="AO13" s="70">
        <f t="shared" si="21"/>
        <v>0.42912648695969707</v>
      </c>
      <c r="AP13" s="24">
        <v>48.055555555555557</v>
      </c>
      <c r="AQ13" s="70">
        <f t="shared" si="22"/>
        <v>0.20621911734452111</v>
      </c>
      <c r="AR13" s="70">
        <f>'a28'!U13</f>
        <v>17.906245026383125</v>
      </c>
      <c r="AS13" s="70">
        <f t="shared" si="23"/>
        <v>7.6840440228113385E-2</v>
      </c>
      <c r="AT13" s="70">
        <f t="shared" si="24"/>
        <v>233.03152575942451</v>
      </c>
      <c r="AU13" s="70">
        <f>'a28'!W13</f>
        <v>69.535797749875528</v>
      </c>
      <c r="AV13" s="70">
        <f t="shared" si="25"/>
        <v>0.29467974156093102</v>
      </c>
      <c r="AW13" s="70">
        <v>100</v>
      </c>
      <c r="AX13" s="70">
        <f t="shared" si="26"/>
        <v>0.42378134873912271</v>
      </c>
      <c r="AY13" s="357">
        <v>46.273932253313696</v>
      </c>
      <c r="AZ13" s="70">
        <f t="shared" si="27"/>
        <v>0.19610029421772068</v>
      </c>
      <c r="BA13" s="70">
        <f>'a28'!Y13</f>
        <v>20.161013630361779</v>
      </c>
      <c r="BB13" s="70">
        <f t="shared" si="28"/>
        <v>8.5438615482225505E-2</v>
      </c>
      <c r="BC13" s="70">
        <f t="shared" si="29"/>
        <v>235.97074363355102</v>
      </c>
      <c r="BD13" s="70">
        <f>'a28'!AA13</f>
        <v>68.742723296980543</v>
      </c>
      <c r="BE13" s="70">
        <f t="shared" si="30"/>
        <v>0.29398203307100323</v>
      </c>
      <c r="BF13" s="70">
        <v>100</v>
      </c>
      <c r="BG13" s="70">
        <f t="shared" si="31"/>
        <v>0.42765549424184091</v>
      </c>
      <c r="BH13" s="357">
        <v>45.592981040742238</v>
      </c>
      <c r="BI13" s="70">
        <f t="shared" si="32"/>
        <v>0.19498088840937502</v>
      </c>
      <c r="BJ13" s="70">
        <f>'a28'!AC13</f>
        <v>19.497372394478838</v>
      </c>
      <c r="BK13" s="70">
        <f t="shared" si="33"/>
        <v>8.3381584277780724E-2</v>
      </c>
      <c r="BL13" s="70">
        <f t="shared" si="34"/>
        <v>233.83307673220165</v>
      </c>
      <c r="BM13" s="70">
        <f>'a28'!AE13</f>
        <v>65.130296287706386</v>
      </c>
      <c r="BN13" s="70">
        <f t="shared" si="35"/>
        <v>0.28413056808395648</v>
      </c>
      <c r="BO13" s="70">
        <v>100</v>
      </c>
      <c r="BP13" s="70">
        <f t="shared" si="36"/>
        <v>0.43624946342764809</v>
      </c>
      <c r="BQ13" s="357">
        <v>46.04385128693994</v>
      </c>
      <c r="BR13" s="70">
        <f t="shared" si="37"/>
        <v>0.20086605418069972</v>
      </c>
      <c r="BS13" s="70">
        <f>'a28'!AG13</f>
        <v>18.052495397683622</v>
      </c>
      <c r="BT13" s="70">
        <f t="shared" si="38"/>
        <v>7.8753914307695669E-2</v>
      </c>
      <c r="BU13" s="70">
        <f t="shared" si="39"/>
        <v>229.22664297232996</v>
      </c>
      <c r="BV13" s="70">
        <f>'a28'!AI13</f>
        <v>62.558622928885399</v>
      </c>
      <c r="BW13" s="70">
        <f t="shared" si="40"/>
        <v>0.27262678508834803</v>
      </c>
      <c r="BX13" s="70">
        <v>100</v>
      </c>
      <c r="BY13" s="70">
        <f t="shared" si="41"/>
        <v>0.43579409572084288</v>
      </c>
      <c r="BZ13" s="357">
        <v>49.378881987577635</v>
      </c>
      <c r="CA13" s="70">
        <f t="shared" si="42"/>
        <v>0.21519025223482613</v>
      </c>
      <c r="CB13" s="70">
        <f>'a28'!AK13</f>
        <v>17.528660371047213</v>
      </c>
      <c r="CC13" s="70">
        <f t="shared" si="43"/>
        <v>7.6388866955982945E-2</v>
      </c>
      <c r="CD13" s="70">
        <f t="shared" si="44"/>
        <v>229.46616528751025</v>
      </c>
      <c r="CE13" s="70">
        <f>'a28'!AM13</f>
        <v>67.824602483664052</v>
      </c>
      <c r="CF13" s="70">
        <f t="shared" si="45"/>
        <v>0.28833801132147774</v>
      </c>
      <c r="CG13" s="70">
        <v>100</v>
      </c>
      <c r="CH13" s="70">
        <f t="shared" si="46"/>
        <v>0.42512303907851967</v>
      </c>
      <c r="CI13" s="357">
        <v>50.611246943765273</v>
      </c>
      <c r="CJ13" s="70">
        <f t="shared" si="47"/>
        <v>0.21516007112286933</v>
      </c>
      <c r="CK13" s="70">
        <f>'a28'!AO13</f>
        <v>16.790169413507051</v>
      </c>
      <c r="CL13" s="70">
        <f t="shared" si="48"/>
        <v>7.1378878477133242E-2</v>
      </c>
      <c r="CM13" s="70">
        <f t="shared" si="49"/>
        <v>235.22601884093638</v>
      </c>
      <c r="CN13" s="70">
        <f>'a28'!AQ13</f>
        <v>67.390563780118711</v>
      </c>
      <c r="CO13" s="70">
        <f t="shared" si="50"/>
        <v>0.29035679971997963</v>
      </c>
      <c r="CP13" s="70">
        <v>100</v>
      </c>
      <c r="CQ13" s="70">
        <f t="shared" si="51"/>
        <v>0.43085676010569229</v>
      </c>
      <c r="CR13" s="357">
        <v>45.111111111111114</v>
      </c>
      <c r="CS13" s="70">
        <f t="shared" si="52"/>
        <v>0.19436427178101232</v>
      </c>
      <c r="CT13" s="70">
        <f>'a28'!AS13</f>
        <v>19.594022006897685</v>
      </c>
      <c r="CU13" s="70">
        <f t="shared" si="53"/>
        <v>8.4422168393315705E-2</v>
      </c>
      <c r="CV13" s="70">
        <f t="shared" si="54"/>
        <v>232.09569689812753</v>
      </c>
    </row>
    <row r="14" spans="1:100" ht="15.75" customHeight="1">
      <c r="A14" s="1">
        <v>1990</v>
      </c>
      <c r="B14" s="70">
        <f>'a28'!C14</f>
        <v>68.026333912315195</v>
      </c>
      <c r="C14" s="70">
        <f t="shared" si="0"/>
        <v>0.29174415807852666</v>
      </c>
      <c r="D14" s="70">
        <v>100</v>
      </c>
      <c r="E14" s="70">
        <f t="shared" si="1"/>
        <v>0.42886944114110276</v>
      </c>
      <c r="F14" s="70">
        <v>45.935440882505368</v>
      </c>
      <c r="G14" s="70">
        <f t="shared" si="2"/>
        <v>0.19700306859850242</v>
      </c>
      <c r="H14" s="70">
        <f>'a28'!E14</f>
        <v>19.209419995667929</v>
      </c>
      <c r="I14" s="70">
        <f t="shared" si="3"/>
        <v>8.2383332181868288E-2</v>
      </c>
      <c r="J14" s="70">
        <f t="shared" si="4"/>
        <v>233.17119479048847</v>
      </c>
      <c r="K14" s="70">
        <f>'a28'!G14</f>
        <v>67.697205248645574</v>
      </c>
      <c r="L14" s="70">
        <f t="shared" si="5"/>
        <v>0.28230040445490978</v>
      </c>
      <c r="M14" s="70">
        <v>100</v>
      </c>
      <c r="N14" s="70">
        <f t="shared" si="6"/>
        <v>0.41700451801229682</v>
      </c>
      <c r="O14" s="70">
        <v>55.24475524475524</v>
      </c>
      <c r="P14" s="70">
        <f t="shared" si="7"/>
        <v>0.23037312533546467</v>
      </c>
      <c r="Q14" s="70">
        <f>'a28'!I14</f>
        <v>16.863594795693562</v>
      </c>
      <c r="R14" s="70">
        <f t="shared" si="8"/>
        <v>7.0321952197328716E-2</v>
      </c>
      <c r="S14" s="70">
        <f t="shared" si="9"/>
        <v>239.80555528909437</v>
      </c>
      <c r="T14" s="70">
        <f>'a28'!K14</f>
        <v>64.280236802552068</v>
      </c>
      <c r="U14" s="70">
        <f t="shared" si="10"/>
        <v>0.27685793459700303</v>
      </c>
      <c r="V14" s="70">
        <v>100</v>
      </c>
      <c r="W14" s="70">
        <f t="shared" si="11"/>
        <v>0.43070459657362548</v>
      </c>
      <c r="X14" s="357">
        <v>50</v>
      </c>
      <c r="Y14" s="70">
        <f t="shared" si="12"/>
        <v>0.21535229828681274</v>
      </c>
      <c r="Z14" s="70">
        <f>'a28'!M14</f>
        <v>17.897457133216772</v>
      </c>
      <c r="AA14" s="70">
        <f t="shared" si="13"/>
        <v>7.7085170542558853E-2</v>
      </c>
      <c r="AB14" s="70">
        <f t="shared" si="14"/>
        <v>232.17769393576881</v>
      </c>
      <c r="AC14" s="70">
        <f>'a28'!O14</f>
        <v>67.19581833618723</v>
      </c>
      <c r="AD14" s="70">
        <f t="shared" si="15"/>
        <v>0.29032505759432903</v>
      </c>
      <c r="AE14" s="70">
        <v>100</v>
      </c>
      <c r="AF14" s="70">
        <f t="shared" si="16"/>
        <v>0.43205822145331196</v>
      </c>
      <c r="AG14" s="357">
        <v>45.701357466063349</v>
      </c>
      <c r="AH14" s="70">
        <f t="shared" si="17"/>
        <v>0.1974564722478937</v>
      </c>
      <c r="AI14" s="70">
        <f>'a28'!Q14</f>
        <v>18.553112688107323</v>
      </c>
      <c r="AJ14" s="70">
        <f t="shared" si="18"/>
        <v>8.0160248704465253E-2</v>
      </c>
      <c r="AK14" s="70">
        <f t="shared" si="19"/>
        <v>231.45028849035791</v>
      </c>
      <c r="AL14" s="70">
        <f>'a28'!S14</f>
        <v>67.191916298726213</v>
      </c>
      <c r="AM14" s="70">
        <f t="shared" si="20"/>
        <v>0.28995853423257556</v>
      </c>
      <c r="AN14" s="70">
        <v>100</v>
      </c>
      <c r="AO14" s="70">
        <f t="shared" si="21"/>
        <v>0.43153782509112998</v>
      </c>
      <c r="AP14" s="24">
        <v>46.418732782369148</v>
      </c>
      <c r="AQ14" s="70">
        <f t="shared" si="22"/>
        <v>0.20031438988389919</v>
      </c>
      <c r="AR14" s="70">
        <f>'a28'!U14</f>
        <v>18.118747939623539</v>
      </c>
      <c r="AS14" s="70">
        <f t="shared" si="23"/>
        <v>7.8189250792395346E-2</v>
      </c>
      <c r="AT14" s="70">
        <f t="shared" si="24"/>
        <v>231.72939702071889</v>
      </c>
      <c r="AU14" s="70">
        <f>'a28'!W14</f>
        <v>69.354004710028008</v>
      </c>
      <c r="AV14" s="70">
        <f t="shared" si="25"/>
        <v>0.29455116945772036</v>
      </c>
      <c r="AW14" s="70">
        <v>100</v>
      </c>
      <c r="AX14" s="70">
        <f t="shared" si="26"/>
        <v>0.42470679334128014</v>
      </c>
      <c r="AY14" s="357">
        <v>45.679731895672447</v>
      </c>
      <c r="AZ14" s="70">
        <f t="shared" si="27"/>
        <v>0.1940049245410044</v>
      </c>
      <c r="BA14" s="70">
        <f>'a28'!Y14</f>
        <v>20.422822055096294</v>
      </c>
      <c r="BB14" s="70">
        <f t="shared" si="28"/>
        <v>8.6737112659995202E-2</v>
      </c>
      <c r="BC14" s="70">
        <f t="shared" si="29"/>
        <v>235.45655866079673</v>
      </c>
      <c r="BD14" s="70">
        <f>'a28'!AA14</f>
        <v>68.540823121433988</v>
      </c>
      <c r="BE14" s="70">
        <f t="shared" si="30"/>
        <v>0.2939478513526268</v>
      </c>
      <c r="BF14" s="70">
        <v>100</v>
      </c>
      <c r="BG14" s="70">
        <f t="shared" si="31"/>
        <v>0.42886536514427098</v>
      </c>
      <c r="BH14" s="357">
        <v>45.18687419450778</v>
      </c>
      <c r="BI14" s="70">
        <f t="shared" si="32"/>
        <v>0.19379085301155816</v>
      </c>
      <c r="BJ14" s="70">
        <f>'a28'!AC14</f>
        <v>19.44571356642183</v>
      </c>
      <c r="BK14" s="70">
        <f t="shared" si="33"/>
        <v>8.3395930491544021E-2</v>
      </c>
      <c r="BL14" s="70">
        <f t="shared" si="34"/>
        <v>233.17341088236361</v>
      </c>
      <c r="BM14" s="70">
        <f>'a28'!AE14</f>
        <v>64.954890489686733</v>
      </c>
      <c r="BN14" s="70">
        <f t="shared" si="35"/>
        <v>0.28264862043241618</v>
      </c>
      <c r="BO14" s="70">
        <v>100</v>
      </c>
      <c r="BP14" s="70">
        <f t="shared" si="36"/>
        <v>0.43514601949378073</v>
      </c>
      <c r="BQ14" s="357">
        <v>46.768060836501903</v>
      </c>
      <c r="BR14" s="70">
        <f t="shared" si="37"/>
        <v>0.2035093551244678</v>
      </c>
      <c r="BS14" s="70">
        <f>'a28'!AG14</f>
        <v>18.084964913820166</v>
      </c>
      <c r="BT14" s="70">
        <f t="shared" si="38"/>
        <v>7.8696004949335305E-2</v>
      </c>
      <c r="BU14" s="70">
        <f t="shared" si="39"/>
        <v>229.80791624000881</v>
      </c>
      <c r="BV14" s="70">
        <f>'a28'!AI14</f>
        <v>62.253070524060583</v>
      </c>
      <c r="BW14" s="70">
        <f t="shared" si="40"/>
        <v>0.27091022127291481</v>
      </c>
      <c r="BX14" s="70">
        <v>100</v>
      </c>
      <c r="BY14" s="70">
        <f t="shared" si="41"/>
        <v>0.4351756772675317</v>
      </c>
      <c r="BZ14" s="357">
        <v>49.895615866388312</v>
      </c>
      <c r="CA14" s="70">
        <f t="shared" si="42"/>
        <v>0.21713358427336135</v>
      </c>
      <c r="CB14" s="70">
        <f>'a28'!AK14</f>
        <v>17.643568148913346</v>
      </c>
      <c r="CC14" s="70">
        <f t="shared" si="43"/>
        <v>7.6780517186192165E-2</v>
      </c>
      <c r="CD14" s="70">
        <f t="shared" si="44"/>
        <v>229.79225453936223</v>
      </c>
      <c r="CE14" s="70">
        <f>'a28'!AM14</f>
        <v>67.635297756328242</v>
      </c>
      <c r="CF14" s="70">
        <f t="shared" si="45"/>
        <v>0.28981877257455663</v>
      </c>
      <c r="CG14" s="70">
        <v>100</v>
      </c>
      <c r="CH14" s="70">
        <f t="shared" si="46"/>
        <v>0.42850224984400248</v>
      </c>
      <c r="CI14" s="357">
        <v>48.842777334397447</v>
      </c>
      <c r="CJ14" s="70">
        <f t="shared" si="47"/>
        <v>0.20929239976418954</v>
      </c>
      <c r="CK14" s="70">
        <f>'a28'!AO14</f>
        <v>16.892928297016862</v>
      </c>
      <c r="CL14" s="70">
        <f t="shared" si="48"/>
        <v>7.2386577817251385E-2</v>
      </c>
      <c r="CM14" s="70">
        <f t="shared" si="49"/>
        <v>233.37100338774255</v>
      </c>
      <c r="CN14" s="70">
        <f>'a28'!AQ14</f>
        <v>67.340044123664129</v>
      </c>
      <c r="CO14" s="70">
        <f t="shared" si="50"/>
        <v>0.2925258446127888</v>
      </c>
      <c r="CP14" s="70">
        <v>100</v>
      </c>
      <c r="CQ14" s="70">
        <f t="shared" si="51"/>
        <v>0.43440102901564859</v>
      </c>
      <c r="CR14" s="357">
        <v>43.2674490426189</v>
      </c>
      <c r="CS14" s="70">
        <f t="shared" si="52"/>
        <v>0.1879542438699579</v>
      </c>
      <c r="CT14" s="70">
        <f>'a28'!AS14</f>
        <v>19.594539795286366</v>
      </c>
      <c r="CU14" s="70">
        <f t="shared" si="53"/>
        <v>8.5118882501604737E-2</v>
      </c>
      <c r="CV14" s="70">
        <f t="shared" si="54"/>
        <v>230.20203296156939</v>
      </c>
    </row>
    <row r="15" spans="1:100" ht="15.75" customHeight="1">
      <c r="A15" s="1">
        <v>1991</v>
      </c>
      <c r="B15" s="70">
        <f>'a28'!C15</f>
        <v>67.87133766230987</v>
      </c>
      <c r="C15" s="70">
        <f t="shared" si="0"/>
        <v>0.29163369934619404</v>
      </c>
      <c r="D15" s="70">
        <v>100</v>
      </c>
      <c r="E15" s="70">
        <f t="shared" si="1"/>
        <v>0.42968609340985969</v>
      </c>
      <c r="F15" s="70">
        <v>45.441590236416125</v>
      </c>
      <c r="G15" s="70">
        <f t="shared" si="2"/>
        <v>0.19525619387017268</v>
      </c>
      <c r="H15" s="70">
        <f>'a28'!E15</f>
        <v>19.415106668159908</v>
      </c>
      <c r="I15" s="70">
        <f t="shared" si="3"/>
        <v>8.3424013373773476E-2</v>
      </c>
      <c r="J15" s="70">
        <f t="shared" si="4"/>
        <v>232.72803456688592</v>
      </c>
      <c r="K15" s="70">
        <f>'a28'!G15</f>
        <v>68.2054847458095</v>
      </c>
      <c r="L15" s="70">
        <f t="shared" si="5"/>
        <v>0.28456305710908614</v>
      </c>
      <c r="M15" s="70">
        <v>100</v>
      </c>
      <c r="N15" s="70">
        <f t="shared" si="6"/>
        <v>0.41721433132482727</v>
      </c>
      <c r="O15" s="70">
        <v>54.10122164048866</v>
      </c>
      <c r="P15" s="70">
        <f t="shared" si="7"/>
        <v>0.22571805010592749</v>
      </c>
      <c r="Q15" s="70">
        <f>'a28'!I15</f>
        <v>17.378252858651173</v>
      </c>
      <c r="R15" s="70">
        <f t="shared" si="8"/>
        <v>7.250456146015917E-2</v>
      </c>
      <c r="S15" s="70">
        <f t="shared" si="9"/>
        <v>239.68495924494931</v>
      </c>
      <c r="T15" s="70">
        <f>'a28'!K15</f>
        <v>64.340449033129048</v>
      </c>
      <c r="U15" s="70">
        <f t="shared" si="10"/>
        <v>0.27747822374178321</v>
      </c>
      <c r="V15" s="70">
        <v>100</v>
      </c>
      <c r="W15" s="70">
        <f t="shared" si="11"/>
        <v>0.43126560027411226</v>
      </c>
      <c r="X15" s="357">
        <v>49.21875</v>
      </c>
      <c r="Y15" s="70">
        <f t="shared" si="12"/>
        <v>0.21226353763491462</v>
      </c>
      <c r="Z15" s="70">
        <f>'a28'!M15</f>
        <v>18.316470940177496</v>
      </c>
      <c r="AA15" s="70">
        <f t="shared" si="13"/>
        <v>7.8992638349189806E-2</v>
      </c>
      <c r="AB15" s="70">
        <f t="shared" si="14"/>
        <v>231.87566997330657</v>
      </c>
      <c r="AC15" s="70">
        <f>'a28'!O15</f>
        <v>67.215719876848283</v>
      </c>
      <c r="AD15" s="70">
        <f t="shared" si="15"/>
        <v>0.29221493418873107</v>
      </c>
      <c r="AE15" s="70">
        <v>100</v>
      </c>
      <c r="AF15" s="70">
        <f t="shared" si="16"/>
        <v>0.43474195429896939</v>
      </c>
      <c r="AG15" s="357">
        <v>43.918918918918919</v>
      </c>
      <c r="AH15" s="70">
        <f t="shared" si="17"/>
        <v>0.19093396641508792</v>
      </c>
      <c r="AI15" s="70">
        <f>'a28'!Q15</f>
        <v>18.886869391203419</v>
      </c>
      <c r="AJ15" s="70">
        <f t="shared" si="18"/>
        <v>8.2109145097211608E-2</v>
      </c>
      <c r="AK15" s="70">
        <f t="shared" si="19"/>
        <v>230.02150818697064</v>
      </c>
      <c r="AL15" s="70">
        <f>'a28'!S15</f>
        <v>67.330501484105383</v>
      </c>
      <c r="AM15" s="70">
        <f t="shared" si="20"/>
        <v>0.28906204521633611</v>
      </c>
      <c r="AN15" s="70">
        <v>100</v>
      </c>
      <c r="AO15" s="70">
        <f t="shared" si="21"/>
        <v>0.4293181230568654</v>
      </c>
      <c r="AP15" s="24">
        <v>47.187928669410148</v>
      </c>
      <c r="AQ15" s="70">
        <f t="shared" si="22"/>
        <v>0.20258632967292411</v>
      </c>
      <c r="AR15" s="70">
        <f>'a28'!U15</f>
        <v>18.409076581983914</v>
      </c>
      <c r="AS15" s="70">
        <f t="shared" si="23"/>
        <v>7.9033502053874286E-2</v>
      </c>
      <c r="AT15" s="70">
        <f t="shared" si="24"/>
        <v>232.92750673549946</v>
      </c>
      <c r="AU15" s="70">
        <f>'a28'!W15</f>
        <v>69.135718445662306</v>
      </c>
      <c r="AV15" s="70">
        <f t="shared" si="25"/>
        <v>0.29354205011404777</v>
      </c>
      <c r="AW15" s="70">
        <v>100</v>
      </c>
      <c r="AX15" s="70">
        <f t="shared" si="26"/>
        <v>0.42458812421940645</v>
      </c>
      <c r="AY15" s="357">
        <v>45.659396215513503</v>
      </c>
      <c r="AZ15" s="70">
        <f t="shared" si="27"/>
        <v>0.19386437392135544</v>
      </c>
      <c r="BA15" s="70">
        <f>'a28'!Y15</f>
        <v>20.727252300564452</v>
      </c>
      <c r="BB15" s="70">
        <f t="shared" si="28"/>
        <v>8.8005451745190366E-2</v>
      </c>
      <c r="BC15" s="70">
        <f t="shared" si="29"/>
        <v>235.52236696174026</v>
      </c>
      <c r="BD15" s="70">
        <f>'a28'!AA15</f>
        <v>68.288929220435847</v>
      </c>
      <c r="BE15" s="70">
        <f t="shared" si="30"/>
        <v>0.29428129477743631</v>
      </c>
      <c r="BF15" s="70">
        <v>100</v>
      </c>
      <c r="BG15" s="70">
        <f t="shared" si="31"/>
        <v>0.43093558229255552</v>
      </c>
      <c r="BH15" s="357">
        <v>44.187408491947288</v>
      </c>
      <c r="BI15" s="70">
        <f t="shared" si="32"/>
        <v>0.19041926608476317</v>
      </c>
      <c r="BJ15" s="70">
        <f>'a28'!AC15</f>
        <v>19.576906691351311</v>
      </c>
      <c r="BK15" s="70">
        <f t="shared" si="33"/>
        <v>8.4363856845245042E-2</v>
      </c>
      <c r="BL15" s="70">
        <f t="shared" si="34"/>
        <v>232.05324440373442</v>
      </c>
      <c r="BM15" s="70">
        <f>'a28'!AE15</f>
        <v>64.860166329609484</v>
      </c>
      <c r="BN15" s="70">
        <f t="shared" si="35"/>
        <v>0.28421351345840612</v>
      </c>
      <c r="BO15" s="70">
        <v>100</v>
      </c>
      <c r="BP15" s="70">
        <f t="shared" si="36"/>
        <v>0.43819424084433634</v>
      </c>
      <c r="BQ15" s="357">
        <v>45.118483412322277</v>
      </c>
      <c r="BR15" s="70">
        <f t="shared" si="37"/>
        <v>0.19770659586910344</v>
      </c>
      <c r="BS15" s="70">
        <f>'a28'!AG15</f>
        <v>18.230648051016399</v>
      </c>
      <c r="BT15" s="70">
        <f t="shared" si="38"/>
        <v>7.9885649828154118E-2</v>
      </c>
      <c r="BU15" s="70">
        <f t="shared" si="39"/>
        <v>228.20929779294815</v>
      </c>
      <c r="BV15" s="70">
        <f>'a28'!AI15</f>
        <v>62.100521285751753</v>
      </c>
      <c r="BW15" s="70">
        <f t="shared" si="40"/>
        <v>0.27139996382547388</v>
      </c>
      <c r="BX15" s="70">
        <v>100</v>
      </c>
      <c r="BY15" s="70">
        <f t="shared" si="41"/>
        <v>0.43703331019822445</v>
      </c>
      <c r="BZ15" s="357">
        <v>48.953974895397486</v>
      </c>
      <c r="CA15" s="70">
        <f t="shared" si="42"/>
        <v>0.21394517695896342</v>
      </c>
      <c r="CB15" s="70">
        <f>'a28'!AK15</f>
        <v>17.761014368019563</v>
      </c>
      <c r="CC15" s="70">
        <f t="shared" si="43"/>
        <v>7.7621549017338143E-2</v>
      </c>
      <c r="CD15" s="70">
        <f t="shared" si="44"/>
        <v>228.81551054916883</v>
      </c>
      <c r="CE15" s="70">
        <f>'a28'!AM15</f>
        <v>67.50634377268733</v>
      </c>
      <c r="CF15" s="70">
        <f t="shared" si="45"/>
        <v>0.28819663811802776</v>
      </c>
      <c r="CG15" s="70">
        <v>100</v>
      </c>
      <c r="CH15" s="70">
        <f t="shared" si="46"/>
        <v>0.4269178598806449</v>
      </c>
      <c r="CI15" s="357">
        <v>49.64650432050275</v>
      </c>
      <c r="CJ15" s="70">
        <f t="shared" si="47"/>
        <v>0.21194979375064224</v>
      </c>
      <c r="CK15" s="70">
        <f>'a28'!AO15</f>
        <v>17.084248541645934</v>
      </c>
      <c r="CL15" s="70">
        <f t="shared" si="48"/>
        <v>7.2935708250685113E-2</v>
      </c>
      <c r="CM15" s="70">
        <f t="shared" si="49"/>
        <v>234.23709663483601</v>
      </c>
      <c r="CN15" s="70">
        <f>'a28'!AQ15</f>
        <v>67.31038444335698</v>
      </c>
      <c r="CO15" s="70">
        <f t="shared" si="50"/>
        <v>0.29242323585221519</v>
      </c>
      <c r="CP15" s="70">
        <v>100</v>
      </c>
      <c r="CQ15" s="70">
        <f t="shared" si="51"/>
        <v>0.43444000249069309</v>
      </c>
      <c r="CR15" s="357">
        <v>43.110709987966302</v>
      </c>
      <c r="CS15" s="70">
        <f t="shared" si="52"/>
        <v>0.18729016954547628</v>
      </c>
      <c r="CT15" s="70">
        <f>'a28'!AS15</f>
        <v>19.760287178769733</v>
      </c>
      <c r="CU15" s="70">
        <f t="shared" si="53"/>
        <v>8.5846592111615341E-2</v>
      </c>
      <c r="CV15" s="70">
        <f t="shared" si="54"/>
        <v>230.18138161009304</v>
      </c>
    </row>
    <row r="16" spans="1:100" ht="15.75" customHeight="1">
      <c r="A16" s="1">
        <v>1992</v>
      </c>
      <c r="B16" s="70">
        <f>'a28'!C16</f>
        <v>67.700956150561353</v>
      </c>
      <c r="C16" s="70">
        <f t="shared" si="0"/>
        <v>0.29140094973043867</v>
      </c>
      <c r="D16" s="70">
        <v>100</v>
      </c>
      <c r="E16" s="70">
        <f t="shared" si="1"/>
        <v>0.4304236842421944</v>
      </c>
      <c r="F16" s="70">
        <v>44.827710626014792</v>
      </c>
      <c r="G16" s="70">
        <f t="shared" si="2"/>
        <v>0.19294908363792251</v>
      </c>
      <c r="H16" s="70">
        <f>'a28'!E16</f>
        <v>19.800555942801843</v>
      </c>
      <c r="I16" s="70">
        <f t="shared" si="3"/>
        <v>8.5226282389444463E-2</v>
      </c>
      <c r="J16" s="70">
        <f t="shared" si="4"/>
        <v>232.32922271937798</v>
      </c>
      <c r="K16" s="70">
        <f>'a28'!G16</f>
        <v>68.530569255088267</v>
      </c>
      <c r="L16" s="70">
        <f t="shared" si="5"/>
        <v>0.28690609402956319</v>
      </c>
      <c r="M16" s="70">
        <v>100</v>
      </c>
      <c r="N16" s="70">
        <f t="shared" si="6"/>
        <v>0.41865418184638958</v>
      </c>
      <c r="O16" s="70">
        <v>52.356020942408378</v>
      </c>
      <c r="P16" s="70">
        <f t="shared" si="7"/>
        <v>0.2191906711237642</v>
      </c>
      <c r="Q16" s="70">
        <f>'a28'!I16</f>
        <v>17.974035913940313</v>
      </c>
      <c r="R16" s="70">
        <f t="shared" si="8"/>
        <v>7.5249053000283048E-2</v>
      </c>
      <c r="S16" s="70">
        <f t="shared" si="9"/>
        <v>238.86062611143694</v>
      </c>
      <c r="T16" s="70">
        <f>'a28'!K16</f>
        <v>64.497389682557881</v>
      </c>
      <c r="U16" s="70">
        <f t="shared" si="10"/>
        <v>0.2767361103960731</v>
      </c>
      <c r="V16" s="70">
        <v>100</v>
      </c>
      <c r="W16" s="70">
        <f t="shared" si="11"/>
        <v>0.42906559747318151</v>
      </c>
      <c r="X16" s="357">
        <v>49.612403100775197</v>
      </c>
      <c r="Y16" s="70">
        <f t="shared" si="12"/>
        <v>0.21286975378514433</v>
      </c>
      <c r="Z16" s="70">
        <f>'a28'!M16</f>
        <v>18.954802907656678</v>
      </c>
      <c r="AA16" s="70">
        <f t="shared" si="13"/>
        <v>8.1328538345601109E-2</v>
      </c>
      <c r="AB16" s="70">
        <f t="shared" si="14"/>
        <v>233.06459569098973</v>
      </c>
      <c r="AC16" s="70">
        <f>'a28'!O16</f>
        <v>67.224898336072286</v>
      </c>
      <c r="AD16" s="70">
        <f t="shared" si="15"/>
        <v>0.29055944597999944</v>
      </c>
      <c r="AE16" s="70">
        <v>100</v>
      </c>
      <c r="AF16" s="70">
        <f t="shared" si="16"/>
        <v>0.43221998570742026</v>
      </c>
      <c r="AG16" s="357">
        <v>44.680851063829785</v>
      </c>
      <c r="AH16" s="70">
        <f t="shared" si="17"/>
        <v>0.19311956808203881</v>
      </c>
      <c r="AI16" s="70">
        <f>'a28'!Q16</f>
        <v>19.457915647489642</v>
      </c>
      <c r="AJ16" s="70">
        <f t="shared" si="18"/>
        <v>8.4101000230541623E-2</v>
      </c>
      <c r="AK16" s="70">
        <f t="shared" si="19"/>
        <v>231.36366504739169</v>
      </c>
      <c r="AL16" s="70">
        <f>'a28'!S16</f>
        <v>67.524103721189491</v>
      </c>
      <c r="AM16" s="70">
        <f t="shared" si="20"/>
        <v>0.28897556338636682</v>
      </c>
      <c r="AN16" s="70">
        <v>100</v>
      </c>
      <c r="AO16" s="70">
        <f t="shared" si="21"/>
        <v>0.42795912490680638</v>
      </c>
      <c r="AP16" s="24">
        <v>47.12328767123288</v>
      </c>
      <c r="AQ16" s="70">
        <f t="shared" si="22"/>
        <v>0.20166840954512522</v>
      </c>
      <c r="AR16" s="70">
        <f>'a28'!U16</f>
        <v>19.019784232764486</v>
      </c>
      <c r="AS16" s="70">
        <f t="shared" si="23"/>
        <v>8.1396902161701631E-2</v>
      </c>
      <c r="AT16" s="70">
        <f t="shared" si="24"/>
        <v>233.66717562518684</v>
      </c>
      <c r="AU16" s="70">
        <f>'a28'!W16</f>
        <v>68.961239154375306</v>
      </c>
      <c r="AV16" s="70">
        <f t="shared" si="25"/>
        <v>0.29475942705107605</v>
      </c>
      <c r="AW16" s="70">
        <v>100</v>
      </c>
      <c r="AX16" s="70">
        <f t="shared" si="26"/>
        <v>0.42742768352992216</v>
      </c>
      <c r="AY16" s="357">
        <v>43.90139028235631</v>
      </c>
      <c r="AZ16" s="70">
        <f t="shared" si="27"/>
        <v>0.18764669552130595</v>
      </c>
      <c r="BA16" s="70">
        <f>'a28'!Y16</f>
        <v>21.095075815645828</v>
      </c>
      <c r="BB16" s="70">
        <f t="shared" si="28"/>
        <v>9.0166193897695798E-2</v>
      </c>
      <c r="BC16" s="70">
        <f t="shared" si="29"/>
        <v>233.95770525237745</v>
      </c>
      <c r="BD16" s="70">
        <f>'a28'!AA16</f>
        <v>67.980180104339638</v>
      </c>
      <c r="BE16" s="70">
        <f t="shared" si="30"/>
        <v>0.29226008304355744</v>
      </c>
      <c r="BF16" s="70">
        <v>100</v>
      </c>
      <c r="BG16" s="70">
        <f t="shared" si="31"/>
        <v>0.42991954801381954</v>
      </c>
      <c r="BH16" s="357">
        <v>44.676348946811579</v>
      </c>
      <c r="BI16" s="70">
        <f t="shared" si="32"/>
        <v>0.19207235746120918</v>
      </c>
      <c r="BJ16" s="70">
        <f>'a28'!AC16</f>
        <v>19.945129705676344</v>
      </c>
      <c r="BK16" s="70">
        <f t="shared" si="33"/>
        <v>8.5748011481413797E-2</v>
      </c>
      <c r="BL16" s="70">
        <f t="shared" si="34"/>
        <v>232.60165875682756</v>
      </c>
      <c r="BM16" s="70">
        <f>'a28'!AE16</f>
        <v>64.696514479787254</v>
      </c>
      <c r="BN16" s="70">
        <f t="shared" si="35"/>
        <v>0.28356777349857842</v>
      </c>
      <c r="BO16" s="70">
        <v>100</v>
      </c>
      <c r="BP16" s="70">
        <f t="shared" si="36"/>
        <v>0.43830456057593609</v>
      </c>
      <c r="BQ16" s="357">
        <v>44.886363636363633</v>
      </c>
      <c r="BR16" s="70">
        <f t="shared" si="37"/>
        <v>0.1967389788948804</v>
      </c>
      <c r="BS16" s="70">
        <f>'a28'!AG16</f>
        <v>18.568980191230434</v>
      </c>
      <c r="BT16" s="70">
        <f t="shared" si="38"/>
        <v>8.1388687030605172E-2</v>
      </c>
      <c r="BU16" s="70">
        <f t="shared" si="39"/>
        <v>228.1518583073813</v>
      </c>
      <c r="BV16" s="70">
        <f>'a28'!AI16</f>
        <v>62.068137789530823</v>
      </c>
      <c r="BW16" s="70">
        <f t="shared" si="40"/>
        <v>0.2735156808927065</v>
      </c>
      <c r="BX16" s="70">
        <v>100</v>
      </c>
      <c r="BY16" s="70">
        <f t="shared" si="41"/>
        <v>0.44067002915438042</v>
      </c>
      <c r="BZ16" s="357">
        <v>46.861924686192467</v>
      </c>
      <c r="CA16" s="70">
        <f t="shared" si="42"/>
        <v>0.20650645717694813</v>
      </c>
      <c r="CB16" s="70">
        <f>'a28'!AK16</f>
        <v>17.997101579191131</v>
      </c>
      <c r="CC16" s="70">
        <f t="shared" si="43"/>
        <v>7.9307832775965009E-2</v>
      </c>
      <c r="CD16" s="70">
        <f t="shared" si="44"/>
        <v>226.92716405491441</v>
      </c>
      <c r="CE16" s="70">
        <f>'a28'!AM16</f>
        <v>67.36961535656549</v>
      </c>
      <c r="CF16" s="70">
        <f t="shared" si="45"/>
        <v>0.29050045005038444</v>
      </c>
      <c r="CG16" s="70">
        <v>100</v>
      </c>
      <c r="CH16" s="70">
        <f t="shared" si="46"/>
        <v>0.43120396118169879</v>
      </c>
      <c r="CI16" s="357">
        <v>47.036032545524989</v>
      </c>
      <c r="CJ16" s="70">
        <f t="shared" si="47"/>
        <v>0.20282123551901679</v>
      </c>
      <c r="CK16" s="70">
        <f>'a28'!AO16</f>
        <v>17.503167884187622</v>
      </c>
      <c r="CL16" s="70">
        <f t="shared" si="48"/>
        <v>7.5474353248899964E-2</v>
      </c>
      <c r="CM16" s="70">
        <f t="shared" si="49"/>
        <v>231.9088157862781</v>
      </c>
      <c r="CN16" s="70">
        <f>'a28'!AQ16</f>
        <v>67.274897788919631</v>
      </c>
      <c r="CO16" s="70">
        <f t="shared" si="50"/>
        <v>0.29195106400093046</v>
      </c>
      <c r="CP16" s="70">
        <v>100</v>
      </c>
      <c r="CQ16" s="70">
        <f t="shared" si="51"/>
        <v>0.43396730964489943</v>
      </c>
      <c r="CR16" s="357">
        <v>43.028354282373577</v>
      </c>
      <c r="CS16" s="70">
        <f t="shared" si="52"/>
        <v>0.18672899146369248</v>
      </c>
      <c r="CT16" s="70">
        <f>'a28'!AS16</f>
        <v>20.128851401723129</v>
      </c>
      <c r="CU16" s="70">
        <f t="shared" si="53"/>
        <v>8.7352634890477496E-2</v>
      </c>
      <c r="CV16" s="70">
        <f t="shared" si="54"/>
        <v>230.43210347301635</v>
      </c>
    </row>
    <row r="17" spans="1:100" ht="15.75" customHeight="1">
      <c r="A17" s="1">
        <v>1993</v>
      </c>
      <c r="B17" s="70">
        <f>'a28'!C17</f>
        <v>67.605799371401488</v>
      </c>
      <c r="C17" s="70">
        <f t="shared" si="0"/>
        <v>0.29155073072564197</v>
      </c>
      <c r="D17" s="70">
        <v>100</v>
      </c>
      <c r="E17" s="70">
        <f t="shared" si="1"/>
        <v>0.43125106638258809</v>
      </c>
      <c r="F17" s="70">
        <v>44.086903785095075</v>
      </c>
      <c r="G17" s="70">
        <f t="shared" si="2"/>
        <v>0.19012524270828809</v>
      </c>
      <c r="H17" s="70">
        <f>'a28'!E17</f>
        <v>20.190781419711175</v>
      </c>
      <c r="I17" s="70">
        <f t="shared" si="3"/>
        <v>8.7072960183481901E-2</v>
      </c>
      <c r="J17" s="70">
        <f t="shared" si="4"/>
        <v>231.88348457620774</v>
      </c>
      <c r="K17" s="70">
        <f>'a28'!G17</f>
        <v>68.891007746858918</v>
      </c>
      <c r="L17" s="70">
        <f t="shared" si="5"/>
        <v>0.28843992045293276</v>
      </c>
      <c r="M17" s="70">
        <v>100</v>
      </c>
      <c r="N17" s="70">
        <f t="shared" si="6"/>
        <v>0.41869023242163877</v>
      </c>
      <c r="O17" s="70">
        <v>51.313485113835377</v>
      </c>
      <c r="P17" s="70">
        <f t="shared" si="7"/>
        <v>0.21484455008676037</v>
      </c>
      <c r="Q17" s="70">
        <f>'a28'!I17</f>
        <v>18.635566582812764</v>
      </c>
      <c r="R17" s="70">
        <f t="shared" si="8"/>
        <v>7.8025297038668007E-2</v>
      </c>
      <c r="S17" s="70">
        <f t="shared" si="9"/>
        <v>238.84005944350707</v>
      </c>
      <c r="T17" s="70">
        <f>'a28'!K17</f>
        <v>64.687502364253987</v>
      </c>
      <c r="U17" s="70">
        <f t="shared" si="10"/>
        <v>0.27761739578989142</v>
      </c>
      <c r="V17" s="70">
        <v>100</v>
      </c>
      <c r="W17" s="70">
        <f t="shared" si="11"/>
        <v>0.42916697297514073</v>
      </c>
      <c r="X17" s="357">
        <v>48.854961832061065</v>
      </c>
      <c r="Y17" s="70">
        <f t="shared" si="12"/>
        <v>0.20966936084281682</v>
      </c>
      <c r="Z17" s="70">
        <f>'a28'!M17</f>
        <v>19.467078236001726</v>
      </c>
      <c r="AA17" s="70">
        <f t="shared" si="13"/>
        <v>8.3546270392151026E-2</v>
      </c>
      <c r="AB17" s="70">
        <f t="shared" si="14"/>
        <v>233.00954243231678</v>
      </c>
      <c r="AC17" s="70">
        <f>'a28'!O17</f>
        <v>67.267040073599048</v>
      </c>
      <c r="AD17" s="70">
        <f t="shared" si="15"/>
        <v>0.29232123834505436</v>
      </c>
      <c r="AE17" s="70">
        <v>100</v>
      </c>
      <c r="AF17" s="70">
        <f t="shared" si="16"/>
        <v>0.43456830867720092</v>
      </c>
      <c r="AG17" s="357">
        <v>42.809364548494983</v>
      </c>
      <c r="AH17" s="70">
        <f t="shared" si="17"/>
        <v>0.18603593147385189</v>
      </c>
      <c r="AI17" s="70">
        <f>'a28'!Q17</f>
        <v>20.037015991557755</v>
      </c>
      <c r="AJ17" s="70">
        <f t="shared" si="18"/>
        <v>8.7074521503892818E-2</v>
      </c>
      <c r="AK17" s="70">
        <f t="shared" si="19"/>
        <v>230.11342061365178</v>
      </c>
      <c r="AL17" s="70">
        <f>'a28'!S17</f>
        <v>67.608692168394739</v>
      </c>
      <c r="AM17" s="70">
        <f t="shared" si="20"/>
        <v>0.29075192151888118</v>
      </c>
      <c r="AN17" s="70">
        <v>100</v>
      </c>
      <c r="AO17" s="70">
        <f t="shared" si="21"/>
        <v>0.43005109578912987</v>
      </c>
      <c r="AP17" s="24">
        <v>45.280437756497946</v>
      </c>
      <c r="AQ17" s="70">
        <f t="shared" si="22"/>
        <v>0.19472901874993431</v>
      </c>
      <c r="AR17" s="70">
        <f>'a28'!U17</f>
        <v>19.641378610385519</v>
      </c>
      <c r="AS17" s="70">
        <f t="shared" si="23"/>
        <v>8.4467963942054691E-2</v>
      </c>
      <c r="AT17" s="70">
        <f t="shared" si="24"/>
        <v>232.53050853527819</v>
      </c>
      <c r="AU17" s="70">
        <f>'a28'!W17</f>
        <v>68.864074901031046</v>
      </c>
      <c r="AV17" s="70">
        <f t="shared" si="25"/>
        <v>0.2937972738505043</v>
      </c>
      <c r="AW17" s="70">
        <v>100</v>
      </c>
      <c r="AX17" s="70">
        <f t="shared" si="26"/>
        <v>0.42663358837353016</v>
      </c>
      <c r="AY17" s="357">
        <v>44.069485974654704</v>
      </c>
      <c r="AZ17" s="70">
        <f t="shared" si="27"/>
        <v>0.18801522939143897</v>
      </c>
      <c r="BA17" s="70">
        <f>'a28'!Y17</f>
        <v>21.459610982239035</v>
      </c>
      <c r="BB17" s="70">
        <f t="shared" si="28"/>
        <v>9.1553908384526553E-2</v>
      </c>
      <c r="BC17" s="70">
        <f t="shared" si="29"/>
        <v>234.39317185792478</v>
      </c>
      <c r="BD17" s="70">
        <f>'a28'!AA17</f>
        <v>67.739057616072088</v>
      </c>
      <c r="BE17" s="70">
        <f t="shared" si="30"/>
        <v>0.29290311597422319</v>
      </c>
      <c r="BF17" s="70">
        <v>100</v>
      </c>
      <c r="BG17" s="70">
        <f t="shared" si="31"/>
        <v>0.43239915977916943</v>
      </c>
      <c r="BH17" s="357">
        <v>43.212691175073623</v>
      </c>
      <c r="BI17" s="70">
        <f t="shared" si="32"/>
        <v>0.18685131355898565</v>
      </c>
      <c r="BJ17" s="70">
        <f>'a28'!AC17</f>
        <v>20.316045649229686</v>
      </c>
      <c r="BK17" s="70">
        <f t="shared" si="33"/>
        <v>8.7846410687621668E-2</v>
      </c>
      <c r="BL17" s="70">
        <f t="shared" si="34"/>
        <v>231.26779444037541</v>
      </c>
      <c r="BM17" s="70">
        <f>'a28'!AE17</f>
        <v>64.637559523916039</v>
      </c>
      <c r="BN17" s="70">
        <f t="shared" si="35"/>
        <v>0.28270499155910367</v>
      </c>
      <c r="BO17" s="70">
        <v>100</v>
      </c>
      <c r="BP17" s="70">
        <f t="shared" si="36"/>
        <v>0.43736953195843076</v>
      </c>
      <c r="BQ17" s="357">
        <v>45.094339622641513</v>
      </c>
      <c r="BR17" s="70">
        <f t="shared" si="37"/>
        <v>0.19722890214729236</v>
      </c>
      <c r="BS17" s="70">
        <f>'a28'!AG17</f>
        <v>18.907712653160562</v>
      </c>
      <c r="BT17" s="70">
        <f t="shared" si="38"/>
        <v>8.2696574335173342E-2</v>
      </c>
      <c r="BU17" s="70">
        <f t="shared" si="39"/>
        <v>228.6396117997181</v>
      </c>
      <c r="BV17" s="70">
        <f>'a28'!AI17</f>
        <v>62.083623001291087</v>
      </c>
      <c r="BW17" s="70">
        <f t="shared" si="40"/>
        <v>0.27383644476406893</v>
      </c>
      <c r="BX17" s="70">
        <v>100</v>
      </c>
      <c r="BY17" s="70">
        <f t="shared" si="41"/>
        <v>0.44107677923109329</v>
      </c>
      <c r="BZ17" s="357">
        <v>46.450939457202509</v>
      </c>
      <c r="CA17" s="70">
        <f t="shared" si="42"/>
        <v>0.20488430768041391</v>
      </c>
      <c r="CB17" s="70">
        <f>'a28'!AK17</f>
        <v>18.183334988578807</v>
      </c>
      <c r="CC17" s="70">
        <f t="shared" si="43"/>
        <v>8.020246832442389E-2</v>
      </c>
      <c r="CD17" s="70">
        <f t="shared" si="44"/>
        <v>226.7178974470724</v>
      </c>
      <c r="CE17" s="70">
        <f>'a28'!AM17</f>
        <v>67.32348764214791</v>
      </c>
      <c r="CF17" s="70">
        <f t="shared" si="45"/>
        <v>0.28867819117382371</v>
      </c>
      <c r="CG17" s="70">
        <v>100</v>
      </c>
      <c r="CH17" s="70">
        <f t="shared" si="46"/>
        <v>0.42879268630328143</v>
      </c>
      <c r="CI17" s="357">
        <v>47.932618683001529</v>
      </c>
      <c r="CJ17" s="70">
        <f t="shared" si="47"/>
        <v>0.2055315632663508</v>
      </c>
      <c r="CK17" s="70">
        <f>'a28'!AO17</f>
        <v>17.956826624156637</v>
      </c>
      <c r="CL17" s="70">
        <f t="shared" si="48"/>
        <v>7.6997559256544085E-2</v>
      </c>
      <c r="CM17" s="70">
        <f t="shared" si="49"/>
        <v>233.21293294930607</v>
      </c>
      <c r="CN17" s="70">
        <f>'a28'!AQ17</f>
        <v>67.378773083033323</v>
      </c>
      <c r="CO17" s="70">
        <f t="shared" si="50"/>
        <v>0.29347604170783076</v>
      </c>
      <c r="CP17" s="70">
        <v>100</v>
      </c>
      <c r="CQ17" s="70">
        <f t="shared" si="51"/>
        <v>0.43556156973379367</v>
      </c>
      <c r="CR17" s="357">
        <v>41.709256104486087</v>
      </c>
      <c r="CS17" s="70">
        <f t="shared" si="52"/>
        <v>0.18166949061298776</v>
      </c>
      <c r="CT17" s="70">
        <f>'a28'!AS17</f>
        <v>20.500637372567528</v>
      </c>
      <c r="CU17" s="70">
        <f t="shared" si="53"/>
        <v>8.9292897945387875E-2</v>
      </c>
      <c r="CV17" s="70">
        <f t="shared" si="54"/>
        <v>229.58866656008692</v>
      </c>
    </row>
    <row r="18" spans="1:100" ht="15.75" customHeight="1">
      <c r="A18" s="1">
        <v>1994</v>
      </c>
      <c r="B18" s="70">
        <f>'a28'!C18</f>
        <v>67.602578603116754</v>
      </c>
      <c r="C18" s="70">
        <f t="shared" si="0"/>
        <v>0.29082950487350967</v>
      </c>
      <c r="D18" s="70">
        <v>100</v>
      </c>
      <c r="E18" s="70">
        <f t="shared" si="1"/>
        <v>0.43020475088815802</v>
      </c>
      <c r="F18" s="70">
        <v>44.25593453493704</v>
      </c>
      <c r="G18" s="70">
        <f t="shared" si="2"/>
        <v>0.19039113291925219</v>
      </c>
      <c r="H18" s="70">
        <f>'a28'!E18</f>
        <v>20.58894308726666</v>
      </c>
      <c r="I18" s="70">
        <f t="shared" si="3"/>
        <v>8.8574611319080163E-2</v>
      </c>
      <c r="J18" s="70">
        <f t="shared" si="4"/>
        <v>232.44745622532045</v>
      </c>
      <c r="K18" s="70">
        <f>'a28'!G18</f>
        <v>69.161273252028849</v>
      </c>
      <c r="L18" s="70">
        <f t="shared" si="5"/>
        <v>0.28856316252961067</v>
      </c>
      <c r="M18" s="70">
        <v>100</v>
      </c>
      <c r="N18" s="70">
        <f t="shared" si="6"/>
        <v>0.41723228760995329</v>
      </c>
      <c r="O18" s="70">
        <v>51.063829787234042</v>
      </c>
      <c r="P18" s="70">
        <f t="shared" si="7"/>
        <v>0.21305478516252932</v>
      </c>
      <c r="Q18" s="70">
        <f>'a28'!I18</f>
        <v>19.449540965000541</v>
      </c>
      <c r="R18" s="70">
        <f t="shared" si="8"/>
        <v>8.1149764697906732E-2</v>
      </c>
      <c r="S18" s="70">
        <f t="shared" si="9"/>
        <v>239.67464400426343</v>
      </c>
      <c r="T18" s="70">
        <f>'a28'!K18</f>
        <v>64.959493993420111</v>
      </c>
      <c r="U18" s="70">
        <f t="shared" si="10"/>
        <v>0.27915109644492087</v>
      </c>
      <c r="V18" s="70">
        <v>100</v>
      </c>
      <c r="W18" s="70">
        <f t="shared" si="11"/>
        <v>0.42973102049285772</v>
      </c>
      <c r="X18" s="357">
        <v>47.727272727272727</v>
      </c>
      <c r="Y18" s="70">
        <f t="shared" si="12"/>
        <v>0.20509889614431845</v>
      </c>
      <c r="Z18" s="70">
        <f>'a28'!M18</f>
        <v>20.016936831613421</v>
      </c>
      <c r="AA18" s="70">
        <f t="shared" si="13"/>
        <v>8.6018986917903051E-2</v>
      </c>
      <c r="AB18" s="70">
        <f t="shared" si="14"/>
        <v>232.70370355230625</v>
      </c>
      <c r="AC18" s="70">
        <f>'a28'!O18</f>
        <v>67.341409969672156</v>
      </c>
      <c r="AD18" s="70">
        <f t="shared" si="15"/>
        <v>0.29136396306277157</v>
      </c>
      <c r="AE18" s="70">
        <v>100</v>
      </c>
      <c r="AF18" s="70">
        <f t="shared" si="16"/>
        <v>0.43266685861491483</v>
      </c>
      <c r="AG18" s="357">
        <v>43.159065628476085</v>
      </c>
      <c r="AH18" s="70">
        <f t="shared" si="17"/>
        <v>0.18673497346227694</v>
      </c>
      <c r="AI18" s="70">
        <f>'a28'!Q18</f>
        <v>20.62422926167719</v>
      </c>
      <c r="AJ18" s="70">
        <f t="shared" si="18"/>
        <v>8.9234204860036734E-2</v>
      </c>
      <c r="AK18" s="70">
        <f t="shared" si="19"/>
        <v>231.12470485982541</v>
      </c>
      <c r="AL18" s="70">
        <f>'a28'!S18</f>
        <v>67.753287522411142</v>
      </c>
      <c r="AM18" s="70">
        <f t="shared" si="20"/>
        <v>0.29225588506597122</v>
      </c>
      <c r="AN18" s="70">
        <v>100</v>
      </c>
      <c r="AO18" s="70">
        <f t="shared" si="21"/>
        <v>0.43135306898473386</v>
      </c>
      <c r="AP18" s="24">
        <v>43.792633015006821</v>
      </c>
      <c r="AQ18" s="70">
        <f t="shared" si="22"/>
        <v>0.1889008664994537</v>
      </c>
      <c r="AR18" s="70">
        <f>'a28'!U18</f>
        <v>20.282730259869233</v>
      </c>
      <c r="AS18" s="70">
        <f t="shared" si="23"/>
        <v>8.7490179449841221E-2</v>
      </c>
      <c r="AT18" s="70">
        <f t="shared" si="24"/>
        <v>231.8286507972872</v>
      </c>
      <c r="AU18" s="70">
        <f>'a28'!W18</f>
        <v>68.859809440600031</v>
      </c>
      <c r="AV18" s="70">
        <f t="shared" si="25"/>
        <v>0.29407830219474207</v>
      </c>
      <c r="AW18" s="70">
        <v>100</v>
      </c>
      <c r="AX18" s="70">
        <f t="shared" si="26"/>
        <v>0.42706813246182507</v>
      </c>
      <c r="AY18" s="357">
        <v>43.416017009213327</v>
      </c>
      <c r="AZ18" s="70">
        <f t="shared" si="27"/>
        <v>0.18541597303055565</v>
      </c>
      <c r="BA18" s="70">
        <f>'a28'!Y18</f>
        <v>21.878849113432604</v>
      </c>
      <c r="BB18" s="70">
        <f t="shared" si="28"/>
        <v>9.3437592312877196E-2</v>
      </c>
      <c r="BC18" s="70">
        <f t="shared" si="29"/>
        <v>234.15467556324597</v>
      </c>
      <c r="BD18" s="70">
        <f>'a28'!AA18</f>
        <v>67.617065154680418</v>
      </c>
      <c r="BE18" s="70">
        <f t="shared" si="30"/>
        <v>0.29096006822802745</v>
      </c>
      <c r="BF18" s="70">
        <v>100</v>
      </c>
      <c r="BG18" s="70">
        <f t="shared" si="31"/>
        <v>0.43030567440693979</v>
      </c>
      <c r="BH18" s="357">
        <v>44.112412177985952</v>
      </c>
      <c r="BI18" s="70">
        <f t="shared" si="32"/>
        <v>0.18981821271965149</v>
      </c>
      <c r="BJ18" s="70">
        <f>'a28'!AC18</f>
        <v>20.663460868353194</v>
      </c>
      <c r="BK18" s="70">
        <f t="shared" si="33"/>
        <v>8.8916044645381317E-2</v>
      </c>
      <c r="BL18" s="70">
        <f t="shared" si="34"/>
        <v>232.39293820101955</v>
      </c>
      <c r="BM18" s="70">
        <f>'a28'!AE18</f>
        <v>64.597544581252293</v>
      </c>
      <c r="BN18" s="70">
        <f t="shared" si="35"/>
        <v>0.28261420885602445</v>
      </c>
      <c r="BO18" s="70">
        <v>100</v>
      </c>
      <c r="BP18" s="70">
        <f t="shared" si="36"/>
        <v>0.43749992463033283</v>
      </c>
      <c r="BQ18" s="357">
        <v>44.726930320150657</v>
      </c>
      <c r="BR18" s="70">
        <f t="shared" si="37"/>
        <v>0.19568028644012062</v>
      </c>
      <c r="BS18" s="70">
        <f>'a28'!AG18</f>
        <v>19.246993046838138</v>
      </c>
      <c r="BT18" s="70">
        <f t="shared" si="38"/>
        <v>8.420558007352226E-2</v>
      </c>
      <c r="BU18" s="70">
        <f t="shared" si="39"/>
        <v>228.57146794824106</v>
      </c>
      <c r="BV18" s="70">
        <f>'a28'!AI18</f>
        <v>62.205779659757823</v>
      </c>
      <c r="BW18" s="70">
        <f t="shared" si="40"/>
        <v>0.27351181949643649</v>
      </c>
      <c r="BX18" s="70">
        <v>100</v>
      </c>
      <c r="BY18" s="70">
        <f t="shared" si="41"/>
        <v>0.43968875720623246</v>
      </c>
      <c r="BZ18" s="357">
        <v>46.826222684703431</v>
      </c>
      <c r="CA18" s="70">
        <f t="shared" si="42"/>
        <v>0.20588963656899542</v>
      </c>
      <c r="CB18" s="70">
        <f>'a28'!AK18</f>
        <v>18.401604635613996</v>
      </c>
      <c r="CC18" s="70">
        <f t="shared" si="43"/>
        <v>8.0909786728335639E-2</v>
      </c>
      <c r="CD18" s="70">
        <f t="shared" si="44"/>
        <v>227.43360698007524</v>
      </c>
      <c r="CE18" s="70">
        <f>'a28'!AM18</f>
        <v>67.385764528405844</v>
      </c>
      <c r="CF18" s="70">
        <f t="shared" si="45"/>
        <v>0.28855832538798937</v>
      </c>
      <c r="CG18" s="70">
        <v>100</v>
      </c>
      <c r="CH18" s="70">
        <f t="shared" si="46"/>
        <v>0.42821852272129424</v>
      </c>
      <c r="CI18" s="357">
        <v>47.748770336738552</v>
      </c>
      <c r="CJ18" s="70">
        <f t="shared" si="47"/>
        <v>0.20446907895356536</v>
      </c>
      <c r="CK18" s="70">
        <f>'a28'!AO18</f>
        <v>18.391094443247184</v>
      </c>
      <c r="CL18" s="70">
        <f t="shared" si="48"/>
        <v>7.8754072937151115E-2</v>
      </c>
      <c r="CM18" s="70">
        <f t="shared" si="49"/>
        <v>233.52562930839156</v>
      </c>
      <c r="CN18" s="70">
        <f>'a28'!AQ18</f>
        <v>67.560917554728888</v>
      </c>
      <c r="CO18" s="70">
        <f t="shared" si="50"/>
        <v>0.29304285826759868</v>
      </c>
      <c r="CP18" s="70">
        <v>100</v>
      </c>
      <c r="CQ18" s="70">
        <f t="shared" si="51"/>
        <v>0.43374611961155535</v>
      </c>
      <c r="CR18" s="357">
        <v>42.116868798235942</v>
      </c>
      <c r="CS18" s="70">
        <f t="shared" si="52"/>
        <v>0.18268028411423831</v>
      </c>
      <c r="CT18" s="70">
        <f>'a28'!AS18</f>
        <v>20.871826608543078</v>
      </c>
      <c r="CU18" s="70">
        <f t="shared" si="53"/>
        <v>9.05307380066077E-2</v>
      </c>
      <c r="CV18" s="70">
        <f t="shared" si="54"/>
        <v>230.5496129615079</v>
      </c>
    </row>
    <row r="19" spans="1:100" ht="15.75" customHeight="1">
      <c r="A19" s="1">
        <v>1995</v>
      </c>
      <c r="B19" s="70">
        <f>'a28'!C19</f>
        <v>67.64423120074045</v>
      </c>
      <c r="C19" s="70">
        <f t="shared" si="0"/>
        <v>0.29047673699559867</v>
      </c>
      <c r="D19" s="70">
        <v>100</v>
      </c>
      <c r="E19" s="70">
        <f t="shared" si="1"/>
        <v>0.42941834335226953</v>
      </c>
      <c r="F19" s="70">
        <v>44.260693601283933</v>
      </c>
      <c r="G19" s="70">
        <f t="shared" si="2"/>
        <v>0.19006353721885741</v>
      </c>
      <c r="H19" s="70">
        <f>'a28'!E19</f>
        <v>20.968219878630052</v>
      </c>
      <c r="I19" s="70">
        <f t="shared" si="3"/>
        <v>9.0041382433274419E-2</v>
      </c>
      <c r="J19" s="70">
        <f t="shared" si="4"/>
        <v>232.87314468065443</v>
      </c>
      <c r="K19" s="70">
        <f>'a28'!G19</f>
        <v>69.413126964012847</v>
      </c>
      <c r="L19" s="70">
        <f t="shared" si="5"/>
        <v>0.28880207133273456</v>
      </c>
      <c r="M19" s="70">
        <v>100</v>
      </c>
      <c r="N19" s="70">
        <f t="shared" si="6"/>
        <v>0.41606261519159576</v>
      </c>
      <c r="O19" s="70">
        <v>50.628366247755828</v>
      </c>
      <c r="P19" s="70">
        <f t="shared" si="7"/>
        <v>0.21064570463919208</v>
      </c>
      <c r="Q19" s="70">
        <f>'a28'!I19</f>
        <v>20.306945577787687</v>
      </c>
      <c r="R19" s="70">
        <f t="shared" si="8"/>
        <v>8.4489608836477548E-2</v>
      </c>
      <c r="S19" s="70">
        <f t="shared" si="9"/>
        <v>240.34843878955638</v>
      </c>
      <c r="T19" s="70">
        <f>'a28'!K19</f>
        <v>65.187665067142802</v>
      </c>
      <c r="U19" s="70">
        <f t="shared" si="10"/>
        <v>0.27775282244282229</v>
      </c>
      <c r="V19" s="70">
        <v>100</v>
      </c>
      <c r="W19" s="70">
        <f t="shared" si="11"/>
        <v>0.4260818701770327</v>
      </c>
      <c r="X19" s="357">
        <v>48.872180451127818</v>
      </c>
      <c r="Y19" s="70">
        <f t="shared" si="12"/>
        <v>0.20823550046245956</v>
      </c>
      <c r="Z19" s="70">
        <f>'a28'!M19</f>
        <v>20.636833686716514</v>
      </c>
      <c r="AA19" s="70">
        <f t="shared" si="13"/>
        <v>8.7929806917685607E-2</v>
      </c>
      <c r="AB19" s="70">
        <f t="shared" si="14"/>
        <v>234.69667920498711</v>
      </c>
      <c r="AC19" s="70">
        <f>'a28'!O19</f>
        <v>67.437939059604361</v>
      </c>
      <c r="AD19" s="70">
        <f t="shared" si="15"/>
        <v>0.29097330584879216</v>
      </c>
      <c r="AE19" s="70">
        <v>100</v>
      </c>
      <c r="AF19" s="70">
        <f t="shared" si="16"/>
        <v>0.43146826535078164</v>
      </c>
      <c r="AG19" s="357">
        <v>43.126385809312637</v>
      </c>
      <c r="AH19" s="70">
        <f t="shared" si="17"/>
        <v>0.1860766687599269</v>
      </c>
      <c r="AI19" s="70">
        <f>'a28'!Q19</f>
        <v>21.202430720165495</v>
      </c>
      <c r="AJ19" s="70">
        <f t="shared" si="18"/>
        <v>9.1481760040499308E-2</v>
      </c>
      <c r="AK19" s="70">
        <f t="shared" si="19"/>
        <v>231.76675558908249</v>
      </c>
      <c r="AL19" s="70">
        <f>'a28'!S19</f>
        <v>67.939643887751799</v>
      </c>
      <c r="AM19" s="70">
        <f t="shared" si="20"/>
        <v>0.2929038916575093</v>
      </c>
      <c r="AN19" s="70">
        <v>100</v>
      </c>
      <c r="AO19" s="70">
        <f t="shared" si="21"/>
        <v>0.43112367815974706</v>
      </c>
      <c r="AP19" s="24">
        <v>43.110504774897677</v>
      </c>
      <c r="AQ19" s="70">
        <f t="shared" si="22"/>
        <v>0.18585959385877224</v>
      </c>
      <c r="AR19" s="70">
        <f>'a28'!U19</f>
        <v>20.901852737158482</v>
      </c>
      <c r="AS19" s="70">
        <f t="shared" si="23"/>
        <v>9.0112836323971407E-2</v>
      </c>
      <c r="AT19" s="70">
        <f t="shared" si="24"/>
        <v>231.95200139980795</v>
      </c>
      <c r="AU19" s="70">
        <f>'a28'!W19</f>
        <v>68.920156044580452</v>
      </c>
      <c r="AV19" s="70">
        <f t="shared" si="25"/>
        <v>0.29403571266982365</v>
      </c>
      <c r="AW19" s="70">
        <v>100</v>
      </c>
      <c r="AX19" s="70">
        <f t="shared" si="26"/>
        <v>0.42663239543397002</v>
      </c>
      <c r="AY19" s="357">
        <v>43.191759559757301</v>
      </c>
      <c r="AZ19" s="70">
        <f t="shared" si="27"/>
        <v>0.1842700384398733</v>
      </c>
      <c r="BA19" s="70">
        <f>'a28'!Y19</f>
        <v>22.28191165831096</v>
      </c>
      <c r="BB19" s="70">
        <f t="shared" si="28"/>
        <v>9.5061853456333084E-2</v>
      </c>
      <c r="BC19" s="70">
        <f t="shared" si="29"/>
        <v>234.3938272626487</v>
      </c>
      <c r="BD19" s="70">
        <f>'a28'!AA19</f>
        <v>67.532973842567372</v>
      </c>
      <c r="BE19" s="70">
        <f t="shared" si="30"/>
        <v>0.29009507871736667</v>
      </c>
      <c r="BF19" s="70">
        <v>100</v>
      </c>
      <c r="BG19" s="70">
        <f t="shared" si="31"/>
        <v>0.42956064602402266</v>
      </c>
      <c r="BH19" s="357">
        <v>44.298650896322307</v>
      </c>
      <c r="BI19" s="70">
        <f t="shared" si="32"/>
        <v>0.1902895709701686</v>
      </c>
      <c r="BJ19" s="70">
        <f>'a28'!AC19</f>
        <v>20.964374907706482</v>
      </c>
      <c r="BK19" s="70">
        <f t="shared" si="33"/>
        <v>9.0054704288442075E-2</v>
      </c>
      <c r="BL19" s="70">
        <f t="shared" si="34"/>
        <v>232.79599964659616</v>
      </c>
      <c r="BM19" s="70">
        <f>'a28'!AE19</f>
        <v>64.600008856219276</v>
      </c>
      <c r="BN19" s="70">
        <f t="shared" si="35"/>
        <v>0.28282664268688928</v>
      </c>
      <c r="BO19" s="70">
        <v>100</v>
      </c>
      <c r="BP19" s="70">
        <f t="shared" si="36"/>
        <v>0.43781208036113223</v>
      </c>
      <c r="BQ19" s="357">
        <v>44.225352112676056</v>
      </c>
      <c r="BR19" s="70">
        <f t="shared" si="37"/>
        <v>0.193623934131543</v>
      </c>
      <c r="BS19" s="70">
        <f>'a28'!AG19</f>
        <v>19.583137758490903</v>
      </c>
      <c r="BT19" s="70">
        <f t="shared" si="38"/>
        <v>8.5737342820435422E-2</v>
      </c>
      <c r="BU19" s="70">
        <f t="shared" si="39"/>
        <v>228.40849872738625</v>
      </c>
      <c r="BV19" s="70">
        <f>'a28'!AI19</f>
        <v>62.434935569081439</v>
      </c>
      <c r="BW19" s="70">
        <f t="shared" si="40"/>
        <v>0.27269463882786554</v>
      </c>
      <c r="BX19" s="70">
        <v>100</v>
      </c>
      <c r="BY19" s="70">
        <f t="shared" si="41"/>
        <v>0.43676610913795405</v>
      </c>
      <c r="BZ19" s="357">
        <v>47.871235721703009</v>
      </c>
      <c r="CA19" s="70">
        <f t="shared" si="42"/>
        <v>0.2090853336579406</v>
      </c>
      <c r="CB19" s="70">
        <f>'a28'!AK19</f>
        <v>18.649322067823785</v>
      </c>
      <c r="CC19" s="70">
        <f t="shared" si="43"/>
        <v>8.1453918376239789E-2</v>
      </c>
      <c r="CD19" s="70">
        <f t="shared" si="44"/>
        <v>228.95549335860824</v>
      </c>
      <c r="CE19" s="70">
        <f>'a28'!AM19</f>
        <v>67.491833115805747</v>
      </c>
      <c r="CF19" s="70">
        <f t="shared" si="45"/>
        <v>0.28755121188485216</v>
      </c>
      <c r="CG19" s="70">
        <v>100</v>
      </c>
      <c r="CH19" s="70">
        <f t="shared" si="46"/>
        <v>0.42605334395267924</v>
      </c>
      <c r="CI19" s="357">
        <v>48.39432412247946</v>
      </c>
      <c r="CJ19" s="70">
        <f t="shared" si="47"/>
        <v>0.20618563620712185</v>
      </c>
      <c r="CK19" s="70">
        <f>'a28'!AO19</f>
        <v>18.826235985195204</v>
      </c>
      <c r="CL19" s="70">
        <f t="shared" si="48"/>
        <v>8.0209807955346796E-2</v>
      </c>
      <c r="CM19" s="70">
        <f t="shared" si="49"/>
        <v>234.7123932234804</v>
      </c>
      <c r="CN19" s="70">
        <f>'a28'!AQ19</f>
        <v>67.775051027296627</v>
      </c>
      <c r="CO19" s="70">
        <f t="shared" si="50"/>
        <v>0.29372899766903082</v>
      </c>
      <c r="CP19" s="70">
        <v>100</v>
      </c>
      <c r="CQ19" s="70">
        <f t="shared" si="51"/>
        <v>0.4333880878241323</v>
      </c>
      <c r="CR19" s="357">
        <v>41.698011821601291</v>
      </c>
      <c r="CS19" s="70">
        <f t="shared" si="52"/>
        <v>0.18071421609431848</v>
      </c>
      <c r="CT19" s="70">
        <f>'a28'!AS19</f>
        <v>21.267012408038354</v>
      </c>
      <c r="CU19" s="70">
        <f t="shared" si="53"/>
        <v>9.2168698412518374E-2</v>
      </c>
      <c r="CV19" s="70">
        <f t="shared" si="54"/>
        <v>230.74007525693628</v>
      </c>
    </row>
    <row r="20" spans="1:100" ht="15.75" customHeight="1">
      <c r="A20" s="1">
        <v>1996</v>
      </c>
      <c r="B20" s="70">
        <f>'a28'!C20</f>
        <v>67.69681668672618</v>
      </c>
      <c r="C20" s="70">
        <f t="shared" si="0"/>
        <v>0.29106755253315975</v>
      </c>
      <c r="D20" s="70">
        <v>100</v>
      </c>
      <c r="E20" s="70">
        <f t="shared" si="1"/>
        <v>0.42995751761874434</v>
      </c>
      <c r="F20" s="70">
        <v>43.539199779058926</v>
      </c>
      <c r="G20" s="70">
        <f t="shared" si="2"/>
        <v>0.18720006256110758</v>
      </c>
      <c r="H20" s="70">
        <f>'a28'!E20</f>
        <v>21.345101207968142</v>
      </c>
      <c r="I20" s="70">
        <f t="shared" si="3"/>
        <v>9.1774867286988429E-2</v>
      </c>
      <c r="J20" s="70">
        <f t="shared" si="4"/>
        <v>232.58111767375323</v>
      </c>
      <c r="K20" s="70">
        <f>'a28'!G20</f>
        <v>69.645058585165572</v>
      </c>
      <c r="L20" s="70">
        <f t="shared" si="5"/>
        <v>0.29140841637524095</v>
      </c>
      <c r="M20" s="70">
        <v>100</v>
      </c>
      <c r="N20" s="70">
        <f t="shared" si="6"/>
        <v>0.41841937144598951</v>
      </c>
      <c r="O20" s="70">
        <v>48.087431693989068</v>
      </c>
      <c r="P20" s="70">
        <f t="shared" si="7"/>
        <v>0.2012071294385086</v>
      </c>
      <c r="Q20" s="70">
        <f>'a28'!I20</f>
        <v>21.262180676007418</v>
      </c>
      <c r="R20" s="70">
        <f t="shared" si="8"/>
        <v>8.8965082740260881E-2</v>
      </c>
      <c r="S20" s="70">
        <f t="shared" si="9"/>
        <v>238.99467095516206</v>
      </c>
      <c r="T20" s="70">
        <f>'a28'!K20</f>
        <v>65.548081952599517</v>
      </c>
      <c r="U20" s="70">
        <f t="shared" si="10"/>
        <v>0.28132626382753806</v>
      </c>
      <c r="V20" s="70">
        <v>100</v>
      </c>
      <c r="W20" s="70">
        <f t="shared" si="11"/>
        <v>0.42919068788462267</v>
      </c>
      <c r="X20" s="357">
        <v>46.268656716417908</v>
      </c>
      <c r="Y20" s="70">
        <f t="shared" si="12"/>
        <v>0.19858076603616867</v>
      </c>
      <c r="Z20" s="70">
        <f>'a28'!M20</f>
        <v>21.179928832963746</v>
      </c>
      <c r="AA20" s="70">
        <f t="shared" si="13"/>
        <v>9.090228225167063E-2</v>
      </c>
      <c r="AB20" s="70">
        <f t="shared" si="14"/>
        <v>232.99666750198116</v>
      </c>
      <c r="AC20" s="70">
        <f>'a28'!O20</f>
        <v>67.514954468194304</v>
      </c>
      <c r="AD20" s="70">
        <f t="shared" si="15"/>
        <v>0.29279398277279184</v>
      </c>
      <c r="AE20" s="70">
        <v>100</v>
      </c>
      <c r="AF20" s="70">
        <f t="shared" si="16"/>
        <v>0.43367278416920874</v>
      </c>
      <c r="AG20" s="357">
        <v>41.325966850828728</v>
      </c>
      <c r="AH20" s="70">
        <f t="shared" si="17"/>
        <v>0.17921947102683322</v>
      </c>
      <c r="AI20" s="70">
        <f>'a28'!Q20</f>
        <v>21.747678312773065</v>
      </c>
      <c r="AJ20" s="70">
        <f t="shared" si="18"/>
        <v>9.4313762031166148E-2</v>
      </c>
      <c r="AK20" s="70">
        <f t="shared" si="19"/>
        <v>230.58859963179611</v>
      </c>
      <c r="AL20" s="70">
        <f>'a28'!S20</f>
        <v>68.142603433882613</v>
      </c>
      <c r="AM20" s="70">
        <f t="shared" si="20"/>
        <v>0.29247804414654943</v>
      </c>
      <c r="AN20" s="70">
        <v>100</v>
      </c>
      <c r="AO20" s="70">
        <f t="shared" si="21"/>
        <v>0.42921466073766162</v>
      </c>
      <c r="AP20" s="24">
        <v>43.324250681198912</v>
      </c>
      <c r="AQ20" s="70">
        <f t="shared" si="22"/>
        <v>0.18595403557844198</v>
      </c>
      <c r="AR20" s="70">
        <f>'a28'!U20</f>
        <v>21.516799863878301</v>
      </c>
      <c r="AS20" s="70">
        <f t="shared" si="23"/>
        <v>9.2353259537346896E-2</v>
      </c>
      <c r="AT20" s="70">
        <f t="shared" si="24"/>
        <v>232.98365397895984</v>
      </c>
      <c r="AU20" s="70">
        <f>'a28'!W20</f>
        <v>68.955264577377051</v>
      </c>
      <c r="AV20" s="70">
        <f t="shared" si="25"/>
        <v>0.29425870953006822</v>
      </c>
      <c r="AW20" s="70">
        <v>100</v>
      </c>
      <c r="AX20" s="70">
        <f t="shared" si="26"/>
        <v>0.4267385693225359</v>
      </c>
      <c r="AY20" s="357">
        <v>42.670414617006323</v>
      </c>
      <c r="AZ20" s="70">
        <f t="shared" si="27"/>
        <v>0.182091116860607</v>
      </c>
      <c r="BA20" s="70">
        <f>'a28'!Y20</f>
        <v>22.7098301521327</v>
      </c>
      <c r="BB20" s="70">
        <f t="shared" si="28"/>
        <v>9.6911604286788952E-2</v>
      </c>
      <c r="BC20" s="70">
        <f t="shared" si="29"/>
        <v>234.33550934651606</v>
      </c>
      <c r="BD20" s="70">
        <f>'a28'!AA20</f>
        <v>67.426530756427255</v>
      </c>
      <c r="BE20" s="70">
        <f t="shared" si="30"/>
        <v>0.29000383962813764</v>
      </c>
      <c r="BF20" s="70">
        <v>100</v>
      </c>
      <c r="BG20" s="70">
        <f t="shared" si="31"/>
        <v>0.43010345686589224</v>
      </c>
      <c r="BH20" s="357">
        <v>43.804139691802682</v>
      </c>
      <c r="BI20" s="70">
        <f t="shared" si="32"/>
        <v>0.18840311906480772</v>
      </c>
      <c r="BJ20" s="70">
        <f>'a28'!AC20</f>
        <v>21.27152967052044</v>
      </c>
      <c r="BK20" s="70">
        <f t="shared" si="33"/>
        <v>9.1489584441162355E-2</v>
      </c>
      <c r="BL20" s="70">
        <f t="shared" si="34"/>
        <v>232.50220011875038</v>
      </c>
      <c r="BM20" s="70">
        <f>'a28'!AE20</f>
        <v>64.721088771252937</v>
      </c>
      <c r="BN20" s="70">
        <f t="shared" si="35"/>
        <v>0.2831004662661647</v>
      </c>
      <c r="BO20" s="70">
        <v>100</v>
      </c>
      <c r="BP20" s="70">
        <f t="shared" si="36"/>
        <v>0.4374161060033171</v>
      </c>
      <c r="BQ20" s="357">
        <v>43.913857677902627</v>
      </c>
      <c r="BR20" s="70">
        <f t="shared" si="37"/>
        <v>0.19208628625052035</v>
      </c>
      <c r="BS20" s="70">
        <f>'a28'!AG20</f>
        <v>19.980320861650014</v>
      </c>
      <c r="BT20" s="70">
        <f t="shared" si="38"/>
        <v>8.73971414799979E-2</v>
      </c>
      <c r="BU20" s="70">
        <f t="shared" si="39"/>
        <v>228.61526731080556</v>
      </c>
      <c r="BV20" s="70">
        <f>'a28'!AI20</f>
        <v>62.69563126567185</v>
      </c>
      <c r="BW20" s="70">
        <f t="shared" si="40"/>
        <v>0.27789297232289545</v>
      </c>
      <c r="BX20" s="70">
        <v>100</v>
      </c>
      <c r="BY20" s="70">
        <f t="shared" si="41"/>
        <v>0.44324136580637957</v>
      </c>
      <c r="BZ20" s="357">
        <v>44.029075804776738</v>
      </c>
      <c r="CA20" s="70">
        <f t="shared" si="42"/>
        <v>0.19515507694901862</v>
      </c>
      <c r="CB20" s="70">
        <f>'a28'!AK20</f>
        <v>18.886004642056246</v>
      </c>
      <c r="CC20" s="70">
        <f t="shared" si="43"/>
        <v>8.3710584921706355E-2</v>
      </c>
      <c r="CD20" s="70">
        <f t="shared" si="44"/>
        <v>225.61071171250484</v>
      </c>
      <c r="CE20" s="70">
        <f>'a28'!AM20</f>
        <v>67.695926645677886</v>
      </c>
      <c r="CF20" s="70">
        <f t="shared" si="45"/>
        <v>0.28995401946628707</v>
      </c>
      <c r="CG20" s="70">
        <v>100</v>
      </c>
      <c r="CH20" s="70">
        <f t="shared" si="46"/>
        <v>0.42831826645037802</v>
      </c>
      <c r="CI20" s="357">
        <v>46.546656869948563</v>
      </c>
      <c r="CJ20" s="70">
        <f t="shared" si="47"/>
        <v>0.19936783379596948</v>
      </c>
      <c r="CK20" s="70">
        <f>'a28'!AO20</f>
        <v>19.228663995563455</v>
      </c>
      <c r="CL20" s="70">
        <f t="shared" si="48"/>
        <v>8.2359880287365378E-2</v>
      </c>
      <c r="CM20" s="70">
        <f t="shared" si="49"/>
        <v>233.47124751118992</v>
      </c>
      <c r="CN20" s="70">
        <f>'a28'!AQ20</f>
        <v>68.064926024380554</v>
      </c>
      <c r="CO20" s="70">
        <f t="shared" si="50"/>
        <v>0.29401256089450117</v>
      </c>
      <c r="CP20" s="70">
        <v>100</v>
      </c>
      <c r="CQ20" s="70">
        <f t="shared" si="51"/>
        <v>0.43195898103112196</v>
      </c>
      <c r="CR20" s="357">
        <v>41.848254134943552</v>
      </c>
      <c r="CS20" s="70">
        <f t="shared" si="52"/>
        <v>0.18076729214061651</v>
      </c>
      <c r="CT20" s="70">
        <f>'a28'!AS20</f>
        <v>21.590282880827768</v>
      </c>
      <c r="CU20" s="70">
        <f t="shared" si="53"/>
        <v>9.3261165933760382E-2</v>
      </c>
      <c r="CV20" s="70">
        <f t="shared" si="54"/>
        <v>231.50346304015187</v>
      </c>
    </row>
    <row r="21" spans="1:100" ht="15.75" customHeight="1">
      <c r="A21" s="1">
        <v>1997</v>
      </c>
      <c r="B21" s="70">
        <f>'a28'!C21</f>
        <v>67.792029197669976</v>
      </c>
      <c r="C21" s="70">
        <f t="shared" si="0"/>
        <v>0.29125876551033542</v>
      </c>
      <c r="D21" s="70">
        <v>100</v>
      </c>
      <c r="E21" s="70">
        <f t="shared" si="1"/>
        <v>0.42963570932664463</v>
      </c>
      <c r="F21" s="70">
        <v>43.19978102439525</v>
      </c>
      <c r="G21" s="70">
        <f t="shared" si="2"/>
        <v>0.18560168563171775</v>
      </c>
      <c r="H21" s="70">
        <f>'a28'!E21</f>
        <v>21.763516742555694</v>
      </c>
      <c r="I21" s="70">
        <f t="shared" si="3"/>
        <v>9.3503839531302216E-2</v>
      </c>
      <c r="J21" s="70">
        <f t="shared" si="4"/>
        <v>232.75532696462091</v>
      </c>
      <c r="K21" s="70">
        <f>'a28'!G21</f>
        <v>69.902398027993627</v>
      </c>
      <c r="L21" s="70">
        <f t="shared" si="5"/>
        <v>0.29155235769034998</v>
      </c>
      <c r="M21" s="70">
        <v>100</v>
      </c>
      <c r="N21" s="70">
        <f t="shared" si="6"/>
        <v>0.41708491541819898</v>
      </c>
      <c r="O21" s="70">
        <v>47.583643122676577</v>
      </c>
      <c r="P21" s="70">
        <f t="shared" si="7"/>
        <v>0.19846419767111326</v>
      </c>
      <c r="Q21" s="70">
        <f>'a28'!I21</f>
        <v>22.273289151968285</v>
      </c>
      <c r="R21" s="70">
        <f t="shared" si="8"/>
        <v>9.2898529220337811E-2</v>
      </c>
      <c r="S21" s="70">
        <f t="shared" si="9"/>
        <v>239.75933030263849</v>
      </c>
      <c r="T21" s="70">
        <f>'a28'!K21</f>
        <v>65.821668687314002</v>
      </c>
      <c r="U21" s="70">
        <f t="shared" si="10"/>
        <v>0.28148184277826521</v>
      </c>
      <c r="V21" s="70">
        <v>100</v>
      </c>
      <c r="W21" s="70">
        <f t="shared" si="11"/>
        <v>0.42764312785117226</v>
      </c>
      <c r="X21" s="357">
        <v>46.268656716417908</v>
      </c>
      <c r="Y21" s="70">
        <f t="shared" si="12"/>
        <v>0.19786473079681102</v>
      </c>
      <c r="Z21" s="70">
        <f>'a28'!M21</f>
        <v>21.749513207685808</v>
      </c>
      <c r="AA21" s="70">
        <f t="shared" si="13"/>
        <v>9.3010298573751413E-2</v>
      </c>
      <c r="AB21" s="70">
        <f t="shared" si="14"/>
        <v>233.83983861141775</v>
      </c>
      <c r="AC21" s="70">
        <f>'a28'!O21</f>
        <v>67.650112290621422</v>
      </c>
      <c r="AD21" s="70">
        <f t="shared" si="15"/>
        <v>0.29299877783331241</v>
      </c>
      <c r="AE21" s="70">
        <v>100</v>
      </c>
      <c r="AF21" s="70">
        <f t="shared" si="16"/>
        <v>0.43310907833324008</v>
      </c>
      <c r="AG21" s="357">
        <v>40.883977900552487</v>
      </c>
      <c r="AH21" s="70">
        <f t="shared" si="17"/>
        <v>0.17707221987104843</v>
      </c>
      <c r="AI21" s="70">
        <f>'a28'!Q21</f>
        <v>22.354628153950763</v>
      </c>
      <c r="AJ21" s="70">
        <f t="shared" si="18"/>
        <v>9.6819923962399149E-2</v>
      </c>
      <c r="AK21" s="70">
        <f t="shared" si="19"/>
        <v>230.88871834512466</v>
      </c>
      <c r="AL21" s="70">
        <f>'a28'!S21</f>
        <v>68.280596562708055</v>
      </c>
      <c r="AM21" s="70">
        <f t="shared" si="20"/>
        <v>0.29393103562992995</v>
      </c>
      <c r="AN21" s="70">
        <v>100</v>
      </c>
      <c r="AO21" s="70">
        <f t="shared" si="21"/>
        <v>0.43047520148712715</v>
      </c>
      <c r="AP21" s="24">
        <v>41.882673942701224</v>
      </c>
      <c r="AQ21" s="70">
        <f t="shared" si="22"/>
        <v>0.18029452504303961</v>
      </c>
      <c r="AR21" s="70">
        <f>'a28'!U21</f>
        <v>22.138148146671611</v>
      </c>
      <c r="AS21" s="70">
        <f t="shared" si="23"/>
        <v>9.5299237839903322E-2</v>
      </c>
      <c r="AT21" s="70">
        <f t="shared" si="24"/>
        <v>232.30141865208088</v>
      </c>
      <c r="AU21" s="70">
        <f>'a28'!W21</f>
        <v>68.994974439183082</v>
      </c>
      <c r="AV21" s="70">
        <f t="shared" si="25"/>
        <v>0.29599656908585509</v>
      </c>
      <c r="AW21" s="70">
        <v>100</v>
      </c>
      <c r="AX21" s="70">
        <f t="shared" si="26"/>
        <v>0.42901178164326564</v>
      </c>
      <c r="AY21" s="357">
        <v>40.919927078951055</v>
      </c>
      <c r="AZ21" s="70">
        <f t="shared" si="27"/>
        <v>0.17555130820853304</v>
      </c>
      <c r="BA21" s="70">
        <f>'a28'!Y21</f>
        <v>23.178930117362974</v>
      </c>
      <c r="BB21" s="70">
        <f t="shared" si="28"/>
        <v>9.944034106234638E-2</v>
      </c>
      <c r="BC21" s="70">
        <f t="shared" si="29"/>
        <v>233.09383163549708</v>
      </c>
      <c r="BD21" s="70">
        <f>'a28'!AA21</f>
        <v>67.464815213796726</v>
      </c>
      <c r="BE21" s="70">
        <f t="shared" si="30"/>
        <v>0.28889623016689986</v>
      </c>
      <c r="BF21" s="70">
        <v>100</v>
      </c>
      <c r="BG21" s="70">
        <f t="shared" si="31"/>
        <v>0.42821762610834196</v>
      </c>
      <c r="BH21" s="357">
        <v>44.460444604446039</v>
      </c>
      <c r="BI21" s="70">
        <f t="shared" si="32"/>
        <v>0.19038746044237323</v>
      </c>
      <c r="BJ21" s="70">
        <f>'a28'!AC21</f>
        <v>21.600858452048431</v>
      </c>
      <c r="BK21" s="70">
        <f t="shared" si="33"/>
        <v>9.2498683282384933E-2</v>
      </c>
      <c r="BL21" s="70">
        <f t="shared" si="34"/>
        <v>233.52611827029119</v>
      </c>
      <c r="BM21" s="70">
        <f>'a28'!AE21</f>
        <v>64.825266167192424</v>
      </c>
      <c r="BN21" s="70">
        <f t="shared" si="35"/>
        <v>0.28308580068577693</v>
      </c>
      <c r="BO21" s="70">
        <v>100</v>
      </c>
      <c r="BP21" s="70">
        <f t="shared" si="36"/>
        <v>0.43669053352694831</v>
      </c>
      <c r="BQ21" s="357">
        <v>43.767572633552014</v>
      </c>
      <c r="BR21" s="70">
        <f t="shared" si="37"/>
        <v>0.19112884644525291</v>
      </c>
      <c r="BS21" s="70">
        <f>'a28'!AG21</f>
        <v>20.402278616493916</v>
      </c>
      <c r="BT21" s="70">
        <f t="shared" si="38"/>
        <v>8.9094819342021778E-2</v>
      </c>
      <c r="BU21" s="70">
        <f t="shared" si="39"/>
        <v>228.99511741723836</v>
      </c>
      <c r="BV21" s="70">
        <f>'a28'!AI21</f>
        <v>62.91853243239526</v>
      </c>
      <c r="BW21" s="70">
        <f t="shared" si="40"/>
        <v>0.27914380601654476</v>
      </c>
      <c r="BX21" s="70">
        <v>100</v>
      </c>
      <c r="BY21" s="70">
        <f t="shared" si="41"/>
        <v>0.44365911794983348</v>
      </c>
      <c r="BZ21" s="357">
        <v>43.229166666666671</v>
      </c>
      <c r="CA21" s="70">
        <f t="shared" si="42"/>
        <v>0.19179013953039681</v>
      </c>
      <c r="CB21" s="70">
        <f>'a28'!AK21</f>
        <v>19.250576185133735</v>
      </c>
      <c r="CC21" s="70">
        <f t="shared" si="43"/>
        <v>8.5406936503225034E-2</v>
      </c>
      <c r="CD21" s="70">
        <f t="shared" si="44"/>
        <v>225.39827528419565</v>
      </c>
      <c r="CE21" s="70">
        <f>'a28'!AM21</f>
        <v>67.966689376955941</v>
      </c>
      <c r="CF21" s="70">
        <f t="shared" si="45"/>
        <v>0.28994831635935975</v>
      </c>
      <c r="CG21" s="70">
        <v>100</v>
      </c>
      <c r="CH21" s="70">
        <f t="shared" si="46"/>
        <v>0.42660355979861292</v>
      </c>
      <c r="CI21" s="357">
        <v>46.824542518837461</v>
      </c>
      <c r="CJ21" s="70">
        <f t="shared" si="47"/>
        <v>0.19975516524477568</v>
      </c>
      <c r="CK21" s="70">
        <f>'a28'!AO21</f>
        <v>19.618438870214938</v>
      </c>
      <c r="CL21" s="70">
        <f t="shared" si="48"/>
        <v>8.3692958597251704E-2</v>
      </c>
      <c r="CM21" s="70">
        <f t="shared" si="49"/>
        <v>234.40967076600833</v>
      </c>
      <c r="CN21" s="70">
        <f>'a28'!AQ21</f>
        <v>68.215813115743046</v>
      </c>
      <c r="CO21" s="70">
        <f t="shared" si="50"/>
        <v>0.2949191096570204</v>
      </c>
      <c r="CP21" s="70">
        <v>100</v>
      </c>
      <c r="CQ21" s="70">
        <f t="shared" si="51"/>
        <v>0.43233246982869739</v>
      </c>
      <c r="CR21" s="357">
        <v>41.040911444847225</v>
      </c>
      <c r="CS21" s="70">
        <f t="shared" si="52"/>
        <v>0.17743318608971653</v>
      </c>
      <c r="CT21" s="70">
        <f>'a28'!AS21</f>
        <v>22.046744363737574</v>
      </c>
      <c r="CU21" s="70">
        <f t="shared" si="53"/>
        <v>9.5315234424565784E-2</v>
      </c>
      <c r="CV21" s="70">
        <f t="shared" si="54"/>
        <v>231.30346892432783</v>
      </c>
    </row>
    <row r="22" spans="1:100" ht="15.75" customHeight="1">
      <c r="A22" s="1">
        <v>1998</v>
      </c>
      <c r="B22" s="70">
        <f>'a28'!C22</f>
        <v>67.890945278277798</v>
      </c>
      <c r="C22" s="70">
        <f t="shared" si="0"/>
        <v>0.29231333156502642</v>
      </c>
      <c r="D22" s="70">
        <v>100</v>
      </c>
      <c r="E22" s="70">
        <f t="shared" si="1"/>
        <v>0.43056306016489387</v>
      </c>
      <c r="F22" s="70">
        <v>42.111877186428018</v>
      </c>
      <c r="G22" s="70">
        <f t="shared" si="2"/>
        <v>0.18131818710676628</v>
      </c>
      <c r="H22" s="70">
        <f>'a28'!E22</f>
        <v>22.251193849891031</v>
      </c>
      <c r="I22" s="70">
        <f t="shared" si="3"/>
        <v>9.5805421163313489E-2</v>
      </c>
      <c r="J22" s="70">
        <f t="shared" si="4"/>
        <v>232.25401631459684</v>
      </c>
      <c r="K22" s="70">
        <f>'a28'!G22</f>
        <v>70.080004742119471</v>
      </c>
      <c r="L22" s="70">
        <f t="shared" si="5"/>
        <v>0.29309511376840197</v>
      </c>
      <c r="M22" s="70">
        <v>100</v>
      </c>
      <c r="N22" s="70">
        <f t="shared" si="6"/>
        <v>0.41822930070700465</v>
      </c>
      <c r="O22" s="70">
        <v>45.660377358490564</v>
      </c>
      <c r="P22" s="70">
        <f t="shared" si="7"/>
        <v>0.19096507692659456</v>
      </c>
      <c r="Q22" s="70">
        <f>'a28'!I22</f>
        <v>23.362903659026792</v>
      </c>
      <c r="R22" s="70">
        <f t="shared" si="8"/>
        <v>9.7710508597998944E-2</v>
      </c>
      <c r="S22" s="70">
        <f t="shared" si="9"/>
        <v>239.1032857596368</v>
      </c>
      <c r="T22" s="70">
        <f>'a28'!K22</f>
        <v>66.023828458661015</v>
      </c>
      <c r="U22" s="70">
        <f t="shared" si="10"/>
        <v>0.28219852334128387</v>
      </c>
      <c r="V22" s="70">
        <v>100</v>
      </c>
      <c r="W22" s="70">
        <f t="shared" si="11"/>
        <v>0.4274192059583074</v>
      </c>
      <c r="X22" s="357">
        <v>45.522388059701491</v>
      </c>
      <c r="Y22" s="70">
        <f t="shared" si="12"/>
        <v>0.19457142957803544</v>
      </c>
      <c r="Z22" s="70">
        <f>'a28'!M22</f>
        <v>22.416129127271656</v>
      </c>
      <c r="AA22" s="70">
        <f t="shared" si="13"/>
        <v>9.5810841122373369E-2</v>
      </c>
      <c r="AB22" s="70">
        <f t="shared" si="14"/>
        <v>233.96234564563414</v>
      </c>
      <c r="AC22" s="70">
        <f>'a28'!O22</f>
        <v>67.826527414695292</v>
      </c>
      <c r="AD22" s="70">
        <f t="shared" si="15"/>
        <v>0.29353916239592381</v>
      </c>
      <c r="AE22" s="70">
        <v>100</v>
      </c>
      <c r="AF22" s="70">
        <f t="shared" si="16"/>
        <v>0.43277928796385001</v>
      </c>
      <c r="AG22" s="357">
        <v>40.22099447513812</v>
      </c>
      <c r="AH22" s="70">
        <f t="shared" si="17"/>
        <v>0.1740681335014822</v>
      </c>
      <c r="AI22" s="70">
        <f>'a28'!Q22</f>
        <v>23.017140355169794</v>
      </c>
      <c r="AJ22" s="70">
        <f t="shared" si="18"/>
        <v>9.9613416138743818E-2</v>
      </c>
      <c r="AK22" s="70">
        <f t="shared" si="19"/>
        <v>231.06466224500323</v>
      </c>
      <c r="AL22" s="70">
        <f>'a28'!S22</f>
        <v>68.44896273300202</v>
      </c>
      <c r="AM22" s="70">
        <f t="shared" si="20"/>
        <v>0.29509349170854149</v>
      </c>
      <c r="AN22" s="70">
        <v>100</v>
      </c>
      <c r="AO22" s="70">
        <f t="shared" si="21"/>
        <v>0.43111462895297453</v>
      </c>
      <c r="AP22" s="24">
        <v>40.629274965800271</v>
      </c>
      <c r="AQ22" s="70">
        <f t="shared" si="22"/>
        <v>0.1751587480150936</v>
      </c>
      <c r="AR22" s="70">
        <f>'a28'!U22</f>
        <v>22.878632433080622</v>
      </c>
      <c r="AS22" s="70">
        <f t="shared" si="23"/>
        <v>9.8633131323390411E-2</v>
      </c>
      <c r="AT22" s="70">
        <f t="shared" si="24"/>
        <v>231.95687013188291</v>
      </c>
      <c r="AU22" s="70">
        <f>'a28'!W22</f>
        <v>69.009345615058251</v>
      </c>
      <c r="AV22" s="70">
        <f t="shared" si="25"/>
        <v>0.29607552653413333</v>
      </c>
      <c r="AW22" s="70">
        <v>100</v>
      </c>
      <c r="AX22" s="70">
        <f t="shared" si="26"/>
        <v>0.42903685565383465</v>
      </c>
      <c r="AY22" s="357">
        <v>40.360687823290924</v>
      </c>
      <c r="AZ22" s="70">
        <f t="shared" si="27"/>
        <v>0.17316222595730749</v>
      </c>
      <c r="BA22" s="70">
        <f>'a28'!Y22</f>
        <v>23.710175597781504</v>
      </c>
      <c r="BB22" s="70">
        <f t="shared" si="28"/>
        <v>0.10172539185472455</v>
      </c>
      <c r="BC22" s="70">
        <f t="shared" si="29"/>
        <v>233.08020903613067</v>
      </c>
      <c r="BD22" s="70">
        <f>'a28'!AA22</f>
        <v>67.512069654662668</v>
      </c>
      <c r="BE22" s="70">
        <f t="shared" si="30"/>
        <v>0.29055122423179447</v>
      </c>
      <c r="BF22" s="70">
        <v>100</v>
      </c>
      <c r="BG22" s="70">
        <f t="shared" si="31"/>
        <v>0.4303693039156114</v>
      </c>
      <c r="BH22" s="357">
        <v>42.86604361370717</v>
      </c>
      <c r="BI22" s="70">
        <f t="shared" si="32"/>
        <v>0.18448229351647394</v>
      </c>
      <c r="BJ22" s="70">
        <f>'a28'!AC22</f>
        <v>21.980465956900382</v>
      </c>
      <c r="BK22" s="70">
        <f t="shared" si="33"/>
        <v>9.4597178336120108E-2</v>
      </c>
      <c r="BL22" s="70">
        <f t="shared" si="34"/>
        <v>232.35857922527023</v>
      </c>
      <c r="BM22" s="70">
        <f>'a28'!AE22</f>
        <v>64.958869931929001</v>
      </c>
      <c r="BN22" s="70">
        <f t="shared" si="35"/>
        <v>0.28333677386333544</v>
      </c>
      <c r="BO22" s="70">
        <v>100</v>
      </c>
      <c r="BP22" s="70">
        <f t="shared" si="36"/>
        <v>0.43617872995673512</v>
      </c>
      <c r="BQ22" s="357">
        <v>43.405051449953227</v>
      </c>
      <c r="BR22" s="70">
        <f t="shared" si="37"/>
        <v>0.18932360215147342</v>
      </c>
      <c r="BS22" s="70">
        <f>'a28'!AG22</f>
        <v>20.899894416561391</v>
      </c>
      <c r="BT22" s="70">
        <f t="shared" si="38"/>
        <v>9.1160894028456077E-2</v>
      </c>
      <c r="BU22" s="70">
        <f t="shared" si="39"/>
        <v>229.2638157984436</v>
      </c>
      <c r="BV22" s="70">
        <f>'a28'!AI22</f>
        <v>63.195593965391829</v>
      </c>
      <c r="BW22" s="70">
        <f t="shared" si="40"/>
        <v>0.28046161428974331</v>
      </c>
      <c r="BX22" s="70">
        <v>100</v>
      </c>
      <c r="BY22" s="70">
        <f t="shared" si="41"/>
        <v>0.4437993168373956</v>
      </c>
      <c r="BZ22" s="357">
        <v>42.424242424242422</v>
      </c>
      <c r="CA22" s="70">
        <f t="shared" si="42"/>
        <v>0.18827849805222843</v>
      </c>
      <c r="CB22" s="70">
        <f>'a28'!AK22</f>
        <v>19.707234216558607</v>
      </c>
      <c r="CC22" s="70">
        <f t="shared" si="43"/>
        <v>8.7460570820632563E-2</v>
      </c>
      <c r="CD22" s="70">
        <f t="shared" si="44"/>
        <v>225.32707060619288</v>
      </c>
      <c r="CE22" s="70">
        <f>'a28'!AM22</f>
        <v>68.32510884540055</v>
      </c>
      <c r="CF22" s="70">
        <f t="shared" si="45"/>
        <v>0.29198972879672919</v>
      </c>
      <c r="CG22" s="70">
        <v>100</v>
      </c>
      <c r="CH22" s="70">
        <f t="shared" si="46"/>
        <v>0.42735347770526838</v>
      </c>
      <c r="CI22" s="357">
        <v>45.623901581722322</v>
      </c>
      <c r="CJ22" s="70">
        <f t="shared" si="47"/>
        <v>0.1949753300743193</v>
      </c>
      <c r="CK22" s="70">
        <f>'a28'!AO22</f>
        <v>20.049319332502261</v>
      </c>
      <c r="CL22" s="70">
        <f t="shared" si="48"/>
        <v>8.5681463423683116E-2</v>
      </c>
      <c r="CM22" s="70">
        <f t="shared" si="49"/>
        <v>233.99832975962514</v>
      </c>
      <c r="CN22" s="70">
        <f>'a28'!AQ22</f>
        <v>68.329846529586277</v>
      </c>
      <c r="CO22" s="70">
        <f t="shared" si="50"/>
        <v>0.29552718658321264</v>
      </c>
      <c r="CP22" s="70">
        <v>100</v>
      </c>
      <c r="CQ22" s="70">
        <f t="shared" si="51"/>
        <v>0.43250087859520026</v>
      </c>
      <c r="CR22" s="357">
        <v>40.221307256819351</v>
      </c>
      <c r="CS22" s="70">
        <f t="shared" si="52"/>
        <v>0.17395750726821874</v>
      </c>
      <c r="CT22" s="70">
        <f>'a28'!AS22</f>
        <v>22.662249351198422</v>
      </c>
      <c r="CU22" s="70">
        <f t="shared" si="53"/>
        <v>9.8014427553368255E-2</v>
      </c>
      <c r="CV22" s="70">
        <f t="shared" si="54"/>
        <v>231.21340313760408</v>
      </c>
    </row>
    <row r="23" spans="1:100" ht="15.75" customHeight="1">
      <c r="A23" s="1">
        <v>1999</v>
      </c>
      <c r="B23" s="70">
        <f>'a28'!C23</f>
        <v>68.078577333866733</v>
      </c>
      <c r="C23" s="70">
        <f t="shared" si="0"/>
        <v>0.29201913319563916</v>
      </c>
      <c r="D23" s="70">
        <v>100</v>
      </c>
      <c r="E23" s="70">
        <f t="shared" si="1"/>
        <v>0.4289442356639403</v>
      </c>
      <c r="F23" s="70">
        <v>42.247592106149391</v>
      </c>
      <c r="G23" s="70">
        <f t="shared" si="2"/>
        <v>0.18121861104614168</v>
      </c>
      <c r="H23" s="70">
        <f>'a28'!E23</f>
        <v>22.804367552083157</v>
      </c>
      <c r="I23" s="70">
        <f t="shared" si="3"/>
        <v>9.7818020094278715E-2</v>
      </c>
      <c r="J23" s="70">
        <f t="shared" si="4"/>
        <v>233.13053699209931</v>
      </c>
      <c r="K23" s="70">
        <f>'a28'!G23</f>
        <v>70.339321506987247</v>
      </c>
      <c r="L23" s="70">
        <f t="shared" si="5"/>
        <v>0.29558172508385566</v>
      </c>
      <c r="M23" s="70">
        <v>100</v>
      </c>
      <c r="N23" s="70">
        <f t="shared" si="6"/>
        <v>0.42022259918229898</v>
      </c>
      <c r="O23" s="70">
        <v>43.238095238095234</v>
      </c>
      <c r="P23" s="70">
        <f t="shared" si="7"/>
        <v>0.18169624764644166</v>
      </c>
      <c r="Q23" s="70">
        <f>'a28'!I23</f>
        <v>24.391698182547731</v>
      </c>
      <c r="R23" s="70">
        <f t="shared" si="8"/>
        <v>0.10249942808740367</v>
      </c>
      <c r="S23" s="70">
        <f t="shared" si="9"/>
        <v>237.96911492763022</v>
      </c>
      <c r="T23" s="70">
        <f>'a28'!K23</f>
        <v>66.247679427066132</v>
      </c>
      <c r="U23" s="70">
        <f t="shared" si="10"/>
        <v>0.28384692917194498</v>
      </c>
      <c r="V23" s="70">
        <v>100</v>
      </c>
      <c r="W23" s="70">
        <f t="shared" si="11"/>
        <v>0.42846320297821117</v>
      </c>
      <c r="X23" s="357">
        <v>44.029850746268657</v>
      </c>
      <c r="Y23" s="70">
        <f t="shared" si="12"/>
        <v>0.18865170877398849</v>
      </c>
      <c r="Z23" s="70">
        <f>'a28'!M23</f>
        <v>23.114740866298312</v>
      </c>
      <c r="AA23" s="70">
        <f t="shared" si="13"/>
        <v>9.9038159075855253E-2</v>
      </c>
      <c r="AB23" s="70">
        <f t="shared" si="14"/>
        <v>233.39227103963313</v>
      </c>
      <c r="AC23" s="70">
        <f>'a28'!O23</f>
        <v>68.070881488652617</v>
      </c>
      <c r="AD23" s="70">
        <f t="shared" si="15"/>
        <v>0.29265121911982284</v>
      </c>
      <c r="AE23" s="70">
        <v>100</v>
      </c>
      <c r="AF23" s="70">
        <f t="shared" si="16"/>
        <v>0.42992130073797802</v>
      </c>
      <c r="AG23" s="357">
        <v>40.793825799338478</v>
      </c>
      <c r="AH23" s="70">
        <f t="shared" si="17"/>
        <v>0.17538134649730086</v>
      </c>
      <c r="AI23" s="70">
        <f>'a28'!Q23</f>
        <v>23.736003187032548</v>
      </c>
      <c r="AJ23" s="70">
        <f t="shared" si="18"/>
        <v>0.10204613364489826</v>
      </c>
      <c r="AK23" s="70">
        <f t="shared" si="19"/>
        <v>232.60071047502365</v>
      </c>
      <c r="AL23" s="70">
        <f>'a28'!S23</f>
        <v>68.710140274260226</v>
      </c>
      <c r="AM23" s="70">
        <f t="shared" si="20"/>
        <v>0.29420667183119964</v>
      </c>
      <c r="AN23" s="70">
        <v>100</v>
      </c>
      <c r="AO23" s="70">
        <f t="shared" si="21"/>
        <v>0.42818522951176913</v>
      </c>
      <c r="AP23" s="24">
        <v>41.17647058823529</v>
      </c>
      <c r="AQ23" s="70">
        <f t="shared" si="22"/>
        <v>0.17631156509308138</v>
      </c>
      <c r="AR23" s="70">
        <f>'a28'!U23</f>
        <v>23.657176049592259</v>
      </c>
      <c r="AS23" s="70">
        <f t="shared" si="23"/>
        <v>0.10129653356394988</v>
      </c>
      <c r="AT23" s="70">
        <f t="shared" si="24"/>
        <v>233.54378691208777</v>
      </c>
      <c r="AU23" s="70">
        <f>'a28'!W23</f>
        <v>69.123968183525079</v>
      </c>
      <c r="AV23" s="70">
        <f t="shared" si="25"/>
        <v>0.29657414207316707</v>
      </c>
      <c r="AW23" s="70">
        <v>100</v>
      </c>
      <c r="AX23" s="70">
        <f t="shared" si="26"/>
        <v>0.42904675450020269</v>
      </c>
      <c r="AY23" s="357">
        <v>39.621064363332401</v>
      </c>
      <c r="AZ23" s="70">
        <f t="shared" si="27"/>
        <v>0.16999289074931406</v>
      </c>
      <c r="BA23" s="70">
        <f>'a28'!Y23</f>
        <v>24.329798928071554</v>
      </c>
      <c r="BB23" s="70">
        <f t="shared" si="28"/>
        <v>0.1043862126773161</v>
      </c>
      <c r="BC23" s="70">
        <f t="shared" si="29"/>
        <v>233.07483147492906</v>
      </c>
      <c r="BD23" s="70">
        <f>'a28'!AA23</f>
        <v>67.664937614077786</v>
      </c>
      <c r="BE23" s="70">
        <f t="shared" si="30"/>
        <v>0.28979165457923078</v>
      </c>
      <c r="BF23" s="70">
        <v>100</v>
      </c>
      <c r="BG23" s="70">
        <f t="shared" si="31"/>
        <v>0.42827447241884287</v>
      </c>
      <c r="BH23" s="357">
        <v>43.424056189640034</v>
      </c>
      <c r="BI23" s="70">
        <f t="shared" si="32"/>
        <v>0.18597414754904273</v>
      </c>
      <c r="BJ23" s="70">
        <f>'a28'!AC23</f>
        <v>22.406127759825303</v>
      </c>
      <c r="BK23" s="70">
        <f t="shared" si="33"/>
        <v>9.5959725452883712E-2</v>
      </c>
      <c r="BL23" s="70">
        <f t="shared" si="34"/>
        <v>233.49512156354311</v>
      </c>
      <c r="BM23" s="70">
        <f>'a28'!AE23</f>
        <v>65.20865719927734</v>
      </c>
      <c r="BN23" s="70">
        <f t="shared" si="35"/>
        <v>0.28298275584798466</v>
      </c>
      <c r="BO23" s="70">
        <v>100</v>
      </c>
      <c r="BP23" s="70">
        <f t="shared" si="36"/>
        <v>0.43396501017217814</v>
      </c>
      <c r="BQ23" s="357">
        <v>43.80242311276794</v>
      </c>
      <c r="BR23" s="70">
        <f t="shared" si="37"/>
        <v>0.1900871899169839</v>
      </c>
      <c r="BS23" s="70">
        <f>'a28'!AG23</f>
        <v>21.4222441634105</v>
      </c>
      <c r="BT23" s="70">
        <f t="shared" si="38"/>
        <v>9.2965044062853205E-2</v>
      </c>
      <c r="BU23" s="70">
        <f t="shared" si="39"/>
        <v>230.43332447545581</v>
      </c>
      <c r="BV23" s="70">
        <f>'a28'!AI23</f>
        <v>63.547338456261258</v>
      </c>
      <c r="BW23" s="70">
        <f t="shared" si="40"/>
        <v>0.27837916772657473</v>
      </c>
      <c r="BX23" s="70">
        <v>100</v>
      </c>
      <c r="BY23" s="70">
        <f t="shared" si="41"/>
        <v>0.43806581752936702</v>
      </c>
      <c r="BZ23" s="357">
        <v>44.40928270042194</v>
      </c>
      <c r="CA23" s="70">
        <f t="shared" si="42"/>
        <v>0.19454188732053113</v>
      </c>
      <c r="CB23" s="70">
        <f>'a28'!AK23</f>
        <v>20.319578442698251</v>
      </c>
      <c r="CC23" s="70">
        <f t="shared" si="43"/>
        <v>8.9013127423527127E-2</v>
      </c>
      <c r="CD23" s="70">
        <f t="shared" si="44"/>
        <v>228.27619959938144</v>
      </c>
      <c r="CE23" s="70">
        <f>'a28'!AM23</f>
        <v>68.669810464484613</v>
      </c>
      <c r="CF23" s="70">
        <f t="shared" si="45"/>
        <v>0.2912240842520451</v>
      </c>
      <c r="CG23" s="70">
        <v>100</v>
      </c>
      <c r="CH23" s="70">
        <f t="shared" si="46"/>
        <v>0.42409332759504775</v>
      </c>
      <c r="CI23" s="357">
        <v>46.491531282405809</v>
      </c>
      <c r="CJ23" s="70">
        <f t="shared" si="47"/>
        <v>0.19716748206544737</v>
      </c>
      <c r="CK23" s="70">
        <f>'a28'!AO23</f>
        <v>20.635813014022457</v>
      </c>
      <c r="CL23" s="70">
        <f t="shared" si="48"/>
        <v>8.7515106087459757E-2</v>
      </c>
      <c r="CM23" s="70">
        <f t="shared" si="49"/>
        <v>235.79715476091289</v>
      </c>
      <c r="CN23" s="70">
        <f>'a28'!AQ23</f>
        <v>68.536948053971514</v>
      </c>
      <c r="CO23" s="70">
        <f t="shared" si="50"/>
        <v>0.29577181329918262</v>
      </c>
      <c r="CP23" s="70">
        <v>100</v>
      </c>
      <c r="CQ23" s="70">
        <f t="shared" si="51"/>
        <v>0.43155089582668327</v>
      </c>
      <c r="CR23" s="357">
        <v>39.882473173224327</v>
      </c>
      <c r="CS23" s="70">
        <f t="shared" si="52"/>
        <v>0.17211317025688622</v>
      </c>
      <c r="CT23" s="70">
        <f>'a28'!AS23</f>
        <v>23.302957215418655</v>
      </c>
      <c r="CU23" s="70">
        <f t="shared" si="53"/>
        <v>0.10056412061724793</v>
      </c>
      <c r="CV23" s="70">
        <f t="shared" si="54"/>
        <v>231.72237844261448</v>
      </c>
    </row>
    <row r="24" spans="1:100" ht="15.75" customHeight="1">
      <c r="A24" s="1">
        <v>2000</v>
      </c>
      <c r="B24" s="70">
        <f>'a28'!C24</f>
        <v>68.275990175237808</v>
      </c>
      <c r="C24" s="70">
        <f t="shared" si="0"/>
        <v>0.29245708610207471</v>
      </c>
      <c r="D24" s="70">
        <v>100</v>
      </c>
      <c r="E24" s="70">
        <f t="shared" si="1"/>
        <v>0.4283454335139652</v>
      </c>
      <c r="F24" s="70">
        <v>41.816726690676269</v>
      </c>
      <c r="G24" s="70">
        <f>F24/J24</f>
        <v>0.17912003922452727</v>
      </c>
      <c r="H24" s="70">
        <f>'a28'!E24</f>
        <v>23.363723137758168</v>
      </c>
      <c r="I24" s="70">
        <f t="shared" si="3"/>
        <v>0.10007744115943282</v>
      </c>
      <c r="J24" s="70">
        <f t="shared" si="4"/>
        <v>233.45644000367224</v>
      </c>
      <c r="K24" s="70">
        <f>'a28'!G24</f>
        <v>70.552649223624258</v>
      </c>
      <c r="L24" s="70">
        <f t="shared" si="5"/>
        <v>0.29608165586302004</v>
      </c>
      <c r="M24" s="70">
        <v>100</v>
      </c>
      <c r="N24" s="70">
        <f t="shared" si="6"/>
        <v>0.41966057847743915</v>
      </c>
      <c r="O24" s="70">
        <v>42.389210019267821</v>
      </c>
      <c r="P24" s="70">
        <f t="shared" si="7"/>
        <v>0.17789080397887594</v>
      </c>
      <c r="Q24" s="70">
        <f>'a28'!I24</f>
        <v>25.345950307406156</v>
      </c>
      <c r="R24" s="70">
        <f t="shared" si="8"/>
        <v>0.10636696168066494</v>
      </c>
      <c r="S24" s="70">
        <f t="shared" si="9"/>
        <v>238.28780955029822</v>
      </c>
      <c r="T24" s="70">
        <f>'a28'!K24</f>
        <v>66.56334725580713</v>
      </c>
      <c r="U24" s="70">
        <f t="shared" si="10"/>
        <v>0.28393439618863836</v>
      </c>
      <c r="V24" s="70">
        <v>100</v>
      </c>
      <c r="W24" s="70">
        <f t="shared" si="11"/>
        <v>0.42656267735073566</v>
      </c>
      <c r="X24" s="357">
        <v>44.029850746268657</v>
      </c>
      <c r="Y24" s="70">
        <f t="shared" si="12"/>
        <v>0.18781491017681645</v>
      </c>
      <c r="Z24" s="70">
        <f>'a28'!M24</f>
        <v>23.838938960943796</v>
      </c>
      <c r="AA24" s="70">
        <f t="shared" si="13"/>
        <v>0.10168801628380951</v>
      </c>
      <c r="AB24" s="70">
        <f t="shared" si="14"/>
        <v>234.43213696301959</v>
      </c>
      <c r="AC24" s="70">
        <f>'a28'!O24</f>
        <v>68.239951768058333</v>
      </c>
      <c r="AD24" s="70">
        <f t="shared" si="15"/>
        <v>0.29229962680284466</v>
      </c>
      <c r="AE24" s="70">
        <v>100</v>
      </c>
      <c r="AF24" s="70">
        <f t="shared" si="16"/>
        <v>0.42834090474791908</v>
      </c>
      <c r="AG24" s="357">
        <v>40.793825799338478</v>
      </c>
      <c r="AH24" s="70">
        <f t="shared" si="17"/>
        <v>0.17473664251017645</v>
      </c>
      <c r="AI24" s="70">
        <f>'a28'!Q24</f>
        <v>24.425130726338345</v>
      </c>
      <c r="AJ24" s="70">
        <f t="shared" si="18"/>
        <v>0.10462282593905965</v>
      </c>
      <c r="AK24" s="70">
        <f t="shared" si="19"/>
        <v>233.45890829373519</v>
      </c>
      <c r="AL24" s="70">
        <f>'a28'!S24</f>
        <v>68.960196771025835</v>
      </c>
      <c r="AM24" s="70">
        <f t="shared" si="20"/>
        <v>0.2935393483879844</v>
      </c>
      <c r="AN24" s="70">
        <v>100</v>
      </c>
      <c r="AO24" s="70">
        <f t="shared" si="21"/>
        <v>0.42566489385557732</v>
      </c>
      <c r="AP24" s="24">
        <v>41.506849315068493</v>
      </c>
      <c r="AQ24" s="70">
        <f t="shared" si="22"/>
        <v>0.17668008607978072</v>
      </c>
      <c r="AR24" s="70">
        <f>'a28'!U24</f>
        <v>24.459539224294719</v>
      </c>
      <c r="AS24" s="70">
        <f t="shared" si="23"/>
        <v>0.10411567167665742</v>
      </c>
      <c r="AT24" s="70">
        <f t="shared" si="24"/>
        <v>234.92658531038907</v>
      </c>
      <c r="AU24" s="70">
        <f>'a28'!W24</f>
        <v>69.208303820427787</v>
      </c>
      <c r="AV24" s="70">
        <f t="shared" si="25"/>
        <v>0.29787011878304032</v>
      </c>
      <c r="AW24" s="70">
        <v>100</v>
      </c>
      <c r="AX24" s="70">
        <f t="shared" si="26"/>
        <v>0.43039650206702484</v>
      </c>
      <c r="AY24" s="357">
        <v>38.174504092107085</v>
      </c>
      <c r="AZ24" s="70">
        <f t="shared" si="27"/>
        <v>0.16430173029386216</v>
      </c>
      <c r="BA24" s="70">
        <f>'a28'!Y24</f>
        <v>24.961087820212477</v>
      </c>
      <c r="BB24" s="70">
        <f t="shared" si="28"/>
        <v>0.10743164885607269</v>
      </c>
      <c r="BC24" s="70">
        <f t="shared" si="29"/>
        <v>232.34389573274734</v>
      </c>
      <c r="BD24" s="70">
        <f>'a28'!AA24</f>
        <v>67.872183263447198</v>
      </c>
      <c r="BE24" s="70">
        <f t="shared" si="30"/>
        <v>0.29021218179589198</v>
      </c>
      <c r="BF24" s="70">
        <v>100</v>
      </c>
      <c r="BG24" s="70">
        <f t="shared" si="31"/>
        <v>0.42758633631900095</v>
      </c>
      <c r="BH24" s="357">
        <v>43.186329507206352</v>
      </c>
      <c r="BI24" s="70">
        <f t="shared" si="32"/>
        <v>0.18465884413051528</v>
      </c>
      <c r="BJ24" s="70">
        <f>'a28'!AC24</f>
        <v>22.812384182879995</v>
      </c>
      <c r="BK24" s="70">
        <f t="shared" si="33"/>
        <v>9.7542637754591835E-2</v>
      </c>
      <c r="BL24" s="70">
        <f t="shared" si="34"/>
        <v>233.87089695353353</v>
      </c>
      <c r="BM24" s="70">
        <f>'a28'!AE24</f>
        <v>65.423646380717386</v>
      </c>
      <c r="BN24" s="70">
        <f t="shared" si="35"/>
        <v>0.28335020068921196</v>
      </c>
      <c r="BO24" s="70">
        <v>100</v>
      </c>
      <c r="BP24" s="70">
        <f t="shared" si="36"/>
        <v>0.43310059338533763</v>
      </c>
      <c r="BQ24" s="357">
        <v>43.494423791821561</v>
      </c>
      <c r="BR24" s="70">
        <f t="shared" si="37"/>
        <v>0.18837460753191265</v>
      </c>
      <c r="BS24" s="70">
        <f>'a28'!AG24</f>
        <v>21.975171553011251</v>
      </c>
      <c r="BT24" s="70">
        <f t="shared" si="38"/>
        <v>9.5174598393537646E-2</v>
      </c>
      <c r="BU24" s="70">
        <f t="shared" si="39"/>
        <v>230.89324172555021</v>
      </c>
      <c r="BV24" s="70">
        <f>'a28'!AI24</f>
        <v>63.876672968989588</v>
      </c>
      <c r="BW24" s="70">
        <f t="shared" si="40"/>
        <v>0.28017698221371046</v>
      </c>
      <c r="BX24" s="70">
        <v>100</v>
      </c>
      <c r="BY24" s="70">
        <f t="shared" si="41"/>
        <v>0.43862175218444588</v>
      </c>
      <c r="BZ24" s="357">
        <v>43.070362473347544</v>
      </c>
      <c r="CA24" s="70">
        <f t="shared" si="42"/>
        <v>0.18891597855278905</v>
      </c>
      <c r="CB24" s="70">
        <f>'a28'!AK24</f>
        <v>21.039833658374398</v>
      </c>
      <c r="CC24" s="70">
        <f t="shared" si="43"/>
        <v>9.2285287049054587E-2</v>
      </c>
      <c r="CD24" s="70">
        <f t="shared" si="44"/>
        <v>227.98686910071154</v>
      </c>
      <c r="CE24" s="70">
        <f>'a28'!AM24</f>
        <v>68.992190261760385</v>
      </c>
      <c r="CF24" s="70">
        <f t="shared" si="45"/>
        <v>0.29116678090384596</v>
      </c>
      <c r="CG24" s="70">
        <v>100</v>
      </c>
      <c r="CH24" s="70">
        <f t="shared" si="46"/>
        <v>0.42202860903406925</v>
      </c>
      <c r="CI24" s="357">
        <v>46.673455532925999</v>
      </c>
      <c r="CJ24" s="70">
        <f t="shared" si="47"/>
        <v>0.19697533517374241</v>
      </c>
      <c r="CK24" s="70">
        <f>'a28'!AO24</f>
        <v>21.285115029036035</v>
      </c>
      <c r="CL24" s="70">
        <f t="shared" si="48"/>
        <v>8.98292748883424E-2</v>
      </c>
      <c r="CM24" s="70">
        <f t="shared" si="49"/>
        <v>236.95076082372242</v>
      </c>
      <c r="CN24" s="70">
        <f>'a28'!AQ24</f>
        <v>68.769567467066736</v>
      </c>
      <c r="CO24" s="70">
        <f t="shared" si="50"/>
        <v>0.29520632839011662</v>
      </c>
      <c r="CP24" s="70">
        <v>100</v>
      </c>
      <c r="CQ24" s="70">
        <f t="shared" si="51"/>
        <v>0.42926884560018336</v>
      </c>
      <c r="CR24" s="357">
        <v>40.223180319553641</v>
      </c>
      <c r="CS24" s="70">
        <f t="shared" si="52"/>
        <v>0.17266558182142805</v>
      </c>
      <c r="CT24" s="70">
        <f>'a28'!AS24</f>
        <v>23.961497612168657</v>
      </c>
      <c r="CU24" s="70">
        <f t="shared" si="53"/>
        <v>0.10285924418827189</v>
      </c>
      <c r="CV24" s="70">
        <f t="shared" si="54"/>
        <v>232.95424539878906</v>
      </c>
    </row>
    <row r="25" spans="1:100" ht="15.75" customHeight="1">
      <c r="A25" s="1">
        <v>2001</v>
      </c>
      <c r="B25" s="70">
        <f>'a28'!C25</f>
        <v>68.495464767594441</v>
      </c>
      <c r="C25" s="70">
        <f t="shared" si="0"/>
        <v>0.29351580327506355</v>
      </c>
      <c r="D25" s="70">
        <v>100</v>
      </c>
      <c r="E25" s="70">
        <f t="shared" si="1"/>
        <v>0.42851859502080109</v>
      </c>
      <c r="F25" s="70">
        <v>40.965007750404006</v>
      </c>
      <c r="G25" s="70">
        <f t="shared" si="2"/>
        <v>0.17554267566219353</v>
      </c>
      <c r="H25" s="70">
        <f>'a28'!E25</f>
        <v>23.901629294983106</v>
      </c>
      <c r="I25" s="70">
        <f t="shared" si="3"/>
        <v>0.10242292604194181</v>
      </c>
      <c r="J25" s="70">
        <f t="shared" si="4"/>
        <v>233.36210181298156</v>
      </c>
      <c r="K25" s="70">
        <f>'a28'!G25</f>
        <v>70.730740202970622</v>
      </c>
      <c r="L25" s="70">
        <f t="shared" si="5"/>
        <v>0.2961456533189607</v>
      </c>
      <c r="M25" s="70">
        <v>100</v>
      </c>
      <c r="N25" s="70">
        <f t="shared" si="6"/>
        <v>0.41869440708401195</v>
      </c>
      <c r="O25" s="70">
        <v>41.828793774319067</v>
      </c>
      <c r="P25" s="70">
        <f t="shared" si="7"/>
        <v>0.17513482008377931</v>
      </c>
      <c r="Q25" s="70">
        <f>'a28'!I25</f>
        <v>26.278144071595221</v>
      </c>
      <c r="R25" s="70">
        <f t="shared" si="8"/>
        <v>0.11002511951324805</v>
      </c>
      <c r="S25" s="70">
        <f t="shared" si="9"/>
        <v>238.8376780488849</v>
      </c>
      <c r="T25" s="70">
        <f>'a28'!K25</f>
        <v>66.867888632788208</v>
      </c>
      <c r="U25" s="70">
        <f t="shared" si="10"/>
        <v>0.28578923446832522</v>
      </c>
      <c r="V25" s="70">
        <v>100</v>
      </c>
      <c r="W25" s="70">
        <f t="shared" si="11"/>
        <v>0.42739383628181499</v>
      </c>
      <c r="X25" s="357">
        <v>42.537313432835823</v>
      </c>
      <c r="Y25" s="70">
        <f t="shared" si="12"/>
        <v>0.18180185573181681</v>
      </c>
      <c r="Z25" s="70">
        <f>'a28'!M25</f>
        <v>24.571031354040905</v>
      </c>
      <c r="AA25" s="70">
        <f t="shared" si="13"/>
        <v>0.10501507351804301</v>
      </c>
      <c r="AB25" s="70">
        <f t="shared" si="14"/>
        <v>233.97623341966494</v>
      </c>
      <c r="AC25" s="70">
        <f>'a28'!O25</f>
        <v>68.450735339852059</v>
      </c>
      <c r="AD25" s="70">
        <f t="shared" si="15"/>
        <v>0.29324847432149848</v>
      </c>
      <c r="AE25" s="70">
        <v>100</v>
      </c>
      <c r="AF25" s="70">
        <f t="shared" si="16"/>
        <v>0.42840807022093308</v>
      </c>
      <c r="AG25" s="357">
        <v>39.801543550165377</v>
      </c>
      <c r="AH25" s="70">
        <f t="shared" si="17"/>
        <v>0.17051302464140775</v>
      </c>
      <c r="AI25" s="70">
        <f>'a28'!Q25</f>
        <v>25.170027903664792</v>
      </c>
      <c r="AJ25" s="70">
        <f t="shared" si="18"/>
        <v>0.10783043081616071</v>
      </c>
      <c r="AK25" s="70">
        <f t="shared" si="19"/>
        <v>233.42230679368222</v>
      </c>
      <c r="AL25" s="70">
        <f>'a28'!S25</f>
        <v>69.161932197060622</v>
      </c>
      <c r="AM25" s="70">
        <f t="shared" si="20"/>
        <v>0.29550566414258822</v>
      </c>
      <c r="AN25" s="70">
        <v>100</v>
      </c>
      <c r="AO25" s="70">
        <f t="shared" si="21"/>
        <v>0.42726635123584245</v>
      </c>
      <c r="AP25" s="24">
        <v>39.697802197802197</v>
      </c>
      <c r="AQ25" s="70">
        <f t="shared" si="22"/>
        <v>0.16961535097137151</v>
      </c>
      <c r="AR25" s="70">
        <f>'a28'!U25</f>
        <v>25.186311381398202</v>
      </c>
      <c r="AS25" s="70">
        <f t="shared" si="23"/>
        <v>0.1076126336501978</v>
      </c>
      <c r="AT25" s="70">
        <f t="shared" si="24"/>
        <v>234.04604577626102</v>
      </c>
      <c r="AU25" s="70">
        <f>'a28'!W25</f>
        <v>69.309883003427586</v>
      </c>
      <c r="AV25" s="70">
        <f t="shared" si="25"/>
        <v>0.29803745461491798</v>
      </c>
      <c r="AW25" s="70">
        <v>100</v>
      </c>
      <c r="AX25" s="70">
        <f t="shared" si="26"/>
        <v>0.43000715294841729</v>
      </c>
      <c r="AY25" s="357">
        <v>37.691352916839058</v>
      </c>
      <c r="AZ25" s="70">
        <f t="shared" si="27"/>
        <v>0.1620755135854399</v>
      </c>
      <c r="BA25" s="70">
        <f>'a28'!Y25</f>
        <v>25.553035129256497</v>
      </c>
      <c r="BB25" s="70">
        <f t="shared" si="28"/>
        <v>0.10987987885122479</v>
      </c>
      <c r="BC25" s="70">
        <f t="shared" si="29"/>
        <v>232.55427104952315</v>
      </c>
      <c r="BD25" s="70">
        <f>'a28'!AA25</f>
        <v>68.117384661392862</v>
      </c>
      <c r="BE25" s="70">
        <f t="shared" si="30"/>
        <v>0.29132669265141165</v>
      </c>
      <c r="BF25" s="70">
        <v>100</v>
      </c>
      <c r="BG25" s="70">
        <f t="shared" si="31"/>
        <v>0.42768332063771664</v>
      </c>
      <c r="BH25" s="357">
        <v>42.499788009836344</v>
      </c>
      <c r="BI25" s="70">
        <f t="shared" si="32"/>
        <v>0.18176450462445823</v>
      </c>
      <c r="BJ25" s="70">
        <f>'a28'!AC25</f>
        <v>23.200690159826397</v>
      </c>
      <c r="BK25" s="70">
        <f t="shared" si="33"/>
        <v>9.9225482086413505E-2</v>
      </c>
      <c r="BL25" s="70">
        <f t="shared" si="34"/>
        <v>233.81786283105561</v>
      </c>
      <c r="BM25" s="70">
        <f>'a28'!AE25</f>
        <v>65.664021315658289</v>
      </c>
      <c r="BN25" s="70">
        <f t="shared" si="35"/>
        <v>0.28546302487507291</v>
      </c>
      <c r="BO25" s="70">
        <v>100</v>
      </c>
      <c r="BP25" s="70">
        <f t="shared" si="36"/>
        <v>0.43473277931426541</v>
      </c>
      <c r="BQ25" s="357">
        <v>41.836734693877553</v>
      </c>
      <c r="BR25" s="70">
        <f t="shared" si="37"/>
        <v>0.18187799950902941</v>
      </c>
      <c r="BS25" s="70">
        <f>'a28'!AG25</f>
        <v>22.525606754590282</v>
      </c>
      <c r="BT25" s="70">
        <f t="shared" si="38"/>
        <v>9.7926196301632226E-2</v>
      </c>
      <c r="BU25" s="70">
        <f t="shared" si="39"/>
        <v>230.02636276412613</v>
      </c>
      <c r="BV25" s="70">
        <f>'a28'!AI25</f>
        <v>64.216752196225102</v>
      </c>
      <c r="BW25" s="70">
        <f t="shared" si="40"/>
        <v>0.28295601482688049</v>
      </c>
      <c r="BX25" s="70">
        <v>100</v>
      </c>
      <c r="BY25" s="70">
        <f t="shared" si="41"/>
        <v>0.44062648008460586</v>
      </c>
      <c r="BZ25" s="357">
        <v>40.967741935483872</v>
      </c>
      <c r="CA25" s="70">
        <f t="shared" si="42"/>
        <v>0.18051471926046755</v>
      </c>
      <c r="CB25" s="70">
        <f>'a28'!AK25</f>
        <v>21.765098141544172</v>
      </c>
      <c r="CC25" s="70">
        <f t="shared" si="43"/>
        <v>9.5902785828046053E-2</v>
      </c>
      <c r="CD25" s="70">
        <f t="shared" si="44"/>
        <v>226.94959227325316</v>
      </c>
      <c r="CE25" s="70">
        <f>'a28'!AM25</f>
        <v>69.33303205772981</v>
      </c>
      <c r="CF25" s="70">
        <f t="shared" si="45"/>
        <v>0.29189109954218462</v>
      </c>
      <c r="CG25" s="70">
        <v>100</v>
      </c>
      <c r="CH25" s="70">
        <f t="shared" si="46"/>
        <v>0.42099860756001978</v>
      </c>
      <c r="CI25" s="357">
        <v>46.25374625374625</v>
      </c>
      <c r="CJ25" s="70">
        <f t="shared" si="47"/>
        <v>0.19472762767261653</v>
      </c>
      <c r="CK25" s="70">
        <f>'a28'!AO25</f>
        <v>21.943698522092745</v>
      </c>
      <c r="CL25" s="70">
        <f t="shared" si="48"/>
        <v>9.23826652251791E-2</v>
      </c>
      <c r="CM25" s="70">
        <f t="shared" si="49"/>
        <v>237.5304768335688</v>
      </c>
      <c r="CN25" s="70">
        <f>'a28'!AQ25</f>
        <v>69.002416021780988</v>
      </c>
      <c r="CO25" s="70">
        <f t="shared" si="50"/>
        <v>0.2973057979255444</v>
      </c>
      <c r="CP25" s="70">
        <v>100</v>
      </c>
      <c r="CQ25" s="70">
        <f t="shared" si="51"/>
        <v>0.43086288142678686</v>
      </c>
      <c r="CR25" s="357">
        <v>38.498242089402311</v>
      </c>
      <c r="CS25" s="70">
        <f t="shared" si="52"/>
        <v>0.16587463516505882</v>
      </c>
      <c r="CT25" s="70">
        <f>'a28'!AS25</f>
        <v>24.591741375292806</v>
      </c>
      <c r="CU25" s="70">
        <f t="shared" si="53"/>
        <v>0.10595668548260993</v>
      </c>
      <c r="CV25" s="70">
        <f t="shared" si="54"/>
        <v>232.0923994864761</v>
      </c>
    </row>
    <row r="26" spans="1:100" ht="15.75" customHeight="1">
      <c r="A26" s="1">
        <v>2002</v>
      </c>
      <c r="B26" s="70">
        <f>'a28'!C26</f>
        <v>68.698497219984674</v>
      </c>
      <c r="C26" s="70">
        <f t="shared" si="0"/>
        <v>0.29419473738247415</v>
      </c>
      <c r="D26" s="70">
        <v>100</v>
      </c>
      <c r="E26" s="70">
        <f t="shared" si="1"/>
        <v>0.42824042633772735</v>
      </c>
      <c r="F26" s="70">
        <v>40.305772434745677</v>
      </c>
      <c r="G26" s="70">
        <f t="shared" si="2"/>
        <v>0.17260561171326907</v>
      </c>
      <c r="H26" s="70">
        <f>'a28'!E26</f>
        <v>24.509415298347943</v>
      </c>
      <c r="I26" s="70">
        <f t="shared" si="3"/>
        <v>0.1049592245665294</v>
      </c>
      <c r="J26" s="70">
        <f t="shared" si="4"/>
        <v>233.5136849530783</v>
      </c>
      <c r="K26" s="70">
        <f>'a28'!G26</f>
        <v>70.837431975375424</v>
      </c>
      <c r="L26" s="70">
        <f t="shared" ref="L26:L32" si="55">K26/S26</f>
        <v>0.29846569278949769</v>
      </c>
      <c r="M26" s="70">
        <v>100</v>
      </c>
      <c r="N26" s="70">
        <f t="shared" ref="N26:N32" si="56">M26/S26</f>
        <v>0.42133895098463003</v>
      </c>
      <c r="O26" s="70">
        <v>39.376218323586741</v>
      </c>
      <c r="P26" s="70">
        <f t="shared" ref="P26:P32" si="57">O26/S26</f>
        <v>0.16590734522201805</v>
      </c>
      <c r="Q26" s="70">
        <f>'a28'!I26</f>
        <v>27.124957409414396</v>
      </c>
      <c r="R26" s="70">
        <f t="shared" ref="R26:R32" si="58">Q26/S26</f>
        <v>0.1142880110038543</v>
      </c>
      <c r="S26" s="70">
        <f t="shared" ref="S26:S31" si="59">K26+M26+O26+Q26</f>
        <v>237.33860770837654</v>
      </c>
      <c r="T26" s="70">
        <f>'a28'!K26</f>
        <v>67.200467562828763</v>
      </c>
      <c r="U26" s="70">
        <f t="shared" ref="U26:U32" si="60">T26/AB26</f>
        <v>0.28818403542448923</v>
      </c>
      <c r="V26" s="70">
        <v>100</v>
      </c>
      <c r="W26" s="70">
        <f t="shared" ref="W26:W32" si="61">V26/AB26</f>
        <v>0.42884230701974346</v>
      </c>
      <c r="X26" s="357">
        <v>40.74074074074074</v>
      </c>
      <c r="Y26" s="70">
        <f t="shared" ref="Y26:Y32" si="62">X26/AB26</f>
        <v>0.17471353248952512</v>
      </c>
      <c r="Z26" s="70">
        <f>'a28'!M26</f>
        <v>25.244739918176506</v>
      </c>
      <c r="AA26" s="70">
        <f t="shared" ref="AA26:AA32" si="63">Z26/AB26</f>
        <v>0.10826012506624223</v>
      </c>
      <c r="AB26" s="70">
        <f t="shared" ref="AB26:AB31" si="64">T26+V26+X26+Z26</f>
        <v>233.185948221746</v>
      </c>
      <c r="AC26" s="70">
        <f>'a28'!O26</f>
        <v>68.749832919687037</v>
      </c>
      <c r="AD26" s="70">
        <f t="shared" ref="AD26:AD32" si="65">AC26/AK26</f>
        <v>0.29446306546246692</v>
      </c>
      <c r="AE26" s="70">
        <v>100</v>
      </c>
      <c r="AF26" s="70">
        <f t="shared" ref="AF26:AF32" si="66">AE26/AK26</f>
        <v>0.4283109543065452</v>
      </c>
      <c r="AG26" s="357">
        <v>38.766519823788549</v>
      </c>
      <c r="AH26" s="70">
        <f t="shared" ref="AH26:AH32" si="67">AG26/AK26</f>
        <v>0.16604125100870476</v>
      </c>
      <c r="AI26" s="70">
        <f>'a28'!Q26</f>
        <v>25.958880599329113</v>
      </c>
      <c r="AJ26" s="70">
        <f t="shared" ref="AJ26:AJ32" si="68">AI26/AK26</f>
        <v>0.11118472922228315</v>
      </c>
      <c r="AK26" s="70">
        <f t="shared" ref="AK26:AK32" si="69">AC26+AE26+AG26+AI26</f>
        <v>233.4752333428047</v>
      </c>
      <c r="AL26" s="70">
        <f>'a28'!S26</f>
        <v>69.319109867996133</v>
      </c>
      <c r="AM26" s="70">
        <f t="shared" ref="AM26:AM32" si="70">AL26/AT26</f>
        <v>0.29693371308548938</v>
      </c>
      <c r="AN26" s="70">
        <v>100</v>
      </c>
      <c r="AO26" s="70">
        <f t="shared" ref="AO26:AO32" si="71">AN26/AT26</f>
        <v>0.42835765440574475</v>
      </c>
      <c r="AP26" s="24">
        <v>38.082191780821915</v>
      </c>
      <c r="AQ26" s="70">
        <f t="shared" ref="AQ26:AQ32" si="72">AP26/AT26</f>
        <v>0.16312798345862609</v>
      </c>
      <c r="AR26" s="70">
        <f>'a28'!U26</f>
        <v>26.048477925516302</v>
      </c>
      <c r="AS26" s="70">
        <f t="shared" ref="AS26:AS32" si="73">AR26/AT26</f>
        <v>0.11158064905013983</v>
      </c>
      <c r="AT26" s="70">
        <f t="shared" ref="AT26:AT32" si="74">AL26+AN26+AP26+AR26</f>
        <v>233.44977957433434</v>
      </c>
      <c r="AU26" s="70">
        <f>'a28'!W26</f>
        <v>69.389904612629223</v>
      </c>
      <c r="AV26" s="70">
        <f t="shared" ref="AV26:AV31" si="75">AU26/BC26</f>
        <v>0.29860254034890593</v>
      </c>
      <c r="AW26" s="70">
        <v>100</v>
      </c>
      <c r="AX26" s="70">
        <f t="shared" ref="AX26:AX31" si="76">AW26/BC26</f>
        <v>0.43032562447788569</v>
      </c>
      <c r="AY26" s="357">
        <v>36.783657800932275</v>
      </c>
      <c r="AZ26" s="70">
        <f t="shared" ref="AZ26:AZ31" si="77">AY26/BC26</f>
        <v>0.15828950513767034</v>
      </c>
      <c r="BA26" s="70">
        <f>'a28'!Y26</f>
        <v>26.20860195633875</v>
      </c>
      <c r="BB26" s="70">
        <f t="shared" ref="BB26:BB31" si="78">BA26/BC26</f>
        <v>0.1127823300355381</v>
      </c>
      <c r="BC26" s="70">
        <f t="shared" ref="BC26:BC31" si="79">AU26+AW26+AY26+BA26</f>
        <v>232.38216436990024</v>
      </c>
      <c r="BD26" s="70">
        <f>'a28'!AA26</f>
        <v>68.350728210128281</v>
      </c>
      <c r="BE26" s="70">
        <f t="shared" ref="BE26:BE31" si="80">BD26/BL26</f>
        <v>0.2908829805780857</v>
      </c>
      <c r="BF26" s="70">
        <v>100</v>
      </c>
      <c r="BG26" s="70">
        <f t="shared" ref="BG26:BG31" si="81">BF26/BL26</f>
        <v>0.42557407681719817</v>
      </c>
      <c r="BH26" s="357">
        <v>42.935963885637854</v>
      </c>
      <c r="BI26" s="70">
        <f t="shared" ref="BI26:BI31" si="82">BH26/BL26</f>
        <v>0.18272433192886892</v>
      </c>
      <c r="BJ26" s="70">
        <f>'a28'!AC26</f>
        <v>23.690026288690735</v>
      </c>
      <c r="BK26" s="70">
        <f t="shared" ref="BK26:BK31" si="83">BJ26/BL26</f>
        <v>0.10081861067584715</v>
      </c>
      <c r="BL26" s="70">
        <f t="shared" ref="BL26:BL31" si="84">BD26+BF26+BH26+BJ26</f>
        <v>234.97671838445689</v>
      </c>
      <c r="BM26" s="70">
        <f>'a28'!AE26</f>
        <v>65.936473354774009</v>
      </c>
      <c r="BN26" s="70">
        <f t="shared" ref="BN26:BN31" si="85">BM26/BU26</f>
        <v>0.28474131491760396</v>
      </c>
      <c r="BO26" s="70">
        <v>100</v>
      </c>
      <c r="BP26" s="70">
        <f t="shared" ref="BP26:BP31" si="86">BO26/BU26</f>
        <v>0.43184189331076472</v>
      </c>
      <c r="BQ26" s="357">
        <v>42.474607571560483</v>
      </c>
      <c r="BR26" s="70">
        <f t="shared" ref="BR26:BR31" si="87">BQ26/BU26</f>
        <v>0.18342314951334421</v>
      </c>
      <c r="BS26" s="70">
        <f>'a28'!AG26</f>
        <v>23.155150949268595</v>
      </c>
      <c r="BT26" s="70">
        <f t="shared" ref="BT26:BT31" si="88">BS26/BU26</f>
        <v>9.999364225828701E-2</v>
      </c>
      <c r="BU26" s="70">
        <f t="shared" ref="BU26:BU31" si="89">BM26+BO26+BQ26+BS26</f>
        <v>231.56623187560311</v>
      </c>
      <c r="BV26" s="70">
        <f>'a28'!AI26</f>
        <v>64.493728475020745</v>
      </c>
      <c r="BW26" s="70">
        <f t="shared" ref="BW26:BW31" si="90">BV26/CD26</f>
        <v>0.28328435489089315</v>
      </c>
      <c r="BX26" s="70">
        <v>100</v>
      </c>
      <c r="BY26" s="70">
        <f t="shared" ref="BY26:BY31" si="91">BX26/CD26</f>
        <v>0.43924325913427825</v>
      </c>
      <c r="BZ26" s="357">
        <v>40.712742980561558</v>
      </c>
      <c r="CA26" s="70">
        <f t="shared" ref="CA26:CA31" si="92">BZ26/CD26</f>
        <v>0.17882797915078066</v>
      </c>
      <c r="CB26" s="70">
        <f>'a28'!AK26</f>
        <v>22.457807780242316</v>
      </c>
      <c r="CC26" s="70">
        <f t="shared" ref="CC26:CC31" si="93">CB26/CD26</f>
        <v>9.8644406824047848E-2</v>
      </c>
      <c r="CD26" s="70">
        <f t="shared" ref="CD26:CD31" si="94">BV26+BX26+BZ26+CB26</f>
        <v>227.66427923582464</v>
      </c>
      <c r="CE26" s="70">
        <f>'a28'!AM26</f>
        <v>69.679542032119002</v>
      </c>
      <c r="CF26" s="70">
        <f t="shared" ref="CF26:CF31" si="95">CE26/CM26</f>
        <v>0.29552735263407781</v>
      </c>
      <c r="CG26" s="70">
        <v>100</v>
      </c>
      <c r="CH26" s="70">
        <f t="shared" ref="CH26:CH31" si="96">CG26/CM26</f>
        <v>0.42412355766898346</v>
      </c>
      <c r="CI26" s="357">
        <v>43.503937007874015</v>
      </c>
      <c r="CJ26" s="70">
        <f t="shared" ref="CJ26:CJ31" si="97">CI26/CM26</f>
        <v>0.18451044536386879</v>
      </c>
      <c r="CK26" s="70">
        <f>'a28'!AO26</f>
        <v>22.596868907684975</v>
      </c>
      <c r="CL26" s="70">
        <f t="shared" ref="CL26:CL31" si="98">CK26/CM26</f>
        <v>9.5838644333069878E-2</v>
      </c>
      <c r="CM26" s="70">
        <f t="shared" ref="CM26:CM31" si="99">CE26+CG26+CI26+CK26</f>
        <v>235.780347947678</v>
      </c>
      <c r="CN26" s="70">
        <f>'a28'!AQ26</f>
        <v>69.172630886873122</v>
      </c>
      <c r="CO26" s="70">
        <f t="shared" ref="CO26:CO31" si="100">CN26/CV26</f>
        <v>0.29929827889178678</v>
      </c>
      <c r="CP26" s="70">
        <v>100</v>
      </c>
      <c r="CQ26" s="70">
        <f t="shared" ref="CQ26:CQ31" si="101">CP26/CV26</f>
        <v>0.43268309308817188</v>
      </c>
      <c r="CR26" s="357">
        <v>36.615154536390826</v>
      </c>
      <c r="CS26" s="70">
        <f t="shared" ref="CS26:CS31" si="102">CR26/CV26</f>
        <v>0.1584275831870699</v>
      </c>
      <c r="CT26" s="70">
        <f>'a28'!AS26</f>
        <v>25.328247528876513</v>
      </c>
      <c r="CU26" s="70">
        <f t="shared" ref="CU26:CU31" si="103">CT26/CV26</f>
        <v>0.10959104483297136</v>
      </c>
      <c r="CV26" s="70">
        <f t="shared" ref="CV26:CV31" si="104">CN26+CP26+CR26+CT26</f>
        <v>231.11603295214047</v>
      </c>
    </row>
    <row r="27" spans="1:100" ht="15.75" customHeight="1">
      <c r="A27" s="1">
        <v>2003</v>
      </c>
      <c r="B27" s="70">
        <f>'a28'!C27</f>
        <v>68.863654146684482</v>
      </c>
      <c r="C27" s="70">
        <f t="shared" si="0"/>
        <v>0.29447997511687607</v>
      </c>
      <c r="D27" s="70">
        <f t="shared" ref="D27:D36" si="105">D26</f>
        <v>100</v>
      </c>
      <c r="E27" s="70">
        <f t="shared" si="1"/>
        <v>0.42762757620966901</v>
      </c>
      <c r="F27" s="70">
        <v>39.850451558605506</v>
      </c>
      <c r="G27" s="70">
        <f>F27/J27</f>
        <v>0.17041152010867297</v>
      </c>
      <c r="H27" s="70">
        <f>'a28'!E27</f>
        <v>25.134237019383249</v>
      </c>
      <c r="I27" s="70">
        <f t="shared" ref="I27:I35" si="106">H27/J27</f>
        <v>0.10748092856478193</v>
      </c>
      <c r="J27" s="70">
        <f t="shared" si="4"/>
        <v>233.84834272467324</v>
      </c>
      <c r="K27" s="70">
        <f>'a28'!G27</f>
        <v>70.981697684869971</v>
      </c>
      <c r="L27" s="70">
        <f t="shared" si="55"/>
        <v>0.30066136736646054</v>
      </c>
      <c r="M27" s="70">
        <f t="shared" ref="M27:M42" si="107">M26</f>
        <v>100</v>
      </c>
      <c r="N27" s="70">
        <f t="shared" si="56"/>
        <v>0.42357590361007624</v>
      </c>
      <c r="O27" s="70">
        <v>37.159533073929964</v>
      </c>
      <c r="P27" s="70">
        <f t="shared" si="57"/>
        <v>0.15739882799518398</v>
      </c>
      <c r="Q27" s="70">
        <f>'a28'!I27</f>
        <v>27.943964710806448</v>
      </c>
      <c r="R27" s="70">
        <f t="shared" si="58"/>
        <v>0.11836390102827923</v>
      </c>
      <c r="S27" s="70">
        <f t="shared" si="59"/>
        <v>236.08519546960639</v>
      </c>
      <c r="T27" s="70">
        <f>'a28'!K27</f>
        <v>67.469229816289797</v>
      </c>
      <c r="U27" s="70">
        <f t="shared" si="60"/>
        <v>0.28766617051887894</v>
      </c>
      <c r="V27" s="70">
        <f t="shared" ref="V27:V42" si="108">V26</f>
        <v>100</v>
      </c>
      <c r="W27" s="70">
        <f t="shared" si="61"/>
        <v>0.42636646557572638</v>
      </c>
      <c r="X27" s="357">
        <v>41.17647058823529</v>
      </c>
      <c r="Y27" s="70">
        <f t="shared" si="62"/>
        <v>0.17556266229588732</v>
      </c>
      <c r="Z27" s="70">
        <f>'a28'!M27</f>
        <v>25.894321088415545</v>
      </c>
      <c r="AA27" s="70">
        <f t="shared" si="63"/>
        <v>0.11040470160950731</v>
      </c>
      <c r="AB27" s="70">
        <f t="shared" si="64"/>
        <v>234.54002149294064</v>
      </c>
      <c r="AC27" s="70">
        <f>'a28'!O27</f>
        <v>68.965370148989507</v>
      </c>
      <c r="AD27" s="70">
        <f t="shared" si="65"/>
        <v>0.29596471056716583</v>
      </c>
      <c r="AE27" s="70">
        <f t="shared" ref="AE27:AE42" si="109">AE26</f>
        <v>100</v>
      </c>
      <c r="AF27" s="70">
        <f t="shared" si="66"/>
        <v>0.42914974562998459</v>
      </c>
      <c r="AG27" s="357">
        <v>37.362637362637365</v>
      </c>
      <c r="AH27" s="70">
        <f t="shared" si="67"/>
        <v>0.16034166320241183</v>
      </c>
      <c r="AI27" s="70">
        <f>'a28'!Q27</f>
        <v>26.690888615648433</v>
      </c>
      <c r="AJ27" s="70">
        <f t="shared" si="68"/>
        <v>0.11454388060043777</v>
      </c>
      <c r="AK27" s="70">
        <f t="shared" si="69"/>
        <v>233.0188961272753</v>
      </c>
      <c r="AL27" s="70">
        <f>'a28'!S27</f>
        <v>69.431216066374802</v>
      </c>
      <c r="AM27" s="70">
        <f t="shared" si="70"/>
        <v>0.29711164243105354</v>
      </c>
      <c r="AN27" s="70">
        <f t="shared" ref="AN27:AN42" si="110">AN26</f>
        <v>100</v>
      </c>
      <c r="AO27" s="70">
        <f t="shared" si="71"/>
        <v>0.42792227943555095</v>
      </c>
      <c r="AP27" s="24">
        <v>37.397260273972606</v>
      </c>
      <c r="AQ27" s="70">
        <f t="shared" si="72"/>
        <v>0.16003120861082934</v>
      </c>
      <c r="AR27" s="70">
        <f>'a28'!U27</f>
        <v>26.858818772925417</v>
      </c>
      <c r="AS27" s="70">
        <f t="shared" si="73"/>
        <v>0.11493486952256611</v>
      </c>
      <c r="AT27" s="70">
        <f t="shared" si="74"/>
        <v>233.68729511327285</v>
      </c>
      <c r="AU27" s="70">
        <f>'a28'!W27</f>
        <v>69.43539280550668</v>
      </c>
      <c r="AV27" s="70">
        <f t="shared" si="75"/>
        <v>0.29810262161389683</v>
      </c>
      <c r="AW27" s="70">
        <f t="shared" ref="AW27:AW42" si="111">AW26</f>
        <v>100</v>
      </c>
      <c r="AX27" s="70">
        <f t="shared" si="76"/>
        <v>0.4293237347254632</v>
      </c>
      <c r="AY27" s="357">
        <v>36.637168141592916</v>
      </c>
      <c r="AZ27" s="70">
        <f t="shared" si="77"/>
        <v>0.15729205856313427</v>
      </c>
      <c r="BA27" s="70">
        <f>'a28'!Y27</f>
        <v>26.851901204862088</v>
      </c>
      <c r="BB27" s="70">
        <f t="shared" si="78"/>
        <v>0.11528158509750557</v>
      </c>
      <c r="BC27" s="70">
        <f t="shared" si="79"/>
        <v>232.92446215196171</v>
      </c>
      <c r="BD27" s="70">
        <f>'a28'!AA27</f>
        <v>68.563268765415941</v>
      </c>
      <c r="BE27" s="70">
        <f t="shared" si="80"/>
        <v>0.29145800809866179</v>
      </c>
      <c r="BF27" s="70">
        <f t="shared" ref="BF27:BF42" si="112">BF26</f>
        <v>100</v>
      </c>
      <c r="BG27" s="70">
        <f t="shared" si="81"/>
        <v>0.42509351340272788</v>
      </c>
      <c r="BH27" s="357">
        <v>42.43825885851161</v>
      </c>
      <c r="BI27" s="70">
        <f t="shared" si="82"/>
        <v>0.18040228560859142</v>
      </c>
      <c r="BJ27" s="70">
        <f>'a28'!AC27</f>
        <v>24.240829286048008</v>
      </c>
      <c r="BK27" s="70">
        <f t="shared" si="83"/>
        <v>0.10304619289001887</v>
      </c>
      <c r="BL27" s="70">
        <f t="shared" si="84"/>
        <v>235.24235690997557</v>
      </c>
      <c r="BM27" s="70">
        <f>'a28'!AE27</f>
        <v>66.179326845399956</v>
      </c>
      <c r="BN27" s="70">
        <f t="shared" si="85"/>
        <v>0.28577273501426442</v>
      </c>
      <c r="BO27" s="70">
        <f t="shared" ref="BO27:BO42" si="113">BO26</f>
        <v>100</v>
      </c>
      <c r="BP27" s="70">
        <f t="shared" si="86"/>
        <v>0.43181571743975533</v>
      </c>
      <c r="BQ27" s="357">
        <v>41.651376146788991</v>
      </c>
      <c r="BR27" s="70">
        <f t="shared" si="87"/>
        <v>0.17985718873178799</v>
      </c>
      <c r="BS27" s="70">
        <f>'a28'!AG27</f>
        <v>23.749566000570645</v>
      </c>
      <c r="BT27" s="70">
        <f t="shared" si="88"/>
        <v>0.10255435881419234</v>
      </c>
      <c r="BU27" s="70">
        <f t="shared" si="89"/>
        <v>231.58026899275958</v>
      </c>
      <c r="BV27" s="70">
        <f>'a28'!AI27</f>
        <v>64.834712651522608</v>
      </c>
      <c r="BW27" s="70">
        <f t="shared" si="90"/>
        <v>0.28439941510936939</v>
      </c>
      <c r="BX27" s="70">
        <f t="shared" ref="BX27:BX42" si="114">BX26</f>
        <v>100</v>
      </c>
      <c r="BY27" s="70">
        <f t="shared" si="91"/>
        <v>0.43865300466121593</v>
      </c>
      <c r="BZ27" s="357">
        <v>40</v>
      </c>
      <c r="CA27" s="70">
        <f t="shared" si="92"/>
        <v>0.17546120186448635</v>
      </c>
      <c r="CB27" s="70">
        <f>'a28'!AK27</f>
        <v>23.135913190269637</v>
      </c>
      <c r="CC27" s="70">
        <f t="shared" si="93"/>
        <v>0.10148637836492834</v>
      </c>
      <c r="CD27" s="70">
        <f t="shared" si="94"/>
        <v>227.97062584179224</v>
      </c>
      <c r="CE27" s="70">
        <f>'a28'!AM27</f>
        <v>69.916542703337825</v>
      </c>
      <c r="CF27" s="70">
        <f t="shared" si="95"/>
        <v>0.29654892892313395</v>
      </c>
      <c r="CG27" s="70">
        <f t="shared" ref="CG27:CG42" si="115">CG26</f>
        <v>100</v>
      </c>
      <c r="CH27" s="70">
        <f t="shared" si="96"/>
        <v>0.42414701507970398</v>
      </c>
      <c r="CI27" s="357">
        <v>42.584196891191709</v>
      </c>
      <c r="CJ27" s="70">
        <f t="shared" si="97"/>
        <v>0.18061960000965374</v>
      </c>
      <c r="CK27" s="70">
        <f>'a28'!AO27</f>
        <v>23.266568543212284</v>
      </c>
      <c r="CL27" s="70">
        <f t="shared" si="98"/>
        <v>9.8684455987508274E-2</v>
      </c>
      <c r="CM27" s="70">
        <f t="shared" si="99"/>
        <v>235.76730813774182</v>
      </c>
      <c r="CN27" s="70">
        <f>'a28'!AQ27</f>
        <v>69.276966174176536</v>
      </c>
      <c r="CO27" s="70">
        <f t="shared" si="100"/>
        <v>0.29870464455980728</v>
      </c>
      <c r="CP27" s="70">
        <f t="shared" ref="CP27:CP42" si="116">CP26</f>
        <v>100</v>
      </c>
      <c r="CQ27" s="70">
        <f t="shared" si="101"/>
        <v>0.43117454625366008</v>
      </c>
      <c r="CR27" s="357">
        <v>36.592592592592595</v>
      </c>
      <c r="CS27" s="70">
        <f t="shared" si="102"/>
        <v>0.15777794507356155</v>
      </c>
      <c r="CT27" s="70">
        <f>'a28'!AS27</f>
        <v>26.055077946757919</v>
      </c>
      <c r="CU27" s="70">
        <f t="shared" si="103"/>
        <v>0.11234286411297091</v>
      </c>
      <c r="CV27" s="70">
        <f t="shared" si="104"/>
        <v>231.92463671352709</v>
      </c>
    </row>
    <row r="28" spans="1:100" ht="15.75" customHeight="1">
      <c r="A28" s="1">
        <v>2004</v>
      </c>
      <c r="B28" s="70">
        <f>'a28'!C28</f>
        <v>69.041771372565776</v>
      </c>
      <c r="C28" s="70">
        <f t="shared" si="0"/>
        <v>0.29517239550821983</v>
      </c>
      <c r="D28" s="70">
        <f t="shared" si="105"/>
        <v>100</v>
      </c>
      <c r="E28" s="70">
        <f t="shared" si="1"/>
        <v>0.42752726304688737</v>
      </c>
      <c r="F28" s="70">
        <v>39.140336808340017</v>
      </c>
      <c r="G28" s="70">
        <f t="shared" si="2"/>
        <v>0.1673356107040295</v>
      </c>
      <c r="H28" s="70">
        <f>'a28'!E28</f>
        <v>25.721103715625116</v>
      </c>
      <c r="I28" s="70">
        <f t="shared" si="106"/>
        <v>0.10996473074086331</v>
      </c>
      <c r="J28" s="70">
        <f t="shared" si="4"/>
        <v>233.90321189653091</v>
      </c>
      <c r="K28" s="70">
        <f>'a28'!G28</f>
        <v>71.058688925695222</v>
      </c>
      <c r="L28" s="70">
        <f t="shared" si="55"/>
        <v>0.30002363767403645</v>
      </c>
      <c r="M28" s="70">
        <f t="shared" si="107"/>
        <v>100</v>
      </c>
      <c r="N28" s="70">
        <f t="shared" si="56"/>
        <v>0.42221949519469137</v>
      </c>
      <c r="O28" s="70">
        <v>37.109375</v>
      </c>
      <c r="P28" s="70">
        <f t="shared" si="57"/>
        <v>0.15668301579490501</v>
      </c>
      <c r="Q28" s="70">
        <f>'a28'!I28</f>
        <v>28.675571051151572</v>
      </c>
      <c r="R28" s="70">
        <f t="shared" si="58"/>
        <v>0.12107385133636722</v>
      </c>
      <c r="S28" s="70">
        <f t="shared" si="59"/>
        <v>236.84363497684677</v>
      </c>
      <c r="T28" s="70">
        <f>'a28'!K28</f>
        <v>67.776002324230106</v>
      </c>
      <c r="U28" s="70">
        <f t="shared" si="60"/>
        <v>0.28875800263540208</v>
      </c>
      <c r="V28" s="70">
        <f t="shared" si="108"/>
        <v>100</v>
      </c>
      <c r="W28" s="70">
        <f t="shared" si="61"/>
        <v>0.42604755773884034</v>
      </c>
      <c r="X28" s="357">
        <v>40.441176470588239</v>
      </c>
      <c r="Y28" s="70">
        <f t="shared" si="62"/>
        <v>0.17229864467379574</v>
      </c>
      <c r="Z28" s="70">
        <f>'a28'!M28</f>
        <v>26.498402091807087</v>
      </c>
      <c r="AA28" s="70">
        <f t="shared" si="63"/>
        <v>0.11289579495196188</v>
      </c>
      <c r="AB28" s="70">
        <f t="shared" si="64"/>
        <v>234.71558088662542</v>
      </c>
      <c r="AC28" s="70">
        <f>'a28'!O28</f>
        <v>69.176641863474615</v>
      </c>
      <c r="AD28" s="70">
        <f t="shared" si="65"/>
        <v>0.29767140997376607</v>
      </c>
      <c r="AE28" s="70">
        <f t="shared" si="109"/>
        <v>100</v>
      </c>
      <c r="AF28" s="70">
        <f t="shared" si="66"/>
        <v>0.43030624493343184</v>
      </c>
      <c r="AG28" s="357">
        <v>35.824175824175825</v>
      </c>
      <c r="AH28" s="70">
        <f t="shared" si="67"/>
        <v>0.15415366576736131</v>
      </c>
      <c r="AI28" s="70">
        <f>'a28'!Q28</f>
        <v>27.391812392514769</v>
      </c>
      <c r="AJ28" s="70">
        <f t="shared" si="68"/>
        <v>0.11786867932544075</v>
      </c>
      <c r="AK28" s="70">
        <f t="shared" si="69"/>
        <v>232.39263008016522</v>
      </c>
      <c r="AL28" s="70">
        <f>'a28'!S28</f>
        <v>69.52906184657715</v>
      </c>
      <c r="AM28" s="70">
        <f t="shared" si="70"/>
        <v>0.29687076742782997</v>
      </c>
      <c r="AN28" s="70">
        <f t="shared" si="110"/>
        <v>100</v>
      </c>
      <c r="AO28" s="70">
        <f t="shared" si="71"/>
        <v>0.42697364173114416</v>
      </c>
      <c r="AP28" s="24">
        <v>37.123287671232873</v>
      </c>
      <c r="AQ28" s="70">
        <f t="shared" si="72"/>
        <v>0.15850665330019184</v>
      </c>
      <c r="AR28" s="70">
        <f>'a28'!U28</f>
        <v>27.554145277875257</v>
      </c>
      <c r="AS28" s="70">
        <f t="shared" si="73"/>
        <v>0.11764893754083407</v>
      </c>
      <c r="AT28" s="70">
        <f t="shared" si="74"/>
        <v>234.20649479568527</v>
      </c>
      <c r="AU28" s="70">
        <f>'a28'!W28</f>
        <v>69.511186250844332</v>
      </c>
      <c r="AV28" s="70">
        <f t="shared" si="75"/>
        <v>0.2979205335921557</v>
      </c>
      <c r="AW28" s="70">
        <f t="shared" si="111"/>
        <v>100</v>
      </c>
      <c r="AX28" s="70">
        <f t="shared" si="76"/>
        <v>0.42859365472062699</v>
      </c>
      <c r="AY28" s="357">
        <v>36.379613356766257</v>
      </c>
      <c r="AZ28" s="70">
        <f t="shared" si="77"/>
        <v>0.15592071445899786</v>
      </c>
      <c r="BA28" s="70">
        <f>'a28'!Y28</f>
        <v>27.430433449802869</v>
      </c>
      <c r="BB28" s="70">
        <f t="shared" si="78"/>
        <v>0.11756509722821948</v>
      </c>
      <c r="BC28" s="70">
        <f t="shared" si="79"/>
        <v>233.32123305741345</v>
      </c>
      <c r="BD28" s="70">
        <f>'a28'!AA28</f>
        <v>68.765196501676442</v>
      </c>
      <c r="BE28" s="70">
        <f t="shared" si="80"/>
        <v>0.29297800081628794</v>
      </c>
      <c r="BF28" s="70">
        <f t="shared" si="112"/>
        <v>100</v>
      </c>
      <c r="BG28" s="70">
        <f t="shared" si="81"/>
        <v>0.42605564401920293</v>
      </c>
      <c r="BH28" s="357">
        <v>41.164461865098808</v>
      </c>
      <c r="BI28" s="70">
        <f t="shared" si="82"/>
        <v>0.17538351310638592</v>
      </c>
      <c r="BJ28" s="70">
        <f>'a28'!AC28</f>
        <v>24.781467759024569</v>
      </c>
      <c r="BK28" s="70">
        <f t="shared" si="83"/>
        <v>0.10558284205812325</v>
      </c>
      <c r="BL28" s="70">
        <f t="shared" si="84"/>
        <v>234.71112612579981</v>
      </c>
      <c r="BM28" s="70">
        <f>'a28'!AE28</f>
        <v>66.493925358708111</v>
      </c>
      <c r="BN28" s="70">
        <f t="shared" si="85"/>
        <v>0.2863149658860572</v>
      </c>
      <c r="BO28" s="70">
        <f t="shared" si="113"/>
        <v>100</v>
      </c>
      <c r="BP28" s="70">
        <f t="shared" si="86"/>
        <v>0.43058815424341784</v>
      </c>
      <c r="BQ28" s="357">
        <v>41.423357664233578</v>
      </c>
      <c r="BR28" s="70">
        <f t="shared" si="87"/>
        <v>0.17836407119207273</v>
      </c>
      <c r="BS28" s="70">
        <f>'a28'!AG28</f>
        <v>24.323197850734463</v>
      </c>
      <c r="BT28" s="70">
        <f t="shared" si="88"/>
        <v>0.10473280867845221</v>
      </c>
      <c r="BU28" s="70">
        <f t="shared" si="89"/>
        <v>232.24048087367615</v>
      </c>
      <c r="BV28" s="70">
        <f>'a28'!AI28</f>
        <v>65.232235985171712</v>
      </c>
      <c r="BW28" s="70">
        <f t="shared" si="90"/>
        <v>0.28503899482261114</v>
      </c>
      <c r="BX28" s="70">
        <f t="shared" si="114"/>
        <v>100</v>
      </c>
      <c r="BY28" s="70">
        <f t="shared" si="91"/>
        <v>0.43696033183256949</v>
      </c>
      <c r="BZ28" s="357">
        <v>39.82683982683983</v>
      </c>
      <c r="CA28" s="70">
        <f t="shared" si="92"/>
        <v>0.17402749146578528</v>
      </c>
      <c r="CB28" s="70">
        <f>'a28'!AK28</f>
        <v>23.794650064224498</v>
      </c>
      <c r="CC28" s="70">
        <f t="shared" si="93"/>
        <v>0.10397318187903408</v>
      </c>
      <c r="CD28" s="70">
        <f t="shared" si="94"/>
        <v>228.85372587623604</v>
      </c>
      <c r="CE28" s="70">
        <f>'a28'!AM28</f>
        <v>70.175269586138498</v>
      </c>
      <c r="CF28" s="70">
        <f t="shared" si="95"/>
        <v>0.29725948738420754</v>
      </c>
      <c r="CG28" s="70">
        <f t="shared" si="115"/>
        <v>100</v>
      </c>
      <c r="CH28" s="70">
        <f t="shared" si="96"/>
        <v>0.42359578970954787</v>
      </c>
      <c r="CI28" s="357">
        <v>41.980830670926515</v>
      </c>
      <c r="CJ28" s="70">
        <f t="shared" si="97"/>
        <v>0.17782903120713925</v>
      </c>
      <c r="CK28" s="70">
        <f>'a28'!AO28</f>
        <v>23.918011972823393</v>
      </c>
      <c r="CL28" s="70">
        <f t="shared" si="98"/>
        <v>0.10131569169910545</v>
      </c>
      <c r="CM28" s="70">
        <f t="shared" si="99"/>
        <v>236.07411222988839</v>
      </c>
      <c r="CN28" s="70">
        <f>'a28'!AQ28</f>
        <v>69.416945744481424</v>
      </c>
      <c r="CO28" s="70">
        <f t="shared" si="100"/>
        <v>0.29853597347192923</v>
      </c>
      <c r="CP28" s="70">
        <f t="shared" si="116"/>
        <v>100</v>
      </c>
      <c r="CQ28" s="70">
        <f t="shared" si="101"/>
        <v>0.43006209833952902</v>
      </c>
      <c r="CR28" s="357">
        <v>36.410256410256409</v>
      </c>
      <c r="CS28" s="70">
        <f t="shared" si="102"/>
        <v>0.1565867127287516</v>
      </c>
      <c r="CT28" s="70">
        <f>'a28'!AS28</f>
        <v>26.697357405614667</v>
      </c>
      <c r="CU28" s="70">
        <f t="shared" si="103"/>
        <v>0.11481521545979009</v>
      </c>
      <c r="CV28" s="70">
        <f t="shared" si="104"/>
        <v>232.52455956035251</v>
      </c>
    </row>
    <row r="29" spans="1:100" ht="15.75" customHeight="1">
      <c r="A29" s="1">
        <v>2005</v>
      </c>
      <c r="B29" s="70">
        <f>'a28'!C29</f>
        <v>69.260557231039456</v>
      </c>
      <c r="C29" s="70">
        <f t="shared" si="0"/>
        <v>0.29596023236356356</v>
      </c>
      <c r="D29" s="70">
        <f t="shared" si="105"/>
        <v>100</v>
      </c>
      <c r="E29" s="70">
        <f t="shared" si="1"/>
        <v>0.42731425243417986</v>
      </c>
      <c r="F29" s="70">
        <v>38.453483944663027</v>
      </c>
      <c r="G29" s="70">
        <f t="shared" si="2"/>
        <v>0.16431721745303418</v>
      </c>
      <c r="H29" s="70">
        <f>'a28'!E29</f>
        <v>26.305768438308036</v>
      </c>
      <c r="I29" s="70">
        <f t="shared" si="106"/>
        <v>0.11240829774922241</v>
      </c>
      <c r="J29" s="70">
        <f t="shared" si="4"/>
        <v>234.01980961401051</v>
      </c>
      <c r="K29" s="70">
        <f>'a28'!G29</f>
        <v>71.161234377794898</v>
      </c>
      <c r="L29" s="70">
        <f t="shared" si="55"/>
        <v>0.30272457513340656</v>
      </c>
      <c r="M29" s="70">
        <f t="shared" si="107"/>
        <v>100</v>
      </c>
      <c r="N29" s="70">
        <f t="shared" si="56"/>
        <v>0.42540658236230444</v>
      </c>
      <c r="O29" s="70">
        <v>34.448818897637793</v>
      </c>
      <c r="P29" s="70">
        <f t="shared" si="57"/>
        <v>0.14654754313662061</v>
      </c>
      <c r="Q29" s="70">
        <f>'a28'!I29</f>
        <v>29.459182006952705</v>
      </c>
      <c r="R29" s="70">
        <f t="shared" si="58"/>
        <v>0.12532129936766842</v>
      </c>
      <c r="S29" s="70">
        <f t="shared" si="59"/>
        <v>235.06923528238539</v>
      </c>
      <c r="T29" s="70">
        <f>'a28'!K29</f>
        <v>68.001796268397257</v>
      </c>
      <c r="U29" s="70">
        <f t="shared" si="60"/>
        <v>0.28862272092297814</v>
      </c>
      <c r="V29" s="70">
        <f t="shared" si="108"/>
        <v>100</v>
      </c>
      <c r="W29" s="70">
        <f t="shared" si="61"/>
        <v>0.42443396610261447</v>
      </c>
      <c r="X29" s="357">
        <v>40.441176470588239</v>
      </c>
      <c r="Y29" s="70">
        <f t="shared" si="62"/>
        <v>0.17164608923267496</v>
      </c>
      <c r="Z29" s="70">
        <f>'a28'!M29</f>
        <v>27.164937999768224</v>
      </c>
      <c r="AA29" s="70">
        <f t="shared" si="63"/>
        <v>0.1152972237417325</v>
      </c>
      <c r="AB29" s="70">
        <f t="shared" si="64"/>
        <v>235.6079107387537</v>
      </c>
      <c r="AC29" s="70">
        <f>'a28'!O29</f>
        <v>69.408887268291949</v>
      </c>
      <c r="AD29" s="70">
        <f t="shared" si="65"/>
        <v>0.29609040757093352</v>
      </c>
      <c r="AE29" s="70">
        <f t="shared" si="109"/>
        <v>100</v>
      </c>
      <c r="AF29" s="70">
        <f t="shared" si="66"/>
        <v>0.42658861022570588</v>
      </c>
      <c r="AG29" s="357">
        <v>36.853685368536851</v>
      </c>
      <c r="AH29" s="70">
        <f t="shared" si="67"/>
        <v>0.15721362423059568</v>
      </c>
      <c r="AI29" s="70">
        <f>'a28'!Q29</f>
        <v>28.155312892488322</v>
      </c>
      <c r="AJ29" s="70">
        <f t="shared" si="68"/>
        <v>0.12010735797276492</v>
      </c>
      <c r="AK29" s="70">
        <f t="shared" si="69"/>
        <v>234.41788552931712</v>
      </c>
      <c r="AL29" s="70">
        <f>'a28'!S29</f>
        <v>69.615684366298296</v>
      </c>
      <c r="AM29" s="70">
        <f t="shared" si="70"/>
        <v>0.29891108885993029</v>
      </c>
      <c r="AN29" s="70">
        <f t="shared" si="110"/>
        <v>100</v>
      </c>
      <c r="AO29" s="70">
        <f t="shared" si="71"/>
        <v>0.42937319596995349</v>
      </c>
      <c r="AP29" s="24">
        <v>34.979423868312757</v>
      </c>
      <c r="AQ29" s="70">
        <f t="shared" si="72"/>
        <v>0.15019227019525122</v>
      </c>
      <c r="AR29" s="70">
        <f>'a28'!U29</f>
        <v>28.302522401367806</v>
      </c>
      <c r="AS29" s="70">
        <f t="shared" si="73"/>
        <v>0.12152344497486499</v>
      </c>
      <c r="AT29" s="70">
        <f t="shared" si="74"/>
        <v>232.89763063597886</v>
      </c>
      <c r="AU29" s="70">
        <f>'a28'!W29</f>
        <v>69.645937018068778</v>
      </c>
      <c r="AV29" s="70">
        <f t="shared" si="75"/>
        <v>0.2988762618120594</v>
      </c>
      <c r="AW29" s="70">
        <f t="shared" si="111"/>
        <v>100</v>
      </c>
      <c r="AX29" s="70">
        <f t="shared" si="76"/>
        <v>0.4291366799107314</v>
      </c>
      <c r="AY29" s="357">
        <v>35.382550335570464</v>
      </c>
      <c r="AZ29" s="70">
        <f t="shared" si="77"/>
        <v>0.15183950177781044</v>
      </c>
      <c r="BA29" s="70">
        <f>'a28'!Y29</f>
        <v>27.997503388522233</v>
      </c>
      <c r="BB29" s="70">
        <f t="shared" si="78"/>
        <v>0.12014755649939883</v>
      </c>
      <c r="BC29" s="70">
        <f t="shared" si="79"/>
        <v>233.02599074216147</v>
      </c>
      <c r="BD29" s="70">
        <f>'a28'!AA29</f>
        <v>69.008385012830175</v>
      </c>
      <c r="BE29" s="70">
        <f t="shared" si="80"/>
        <v>0.29373316967628488</v>
      </c>
      <c r="BF29" s="70">
        <f t="shared" si="112"/>
        <v>100</v>
      </c>
      <c r="BG29" s="70">
        <f t="shared" si="81"/>
        <v>0.42564852028006944</v>
      </c>
      <c r="BH29" s="357">
        <v>40.573869589747723</v>
      </c>
      <c r="BI29" s="70">
        <f t="shared" si="82"/>
        <v>0.17270207552912625</v>
      </c>
      <c r="BJ29" s="70">
        <f>'a28'!AC29</f>
        <v>25.353367713697782</v>
      </c>
      <c r="BK29" s="70">
        <f t="shared" si="83"/>
        <v>0.10791623451451948</v>
      </c>
      <c r="BL29" s="70">
        <f t="shared" si="84"/>
        <v>234.93562231627567</v>
      </c>
      <c r="BM29" s="70">
        <f>'a28'!AE29</f>
        <v>66.820254204490666</v>
      </c>
      <c r="BN29" s="70">
        <f t="shared" si="85"/>
        <v>0.2879007815937944</v>
      </c>
      <c r="BO29" s="70">
        <f t="shared" si="113"/>
        <v>100</v>
      </c>
      <c r="BP29" s="70">
        <f t="shared" si="86"/>
        <v>0.43085855482190899</v>
      </c>
      <c r="BQ29" s="357">
        <v>40.291704649042842</v>
      </c>
      <c r="BR29" s="70">
        <f t="shared" si="87"/>
        <v>0.17360025636397791</v>
      </c>
      <c r="BS29" s="70">
        <f>'a28'!AG29</f>
        <v>24.982771263485944</v>
      </c>
      <c r="BT29" s="70">
        <f t="shared" si="88"/>
        <v>0.10764040722031872</v>
      </c>
      <c r="BU29" s="70">
        <f t="shared" si="89"/>
        <v>232.09473011701945</v>
      </c>
      <c r="BV29" s="70">
        <f>'a28'!AI29</f>
        <v>65.587015601409163</v>
      </c>
      <c r="BW29" s="70">
        <f t="shared" si="90"/>
        <v>0.28707220214134355</v>
      </c>
      <c r="BX29" s="70">
        <f t="shared" si="114"/>
        <v>100</v>
      </c>
      <c r="BY29" s="70">
        <f t="shared" si="91"/>
        <v>0.4376966988191115</v>
      </c>
      <c r="BZ29" s="357">
        <v>38.369565217391305</v>
      </c>
      <c r="CA29" s="70">
        <f t="shared" si="92"/>
        <v>0.16794232030776776</v>
      </c>
      <c r="CB29" s="70">
        <f>'a28'!AK29</f>
        <v>24.512128837443381</v>
      </c>
      <c r="CC29" s="70">
        <f t="shared" si="93"/>
        <v>0.10728877873177713</v>
      </c>
      <c r="CD29" s="70">
        <f t="shared" si="94"/>
        <v>228.46870965624387</v>
      </c>
      <c r="CE29" s="70">
        <f>'a28'!AM29</f>
        <v>70.49300252154876</v>
      </c>
      <c r="CF29" s="70">
        <f t="shared" si="95"/>
        <v>0.29723584602643516</v>
      </c>
      <c r="CG29" s="70">
        <f t="shared" si="115"/>
        <v>100</v>
      </c>
      <c r="CH29" s="70">
        <f t="shared" si="96"/>
        <v>0.42165298028775861</v>
      </c>
      <c r="CI29" s="357">
        <v>42.223610243597754</v>
      </c>
      <c r="CJ29" s="70">
        <f t="shared" si="97"/>
        <v>0.17803711097721725</v>
      </c>
      <c r="CK29" s="70">
        <f>'a28'!AO29</f>
        <v>24.445235188008311</v>
      </c>
      <c r="CL29" s="70">
        <f t="shared" si="98"/>
        <v>0.10307406270858892</v>
      </c>
      <c r="CM29" s="70">
        <f t="shared" si="99"/>
        <v>237.16184795315485</v>
      </c>
      <c r="CN29" s="70">
        <f>'a28'!AQ29</f>
        <v>69.584648653904551</v>
      </c>
      <c r="CO29" s="70">
        <f t="shared" si="100"/>
        <v>0.29923709392895687</v>
      </c>
      <c r="CP29" s="70">
        <f t="shared" si="116"/>
        <v>100</v>
      </c>
      <c r="CQ29" s="70">
        <f t="shared" si="101"/>
        <v>0.43003320375630866</v>
      </c>
      <c r="CR29" s="357">
        <v>35.666185666185669</v>
      </c>
      <c r="CS29" s="70">
        <f t="shared" si="102"/>
        <v>0.15337644087797156</v>
      </c>
      <c r="CT29" s="70">
        <f>'a28'!AS29</f>
        <v>27.289348918104643</v>
      </c>
      <c r="CU29" s="70">
        <f t="shared" si="103"/>
        <v>0.11735326143676296</v>
      </c>
      <c r="CV29" s="70">
        <f t="shared" si="104"/>
        <v>232.54018323819486</v>
      </c>
    </row>
    <row r="30" spans="1:100" ht="15.75" customHeight="1">
      <c r="A30" s="1">
        <v>2006</v>
      </c>
      <c r="B30" s="70">
        <f>'a28'!C30</f>
        <v>69.39911653169149</v>
      </c>
      <c r="C30" s="70">
        <f t="shared" si="0"/>
        <v>0.29599984458496192</v>
      </c>
      <c r="D30" s="70">
        <f t="shared" si="105"/>
        <v>100</v>
      </c>
      <c r="E30" s="70">
        <f t="shared" si="1"/>
        <v>0.42651817397386027</v>
      </c>
      <c r="F30" s="70">
        <v>38.203837684806544</v>
      </c>
      <c r="G30" s="70">
        <f t="shared" si="2"/>
        <v>0.16294631088117437</v>
      </c>
      <c r="H30" s="70">
        <f>'a28'!E30</f>
        <v>26.853643654355231</v>
      </c>
      <c r="I30" s="70">
        <f t="shared" si="106"/>
        <v>0.11453567056000333</v>
      </c>
      <c r="J30" s="70">
        <f t="shared" si="4"/>
        <v>234.4565978708533</v>
      </c>
      <c r="K30" s="70">
        <f>'a28'!G30</f>
        <v>71.091791489095016</v>
      </c>
      <c r="L30" s="70">
        <f t="shared" si="55"/>
        <v>0.30151067538253834</v>
      </c>
      <c r="M30" s="70">
        <f t="shared" si="107"/>
        <v>100</v>
      </c>
      <c r="N30" s="70">
        <f t="shared" si="56"/>
        <v>0.42411461164090647</v>
      </c>
      <c r="O30" s="70">
        <v>34.462151394422314</v>
      </c>
      <c r="P30" s="70">
        <f t="shared" si="57"/>
        <v>0.14615901954955543</v>
      </c>
      <c r="Q30" s="70">
        <f>'a28'!I30</f>
        <v>30.231378478315367</v>
      </c>
      <c r="R30" s="70">
        <f t="shared" si="58"/>
        <v>0.12821569342699979</v>
      </c>
      <c r="S30" s="70">
        <f t="shared" si="59"/>
        <v>235.7853213618327</v>
      </c>
      <c r="T30" s="70">
        <f>'a28'!K30</f>
        <v>68.093162250574835</v>
      </c>
      <c r="U30" s="70">
        <f t="shared" si="60"/>
        <v>0.28980363917002183</v>
      </c>
      <c r="V30" s="70">
        <f t="shared" si="108"/>
        <v>100</v>
      </c>
      <c r="W30" s="70">
        <f t="shared" si="61"/>
        <v>0.42559873795195252</v>
      </c>
      <c r="X30" s="357">
        <v>38.970588235294116</v>
      </c>
      <c r="Y30" s="70">
        <f t="shared" si="62"/>
        <v>0.16585833170186384</v>
      </c>
      <c r="Z30" s="70">
        <f>'a28'!M30</f>
        <v>27.899352274293342</v>
      </c>
      <c r="AA30" s="70">
        <f t="shared" si="63"/>
        <v>0.11873929117616183</v>
      </c>
      <c r="AB30" s="70">
        <f t="shared" si="64"/>
        <v>234.96310276016229</v>
      </c>
      <c r="AC30" s="70">
        <f>'a28'!O30</f>
        <v>69.529109205635677</v>
      </c>
      <c r="AD30" s="70">
        <f t="shared" si="65"/>
        <v>0.29716152208777452</v>
      </c>
      <c r="AE30" s="70">
        <f t="shared" si="109"/>
        <v>100</v>
      </c>
      <c r="AF30" s="70">
        <f t="shared" si="66"/>
        <v>0.42739152778285289</v>
      </c>
      <c r="AG30" s="357">
        <v>35.5726872246696</v>
      </c>
      <c r="AH30" s="70">
        <f t="shared" si="67"/>
        <v>0.15203465140293115</v>
      </c>
      <c r="AI30" s="70">
        <f>'a28'!Q30</f>
        <v>28.875700781121722</v>
      </c>
      <c r="AJ30" s="70">
        <f t="shared" si="68"/>
        <v>0.12341229872644131</v>
      </c>
      <c r="AK30" s="70">
        <f t="shared" si="69"/>
        <v>233.97749721142702</v>
      </c>
      <c r="AL30" s="70">
        <f>'a28'!S30</f>
        <v>69.578378291383956</v>
      </c>
      <c r="AM30" s="70">
        <f t="shared" si="70"/>
        <v>0.295641515579533</v>
      </c>
      <c r="AN30" s="70">
        <f t="shared" si="110"/>
        <v>100</v>
      </c>
      <c r="AO30" s="70">
        <f t="shared" si="71"/>
        <v>0.42490429187847706</v>
      </c>
      <c r="AP30" s="24">
        <v>36.791147994467501</v>
      </c>
      <c r="AQ30" s="70">
        <f t="shared" si="72"/>
        <v>0.15632716685985465</v>
      </c>
      <c r="AR30" s="70">
        <f>'a28'!U30</f>
        <v>28.977590491684111</v>
      </c>
      <c r="AS30" s="70">
        <f t="shared" si="73"/>
        <v>0.12312702568213527</v>
      </c>
      <c r="AT30" s="70">
        <f t="shared" si="74"/>
        <v>235.34711677753558</v>
      </c>
      <c r="AU30" s="70">
        <f>'a28'!W30</f>
        <v>69.698043728182228</v>
      </c>
      <c r="AV30" s="70">
        <f t="shared" si="75"/>
        <v>0.29688755588196003</v>
      </c>
      <c r="AW30" s="70">
        <f t="shared" si="111"/>
        <v>100</v>
      </c>
      <c r="AX30" s="70">
        <f t="shared" si="76"/>
        <v>0.4259625378293283</v>
      </c>
      <c r="AY30" s="357">
        <v>36.589271417133709</v>
      </c>
      <c r="AZ30" s="70">
        <f t="shared" si="77"/>
        <v>0.15585658910168379</v>
      </c>
      <c r="BA30" s="70">
        <f>'a28'!Y30</f>
        <v>28.475113751817027</v>
      </c>
      <c r="BB30" s="70">
        <f t="shared" si="78"/>
        <v>0.12129331718702788</v>
      </c>
      <c r="BC30" s="70">
        <f t="shared" si="79"/>
        <v>234.76242889713296</v>
      </c>
      <c r="BD30" s="70">
        <f>'a28'!AA30</f>
        <v>69.180606541936356</v>
      </c>
      <c r="BE30" s="70">
        <f t="shared" si="80"/>
        <v>0.29522229653185689</v>
      </c>
      <c r="BF30" s="70">
        <f t="shared" si="112"/>
        <v>100</v>
      </c>
      <c r="BG30" s="70">
        <f t="shared" si="81"/>
        <v>0.42674141105267283</v>
      </c>
      <c r="BH30" s="357">
        <v>39.196221279321108</v>
      </c>
      <c r="BI30" s="70">
        <f t="shared" si="82"/>
        <v>0.1672665077667029</v>
      </c>
      <c r="BJ30" s="70">
        <f>'a28'!AC30</f>
        <v>25.957121052659016</v>
      </c>
      <c r="BK30" s="70">
        <f t="shared" si="83"/>
        <v>0.11076978464876748</v>
      </c>
      <c r="BL30" s="70">
        <f t="shared" si="84"/>
        <v>234.33394887391646</v>
      </c>
      <c r="BM30" s="70">
        <f>'a28'!AE30</f>
        <v>67.012881454456974</v>
      </c>
      <c r="BN30" s="70">
        <f t="shared" si="85"/>
        <v>0.28711875533649711</v>
      </c>
      <c r="BO30" s="70">
        <f t="shared" si="113"/>
        <v>100</v>
      </c>
      <c r="BP30" s="70">
        <f t="shared" si="86"/>
        <v>0.42845308111639346</v>
      </c>
      <c r="BQ30" s="357">
        <v>40.81818181818182</v>
      </c>
      <c r="BR30" s="70">
        <f t="shared" si="87"/>
        <v>0.1748867576556915</v>
      </c>
      <c r="BS30" s="70">
        <f>'a28'!AG30</f>
        <v>25.566721472977331</v>
      </c>
      <c r="BT30" s="70">
        <f t="shared" si="88"/>
        <v>0.10954140589141795</v>
      </c>
      <c r="BU30" s="70">
        <f t="shared" si="89"/>
        <v>233.39778474561612</v>
      </c>
      <c r="BV30" s="70">
        <f>'a28'!AI30</f>
        <v>65.816263803594424</v>
      </c>
      <c r="BW30" s="70">
        <f t="shared" si="90"/>
        <v>0.28712706343689709</v>
      </c>
      <c r="BX30" s="70">
        <f t="shared" si="114"/>
        <v>100</v>
      </c>
      <c r="BY30" s="70">
        <f t="shared" si="91"/>
        <v>0.43625548890731197</v>
      </c>
      <c r="BZ30" s="357">
        <v>38.286334056399134</v>
      </c>
      <c r="CA30" s="70">
        <f t="shared" si="92"/>
        <v>0.16702623382243073</v>
      </c>
      <c r="CB30" s="70">
        <f>'a28'!AK30</f>
        <v>25.120879076582614</v>
      </c>
      <c r="CC30" s="70">
        <f t="shared" si="93"/>
        <v>0.10959121383336012</v>
      </c>
      <c r="CD30" s="70">
        <f t="shared" si="94"/>
        <v>229.22347693657619</v>
      </c>
      <c r="CE30" s="70">
        <f>'a28'!AM30</f>
        <v>70.769887713748091</v>
      </c>
      <c r="CF30" s="70">
        <f t="shared" si="95"/>
        <v>0.29722649009720714</v>
      </c>
      <c r="CG30" s="70">
        <f t="shared" si="115"/>
        <v>100</v>
      </c>
      <c r="CH30" s="70">
        <f t="shared" si="96"/>
        <v>0.41999005466765288</v>
      </c>
      <c r="CI30" s="357">
        <v>42.463725199881551</v>
      </c>
      <c r="CJ30" s="70">
        <f t="shared" si="97"/>
        <v>0.17834342268090442</v>
      </c>
      <c r="CK30" s="70">
        <f>'a28'!AO30</f>
        <v>24.867263258621968</v>
      </c>
      <c r="CL30" s="70">
        <f t="shared" si="98"/>
        <v>0.10444003255423556</v>
      </c>
      <c r="CM30" s="70">
        <f t="shared" si="99"/>
        <v>238.10087617225162</v>
      </c>
      <c r="CN30" s="70">
        <f>'a28'!AQ30</f>
        <v>69.656565123153086</v>
      </c>
      <c r="CO30" s="70">
        <f t="shared" si="100"/>
        <v>0.2993473191409039</v>
      </c>
      <c r="CP30" s="70">
        <f t="shared" si="116"/>
        <v>100</v>
      </c>
      <c r="CQ30" s="70">
        <f t="shared" si="101"/>
        <v>0.42974745971418005</v>
      </c>
      <c r="CR30" s="357">
        <v>35.218757553782936</v>
      </c>
      <c r="CS30" s="70">
        <f t="shared" si="102"/>
        <v>0.15135171593027807</v>
      </c>
      <c r="CT30" s="70">
        <f>'a28'!AS30</f>
        <v>27.819479210918775</v>
      </c>
      <c r="CU30" s="70">
        <f t="shared" si="103"/>
        <v>0.11955350521463785</v>
      </c>
      <c r="CV30" s="70">
        <f t="shared" si="104"/>
        <v>232.69480188785482</v>
      </c>
    </row>
    <row r="31" spans="1:100" ht="15.75" customHeight="1">
      <c r="A31" s="1">
        <v>2007</v>
      </c>
      <c r="B31" s="70">
        <f>'a28'!C31</f>
        <v>69.46489292400733</v>
      </c>
      <c r="C31" s="70">
        <f t="shared" si="0"/>
        <v>0.29663335586549106</v>
      </c>
      <c r="D31" s="70">
        <f t="shared" si="105"/>
        <v>100</v>
      </c>
      <c r="E31" s="70">
        <f t="shared" si="1"/>
        <v>0.42702629109354523</v>
      </c>
      <c r="F31" s="70">
        <v>37.354836701018087</v>
      </c>
      <c r="G31" s="70">
        <f>F31/J31</f>
        <v>0.15951497370840798</v>
      </c>
      <c r="H31" s="70">
        <f>'a28'!E31</f>
        <v>27.357889143870938</v>
      </c>
      <c r="I31" s="70">
        <f t="shared" si="106"/>
        <v>0.11682537933255573</v>
      </c>
      <c r="J31" s="70">
        <f>B31+D31+F31+H31</f>
        <v>234.17761876889637</v>
      </c>
      <c r="K31" s="70">
        <f>'a28'!G31</f>
        <v>70.895482806376521</v>
      </c>
      <c r="L31" s="70">
        <f t="shared" si="55"/>
        <v>0.30073134590386308</v>
      </c>
      <c r="M31" s="70">
        <f t="shared" si="107"/>
        <v>100</v>
      </c>
      <c r="N31" s="70">
        <f t="shared" si="56"/>
        <v>0.42418971420956952</v>
      </c>
      <c r="O31" s="70">
        <v>33.996023856858848</v>
      </c>
      <c r="P31" s="70">
        <f t="shared" si="57"/>
        <v>0.14420763644102663</v>
      </c>
      <c r="Q31" s="70">
        <f>'a28'!I31</f>
        <v>30.852069029869071</v>
      </c>
      <c r="R31" s="70">
        <f t="shared" si="58"/>
        <v>0.13087130344554074</v>
      </c>
      <c r="S31" s="70">
        <f t="shared" si="59"/>
        <v>235.74357569310445</v>
      </c>
      <c r="T31" s="70">
        <f>'a28'!K31</f>
        <v>68.13907385757129</v>
      </c>
      <c r="U31" s="70">
        <f t="shared" si="60"/>
        <v>0.28894197334790844</v>
      </c>
      <c r="V31" s="70">
        <f t="shared" si="108"/>
        <v>100</v>
      </c>
      <c r="W31" s="70">
        <f t="shared" si="61"/>
        <v>0.4240474033325925</v>
      </c>
      <c r="X31" s="357">
        <v>38.970588235294116</v>
      </c>
      <c r="Y31" s="70">
        <f t="shared" si="62"/>
        <v>0.16525376747520149</v>
      </c>
      <c r="Z31" s="70">
        <f>'a28'!M31</f>
        <v>28.71302946024646</v>
      </c>
      <c r="AA31" s="70">
        <f t="shared" si="63"/>
        <v>0.12175685584429742</v>
      </c>
      <c r="AB31" s="70">
        <f t="shared" si="64"/>
        <v>235.82269155311189</v>
      </c>
      <c r="AC31" s="70">
        <f>'a28'!O31</f>
        <v>69.501612101185415</v>
      </c>
      <c r="AD31" s="70">
        <f t="shared" si="65"/>
        <v>0.29801096985226888</v>
      </c>
      <c r="AE31" s="70">
        <f t="shared" si="109"/>
        <v>100</v>
      </c>
      <c r="AF31" s="70">
        <f t="shared" si="66"/>
        <v>0.42878281645957106</v>
      </c>
      <c r="AG31" s="357">
        <v>34.178610804851154</v>
      </c>
      <c r="AH31" s="70">
        <f t="shared" si="67"/>
        <v>0.14655201003579604</v>
      </c>
      <c r="AI31" s="70">
        <f>'a28'!Q31</f>
        <v>29.538078204285036</v>
      </c>
      <c r="AJ31" s="70">
        <f t="shared" si="68"/>
        <v>0.12665420365236407</v>
      </c>
      <c r="AK31" s="70">
        <f t="shared" si="69"/>
        <v>233.21830111032159</v>
      </c>
      <c r="AL31" s="70">
        <f>'a28'!S31</f>
        <v>69.490081603578062</v>
      </c>
      <c r="AM31" s="70">
        <f t="shared" si="70"/>
        <v>0.29744435721870061</v>
      </c>
      <c r="AN31" s="70">
        <f t="shared" si="110"/>
        <v>100</v>
      </c>
      <c r="AO31" s="70">
        <f t="shared" si="71"/>
        <v>0.42803857810318807</v>
      </c>
      <c r="AP31" s="24">
        <v>34.57814661134163</v>
      </c>
      <c r="AQ31" s="70">
        <f t="shared" si="72"/>
        <v>0.14800780708962241</v>
      </c>
      <c r="AR31" s="70">
        <f>'a28'!U31</f>
        <v>29.555573740362984</v>
      </c>
      <c r="AS31" s="70">
        <f t="shared" si="73"/>
        <v>0.12650925758848897</v>
      </c>
      <c r="AT31" s="70">
        <f t="shared" si="74"/>
        <v>233.62380195528266</v>
      </c>
      <c r="AU31" s="70">
        <f>'a28'!W31</f>
        <v>69.68908798692199</v>
      </c>
      <c r="AV31" s="70">
        <f t="shared" si="75"/>
        <v>0.29722441443079395</v>
      </c>
      <c r="AW31" s="70">
        <f t="shared" si="111"/>
        <v>100</v>
      </c>
      <c r="AX31" s="70">
        <f t="shared" si="76"/>
        <v>0.4265006517039967</v>
      </c>
      <c r="AY31" s="357">
        <v>35.899470899470899</v>
      </c>
      <c r="AZ31" s="70">
        <f t="shared" si="77"/>
        <v>0.15311147734453001</v>
      </c>
      <c r="BA31" s="70">
        <f>'a28'!Y31</f>
        <v>28.877671353749346</v>
      </c>
      <c r="BB31" s="70">
        <f t="shared" si="78"/>
        <v>0.12316345652067932</v>
      </c>
      <c r="BC31" s="70">
        <f t="shared" si="79"/>
        <v>234.46623024014224</v>
      </c>
      <c r="BD31" s="70">
        <f>'a28'!AA31</f>
        <v>69.244460119487911</v>
      </c>
      <c r="BE31" s="70">
        <f t="shared" si="80"/>
        <v>0.29564663750356263</v>
      </c>
      <c r="BF31" s="70">
        <f t="shared" si="112"/>
        <v>100</v>
      </c>
      <c r="BG31" s="70">
        <f t="shared" si="81"/>
        <v>0.42696070847169032</v>
      </c>
      <c r="BH31" s="357">
        <v>38.399873005794113</v>
      </c>
      <c r="BI31" s="70">
        <f t="shared" si="82"/>
        <v>0.1639523698377679</v>
      </c>
      <c r="BJ31" s="70">
        <f>'a28'!AC31</f>
        <v>26.569256125004951</v>
      </c>
      <c r="BK31" s="70">
        <f t="shared" si="83"/>
        <v>0.11344028418697912</v>
      </c>
      <c r="BL31" s="70">
        <f t="shared" si="84"/>
        <v>234.21358925028699</v>
      </c>
      <c r="BM31" s="70">
        <f>'a28'!AE31</f>
        <v>67.122395121783072</v>
      </c>
      <c r="BN31" s="70">
        <f t="shared" si="85"/>
        <v>0.28664412891422975</v>
      </c>
      <c r="BO31" s="70">
        <f t="shared" si="113"/>
        <v>100</v>
      </c>
      <c r="BP31" s="70">
        <f t="shared" si="86"/>
        <v>0.42704693179401432</v>
      </c>
      <c r="BQ31" s="357">
        <v>41.02795311091073</v>
      </c>
      <c r="BR31" s="70">
        <f t="shared" si="87"/>
        <v>0.17520861493803111</v>
      </c>
      <c r="BS31" s="70">
        <f>'a28'!AG31</f>
        <v>26.015951897135736</v>
      </c>
      <c r="BT31" s="70">
        <f t="shared" si="88"/>
        <v>0.11110032435372481</v>
      </c>
      <c r="BU31" s="70">
        <f t="shared" si="89"/>
        <v>234.16630012982955</v>
      </c>
      <c r="BV31" s="70">
        <f>'a28'!AI31</f>
        <v>66.037146512375188</v>
      </c>
      <c r="BW31" s="70">
        <f t="shared" si="90"/>
        <v>0.2865774067492603</v>
      </c>
      <c r="BX31" s="70">
        <f t="shared" si="114"/>
        <v>100</v>
      </c>
      <c r="BY31" s="70">
        <f t="shared" si="91"/>
        <v>0.43396394587636583</v>
      </c>
      <c r="BZ31" s="357">
        <v>38.740661686232656</v>
      </c>
      <c r="CA31" s="70">
        <f t="shared" si="92"/>
        <v>0.16812050411218868</v>
      </c>
      <c r="CB31" s="70">
        <f>'a28'!AK31</f>
        <v>25.656081414170039</v>
      </c>
      <c r="CC31" s="70">
        <f t="shared" si="93"/>
        <v>0.11133814326218523</v>
      </c>
      <c r="CD31" s="70">
        <f t="shared" si="94"/>
        <v>230.43388961277788</v>
      </c>
      <c r="CE31" s="70">
        <f>'a28'!AM31</f>
        <v>71.045462810747523</v>
      </c>
      <c r="CF31" s="70">
        <f t="shared" si="95"/>
        <v>0.29884410688946139</v>
      </c>
      <c r="CG31" s="70">
        <f t="shared" si="115"/>
        <v>100</v>
      </c>
      <c r="CH31" s="70">
        <f t="shared" si="96"/>
        <v>0.42063784943667543</v>
      </c>
      <c r="CI31" s="357">
        <v>41.430225825130286</v>
      </c>
      <c r="CJ31" s="70">
        <f t="shared" si="97"/>
        <v>0.17427121092758616</v>
      </c>
      <c r="CK31" s="70">
        <f>'a28'!AO31</f>
        <v>25.258505122295681</v>
      </c>
      <c r="CL31" s="70">
        <f t="shared" si="98"/>
        <v>0.10624683274627705</v>
      </c>
      <c r="CM31" s="70">
        <f t="shared" si="99"/>
        <v>237.73419375817349</v>
      </c>
      <c r="CN31" s="70">
        <f>'a28'!AQ31</f>
        <v>69.695156169307552</v>
      </c>
      <c r="CO31" s="70">
        <f t="shared" si="100"/>
        <v>0.30085732143817839</v>
      </c>
      <c r="CP31" s="70">
        <f t="shared" si="116"/>
        <v>100</v>
      </c>
      <c r="CQ31" s="70">
        <f t="shared" si="101"/>
        <v>0.43167608478746816</v>
      </c>
      <c r="CR31" s="357">
        <v>33.707061068702288</v>
      </c>
      <c r="CS31" s="70">
        <f t="shared" si="102"/>
        <v>0.14550532151829496</v>
      </c>
      <c r="CT31" s="70">
        <f>'a28'!AS31</f>
        <v>28.252960160187037</v>
      </c>
      <c r="CU31" s="70">
        <f t="shared" si="103"/>
        <v>0.12196127225605859</v>
      </c>
      <c r="CV31" s="70">
        <f t="shared" si="104"/>
        <v>231.65517739819686</v>
      </c>
    </row>
    <row r="32" spans="1:100" ht="15.75" customHeight="1">
      <c r="A32" s="1">
        <v>2008</v>
      </c>
      <c r="B32" s="70">
        <f>'a28'!C32</f>
        <v>69.448615064920816</v>
      </c>
      <c r="C32" s="70">
        <f t="shared" si="0"/>
        <v>0.29550031292521661</v>
      </c>
      <c r="D32" s="70">
        <f t="shared" si="105"/>
        <v>100</v>
      </c>
      <c r="E32" s="70">
        <f t="shared" si="1"/>
        <v>0.42549489669301804</v>
      </c>
      <c r="F32" s="70">
        <v>37.764303961096921</v>
      </c>
      <c r="G32" s="70">
        <f t="shared" si="2"/>
        <v>0.16068518612610666</v>
      </c>
      <c r="H32" s="70">
        <f>'a28'!E32</f>
        <v>27.807526053837208</v>
      </c>
      <c r="I32" s="70">
        <f t="shared" si="106"/>
        <v>0.11831960425565871</v>
      </c>
      <c r="J32" s="70">
        <f t="shared" si="4"/>
        <v>235.02044507985494</v>
      </c>
      <c r="K32" s="70">
        <f>'a28'!G32</f>
        <v>70.646486089201915</v>
      </c>
      <c r="L32" s="70">
        <f t="shared" si="55"/>
        <v>0.29878897078301886</v>
      </c>
      <c r="M32" s="70">
        <f t="shared" si="107"/>
        <v>100</v>
      </c>
      <c r="N32" s="70">
        <f t="shared" si="56"/>
        <v>0.42293536072799492</v>
      </c>
      <c r="O32" s="70">
        <v>34.584980237154149</v>
      </c>
      <c r="P32" s="70">
        <f t="shared" si="57"/>
        <v>0.14627211092371364</v>
      </c>
      <c r="Q32" s="70">
        <f>'a28'!I32</f>
        <v>31.211284234559137</v>
      </c>
      <c r="R32" s="70">
        <f t="shared" si="58"/>
        <v>0.13200355756527249</v>
      </c>
      <c r="S32" s="70">
        <f t="shared" ref="S32:S38" si="117">K32+M32+O32+Q32</f>
        <v>236.44275056091521</v>
      </c>
      <c r="T32" s="70">
        <f>'a28'!K32</f>
        <v>68.126617128772111</v>
      </c>
      <c r="U32" s="70">
        <f t="shared" si="60"/>
        <v>0.29021474693430049</v>
      </c>
      <c r="V32" s="70">
        <f t="shared" si="108"/>
        <v>100</v>
      </c>
      <c r="W32" s="70">
        <f t="shared" si="61"/>
        <v>0.42599318616648768</v>
      </c>
      <c r="X32" s="357">
        <v>37.226277372262771</v>
      </c>
      <c r="Y32" s="70">
        <f t="shared" si="62"/>
        <v>0.15858140506927643</v>
      </c>
      <c r="Z32" s="70">
        <f>'a28'!M32</f>
        <v>29.392644271310065</v>
      </c>
      <c r="AA32" s="70">
        <f t="shared" si="63"/>
        <v>0.12521066182993537</v>
      </c>
      <c r="AB32" s="70">
        <f t="shared" ref="AB32:AB37" si="118">T32+V32+X32+Z32</f>
        <v>234.74553877234496</v>
      </c>
      <c r="AC32" s="70">
        <f>'a28'!O32</f>
        <v>69.402722735514701</v>
      </c>
      <c r="AD32" s="70">
        <f t="shared" si="65"/>
        <v>0.29726919124282875</v>
      </c>
      <c r="AE32" s="70">
        <f t="shared" si="109"/>
        <v>100</v>
      </c>
      <c r="AF32" s="70">
        <f t="shared" si="66"/>
        <v>0.4283249698656425</v>
      </c>
      <c r="AG32" s="357">
        <v>33.993399339933994</v>
      </c>
      <c r="AH32" s="70">
        <f t="shared" si="67"/>
        <v>0.14560221747907978</v>
      </c>
      <c r="AI32" s="70">
        <f>'a28'!Q32</f>
        <v>30.071471540137431</v>
      </c>
      <c r="AJ32" s="70">
        <f t="shared" si="68"/>
        <v>0.12880362141244892</v>
      </c>
      <c r="AK32" s="70">
        <f t="shared" si="69"/>
        <v>233.46759361558614</v>
      </c>
      <c r="AL32" s="70">
        <f>'a28'!S32</f>
        <v>69.405537993538431</v>
      </c>
      <c r="AM32" s="70">
        <f t="shared" si="70"/>
        <v>0.29594440592597671</v>
      </c>
      <c r="AN32" s="70">
        <f t="shared" si="110"/>
        <v>100</v>
      </c>
      <c r="AO32" s="70">
        <f t="shared" si="71"/>
        <v>0.42639883571470732</v>
      </c>
      <c r="AP32" s="24">
        <v>35.03448275862069</v>
      </c>
      <c r="AQ32" s="70">
        <f t="shared" si="72"/>
        <v>0.14938662658142851</v>
      </c>
      <c r="AR32" s="70">
        <f>'a28'!U32</f>
        <v>30.082195595794222</v>
      </c>
      <c r="AS32" s="70">
        <f t="shared" si="73"/>
        <v>0.12827013177788751</v>
      </c>
      <c r="AT32" s="70">
        <f t="shared" si="74"/>
        <v>234.52221634795333</v>
      </c>
      <c r="AU32" s="70">
        <f>'a28'!W32</f>
        <v>69.570862147267519</v>
      </c>
      <c r="AV32" s="70">
        <f t="shared" ref="AV32:AV37" si="119">AU32/BC32</f>
        <v>0.29628121544036157</v>
      </c>
      <c r="AW32" s="70">
        <f t="shared" si="111"/>
        <v>100</v>
      </c>
      <c r="AX32" s="70">
        <f t="shared" ref="AX32:AX37" si="120">AW32/BC32</f>
        <v>0.42586969069492608</v>
      </c>
      <c r="AY32" s="357">
        <v>36.03509231373576</v>
      </c>
      <c r="AZ32" s="70">
        <f t="shared" ref="AZ32:AZ37" si="121">AY32/BC32</f>
        <v>0.15346253617813757</v>
      </c>
      <c r="BA32" s="70">
        <f>'a28'!Y32</f>
        <v>29.207656803094672</v>
      </c>
      <c r="BB32" s="70">
        <f t="shared" ref="BB32:BB37" si="122">BA32/BC32</f>
        <v>0.12438655768657481</v>
      </c>
      <c r="BC32" s="70">
        <f t="shared" ref="BC32:BC37" si="123">AU32+AW32+AY32+BA32</f>
        <v>234.81361126409794</v>
      </c>
      <c r="BD32" s="70">
        <f>'a28'!AA32</f>
        <v>69.231734681260633</v>
      </c>
      <c r="BE32" s="70">
        <f t="shared" ref="BE32:BE37" si="124">BD32/BL32</f>
        <v>0.29403083324788909</v>
      </c>
      <c r="BF32" s="70">
        <f t="shared" si="112"/>
        <v>100</v>
      </c>
      <c r="BG32" s="70">
        <f t="shared" ref="BG32:BG37" si="125">BF32/BL32</f>
        <v>0.42470528089696441</v>
      </c>
      <c r="BH32" s="357">
        <v>39.070243058286792</v>
      </c>
      <c r="BI32" s="70">
        <f t="shared" ref="BI32:BI37" si="126">BH32/BL32</f>
        <v>0.16593338552782366</v>
      </c>
      <c r="BJ32" s="70">
        <f>'a28'!AC32</f>
        <v>27.155419420203213</v>
      </c>
      <c r="BK32" s="70">
        <f t="shared" ref="BK32:BK37" si="127">BJ32/BL32</f>
        <v>0.11533050032732288</v>
      </c>
      <c r="BL32" s="70">
        <f t="shared" ref="BL32:BL37" si="128">BD32+BF32+BH32+BJ32</f>
        <v>235.45739715975063</v>
      </c>
      <c r="BM32" s="70">
        <f>'a28'!AE32</f>
        <v>67.123040637849343</v>
      </c>
      <c r="BN32" s="70">
        <f t="shared" ref="BN32:BN37" si="129">BM32/BU32</f>
        <v>0.28791093648479715</v>
      </c>
      <c r="BO32" s="70">
        <f t="shared" si="113"/>
        <v>100</v>
      </c>
      <c r="BP32" s="70">
        <f t="shared" ref="BP32:BP37" si="130">BO32/BU32</f>
        <v>0.4289301166169906</v>
      </c>
      <c r="BQ32" s="357">
        <v>39.659803043867505</v>
      </c>
      <c r="BR32" s="70">
        <f t="shared" ref="BR32:BR37" si="131">BQ32/BU32</f>
        <v>0.17011283944612968</v>
      </c>
      <c r="BS32" s="70">
        <f>'a28'!AG32</f>
        <v>26.355367243430528</v>
      </c>
      <c r="BT32" s="70">
        <f t="shared" ref="BT32:BT37" si="132">BS32/BU32</f>
        <v>0.1130461074520827</v>
      </c>
      <c r="BU32" s="70">
        <f t="shared" ref="BU32:BU37" si="133">BM32+BO32+BQ32+BS32</f>
        <v>233.13821092514735</v>
      </c>
      <c r="BV32" s="70">
        <f>'a28'!AI32</f>
        <v>66.256767223246612</v>
      </c>
      <c r="BW32" s="70">
        <f t="shared" ref="BW32:BW37" si="134">BV32/CD32</f>
        <v>0.28690343868737267</v>
      </c>
      <c r="BX32" s="70">
        <f t="shared" si="114"/>
        <v>100</v>
      </c>
      <c r="BY32" s="70">
        <f t="shared" ref="BY32:BY37" si="135">BX32/CD32</f>
        <v>0.43301756290142501</v>
      </c>
      <c r="BZ32" s="357">
        <v>38.550420168067227</v>
      </c>
      <c r="CA32" s="70">
        <f t="shared" ref="CA32:CA37" si="136">BZ32/CD32</f>
        <v>0.16693008990002414</v>
      </c>
      <c r="CB32" s="70">
        <f>'a28'!AK32</f>
        <v>26.130327775396989</v>
      </c>
      <c r="CC32" s="70">
        <f t="shared" ref="CC32:CC37" si="137">CB32/CD32</f>
        <v>0.11314890851117819</v>
      </c>
      <c r="CD32" s="70">
        <f t="shared" ref="CD32:CD37" si="138">BV32+BX32+BZ32+CB32</f>
        <v>230.93751516671082</v>
      </c>
      <c r="CE32" s="70">
        <f>'a28'!AM32</f>
        <v>71.1695629635892</v>
      </c>
      <c r="CF32" s="70">
        <f t="shared" ref="CF32:CF37" si="139">CE32/CM32</f>
        <v>0.29964694021088073</v>
      </c>
      <c r="CG32" s="70">
        <f t="shared" si="115"/>
        <v>100</v>
      </c>
      <c r="CH32" s="70">
        <f t="shared" ref="CH32:CH37" si="140">CG32/CM32</f>
        <v>0.42103242978207134</v>
      </c>
      <c r="CI32" s="357">
        <v>40.739695087521177</v>
      </c>
      <c r="CJ32" s="70">
        <f t="shared" ref="CJ32:CJ37" si="141">CI32/CM32</f>
        <v>0.17152732811279756</v>
      </c>
      <c r="CK32" s="70">
        <f>'a28'!AO32</f>
        <v>25.602137571693639</v>
      </c>
      <c r="CL32" s="70">
        <f t="shared" ref="CL32:CL37" si="142">CK32/CM32</f>
        <v>0.10779330189425032</v>
      </c>
      <c r="CM32" s="70">
        <f t="shared" ref="CM32:CM37" si="143">CE32+CG32+CI32+CK32</f>
        <v>237.51139562280403</v>
      </c>
      <c r="CN32" s="70">
        <f>'a28'!AQ32</f>
        <v>69.713376938456818</v>
      </c>
      <c r="CO32" s="70">
        <f t="shared" ref="CO32:CO37" si="144">CN32/CV32</f>
        <v>0.29812050301155457</v>
      </c>
      <c r="CP32" s="70">
        <f t="shared" si="116"/>
        <v>100</v>
      </c>
      <c r="CQ32" s="70">
        <f t="shared" ref="CQ32:CQ37" si="145">CP32/CV32</f>
        <v>0.42763744363543926</v>
      </c>
      <c r="CR32" s="357">
        <v>35.504349870679519</v>
      </c>
      <c r="CS32" s="70">
        <f t="shared" ref="CS32:CS37" si="146">CR32/CV32</f>
        <v>0.15182989416635628</v>
      </c>
      <c r="CT32" s="70">
        <f>'a28'!AS32</f>
        <v>28.625220033586736</v>
      </c>
      <c r="CU32" s="70">
        <f t="shared" ref="CU32:CU37" si="147">CT32/CV32</f>
        <v>0.12241215918664995</v>
      </c>
      <c r="CV32" s="70">
        <f t="shared" ref="CV32:CV37" si="148">CN32+CP32+CR32+CT32</f>
        <v>233.84294684272305</v>
      </c>
    </row>
    <row r="33" spans="1:100" ht="15.75" customHeight="1">
      <c r="A33" s="1">
        <v>2009</v>
      </c>
      <c r="B33" s="70">
        <f>'a28'!C33</f>
        <v>69.402863222237897</v>
      </c>
      <c r="C33" s="70">
        <f t="shared" si="0"/>
        <v>0.29518178211416279</v>
      </c>
      <c r="D33" s="70">
        <f t="shared" si="105"/>
        <v>100</v>
      </c>
      <c r="E33" s="70">
        <f t="shared" si="1"/>
        <v>0.42531643279463627</v>
      </c>
      <c r="F33" s="70">
        <v>37.535746881655001</v>
      </c>
      <c r="G33" s="70">
        <f t="shared" ref="G33:G41" si="149">F33/J33</f>
        <v>0.15964569965987899</v>
      </c>
      <c r="H33" s="70">
        <f>'a28'!E33</f>
        <v>28.180450175362587</v>
      </c>
      <c r="I33" s="70">
        <f t="shared" si="106"/>
        <v>0.11985608543132198</v>
      </c>
      <c r="J33" s="70">
        <f t="shared" si="4"/>
        <v>235.11906027925548</v>
      </c>
      <c r="K33" s="70">
        <f>'a28'!G33</f>
        <v>70.367739975345955</v>
      </c>
      <c r="L33" s="70">
        <f t="shared" ref="L33:L41" si="150">K33/S33</f>
        <v>0.29709924230470419</v>
      </c>
      <c r="M33" s="70">
        <f t="shared" si="107"/>
        <v>100</v>
      </c>
      <c r="N33" s="70">
        <f t="shared" ref="N33:N41" si="151">M33/S33</f>
        <v>0.42220944200964233</v>
      </c>
      <c r="O33" s="70">
        <v>34.9609375</v>
      </c>
      <c r="P33" s="70">
        <f t="shared" ref="P33:P38" si="152">O33/S33</f>
        <v>0.14760837914008978</v>
      </c>
      <c r="Q33" s="70">
        <f>'a28'!I33</f>
        <v>31.520596960625134</v>
      </c>
      <c r="R33" s="70">
        <f t="shared" ref="R33:R38" si="153">Q33/S33</f>
        <v>0.13308293654556366</v>
      </c>
      <c r="S33" s="70">
        <f t="shared" si="117"/>
        <v>236.8492744359711</v>
      </c>
      <c r="T33" s="70">
        <f>'a28'!K33</f>
        <v>68.04940989770607</v>
      </c>
      <c r="U33" s="70">
        <f t="shared" ref="U33:U38" si="154">T33/AB33</f>
        <v>0.28968915855869953</v>
      </c>
      <c r="V33" s="70">
        <f t="shared" si="108"/>
        <v>100</v>
      </c>
      <c r="W33" s="70">
        <f t="shared" ref="W33:W38" si="155">V33/AB33</f>
        <v>0.42570414496491454</v>
      </c>
      <c r="X33" s="357">
        <v>36.95652173913043</v>
      </c>
      <c r="Y33" s="70">
        <f t="shared" ref="Y33:Y38" si="156">X33/AB33</f>
        <v>0.15732544487833797</v>
      </c>
      <c r="Z33" s="70">
        <f>'a28'!M33</f>
        <v>29.898992787241497</v>
      </c>
      <c r="AA33" s="70">
        <f t="shared" ref="AA33:AA38" si="157">Z33/AB33</f>
        <v>0.12728125159804787</v>
      </c>
      <c r="AB33" s="70">
        <f t="shared" si="118"/>
        <v>234.90492442407802</v>
      </c>
      <c r="AC33" s="70">
        <f>'a28'!O33</f>
        <v>69.292949964187045</v>
      </c>
      <c r="AD33" s="70">
        <f t="shared" ref="AD33:AD38" si="158">AC33/AK33</f>
        <v>0.29752081642604272</v>
      </c>
      <c r="AE33" s="70">
        <f t="shared" si="109"/>
        <v>100</v>
      </c>
      <c r="AF33" s="70">
        <f t="shared" ref="AF33:AF38" si="159">AE33/AK33</f>
        <v>0.42936664780444705</v>
      </c>
      <c r="AG33" s="357">
        <v>33.114035087719294</v>
      </c>
      <c r="AH33" s="70">
        <f t="shared" ref="AH33:AH38" si="160">AG33/AK33</f>
        <v>0.14218062240892873</v>
      </c>
      <c r="AI33" s="70">
        <f>'a28'!Q33</f>
        <v>30.494197448753368</v>
      </c>
      <c r="AJ33" s="70">
        <f t="shared" ref="AJ33:AJ38" si="161">AI33/AK33</f>
        <v>0.13093191336058155</v>
      </c>
      <c r="AK33" s="70">
        <f t="shared" ref="AK33:AK38" si="162">AC33+AE33+AG33+AI33</f>
        <v>232.9011825006597</v>
      </c>
      <c r="AL33" s="70">
        <f>'a28'!S33</f>
        <v>69.262730080164701</v>
      </c>
      <c r="AM33" s="70">
        <f t="shared" ref="AM33:AM38" si="163">AL33/AT33</f>
        <v>0.29327701646724952</v>
      </c>
      <c r="AN33" s="70">
        <f t="shared" si="110"/>
        <v>100</v>
      </c>
      <c r="AO33" s="70">
        <f t="shared" ref="AO33:AO38" si="164">AN33/AT33</f>
        <v>0.42342687925787881</v>
      </c>
      <c r="AP33" s="24">
        <v>36.401098901098898</v>
      </c>
      <c r="AQ33" s="70">
        <f t="shared" ref="AQ33:AQ38" si="165">AP33/AT33</f>
        <v>0.15413203709249707</v>
      </c>
      <c r="AR33" s="70">
        <f>'a28'!U33</f>
        <v>30.504456261434004</v>
      </c>
      <c r="AS33" s="70">
        <f t="shared" ref="AS33:AS38" si="166">AR33/AT33</f>
        <v>0.12916406718237461</v>
      </c>
      <c r="AT33" s="70">
        <f t="shared" ref="AT33:AT38" si="167">AL33+AN33+AP33+AR33</f>
        <v>236.16828524269761</v>
      </c>
      <c r="AU33" s="70">
        <f>'a28'!W33</f>
        <v>69.400652754047584</v>
      </c>
      <c r="AV33" s="70">
        <f t="shared" si="119"/>
        <v>0.29655102369668473</v>
      </c>
      <c r="AW33" s="70">
        <f t="shared" si="111"/>
        <v>100</v>
      </c>
      <c r="AX33" s="70">
        <f t="shared" si="120"/>
        <v>0.42730293149784426</v>
      </c>
      <c r="AY33" s="357">
        <v>35.201242396790477</v>
      </c>
      <c r="AZ33" s="70">
        <f t="shared" si="121"/>
        <v>0.15041594068514771</v>
      </c>
      <c r="BA33" s="70">
        <f>'a28'!Y33</f>
        <v>29.424114568930271</v>
      </c>
      <c r="BB33" s="70">
        <f t="shared" si="122"/>
        <v>0.12573010412032334</v>
      </c>
      <c r="BC33" s="70">
        <f t="shared" si="123"/>
        <v>234.02600971976833</v>
      </c>
      <c r="BD33" s="70">
        <f>'a28'!AA33</f>
        <v>69.197047778005583</v>
      </c>
      <c r="BE33" s="70">
        <f t="shared" si="124"/>
        <v>0.29344071553805223</v>
      </c>
      <c r="BF33" s="70">
        <f t="shared" si="112"/>
        <v>100</v>
      </c>
      <c r="BG33" s="70">
        <f t="shared" si="125"/>
        <v>0.42406536833688874</v>
      </c>
      <c r="BH33" s="357">
        <v>38.918750486873883</v>
      </c>
      <c r="BI33" s="70">
        <f t="shared" si="126"/>
        <v>0.1650409426042764</v>
      </c>
      <c r="BJ33" s="70">
        <f>'a28'!AC33</f>
        <v>27.696902951875796</v>
      </c>
      <c r="BK33" s="70">
        <f t="shared" si="127"/>
        <v>0.1174529735207827</v>
      </c>
      <c r="BL33" s="70">
        <f t="shared" si="128"/>
        <v>235.81270121675524</v>
      </c>
      <c r="BM33" s="70">
        <f>'a28'!AE33</f>
        <v>67.142027345029945</v>
      </c>
      <c r="BN33" s="70">
        <f t="shared" si="129"/>
        <v>0.28909693147700799</v>
      </c>
      <c r="BO33" s="70">
        <f t="shared" si="113"/>
        <v>100</v>
      </c>
      <c r="BP33" s="70">
        <f t="shared" si="130"/>
        <v>0.43057521929058618</v>
      </c>
      <c r="BQ33" s="357">
        <v>38.495575221238937</v>
      </c>
      <c r="BR33" s="70">
        <f t="shared" si="131"/>
        <v>0.1657524074260221</v>
      </c>
      <c r="BS33" s="70">
        <f>'a28'!AG33</f>
        <v>26.609855066707706</v>
      </c>
      <c r="BT33" s="70">
        <f t="shared" si="132"/>
        <v>0.11457544180638385</v>
      </c>
      <c r="BU33" s="70">
        <f t="shared" si="133"/>
        <v>232.24745763297656</v>
      </c>
      <c r="BV33" s="70">
        <f>'a28'!AI33</f>
        <v>66.509988703338465</v>
      </c>
      <c r="BW33" s="70">
        <f t="shared" si="134"/>
        <v>0.28886642571612459</v>
      </c>
      <c r="BX33" s="70">
        <f t="shared" si="114"/>
        <v>100</v>
      </c>
      <c r="BY33" s="70">
        <f t="shared" si="135"/>
        <v>0.43432036502755406</v>
      </c>
      <c r="BZ33" s="357">
        <v>37.254901960784316</v>
      </c>
      <c r="CA33" s="70">
        <f t="shared" si="136"/>
        <v>0.16180562618673583</v>
      </c>
      <c r="CB33" s="70">
        <f>'a28'!AK33</f>
        <v>26.479896484312714</v>
      </c>
      <c r="CC33" s="70">
        <f t="shared" si="137"/>
        <v>0.11500758306958545</v>
      </c>
      <c r="CD33" s="70">
        <f t="shared" si="138"/>
        <v>230.24478714843551</v>
      </c>
      <c r="CE33" s="70">
        <f>'a28'!AM33</f>
        <v>71.246122583443963</v>
      </c>
      <c r="CF33" s="70">
        <f t="shared" si="139"/>
        <v>0.29941323390571667</v>
      </c>
      <c r="CG33" s="70">
        <f t="shared" si="115"/>
        <v>100</v>
      </c>
      <c r="CH33" s="70">
        <f t="shared" si="140"/>
        <v>0.42025197028096761</v>
      </c>
      <c r="CI33" s="357">
        <v>40.793122573488631</v>
      </c>
      <c r="CJ33" s="70">
        <f t="shared" si="141"/>
        <v>0.17143390135421613</v>
      </c>
      <c r="CK33" s="70">
        <f>'a28'!AO33</f>
        <v>25.913238285662722</v>
      </c>
      <c r="CL33" s="70">
        <f t="shared" si="142"/>
        <v>0.10890089445909962</v>
      </c>
      <c r="CM33" s="70">
        <f t="shared" si="143"/>
        <v>237.95248344259531</v>
      </c>
      <c r="CN33" s="70">
        <f>'a28'!AQ33</f>
        <v>69.70714924772804</v>
      </c>
      <c r="CO33" s="70">
        <f t="shared" si="144"/>
        <v>0.2969555737648637</v>
      </c>
      <c r="CP33" s="70">
        <f t="shared" si="116"/>
        <v>100</v>
      </c>
      <c r="CQ33" s="70">
        <f t="shared" si="145"/>
        <v>0.42600447295517874</v>
      </c>
      <c r="CR33" s="357">
        <v>36.154916512059373</v>
      </c>
      <c r="CS33" s="70">
        <f t="shared" si="146"/>
        <v>0.15402156153458343</v>
      </c>
      <c r="CT33" s="70">
        <f>'a28'!AS33</f>
        <v>28.877253539616543</v>
      </c>
      <c r="CU33" s="70">
        <f t="shared" si="147"/>
        <v>0.12301839174537416</v>
      </c>
      <c r="CV33" s="70">
        <f t="shared" si="148"/>
        <v>234.73931929940395</v>
      </c>
    </row>
    <row r="34" spans="1:100" ht="15.75" customHeight="1">
      <c r="A34" s="1">
        <v>2010</v>
      </c>
      <c r="B34" s="70">
        <f>'a28'!C34</f>
        <v>69.339150026338856</v>
      </c>
      <c r="C34" s="70">
        <f t="shared" ref="C34:C38" si="168">B34/J34</f>
        <v>0.29430265373566361</v>
      </c>
      <c r="D34" s="70">
        <f t="shared" si="105"/>
        <v>100</v>
      </c>
      <c r="E34" s="70">
        <f t="shared" si="1"/>
        <v>0.42443937317355507</v>
      </c>
      <c r="F34" s="70">
        <v>37.793759215237863</v>
      </c>
      <c r="G34" s="70">
        <f t="shared" si="149"/>
        <v>0.1604115947118783</v>
      </c>
      <c r="H34" s="70">
        <f>'a28'!E34</f>
        <v>28.472000011527754</v>
      </c>
      <c r="I34" s="70">
        <f t="shared" si="106"/>
        <v>0.12084637837890293</v>
      </c>
      <c r="J34" s="70">
        <f t="shared" si="4"/>
        <v>235.60490925310449</v>
      </c>
      <c r="K34" s="70">
        <f>'a28'!G34</f>
        <v>70.139978429490682</v>
      </c>
      <c r="L34" s="70">
        <f t="shared" si="150"/>
        <v>0.29634047884410003</v>
      </c>
      <c r="M34" s="70">
        <f t="shared" si="107"/>
        <v>100</v>
      </c>
      <c r="N34" s="70">
        <f t="shared" si="151"/>
        <v>0.42249867405077829</v>
      </c>
      <c r="O34" s="70">
        <v>34.757281553398059</v>
      </c>
      <c r="P34" s="70">
        <f t="shared" si="152"/>
        <v>0.14684905369920254</v>
      </c>
      <c r="Q34" s="70">
        <f>'a28'!I34</f>
        <v>31.789873354673965</v>
      </c>
      <c r="R34" s="70">
        <f t="shared" si="153"/>
        <v>0.13431179340591917</v>
      </c>
      <c r="S34" s="70">
        <f t="shared" si="117"/>
        <v>236.6871333375627</v>
      </c>
      <c r="T34" s="70">
        <f>'a28'!K34</f>
        <v>68.070086266536777</v>
      </c>
      <c r="U34" s="70">
        <f t="shared" si="154"/>
        <v>0.29104482835885165</v>
      </c>
      <c r="V34" s="70">
        <f t="shared" si="108"/>
        <v>100</v>
      </c>
      <c r="W34" s="70">
        <f t="shared" si="155"/>
        <v>0.42756641620701036</v>
      </c>
      <c r="X34" s="357">
        <v>35.460992907801419</v>
      </c>
      <c r="Y34" s="70">
        <f t="shared" si="156"/>
        <v>0.15161929652730866</v>
      </c>
      <c r="Z34" s="70">
        <f>'a28'!M34</f>
        <v>30.350713710872974</v>
      </c>
      <c r="AA34" s="70">
        <f t="shared" si="157"/>
        <v>0.12976945890682931</v>
      </c>
      <c r="AB34" s="70">
        <f t="shared" si="118"/>
        <v>233.88179288521118</v>
      </c>
      <c r="AC34" s="70">
        <f>'a28'!O34</f>
        <v>69.221436630871011</v>
      </c>
      <c r="AD34" s="70">
        <f t="shared" si="158"/>
        <v>0.29684721070156878</v>
      </c>
      <c r="AE34" s="70">
        <f t="shared" si="109"/>
        <v>100</v>
      </c>
      <c r="AF34" s="70">
        <f t="shared" si="159"/>
        <v>0.42883711339961184</v>
      </c>
      <c r="AG34" s="357">
        <v>33.15098468271335</v>
      </c>
      <c r="AH34" s="70">
        <f t="shared" si="160"/>
        <v>0.1421637257768954</v>
      </c>
      <c r="AI34" s="70">
        <f>'a28'!Q34</f>
        <v>30.816351008961828</v>
      </c>
      <c r="AJ34" s="70">
        <f t="shared" si="161"/>
        <v>0.13215195012192404</v>
      </c>
      <c r="AK34" s="70">
        <f t="shared" si="162"/>
        <v>233.18877232254619</v>
      </c>
      <c r="AL34" s="70">
        <f>'a28'!S34</f>
        <v>69.115379763224809</v>
      </c>
      <c r="AM34" s="70">
        <f t="shared" si="163"/>
        <v>0.29476896053458496</v>
      </c>
      <c r="AN34" s="70">
        <f t="shared" si="110"/>
        <v>100</v>
      </c>
      <c r="AO34" s="70">
        <f t="shared" si="164"/>
        <v>0.4264882310484342</v>
      </c>
      <c r="AP34" s="24">
        <v>34.473324213406293</v>
      </c>
      <c r="AQ34" s="70">
        <f t="shared" si="165"/>
        <v>0.14702467062134802</v>
      </c>
      <c r="AR34" s="70">
        <f>'a28'!U34</f>
        <v>30.884354644870427</v>
      </c>
      <c r="AS34" s="70">
        <f t="shared" si="166"/>
        <v>0.13171813779563279</v>
      </c>
      <c r="AT34" s="70">
        <f t="shared" si="167"/>
        <v>234.47305862150154</v>
      </c>
      <c r="AU34" s="70">
        <f>'a28'!W34</f>
        <v>69.193446721506845</v>
      </c>
      <c r="AV34" s="70">
        <f t="shared" si="119"/>
        <v>0.29480965314685864</v>
      </c>
      <c r="AW34" s="70">
        <f t="shared" si="111"/>
        <v>100</v>
      </c>
      <c r="AX34" s="70">
        <f t="shared" si="120"/>
        <v>0.42606585900168109</v>
      </c>
      <c r="AY34" s="357">
        <v>35.965698195315497</v>
      </c>
      <c r="AZ34" s="70">
        <f t="shared" si="121"/>
        <v>0.15323756096182309</v>
      </c>
      <c r="BA34" s="70">
        <f>'a28'!Y34</f>
        <v>29.546353980251784</v>
      </c>
      <c r="BB34" s="70">
        <f t="shared" si="122"/>
        <v>0.12588692688963715</v>
      </c>
      <c r="BC34" s="70">
        <f t="shared" si="123"/>
        <v>234.70549889707414</v>
      </c>
      <c r="BD34" s="70">
        <f>'a28'!AA34</f>
        <v>69.204656168823803</v>
      </c>
      <c r="BE34" s="70">
        <f t="shared" si="124"/>
        <v>0.29245187928016064</v>
      </c>
      <c r="BF34" s="70">
        <f t="shared" si="112"/>
        <v>100</v>
      </c>
      <c r="BG34" s="70">
        <f t="shared" si="125"/>
        <v>0.4225898884126067</v>
      </c>
      <c r="BH34" s="357">
        <v>39.298651252408476</v>
      </c>
      <c r="BI34" s="70">
        <f t="shared" si="126"/>
        <v>0.16607212647521244</v>
      </c>
      <c r="BJ34" s="70">
        <f>'a28'!AC34</f>
        <v>28.132737931472352</v>
      </c>
      <c r="BK34" s="70">
        <f t="shared" si="127"/>
        <v>0.1188861058320201</v>
      </c>
      <c r="BL34" s="70">
        <f t="shared" si="128"/>
        <v>236.63604535270466</v>
      </c>
      <c r="BM34" s="70">
        <f>'a28'!AE34</f>
        <v>67.166975212569014</v>
      </c>
      <c r="BN34" s="70">
        <f t="shared" si="129"/>
        <v>0.29002058199371245</v>
      </c>
      <c r="BO34" s="70">
        <f t="shared" si="113"/>
        <v>100</v>
      </c>
      <c r="BP34" s="70">
        <f t="shared" si="130"/>
        <v>0.43179044623620427</v>
      </c>
      <c r="BQ34" s="357">
        <v>37.620297462817149</v>
      </c>
      <c r="BR34" s="70">
        <f t="shared" si="131"/>
        <v>0.16244085029008559</v>
      </c>
      <c r="BS34" s="70">
        <f>'a28'!AG34</f>
        <v>26.806549910712825</v>
      </c>
      <c r="BT34" s="70">
        <f t="shared" si="132"/>
        <v>0.11574812147999772</v>
      </c>
      <c r="BU34" s="70">
        <f t="shared" si="133"/>
        <v>231.59382258609898</v>
      </c>
      <c r="BV34" s="70">
        <f>'a28'!AI34</f>
        <v>66.694723346867107</v>
      </c>
      <c r="BW34" s="70">
        <f t="shared" si="134"/>
        <v>0.28770509640656255</v>
      </c>
      <c r="BX34" s="70">
        <f t="shared" si="114"/>
        <v>100</v>
      </c>
      <c r="BY34" s="70">
        <f t="shared" si="135"/>
        <v>0.43137609989063264</v>
      </c>
      <c r="BZ34" s="357">
        <v>38.414634146341463</v>
      </c>
      <c r="CA34" s="70">
        <f t="shared" si="136"/>
        <v>0.16571155056774303</v>
      </c>
      <c r="CB34" s="70">
        <f>'a28'!AK34</f>
        <v>26.706916114330497</v>
      </c>
      <c r="CC34" s="70">
        <f t="shared" si="137"/>
        <v>0.11520725313506179</v>
      </c>
      <c r="CD34" s="70">
        <f t="shared" si="138"/>
        <v>231.81627360753907</v>
      </c>
      <c r="CE34" s="70">
        <f>'a28'!AM34</f>
        <v>71.118346274277997</v>
      </c>
      <c r="CF34" s="70">
        <f t="shared" si="139"/>
        <v>0.2989960198383127</v>
      </c>
      <c r="CG34" s="70">
        <f t="shared" si="115"/>
        <v>100</v>
      </c>
      <c r="CH34" s="70">
        <f t="shared" si="140"/>
        <v>0.4204203774440875</v>
      </c>
      <c r="CI34" s="357">
        <v>40.480742966402623</v>
      </c>
      <c r="CJ34" s="70">
        <f t="shared" si="141"/>
        <v>0.17018929237152081</v>
      </c>
      <c r="CK34" s="70">
        <f>'a28'!AO34</f>
        <v>26.25807793076358</v>
      </c>
      <c r="CL34" s="70">
        <f t="shared" si="142"/>
        <v>0.11039431034607888</v>
      </c>
      <c r="CM34" s="70">
        <f t="shared" si="143"/>
        <v>237.85716717144422</v>
      </c>
      <c r="CN34" s="70">
        <f>'a28'!AQ34</f>
        <v>69.684020722214029</v>
      </c>
      <c r="CO34" s="70">
        <f t="shared" si="144"/>
        <v>0.2966327936773317</v>
      </c>
      <c r="CP34" s="70">
        <f t="shared" si="116"/>
        <v>100</v>
      </c>
      <c r="CQ34" s="70">
        <f t="shared" si="145"/>
        <v>0.42568266096443896</v>
      </c>
      <c r="CR34" s="357">
        <v>36.202938475665746</v>
      </c>
      <c r="CS34" s="70">
        <f t="shared" si="146"/>
        <v>0.15410963185053264</v>
      </c>
      <c r="CT34" s="70">
        <f>'a28'!AS34</f>
        <v>29.029820765478618</v>
      </c>
      <c r="CU34" s="70">
        <f t="shared" si="147"/>
        <v>0.12357491350769664</v>
      </c>
      <c r="CV34" s="70">
        <f t="shared" si="148"/>
        <v>234.91677996335841</v>
      </c>
    </row>
    <row r="35" spans="1:100" ht="15.75" customHeight="1">
      <c r="A35" s="1">
        <v>2011</v>
      </c>
      <c r="B35" s="70">
        <f>'a28'!C35</f>
        <v>69.178034002296144</v>
      </c>
      <c r="C35" s="70">
        <f t="shared" si="168"/>
        <v>0.29472378191546822</v>
      </c>
      <c r="D35" s="70">
        <f t="shared" si="105"/>
        <v>100</v>
      </c>
      <c r="E35" s="70">
        <f t="shared" ref="E35:E40" si="169">D35/J35</f>
        <v>0.42603665479375408</v>
      </c>
      <c r="F35" s="70">
        <v>36.964482419839825</v>
      </c>
      <c r="G35" s="70">
        <f t="shared" si="149"/>
        <v>0.1574822443633109</v>
      </c>
      <c r="H35" s="70">
        <f>'a28'!E35</f>
        <v>28.579071203723032</v>
      </c>
      <c r="I35" s="70">
        <f t="shared" si="106"/>
        <v>0.12175731892746668</v>
      </c>
      <c r="J35" s="70">
        <f t="shared" ref="J35:J41" si="170">B35+D35+F35+H35</f>
        <v>234.72158762585903</v>
      </c>
      <c r="K35" s="70">
        <f>'a28'!G35</f>
        <v>69.630608820207271</v>
      </c>
      <c r="L35" s="70">
        <f t="shared" si="150"/>
        <v>0.29312508000236237</v>
      </c>
      <c r="M35" s="70">
        <f t="shared" si="107"/>
        <v>100</v>
      </c>
      <c r="N35" s="70">
        <f t="shared" si="151"/>
        <v>0.42097158845650579</v>
      </c>
      <c r="O35" s="70">
        <v>36.100386100386103</v>
      </c>
      <c r="P35" s="70">
        <f t="shared" si="152"/>
        <v>0.15197236880572701</v>
      </c>
      <c r="Q35" s="70">
        <f>'a28'!I35</f>
        <v>31.814727266147173</v>
      </c>
      <c r="R35" s="70">
        <f t="shared" si="153"/>
        <v>0.13393096273540481</v>
      </c>
      <c r="S35" s="70">
        <f t="shared" si="117"/>
        <v>237.54572218674056</v>
      </c>
      <c r="T35" s="70">
        <f>'a28'!K35</f>
        <v>68.007057368907283</v>
      </c>
      <c r="U35" s="70">
        <f t="shared" si="154"/>
        <v>0.29198756659973796</v>
      </c>
      <c r="V35" s="70">
        <f t="shared" si="108"/>
        <v>100</v>
      </c>
      <c r="W35" s="70">
        <f t="shared" si="155"/>
        <v>0.42934892038606892</v>
      </c>
      <c r="X35" s="357">
        <v>34.507042253521128</v>
      </c>
      <c r="Y35" s="70">
        <f t="shared" si="156"/>
        <v>0.14815561337265759</v>
      </c>
      <c r="Z35" s="70">
        <f>'a28'!M35</f>
        <v>30.396699151865409</v>
      </c>
      <c r="AA35" s="70">
        <f t="shared" si="157"/>
        <v>0.1305078996415355</v>
      </c>
      <c r="AB35" s="70">
        <f t="shared" si="118"/>
        <v>232.91079877429382</v>
      </c>
      <c r="AC35" s="70">
        <f>'a28'!O35</f>
        <v>69.0650171454472</v>
      </c>
      <c r="AD35" s="70">
        <f t="shared" si="158"/>
        <v>0.29726628149752682</v>
      </c>
      <c r="AE35" s="70">
        <f t="shared" si="109"/>
        <v>100</v>
      </c>
      <c r="AF35" s="70">
        <f t="shared" si="159"/>
        <v>0.43041512734515086</v>
      </c>
      <c r="AG35" s="357">
        <v>32.349726775956285</v>
      </c>
      <c r="AH35" s="70">
        <f t="shared" si="160"/>
        <v>0.13923811769854061</v>
      </c>
      <c r="AI35" s="70">
        <f>'a28'!Q35</f>
        <v>30.919097634796678</v>
      </c>
      <c r="AJ35" s="70">
        <f t="shared" si="161"/>
        <v>0.13308047345878166</v>
      </c>
      <c r="AK35" s="70">
        <f t="shared" si="162"/>
        <v>232.33384155620018</v>
      </c>
      <c r="AL35" s="70">
        <f>'a28'!S35</f>
        <v>68.872774429175408</v>
      </c>
      <c r="AM35" s="70">
        <f t="shared" si="163"/>
        <v>0.29597010274166663</v>
      </c>
      <c r="AN35" s="70">
        <f t="shared" si="110"/>
        <v>100</v>
      </c>
      <c r="AO35" s="70">
        <f t="shared" si="164"/>
        <v>0.42973454343127182</v>
      </c>
      <c r="AP35" s="24">
        <v>32.742155525238751</v>
      </c>
      <c r="AQ35" s="70">
        <f t="shared" si="165"/>
        <v>0.14070435255594169</v>
      </c>
      <c r="AR35" s="70">
        <f>'a28'!U35</f>
        <v>31.086865906669932</v>
      </c>
      <c r="AS35" s="70">
        <f t="shared" si="166"/>
        <v>0.13359100127111972</v>
      </c>
      <c r="AT35" s="70">
        <f t="shared" si="167"/>
        <v>232.70179586108412</v>
      </c>
      <c r="AU35" s="70">
        <f>'a28'!W35</f>
        <v>68.899700065833116</v>
      </c>
      <c r="AV35" s="70">
        <f t="shared" si="119"/>
        <v>0.29532658470626122</v>
      </c>
      <c r="AW35" s="70">
        <f t="shared" si="111"/>
        <v>100</v>
      </c>
      <c r="AX35" s="70">
        <f t="shared" si="120"/>
        <v>0.42863261294908256</v>
      </c>
      <c r="AY35" s="357">
        <v>34.904942965779469</v>
      </c>
      <c r="AZ35" s="70">
        <f t="shared" si="121"/>
        <v>0.14961396908260752</v>
      </c>
      <c r="BA35" s="70">
        <f>'a28'!Y35</f>
        <v>29.495383562208545</v>
      </c>
      <c r="BB35" s="70">
        <f t="shared" si="122"/>
        <v>0.12642683326204868</v>
      </c>
      <c r="BC35" s="70">
        <f t="shared" si="123"/>
        <v>233.30002659382114</v>
      </c>
      <c r="BD35" s="70">
        <f>'a28'!AA35</f>
        <v>69.118857229122668</v>
      </c>
      <c r="BE35" s="70">
        <f t="shared" si="124"/>
        <v>0.29272978791706511</v>
      </c>
      <c r="BF35" s="70">
        <f t="shared" si="112"/>
        <v>100</v>
      </c>
      <c r="BG35" s="70">
        <f t="shared" si="125"/>
        <v>0.42351653318962257</v>
      </c>
      <c r="BH35" s="357">
        <v>38.651616839536302</v>
      </c>
      <c r="BI35" s="70">
        <f t="shared" si="126"/>
        <v>0.1636959876605405</v>
      </c>
      <c r="BJ35" s="70">
        <f>'a28'!AC35</f>
        <v>28.347816867639953</v>
      </c>
      <c r="BK35" s="70">
        <f t="shared" si="127"/>
        <v>0.12005769123277178</v>
      </c>
      <c r="BL35" s="70">
        <f t="shared" si="128"/>
        <v>236.11829093629893</v>
      </c>
      <c r="BM35" s="70">
        <f>'a28'!AE35</f>
        <v>67.131980004036805</v>
      </c>
      <c r="BN35" s="70">
        <f t="shared" si="129"/>
        <v>0.28929024687032945</v>
      </c>
      <c r="BO35" s="70">
        <f t="shared" si="113"/>
        <v>100</v>
      </c>
      <c r="BP35" s="70">
        <f t="shared" si="130"/>
        <v>0.43092762473702362</v>
      </c>
      <c r="BQ35" s="357">
        <v>38.11581676750216</v>
      </c>
      <c r="BR35" s="70">
        <f t="shared" si="131"/>
        <v>0.16425158384531324</v>
      </c>
      <c r="BS35" s="70">
        <f>'a28'!AG35</f>
        <v>26.809732752184779</v>
      </c>
      <c r="BT35" s="70">
        <f t="shared" si="132"/>
        <v>0.11553054454733373</v>
      </c>
      <c r="BU35" s="70">
        <f t="shared" si="133"/>
        <v>232.05752952372373</v>
      </c>
      <c r="BV35" s="70">
        <f>'a28'!AI35</f>
        <v>66.773512090699469</v>
      </c>
      <c r="BW35" s="70">
        <f t="shared" si="134"/>
        <v>0.28822975399763145</v>
      </c>
      <c r="BX35" s="70">
        <f t="shared" si="114"/>
        <v>100</v>
      </c>
      <c r="BY35" s="70">
        <f t="shared" si="135"/>
        <v>0.43165282905312008</v>
      </c>
      <c r="BZ35" s="357">
        <v>38.138138138138139</v>
      </c>
      <c r="CA35" s="70">
        <f t="shared" si="136"/>
        <v>0.16462435222146021</v>
      </c>
      <c r="CB35" s="70">
        <f>'a28'!AK35</f>
        <v>26.756007827201213</v>
      </c>
      <c r="CC35" s="70">
        <f t="shared" si="137"/>
        <v>0.11549306472778828</v>
      </c>
      <c r="CD35" s="70">
        <f t="shared" si="138"/>
        <v>231.66765805603882</v>
      </c>
      <c r="CE35" s="70">
        <f>'a28'!AM35</f>
        <v>70.91345278343006</v>
      </c>
      <c r="CF35" s="70">
        <f t="shared" si="139"/>
        <v>0.2993948523008047</v>
      </c>
      <c r="CG35" s="70">
        <f t="shared" si="115"/>
        <v>100</v>
      </c>
      <c r="CH35" s="70">
        <f t="shared" si="140"/>
        <v>0.4221975387591938</v>
      </c>
      <c r="CI35" s="357">
        <v>39.544846050870149</v>
      </c>
      <c r="CJ35" s="70">
        <f t="shared" si="141"/>
        <v>0.16695736673288603</v>
      </c>
      <c r="CK35" s="70">
        <f>'a28'!AO35</f>
        <v>26.397653225231789</v>
      </c>
      <c r="CL35" s="70">
        <f t="shared" si="142"/>
        <v>0.11145024220711555</v>
      </c>
      <c r="CM35" s="70">
        <f t="shared" si="143"/>
        <v>236.85595205953197</v>
      </c>
      <c r="CN35" s="70">
        <f>'a28'!AQ35</f>
        <v>69.52333842132478</v>
      </c>
      <c r="CO35" s="70">
        <f t="shared" si="144"/>
        <v>0.29794897844716706</v>
      </c>
      <c r="CP35" s="70">
        <f t="shared" si="116"/>
        <v>100</v>
      </c>
      <c r="CQ35" s="70">
        <f t="shared" si="145"/>
        <v>0.42855965379789307</v>
      </c>
      <c r="CR35" s="357">
        <v>34.684582099749491</v>
      </c>
      <c r="CS35" s="70">
        <f t="shared" si="146"/>
        <v>0.14864412496793242</v>
      </c>
      <c r="CT35" s="70">
        <f>'a28'!AS35</f>
        <v>29.131823698430775</v>
      </c>
      <c r="CU35" s="70">
        <f t="shared" si="147"/>
        <v>0.1248472427870075</v>
      </c>
      <c r="CV35" s="70">
        <f t="shared" si="148"/>
        <v>233.33974421950504</v>
      </c>
    </row>
    <row r="36" spans="1:100" ht="15.75" customHeight="1">
      <c r="A36" s="1">
        <v>2012</v>
      </c>
      <c r="B36" s="70">
        <f>'a28'!C36</f>
        <v>68.844956398561948</v>
      </c>
      <c r="C36" s="70">
        <f t="shared" si="168"/>
        <v>0.29427160028784471</v>
      </c>
      <c r="D36" s="70">
        <f t="shared" si="105"/>
        <v>100</v>
      </c>
      <c r="E36" s="70">
        <f t="shared" si="169"/>
        <v>0.42744104387869369</v>
      </c>
      <c r="F36" s="70">
        <v>36.627427898763983</v>
      </c>
      <c r="G36" s="70">
        <f t="shared" si="149"/>
        <v>0.15656066015639267</v>
      </c>
      <c r="H36" s="70">
        <f>'a28'!E36</f>
        <v>28.478008235356679</v>
      </c>
      <c r="I36" s="70">
        <f t="shared" ref="I36:I41" si="171">H36/J36</f>
        <v>0.12172669567706895</v>
      </c>
      <c r="J36" s="70">
        <f t="shared" si="170"/>
        <v>233.9503925326826</v>
      </c>
      <c r="K36" s="70">
        <f>'a28'!G36</f>
        <v>69.113794184422758</v>
      </c>
      <c r="L36" s="70">
        <f t="shared" si="150"/>
        <v>0.29572857524201551</v>
      </c>
      <c r="M36" s="70">
        <f t="shared" si="107"/>
        <v>100</v>
      </c>
      <c r="N36" s="70">
        <f t="shared" si="151"/>
        <v>0.42788647148049125</v>
      </c>
      <c r="O36" s="70">
        <v>32.692307692307693</v>
      </c>
      <c r="P36" s="70">
        <f t="shared" si="152"/>
        <v>0.13988596183016061</v>
      </c>
      <c r="Q36" s="70">
        <f>'a28'!I36</f>
        <v>31.900749508402281</v>
      </c>
      <c r="R36" s="70">
        <f t="shared" si="153"/>
        <v>0.13649899144733268</v>
      </c>
      <c r="S36" s="70">
        <f t="shared" si="117"/>
        <v>233.70685138513272</v>
      </c>
      <c r="T36" s="70">
        <f>'a28'!K36</f>
        <v>67.557600498166465</v>
      </c>
      <c r="U36" s="70">
        <f t="shared" si="154"/>
        <v>0.28577619890388883</v>
      </c>
      <c r="V36" s="70">
        <f t="shared" si="108"/>
        <v>100</v>
      </c>
      <c r="W36" s="70">
        <f t="shared" si="155"/>
        <v>0.42301117386732068</v>
      </c>
      <c r="X36" s="357">
        <v>38.461538461538467</v>
      </c>
      <c r="Y36" s="70">
        <f t="shared" si="156"/>
        <v>0.1626966053335849</v>
      </c>
      <c r="Z36" s="70">
        <f>'a28'!M36</f>
        <v>30.38123572960631</v>
      </c>
      <c r="AA36" s="70">
        <f t="shared" si="157"/>
        <v>0.1285160218952055</v>
      </c>
      <c r="AB36" s="70">
        <f t="shared" si="118"/>
        <v>236.40037468931126</v>
      </c>
      <c r="AC36" s="70">
        <f>'a28'!O36</f>
        <v>68.505513254595257</v>
      </c>
      <c r="AD36" s="70">
        <f t="shared" si="158"/>
        <v>0.29925815441336351</v>
      </c>
      <c r="AE36" s="70">
        <f t="shared" si="109"/>
        <v>100</v>
      </c>
      <c r="AF36" s="70">
        <f t="shared" si="159"/>
        <v>0.43683805900584166</v>
      </c>
      <c r="AG36" s="357">
        <v>29.540481400437635</v>
      </c>
      <c r="AH36" s="70">
        <f t="shared" si="160"/>
        <v>0.12904406557065343</v>
      </c>
      <c r="AI36" s="70">
        <f>'a28'!Q36</f>
        <v>30.871788350368522</v>
      </c>
      <c r="AJ36" s="70">
        <f t="shared" si="161"/>
        <v>0.1348597210101414</v>
      </c>
      <c r="AK36" s="70">
        <f t="shared" si="162"/>
        <v>228.91778300540142</v>
      </c>
      <c r="AL36" s="70">
        <f>'a28'!S36</f>
        <v>68.309207281856814</v>
      </c>
      <c r="AM36" s="70">
        <f t="shared" si="163"/>
        <v>0.29298469841534464</v>
      </c>
      <c r="AN36" s="70">
        <f t="shared" si="110"/>
        <v>100</v>
      </c>
      <c r="AO36" s="70">
        <f t="shared" si="164"/>
        <v>0.42890952782753561</v>
      </c>
      <c r="AP36" s="24">
        <v>33.743169398907099</v>
      </c>
      <c r="AQ36" s="70">
        <f t="shared" si="165"/>
        <v>0.14472766854289792</v>
      </c>
      <c r="AR36" s="70">
        <f>'a28'!U36</f>
        <v>31.097025493882995</v>
      </c>
      <c r="AS36" s="70">
        <f t="shared" si="166"/>
        <v>0.13337810521422191</v>
      </c>
      <c r="AT36" s="70">
        <f t="shared" si="167"/>
        <v>233.14940217464689</v>
      </c>
      <c r="AU36" s="70">
        <f>'a28'!W36</f>
        <v>68.443442155110077</v>
      </c>
      <c r="AV36" s="70">
        <f t="shared" si="119"/>
        <v>0.2944691409036137</v>
      </c>
      <c r="AW36" s="70">
        <f t="shared" si="111"/>
        <v>100</v>
      </c>
      <c r="AX36" s="70">
        <f t="shared" si="120"/>
        <v>0.43023718800739513</v>
      </c>
      <c r="AY36" s="357">
        <v>34.597513499937207</v>
      </c>
      <c r="AZ36" s="70">
        <f t="shared" si="121"/>
        <v>0.14885136920260875</v>
      </c>
      <c r="BA36" s="70">
        <f>'a28'!Y36</f>
        <v>29.388975525799765</v>
      </c>
      <c r="BB36" s="70">
        <f t="shared" si="122"/>
        <v>0.12644230188638247</v>
      </c>
      <c r="BC36" s="70">
        <f t="shared" si="123"/>
        <v>232.42993118084703</v>
      </c>
      <c r="BD36" s="70">
        <f>'a28'!AA36</f>
        <v>68.810687949605366</v>
      </c>
      <c r="BE36" s="70">
        <f t="shared" si="124"/>
        <v>0.29253076306128373</v>
      </c>
      <c r="BF36" s="70">
        <f t="shared" si="112"/>
        <v>100</v>
      </c>
      <c r="BG36" s="70">
        <f t="shared" si="125"/>
        <v>0.4251240203782346</v>
      </c>
      <c r="BH36" s="357">
        <v>38.136936664905264</v>
      </c>
      <c r="BI36" s="70">
        <f t="shared" si="126"/>
        <v>0.16212927839894628</v>
      </c>
      <c r="BJ36" s="70">
        <f>'a28'!AC36</f>
        <v>28.277851261986736</v>
      </c>
      <c r="BK36" s="70">
        <f t="shared" si="127"/>
        <v>0.12021593816153536</v>
      </c>
      <c r="BL36" s="70">
        <f t="shared" si="128"/>
        <v>235.22547587649737</v>
      </c>
      <c r="BM36" s="70">
        <f>'a28'!AE36</f>
        <v>66.918618372367447</v>
      </c>
      <c r="BN36" s="70">
        <f t="shared" si="129"/>
        <v>0.28876034408303802</v>
      </c>
      <c r="BO36" s="70">
        <f t="shared" si="113"/>
        <v>100</v>
      </c>
      <c r="BP36" s="70">
        <f t="shared" si="130"/>
        <v>0.43150972196741466</v>
      </c>
      <c r="BQ36" s="357">
        <v>38.25789923142613</v>
      </c>
      <c r="BR36" s="70">
        <f t="shared" si="131"/>
        <v>0.16508655460410057</v>
      </c>
      <c r="BS36" s="70">
        <f>'a28'!AG36</f>
        <v>26.56797135942719</v>
      </c>
      <c r="BT36" s="70">
        <f t="shared" si="132"/>
        <v>0.11464337934544663</v>
      </c>
      <c r="BU36" s="70">
        <f t="shared" si="133"/>
        <v>231.74448896322079</v>
      </c>
      <c r="BV36" s="70">
        <f>'a28'!AI36</f>
        <v>66.653902404141149</v>
      </c>
      <c r="BW36" s="70">
        <f t="shared" si="134"/>
        <v>0.28968036119241647</v>
      </c>
      <c r="BX36" s="70">
        <f t="shared" si="114"/>
        <v>100</v>
      </c>
      <c r="BY36" s="70">
        <f t="shared" si="135"/>
        <v>0.43460375273454188</v>
      </c>
      <c r="BZ36" s="357">
        <v>36.971484759095382</v>
      </c>
      <c r="CA36" s="70">
        <f t="shared" si="136"/>
        <v>0.16067946020470775</v>
      </c>
      <c r="CB36" s="70">
        <f>'a28'!AK36</f>
        <v>26.469266577778189</v>
      </c>
      <c r="CC36" s="70">
        <f t="shared" si="137"/>
        <v>0.11503642586833386</v>
      </c>
      <c r="CD36" s="70">
        <f t="shared" si="138"/>
        <v>230.09465374101472</v>
      </c>
      <c r="CE36" s="70">
        <f>'a28'!AM36</f>
        <v>70.580232842643838</v>
      </c>
      <c r="CF36" s="70">
        <f t="shared" si="139"/>
        <v>0.29813230292381115</v>
      </c>
      <c r="CG36" s="70">
        <f t="shared" si="115"/>
        <v>100</v>
      </c>
      <c r="CH36" s="70">
        <f t="shared" si="140"/>
        <v>0.42240198270312701</v>
      </c>
      <c r="CI36" s="357">
        <v>39.963598543941757</v>
      </c>
      <c r="CJ36" s="70">
        <f t="shared" si="141"/>
        <v>0.16880703260912797</v>
      </c>
      <c r="CK36" s="70">
        <f>'a28'!AO36</f>
        <v>26.197481615920104</v>
      </c>
      <c r="CL36" s="70">
        <f t="shared" si="142"/>
        <v>0.11065868176393372</v>
      </c>
      <c r="CM36" s="70">
        <f t="shared" si="143"/>
        <v>236.74131300250573</v>
      </c>
      <c r="CN36" s="70">
        <f>'a28'!AQ36</f>
        <v>69.342044670969784</v>
      </c>
      <c r="CO36" s="70">
        <f t="shared" si="144"/>
        <v>0.29744957427497853</v>
      </c>
      <c r="CP36" s="70">
        <f t="shared" si="116"/>
        <v>100</v>
      </c>
      <c r="CQ36" s="70">
        <f t="shared" si="145"/>
        <v>0.42895991268556649</v>
      </c>
      <c r="CR36" s="357">
        <v>34.680514788891401</v>
      </c>
      <c r="CS36" s="70">
        <f t="shared" si="146"/>
        <v>0.14876550595733354</v>
      </c>
      <c r="CT36" s="70">
        <f>'a28'!AS36</f>
        <v>29.099457406319434</v>
      </c>
      <c r="CU36" s="70">
        <f t="shared" si="147"/>
        <v>0.12482500708212146</v>
      </c>
      <c r="CV36" s="70">
        <f t="shared" si="148"/>
        <v>233.12201686618062</v>
      </c>
    </row>
    <row r="37" spans="1:100" ht="15.75" customHeight="1">
      <c r="A37" s="1">
        <v>2013</v>
      </c>
      <c r="B37" s="70">
        <f>'a28'!C37</f>
        <v>68.483169917789709</v>
      </c>
      <c r="C37" s="70">
        <f t="shared" si="168"/>
        <v>0.29424444136965572</v>
      </c>
      <c r="D37" s="70">
        <f>D36</f>
        <v>100</v>
      </c>
      <c r="E37" s="70">
        <f t="shared" si="169"/>
        <v>0.42965949403755699</v>
      </c>
      <c r="F37" s="70">
        <v>35.877440567986731</v>
      </c>
      <c r="G37" s="70">
        <f t="shared" si="149"/>
        <v>0.154150829618037</v>
      </c>
      <c r="H37" s="70">
        <f>'a28'!E37</f>
        <v>28.381831814960623</v>
      </c>
      <c r="I37" s="70">
        <f t="shared" si="171"/>
        <v>0.1219452349747502</v>
      </c>
      <c r="J37" s="70">
        <f t="shared" si="170"/>
        <v>232.74244230073708</v>
      </c>
      <c r="K37" s="70">
        <f>'a28'!G37</f>
        <v>68.614569144435549</v>
      </c>
      <c r="L37" s="70">
        <f t="shared" si="150"/>
        <v>0.29531539890503505</v>
      </c>
      <c r="M37" s="70">
        <f t="shared" si="107"/>
        <v>100</v>
      </c>
      <c r="N37" s="70">
        <f t="shared" si="151"/>
        <v>0.43039751263815129</v>
      </c>
      <c r="O37" s="70">
        <v>31.73076923076923</v>
      </c>
      <c r="P37" s="70">
        <f t="shared" si="152"/>
        <v>0.1365684415101826</v>
      </c>
      <c r="Q37" s="70">
        <f>'a28'!I37</f>
        <v>31.998011815280947</v>
      </c>
      <c r="R37" s="70">
        <f t="shared" si="153"/>
        <v>0.13771864694663094</v>
      </c>
      <c r="S37" s="70">
        <f t="shared" si="117"/>
        <v>232.34335019048575</v>
      </c>
      <c r="T37" s="70">
        <f>'a28'!K37</f>
        <v>66.863297569642043</v>
      </c>
      <c r="U37" s="70">
        <f t="shared" si="154"/>
        <v>0.28547430842119575</v>
      </c>
      <c r="V37" s="70">
        <f t="shared" si="108"/>
        <v>100</v>
      </c>
      <c r="W37" s="70">
        <f t="shared" si="155"/>
        <v>0.42695218273352065</v>
      </c>
      <c r="X37" s="357">
        <v>37.06293706293706</v>
      </c>
      <c r="Y37" s="70">
        <f t="shared" si="156"/>
        <v>0.15824101877536079</v>
      </c>
      <c r="Z37" s="70">
        <f>'a28'!M37</f>
        <v>30.292031590489543</v>
      </c>
      <c r="AA37" s="70">
        <f t="shared" si="157"/>
        <v>0.1293324900699227</v>
      </c>
      <c r="AB37" s="70">
        <f t="shared" si="118"/>
        <v>234.21826622306867</v>
      </c>
      <c r="AC37" s="70">
        <f>'a28'!O37</f>
        <v>67.908008430150332</v>
      </c>
      <c r="AD37" s="70">
        <f t="shared" si="158"/>
        <v>0.29611464748290434</v>
      </c>
      <c r="AE37" s="70">
        <f t="shared" si="109"/>
        <v>100</v>
      </c>
      <c r="AF37" s="70">
        <f t="shared" si="159"/>
        <v>0.43605261636775233</v>
      </c>
      <c r="AG37" s="357">
        <v>30.558598028477547</v>
      </c>
      <c r="AH37" s="70">
        <f t="shared" si="160"/>
        <v>0.13325156622848072</v>
      </c>
      <c r="AI37" s="70">
        <f>'a28'!Q37</f>
        <v>30.863516206347281</v>
      </c>
      <c r="AJ37" s="70">
        <f t="shared" si="161"/>
        <v>0.13458116992086258</v>
      </c>
      <c r="AK37" s="70">
        <f t="shared" si="162"/>
        <v>229.33012266497516</v>
      </c>
      <c r="AL37" s="70">
        <f>'a28'!S37</f>
        <v>67.725405513721029</v>
      </c>
      <c r="AM37" s="70">
        <f t="shared" si="163"/>
        <v>0.29248736514763107</v>
      </c>
      <c r="AN37" s="70">
        <f t="shared" si="110"/>
        <v>100</v>
      </c>
      <c r="AO37" s="70">
        <f t="shared" si="164"/>
        <v>0.43187244569303279</v>
      </c>
      <c r="AP37" s="24">
        <v>32.694938440492479</v>
      </c>
      <c r="AQ37" s="70">
        <f t="shared" si="165"/>
        <v>0.14120043026078638</v>
      </c>
      <c r="AR37" s="70">
        <f>'a28'!U37</f>
        <v>31.129506000970281</v>
      </c>
      <c r="AS37" s="70">
        <f t="shared" si="166"/>
        <v>0.13443975889854975</v>
      </c>
      <c r="AT37" s="70">
        <f t="shared" si="167"/>
        <v>231.54984995518379</v>
      </c>
      <c r="AU37" s="70">
        <f>'a28'!W37</f>
        <v>67.951110113822423</v>
      </c>
      <c r="AV37" s="70">
        <f t="shared" si="119"/>
        <v>0.29542467797555255</v>
      </c>
      <c r="AW37" s="70">
        <f t="shared" si="111"/>
        <v>100</v>
      </c>
      <c r="AX37" s="70">
        <f t="shared" si="120"/>
        <v>0.43476063522832437</v>
      </c>
      <c r="AY37" s="357">
        <v>32.81405782652044</v>
      </c>
      <c r="AZ37" s="70">
        <f t="shared" si="121"/>
        <v>0.14266260625076996</v>
      </c>
      <c r="BA37" s="70">
        <f>'a28'!Y37</f>
        <v>29.246456611366462</v>
      </c>
      <c r="BB37" s="70">
        <f t="shared" si="122"/>
        <v>0.1271520805453531</v>
      </c>
      <c r="BC37" s="70">
        <f t="shared" si="123"/>
        <v>230.01162455170933</v>
      </c>
      <c r="BD37" s="70">
        <f>'a28'!AA37</f>
        <v>68.467729585728605</v>
      </c>
      <c r="BE37" s="70">
        <f t="shared" si="124"/>
        <v>0.29262896117574205</v>
      </c>
      <c r="BF37" s="70">
        <f t="shared" si="112"/>
        <v>100</v>
      </c>
      <c r="BG37" s="70">
        <f t="shared" si="125"/>
        <v>0.42739691084592002</v>
      </c>
      <c r="BH37" s="357">
        <v>37.267498319264959</v>
      </c>
      <c r="BI37" s="70">
        <f t="shared" si="126"/>
        <v>0.15928013656609358</v>
      </c>
      <c r="BJ37" s="70">
        <f>'a28'!AC37</f>
        <v>28.239322360417212</v>
      </c>
      <c r="BK37" s="70">
        <f t="shared" si="127"/>
        <v>0.12069399141224431</v>
      </c>
      <c r="BL37" s="70">
        <f t="shared" si="128"/>
        <v>233.97455026541078</v>
      </c>
      <c r="BM37" s="70">
        <f>'a28'!AE37</f>
        <v>66.67322990305388</v>
      </c>
      <c r="BN37" s="70">
        <f t="shared" si="129"/>
        <v>0.28969133125076729</v>
      </c>
      <c r="BO37" s="70">
        <f t="shared" si="113"/>
        <v>100</v>
      </c>
      <c r="BP37" s="70">
        <f t="shared" si="130"/>
        <v>0.43449422155187706</v>
      </c>
      <c r="BQ37" s="357">
        <v>37.130801687763714</v>
      </c>
      <c r="BR37" s="70">
        <f t="shared" si="131"/>
        <v>0.1613311877492202</v>
      </c>
      <c r="BS37" s="70">
        <f>'a28'!AG37</f>
        <v>26.348626464866914</v>
      </c>
      <c r="BT37" s="70">
        <f t="shared" si="132"/>
        <v>0.11448325944813537</v>
      </c>
      <c r="BU37" s="70">
        <f t="shared" si="133"/>
        <v>230.15265805568453</v>
      </c>
      <c r="BV37" s="70">
        <f>'a28'!AI37</f>
        <v>66.519055482406685</v>
      </c>
      <c r="BW37" s="70">
        <f t="shared" si="134"/>
        <v>0.28778312410102574</v>
      </c>
      <c r="BX37" s="70">
        <f t="shared" si="114"/>
        <v>100</v>
      </c>
      <c r="BY37" s="70">
        <f t="shared" si="135"/>
        <v>0.43263260732428793</v>
      </c>
      <c r="BZ37" s="357">
        <v>38.431752178121975</v>
      </c>
      <c r="CA37" s="70">
        <f t="shared" si="136"/>
        <v>0.16626829148861791</v>
      </c>
      <c r="CB37" s="70">
        <f>'a28'!AK37</f>
        <v>26.192195217761356</v>
      </c>
      <c r="CC37" s="70">
        <f t="shared" si="137"/>
        <v>0.1133159770860684</v>
      </c>
      <c r="CD37" s="70">
        <f t="shared" si="138"/>
        <v>231.14300287829002</v>
      </c>
      <c r="CE37" s="70">
        <f>'a28'!AM37</f>
        <v>70.312290018791714</v>
      </c>
      <c r="CF37" s="70">
        <f t="shared" si="139"/>
        <v>0.29688871389038657</v>
      </c>
      <c r="CG37" s="70">
        <f t="shared" si="115"/>
        <v>100</v>
      </c>
      <c r="CH37" s="70">
        <f t="shared" si="140"/>
        <v>0.42224298740809024</v>
      </c>
      <c r="CI37" s="357">
        <v>40.570562989144157</v>
      </c>
      <c r="CJ37" s="70">
        <f t="shared" si="141"/>
        <v>0.17130635717364329</v>
      </c>
      <c r="CK37" s="70">
        <f>'a28'!AO37</f>
        <v>25.947604766728855</v>
      </c>
      <c r="CL37" s="70">
        <f t="shared" si="142"/>
        <v>0.10956194152787993</v>
      </c>
      <c r="CM37" s="70">
        <f t="shared" si="143"/>
        <v>236.83045777466472</v>
      </c>
      <c r="CN37" s="70">
        <f>'a28'!AQ37</f>
        <v>69.067641855632218</v>
      </c>
      <c r="CO37" s="70">
        <f t="shared" si="144"/>
        <v>0.29729810053777911</v>
      </c>
      <c r="CP37" s="70">
        <f t="shared" si="116"/>
        <v>100</v>
      </c>
      <c r="CQ37" s="70">
        <f t="shared" si="145"/>
        <v>0.43044484008763872</v>
      </c>
      <c r="CR37" s="357">
        <v>34.138702460850112</v>
      </c>
      <c r="CS37" s="70">
        <f t="shared" si="146"/>
        <v>0.14694828321560105</v>
      </c>
      <c r="CT37" s="70">
        <f>'a28'!AS37</f>
        <v>29.111459701426135</v>
      </c>
      <c r="CU37" s="70">
        <f t="shared" si="147"/>
        <v>0.12530877615898112</v>
      </c>
      <c r="CV37" s="70">
        <f t="shared" si="148"/>
        <v>232.31780401790846</v>
      </c>
    </row>
    <row r="38" spans="1:100" ht="15.75" customHeight="1">
      <c r="A38" s="1">
        <v>2014</v>
      </c>
      <c r="B38" s="70">
        <f>'a28'!C38</f>
        <v>68.128805033434276</v>
      </c>
      <c r="C38" s="70">
        <f t="shared" si="168"/>
        <v>0.29335766757935094</v>
      </c>
      <c r="D38" s="70">
        <f>D37</f>
        <v>100</v>
      </c>
      <c r="E38" s="70">
        <f t="shared" si="169"/>
        <v>0.43059270955271467</v>
      </c>
      <c r="F38" s="70">
        <v>35.811005473926819</v>
      </c>
      <c r="G38" s="70">
        <f t="shared" si="149"/>
        <v>0.15419957878825247</v>
      </c>
      <c r="H38" s="70">
        <f>'a28'!E38</f>
        <v>28.298213457040553</v>
      </c>
      <c r="I38" s="70">
        <f t="shared" si="171"/>
        <v>0.12185004407968185</v>
      </c>
      <c r="J38" s="70">
        <f t="shared" si="170"/>
        <v>232.23802396440166</v>
      </c>
      <c r="K38" s="70">
        <f>'a28'!G38</f>
        <v>68.067570561137842</v>
      </c>
      <c r="L38" s="70">
        <f t="shared" si="150"/>
        <v>0.29249797722511278</v>
      </c>
      <c r="M38" s="70">
        <f t="shared" si="107"/>
        <v>100</v>
      </c>
      <c r="N38" s="70">
        <f t="shared" si="151"/>
        <v>0.42971708085628391</v>
      </c>
      <c r="O38" s="70">
        <v>32.625482625482626</v>
      </c>
      <c r="P38" s="70">
        <f t="shared" si="152"/>
        <v>0.14019727155349804</v>
      </c>
      <c r="Q38" s="70">
        <f>'a28'!I38</f>
        <v>32.018199065054276</v>
      </c>
      <c r="R38" s="70">
        <f t="shared" si="153"/>
        <v>0.13758767036510522</v>
      </c>
      <c r="S38" s="70">
        <f t="shared" si="117"/>
        <v>232.71125225167475</v>
      </c>
      <c r="T38" s="70">
        <f>'a28'!K38</f>
        <v>66.203918687579261</v>
      </c>
      <c r="U38" s="70">
        <f t="shared" si="154"/>
        <v>0.28399019672919423</v>
      </c>
      <c r="V38" s="70">
        <f t="shared" si="108"/>
        <v>100</v>
      </c>
      <c r="W38" s="70">
        <f t="shared" si="155"/>
        <v>0.42896282026652088</v>
      </c>
      <c r="X38" s="357">
        <v>36.805555555555557</v>
      </c>
      <c r="Y38" s="70">
        <f t="shared" si="156"/>
        <v>0.15788214912587228</v>
      </c>
      <c r="Z38" s="70">
        <f>'a28'!M38</f>
        <v>30.110962483452656</v>
      </c>
      <c r="AA38" s="70">
        <f t="shared" si="157"/>
        <v>0.12916483387841254</v>
      </c>
      <c r="AB38" s="70">
        <f t="shared" ref="AB38" si="172">T38+V38+X38+Z38</f>
        <v>233.12043672658749</v>
      </c>
      <c r="AC38" s="70">
        <f>'a28'!O38</f>
        <v>67.338167056454395</v>
      </c>
      <c r="AD38" s="70">
        <f t="shared" si="158"/>
        <v>0.29653376265749665</v>
      </c>
      <c r="AE38" s="70">
        <f t="shared" si="109"/>
        <v>100</v>
      </c>
      <c r="AF38" s="70">
        <f t="shared" si="159"/>
        <v>0.44036506430133626</v>
      </c>
      <c r="AG38" s="357">
        <v>28.915662650602407</v>
      </c>
      <c r="AH38" s="70">
        <f t="shared" si="160"/>
        <v>0.12733447642448276</v>
      </c>
      <c r="AI38" s="70">
        <f>'a28'!Q38</f>
        <v>30.830487616470176</v>
      </c>
      <c r="AJ38" s="70">
        <f t="shared" si="161"/>
        <v>0.13576669661668442</v>
      </c>
      <c r="AK38" s="70">
        <f t="shared" si="162"/>
        <v>227.08431732352696</v>
      </c>
      <c r="AL38" s="70">
        <f>'a28'!S38</f>
        <v>67.089077915507218</v>
      </c>
      <c r="AM38" s="70">
        <f t="shared" si="163"/>
        <v>0.29217912094879933</v>
      </c>
      <c r="AN38" s="70">
        <f t="shared" si="110"/>
        <v>100</v>
      </c>
      <c r="AO38" s="70">
        <f t="shared" si="164"/>
        <v>0.43550922151109778</v>
      </c>
      <c r="AP38" s="24">
        <v>31.412894375857338</v>
      </c>
      <c r="AQ38" s="70">
        <f t="shared" si="165"/>
        <v>0.1368060517503997</v>
      </c>
      <c r="AR38" s="70">
        <f>'a28'!U38</f>
        <v>31.114290833965764</v>
      </c>
      <c r="AS38" s="70">
        <f t="shared" si="166"/>
        <v>0.13550560578970317</v>
      </c>
      <c r="AT38" s="70">
        <f t="shared" si="167"/>
        <v>229.61626312533033</v>
      </c>
      <c r="AU38" s="70">
        <f>'a28'!W38</f>
        <v>67.402204343141747</v>
      </c>
      <c r="AV38" s="70">
        <f t="shared" ref="AV38" si="173">AU38/BC38</f>
        <v>0.29152551159398482</v>
      </c>
      <c r="AW38" s="70">
        <f t="shared" si="111"/>
        <v>100</v>
      </c>
      <c r="AX38" s="70">
        <f t="shared" ref="AX38" si="174">AW38/BC38</f>
        <v>0.43251628701910233</v>
      </c>
      <c r="AY38" s="357">
        <v>34.71105061254795</v>
      </c>
      <c r="AZ38" s="70">
        <f t="shared" ref="AZ38" si="175">AY38/BC38</f>
        <v>0.15013094729471377</v>
      </c>
      <c r="BA38" s="70">
        <f>'a28'!Y38</f>
        <v>29.09191118776106</v>
      </c>
      <c r="BB38" s="70">
        <f t="shared" ref="BB38" si="176">BA38/BC38</f>
        <v>0.12582725409219897</v>
      </c>
      <c r="BC38" s="70">
        <f t="shared" ref="BC38" si="177">AU38+AW38+AY38+BA38</f>
        <v>231.20516614345078</v>
      </c>
      <c r="BD38" s="70">
        <f>'a28'!AA38</f>
        <v>68.147588630644577</v>
      </c>
      <c r="BE38" s="70">
        <f t="shared" ref="BE38" si="178">BD38/BL38</f>
        <v>0.29283133199024386</v>
      </c>
      <c r="BF38" s="70">
        <f t="shared" si="112"/>
        <v>100</v>
      </c>
      <c r="BG38" s="70">
        <f t="shared" ref="BG38" si="179">BF38/BL38</f>
        <v>0.4297016781875736</v>
      </c>
      <c r="BH38" s="357">
        <v>36.338716846940287</v>
      </c>
      <c r="BI38" s="70">
        <f t="shared" ref="BI38" si="180">BH38/BL38</f>
        <v>0.15614807612313295</v>
      </c>
      <c r="BJ38" s="70">
        <f>'a28'!AC38</f>
        <v>28.233288315455795</v>
      </c>
      <c r="BK38" s="70">
        <f t="shared" ref="BK38" si="181">BJ38/BL38</f>
        <v>0.12131891369904968</v>
      </c>
      <c r="BL38" s="70">
        <f t="shared" ref="BL38" si="182">BD38+BF38+BH38+BJ38</f>
        <v>232.71959379304064</v>
      </c>
      <c r="BM38" s="70">
        <f>'a28'!AE38</f>
        <v>66.461508630867215</v>
      </c>
      <c r="BN38" s="70">
        <f t="shared" ref="BN38" si="183">BM38/BU38</f>
        <v>0.28712278839692668</v>
      </c>
      <c r="BO38" s="70">
        <f t="shared" si="113"/>
        <v>100</v>
      </c>
      <c r="BP38" s="70">
        <f t="shared" ref="BP38" si="184">BO38/BU38</f>
        <v>0.43201364866938347</v>
      </c>
      <c r="BQ38" s="357">
        <v>38.865721434528773</v>
      </c>
      <c r="BR38" s="70">
        <f t="shared" ref="BR38" si="185">BQ38/BU38</f>
        <v>0.16790522125098639</v>
      </c>
      <c r="BS38" s="70">
        <f>'a28'!AG38</f>
        <v>26.146938188323194</v>
      </c>
      <c r="BT38" s="70">
        <f t="shared" ref="BT38" si="186">BS38/BU38</f>
        <v>0.11295834168270343</v>
      </c>
      <c r="BU38" s="70">
        <f t="shared" ref="BU38" si="187">BM38+BO38+BQ38+BS38</f>
        <v>231.4741682537192</v>
      </c>
      <c r="BV38" s="70">
        <f>'a28'!AI38</f>
        <v>66.329912783619463</v>
      </c>
      <c r="BW38" s="70">
        <f t="shared" ref="BW38" si="188">BV38/CD38</f>
        <v>0.28922686058718411</v>
      </c>
      <c r="BX38" s="70">
        <f t="shared" si="114"/>
        <v>100</v>
      </c>
      <c r="BY38" s="70">
        <f t="shared" ref="BY38" si="189">BX38/CD38</f>
        <v>0.436042877865219</v>
      </c>
      <c r="BZ38" s="357">
        <v>37.022900763358777</v>
      </c>
      <c r="CA38" s="70">
        <f t="shared" ref="CA38" si="190">BZ38/CD38</f>
        <v>0.16143572195773373</v>
      </c>
      <c r="CB38" s="70">
        <f>'a28'!AK38</f>
        <v>25.982430935354579</v>
      </c>
      <c r="CC38" s="70">
        <f t="shared" ref="CC38" si="191">CB38/CD38</f>
        <v>0.11329453958986303</v>
      </c>
      <c r="CD38" s="70">
        <f t="shared" ref="CD38" si="192">BV38+BX38+BZ38+CB38</f>
        <v>229.33524448233285</v>
      </c>
      <c r="CE38" s="70">
        <f>'a28'!AM38</f>
        <v>70.10751171501559</v>
      </c>
      <c r="CF38" s="70">
        <f t="shared" ref="CF38" si="193">CE38/CM38</f>
        <v>0.29809950981871569</v>
      </c>
      <c r="CG38" s="70">
        <f t="shared" si="115"/>
        <v>100</v>
      </c>
      <c r="CH38" s="70">
        <f t="shared" ref="CH38" si="194">CG38/CM38</f>
        <v>0.42520338053143153</v>
      </c>
      <c r="CI38" s="357">
        <v>39.350713231677325</v>
      </c>
      <c r="CJ38" s="70">
        <f t="shared" ref="CJ38" si="195">CI38/CM38</f>
        <v>0.16732056292432132</v>
      </c>
      <c r="CK38" s="70">
        <f>'a28'!AO38</f>
        <v>25.723348339523877</v>
      </c>
      <c r="CL38" s="70">
        <f t="shared" ref="CL38" si="196">CK38/CM38</f>
        <v>0.10937654672553139</v>
      </c>
      <c r="CM38" s="70">
        <f t="shared" ref="CM38" si="197">CE38+CG38+CI38+CK38</f>
        <v>235.1815732862168</v>
      </c>
      <c r="CN38" s="70">
        <f>'a28'!AQ38</f>
        <v>68.829001617342982</v>
      </c>
      <c r="CO38" s="70">
        <f t="shared" ref="CO38" si="198">CN38/CV38</f>
        <v>0.29621127175530593</v>
      </c>
      <c r="CP38" s="70">
        <f t="shared" si="116"/>
        <v>100</v>
      </c>
      <c r="CQ38" s="70">
        <f t="shared" ref="CQ38" si="199">CP38/CV38</f>
        <v>0.43035822806511403</v>
      </c>
      <c r="CR38" s="357">
        <v>34.411699534677595</v>
      </c>
      <c r="CS38" s="70">
        <f t="shared" ref="CS38" si="200">CR38/CV38</f>
        <v>0.14809358036452958</v>
      </c>
      <c r="CT38" s="70">
        <f>'a28'!AS38</f>
        <v>29.123858135247943</v>
      </c>
      <c r="CU38" s="70">
        <f t="shared" ref="CU38" si="201">CT38/CV38</f>
        <v>0.1253369198150506</v>
      </c>
      <c r="CV38" s="70">
        <f t="shared" ref="CV38" si="202">CN38+CP38+CR38+CT38</f>
        <v>232.36455928726849</v>
      </c>
    </row>
    <row r="39" spans="1:100" ht="15.75" customHeight="1">
      <c r="A39" s="1">
        <v>2015</v>
      </c>
      <c r="B39" s="70">
        <f>'a28'!C39</f>
        <v>67.744728244545243</v>
      </c>
      <c r="C39" s="70">
        <f>B39/J39</f>
        <v>0.29206163131611756</v>
      </c>
      <c r="D39" s="70">
        <f>D38</f>
        <v>100</v>
      </c>
      <c r="E39" s="70">
        <f t="shared" si="169"/>
        <v>0.43112082502099958</v>
      </c>
      <c r="F39" s="70">
        <v>35.956081562811917</v>
      </c>
      <c r="G39" s="70">
        <f t="shared" si="149"/>
        <v>0.15501415547881825</v>
      </c>
      <c r="H39" s="70">
        <f>'a28'!E39</f>
        <v>28.252726640642265</v>
      </c>
      <c r="I39" s="70">
        <f t="shared" si="171"/>
        <v>0.12180338818406468</v>
      </c>
      <c r="J39" s="70">
        <f t="shared" si="170"/>
        <v>231.9535364479994</v>
      </c>
      <c r="K39" s="70">
        <f>'a28'!G39</f>
        <v>67.555106160187989</v>
      </c>
      <c r="L39" s="70">
        <f t="shared" si="150"/>
        <v>0.29264599396456514</v>
      </c>
      <c r="M39" s="70">
        <f t="shared" si="107"/>
        <v>100</v>
      </c>
      <c r="N39" s="70">
        <f t="shared" si="151"/>
        <v>0.43319596489218332</v>
      </c>
      <c r="O39" s="70">
        <v>31.274131274131271</v>
      </c>
      <c r="P39" s="70">
        <f t="shared" ref="P39:P42" si="203">O39/S39</f>
        <v>0.13547827473462101</v>
      </c>
      <c r="Q39" s="70">
        <f>'a28'!I39</f>
        <v>32.013171323778636</v>
      </c>
      <c r="R39" s="70">
        <f t="shared" ref="R39:R42" si="204">Q39/S39</f>
        <v>0.13867976640863058</v>
      </c>
      <c r="S39" s="70">
        <f t="shared" ref="S39:S42" si="205">K39+M39+O39+Q39</f>
        <v>230.84240875809789</v>
      </c>
      <c r="T39" s="70">
        <f>'a28'!K39</f>
        <v>65.758305314571146</v>
      </c>
      <c r="U39" s="70">
        <f t="shared" ref="U39:U42" si="206">T39/AB39</f>
        <v>0.28559071208206593</v>
      </c>
      <c r="V39" s="70">
        <f t="shared" si="108"/>
        <v>100</v>
      </c>
      <c r="W39" s="70">
        <f t="shared" ref="W39:W42" si="207">V39/AB39</f>
        <v>0.43430363771674468</v>
      </c>
      <c r="X39" s="357">
        <v>34.482758620689658</v>
      </c>
      <c r="Y39" s="70">
        <f t="shared" ref="Y39" si="208">X39/AB39</f>
        <v>0.14975987507473956</v>
      </c>
      <c r="Z39" s="70">
        <f>'a28'!M39</f>
        <v>30.012591147454788</v>
      </c>
      <c r="AA39" s="70">
        <f t="shared" ref="AA39:AA40" si="209">Z39/AB39</f>
        <v>0.13034577512644982</v>
      </c>
      <c r="AB39" s="70">
        <f t="shared" ref="AB39:AB40" si="210">T39+V39+X39+Z39</f>
        <v>230.2536550827156</v>
      </c>
      <c r="AC39" s="70">
        <f>'a28'!O39</f>
        <v>66.80430314193427</v>
      </c>
      <c r="AD39" s="70">
        <f t="shared" ref="AD39:AD40" si="211">AC39/AK39</f>
        <v>0.29416973515903727</v>
      </c>
      <c r="AE39" s="70">
        <f t="shared" si="109"/>
        <v>100</v>
      </c>
      <c r="AF39" s="70">
        <f t="shared" ref="AF39:AF40" si="212">AE39/AK39</f>
        <v>0.44034548872403645</v>
      </c>
      <c r="AG39" s="357">
        <v>29.475982532751093</v>
      </c>
      <c r="AH39" s="70">
        <f t="shared" ref="AH39:AH40" si="213">AG39/AK39</f>
        <v>0.12979615934005442</v>
      </c>
      <c r="AI39" s="70">
        <f>'a28'!Q39</f>
        <v>30.81412669175943</v>
      </c>
      <c r="AJ39" s="70">
        <f t="shared" ref="AJ39:AJ40" si="214">AI39/AK39</f>
        <v>0.13568861677687183</v>
      </c>
      <c r="AK39" s="70">
        <f t="shared" ref="AK39:AK40" si="215">AC39+AE39+AG39+AI39</f>
        <v>227.0944123664448</v>
      </c>
      <c r="AL39" s="70">
        <f>'a28'!S39</f>
        <v>66.533744837528758</v>
      </c>
      <c r="AM39" s="70">
        <f t="shared" ref="AM39:AM40" si="216">AL39/AT39</f>
        <v>0.29026276164290954</v>
      </c>
      <c r="AN39" s="70">
        <f t="shared" si="110"/>
        <v>100</v>
      </c>
      <c r="AO39" s="70">
        <f t="shared" ref="AO39:AO40" si="217">AN39/AT39</f>
        <v>0.43626397755261342</v>
      </c>
      <c r="AP39" s="24">
        <v>31.550068587105624</v>
      </c>
      <c r="AQ39" s="70">
        <f t="shared" ref="AQ39:AQ40" si="218">AP39/AT39</f>
        <v>0.13764158413868463</v>
      </c>
      <c r="AR39" s="70">
        <f>'a28'!U39</f>
        <v>31.135203375669775</v>
      </c>
      <c r="AS39" s="70">
        <f t="shared" ref="AS39:AS40" si="219">AR39/AT39</f>
        <v>0.13583167666579252</v>
      </c>
      <c r="AT39" s="70">
        <f t="shared" ref="AT39:AT40" si="220">AL39+AN39+AP39+AR39</f>
        <v>229.21901680030413</v>
      </c>
      <c r="AU39" s="70">
        <f>'a28'!W39</f>
        <v>66.887291334159897</v>
      </c>
      <c r="AV39" s="70">
        <f t="shared" ref="AV39:AV40" si="221">AU39/BC39</f>
        <v>0.29080382453211084</v>
      </c>
      <c r="AW39" s="70">
        <f t="shared" si="111"/>
        <v>100</v>
      </c>
      <c r="AX39" s="70">
        <f t="shared" ref="AX39:AX40" si="222">AW39/BC39</f>
        <v>0.43476693215052487</v>
      </c>
      <c r="AY39" s="357">
        <v>34.11996066863324</v>
      </c>
      <c r="AZ39" s="70">
        <f t="shared" ref="AZ39:AZ40" si="223">AY39/BC39</f>
        <v>0.14834230624998243</v>
      </c>
      <c r="BA39" s="70">
        <f>'a28'!Y39</f>
        <v>29.001041188598986</v>
      </c>
      <c r="BB39" s="70">
        <f>BA39/BC39</f>
        <v>0.12608693706738192</v>
      </c>
      <c r="BC39" s="70">
        <f>AU39+AW39+AY39+BA39</f>
        <v>230.00829319139211</v>
      </c>
      <c r="BD39" s="70">
        <f>'a28'!AA39</f>
        <v>67.83845444388821</v>
      </c>
      <c r="BE39" s="70">
        <f t="shared" ref="BE39:BE40" si="224">BD39/BL39</f>
        <v>0.29173108338297182</v>
      </c>
      <c r="BF39" s="70">
        <f t="shared" si="112"/>
        <v>100</v>
      </c>
      <c r="BG39" s="70">
        <f t="shared" ref="BG39:BG40" si="225">BF39/BL39</f>
        <v>0.43003792727069545</v>
      </c>
      <c r="BH39" s="357">
        <v>36.45565906256877</v>
      </c>
      <c r="BI39" s="70">
        <f t="shared" ref="BI39:BI40" si="226">BH39/BL39</f>
        <v>0.15677316060554217</v>
      </c>
      <c r="BJ39" s="70">
        <f>'a28'!AC39</f>
        <v>28.243515522373119</v>
      </c>
      <c r="BK39" s="70">
        <f t="shared" ref="BK39:BK40" si="227">BJ39/BL39</f>
        <v>0.12145782874079049</v>
      </c>
      <c r="BL39" s="70">
        <f t="shared" ref="BL39:BL40" si="228">BD39+BF39+BH39+BJ39</f>
        <v>232.53762902883011</v>
      </c>
      <c r="BM39" s="70">
        <f>'a28'!AE39</f>
        <v>66.251672500265045</v>
      </c>
      <c r="BN39" s="70">
        <f t="shared" ref="BN39:BN40" si="229">BM39/BU39</f>
        <v>0.28743867516585797</v>
      </c>
      <c r="BO39" s="70">
        <f t="shared" si="113"/>
        <v>100</v>
      </c>
      <c r="BP39" s="70">
        <f t="shared" ref="BP39:BP40" si="230">BO39/BU39</f>
        <v>0.43385874547500375</v>
      </c>
      <c r="BQ39" s="357">
        <v>38.283828382838287</v>
      </c>
      <c r="BR39" s="70">
        <f t="shared" ref="BR39:BR40" si="231">BQ39/BU39</f>
        <v>0.1660977375415856</v>
      </c>
      <c r="BS39" s="70">
        <f>'a28'!AG39</f>
        <v>25.95426345371208</v>
      </c>
      <c r="BT39" s="70">
        <f t="shared" ref="BT39:BT40" si="232">BS39/BU39</f>
        <v>0.11260484181755261</v>
      </c>
      <c r="BU39" s="70">
        <f t="shared" ref="BU39:BU40" si="233">BM39+BO39+BQ39+BS39</f>
        <v>230.48976433681543</v>
      </c>
      <c r="BV39" s="70">
        <f>'a28'!AI39</f>
        <v>66.030222120722556</v>
      </c>
      <c r="BW39" s="70">
        <f t="shared" ref="BW39:BW40" si="234">BV39/CD39</f>
        <v>0.28789846992450457</v>
      </c>
      <c r="BX39" s="70">
        <f t="shared" si="114"/>
        <v>100</v>
      </c>
      <c r="BY39" s="70">
        <f t="shared" ref="BY39:BY40" si="235">BX39/CD39</f>
        <v>0.43601014910739205</v>
      </c>
      <c r="BZ39" s="357">
        <v>37.547169811320757</v>
      </c>
      <c r="CA39" s="70">
        <f t="shared" ref="CA39:CA40" si="236">BZ39/CD39</f>
        <v>0.16370947107994532</v>
      </c>
      <c r="CB39" s="70">
        <f>'a28'!AK39</f>
        <v>25.775067419469082</v>
      </c>
      <c r="CC39" s="70">
        <f t="shared" ref="CC39:CC40" si="237">CB39/CD39</f>
        <v>0.11238190988815797</v>
      </c>
      <c r="CD39" s="70">
        <f t="shared" ref="CD39:CD40" si="238">BV39+BX39+BZ39+CB39</f>
        <v>229.35245935151241</v>
      </c>
      <c r="CE39" s="70">
        <f>'a28'!AM39</f>
        <v>69.684190410836948</v>
      </c>
      <c r="CF39" s="70">
        <f t="shared" ref="CF39:CF40" si="239">CE39/CM39</f>
        <v>0.29656311945929575</v>
      </c>
      <c r="CG39" s="70">
        <f t="shared" si="115"/>
        <v>100</v>
      </c>
      <c r="CH39" s="70">
        <f t="shared" ref="CH39:CH40" si="240">CG39/CM39</f>
        <v>0.4255816386914294</v>
      </c>
      <c r="CI39" s="357">
        <v>39.695945945945951</v>
      </c>
      <c r="CJ39" s="70">
        <f t="shared" ref="CJ39:CJ40" si="241">CI39/CM39</f>
        <v>0.1689386572508208</v>
      </c>
      <c r="CK39" s="70">
        <f>'a28'!AO39</f>
        <v>25.592406884222935</v>
      </c>
      <c r="CL39" s="70">
        <f t="shared" ref="CL39:CL40" si="242">CK39/CM39</f>
        <v>0.10891658459845414</v>
      </c>
      <c r="CM39" s="70">
        <f t="shared" ref="CM39:CM40" si="243">CE39+CG39+CI39+CK39</f>
        <v>234.97254324100581</v>
      </c>
      <c r="CN39" s="70">
        <f>'a28'!AQ39</f>
        <v>68.465899336486075</v>
      </c>
      <c r="CO39" s="70">
        <f t="shared" ref="CO39:CO40" si="244">CN39/CV39</f>
        <v>0.2931298900768185</v>
      </c>
      <c r="CP39" s="70">
        <f t="shared" si="116"/>
        <v>100</v>
      </c>
      <c r="CQ39" s="70">
        <f t="shared" ref="CQ39:CQ40" si="245">CP39/CV39</f>
        <v>0.42813998343348575</v>
      </c>
      <c r="CR39" s="357">
        <v>35.950142138639841</v>
      </c>
      <c r="CS39" s="70">
        <f t="shared" ref="CS39:CS40" si="246">CR39/CV39</f>
        <v>0.15391693259668721</v>
      </c>
      <c r="CT39" s="70">
        <f>'a28'!AS39</f>
        <v>29.152426477915949</v>
      </c>
      <c r="CU39" s="70">
        <f t="shared" ref="CU39:CU40" si="247">CT39/CV39</f>
        <v>0.12481319389300846</v>
      </c>
      <c r="CV39" s="70">
        <f t="shared" ref="CV39:CV40" si="248">CN39+CP39+CR39+CT39</f>
        <v>233.56846795304187</v>
      </c>
    </row>
    <row r="40" spans="1:100" ht="15.75" customHeight="1">
      <c r="A40" s="1">
        <v>2016</v>
      </c>
      <c r="B40" s="70">
        <f>'a28'!C40</f>
        <v>67.358184844885784</v>
      </c>
      <c r="C40" s="70">
        <f>B40/J40</f>
        <v>0.29171373068616674</v>
      </c>
      <c r="D40" s="70">
        <f>D39</f>
        <v>100</v>
      </c>
      <c r="E40" s="70">
        <f t="shared" si="169"/>
        <v>0.43307837252136888</v>
      </c>
      <c r="F40" s="70">
        <v>35.452647025623655</v>
      </c>
      <c r="G40" s="70">
        <f t="shared" si="149"/>
        <v>0.15353774675431642</v>
      </c>
      <c r="H40" s="70">
        <f>'a28'!E40</f>
        <v>28.094256780773431</v>
      </c>
      <c r="I40" s="70">
        <f t="shared" si="171"/>
        <v>0.12167015003814791</v>
      </c>
      <c r="J40" s="70">
        <f t="shared" si="170"/>
        <v>230.90508865128288</v>
      </c>
      <c r="K40" s="70">
        <f>'a28'!G40</f>
        <v>66.933244683865169</v>
      </c>
      <c r="L40" s="70">
        <f t="shared" si="150"/>
        <v>0.29343287288914416</v>
      </c>
      <c r="M40" s="70">
        <f t="shared" si="107"/>
        <v>100</v>
      </c>
      <c r="N40" s="70">
        <f t="shared" si="151"/>
        <v>0.4383963070594703</v>
      </c>
      <c r="O40" s="70">
        <v>29.28709055876686</v>
      </c>
      <c r="P40" s="70">
        <f t="shared" si="203"/>
        <v>0.12839352345479671</v>
      </c>
      <c r="Q40" s="70">
        <f>'a28'!I40</f>
        <v>31.883776014022736</v>
      </c>
      <c r="R40" s="70">
        <f t="shared" si="204"/>
        <v>0.13977729659658886</v>
      </c>
      <c r="S40" s="70">
        <f t="shared" si="205"/>
        <v>228.10411125665476</v>
      </c>
      <c r="T40" s="70">
        <f>'a28'!K40</f>
        <v>65.323299471317071</v>
      </c>
      <c r="U40" s="70">
        <f t="shared" si="206"/>
        <v>0.2875581233206006</v>
      </c>
      <c r="V40" s="70">
        <f t="shared" si="108"/>
        <v>100</v>
      </c>
      <c r="W40" s="70">
        <f t="shared" si="207"/>
        <v>0.44020759154528782</v>
      </c>
      <c r="X40" s="357">
        <v>32.19178082191781</v>
      </c>
      <c r="Y40" s="70">
        <f>X40/AB40</f>
        <v>0.14171066303170227</v>
      </c>
      <c r="Z40" s="70">
        <f>'a28'!M40</f>
        <v>29.650470507385911</v>
      </c>
      <c r="AA40" s="70">
        <f t="shared" si="209"/>
        <v>0.13052362210240942</v>
      </c>
      <c r="AB40" s="70">
        <f t="shared" si="210"/>
        <v>227.16555080062076</v>
      </c>
      <c r="AC40" s="70">
        <f>'a28'!O40</f>
        <v>66.31954093700611</v>
      </c>
      <c r="AD40" s="70">
        <f t="shared" si="211"/>
        <v>0.29615429015586331</v>
      </c>
      <c r="AE40" s="70">
        <f t="shared" si="109"/>
        <v>100</v>
      </c>
      <c r="AF40" s="70">
        <f t="shared" si="212"/>
        <v>0.44655660454158852</v>
      </c>
      <c r="AG40" s="357">
        <v>27.035830618892508</v>
      </c>
      <c r="AH40" s="70">
        <f t="shared" si="213"/>
        <v>0.12073028722134152</v>
      </c>
      <c r="AI40" s="70">
        <f>'a28'!Q40</f>
        <v>30.580404968232589</v>
      </c>
      <c r="AJ40" s="70">
        <f t="shared" si="214"/>
        <v>0.13655881808120671</v>
      </c>
      <c r="AK40" s="70">
        <f t="shared" si="215"/>
        <v>223.9357765241312</v>
      </c>
      <c r="AL40" s="70">
        <f>'a28'!S40</f>
        <v>65.917338049387567</v>
      </c>
      <c r="AM40" s="70">
        <f t="shared" si="216"/>
        <v>0.28982122467751376</v>
      </c>
      <c r="AN40" s="70">
        <f t="shared" si="110"/>
        <v>100</v>
      </c>
      <c r="AO40" s="70">
        <f t="shared" si="217"/>
        <v>0.43967373873679427</v>
      </c>
      <c r="AP40" s="24">
        <v>30.506155950752394</v>
      </c>
      <c r="AQ40" s="70">
        <f t="shared" si="218"/>
        <v>0.13412755641355009</v>
      </c>
      <c r="AR40" s="70">
        <f>'a28'!U40</f>
        <v>31.017881705639617</v>
      </c>
      <c r="AS40" s="70">
        <f t="shared" si="219"/>
        <v>0.13637748017214182</v>
      </c>
      <c r="AT40" s="70">
        <f t="shared" si="220"/>
        <v>227.44137570577959</v>
      </c>
      <c r="AU40" s="70">
        <f>'a28'!W40</f>
        <v>66.339036828573001</v>
      </c>
      <c r="AV40" s="70">
        <f t="shared" si="221"/>
        <v>0.28984605114586715</v>
      </c>
      <c r="AW40" s="70">
        <f t="shared" si="111"/>
        <v>100</v>
      </c>
      <c r="AX40" s="70">
        <f t="shared" si="222"/>
        <v>0.43691627886437301</v>
      </c>
      <c r="AY40" s="357">
        <v>33.75640712716622</v>
      </c>
      <c r="AZ40" s="70">
        <f t="shared" si="223"/>
        <v>0.14748723789832266</v>
      </c>
      <c r="BA40" s="70">
        <f>'a28'!Y40</f>
        <v>28.781356560640415</v>
      </c>
      <c r="BB40" s="70">
        <f>BA40/BC40</f>
        <v>0.12575043209143719</v>
      </c>
      <c r="BC40" s="70">
        <f>AU40+AW40+AY40+BA40</f>
        <v>228.87680051637963</v>
      </c>
      <c r="BD40" s="70">
        <f>'a28'!AA40</f>
        <v>67.563140909728403</v>
      </c>
      <c r="BE40" s="70">
        <f t="shared" si="224"/>
        <v>0.29112311241184785</v>
      </c>
      <c r="BF40" s="70">
        <f t="shared" si="112"/>
        <v>100</v>
      </c>
      <c r="BG40" s="70">
        <f t="shared" si="225"/>
        <v>0.43089043595652177</v>
      </c>
      <c r="BH40" s="357">
        <v>36.404461828190641</v>
      </c>
      <c r="BI40" s="70">
        <f t="shared" si="226"/>
        <v>0.15686334427911622</v>
      </c>
      <c r="BJ40" s="70">
        <f>'a28'!AC40</f>
        <v>28.109954931730226</v>
      </c>
      <c r="BK40" s="70">
        <f t="shared" si="227"/>
        <v>0.12112310735251416</v>
      </c>
      <c r="BL40" s="70">
        <f t="shared" si="228"/>
        <v>232.07755766964928</v>
      </c>
      <c r="BM40" s="70">
        <f>'a28'!AE40</f>
        <v>66.100846257511563</v>
      </c>
      <c r="BN40" s="70">
        <f t="shared" si="229"/>
        <v>0.28710458044759851</v>
      </c>
      <c r="BO40" s="70">
        <f t="shared" si="113"/>
        <v>100</v>
      </c>
      <c r="BP40" s="70">
        <f t="shared" si="230"/>
        <v>0.43434327501514025</v>
      </c>
      <c r="BQ40" s="357">
        <v>38.517915309446252</v>
      </c>
      <c r="BR40" s="70">
        <f t="shared" si="231"/>
        <v>0.16729997482260694</v>
      </c>
      <c r="BS40" s="70">
        <f>'a28'!AG40</f>
        <v>25.613881027806041</v>
      </c>
      <c r="BT40" s="70">
        <f t="shared" si="232"/>
        <v>0.11125216971465443</v>
      </c>
      <c r="BU40" s="70">
        <f t="shared" si="233"/>
        <v>230.23264259476383</v>
      </c>
      <c r="BV40" s="70">
        <f>'a28'!AI40</f>
        <v>65.727952872700129</v>
      </c>
      <c r="BW40" s="70">
        <f t="shared" si="234"/>
        <v>0.2866722185453468</v>
      </c>
      <c r="BX40" s="70">
        <f t="shared" si="114"/>
        <v>100</v>
      </c>
      <c r="BY40" s="70">
        <f t="shared" si="235"/>
        <v>0.43614962282571729</v>
      </c>
      <c r="BZ40" s="357">
        <v>38.095238095238095</v>
      </c>
      <c r="CA40" s="70">
        <f t="shared" si="236"/>
        <v>0.16615223726693992</v>
      </c>
      <c r="CB40" s="70">
        <f>'a28'!AK40</f>
        <v>25.455925111819059</v>
      </c>
      <c r="CC40" s="70">
        <f t="shared" si="237"/>
        <v>0.11102592136199588</v>
      </c>
      <c r="CD40" s="70">
        <f t="shared" si="238"/>
        <v>229.2791160797573</v>
      </c>
      <c r="CE40" s="70">
        <f>'a28'!AM40</f>
        <v>69.170681741757335</v>
      </c>
      <c r="CF40" s="70">
        <f t="shared" si="239"/>
        <v>0.2953577105971178</v>
      </c>
      <c r="CG40" s="70">
        <f t="shared" si="115"/>
        <v>100</v>
      </c>
      <c r="CH40" s="70">
        <f t="shared" si="240"/>
        <v>0.4269984090944916</v>
      </c>
      <c r="CI40" s="357">
        <v>39.532107901647173</v>
      </c>
      <c r="CJ40" s="70">
        <f t="shared" si="241"/>
        <v>0.16880147182155125</v>
      </c>
      <c r="CK40" s="70">
        <f>'a28'!AO40</f>
        <v>25.490120377182311</v>
      </c>
      <c r="CL40" s="70">
        <f t="shared" si="242"/>
        <v>0.10884240848683929</v>
      </c>
      <c r="CM40" s="70">
        <f t="shared" si="243"/>
        <v>234.19291002058682</v>
      </c>
      <c r="CN40" s="70">
        <f>'a28'!AQ40</f>
        <v>68.126665637701294</v>
      </c>
      <c r="CO40" s="70">
        <f t="shared" si="244"/>
        <v>0.29496938381067866</v>
      </c>
      <c r="CP40" s="70">
        <f t="shared" si="116"/>
        <v>100</v>
      </c>
      <c r="CQ40" s="70">
        <f t="shared" si="245"/>
        <v>0.43297199569303835</v>
      </c>
      <c r="CR40" s="357">
        <v>33.750809760310943</v>
      </c>
      <c r="CS40" s="70">
        <f t="shared" si="246"/>
        <v>0.14613155458177907</v>
      </c>
      <c r="CT40" s="70">
        <f>'a28'!AS40</f>
        <v>29.084344291814578</v>
      </c>
      <c r="CU40" s="70">
        <f t="shared" si="247"/>
        <v>0.12592706591450387</v>
      </c>
      <c r="CV40" s="70">
        <f t="shared" si="248"/>
        <v>230.96181968982683</v>
      </c>
    </row>
    <row r="41" spans="1:100" ht="15.75" customHeight="1">
      <c r="A41" s="1">
        <v>2017</v>
      </c>
      <c r="B41" s="70">
        <f>'a28'!C41</f>
        <v>67.034558791194698</v>
      </c>
      <c r="C41" s="70">
        <f>B41/J41</f>
        <v>0.29157940065552268</v>
      </c>
      <c r="D41" s="70">
        <f>D40</f>
        <v>100</v>
      </c>
      <c r="E41" s="70">
        <f>D41/J41</f>
        <v>0.43496877717023624</v>
      </c>
      <c r="F41" s="70">
        <v>35.047002705793744</v>
      </c>
      <c r="G41" s="70">
        <f t="shared" si="149"/>
        <v>0.15244351910421067</v>
      </c>
      <c r="H41" s="70">
        <f>'a28'!E41</f>
        <v>27.819997531149397</v>
      </c>
      <c r="I41" s="70">
        <f t="shared" si="171"/>
        <v>0.12100830307003045</v>
      </c>
      <c r="J41" s="70">
        <f t="shared" si="170"/>
        <v>229.90155902813783</v>
      </c>
      <c r="K41" s="70">
        <f>'a28'!G41</f>
        <v>66.286556791254384</v>
      </c>
      <c r="L41" s="70">
        <f t="shared" si="150"/>
        <v>0.28958862992145862</v>
      </c>
      <c r="M41" s="70">
        <f t="shared" si="107"/>
        <v>100</v>
      </c>
      <c r="N41" s="70">
        <f t="shared" si="151"/>
        <v>0.43687384582882116</v>
      </c>
      <c r="O41" s="70">
        <v>30.888030888030887</v>
      </c>
      <c r="P41" s="70">
        <f t="shared" si="203"/>
        <v>0.1349417284413347</v>
      </c>
      <c r="Q41" s="70">
        <f>'a28'!I41</f>
        <v>31.724443367729332</v>
      </c>
      <c r="R41" s="70">
        <f t="shared" si="204"/>
        <v>0.13859579580838552</v>
      </c>
      <c r="S41" s="70">
        <f t="shared" si="205"/>
        <v>228.8990310470146</v>
      </c>
      <c r="T41" s="70">
        <f>'a28'!K41</f>
        <v>65.052530850660872</v>
      </c>
      <c r="U41" s="70">
        <f t="shared" si="206"/>
        <v>0.28788204568080777</v>
      </c>
      <c r="V41" s="70">
        <f t="shared" si="108"/>
        <v>100</v>
      </c>
      <c r="W41" s="70">
        <f t="shared" si="207"/>
        <v>0.44253781046841961</v>
      </c>
      <c r="X41" s="357">
        <v>31.756756756756754</v>
      </c>
      <c r="Y41" s="70">
        <f>X41/AB41</f>
        <v>0.14053565602713325</v>
      </c>
      <c r="Z41" s="70">
        <f>'a28'!M41</f>
        <v>29.160104463627125</v>
      </c>
      <c r="AA41" s="70">
        <f t="shared" ref="AA41:AA42" si="249">Z41/AB41</f>
        <v>0.12904448782363936</v>
      </c>
      <c r="AB41" s="70">
        <f t="shared" ref="AB41:AB42" si="250">T41+V41+X41+Z41</f>
        <v>225.96939207104475</v>
      </c>
      <c r="AC41" s="70">
        <f>'a28'!O41</f>
        <v>65.934694934033118</v>
      </c>
      <c r="AD41" s="70">
        <f t="shared" ref="AD41:AD42" si="251">AC41/AK41</f>
        <v>0.29325021759252012</v>
      </c>
      <c r="AE41" s="70">
        <f t="shared" si="109"/>
        <v>100</v>
      </c>
      <c r="AF41" s="70">
        <f t="shared" ref="AF41:AF42" si="252">AE41/AK41</f>
        <v>0.44475858709274918</v>
      </c>
      <c r="AG41" s="357">
        <v>28.694714131607334</v>
      </c>
      <c r="AH41" s="70">
        <f t="shared" ref="AH41:AH42" si="253">AG41/AK41</f>
        <v>0.1276222051420402</v>
      </c>
      <c r="AI41" s="70">
        <f>'a28'!Q41</f>
        <v>30.211668548328547</v>
      </c>
      <c r="AJ41" s="70">
        <f t="shared" ref="AJ41:AJ42" si="254">AI41/AK41</f>
        <v>0.13436899017269052</v>
      </c>
      <c r="AK41" s="70">
        <f t="shared" ref="AK41:AK42" si="255">AC41+AE41+AG41+AI41</f>
        <v>224.84107761396899</v>
      </c>
      <c r="AL41" s="70">
        <f>'a28'!S41</f>
        <v>65.365393694523206</v>
      </c>
      <c r="AM41" s="70">
        <f t="shared" ref="AM41:AM42" si="256">AL41/AT41</f>
        <v>0.287538517747705</v>
      </c>
      <c r="AN41" s="70">
        <f t="shared" si="110"/>
        <v>100</v>
      </c>
      <c r="AO41" s="70">
        <f t="shared" ref="AO41:AO42" si="257">AN41/AT41</f>
        <v>0.43989411138786899</v>
      </c>
      <c r="AP41" s="18">
        <v>31.198910081743868</v>
      </c>
      <c r="AQ41" s="70">
        <f t="shared" ref="AQ41:AQ42" si="258">AP41/AT41</f>
        <v>0.13724216826678745</v>
      </c>
      <c r="AR41" s="70">
        <f>'a28'!U41</f>
        <v>30.76313119325162</v>
      </c>
      <c r="AS41" s="70">
        <f t="shared" ref="AS41:AS42" si="259">AR41/AT41</f>
        <v>0.13532520259763856</v>
      </c>
      <c r="AT41" s="70">
        <f t="shared" ref="AT41:AT42" si="260">AL41+AN41+AP41+AR41</f>
        <v>227.32743496951869</v>
      </c>
      <c r="AU41" s="70">
        <f>'a28'!W41</f>
        <v>65.857632650975845</v>
      </c>
      <c r="AV41" s="70">
        <f t="shared" ref="AV41:AV42" si="261">AU41/BC41</f>
        <v>0.28884423981974605</v>
      </c>
      <c r="AW41" s="70">
        <f t="shared" si="111"/>
        <v>100</v>
      </c>
      <c r="AX41" s="70">
        <f t="shared" ref="AX41:AX42" si="262">AW41/BC41</f>
        <v>0.43858885932102526</v>
      </c>
      <c r="AY41" s="357">
        <v>33.728957248395304</v>
      </c>
      <c r="AZ41" s="70">
        <f t="shared" ref="AZ41:AZ42" si="263">AY41/BC41</f>
        <v>0.14793144885661322</v>
      </c>
      <c r="BA41" s="70">
        <f>'a28'!Y41</f>
        <v>28.417377540223455</v>
      </c>
      <c r="BB41" s="70">
        <f>BA41/BC41</f>
        <v>0.12463545200261528</v>
      </c>
      <c r="BC41" s="70">
        <f>AU41+AW41+AY41+BA41</f>
        <v>228.00396743959465</v>
      </c>
      <c r="BD41" s="70">
        <f>'a28'!AA41</f>
        <v>67.384476872279947</v>
      </c>
      <c r="BE41" s="70">
        <f t="shared" ref="BE41:BE42" si="264">BD41/BL41</f>
        <v>0.29192431857319545</v>
      </c>
      <c r="BF41" s="70">
        <f t="shared" si="112"/>
        <v>100</v>
      </c>
      <c r="BG41" s="70">
        <f t="shared" ref="BG41:BG42" si="265">BF41/BL41</f>
        <v>0.43322191122223402</v>
      </c>
      <c r="BH41" s="357">
        <v>35.578226439323679</v>
      </c>
      <c r="BI41" s="70">
        <f t="shared" ref="BI41:BI42" si="266">BH41/BL41</f>
        <v>0.15413267255941221</v>
      </c>
      <c r="BJ41" s="70">
        <f>'a28'!AC41</f>
        <v>27.86587993773723</v>
      </c>
      <c r="BK41" s="70">
        <f t="shared" ref="BK41:BK42" si="267">BJ41/BL41</f>
        <v>0.1207210976451583</v>
      </c>
      <c r="BL41" s="70">
        <f t="shared" ref="BL41:BL42" si="268">BD41+BF41+BH41+BJ41</f>
        <v>230.82858324934085</v>
      </c>
      <c r="BM41" s="70">
        <f>'a28'!AE41</f>
        <v>65.938961122621564</v>
      </c>
      <c r="BN41" s="70">
        <f t="shared" ref="BN41:BN42" si="269">BM41/BU41</f>
        <v>0.2872029246405407</v>
      </c>
      <c r="BO41" s="70">
        <f t="shared" si="113"/>
        <v>100</v>
      </c>
      <c r="BP41" s="70">
        <f t="shared" ref="BP41:BP42" si="270">BO41/BU41</f>
        <v>0.43555876488022272</v>
      </c>
      <c r="BQ41" s="357">
        <v>38.362760834670944</v>
      </c>
      <c r="BR41" s="70">
        <f t="shared" ref="BR41:BR42" si="271">BQ41/BU41</f>
        <v>0.16709236726544657</v>
      </c>
      <c r="BS41" s="70">
        <f>'a28'!AG41</f>
        <v>25.288423077441653</v>
      </c>
      <c r="BT41" s="70">
        <f t="shared" ref="BT41:BT42" si="272">BS41/BU41</f>
        <v>0.11014594321379007</v>
      </c>
      <c r="BU41" s="70">
        <f t="shared" ref="BU41:BU42" si="273">BM41+BO41+BQ41+BS41</f>
        <v>229.59014503473415</v>
      </c>
      <c r="BV41" s="70">
        <f>'a28'!AI41</f>
        <v>65.432877526443917</v>
      </c>
      <c r="BW41" s="70">
        <f t="shared" ref="BW41:BW42" si="274">BV41/CD41</f>
        <v>0.28567804941101782</v>
      </c>
      <c r="BX41" s="70">
        <f t="shared" si="114"/>
        <v>100</v>
      </c>
      <c r="BY41" s="70">
        <f t="shared" ref="BY41:BY42" si="275">BX41/CD41</f>
        <v>0.43659710563021537</v>
      </c>
      <c r="BZ41" s="357">
        <v>38.504155124653735</v>
      </c>
      <c r="CA41" s="70">
        <f t="shared" ref="CA41:CA42" si="276">BZ41/CD41</f>
        <v>0.16810802682160644</v>
      </c>
      <c r="CB41" s="70">
        <f>'a28'!AK41</f>
        <v>25.107087684177781</v>
      </c>
      <c r="CC41" s="70">
        <f t="shared" ref="CC41:CC42" si="277">CB41/CD41</f>
        <v>0.10961681813716047</v>
      </c>
      <c r="CD41" s="70">
        <f t="shared" ref="CD41:CD42" si="278">BV41+BX41+BZ41+CB41</f>
        <v>229.04412033527541</v>
      </c>
      <c r="CE41" s="70">
        <f>'a28'!AM41</f>
        <v>68.72834798657631</v>
      </c>
      <c r="CF41" s="70">
        <f t="shared" ref="CF41:CF42" si="279">CE41/CM41</f>
        <v>0.29469514910799932</v>
      </c>
      <c r="CG41" s="70">
        <f t="shared" si="115"/>
        <v>100</v>
      </c>
      <c r="CH41" s="70">
        <f t="shared" ref="CH41:CH42" si="280">CG41/CM41</f>
        <v>0.42878252968565134</v>
      </c>
      <c r="CI41" s="357">
        <v>39.055489964580872</v>
      </c>
      <c r="CJ41" s="70">
        <f t="shared" ref="CJ41:CJ42" si="281">CI41/CM41</f>
        <v>0.16746311785125556</v>
      </c>
      <c r="CK41" s="70">
        <f>'a28'!AO41</f>
        <v>25.434619137828935</v>
      </c>
      <c r="CL41" s="70">
        <f t="shared" ref="CL41:CL42" si="282">CK41/CM41</f>
        <v>0.10905920335509371</v>
      </c>
      <c r="CM41" s="70">
        <f t="shared" ref="CM41:CM42" si="283">CE41+CG41+CI41+CK41</f>
        <v>233.21845708898613</v>
      </c>
      <c r="CN41" s="70">
        <f>'a28'!AQ41</f>
        <v>67.777418330936001</v>
      </c>
      <c r="CO41" s="70">
        <f t="shared" ref="CO41:CO42" si="284">CN41/CV41</f>
        <v>0.29541324358209348</v>
      </c>
      <c r="CP41" s="70">
        <f t="shared" si="116"/>
        <v>100</v>
      </c>
      <c r="CQ41" s="70">
        <f t="shared" ref="CQ41:CQ42" si="285">CP41/CV41</f>
        <v>0.43585791677647373</v>
      </c>
      <c r="CR41" s="357">
        <v>32.920580700256188</v>
      </c>
      <c r="CS41" s="70">
        <f t="shared" ref="CS41:CS42" si="286">CR41/CV41</f>
        <v>0.1434869572308545</v>
      </c>
      <c r="CT41" s="70">
        <f>'a28'!AS41</f>
        <v>28.734566378154732</v>
      </c>
      <c r="CU41" s="70">
        <f t="shared" ref="CU41:CU42" si="287">CT41/CV41</f>
        <v>0.12524188241057826</v>
      </c>
      <c r="CV41" s="70">
        <f t="shared" ref="CV41:CV42" si="288">CN41+CP41+CR41+CT41</f>
        <v>229.43256540934692</v>
      </c>
    </row>
    <row r="42" spans="1:100" s="82" customFormat="1" ht="15.75" customHeight="1">
      <c r="A42" s="82">
        <v>2018</v>
      </c>
      <c r="B42" s="70">
        <f>'a28'!C42</f>
        <v>66.750685045360939</v>
      </c>
      <c r="C42" s="70">
        <f t="shared" ref="C42" si="289">B42/J42</f>
        <v>0.29100961620198085</v>
      </c>
      <c r="D42" s="70">
        <f t="shared" ref="D42" si="290">D41</f>
        <v>100</v>
      </c>
      <c r="E42" s="70">
        <f t="shared" ref="E42" si="291">D42/J42</f>
        <v>0.43596498823079199</v>
      </c>
      <c r="F42" s="70">
        <v>35.184981281656022</v>
      </c>
      <c r="G42" s="70">
        <f t="shared" ref="G42" si="292">F42/J42</f>
        <v>0.15339419950357805</v>
      </c>
      <c r="H42" s="70">
        <f>'a28'!E42</f>
        <v>27.440551258285545</v>
      </c>
      <c r="I42" s="70">
        <f t="shared" ref="I42" si="293">H42/J42</f>
        <v>0.11963119606364903</v>
      </c>
      <c r="J42" s="70">
        <f t="shared" ref="J42" si="294">B42+D42+F42+H42</f>
        <v>229.37621758530253</v>
      </c>
      <c r="K42" s="70">
        <f>'a28'!G42</f>
        <v>65.603762528443468</v>
      </c>
      <c r="L42" s="70">
        <f t="shared" ref="L42" si="295">K42/S42</f>
        <v>0.28964160397307287</v>
      </c>
      <c r="M42" s="70">
        <f t="shared" si="107"/>
        <v>100</v>
      </c>
      <c r="N42" s="70">
        <f t="shared" ref="N42" si="296">M42/S42</f>
        <v>0.44150151273335053</v>
      </c>
      <c r="O42" s="70">
        <v>29.377431906614788</v>
      </c>
      <c r="P42" s="70">
        <f t="shared" si="203"/>
        <v>0.12970180626991426</v>
      </c>
      <c r="Q42" s="70">
        <f>'a28'!I42</f>
        <v>31.5185957488908</v>
      </c>
      <c r="R42" s="70">
        <f t="shared" si="204"/>
        <v>0.13915507702366239</v>
      </c>
      <c r="S42" s="70">
        <f t="shared" si="205"/>
        <v>226.49979018394905</v>
      </c>
      <c r="T42" s="70">
        <f>'a28'!K42</f>
        <v>64.843343056568386</v>
      </c>
      <c r="U42" s="70">
        <f t="shared" si="206"/>
        <v>0.28308354579910222</v>
      </c>
      <c r="V42" s="70">
        <f t="shared" si="108"/>
        <v>100</v>
      </c>
      <c r="W42" s="70">
        <f t="shared" si="207"/>
        <v>0.43656531643062302</v>
      </c>
      <c r="X42" s="357">
        <v>35.526315789473685</v>
      </c>
      <c r="Y42" s="70">
        <f t="shared" ref="Y42" si="297">X42/AB42</f>
        <v>0.15509557294245818</v>
      </c>
      <c r="Z42" s="70">
        <f>'a28'!M42</f>
        <v>28.691139702052297</v>
      </c>
      <c r="AA42" s="70">
        <f t="shared" si="249"/>
        <v>0.12525556482781672</v>
      </c>
      <c r="AB42" s="70">
        <f t="shared" si="250"/>
        <v>229.06079854809434</v>
      </c>
      <c r="AC42" s="70">
        <f>'a28'!O42</f>
        <v>65.543720687858269</v>
      </c>
      <c r="AD42" s="70">
        <f t="shared" si="251"/>
        <v>0.29139500996605405</v>
      </c>
      <c r="AE42" s="70">
        <f t="shared" si="109"/>
        <v>100</v>
      </c>
      <c r="AF42" s="70">
        <f t="shared" si="252"/>
        <v>0.44458112372621822</v>
      </c>
      <c r="AG42" s="357">
        <v>29.62566844919786</v>
      </c>
      <c r="AH42" s="70">
        <f t="shared" si="253"/>
        <v>0.13171012970284754</v>
      </c>
      <c r="AI42" s="70">
        <f>'a28'!Q42</f>
        <v>29.761438249088069</v>
      </c>
      <c r="AJ42" s="70">
        <f t="shared" si="254"/>
        <v>0.13231373660488027</v>
      </c>
      <c r="AK42" s="70">
        <f t="shared" si="255"/>
        <v>224.93082738614419</v>
      </c>
      <c r="AL42" s="70">
        <f>'a28'!S42</f>
        <v>64.814293552776476</v>
      </c>
      <c r="AM42" s="70">
        <f t="shared" si="256"/>
        <v>0.28785219391609468</v>
      </c>
      <c r="AN42" s="70">
        <f t="shared" si="110"/>
        <v>100</v>
      </c>
      <c r="AO42" s="70">
        <f t="shared" si="257"/>
        <v>0.44411838521653357</v>
      </c>
      <c r="AP42" s="24">
        <v>29.935975821431001</v>
      </c>
      <c r="AQ42" s="70">
        <f t="shared" si="258"/>
        <v>0.13295117241695129</v>
      </c>
      <c r="AR42" s="70">
        <f>'a28'!U42</f>
        <v>30.414919297826888</v>
      </c>
      <c r="AS42" s="70">
        <f t="shared" si="259"/>
        <v>0.13507824845042063</v>
      </c>
      <c r="AT42" s="70">
        <f t="shared" si="260"/>
        <v>225.16518867203433</v>
      </c>
      <c r="AU42" s="70">
        <f>'a28'!W42</f>
        <v>65.394571435656687</v>
      </c>
      <c r="AV42" s="70">
        <f t="shared" si="261"/>
        <v>0.28809176455101509</v>
      </c>
      <c r="AW42" s="70">
        <f t="shared" si="111"/>
        <v>100</v>
      </c>
      <c r="AX42" s="70">
        <f t="shared" si="262"/>
        <v>0.44054385284025538</v>
      </c>
      <c r="AY42" s="357">
        <v>33.597312215022797</v>
      </c>
      <c r="AZ42" s="70">
        <f t="shared" si="263"/>
        <v>0.14801089368283118</v>
      </c>
      <c r="BA42" s="70">
        <f>'a28'!Y42</f>
        <v>28.000274690162851</v>
      </c>
      <c r="BB42" s="70">
        <f t="shared" ref="BB42" si="298">BA42/BC42</f>
        <v>0.12335348892589831</v>
      </c>
      <c r="BC42" s="70">
        <f t="shared" ref="BC42" si="299">AU42+AW42+AY42+BA42</f>
        <v>226.99215834084234</v>
      </c>
      <c r="BD42" s="70">
        <f>'a28'!AA42</f>
        <v>67.259508560401912</v>
      </c>
      <c r="BE42" s="70">
        <f t="shared" si="264"/>
        <v>0.29193544634143515</v>
      </c>
      <c r="BF42" s="70">
        <f t="shared" si="112"/>
        <v>100</v>
      </c>
      <c r="BG42" s="70">
        <f t="shared" si="265"/>
        <v>0.43404338299508188</v>
      </c>
      <c r="BH42" s="357">
        <v>35.668209227317348</v>
      </c>
      <c r="BI42" s="70">
        <f t="shared" si="266"/>
        <v>0.15481550198401217</v>
      </c>
      <c r="BJ42" s="70">
        <f>'a28'!AC42</f>
        <v>27.463998611590775</v>
      </c>
      <c r="BK42" s="70">
        <f t="shared" si="267"/>
        <v>0.11920566867947091</v>
      </c>
      <c r="BL42" s="70">
        <f t="shared" si="268"/>
        <v>230.39171639931001</v>
      </c>
      <c r="BM42" s="70">
        <f>'a28'!AE42</f>
        <v>65.721444388700192</v>
      </c>
      <c r="BN42" s="70">
        <f t="shared" si="269"/>
        <v>0.28624442287530522</v>
      </c>
      <c r="BO42" s="70">
        <f t="shared" si="113"/>
        <v>100</v>
      </c>
      <c r="BP42" s="70">
        <f t="shared" si="270"/>
        <v>0.43554189281409128</v>
      </c>
      <c r="BQ42" s="357">
        <v>38.937351308485333</v>
      </c>
      <c r="BR42" s="70">
        <f t="shared" si="271"/>
        <v>0.16958847690064938</v>
      </c>
      <c r="BS42" s="70">
        <f>'a28'!AG42</f>
        <v>24.940243223932562</v>
      </c>
      <c r="BT42" s="70">
        <f t="shared" si="272"/>
        <v>0.10862520740995403</v>
      </c>
      <c r="BU42" s="70">
        <f t="shared" si="273"/>
        <v>229.59903892111811</v>
      </c>
      <c r="BV42" s="70">
        <f>'a28'!AI42</f>
        <v>65.057464543611303</v>
      </c>
      <c r="BW42" s="70">
        <f t="shared" si="274"/>
        <v>0.28434917928756687</v>
      </c>
      <c r="BX42" s="70">
        <f t="shared" si="114"/>
        <v>100</v>
      </c>
      <c r="BY42" s="70">
        <f t="shared" si="275"/>
        <v>0.43707387197199066</v>
      </c>
      <c r="BZ42" s="357">
        <v>38.955087076076993</v>
      </c>
      <c r="CA42" s="70">
        <f t="shared" si="276"/>
        <v>0.17026250741347024</v>
      </c>
      <c r="CB42" s="70">
        <f>'a28'!AK42</f>
        <v>24.781724159872329</v>
      </c>
      <c r="CC42" s="70">
        <f t="shared" si="277"/>
        <v>0.10831444132697227</v>
      </c>
      <c r="CD42" s="70">
        <f t="shared" si="278"/>
        <v>228.79427577956062</v>
      </c>
      <c r="CE42" s="70">
        <f>'a28'!AM42</f>
        <v>68.342098917832615</v>
      </c>
      <c r="CF42" s="70">
        <f t="shared" si="279"/>
        <v>0.29389015288496928</v>
      </c>
      <c r="CG42" s="70">
        <f t="shared" si="115"/>
        <v>100</v>
      </c>
      <c r="CH42" s="70">
        <f t="shared" si="280"/>
        <v>0.43002798792924407</v>
      </c>
      <c r="CI42" s="357">
        <v>38.905704307334112</v>
      </c>
      <c r="CJ42" s="70">
        <f t="shared" si="281"/>
        <v>0.16730541742253013</v>
      </c>
      <c r="CK42" s="70">
        <f>'a28'!AO42</f>
        <v>25.295200502427384</v>
      </c>
      <c r="CL42" s="70">
        <f t="shared" si="282"/>
        <v>0.10877644176325652</v>
      </c>
      <c r="CM42" s="70">
        <f t="shared" si="283"/>
        <v>232.54300372759411</v>
      </c>
      <c r="CN42" s="70">
        <f>'a28'!AQ42</f>
        <v>67.518260726989894</v>
      </c>
      <c r="CO42" s="70">
        <f t="shared" si="284"/>
        <v>0.29403684709869299</v>
      </c>
      <c r="CP42" s="70">
        <f t="shared" si="116"/>
        <v>100</v>
      </c>
      <c r="CQ42" s="70">
        <f t="shared" si="285"/>
        <v>0.43549233041951579</v>
      </c>
      <c r="CR42" s="357">
        <v>33.852959764061517</v>
      </c>
      <c r="CS42" s="70">
        <f t="shared" si="286"/>
        <v>0.14742704339249252</v>
      </c>
      <c r="CT42" s="70">
        <f>'a28'!AS42</f>
        <v>28.25394857603321</v>
      </c>
      <c r="CU42" s="70">
        <f t="shared" si="287"/>
        <v>0.12304377908929862</v>
      </c>
      <c r="CV42" s="70">
        <f t="shared" si="288"/>
        <v>229.62516906708464</v>
      </c>
    </row>
    <row r="43" spans="1:100" s="82" customFormat="1" ht="15.75" customHeight="1">
      <c r="B43" s="70"/>
      <c r="C43" s="70"/>
      <c r="D43" s="70"/>
      <c r="E43" s="70"/>
      <c r="F43" s="18"/>
      <c r="G43" s="70"/>
      <c r="H43" s="70"/>
      <c r="I43" s="70"/>
      <c r="J43" s="70"/>
      <c r="K43" s="70"/>
      <c r="L43" s="70"/>
      <c r="M43" s="70"/>
      <c r="N43" s="70"/>
      <c r="O43" s="18"/>
      <c r="P43" s="70"/>
      <c r="Q43" s="70"/>
      <c r="R43" s="70"/>
      <c r="S43" s="70"/>
      <c r="T43" s="70"/>
      <c r="U43" s="70"/>
      <c r="V43" s="70"/>
      <c r="W43" s="70"/>
      <c r="X43" s="18"/>
      <c r="Y43" s="70"/>
      <c r="Z43" s="70"/>
      <c r="AA43" s="70"/>
      <c r="AB43" s="70"/>
      <c r="AC43" s="70"/>
      <c r="AD43" s="70"/>
      <c r="AE43" s="70"/>
      <c r="AF43" s="70"/>
      <c r="AG43" s="18"/>
      <c r="AH43" s="70"/>
      <c r="AI43" s="70"/>
      <c r="AJ43" s="70"/>
      <c r="AK43" s="70"/>
      <c r="AL43" s="70"/>
      <c r="AM43" s="70"/>
      <c r="AN43" s="70"/>
      <c r="AO43" s="70"/>
      <c r="AP43" s="18"/>
      <c r="AQ43" s="70"/>
      <c r="AR43" s="70"/>
      <c r="AS43" s="70"/>
      <c r="AT43" s="70"/>
      <c r="AU43" s="70"/>
      <c r="AV43" s="70"/>
      <c r="AW43" s="70"/>
      <c r="AX43" s="70"/>
      <c r="AY43" s="18"/>
      <c r="AZ43" s="70"/>
      <c r="BA43" s="70"/>
      <c r="BB43" s="70"/>
      <c r="BC43" s="70"/>
      <c r="BD43" s="70"/>
      <c r="BE43" s="70"/>
      <c r="BF43" s="70"/>
      <c r="BG43" s="70"/>
      <c r="BH43" s="18"/>
      <c r="BI43" s="70"/>
      <c r="BJ43" s="70"/>
      <c r="BK43" s="70"/>
      <c r="BL43" s="70"/>
      <c r="BM43" s="70"/>
      <c r="BN43" s="70"/>
      <c r="BO43" s="70"/>
      <c r="BP43" s="70"/>
      <c r="BQ43" s="18"/>
      <c r="BR43" s="70"/>
      <c r="BS43" s="70"/>
      <c r="BT43" s="70"/>
      <c r="BU43" s="70"/>
      <c r="BV43" s="70"/>
      <c r="BW43" s="70"/>
      <c r="BX43" s="70"/>
      <c r="BY43" s="70"/>
      <c r="BZ43" s="18"/>
      <c r="CA43" s="70"/>
      <c r="CB43" s="70"/>
      <c r="CC43" s="70"/>
      <c r="CD43" s="70"/>
      <c r="CE43" s="70"/>
      <c r="CF43" s="70"/>
      <c r="CG43" s="70"/>
      <c r="CH43" s="70"/>
      <c r="CI43" s="18"/>
      <c r="CJ43" s="70"/>
      <c r="CK43" s="70"/>
      <c r="CL43" s="70"/>
      <c r="CM43" s="70"/>
      <c r="CN43" s="70"/>
      <c r="CO43" s="70"/>
      <c r="CP43" s="70"/>
      <c r="CQ43" s="70"/>
      <c r="CR43" s="18"/>
      <c r="CS43" s="70"/>
      <c r="CT43" s="70"/>
      <c r="CU43" s="70"/>
      <c r="CV43" s="70"/>
    </row>
    <row r="44" spans="1:100" s="23" customFormat="1" ht="15.75" customHeight="1">
      <c r="B44" s="23" t="s">
        <v>340</v>
      </c>
      <c r="K44" s="23" t="s">
        <v>340</v>
      </c>
      <c r="T44" s="23" t="s">
        <v>340</v>
      </c>
      <c r="AC44" s="23" t="s">
        <v>340</v>
      </c>
      <c r="AL44" s="23" t="s">
        <v>340</v>
      </c>
      <c r="AU44" s="23" t="s">
        <v>340</v>
      </c>
      <c r="BD44" s="23" t="s">
        <v>340</v>
      </c>
      <c r="BM44" s="23" t="s">
        <v>340</v>
      </c>
      <c r="BV44" s="23" t="s">
        <v>340</v>
      </c>
      <c r="CE44" s="23" t="s">
        <v>340</v>
      </c>
      <c r="CN44" s="23" t="s">
        <v>340</v>
      </c>
    </row>
    <row r="45" spans="1:100" s="5" customFormat="1" ht="15.75" customHeight="1">
      <c r="A45" s="5" t="s">
        <v>989</v>
      </c>
      <c r="B45" s="70">
        <f>(POWER(B42/B5, 1/37)-1)*100</f>
        <v>-5.5336158621510645E-2</v>
      </c>
      <c r="C45" s="70">
        <f t="shared" ref="C45:BN45" si="300">(POWER(C42/C5, 1/37)-1)*100</f>
        <v>6.946252510799944E-2</v>
      </c>
      <c r="D45" s="70">
        <f t="shared" si="300"/>
        <v>0</v>
      </c>
      <c r="E45" s="70">
        <f t="shared" si="300"/>
        <v>0.12486778076274963</v>
      </c>
      <c r="F45" s="70">
        <f t="shared" si="300"/>
        <v>-1.1103697779365151</v>
      </c>
      <c r="G45" s="70">
        <f t="shared" si="300"/>
        <v>-0.98688849127374079</v>
      </c>
      <c r="H45" s="70">
        <f t="shared" si="300"/>
        <v>1.0128685370496049</v>
      </c>
      <c r="I45" s="70">
        <f t="shared" si="300"/>
        <v>1.1390010642766013</v>
      </c>
      <c r="J45" s="70">
        <f t="shared" si="300"/>
        <v>-0.12471205558658438</v>
      </c>
      <c r="K45" s="70">
        <f t="shared" si="300"/>
        <v>0.10415482337111648</v>
      </c>
      <c r="L45" s="70">
        <f t="shared" si="300"/>
        <v>0.31789392540959582</v>
      </c>
      <c r="M45" s="70">
        <f t="shared" si="300"/>
        <v>0</v>
      </c>
      <c r="N45" s="70">
        <f t="shared" si="300"/>
        <v>0.21351671408205153</v>
      </c>
      <c r="O45" s="70">
        <f t="shared" si="300"/>
        <v>-2.1951011973878276</v>
      </c>
      <c r="P45" s="70">
        <f t="shared" si="300"/>
        <v>-1.9862713912532137</v>
      </c>
      <c r="Q45" s="70">
        <f t="shared" si="300"/>
        <v>1.9924122094280072</v>
      </c>
      <c r="R45" s="70">
        <f t="shared" si="300"/>
        <v>2.2101830565905978</v>
      </c>
      <c r="S45" s="70">
        <f t="shared" si="300"/>
        <v>-0.21306179154577665</v>
      </c>
      <c r="T45" s="70">
        <f t="shared" si="300"/>
        <v>7.0137832122396659E-2</v>
      </c>
      <c r="U45" s="70">
        <f t="shared" si="300"/>
        <v>0.18824611574062011</v>
      </c>
      <c r="V45" s="70">
        <f t="shared" si="300"/>
        <v>0</v>
      </c>
      <c r="W45" s="70">
        <f t="shared" si="300"/>
        <v>0.11802550308899207</v>
      </c>
      <c r="X45" s="70">
        <f t="shared" si="300"/>
        <v>-1.3470231926875575</v>
      </c>
      <c r="Y45" s="70">
        <f t="shared" si="300"/>
        <v>-1.2305875204984607</v>
      </c>
      <c r="Z45" s="70">
        <f t="shared" si="300"/>
        <v>1.3579017072380628</v>
      </c>
      <c r="AA45" s="70">
        <f t="shared" si="300"/>
        <v>1.4775298806484871</v>
      </c>
      <c r="AB45" s="70">
        <f t="shared" si="300"/>
        <v>-0.11788636711114187</v>
      </c>
      <c r="AC45" s="70">
        <f t="shared" si="300"/>
        <v>-1.2534187154500387E-2</v>
      </c>
      <c r="AD45" s="70">
        <f t="shared" si="300"/>
        <v>0.15527113165931805</v>
      </c>
      <c r="AE45" s="70">
        <f t="shared" si="300"/>
        <v>0</v>
      </c>
      <c r="AF45" s="70">
        <f t="shared" si="300"/>
        <v>0.1678263544832026</v>
      </c>
      <c r="AG45" s="70">
        <f t="shared" si="300"/>
        <v>-1.66695669301411</v>
      </c>
      <c r="AH45" s="70">
        <f t="shared" si="300"/>
        <v>-1.5019279311796141</v>
      </c>
      <c r="AI45" s="70">
        <f t="shared" si="300"/>
        <v>1.3231456098641958</v>
      </c>
      <c r="AJ45" s="70">
        <f t="shared" si="300"/>
        <v>1.4931925513889333</v>
      </c>
      <c r="AK45" s="70">
        <f t="shared" si="300"/>
        <v>-0.16754516953305654</v>
      </c>
      <c r="AL45" s="70">
        <f t="shared" si="300"/>
        <v>-1.7333435097133254E-2</v>
      </c>
      <c r="AM45" s="70">
        <f t="shared" si="300"/>
        <v>0.16556496257864595</v>
      </c>
      <c r="AN45" s="70">
        <f t="shared" si="300"/>
        <v>0</v>
      </c>
      <c r="AO45" s="70">
        <f t="shared" si="300"/>
        <v>0.1829301057469479</v>
      </c>
      <c r="AP45" s="70">
        <f t="shared" si="300"/>
        <v>-1.7874007383008705</v>
      </c>
      <c r="AQ45" s="70">
        <f t="shared" si="300"/>
        <v>-1.6077403266146373</v>
      </c>
      <c r="AR45" s="70">
        <f t="shared" si="300"/>
        <v>1.5300923584148141</v>
      </c>
      <c r="AS45" s="70">
        <f t="shared" si="300"/>
        <v>1.7158214637310154</v>
      </c>
      <c r="AT45" s="70">
        <f t="shared" si="300"/>
        <v>-0.18259608254005411</v>
      </c>
      <c r="AU45" s="70">
        <f t="shared" si="300"/>
        <v>-0.17402324918146528</v>
      </c>
      <c r="AV45" s="70">
        <f t="shared" si="300"/>
        <v>-1.7805295155159939E-3</v>
      </c>
      <c r="AW45" s="70">
        <f t="shared" si="300"/>
        <v>0</v>
      </c>
      <c r="AX45" s="70">
        <f t="shared" si="300"/>
        <v>0.17254298457394235</v>
      </c>
      <c r="AY45" s="70">
        <f t="shared" si="300"/>
        <v>-1.2282873108458214</v>
      </c>
      <c r="AZ45" s="70">
        <f t="shared" si="300"/>
        <v>-1.0578636498571603</v>
      </c>
      <c r="BA45" s="70">
        <f t="shared" si="300"/>
        <v>1.0364940233077435</v>
      </c>
      <c r="BB45" s="70">
        <f t="shared" si="300"/>
        <v>1.210825405604421</v>
      </c>
      <c r="BC45" s="70">
        <f t="shared" si="300"/>
        <v>-0.17224578655301581</v>
      </c>
      <c r="BD45" s="70">
        <f t="shared" si="300"/>
        <v>-4.810987656979071E-2</v>
      </c>
      <c r="BE45" s="70">
        <f t="shared" si="300"/>
        <v>7.5643278084491783E-2</v>
      </c>
      <c r="BF45" s="70">
        <f t="shared" si="300"/>
        <v>0</v>
      </c>
      <c r="BG45" s="70">
        <f t="shared" si="300"/>
        <v>0.12381272080144168</v>
      </c>
      <c r="BH45" s="70">
        <f t="shared" si="300"/>
        <v>-1.0543813262615886</v>
      </c>
      <c r="BI45" s="70">
        <f t="shared" si="300"/>
        <v>-0.93187406366781467</v>
      </c>
      <c r="BJ45" s="70">
        <f t="shared" si="300"/>
        <v>0.87174060682098098</v>
      </c>
      <c r="BK45" s="70">
        <f t="shared" si="300"/>
        <v>0.99663265338605367</v>
      </c>
      <c r="BL45" s="70">
        <f t="shared" si="300"/>
        <v>-0.12365961446823004</v>
      </c>
      <c r="BM45" s="70">
        <f t="shared" si="300"/>
        <v>2.4717842889043773E-2</v>
      </c>
      <c r="BN45" s="70">
        <f t="shared" si="300"/>
        <v>8.6639438773650213E-2</v>
      </c>
      <c r="BO45" s="70">
        <f t="shared" ref="BO45:CV45" si="301">(POWER(BO42/BO5, 1/37)-1)*100</f>
        <v>0</v>
      </c>
      <c r="BP45" s="70">
        <f t="shared" si="301"/>
        <v>6.1906293984104188E-2</v>
      </c>
      <c r="BQ45" s="70">
        <f t="shared" si="301"/>
        <v>-0.70842400349878654</v>
      </c>
      <c r="BR45" s="70">
        <f t="shared" si="301"/>
        <v>-0.64695626856093869</v>
      </c>
      <c r="BS45" s="70">
        <f t="shared" si="301"/>
        <v>0.71788498482918683</v>
      </c>
      <c r="BT45" s="70">
        <f t="shared" si="301"/>
        <v>0.7802356948024558</v>
      </c>
      <c r="BU45" s="70">
        <f t="shared" si="301"/>
        <v>-6.1867993801978383E-2</v>
      </c>
      <c r="BV45" s="70">
        <f t="shared" si="301"/>
        <v>6.4581059822699238E-2</v>
      </c>
      <c r="BW45" s="70">
        <f t="shared" si="301"/>
        <v>0.14130122531992306</v>
      </c>
      <c r="BX45" s="70">
        <f t="shared" si="301"/>
        <v>0</v>
      </c>
      <c r="BY45" s="70">
        <f t="shared" si="301"/>
        <v>7.6670650778365435E-2</v>
      </c>
      <c r="BZ45" s="70">
        <f t="shared" si="301"/>
        <v>-0.82726629262976914</v>
      </c>
      <c r="CA45" s="70">
        <f t="shared" si="301"/>
        <v>-0.75122991230163194</v>
      </c>
      <c r="CB45" s="70">
        <f t="shared" si="301"/>
        <v>0.73772426292271209</v>
      </c>
      <c r="CC45" s="70">
        <f t="shared" si="301"/>
        <v>0.81496053169440863</v>
      </c>
      <c r="CD45" s="70">
        <f t="shared" si="301"/>
        <v>-7.6611911926915965E-2</v>
      </c>
      <c r="CE45" s="70">
        <f t="shared" si="301"/>
        <v>-2.0530056439582722E-2</v>
      </c>
      <c r="CF45" s="70">
        <f t="shared" si="301"/>
        <v>5.8273861027147156E-2</v>
      </c>
      <c r="CG45" s="70">
        <f t="shared" si="301"/>
        <v>0</v>
      </c>
      <c r="CH45" s="70">
        <f t="shared" si="301"/>
        <v>7.8820099277598921E-2</v>
      </c>
      <c r="CI45" s="70">
        <f t="shared" si="301"/>
        <v>-0.91804262786328028</v>
      </c>
      <c r="CJ45" s="70">
        <f t="shared" si="301"/>
        <v>-0.83994613069636737</v>
      </c>
      <c r="CK45" s="70">
        <f t="shared" si="301"/>
        <v>1.2748261233252345</v>
      </c>
      <c r="CL45" s="70">
        <f t="shared" si="301"/>
        <v>1.3546510418188662</v>
      </c>
      <c r="CM45" s="70">
        <f t="shared" si="301"/>
        <v>-7.8758022126368399E-2</v>
      </c>
      <c r="CN45" s="70">
        <f t="shared" si="301"/>
        <v>-2.5513341290350766E-2</v>
      </c>
      <c r="CO45" s="70">
        <f t="shared" si="301"/>
        <v>5.7563934777959958E-2</v>
      </c>
      <c r="CP45" s="70">
        <f t="shared" si="301"/>
        <v>0</v>
      </c>
      <c r="CQ45" s="70">
        <f t="shared" si="301"/>
        <v>8.3098477266418946E-2</v>
      </c>
      <c r="CR45" s="70">
        <f t="shared" si="301"/>
        <v>-1.0185259347227693</v>
      </c>
      <c r="CS45" s="70">
        <f t="shared" si="301"/>
        <v>-0.93627383699866895</v>
      </c>
      <c r="CT45" s="70">
        <f t="shared" si="301"/>
        <v>1.05092560602289</v>
      </c>
      <c r="CU45" s="70">
        <f t="shared" si="301"/>
        <v>1.1348973864651057</v>
      </c>
      <c r="CV45" s="70">
        <f t="shared" si="301"/>
        <v>-8.3029481032004249E-2</v>
      </c>
    </row>
    <row r="46" spans="1:100" ht="15.75" customHeight="1"/>
    <row r="47" spans="1:100">
      <c r="B47" s="395" t="s">
        <v>960</v>
      </c>
      <c r="C47" s="395"/>
      <c r="D47" s="395"/>
      <c r="E47" s="395"/>
      <c r="F47" s="395"/>
      <c r="G47" s="395"/>
      <c r="H47" s="395"/>
      <c r="I47" s="395"/>
      <c r="J47" s="395"/>
      <c r="K47" s="1" t="s">
        <v>892</v>
      </c>
      <c r="T47" s="1" t="s">
        <v>892</v>
      </c>
      <c r="AC47" s="1" t="s">
        <v>892</v>
      </c>
      <c r="AL47" s="1" t="s">
        <v>892</v>
      </c>
      <c r="AU47" s="1" t="s">
        <v>892</v>
      </c>
      <c r="BD47" s="1" t="s">
        <v>892</v>
      </c>
      <c r="BM47" s="1" t="s">
        <v>892</v>
      </c>
      <c r="BV47" s="1" t="s">
        <v>892</v>
      </c>
      <c r="CE47" s="1" t="s">
        <v>892</v>
      </c>
      <c r="CN47" s="1" t="s">
        <v>892</v>
      </c>
    </row>
    <row r="48" spans="1:100" hidden="1">
      <c r="B48" s="1" t="s">
        <v>912</v>
      </c>
    </row>
    <row r="49" spans="2:10" ht="44.25" customHeight="1">
      <c r="B49" s="384" t="s">
        <v>1005</v>
      </c>
      <c r="C49" s="384"/>
      <c r="D49" s="384"/>
      <c r="E49" s="384"/>
      <c r="F49" s="384"/>
      <c r="G49" s="384"/>
      <c r="H49" s="384"/>
      <c r="I49" s="384"/>
      <c r="J49" s="384"/>
    </row>
    <row r="50" spans="2:10">
      <c r="B50" s="82" t="s">
        <v>1230</v>
      </c>
    </row>
    <row r="230" spans="2:2">
      <c r="B230" s="1">
        <v>1998</v>
      </c>
    </row>
    <row r="231" spans="2:2">
      <c r="B231" s="1">
        <v>1999</v>
      </c>
    </row>
    <row r="232" spans="2:2">
      <c r="B232" s="1">
        <v>2000</v>
      </c>
    </row>
    <row r="233" spans="2:2">
      <c r="B233" s="1">
        <v>2001</v>
      </c>
    </row>
    <row r="234" spans="2:2">
      <c r="B234" s="1">
        <v>2002</v>
      </c>
    </row>
    <row r="235" spans="2:2">
      <c r="B235" s="1">
        <v>2003</v>
      </c>
    </row>
    <row r="236" spans="2:2">
      <c r="B236" s="1">
        <v>2004</v>
      </c>
    </row>
    <row r="237" spans="2:2">
      <c r="B237" s="1">
        <v>2005</v>
      </c>
    </row>
  </sheetData>
  <mergeCells count="2">
    <mergeCell ref="B47:J47"/>
    <mergeCell ref="B49:J49"/>
  </mergeCells>
  <phoneticPr fontId="16" type="noConversion"/>
  <pageMargins left="0.55118110236220474" right="0.55118110236220474" top="0.98425196850393704" bottom="0.98425196850393704" header="0.51181102362204722" footer="0.51181102362204722"/>
  <pageSetup scale="59" orientation="landscape" r:id="rId1"/>
  <headerFooter alignWithMargins="0"/>
  <colBreaks count="10" manualBreakCount="10">
    <brk id="10" max="1048575" man="1"/>
    <brk id="19" max="1048575" man="1"/>
    <brk id="28" max="1048575" man="1"/>
    <brk id="37" max="1048575" man="1"/>
    <brk id="46" max="1048575" man="1"/>
    <brk id="55" max="1048575" man="1"/>
    <brk id="64" max="1048575" man="1"/>
    <brk id="73" max="1048575" man="1"/>
    <brk id="82" max="1048575" man="1"/>
    <brk id="91" max="1048575" man="1"/>
  </colBreaks>
</worksheet>
</file>

<file path=xl/worksheets/sheet69.xml><?xml version="1.0" encoding="utf-8"?>
<worksheet xmlns="http://schemas.openxmlformats.org/spreadsheetml/2006/main" xmlns:r="http://schemas.openxmlformats.org/officeDocument/2006/relationships">
  <dimension ref="A1:L47"/>
  <sheetViews>
    <sheetView view="pageBreakPreview" zoomScaleSheetLayoutView="100" workbookViewId="0">
      <selection activeCell="C53" sqref="C53"/>
    </sheetView>
  </sheetViews>
  <sheetFormatPr defaultRowHeight="12.75"/>
  <cols>
    <col min="1" max="1" width="9.125" style="1" bestFit="1" customWidth="1"/>
    <col min="2" max="2" width="13.625" style="1" customWidth="1"/>
    <col min="3" max="3" width="14.75" style="1" bestFit="1" customWidth="1"/>
    <col min="4" max="4" width="15" style="1" bestFit="1" customWidth="1"/>
    <col min="5" max="5" width="12.625" style="1" bestFit="1" customWidth="1"/>
    <col min="6" max="6" width="15.25" style="1" bestFit="1" customWidth="1"/>
    <col min="7" max="7" width="8.75" style="1" bestFit="1" customWidth="1"/>
    <col min="8" max="8" width="8.25" style="1" bestFit="1" customWidth="1"/>
    <col min="9" max="9" width="10" style="1" bestFit="1" customWidth="1"/>
    <col min="10" max="10" width="15.125" style="1" bestFit="1" customWidth="1"/>
    <col min="11" max="11" width="8.125" style="1" bestFit="1" customWidth="1"/>
    <col min="12" max="12" width="11.875" style="1" bestFit="1" customWidth="1"/>
    <col min="13" max="16384" width="9" style="1"/>
  </cols>
  <sheetData>
    <row r="1" spans="1:12">
      <c r="A1" s="29" t="s">
        <v>982</v>
      </c>
    </row>
    <row r="3" spans="1:12" s="280" customFormat="1" ht="25.5">
      <c r="B3" s="280" t="s">
        <v>264</v>
      </c>
      <c r="C3" s="277" t="s">
        <v>785</v>
      </c>
      <c r="D3" s="280" t="s">
        <v>281</v>
      </c>
      <c r="E3" s="280" t="s">
        <v>282</v>
      </c>
      <c r="F3" s="280" t="s">
        <v>283</v>
      </c>
      <c r="G3" s="280" t="s">
        <v>284</v>
      </c>
      <c r="H3" s="280" t="s">
        <v>285</v>
      </c>
      <c r="I3" s="280" t="s">
        <v>286</v>
      </c>
      <c r="J3" s="280" t="s">
        <v>287</v>
      </c>
      <c r="K3" s="280" t="s">
        <v>288</v>
      </c>
      <c r="L3" s="280" t="s">
        <v>289</v>
      </c>
    </row>
    <row r="4" spans="1:12">
      <c r="A4" s="1">
        <v>1981</v>
      </c>
      <c r="B4" s="78">
        <f>('a30-1'!B4*1000000)/'a1'!$F$8</f>
        <v>35107.573897815528</v>
      </c>
      <c r="C4" s="78">
        <f>('a30-1'!C4*1000000)/'a1'!$L8</f>
        <v>26858.936697595349</v>
      </c>
      <c r="D4" s="78">
        <f>('a30-1'!D4*1000000)/'a1'!$R8</f>
        <v>21359.600488866945</v>
      </c>
      <c r="E4" s="78">
        <f>('a30-1'!E4*1000000)/'a1'!$X8</f>
        <v>24115.919243956105</v>
      </c>
      <c r="F4" s="78">
        <f>('a30-1'!F4*1000000)/'a1'!$AD8</f>
        <v>23920.004303279267</v>
      </c>
      <c r="G4" s="78">
        <f>('a30-1'!G4*1000000)/'a1'!$AJ8</f>
        <v>29950.328437759796</v>
      </c>
      <c r="H4" s="78">
        <f>('a30-1'!H4*1000000)/'a1'!$AP8</f>
        <v>34951.316831977536</v>
      </c>
      <c r="I4" s="78">
        <f>('a30-1'!I4*1000000)/'a1'!$AV8</f>
        <v>30649.561342095225</v>
      </c>
      <c r="J4" s="78">
        <f>('a30-1'!J4*1000000)/'a1'!$BB8</f>
        <v>43040.340903850236</v>
      </c>
      <c r="K4" s="78">
        <f>('a30-1'!K4*1000000)/'a1'!$BH8</f>
        <v>54094.881768789193</v>
      </c>
      <c r="L4" s="78">
        <f>('a30-1'!L4*1000000)/'a1'!$BN8</f>
        <v>37018.168387133752</v>
      </c>
    </row>
    <row r="5" spans="1:12">
      <c r="A5" s="1">
        <v>1982</v>
      </c>
      <c r="B5" s="78">
        <f>('a30-1'!B5*1000000)/'a1'!F9</f>
        <v>33586.652387858361</v>
      </c>
      <c r="C5" s="78">
        <f>('a30-1'!C5*1000000)/'a1'!$L9</f>
        <v>27088.071523802053</v>
      </c>
      <c r="D5" s="78">
        <f>('a30-1'!D5*1000000)/'a1'!$R9</f>
        <v>21361.297213321683</v>
      </c>
      <c r="E5" s="78">
        <f>('a30-1'!E5*1000000)/'a1'!$X9</f>
        <v>25088.529261802156</v>
      </c>
      <c r="F5" s="78">
        <f>('a30-1'!F5*1000000)/'a1'!$AD9</f>
        <v>24008.52631326003</v>
      </c>
      <c r="G5" s="78">
        <f>('a30-1'!G5*1000000)/'a1'!$AJ9</f>
        <v>28688.130363182496</v>
      </c>
      <c r="H5" s="78">
        <f>('a30-1'!H5*1000000)/'a1'!$AP9</f>
        <v>33432.440746307744</v>
      </c>
      <c r="I5" s="78">
        <f>('a30-1'!I5*1000000)/'a1'!$AV9</f>
        <v>29652.973907985273</v>
      </c>
      <c r="J5" s="78">
        <f>('a30-1'!J5*1000000)/'a1'!$BB9</f>
        <v>41513.021725512932</v>
      </c>
      <c r="K5" s="78">
        <f>('a30-1'!K5*1000000)/'a1'!$BH9</f>
        <v>50986.422215630089</v>
      </c>
      <c r="L5" s="78">
        <f>('a30-1'!L5*1000000)/'a1'!$BN9</f>
        <v>34046.778165090858</v>
      </c>
    </row>
    <row r="6" spans="1:12">
      <c r="A6" s="1">
        <v>1983</v>
      </c>
      <c r="B6" s="78">
        <f>('a30-1'!B6*1000000)/'a1'!F10</f>
        <v>34121.407050596077</v>
      </c>
      <c r="C6" s="78">
        <f>('a30-1'!C6*1000000)/'a1'!$L10</f>
        <v>27745.163718739423</v>
      </c>
      <c r="D6" s="78">
        <f>('a30-1'!D6*1000000)/'a1'!$R10</f>
        <v>23197.071189909035</v>
      </c>
      <c r="E6" s="78">
        <f>('a30-1'!E6*1000000)/'a1'!$X10</f>
        <v>25293.421890637794</v>
      </c>
      <c r="F6" s="78">
        <f>('a30-1'!F6*1000000)/'a1'!$AD10</f>
        <v>25518.92586053981</v>
      </c>
      <c r="G6" s="78">
        <f>('a30-1'!G6*1000000)/'a1'!$AJ10</f>
        <v>29115.356469567661</v>
      </c>
      <c r="H6" s="78">
        <f>('a30-1'!H6*1000000)/'a1'!$AP10</f>
        <v>34673.68558926072</v>
      </c>
      <c r="I6" s="78">
        <f>('a30-1'!I6*1000000)/'a1'!$AV10</f>
        <v>29489.918396002082</v>
      </c>
      <c r="J6" s="78">
        <f>('a30-1'!J6*1000000)/'a1'!$BB10</f>
        <v>41839.742162039613</v>
      </c>
      <c r="K6" s="78">
        <f>('a30-1'!K6*1000000)/'a1'!$BH10</f>
        <v>50210.416416867236</v>
      </c>
      <c r="L6" s="78">
        <f>('a30-1'!L6*1000000)/'a1'!$BN10</f>
        <v>33931.189041314501</v>
      </c>
    </row>
    <row r="7" spans="1:12">
      <c r="A7" s="1">
        <v>1984</v>
      </c>
      <c r="B7" s="78">
        <f>('a30-1'!B7*1000000)/'a1'!F11</f>
        <v>35797.91083339422</v>
      </c>
      <c r="C7" s="78">
        <f>('a30-1'!C7*1000000)/'a1'!$L11</f>
        <v>28550.248679027351</v>
      </c>
      <c r="D7" s="78">
        <f>('a30-1'!D7*1000000)/'a1'!$R11</f>
        <v>23371.759518974741</v>
      </c>
      <c r="E7" s="78">
        <f>('a30-1'!E7*1000000)/'a1'!$X11</f>
        <v>26951.318049257468</v>
      </c>
      <c r="F7" s="78">
        <f>('a30-1'!F7*1000000)/'a1'!$AD11</f>
        <v>25886.621290014547</v>
      </c>
      <c r="G7" s="78">
        <f>('a30-1'!G7*1000000)/'a1'!$AJ11</f>
        <v>30337.102373318936</v>
      </c>
      <c r="H7" s="78">
        <f>('a30-1'!H7*1000000)/'a1'!$AP11</f>
        <v>37207.918770297278</v>
      </c>
      <c r="I7" s="78">
        <f>('a30-1'!I7*1000000)/'a1'!$AV11</f>
        <v>31353.504818951122</v>
      </c>
      <c r="J7" s="78">
        <f>('a30-1'!J7*1000000)/'a1'!$BB11</f>
        <v>42583.640099939388</v>
      </c>
      <c r="K7" s="78">
        <f>('a30-1'!K7*1000000)/'a1'!$BH11</f>
        <v>52665.788604152127</v>
      </c>
      <c r="L7" s="78">
        <f>('a30-1'!L7*1000000)/'a1'!$BN11</f>
        <v>33778.040778628798</v>
      </c>
    </row>
    <row r="8" spans="1:12">
      <c r="A8" s="1">
        <v>1985</v>
      </c>
      <c r="B8" s="78">
        <f>('a30-1'!B8*1000000)/'a1'!F12</f>
        <v>37152.762567894984</v>
      </c>
      <c r="C8" s="78">
        <f>('a30-1'!C8*1000000)/'a1'!$L12</f>
        <v>29210.651245090845</v>
      </c>
      <c r="D8" s="78">
        <f>('a30-1'!D8*1000000)/'a1'!$R12</f>
        <v>23186.202681418912</v>
      </c>
      <c r="E8" s="78">
        <f>('a30-1'!E8*1000000)/'a1'!$X12</f>
        <v>28141.396718172869</v>
      </c>
      <c r="F8" s="78">
        <f>('a30-1'!F8*1000000)/'a1'!$AD12</f>
        <v>26733.509657991919</v>
      </c>
      <c r="G8" s="78">
        <f>('a30-1'!G8*1000000)/'a1'!$AJ12</f>
        <v>31178.243818223222</v>
      </c>
      <c r="H8" s="78">
        <f>('a30-1'!H8*1000000)/'a1'!$AP12</f>
        <v>38569.900965683832</v>
      </c>
      <c r="I8" s="78">
        <f>('a30-1'!I8*1000000)/'a1'!$AV12</f>
        <v>33037.565993376411</v>
      </c>
      <c r="J8" s="78">
        <f>('a30-1'!J8*1000000)/'a1'!$BB12</f>
        <v>43309.383683536798</v>
      </c>
      <c r="K8" s="78">
        <f>('a30-1'!K8*1000000)/'a1'!$BH12</f>
        <v>56256.004391783703</v>
      </c>
      <c r="L8" s="78">
        <f>('a30-1'!L8*1000000)/'a1'!$BN12</f>
        <v>35819.263084549893</v>
      </c>
    </row>
    <row r="9" spans="1:12">
      <c r="A9" s="1">
        <v>1986</v>
      </c>
      <c r="B9" s="78">
        <f>('a30-1'!B9*1000000)/'a1'!F13</f>
        <v>37574.312426863806</v>
      </c>
      <c r="C9" s="78">
        <f>('a30-1'!C9*1000000)/'a1'!$L13</f>
        <v>29430.545578217127</v>
      </c>
      <c r="D9" s="78">
        <f>('a30-1'!D9*1000000)/'a1'!$R13</f>
        <v>24128.748948892833</v>
      </c>
      <c r="E9" s="78">
        <f>('a30-1'!E9*1000000)/'a1'!$X13</f>
        <v>28624.870232047033</v>
      </c>
      <c r="F9" s="78">
        <f>('a30-1'!F9*1000000)/'a1'!$AD13</f>
        <v>28477.874372947466</v>
      </c>
      <c r="G9" s="78">
        <f>('a30-1'!G9*1000000)/'a1'!$AJ13</f>
        <v>31428.243470275796</v>
      </c>
      <c r="H9" s="78">
        <f>('a30-1'!H9*1000000)/'a1'!$AP13</f>
        <v>39370.018667298762</v>
      </c>
      <c r="I9" s="78">
        <f>('a30-1'!I9*1000000)/'a1'!$AV13</f>
        <v>32921.015215033272</v>
      </c>
      <c r="J9" s="78">
        <f>('a30-1'!J9*1000000)/'a1'!$BB13</f>
        <v>45440.096741863897</v>
      </c>
      <c r="K9" s="78">
        <f>('a30-1'!K9*1000000)/'a1'!$BH13</f>
        <v>54030.736601546283</v>
      </c>
      <c r="L9" s="78">
        <f>('a30-1'!L9*1000000)/'a1'!$BN13</f>
        <v>35809.777598438683</v>
      </c>
    </row>
    <row r="10" spans="1:12">
      <c r="A10" s="1">
        <v>1987</v>
      </c>
      <c r="B10" s="78">
        <f>('a30-1'!B10*1000000)/'a1'!F14</f>
        <v>38592.596455022707</v>
      </c>
      <c r="C10" s="78">
        <f>('a30-1'!C10*1000000)/'a1'!$L14</f>
        <v>30599.295600808007</v>
      </c>
      <c r="D10" s="78">
        <f>('a30-1'!D10*1000000)/'a1'!$R14</f>
        <v>24704.40994706198</v>
      </c>
      <c r="E10" s="78">
        <f>('a30-1'!E10*1000000)/'a1'!$X14</f>
        <v>29365.290743347738</v>
      </c>
      <c r="F10" s="78">
        <f>('a30-1'!F10*1000000)/'a1'!$AD14</f>
        <v>29833.683261698785</v>
      </c>
      <c r="G10" s="78">
        <f>('a30-1'!G10*1000000)/'a1'!$AJ14</f>
        <v>32397.156938146712</v>
      </c>
      <c r="H10" s="78">
        <f>('a30-1'!H10*1000000)/'a1'!$AP14</f>
        <v>40410.689208124764</v>
      </c>
      <c r="I10" s="78">
        <f>('a30-1'!I10*1000000)/'a1'!$AV14</f>
        <v>33223.686306928517</v>
      </c>
      <c r="J10" s="78">
        <f>('a30-1'!J10*1000000)/'a1'!$BB14</f>
        <v>45700.082978391729</v>
      </c>
      <c r="K10" s="78">
        <f>('a30-1'!K10*1000000)/'a1'!$BH14</f>
        <v>54838.076642124943</v>
      </c>
      <c r="L10" s="78">
        <f>('a30-1'!L10*1000000)/'a1'!$BN14</f>
        <v>37440.166158737091</v>
      </c>
    </row>
    <row r="11" spans="1:12">
      <c r="A11" s="1">
        <v>1988</v>
      </c>
      <c r="B11" s="78">
        <f>('a30-1'!B11*1000000)/'a1'!F15</f>
        <v>39775.495043305687</v>
      </c>
      <c r="C11" s="78">
        <f>('a30-1'!C11*1000000)/'a1'!$L15</f>
        <v>32171.441888615642</v>
      </c>
      <c r="D11" s="78">
        <f>('a30-1'!D11*1000000)/'a1'!$R15</f>
        <v>25129.748083750357</v>
      </c>
      <c r="E11" s="78">
        <f>('a30-1'!E11*1000000)/'a1'!$X15</f>
        <v>29602.682074327699</v>
      </c>
      <c r="F11" s="78">
        <f>('a30-1'!F11*1000000)/'a1'!$AD15</f>
        <v>29825.467002761692</v>
      </c>
      <c r="G11" s="78">
        <f>('a30-1'!G11*1000000)/'a1'!$AJ15</f>
        <v>33423.639956080646</v>
      </c>
      <c r="H11" s="78">
        <f>('a30-1'!H11*1000000)/'a1'!$AP15</f>
        <v>41385.173936995227</v>
      </c>
      <c r="I11" s="78">
        <f>('a30-1'!I11*1000000)/'a1'!$AV15</f>
        <v>32925.585581662061</v>
      </c>
      <c r="J11" s="78">
        <f>('a30-1'!J11*1000000)/'a1'!$BB15</f>
        <v>44154.732670378566</v>
      </c>
      <c r="K11" s="78">
        <f>('a30-1'!K11*1000000)/'a1'!$BH15</f>
        <v>58684.840190603813</v>
      </c>
      <c r="L11" s="78">
        <f>('a30-1'!L11*1000000)/'a1'!$BN15</f>
        <v>38670.061683705426</v>
      </c>
    </row>
    <row r="12" spans="1:12">
      <c r="A12" s="1">
        <v>1989</v>
      </c>
      <c r="B12" s="78">
        <f>('a30-1'!B12*1000000)/'a1'!F16</f>
        <v>39973.411818645312</v>
      </c>
      <c r="C12" s="78">
        <f>('a30-1'!C12*1000000)/'a1'!$L16</f>
        <v>33287.601617202985</v>
      </c>
      <c r="D12" s="78">
        <f>('a30-1'!D12*1000000)/'a1'!$R16</f>
        <v>25669.788633377641</v>
      </c>
      <c r="E12" s="78">
        <f>('a30-1'!E12*1000000)/'a1'!$X16</f>
        <v>30074.980002013628</v>
      </c>
      <c r="F12" s="78">
        <f>('a30-1'!F12*1000000)/'a1'!$AD16</f>
        <v>29695.468414387135</v>
      </c>
      <c r="G12" s="78">
        <f>('a30-1'!G12*1000000)/'a1'!$AJ16</f>
        <v>33095.705956626363</v>
      </c>
      <c r="H12" s="78">
        <f>('a30-1'!H12*1000000)/'a1'!$AP16</f>
        <v>41639.344749069736</v>
      </c>
      <c r="I12" s="78">
        <f>('a30-1'!I12*1000000)/'a1'!$AV16</f>
        <v>33711.967472132434</v>
      </c>
      <c r="J12" s="78">
        <f>('a30-1'!J12*1000000)/'a1'!$BB16</f>
        <v>45288.634239027546</v>
      </c>
      <c r="K12" s="78">
        <f>('a30-1'!K12*1000000)/'a1'!$BH16</f>
        <v>58548.427446389083</v>
      </c>
      <c r="L12" s="78">
        <f>('a30-1'!L12*1000000)/'a1'!$BN16</f>
        <v>38869.780791278572</v>
      </c>
    </row>
    <row r="13" spans="1:12">
      <c r="A13" s="1">
        <v>1990</v>
      </c>
      <c r="B13" s="78">
        <f>('a30-1'!B13*1000000)/'a1'!F17</f>
        <v>39440.09090561753</v>
      </c>
      <c r="C13" s="78">
        <f>('a30-1'!C13*1000000)/'a1'!$L17</f>
        <v>33394.646048967035</v>
      </c>
      <c r="D13" s="78">
        <f>('a30-1'!D13*1000000)/'a1'!$R17</f>
        <v>25674.059077942395</v>
      </c>
      <c r="E13" s="78">
        <f>('a30-1'!E13*1000000)/'a1'!$X17</f>
        <v>29573.255452517489</v>
      </c>
      <c r="F13" s="78">
        <f>('a30-1'!F13*1000000)/'a1'!$AD17</f>
        <v>29196.547754797637</v>
      </c>
      <c r="G13" s="78">
        <f>('a30-1'!G13*1000000)/'a1'!$AJ17</f>
        <v>32936.467216027013</v>
      </c>
      <c r="H13" s="78">
        <f>('a30-1'!H13*1000000)/'a1'!$AP17</f>
        <v>40216.856685307219</v>
      </c>
      <c r="I13" s="78">
        <f>('a30-1'!I13*1000000)/'a1'!$AV17</f>
        <v>34632.958845543915</v>
      </c>
      <c r="J13" s="78">
        <f>('a30-1'!J13*1000000)/'a1'!$BB17</f>
        <v>49249.449503685028</v>
      </c>
      <c r="K13" s="78">
        <f>('a30-1'!K13*1000000)/'a1'!$BH17</f>
        <v>58705.041392768944</v>
      </c>
      <c r="L13" s="78">
        <f>('a30-1'!L13*1000000)/'a1'!$BN17</f>
        <v>38312.499183654501</v>
      </c>
    </row>
    <row r="14" spans="1:12">
      <c r="A14" s="1">
        <v>1991</v>
      </c>
      <c r="B14" s="78">
        <f>('a30-1'!B14*1000000)/'a1'!F18</f>
        <v>38140.385242294047</v>
      </c>
      <c r="C14" s="78">
        <f>('a30-1'!C14*1000000)/'a1'!$L18</f>
        <v>33420.513280565312</v>
      </c>
      <c r="D14" s="78">
        <f>('a30-1'!D14*1000000)/'a1'!$R18</f>
        <v>25619.587478618385</v>
      </c>
      <c r="E14" s="78">
        <f>('a30-1'!E14*1000000)/'a1'!$X18</f>
        <v>29062.186806328958</v>
      </c>
      <c r="F14" s="78">
        <f>('a30-1'!F14*1000000)/'a1'!$AD18</f>
        <v>28898.81124030436</v>
      </c>
      <c r="G14" s="78">
        <f>('a30-1'!G14*1000000)/'a1'!$AJ18</f>
        <v>31777.616536557452</v>
      </c>
      <c r="H14" s="78">
        <f>('a30-1'!H14*1000000)/'a1'!$AP18</f>
        <v>38364.574517731031</v>
      </c>
      <c r="I14" s="78">
        <f>('a30-1'!I14*1000000)/'a1'!$AV18</f>
        <v>33348.834358924447</v>
      </c>
      <c r="J14" s="78">
        <f>('a30-1'!J14*1000000)/'a1'!$BB18</f>
        <v>49874.689966121914</v>
      </c>
      <c r="K14" s="78">
        <f>('a30-1'!K14*1000000)/'a1'!$BH18</f>
        <v>57951.877594697537</v>
      </c>
      <c r="L14" s="78">
        <f>('a30-1'!L14*1000000)/'a1'!$BN18</f>
        <v>37505.331545826695</v>
      </c>
    </row>
    <row r="15" spans="1:12">
      <c r="A15" s="1">
        <v>1992</v>
      </c>
      <c r="B15" s="78">
        <f>('a30-1'!B15*1000000)/'a1'!F19</f>
        <v>38030.910431061515</v>
      </c>
      <c r="C15" s="78">
        <f>('a30-1'!C15*1000000)/'a1'!$L19</f>
        <v>32730.055903287142</v>
      </c>
      <c r="D15" s="78">
        <f>('a30-1'!D15*1000000)/'a1'!$R19</f>
        <v>26332.484884618618</v>
      </c>
      <c r="E15" s="78">
        <f>('a30-1'!E15*1000000)/'a1'!$X19</f>
        <v>29285.95433579386</v>
      </c>
      <c r="F15" s="78">
        <f>('a30-1'!F15*1000000)/'a1'!$AD19</f>
        <v>29195.811907432086</v>
      </c>
      <c r="G15" s="78">
        <f>('a30-1'!G15*1000000)/'a1'!$AJ19</f>
        <v>31698.267653631992</v>
      </c>
      <c r="H15" s="78">
        <f>('a30-1'!H15*1000000)/'a1'!$AP19</f>
        <v>38361.34467691461</v>
      </c>
      <c r="I15" s="78">
        <f>('a30-1'!I15*1000000)/'a1'!$AV19</f>
        <v>33497.230582849297</v>
      </c>
      <c r="J15" s="78">
        <f>('a30-1'!J15*1000000)/'a1'!$BB19</f>
        <v>47608.802832683432</v>
      </c>
      <c r="K15" s="78">
        <f>('a30-1'!K15*1000000)/'a1'!$BH19</f>
        <v>57443.16040889256</v>
      </c>
      <c r="L15" s="78">
        <f>('a30-1'!L15*1000000)/'a1'!$BN19</f>
        <v>37491.041575737101</v>
      </c>
    </row>
    <row r="16" spans="1:12">
      <c r="A16" s="1">
        <v>1993</v>
      </c>
      <c r="B16" s="78">
        <f>('a30-1'!B16*1000000)/'a1'!F20</f>
        <v>38616.17965551329</v>
      </c>
      <c r="C16" s="78">
        <f>('a30-1'!C16*1000000)/'a1'!$L20</f>
        <v>33203.040810239028</v>
      </c>
      <c r="D16" s="78">
        <f>('a30-1'!D16*1000000)/'a1'!$R20</f>
        <v>26441.816654939968</v>
      </c>
      <c r="E16" s="78">
        <f>('a30-1'!E16*1000000)/'a1'!$X20</f>
        <v>29302.161972021539</v>
      </c>
      <c r="F16" s="78">
        <f>('a30-1'!F16*1000000)/'a1'!$AD20</f>
        <v>30078.310710832626</v>
      </c>
      <c r="G16" s="78">
        <f>('a30-1'!G16*1000000)/'a1'!$AJ20</f>
        <v>32208.315278744456</v>
      </c>
      <c r="H16" s="78">
        <f>('a30-1'!H16*1000000)/'a1'!$AP20</f>
        <v>38481.154136215417</v>
      </c>
      <c r="I16" s="78">
        <f>('a30-1'!I16*1000000)/'a1'!$AV20</f>
        <v>33378.130989300458</v>
      </c>
      <c r="J16" s="78">
        <f>('a30-1'!J16*1000000)/'a1'!$BB20</f>
        <v>50500.546231006061</v>
      </c>
      <c r="K16" s="78">
        <f>('a30-1'!K16*1000000)/'a1'!$BH20</f>
        <v>61102.421482162434</v>
      </c>
      <c r="L16" s="78">
        <f>('a30-1'!L16*1000000)/'a1'!$BN20</f>
        <v>38162.472265604418</v>
      </c>
    </row>
    <row r="17" spans="1:12">
      <c r="A17" s="1">
        <v>1994</v>
      </c>
      <c r="B17" s="78">
        <f>('a30-1'!B17*1000000)/'a1'!F21</f>
        <v>39912.225454983563</v>
      </c>
      <c r="C17" s="78">
        <f>('a30-1'!C17*1000000)/'a1'!$L21</f>
        <v>34835.830144864973</v>
      </c>
      <c r="D17" s="78">
        <f>('a30-1'!D17*1000000)/'a1'!$R21</f>
        <v>27601.040191251301</v>
      </c>
      <c r="E17" s="78">
        <f>('a30-1'!E17*1000000)/'a1'!$X21</f>
        <v>29173.423270336432</v>
      </c>
      <c r="F17" s="78">
        <f>('a30-1'!F17*1000000)/'a1'!$AD21</f>
        <v>30636.443010724022</v>
      </c>
      <c r="G17" s="78">
        <f>('a30-1'!G17*1000000)/'a1'!$AJ21</f>
        <v>33518.005039484022</v>
      </c>
      <c r="H17" s="78">
        <f>('a30-1'!H17*1000000)/'a1'!$AP21</f>
        <v>40088.83880483728</v>
      </c>
      <c r="I17" s="78">
        <f>('a30-1'!I17*1000000)/'a1'!$AV21</f>
        <v>34520.089385076964</v>
      </c>
      <c r="J17" s="78">
        <f>('a30-1'!J17*1000000)/'a1'!$BB21</f>
        <v>52338.855458980266</v>
      </c>
      <c r="K17" s="78">
        <f>('a30-1'!K17*1000000)/'a1'!$BH21</f>
        <v>63689.408969690507</v>
      </c>
      <c r="L17" s="78">
        <f>('a30-1'!L17*1000000)/'a1'!$BN21</f>
        <v>38011.46603374523</v>
      </c>
    </row>
    <row r="18" spans="1:12">
      <c r="A18" s="1">
        <v>1995</v>
      </c>
      <c r="B18" s="78">
        <f>('a30-1'!B18*1000000)/'a1'!F22</f>
        <v>40565.503519500562</v>
      </c>
      <c r="C18" s="78">
        <f>('a30-1'!C18*1000000)/'a1'!$L22</f>
        <v>36404.845284694842</v>
      </c>
      <c r="D18" s="78">
        <f>('a30-1'!D18*1000000)/'a1'!$R22</f>
        <v>29148.532529851578</v>
      </c>
      <c r="E18" s="78">
        <f>('a30-1'!E18*1000000)/'a1'!$X22</f>
        <v>29484.333922337628</v>
      </c>
      <c r="F18" s="78">
        <f>('a30-1'!F18*1000000)/'a1'!$AD22</f>
        <v>31642.881017600535</v>
      </c>
      <c r="G18" s="78">
        <f>('a30-1'!G18*1000000)/'a1'!$AJ22</f>
        <v>34110.753531649338</v>
      </c>
      <c r="H18" s="78">
        <f>('a30-1'!H18*1000000)/'a1'!$AP22</f>
        <v>40888.596735798033</v>
      </c>
      <c r="I18" s="78">
        <f>('a30-1'!I18*1000000)/'a1'!$AV22</f>
        <v>34357.70269671877</v>
      </c>
      <c r="J18" s="78">
        <f>('a30-1'!J18*1000000)/'a1'!$BB22</f>
        <v>52678.648020532703</v>
      </c>
      <c r="K18" s="78">
        <f>('a30-1'!K18*1000000)/'a1'!$BH22</f>
        <v>64829.683026521299</v>
      </c>
      <c r="L18" s="78">
        <f>('a30-1'!L18*1000000)/'a1'!$BN22</f>
        <v>37963.24975710742</v>
      </c>
    </row>
    <row r="19" spans="1:12">
      <c r="A19" s="1">
        <v>1996</v>
      </c>
      <c r="B19" s="78">
        <f>('a30-1'!B19*1000000)/'a1'!F23</f>
        <v>40793.654406732159</v>
      </c>
      <c r="C19" s="78">
        <f>('a30-1'!C19*1000000)/'a1'!$L23</f>
        <v>35165.392765384189</v>
      </c>
      <c r="D19" s="78">
        <f>('a30-1'!D19*1000000)/'a1'!$R23</f>
        <v>29792.908344813866</v>
      </c>
      <c r="E19" s="78">
        <f>('a30-1'!E19*1000000)/'a1'!$X23</f>
        <v>29407.50133948656</v>
      </c>
      <c r="F19" s="78">
        <f>('a30-1'!F19*1000000)/'a1'!$AD23</f>
        <v>31916.816879090962</v>
      </c>
      <c r="G19" s="78">
        <f>('a30-1'!G19*1000000)/'a1'!$AJ23</f>
        <v>34406.450098573223</v>
      </c>
      <c r="H19" s="78">
        <f>('a30-1'!H19*1000000)/'a1'!$AP23</f>
        <v>41057.383611496014</v>
      </c>
      <c r="I19" s="78">
        <f>('a30-1'!I19*1000000)/'a1'!$AV23</f>
        <v>35090.93666350437</v>
      </c>
      <c r="J19" s="78">
        <f>('a30-1'!J19*1000000)/'a1'!$BB23</f>
        <v>54010.766037421061</v>
      </c>
      <c r="K19" s="78">
        <f>('a30-1'!K19*1000000)/'a1'!$BH23</f>
        <v>65415.603504408617</v>
      </c>
      <c r="L19" s="78">
        <f>('a30-1'!L19*1000000)/'a1'!$BN23</f>
        <v>37955.593205202364</v>
      </c>
    </row>
    <row r="20" spans="1:12">
      <c r="A20" s="1">
        <v>1997</v>
      </c>
      <c r="B20" s="78">
        <f>('a30-1'!B20*1000000)/'a1'!F24</f>
        <v>42118.97914087191</v>
      </c>
      <c r="C20" s="78">
        <f>('a30-1'!C20*1000000)/'a1'!$L24</f>
        <v>36136.508437842051</v>
      </c>
      <c r="D20" s="78">
        <f>('a30-1'!D20*1000000)/'a1'!$R24</f>
        <v>30103.971490502958</v>
      </c>
      <c r="E20" s="78">
        <f>('a30-1'!E20*1000000)/'a1'!$X24</f>
        <v>30561.925006595866</v>
      </c>
      <c r="F20" s="78">
        <f>('a30-1'!F20*1000000)/'a1'!$AD24</f>
        <v>32201.522635549514</v>
      </c>
      <c r="G20" s="78">
        <f>('a30-1'!G20*1000000)/'a1'!$AJ24</f>
        <v>35242.296804598896</v>
      </c>
      <c r="H20" s="78">
        <f>('a30-1'!H20*1000000)/'a1'!$AP24</f>
        <v>42489.119050814814</v>
      </c>
      <c r="I20" s="78">
        <f>('a30-1'!I20*1000000)/'a1'!$AV24</f>
        <v>36549.578920684995</v>
      </c>
      <c r="J20" s="78">
        <f>('a30-1'!J20*1000000)/'a1'!$BB24</f>
        <v>56389.514904185278</v>
      </c>
      <c r="K20" s="78">
        <f>('a30-1'!K20*1000000)/'a1'!$BH24</f>
        <v>68530.535915709959</v>
      </c>
      <c r="L20" s="78">
        <f>('a30-1'!L20*1000000)/'a1'!$BN24</f>
        <v>38486.717893482295</v>
      </c>
    </row>
    <row r="21" spans="1:12">
      <c r="A21" s="1">
        <v>1998</v>
      </c>
      <c r="B21" s="78">
        <f>('a30-1'!B21*1000000)/'a1'!F25</f>
        <v>43398.358218671136</v>
      </c>
      <c r="C21" s="78">
        <f>('a30-1'!C21*1000000)/'a1'!$L25</f>
        <v>38705.697767684309</v>
      </c>
      <c r="D21" s="78">
        <f>('a30-1'!D21*1000000)/'a1'!$R25</f>
        <v>31302.465317663693</v>
      </c>
      <c r="E21" s="78">
        <f>('a30-1'!E21*1000000)/'a1'!$X25</f>
        <v>31720.173936186195</v>
      </c>
      <c r="F21" s="78">
        <f>('a30-1'!F21*1000000)/'a1'!$AD25</f>
        <v>33389.737918537568</v>
      </c>
      <c r="G21" s="78">
        <f>('a30-1'!G21*1000000)/'a1'!$AJ25</f>
        <v>36275.679539359931</v>
      </c>
      <c r="H21" s="78">
        <f>('a30-1'!H21*1000000)/'a1'!$AP25</f>
        <v>43880.375167793558</v>
      </c>
      <c r="I21" s="78">
        <f>('a30-1'!I21*1000000)/'a1'!$AV25</f>
        <v>38137.511659453412</v>
      </c>
      <c r="J21" s="78">
        <f>('a30-1'!J21*1000000)/'a1'!$BB25</f>
        <v>58858.85826849052</v>
      </c>
      <c r="K21" s="78">
        <f>('a30-1'!K21*1000000)/'a1'!$BH25</f>
        <v>70187.777718754936</v>
      </c>
      <c r="L21" s="78">
        <f>('a30-1'!L21*1000000)/'a1'!$BN25</f>
        <v>38615.77615297382</v>
      </c>
    </row>
    <row r="22" spans="1:12">
      <c r="A22" s="1">
        <v>1999</v>
      </c>
      <c r="B22" s="78">
        <f>('a30-1'!B22*1000000)/'a1'!F26</f>
        <v>45269.499454727011</v>
      </c>
      <c r="C22" s="78">
        <f>('a30-1'!C22*1000000)/'a1'!$L26</f>
        <v>41520.337352740993</v>
      </c>
      <c r="D22" s="78">
        <f>('a30-1'!D22*1000000)/'a1'!$R26</f>
        <v>32543.054424314469</v>
      </c>
      <c r="E22" s="78">
        <f>('a30-1'!E22*1000000)/'a1'!$X26</f>
        <v>33322.481430395041</v>
      </c>
      <c r="F22" s="78">
        <f>('a30-1'!F22*1000000)/'a1'!$AD26</f>
        <v>35476.904507188243</v>
      </c>
      <c r="G22" s="78">
        <f>('a30-1'!G22*1000000)/'a1'!$AJ26</f>
        <v>38298.159969958695</v>
      </c>
      <c r="H22" s="78">
        <f>('a30-1'!H22*1000000)/'a1'!$AP26</f>
        <v>46350.644980916157</v>
      </c>
      <c r="I22" s="78">
        <f>('a30-1'!I22*1000000)/'a1'!$AV26</f>
        <v>38505.034802459282</v>
      </c>
      <c r="J22" s="78">
        <f>('a30-1'!J22*1000000)/'a1'!$BB26</f>
        <v>59084.851615141684</v>
      </c>
      <c r="K22" s="78">
        <f>('a30-1'!K22*1000000)/'a1'!$BH26</f>
        <v>69767.520621859643</v>
      </c>
      <c r="L22" s="78">
        <f>('a30-1'!L22*1000000)/'a1'!$BN26</f>
        <v>39677.66663550528</v>
      </c>
    </row>
    <row r="23" spans="1:12">
      <c r="A23" s="1">
        <v>2000</v>
      </c>
      <c r="B23" s="78">
        <f>('a30-1'!B23*1000000)/'a1'!F27</f>
        <v>47172.024260136553</v>
      </c>
      <c r="C23" s="78">
        <f>('a30-1'!C23*1000000)/'a1'!$L27</f>
        <v>44196.02777451578</v>
      </c>
      <c r="D23" s="78">
        <f>('a30-1'!D23*1000000)/'a1'!$R27</f>
        <v>33369.971422290611</v>
      </c>
      <c r="E23" s="78">
        <f>('a30-1'!E23*1000000)/'a1'!$X27</f>
        <v>34311.714986062638</v>
      </c>
      <c r="F23" s="78">
        <f>('a30-1'!F23*1000000)/'a1'!$AD27</f>
        <v>36220.36542809823</v>
      </c>
      <c r="G23" s="78">
        <f>('a30-1'!G23*1000000)/'a1'!$AJ27</f>
        <v>39810.242041845871</v>
      </c>
      <c r="H23" s="78">
        <f>('a30-1'!H23*1000000)/'a1'!$AP27</f>
        <v>48532.476725305969</v>
      </c>
      <c r="I23" s="78">
        <f>('a30-1'!I23*1000000)/'a1'!$AV27</f>
        <v>39968.169104681983</v>
      </c>
      <c r="J23" s="78">
        <f>('a30-1'!J23*1000000)/'a1'!$BB27</f>
        <v>61041.223146893746</v>
      </c>
      <c r="K23" s="78">
        <f>('a30-1'!K23*1000000)/'a1'!$BH27</f>
        <v>72790.80806258443</v>
      </c>
      <c r="L23" s="78">
        <f>('a30-1'!L23*1000000)/'a1'!$BN27</f>
        <v>41197.208378824675</v>
      </c>
    </row>
    <row r="24" spans="1:12">
      <c r="A24" s="1">
        <v>2001</v>
      </c>
      <c r="B24" s="78">
        <f>('a30-1'!B24*1000000)/'a1'!F28</f>
        <v>47497.587271962628</v>
      </c>
      <c r="C24" s="78">
        <f>('a30-1'!C24*1000000)/'a1'!$L28</f>
        <v>45769.912996172752</v>
      </c>
      <c r="D24" s="78">
        <f>('a30-1'!D24*1000000)/'a1'!$R28</f>
        <v>32854.059195843853</v>
      </c>
      <c r="E24" s="78">
        <f>('a30-1'!E24*1000000)/'a1'!$X28</f>
        <v>35397.546793866772</v>
      </c>
      <c r="F24" s="78">
        <f>('a30-1'!F24*1000000)/'a1'!$AD28</f>
        <v>36919.527353231439</v>
      </c>
      <c r="G24" s="78">
        <f>('a30-1'!G24*1000000)/'a1'!$AJ28</f>
        <v>40288.484106442331</v>
      </c>
      <c r="H24" s="78">
        <f>('a30-1'!H24*1000000)/'a1'!$AP28</f>
        <v>48530.813192044669</v>
      </c>
      <c r="I24" s="78">
        <f>('a30-1'!I24*1000000)/'a1'!$AV28</f>
        <v>40249.979591021438</v>
      </c>
      <c r="J24" s="78">
        <f>('a30-1'!J24*1000000)/'a1'!$BB28</f>
        <v>60978.426156148678</v>
      </c>
      <c r="K24" s="78">
        <f>('a30-1'!K24*1000000)/'a1'!$BH28</f>
        <v>72682.5213498019</v>
      </c>
      <c r="L24" s="78">
        <f>('a30-1'!L24*1000000)/'a1'!$BN28</f>
        <v>41094.690884116804</v>
      </c>
    </row>
    <row r="25" spans="1:12">
      <c r="A25" s="1">
        <v>2002</v>
      </c>
      <c r="B25" s="78">
        <f>('a30-1'!B25*1000000)/'a1'!F29</f>
        <v>48401.886997797425</v>
      </c>
      <c r="C25" s="78">
        <f>('a30-1'!C25*1000000)/'a1'!$L29</f>
        <v>53411.000594824451</v>
      </c>
      <c r="D25" s="78">
        <f>('a30-1'!D25*1000000)/'a1'!$R29</f>
        <v>34373.173582700176</v>
      </c>
      <c r="E25" s="78">
        <f>('a30-1'!E25*1000000)/'a1'!$X29</f>
        <v>36818.619750871221</v>
      </c>
      <c r="F25" s="78">
        <f>('a30-1'!F25*1000000)/'a1'!$AD29</f>
        <v>38697.73623780979</v>
      </c>
      <c r="G25" s="78">
        <f>('a30-1'!G25*1000000)/'a1'!$AJ29</f>
        <v>41156.027636859326</v>
      </c>
      <c r="H25" s="78">
        <f>('a30-1'!H25*1000000)/'a1'!$AP29</f>
        <v>49371.457695250625</v>
      </c>
      <c r="I25" s="78">
        <f>('a30-1'!I25*1000000)/'a1'!$AV29</f>
        <v>40756.302521008402</v>
      </c>
      <c r="J25" s="78">
        <f>('a30-1'!J25*1000000)/'a1'!$BB29</f>
        <v>60983.721021220757</v>
      </c>
      <c r="K25" s="78">
        <f>('a30-1'!K25*1000000)/'a1'!$BH29</f>
        <v>72676.413624857712</v>
      </c>
      <c r="L25" s="78">
        <f>('a30-1'!L25*1000000)/'a1'!$BN29</f>
        <v>42485.375182535863</v>
      </c>
    </row>
    <row r="26" spans="1:12">
      <c r="A26" s="1">
        <v>2003</v>
      </c>
      <c r="B26" s="78">
        <f>('a30-1'!B26*1000000)/'a1'!F30</f>
        <v>48831.710046521257</v>
      </c>
      <c r="C26" s="78">
        <f>('a30-1'!C26*1000000)/'a1'!$L30</f>
        <v>57018.973535033627</v>
      </c>
      <c r="D26" s="78">
        <f>('a30-1'!D26*1000000)/'a1'!$R30</f>
        <v>34934.816034745352</v>
      </c>
      <c r="E26" s="78">
        <f>('a30-1'!E26*1000000)/'a1'!$X30</f>
        <v>37114.609205122651</v>
      </c>
      <c r="F26" s="78">
        <f>('a30-1'!F26*1000000)/'a1'!$AD30</f>
        <v>39658.892427822873</v>
      </c>
      <c r="G26" s="78">
        <f>('a30-1'!G26*1000000)/'a1'!$AJ30</f>
        <v>41405.053038752412</v>
      </c>
      <c r="H26" s="78">
        <f>('a30-1'!H26*1000000)/'a1'!$AP30</f>
        <v>49303.232108938158</v>
      </c>
      <c r="I26" s="78">
        <f>('a30-1'!I26*1000000)/'a1'!$AV30</f>
        <v>41050.330183328231</v>
      </c>
      <c r="J26" s="78">
        <f>('a30-1'!J26*1000000)/'a1'!$BB30</f>
        <v>63794.553516408298</v>
      </c>
      <c r="K26" s="78">
        <f>('a30-1'!K26*1000000)/'a1'!$BH30</f>
        <v>73901.726794771705</v>
      </c>
      <c r="L26" s="78">
        <f>('a30-1'!L26*1000000)/'a1'!$BN30</f>
        <v>43215.123741599549</v>
      </c>
    </row>
    <row r="27" spans="1:12">
      <c r="A27" s="1">
        <v>2004</v>
      </c>
      <c r="B27" s="78">
        <f>('a30-1'!B27*1000000)/'a1'!F31</f>
        <v>49871.644773721768</v>
      </c>
      <c r="C27" s="78">
        <f>('a30-1'!C27*1000000)/'a1'!$L31</f>
        <v>56731.146470102794</v>
      </c>
      <c r="D27" s="78">
        <f>('a30-1'!D27*1000000)/'a1'!$R31</f>
        <v>35960.197559558394</v>
      </c>
      <c r="E27" s="78">
        <f>('a30-1'!E27*1000000)/'a1'!$X31</f>
        <v>37322.915425088118</v>
      </c>
      <c r="F27" s="78">
        <f>('a30-1'!F27*1000000)/'a1'!$AD31</f>
        <v>40664.83502553311</v>
      </c>
      <c r="G27" s="78">
        <f>('a30-1'!G27*1000000)/'a1'!$AJ31</f>
        <v>42159.937045407198</v>
      </c>
      <c r="H27" s="78">
        <f>('a30-1'!H27*1000000)/'a1'!$AP31</f>
        <v>50088.686358085972</v>
      </c>
      <c r="I27" s="78">
        <f>('a30-1'!I27*1000000)/'a1'!$AV31</f>
        <v>41720.4352399087</v>
      </c>
      <c r="J27" s="78">
        <f>('a30-1'!J27*1000000)/'a1'!$BB31</f>
        <v>66786.458808582916</v>
      </c>
      <c r="K27" s="78">
        <f>('a30-1'!K27*1000000)/'a1'!$BH31</f>
        <v>76674.114172863658</v>
      </c>
      <c r="L27" s="78">
        <f>('a30-1'!L27*1000000)/'a1'!$BN31</f>
        <v>44577.853145030705</v>
      </c>
    </row>
    <row r="28" spans="1:12">
      <c r="A28" s="1">
        <v>2005</v>
      </c>
      <c r="B28" s="78">
        <f>('a30-1'!B28*1000000)/'a1'!F32</f>
        <v>50985.783199616992</v>
      </c>
      <c r="C28" s="78">
        <f>('a30-1'!C28*1000000)/'a1'!$L32</f>
        <v>58691.662194846911</v>
      </c>
      <c r="D28" s="78">
        <f>('a30-1'!D28*1000000)/'a1'!$R32</f>
        <v>37098.73681770773</v>
      </c>
      <c r="E28" s="78">
        <f>('a30-1'!E28*1000000)/'a1'!$X32</f>
        <v>37816.416220469422</v>
      </c>
      <c r="F28" s="78">
        <f>('a30-1'!F28*1000000)/'a1'!$AD32</f>
        <v>41061.042139836936</v>
      </c>
      <c r="G28" s="78">
        <f>('a30-1'!G28*1000000)/'a1'!$AJ32</f>
        <v>42525.228596647932</v>
      </c>
      <c r="H28" s="78">
        <f>('a30-1'!H28*1000000)/'a1'!$AP32</f>
        <v>51131.872570919979</v>
      </c>
      <c r="I28" s="78">
        <f>('a30-1'!I28*1000000)/'a1'!$AV32</f>
        <v>42708.595017754931</v>
      </c>
      <c r="J28" s="78">
        <f>('a30-1'!J28*1000000)/'a1'!$BB32</f>
        <v>68807.247106190232</v>
      </c>
      <c r="K28" s="78">
        <f>('a30-1'!K28*1000000)/'a1'!$BH32</f>
        <v>78055.42108901043</v>
      </c>
      <c r="L28" s="78">
        <f>('a30-1'!L28*1000000)/'a1'!$BN32</f>
        <v>46343.452503799992</v>
      </c>
    </row>
    <row r="29" spans="1:12">
      <c r="A29" s="1">
        <v>2006</v>
      </c>
      <c r="B29" s="78">
        <f>('a30-1'!B29*1000000)/'a1'!F33</f>
        <v>51802.891722601096</v>
      </c>
      <c r="C29" s="78">
        <f>('a30-1'!C29*1000000)/'a1'!$L33</f>
        <v>61479.615818500875</v>
      </c>
      <c r="D29" s="78">
        <f>('a30-1'!D29*1000000)/'a1'!$R33</f>
        <v>38159.965764105989</v>
      </c>
      <c r="E29" s="78">
        <f>('a30-1'!E29*1000000)/'a1'!$X33</f>
        <v>38108.205509861582</v>
      </c>
      <c r="F29" s="78">
        <f>('a30-1'!F29*1000000)/'a1'!$AD33</f>
        <v>42042.807270717967</v>
      </c>
      <c r="G29" s="78">
        <f>('a30-1'!G29*1000000)/'a1'!$AJ33</f>
        <v>42754.121284083289</v>
      </c>
      <c r="H29" s="78">
        <f>('a30-1'!H29*1000000)/'a1'!$AP33</f>
        <v>51542.512098126361</v>
      </c>
      <c r="I29" s="78">
        <f>('a30-1'!I29*1000000)/'a1'!$AV33</f>
        <v>44075.426551376266</v>
      </c>
      <c r="J29" s="78">
        <f>('a30-1'!J29*1000000)/'a1'!$BB33</f>
        <v>67868.638354391849</v>
      </c>
      <c r="K29" s="78">
        <f>('a30-1'!K29*1000000)/'a1'!$BH33</f>
        <v>80596.615337311785</v>
      </c>
      <c r="L29" s="78">
        <f>('a30-1'!L29*1000000)/'a1'!$BN33</f>
        <v>47869.604228776785</v>
      </c>
    </row>
    <row r="30" spans="1:12">
      <c r="A30" s="1">
        <v>2007</v>
      </c>
      <c r="B30" s="78">
        <f>('a30-1'!B30*1000000)/'a1'!F34</f>
        <v>52365.127880805223</v>
      </c>
      <c r="C30" s="78">
        <f>('a30-1'!C30*1000000)/'a1'!$L34</f>
        <v>68615.375548811033</v>
      </c>
      <c r="D30" s="78">
        <f>('a30-1'!D30*1000000)/'a1'!$R34</f>
        <v>37963.56137127753</v>
      </c>
      <c r="E30" s="78">
        <f>('a30-1'!E30*1000000)/'a1'!$X34</f>
        <v>38710.746806542513</v>
      </c>
      <c r="F30" s="78">
        <f>('a30-1'!F30*1000000)/'a1'!$AD34</f>
        <v>42450.49521553245</v>
      </c>
      <c r="G30" s="78">
        <f>('a30-1'!G30*1000000)/'a1'!$AJ34</f>
        <v>43452.053811584577</v>
      </c>
      <c r="H30" s="78">
        <f>('a30-1'!H30*1000000)/'a1'!$AP34</f>
        <v>51527.065902920891</v>
      </c>
      <c r="I30" s="78">
        <f>('a30-1'!I30*1000000)/'a1'!$AV34</f>
        <v>44979.574610471551</v>
      </c>
      <c r="J30" s="78">
        <f>('a30-1'!J30*1000000)/'a1'!$BB34</f>
        <v>69709.585804012822</v>
      </c>
      <c r="K30" s="78">
        <f>('a30-1'!K30*1000000)/'a1'!$BH34</f>
        <v>79848.680206035773</v>
      </c>
      <c r="L30" s="78">
        <f>('a30-1'!L30*1000000)/'a1'!$BN34</f>
        <v>48804.423414303106</v>
      </c>
    </row>
    <row r="31" spans="1:12">
      <c r="A31" s="1">
        <v>2008</v>
      </c>
      <c r="B31" s="78">
        <f>('a30-1'!B31*1000000)/'a1'!F35</f>
        <v>52321.347071346157</v>
      </c>
      <c r="C31" s="78">
        <f>('a30-1'!C31*1000000)/'a1'!$L35</f>
        <v>67250.347452309608</v>
      </c>
      <c r="D31" s="78">
        <f>('a30-1'!D31*1000000)/'a1'!$R35</f>
        <v>38083.157356089054</v>
      </c>
      <c r="E31" s="78">
        <f>('a30-1'!E31*1000000)/'a1'!$X35</f>
        <v>39443.443028452915</v>
      </c>
      <c r="F31" s="78">
        <f>('a30-1'!F31*1000000)/'a1'!$AD35</f>
        <v>42693.77688695729</v>
      </c>
      <c r="G31" s="78">
        <f>('a30-1'!G31*1000000)/'a1'!$AJ35</f>
        <v>43916.39745030905</v>
      </c>
      <c r="H31" s="78">
        <f>('a30-1'!H31*1000000)/'a1'!$AP35</f>
        <v>51051.015854828584</v>
      </c>
      <c r="I31" s="78">
        <f>('a30-1'!I31*1000000)/'a1'!$AV35</f>
        <v>46297.509966396028</v>
      </c>
      <c r="J31" s="78">
        <f>('a30-1'!J31*1000000)/'a1'!$BB35</f>
        <v>72260.38034055302</v>
      </c>
      <c r="K31" s="78">
        <f>('a30-1'!K31*1000000)/'a1'!$BH35</f>
        <v>79292.663554936575</v>
      </c>
      <c r="L31" s="78">
        <f>('a30-1'!L31*1000000)/'a1'!$BN35</f>
        <v>48490.850097578113</v>
      </c>
    </row>
    <row r="32" spans="1:12">
      <c r="A32" s="1">
        <v>2009</v>
      </c>
      <c r="B32" s="78">
        <f>('a30-1'!B32*1000000)/'a1'!F36</f>
        <v>50213.841400379046</v>
      </c>
      <c r="C32" s="78">
        <f>('a30-1'!C32*1000000)/'a1'!$L36</f>
        <v>59901.190321837792</v>
      </c>
      <c r="D32" s="78">
        <f>('a30-1'!D32*1000000)/'a1'!$R36</f>
        <v>37922.382426317636</v>
      </c>
      <c r="E32" s="78">
        <f>('a30-1'!E32*1000000)/'a1'!$X36</f>
        <v>39486.979433132095</v>
      </c>
      <c r="F32" s="78">
        <f>('a30-1'!F32*1000000)/'a1'!$AD36</f>
        <v>41902.458277552279</v>
      </c>
      <c r="G32" s="78">
        <f>('a30-1'!G32*1000000)/'a1'!$AJ36</f>
        <v>43116.599049160293</v>
      </c>
      <c r="H32" s="78">
        <f>('a30-1'!H32*1000000)/'a1'!$AP36</f>
        <v>49029.164866758038</v>
      </c>
      <c r="I32" s="78">
        <f>('a30-1'!I32*1000000)/'a1'!$AV36</f>
        <v>45815.005676195397</v>
      </c>
      <c r="J32" s="78">
        <f>('a30-1'!J32*1000000)/'a1'!$BB36</f>
        <v>67255.23980522198</v>
      </c>
      <c r="K32" s="78">
        <f>('a30-1'!K32*1000000)/'a1'!$BH36</f>
        <v>73205.298402064043</v>
      </c>
      <c r="L32" s="78">
        <f>('a30-1'!L32*1000000)/'a1'!$BN36</f>
        <v>46678.997829274012</v>
      </c>
    </row>
    <row r="33" spans="1:12">
      <c r="A33" s="1">
        <v>2010</v>
      </c>
      <c r="B33" s="78">
        <f>('a30-1'!B33*1000000)/'a1'!F37</f>
        <v>51193.050505178828</v>
      </c>
      <c r="C33" s="78">
        <f>('a30-1'!C33*1000000)/'a1'!$L37</f>
        <v>62525.741893339007</v>
      </c>
      <c r="D33" s="78">
        <f>('a30-1'!D33*1000000)/'a1'!$R37</f>
        <v>38205.768986403491</v>
      </c>
      <c r="E33" s="78">
        <f>('a30-1'!E33*1000000)/'a1'!$X37</f>
        <v>40390.316598857666</v>
      </c>
      <c r="F33" s="78">
        <f>('a30-1'!F33*1000000)/'a1'!$AD37</f>
        <v>42561.102737588561</v>
      </c>
      <c r="G33" s="78">
        <f>('a30-1'!G33*1000000)/'a1'!$AJ37</f>
        <v>43501.619704934485</v>
      </c>
      <c r="H33" s="78">
        <f>('a30-1'!H33*1000000)/'a1'!$AP37</f>
        <v>49947.783831304092</v>
      </c>
      <c r="I33" s="78">
        <f>('a30-1'!I33*1000000)/'a1'!$AV37</f>
        <v>46467.832041809335</v>
      </c>
      <c r="J33" s="78">
        <f>('a30-1'!J33*1000000)/'a1'!$BB37</f>
        <v>69286.685060435993</v>
      </c>
      <c r="K33" s="78">
        <f>('a30-1'!K33*1000000)/'a1'!$BH37</f>
        <v>75749.139488360655</v>
      </c>
      <c r="L33" s="78">
        <f>('a30-1'!L33*1000000)/'a1'!$BN37</f>
        <v>47418.38959894266</v>
      </c>
    </row>
    <row r="34" spans="1:12">
      <c r="A34" s="1">
        <v>2011</v>
      </c>
      <c r="B34" s="78">
        <f>('a30-1'!B34*1000000)/'a1'!F38</f>
        <v>52289.375027956281</v>
      </c>
      <c r="C34" s="78">
        <f>('a30-1'!C34*1000000)/'a1'!$L38</f>
        <v>63868.69308322492</v>
      </c>
      <c r="D34" s="78">
        <f>('a30-1'!D34*1000000)/'a1'!$R38</f>
        <v>38391.809006480835</v>
      </c>
      <c r="E34" s="78">
        <f>('a30-1'!E34*1000000)/'a1'!$X38</f>
        <v>40563.438154603427</v>
      </c>
      <c r="F34" s="78">
        <f>('a30-1'!F34*1000000)/'a1'!$AD38</f>
        <v>42524.530074566137</v>
      </c>
      <c r="G34" s="78">
        <f>('a30-1'!G34*1000000)/'a1'!$AJ38</f>
        <v>43897.195409420754</v>
      </c>
      <c r="H34" s="78">
        <f>('a30-1'!H34*1000000)/'a1'!$AP38</f>
        <v>50669.081900293793</v>
      </c>
      <c r="I34" s="78">
        <f>('a30-1'!I34*1000000)/'a1'!$AV38</f>
        <v>47085.516220578138</v>
      </c>
      <c r="J34" s="78">
        <f>('a30-1'!J34*1000000)/'a1'!$BB38</f>
        <v>71946.6504569307</v>
      </c>
      <c r="K34" s="78">
        <f>('a30-1'!K34*1000000)/'a1'!$BH38</f>
        <v>79426.132809716466</v>
      </c>
      <c r="L34" s="78">
        <f>('a30-1'!L34*1000000)/'a1'!$BN38</f>
        <v>48466.8945897296</v>
      </c>
    </row>
    <row r="35" spans="1:12">
      <c r="A35" s="1">
        <v>2012</v>
      </c>
      <c r="B35" s="78">
        <f>('a30-1'!B35*1000000)/'a1'!F39</f>
        <v>52635.516359836613</v>
      </c>
      <c r="C35" s="78">
        <f>('a30-1'!C35*1000000)/'a1'!$L39</f>
        <v>60918.219038843345</v>
      </c>
      <c r="D35" s="78">
        <f>('a30-1'!D35*1000000)/'a1'!$R39</f>
        <v>38649.415346294889</v>
      </c>
      <c r="E35" s="78">
        <f>('a30-1'!E35*1000000)/'a1'!$X39</f>
        <v>40198.805682281818</v>
      </c>
      <c r="F35" s="78">
        <f>('a30-1'!F35*1000000)/'a1'!$AD39</f>
        <v>41926.321702370056</v>
      </c>
      <c r="G35" s="78">
        <f>('a30-1'!G35*1000000)/'a1'!$AJ39</f>
        <v>44070.158654506376</v>
      </c>
      <c r="H35" s="78">
        <f>('a30-1'!H35*1000000)/'a1'!$AP39</f>
        <v>50840.916246522196</v>
      </c>
      <c r="I35" s="78">
        <f>('a30-1'!I35*1000000)/'a1'!$AV39</f>
        <v>47877.757555151104</v>
      </c>
      <c r="J35" s="78">
        <f>('a30-1'!J35*1000000)/'a1'!$BB39</f>
        <v>71978.445312824391</v>
      </c>
      <c r="K35" s="78">
        <f>('a30-1'!K35*1000000)/'a1'!$BH39</f>
        <v>80708.252936858698</v>
      </c>
      <c r="L35" s="78">
        <f>('a30-1'!L35*1000000)/'a1'!$BN39</f>
        <v>48903.06472694371</v>
      </c>
    </row>
    <row r="36" spans="1:12">
      <c r="A36" s="1">
        <v>2013</v>
      </c>
      <c r="B36" s="78">
        <f>('a30-1'!B36*1000000)/'a1'!F40</f>
        <v>53295.369597440396</v>
      </c>
      <c r="C36" s="78">
        <f>('a30-1'!C36*1000000)/'a1'!$L40</f>
        <v>64024.101048350072</v>
      </c>
      <c r="D36" s="78">
        <f>('a30-1'!D36*1000000)/'a1'!$R40</f>
        <v>39446.472441600621</v>
      </c>
      <c r="E36" s="78">
        <f>('a30-1'!E36*1000000)/'a1'!$X40</f>
        <v>40200.58823904708</v>
      </c>
      <c r="F36" s="78">
        <f>('a30-1'!F36*1000000)/'a1'!$AD40</f>
        <v>41803.771435803326</v>
      </c>
      <c r="G36" s="78">
        <f>('a30-1'!G36*1000000)/'a1'!$AJ40</f>
        <v>44383.963269090404</v>
      </c>
      <c r="H36" s="78">
        <f>('a30-1'!H36*1000000)/'a1'!$AP40</f>
        <v>51090.680842210379</v>
      </c>
      <c r="I36" s="78">
        <f>('a30-1'!I36*1000000)/'a1'!$AV40</f>
        <v>48696.841739020419</v>
      </c>
      <c r="J36" s="78">
        <f>('a30-1'!J36*1000000)/'a1'!$BB40</f>
        <v>75573.59220758437</v>
      </c>
      <c r="K36" s="78">
        <f>('a30-1'!K36*1000000)/'a1'!$BH40</f>
        <v>83031.169720455437</v>
      </c>
      <c r="L36" s="78">
        <f>('a30-1'!L36*1000000)/'a1'!$BN40</f>
        <v>49310.195057231227</v>
      </c>
    </row>
    <row r="37" spans="1:12">
      <c r="A37" s="1">
        <v>2014</v>
      </c>
      <c r="B37" s="78">
        <f>('a30-1'!B37*1000000)/'a1'!F41</f>
        <v>54276.558108678015</v>
      </c>
      <c r="C37" s="78">
        <f>('a30-1'!C37*1000000)/'a1'!$L41</f>
        <v>63153.330720483791</v>
      </c>
      <c r="D37" s="78">
        <f>('a30-1'!D37*1000000)/'a1'!$R41</f>
        <v>39436.385436953766</v>
      </c>
      <c r="E37" s="78">
        <f>('a30-1'!E37*1000000)/'a1'!$X41</f>
        <v>40672.530352833375</v>
      </c>
      <c r="F37" s="78">
        <f>('a30-1'!F37*1000000)/'a1'!$AD41</f>
        <v>41828.727127076483</v>
      </c>
      <c r="G37" s="78">
        <f>('a30-1'!G37*1000000)/'a1'!$AJ41</f>
        <v>44872.489366189693</v>
      </c>
      <c r="H37" s="78">
        <f>('a30-1'!H37*1000000)/'a1'!$AP41</f>
        <v>51961.538170624342</v>
      </c>
      <c r="I37" s="78">
        <f>('a30-1'!I37*1000000)/'a1'!$AV41</f>
        <v>49141.76076258743</v>
      </c>
      <c r="J37" s="78">
        <f>('a30-1'!J37*1000000)/'a1'!$BB41</f>
        <v>76179.33492006587</v>
      </c>
      <c r="K37" s="78">
        <f>('a30-1'!K37*1000000)/'a1'!$BH41</f>
        <v>85715.761985362115</v>
      </c>
      <c r="L37" s="78">
        <f>('a30-1'!L37*1000000)/'a1'!$BN41</f>
        <v>50284.856736723203</v>
      </c>
    </row>
    <row r="38" spans="1:12">
      <c r="A38" s="1">
        <v>2015</v>
      </c>
      <c r="B38" s="78">
        <f>('a30-1'!B38*1000000)/'a1'!F42</f>
        <v>54228.075763464418</v>
      </c>
      <c r="C38" s="78">
        <f>('a30-1'!C38*1000000)/'a1'!$L42</f>
        <v>62419.880443159374</v>
      </c>
      <c r="D38" s="78">
        <f>('a30-1'!D38*1000000)/'a1'!$R42</f>
        <v>39918.088359414993</v>
      </c>
      <c r="E38" s="78">
        <f>('a30-1'!E38*1000000)/'a1'!$X42</f>
        <v>41033.608285950722</v>
      </c>
      <c r="F38" s="78">
        <f>('a30-1'!F38*1000000)/'a1'!$AD42</f>
        <v>42108.897504355322</v>
      </c>
      <c r="G38" s="78">
        <f>('a30-1'!G38*1000000)/'a1'!$AJ42</f>
        <v>45133.911140815864</v>
      </c>
      <c r="H38" s="78">
        <f>('a30-1'!H38*1000000)/'a1'!$AP42</f>
        <v>52888.287676519598</v>
      </c>
      <c r="I38" s="78">
        <f>('a30-1'!I38*1000000)/'a1'!$AV42</f>
        <v>49239.026889238499</v>
      </c>
      <c r="J38" s="78">
        <f>('a30-1'!J38*1000000)/'a1'!$BB42</f>
        <v>74999.531654366278</v>
      </c>
      <c r="K38" s="78">
        <f>('a30-1'!K38*1000000)/'a1'!$BH42</f>
        <v>81329.408122734487</v>
      </c>
      <c r="L38" s="78">
        <f>('a30-1'!L38*1000000)/'a1'!$BN42</f>
        <v>50563.103332476341</v>
      </c>
    </row>
    <row r="39" spans="1:12">
      <c r="A39" s="1">
        <v>2016</v>
      </c>
      <c r="B39" s="78">
        <f>('a30-1'!B39*1000000)/'a1'!F43</f>
        <v>54154.411000078733</v>
      </c>
      <c r="C39" s="78">
        <f>('a30-1'!C39*1000000)/'a1'!$L43</f>
        <v>63202.411668486246</v>
      </c>
      <c r="D39" s="78">
        <f>('a30-1'!D39*1000000)/'a1'!$R43</f>
        <v>40103.695337111909</v>
      </c>
      <c r="E39" s="78">
        <f>('a30-1'!E39*1000000)/'a1'!$X43</f>
        <v>41406.888066271385</v>
      </c>
      <c r="F39" s="78">
        <f>('a30-1'!F39*1000000)/'a1'!$AD43</f>
        <v>42199.515294425888</v>
      </c>
      <c r="G39" s="78">
        <f>('a30-1'!G39*1000000)/'a1'!$AJ43</f>
        <v>45575.161531494843</v>
      </c>
      <c r="H39" s="78">
        <f>('a30-1'!H39*1000000)/'a1'!$AP43</f>
        <v>53343.63838605232</v>
      </c>
      <c r="I39" s="78">
        <f>('a30-1'!I39*1000000)/'a1'!$AV43</f>
        <v>49118.852724103002</v>
      </c>
      <c r="J39" s="78">
        <f>('a30-1'!J39*1000000)/'a1'!$BB43</f>
        <v>73949.789918370545</v>
      </c>
      <c r="K39" s="78">
        <f>('a30-1'!K39*1000000)/'a1'!$BH43</f>
        <v>77553.924978688345</v>
      </c>
      <c r="L39" s="78">
        <f>('a30-1'!L39*1000000)/'a1'!$BN43</f>
        <v>51090.600401296499</v>
      </c>
    </row>
    <row r="40" spans="1:12">
      <c r="A40" s="1">
        <v>2017</v>
      </c>
      <c r="B40" s="78">
        <f>('a30-1'!B40*1000000)/'a1'!F44</f>
        <v>55208.228064438917</v>
      </c>
      <c r="C40" s="78">
        <f>('a30-1'!C40*1000000)/'a1'!$L44</f>
        <v>63587.808220215156</v>
      </c>
      <c r="D40" s="78">
        <f>('a30-1'!D40*1000000)/'a1'!$R44</f>
        <v>40894.984815560565</v>
      </c>
      <c r="E40" s="78">
        <f>('a30-1'!E40*1000000)/'a1'!$X44</f>
        <v>41720.284385222658</v>
      </c>
      <c r="F40" s="78">
        <f>('a30-1'!F40*1000000)/'a1'!$AD44</f>
        <v>42929.879154157352</v>
      </c>
      <c r="G40" s="78">
        <f>('a30-1'!G40*1000000)/'a1'!$AJ44</f>
        <v>46438.490644521211</v>
      </c>
      <c r="H40" s="78">
        <f>('a30-1'!H40*1000000)/'a1'!$AP44</f>
        <v>54134.785894448192</v>
      </c>
      <c r="I40" s="78">
        <f>('a30-1'!I40*1000000)/'a1'!$AV44</f>
        <v>49868.990530464755</v>
      </c>
      <c r="J40" s="78">
        <f>('a30-1'!J40*1000000)/'a1'!$BB44</f>
        <v>74249.778004841326</v>
      </c>
      <c r="K40" s="78">
        <f>('a30-1'!K40*1000000)/'a1'!$BH44</f>
        <v>80364.214525456671</v>
      </c>
      <c r="L40" s="78">
        <f>('a30-1'!L40*1000000)/'a1'!$BN44</f>
        <v>52285.503143332171</v>
      </c>
    </row>
    <row r="41" spans="1:12" s="82" customFormat="1">
      <c r="A41" s="82">
        <v>2018</v>
      </c>
      <c r="B41" s="78">
        <f>('a30-1'!B41*1000000)/'a1'!F45</f>
        <v>55538.076837607448</v>
      </c>
      <c r="C41" s="78">
        <f>('a30-1'!C41*1000000)/'a1'!$L45</f>
        <v>61654.781927078184</v>
      </c>
      <c r="D41" s="78">
        <f>('a30-1'!D41*1000000)/'a1'!$R45</f>
        <v>41111.053234711952</v>
      </c>
      <c r="E41" s="78">
        <f>('a30-1'!E41*1000000)/'a1'!$X45</f>
        <v>41947.889525794686</v>
      </c>
      <c r="F41" s="78">
        <f>('a30-1'!F41*1000000)/'a1'!$AD45</f>
        <v>43058.886708235994</v>
      </c>
      <c r="G41" s="78">
        <f>('a30-1'!G41*1000000)/'a1'!$AJ45</f>
        <v>47077.053452035092</v>
      </c>
      <c r="H41" s="78">
        <f>('a30-1'!H41*1000000)/'a1'!$AP45</f>
        <v>54371.306581779085</v>
      </c>
      <c r="I41" s="78">
        <f>('a30-1'!I41*1000000)/'a1'!$AV45</f>
        <v>49824.036151833563</v>
      </c>
      <c r="J41" s="78">
        <f>('a30-1'!J41*1000000)/'a1'!$BB45</f>
        <v>74462.285615033135</v>
      </c>
      <c r="K41" s="78">
        <f>('a30-1'!K41*1000000)/'a1'!$BH45</f>
        <v>80562.538234868058</v>
      </c>
      <c r="L41" s="78">
        <f>('a30-1'!L41*1000000)/'a1'!$BN45</f>
        <v>52800.244742730203</v>
      </c>
    </row>
    <row r="42" spans="1:12" s="82" customFormat="1">
      <c r="B42" s="78"/>
      <c r="C42" s="78"/>
      <c r="D42" s="78"/>
      <c r="E42" s="78"/>
      <c r="F42" s="78"/>
      <c r="G42" s="78"/>
      <c r="H42" s="78"/>
      <c r="I42" s="78"/>
      <c r="J42" s="78"/>
      <c r="K42" s="78"/>
      <c r="L42" s="78"/>
    </row>
    <row r="43" spans="1:12">
      <c r="B43" s="18" t="s">
        <v>768</v>
      </c>
      <c r="C43" s="18"/>
      <c r="D43" s="18"/>
      <c r="E43" s="18"/>
      <c r="F43" s="18"/>
      <c r="G43" s="18"/>
      <c r="H43" s="18"/>
      <c r="I43" s="18"/>
      <c r="J43" s="18"/>
      <c r="K43" s="18"/>
      <c r="L43" s="18"/>
    </row>
    <row r="44" spans="1:12">
      <c r="A44" s="82" t="s">
        <v>989</v>
      </c>
      <c r="B44" s="70">
        <f>100*(POWER(B41/B4, 1/37)-1)</f>
        <v>1.2473147951797436</v>
      </c>
      <c r="C44" s="70">
        <f t="shared" ref="C44:L44" si="0">100*(POWER(C41/C4, 1/37)-1)</f>
        <v>2.2712250420360069</v>
      </c>
      <c r="D44" s="70">
        <f t="shared" si="0"/>
        <v>1.7854154147039836</v>
      </c>
      <c r="E44" s="70">
        <f t="shared" si="0"/>
        <v>1.5073447182970545</v>
      </c>
      <c r="F44" s="70">
        <f t="shared" si="0"/>
        <v>1.601481749059297</v>
      </c>
      <c r="G44" s="70">
        <f t="shared" si="0"/>
        <v>1.2297853042955165</v>
      </c>
      <c r="H44" s="70">
        <f t="shared" si="0"/>
        <v>1.2014312915349601</v>
      </c>
      <c r="I44" s="70">
        <f t="shared" si="0"/>
        <v>1.3218471144566202</v>
      </c>
      <c r="J44" s="70">
        <f t="shared" si="0"/>
        <v>1.4925284077374812</v>
      </c>
      <c r="K44" s="70">
        <f t="shared" si="0"/>
        <v>1.0822855514627694</v>
      </c>
      <c r="L44" s="70">
        <f t="shared" si="0"/>
        <v>0.96436899551521904</v>
      </c>
    </row>
    <row r="46" spans="1:12">
      <c r="A46" s="1" t="s">
        <v>880</v>
      </c>
    </row>
    <row r="47" spans="1:12">
      <c r="A47" s="82" t="s">
        <v>1235</v>
      </c>
    </row>
  </sheetData>
  <pageMargins left="0.70866141732283472" right="0.70866141732283472" top="0.74803149606299213" bottom="0.74803149606299213" header="0.31496062992125984" footer="0.31496062992125984"/>
  <pageSetup scale="86" orientation="landscape" r:id="rId1"/>
</worksheet>
</file>

<file path=xl/worksheets/sheet7.xml><?xml version="1.0" encoding="utf-8"?>
<worksheet xmlns="http://schemas.openxmlformats.org/spreadsheetml/2006/main" xmlns:r="http://schemas.openxmlformats.org/officeDocument/2006/relationships">
  <dimension ref="A1:DG59"/>
  <sheetViews>
    <sheetView zoomScaleNormal="100" zoomScaleSheetLayoutView="90" workbookViewId="0">
      <pane xSplit="1" ySplit="5" topLeftCell="CT6" activePane="bottomRight" state="frozen"/>
      <selection activeCell="B23" sqref="B23"/>
      <selection pane="topRight" activeCell="B23" sqref="B23"/>
      <selection pane="bottomLeft" activeCell="B23" sqref="B23"/>
      <selection pane="bottomRight" activeCell="CX3" sqref="CX3:DG3"/>
    </sheetView>
  </sheetViews>
  <sheetFormatPr defaultColWidth="8.875" defaultRowHeight="12.75"/>
  <cols>
    <col min="1" max="1" width="8.875" style="1" customWidth="1"/>
    <col min="2" max="7" width="13.875" style="1" customWidth="1"/>
    <col min="8" max="8" width="14.25" style="1" customWidth="1"/>
    <col min="9" max="11" width="13.875" style="6" customWidth="1"/>
    <col min="12" max="18" width="13.875" style="1" customWidth="1"/>
    <col min="19" max="21" width="13.875" style="6" customWidth="1"/>
    <col min="22" max="28" width="13.875" style="1" customWidth="1"/>
    <col min="29" max="31" width="13.875" style="6" customWidth="1"/>
    <col min="32" max="38" width="13.875" style="1" customWidth="1"/>
    <col min="39" max="41" width="13.875" style="6" customWidth="1"/>
    <col min="42" max="48" width="13.875" style="1" customWidth="1"/>
    <col min="49" max="51" width="13.875" style="6" customWidth="1"/>
    <col min="52" max="58" width="13.875" style="1" customWidth="1"/>
    <col min="59" max="61" width="13.875" style="6" customWidth="1"/>
    <col min="62" max="68" width="13.875" style="1" customWidth="1"/>
    <col min="69" max="71" width="13.875" style="6" customWidth="1"/>
    <col min="72" max="78" width="13.875" style="1" customWidth="1"/>
    <col min="79" max="81" width="13.875" style="6" customWidth="1"/>
    <col min="82" max="88" width="13.875" style="1" customWidth="1"/>
    <col min="89" max="91" width="13.875" style="6" customWidth="1"/>
    <col min="92" max="98" width="13.875" style="1" customWidth="1"/>
    <col min="99" max="101" width="13.875" style="6" customWidth="1"/>
    <col min="102" max="108" width="13.875" style="1" customWidth="1"/>
    <col min="109" max="111" width="13.875" style="6" customWidth="1"/>
    <col min="112" max="168" width="11.375" style="1" customWidth="1"/>
    <col min="169" max="16384" width="8.875" style="1"/>
  </cols>
  <sheetData>
    <row r="1" spans="1:111">
      <c r="B1" s="1" t="s">
        <v>1154</v>
      </c>
      <c r="L1" s="263" t="s">
        <v>1211</v>
      </c>
      <c r="V1" s="263" t="s">
        <v>1212</v>
      </c>
      <c r="AF1" s="263" t="s">
        <v>1213</v>
      </c>
      <c r="AP1" s="263" t="s">
        <v>1214</v>
      </c>
      <c r="AZ1" s="263" t="s">
        <v>1215</v>
      </c>
      <c r="BJ1" s="263" t="s">
        <v>1216</v>
      </c>
      <c r="BT1" s="263" t="s">
        <v>1217</v>
      </c>
      <c r="CD1" s="263" t="s">
        <v>1218</v>
      </c>
      <c r="CN1" s="263" t="s">
        <v>1219</v>
      </c>
      <c r="CX1" s="263" t="s">
        <v>1220</v>
      </c>
    </row>
    <row r="3" spans="1:111" s="18" customFormat="1">
      <c r="B3" s="367" t="s">
        <v>264</v>
      </c>
      <c r="C3" s="367"/>
      <c r="D3" s="367"/>
      <c r="E3" s="367"/>
      <c r="F3" s="367"/>
      <c r="G3" s="367"/>
      <c r="H3" s="367"/>
      <c r="I3" s="367"/>
      <c r="J3" s="367"/>
      <c r="K3" s="367"/>
      <c r="L3" s="367" t="s">
        <v>280</v>
      </c>
      <c r="M3" s="367"/>
      <c r="N3" s="367"/>
      <c r="O3" s="367"/>
      <c r="P3" s="367"/>
      <c r="Q3" s="367"/>
      <c r="R3" s="367"/>
      <c r="S3" s="367"/>
      <c r="T3" s="367"/>
      <c r="U3" s="367"/>
      <c r="V3" s="367" t="s">
        <v>281</v>
      </c>
      <c r="W3" s="367"/>
      <c r="X3" s="367"/>
      <c r="Y3" s="367"/>
      <c r="Z3" s="367"/>
      <c r="AA3" s="367"/>
      <c r="AB3" s="367"/>
      <c r="AC3" s="367"/>
      <c r="AD3" s="367"/>
      <c r="AE3" s="367"/>
      <c r="AF3" s="367" t="s">
        <v>282</v>
      </c>
      <c r="AG3" s="367"/>
      <c r="AH3" s="367"/>
      <c r="AI3" s="367"/>
      <c r="AJ3" s="367"/>
      <c r="AK3" s="367"/>
      <c r="AL3" s="367"/>
      <c r="AM3" s="367"/>
      <c r="AN3" s="367"/>
      <c r="AO3" s="367"/>
      <c r="AP3" s="367" t="s">
        <v>283</v>
      </c>
      <c r="AQ3" s="367"/>
      <c r="AR3" s="367"/>
      <c r="AS3" s="367"/>
      <c r="AT3" s="367"/>
      <c r="AU3" s="367"/>
      <c r="AV3" s="367"/>
      <c r="AW3" s="367"/>
      <c r="AX3" s="367"/>
      <c r="AY3" s="367"/>
      <c r="AZ3" s="367" t="s">
        <v>284</v>
      </c>
      <c r="BA3" s="367"/>
      <c r="BB3" s="367"/>
      <c r="BC3" s="367"/>
      <c r="BD3" s="367"/>
      <c r="BE3" s="367"/>
      <c r="BF3" s="367"/>
      <c r="BG3" s="367"/>
      <c r="BH3" s="367"/>
      <c r="BI3" s="367"/>
      <c r="BJ3" s="367" t="s">
        <v>285</v>
      </c>
      <c r="BK3" s="367"/>
      <c r="BL3" s="367"/>
      <c r="BM3" s="367"/>
      <c r="BN3" s="367"/>
      <c r="BO3" s="367"/>
      <c r="BP3" s="367"/>
      <c r="BQ3" s="367"/>
      <c r="BR3" s="367"/>
      <c r="BS3" s="367"/>
      <c r="BT3" s="367" t="s">
        <v>286</v>
      </c>
      <c r="BU3" s="367"/>
      <c r="BV3" s="367"/>
      <c r="BW3" s="367"/>
      <c r="BX3" s="367"/>
      <c r="BY3" s="367"/>
      <c r="BZ3" s="367"/>
      <c r="CA3" s="367"/>
      <c r="CB3" s="367"/>
      <c r="CC3" s="367"/>
      <c r="CD3" s="367" t="s">
        <v>287</v>
      </c>
      <c r="CE3" s="367"/>
      <c r="CF3" s="367"/>
      <c r="CG3" s="367"/>
      <c r="CH3" s="367"/>
      <c r="CI3" s="367"/>
      <c r="CJ3" s="367"/>
      <c r="CK3" s="367"/>
      <c r="CL3" s="367"/>
      <c r="CM3" s="367"/>
      <c r="CN3" s="367" t="s">
        <v>288</v>
      </c>
      <c r="CO3" s="367"/>
      <c r="CP3" s="367"/>
      <c r="CQ3" s="367"/>
      <c r="CR3" s="367"/>
      <c r="CS3" s="367"/>
      <c r="CT3" s="367"/>
      <c r="CU3" s="367"/>
      <c r="CV3" s="367"/>
      <c r="CW3" s="367"/>
      <c r="CX3" s="367" t="s">
        <v>289</v>
      </c>
      <c r="CY3" s="367"/>
      <c r="CZ3" s="367"/>
      <c r="DA3" s="367"/>
      <c r="DB3" s="367"/>
      <c r="DC3" s="367"/>
      <c r="DD3" s="367"/>
      <c r="DE3" s="367"/>
      <c r="DF3" s="367"/>
      <c r="DG3" s="367"/>
    </row>
    <row r="4" spans="1:111" s="277" customFormat="1" ht="51">
      <c r="B4" s="277" t="s">
        <v>474</v>
      </c>
      <c r="C4" s="277" t="s">
        <v>475</v>
      </c>
      <c r="D4" s="277" t="s">
        <v>476</v>
      </c>
      <c r="E4" s="277" t="s">
        <v>477</v>
      </c>
      <c r="F4" s="277" t="s">
        <v>478</v>
      </c>
      <c r="G4" s="277" t="s">
        <v>512</v>
      </c>
      <c r="H4" s="277" t="s">
        <v>479</v>
      </c>
      <c r="I4" s="278" t="s">
        <v>375</v>
      </c>
      <c r="J4" s="278" t="s">
        <v>301</v>
      </c>
      <c r="K4" s="278" t="s">
        <v>302</v>
      </c>
      <c r="L4" s="277" t="s">
        <v>474</v>
      </c>
      <c r="M4" s="277" t="s">
        <v>475</v>
      </c>
      <c r="N4" s="277" t="s">
        <v>476</v>
      </c>
      <c r="O4" s="277" t="s">
        <v>477</v>
      </c>
      <c r="P4" s="277" t="s">
        <v>478</v>
      </c>
      <c r="Q4" s="277" t="s">
        <v>512</v>
      </c>
      <c r="R4" s="277" t="s">
        <v>479</v>
      </c>
      <c r="S4" s="278" t="s">
        <v>375</v>
      </c>
      <c r="T4" s="278" t="s">
        <v>301</v>
      </c>
      <c r="U4" s="278" t="s">
        <v>302</v>
      </c>
      <c r="V4" s="277" t="s">
        <v>474</v>
      </c>
      <c r="W4" s="277" t="s">
        <v>475</v>
      </c>
      <c r="X4" s="277" t="s">
        <v>476</v>
      </c>
      <c r="Y4" s="277" t="s">
        <v>477</v>
      </c>
      <c r="Z4" s="277" t="s">
        <v>478</v>
      </c>
      <c r="AA4" s="277" t="s">
        <v>512</v>
      </c>
      <c r="AB4" s="277" t="s">
        <v>479</v>
      </c>
      <c r="AC4" s="278" t="s">
        <v>375</v>
      </c>
      <c r="AD4" s="278" t="s">
        <v>301</v>
      </c>
      <c r="AE4" s="278" t="s">
        <v>302</v>
      </c>
      <c r="AF4" s="277" t="s">
        <v>474</v>
      </c>
      <c r="AG4" s="277" t="s">
        <v>475</v>
      </c>
      <c r="AH4" s="277" t="s">
        <v>476</v>
      </c>
      <c r="AI4" s="277" t="s">
        <v>477</v>
      </c>
      <c r="AJ4" s="277" t="s">
        <v>478</v>
      </c>
      <c r="AK4" s="277" t="s">
        <v>512</v>
      </c>
      <c r="AL4" s="277" t="s">
        <v>479</v>
      </c>
      <c r="AM4" s="278" t="s">
        <v>375</v>
      </c>
      <c r="AN4" s="278" t="s">
        <v>301</v>
      </c>
      <c r="AO4" s="278" t="s">
        <v>302</v>
      </c>
      <c r="AP4" s="277" t="s">
        <v>474</v>
      </c>
      <c r="AQ4" s="277" t="s">
        <v>475</v>
      </c>
      <c r="AR4" s="277" t="s">
        <v>476</v>
      </c>
      <c r="AS4" s="277" t="s">
        <v>477</v>
      </c>
      <c r="AT4" s="277" t="s">
        <v>478</v>
      </c>
      <c r="AU4" s="277" t="s">
        <v>512</v>
      </c>
      <c r="AV4" s="277" t="s">
        <v>479</v>
      </c>
      <c r="AW4" s="278" t="s">
        <v>375</v>
      </c>
      <c r="AX4" s="278" t="s">
        <v>301</v>
      </c>
      <c r="AY4" s="278" t="s">
        <v>302</v>
      </c>
      <c r="AZ4" s="277" t="s">
        <v>474</v>
      </c>
      <c r="BA4" s="277" t="s">
        <v>475</v>
      </c>
      <c r="BB4" s="277" t="s">
        <v>476</v>
      </c>
      <c r="BC4" s="277" t="s">
        <v>477</v>
      </c>
      <c r="BD4" s="277" t="s">
        <v>478</v>
      </c>
      <c r="BE4" s="277" t="s">
        <v>512</v>
      </c>
      <c r="BF4" s="277" t="s">
        <v>479</v>
      </c>
      <c r="BG4" s="278" t="s">
        <v>375</v>
      </c>
      <c r="BH4" s="278" t="s">
        <v>301</v>
      </c>
      <c r="BI4" s="278" t="s">
        <v>302</v>
      </c>
      <c r="BJ4" s="277" t="s">
        <v>474</v>
      </c>
      <c r="BK4" s="277" t="s">
        <v>475</v>
      </c>
      <c r="BL4" s="277" t="s">
        <v>476</v>
      </c>
      <c r="BM4" s="277" t="s">
        <v>477</v>
      </c>
      <c r="BN4" s="277" t="s">
        <v>478</v>
      </c>
      <c r="BO4" s="277" t="s">
        <v>512</v>
      </c>
      <c r="BP4" s="277" t="s">
        <v>479</v>
      </c>
      <c r="BQ4" s="278" t="s">
        <v>375</v>
      </c>
      <c r="BR4" s="278" t="s">
        <v>301</v>
      </c>
      <c r="BS4" s="278" t="s">
        <v>302</v>
      </c>
      <c r="BT4" s="277" t="s">
        <v>474</v>
      </c>
      <c r="BU4" s="277" t="s">
        <v>475</v>
      </c>
      <c r="BV4" s="277" t="s">
        <v>476</v>
      </c>
      <c r="BW4" s="277" t="s">
        <v>477</v>
      </c>
      <c r="BX4" s="277" t="s">
        <v>478</v>
      </c>
      <c r="BY4" s="277" t="s">
        <v>512</v>
      </c>
      <c r="BZ4" s="277" t="s">
        <v>479</v>
      </c>
      <c r="CA4" s="278" t="s">
        <v>375</v>
      </c>
      <c r="CB4" s="278" t="s">
        <v>301</v>
      </c>
      <c r="CC4" s="278" t="s">
        <v>302</v>
      </c>
      <c r="CD4" s="277" t="s">
        <v>474</v>
      </c>
      <c r="CE4" s="277" t="s">
        <v>475</v>
      </c>
      <c r="CF4" s="277" t="s">
        <v>476</v>
      </c>
      <c r="CG4" s="277" t="s">
        <v>477</v>
      </c>
      <c r="CH4" s="277" t="s">
        <v>478</v>
      </c>
      <c r="CI4" s="277" t="s">
        <v>512</v>
      </c>
      <c r="CJ4" s="277" t="s">
        <v>479</v>
      </c>
      <c r="CK4" s="278" t="s">
        <v>375</v>
      </c>
      <c r="CL4" s="278" t="s">
        <v>301</v>
      </c>
      <c r="CM4" s="278" t="s">
        <v>302</v>
      </c>
      <c r="CN4" s="277" t="s">
        <v>474</v>
      </c>
      <c r="CO4" s="277" t="s">
        <v>475</v>
      </c>
      <c r="CP4" s="277" t="s">
        <v>476</v>
      </c>
      <c r="CQ4" s="277" t="s">
        <v>477</v>
      </c>
      <c r="CR4" s="277" t="s">
        <v>478</v>
      </c>
      <c r="CS4" s="277" t="s">
        <v>512</v>
      </c>
      <c r="CT4" s="277" t="s">
        <v>479</v>
      </c>
      <c r="CU4" s="278" t="s">
        <v>375</v>
      </c>
      <c r="CV4" s="278" t="s">
        <v>301</v>
      </c>
      <c r="CW4" s="278" t="s">
        <v>302</v>
      </c>
      <c r="CX4" s="277" t="s">
        <v>474</v>
      </c>
      <c r="CY4" s="277" t="s">
        <v>475</v>
      </c>
      <c r="CZ4" s="277" t="s">
        <v>476</v>
      </c>
      <c r="DA4" s="277" t="s">
        <v>477</v>
      </c>
      <c r="DB4" s="277" t="s">
        <v>478</v>
      </c>
      <c r="DC4" s="277" t="s">
        <v>512</v>
      </c>
      <c r="DD4" s="277" t="s">
        <v>479</v>
      </c>
      <c r="DE4" s="278" t="s">
        <v>375</v>
      </c>
      <c r="DF4" s="278" t="s">
        <v>301</v>
      </c>
      <c r="DG4" s="278" t="s">
        <v>302</v>
      </c>
    </row>
    <row r="5" spans="1:111" s="280" customFormat="1" ht="30" customHeight="1">
      <c r="B5" s="280" t="s">
        <v>77</v>
      </c>
      <c r="C5" s="280" t="s">
        <v>78</v>
      </c>
      <c r="D5" s="280" t="s">
        <v>79</v>
      </c>
      <c r="E5" s="280" t="s">
        <v>80</v>
      </c>
      <c r="F5" s="280" t="s">
        <v>81</v>
      </c>
      <c r="G5" s="280" t="s">
        <v>82</v>
      </c>
      <c r="H5" s="280" t="s">
        <v>513</v>
      </c>
      <c r="I5" s="281" t="s">
        <v>142</v>
      </c>
      <c r="J5" s="281" t="s">
        <v>514</v>
      </c>
      <c r="K5" s="281" t="s">
        <v>515</v>
      </c>
      <c r="L5" s="280" t="s">
        <v>77</v>
      </c>
      <c r="M5" s="280" t="s">
        <v>78</v>
      </c>
      <c r="N5" s="280" t="s">
        <v>79</v>
      </c>
      <c r="O5" s="280" t="s">
        <v>80</v>
      </c>
      <c r="P5" s="280" t="s">
        <v>81</v>
      </c>
      <c r="Q5" s="280" t="s">
        <v>82</v>
      </c>
      <c r="R5" s="280" t="s">
        <v>513</v>
      </c>
      <c r="S5" s="281" t="s">
        <v>142</v>
      </c>
      <c r="T5" s="281" t="s">
        <v>514</v>
      </c>
      <c r="U5" s="281" t="s">
        <v>515</v>
      </c>
      <c r="V5" s="280" t="s">
        <v>77</v>
      </c>
      <c r="W5" s="280" t="s">
        <v>78</v>
      </c>
      <c r="X5" s="280" t="s">
        <v>79</v>
      </c>
      <c r="Y5" s="280" t="s">
        <v>80</v>
      </c>
      <c r="Z5" s="280" t="s">
        <v>81</v>
      </c>
      <c r="AA5" s="280" t="s">
        <v>82</v>
      </c>
      <c r="AB5" s="280" t="s">
        <v>513</v>
      </c>
      <c r="AC5" s="281" t="s">
        <v>142</v>
      </c>
      <c r="AD5" s="281" t="s">
        <v>514</v>
      </c>
      <c r="AE5" s="281" t="s">
        <v>515</v>
      </c>
      <c r="AF5" s="280" t="s">
        <v>77</v>
      </c>
      <c r="AG5" s="280" t="s">
        <v>78</v>
      </c>
      <c r="AH5" s="280" t="s">
        <v>79</v>
      </c>
      <c r="AI5" s="280" t="s">
        <v>80</v>
      </c>
      <c r="AJ5" s="280" t="s">
        <v>81</v>
      </c>
      <c r="AK5" s="280" t="s">
        <v>82</v>
      </c>
      <c r="AL5" s="280" t="s">
        <v>513</v>
      </c>
      <c r="AM5" s="281" t="s">
        <v>142</v>
      </c>
      <c r="AN5" s="281" t="s">
        <v>514</v>
      </c>
      <c r="AO5" s="281" t="s">
        <v>515</v>
      </c>
      <c r="AP5" s="280" t="s">
        <v>77</v>
      </c>
      <c r="AQ5" s="280" t="s">
        <v>78</v>
      </c>
      <c r="AR5" s="280" t="s">
        <v>79</v>
      </c>
      <c r="AS5" s="280" t="s">
        <v>80</v>
      </c>
      <c r="AT5" s="280" t="s">
        <v>81</v>
      </c>
      <c r="AU5" s="280" t="s">
        <v>82</v>
      </c>
      <c r="AV5" s="280" t="s">
        <v>513</v>
      </c>
      <c r="AW5" s="281" t="s">
        <v>142</v>
      </c>
      <c r="AX5" s="281" t="s">
        <v>514</v>
      </c>
      <c r="AY5" s="281" t="s">
        <v>515</v>
      </c>
      <c r="AZ5" s="280" t="s">
        <v>77</v>
      </c>
      <c r="BA5" s="280" t="s">
        <v>78</v>
      </c>
      <c r="BB5" s="280" t="s">
        <v>79</v>
      </c>
      <c r="BC5" s="280" t="s">
        <v>80</v>
      </c>
      <c r="BD5" s="280" t="s">
        <v>81</v>
      </c>
      <c r="BE5" s="280" t="s">
        <v>82</v>
      </c>
      <c r="BF5" s="280" t="s">
        <v>513</v>
      </c>
      <c r="BG5" s="281" t="s">
        <v>142</v>
      </c>
      <c r="BH5" s="281" t="s">
        <v>514</v>
      </c>
      <c r="BI5" s="281" t="s">
        <v>515</v>
      </c>
      <c r="BJ5" s="280" t="s">
        <v>77</v>
      </c>
      <c r="BK5" s="280" t="s">
        <v>78</v>
      </c>
      <c r="BL5" s="280" t="s">
        <v>79</v>
      </c>
      <c r="BM5" s="280" t="s">
        <v>80</v>
      </c>
      <c r="BN5" s="280" t="s">
        <v>81</v>
      </c>
      <c r="BO5" s="280" t="s">
        <v>82</v>
      </c>
      <c r="BP5" s="280" t="s">
        <v>513</v>
      </c>
      <c r="BQ5" s="281" t="s">
        <v>142</v>
      </c>
      <c r="BR5" s="281" t="s">
        <v>514</v>
      </c>
      <c r="BS5" s="281" t="s">
        <v>515</v>
      </c>
      <c r="BT5" s="280" t="s">
        <v>77</v>
      </c>
      <c r="BU5" s="280" t="s">
        <v>78</v>
      </c>
      <c r="BV5" s="280" t="s">
        <v>79</v>
      </c>
      <c r="BW5" s="280" t="s">
        <v>80</v>
      </c>
      <c r="BX5" s="280" t="s">
        <v>81</v>
      </c>
      <c r="BY5" s="280" t="s">
        <v>82</v>
      </c>
      <c r="BZ5" s="280" t="s">
        <v>513</v>
      </c>
      <c r="CA5" s="281" t="s">
        <v>142</v>
      </c>
      <c r="CB5" s="281" t="s">
        <v>514</v>
      </c>
      <c r="CC5" s="281" t="s">
        <v>515</v>
      </c>
      <c r="CD5" s="280" t="s">
        <v>77</v>
      </c>
      <c r="CE5" s="280" t="s">
        <v>78</v>
      </c>
      <c r="CF5" s="280" t="s">
        <v>79</v>
      </c>
      <c r="CG5" s="280" t="s">
        <v>80</v>
      </c>
      <c r="CH5" s="280" t="s">
        <v>81</v>
      </c>
      <c r="CI5" s="280" t="s">
        <v>82</v>
      </c>
      <c r="CJ5" s="280" t="s">
        <v>513</v>
      </c>
      <c r="CK5" s="281" t="s">
        <v>142</v>
      </c>
      <c r="CL5" s="281" t="s">
        <v>514</v>
      </c>
      <c r="CM5" s="281" t="s">
        <v>515</v>
      </c>
      <c r="CN5" s="280" t="s">
        <v>77</v>
      </c>
      <c r="CO5" s="280" t="s">
        <v>78</v>
      </c>
      <c r="CP5" s="280" t="s">
        <v>79</v>
      </c>
      <c r="CQ5" s="280" t="s">
        <v>80</v>
      </c>
      <c r="CR5" s="280" t="s">
        <v>81</v>
      </c>
      <c r="CS5" s="280" t="s">
        <v>82</v>
      </c>
      <c r="CT5" s="280" t="s">
        <v>513</v>
      </c>
      <c r="CU5" s="281" t="s">
        <v>142</v>
      </c>
      <c r="CV5" s="281" t="s">
        <v>514</v>
      </c>
      <c r="CW5" s="281" t="s">
        <v>515</v>
      </c>
      <c r="CX5" s="280" t="s">
        <v>77</v>
      </c>
      <c r="CY5" s="280" t="s">
        <v>78</v>
      </c>
      <c r="CZ5" s="280" t="s">
        <v>79</v>
      </c>
      <c r="DA5" s="280" t="s">
        <v>80</v>
      </c>
      <c r="DB5" s="280" t="s">
        <v>81</v>
      </c>
      <c r="DC5" s="280" t="s">
        <v>82</v>
      </c>
      <c r="DD5" s="280" t="s">
        <v>513</v>
      </c>
      <c r="DE5" s="281" t="s">
        <v>142</v>
      </c>
      <c r="DF5" s="281" t="s">
        <v>514</v>
      </c>
      <c r="DG5" s="281" t="s">
        <v>515</v>
      </c>
    </row>
    <row r="6" spans="1:111">
      <c r="A6" s="1">
        <v>1981</v>
      </c>
      <c r="B6" s="78">
        <f>'a7'!D7</f>
        <v>70097.782365491585</v>
      </c>
      <c r="C6" s="78">
        <f>'a8'!C5</f>
        <v>1411.1248970836523</v>
      </c>
      <c r="D6" s="78">
        <f>'a13'!G7</f>
        <v>27003.633815066954</v>
      </c>
      <c r="E6" s="78">
        <f>'a16'!D6</f>
        <v>-12928.876550192723</v>
      </c>
      <c r="F6" s="78">
        <f>'a15'!Q5</f>
        <v>116258.86369072326</v>
      </c>
      <c r="G6" s="78">
        <f>'a9'!E6</f>
        <v>2817.9098517365128</v>
      </c>
      <c r="H6" s="78">
        <f t="shared" ref="H6:H42" si="0">SUM(B6:F6)-G6</f>
        <v>199024.61836643622</v>
      </c>
      <c r="I6" s="96">
        <f>(H6-M$58)/M$59</f>
        <v>0.43317905562780556</v>
      </c>
      <c r="J6" s="96">
        <f t="shared" ref="J6:J27" si="1">LN(H6)</f>
        <v>12.201183806439232</v>
      </c>
      <c r="K6" s="96">
        <f>(J6-$Q$58)/$Q$59</f>
        <v>0.88724338719602769</v>
      </c>
      <c r="L6" s="78">
        <f>'a7'!G7</f>
        <v>55562.122154972516</v>
      </c>
      <c r="M6" s="78">
        <f>'a8'!E5</f>
        <v>584.04107755578809</v>
      </c>
      <c r="N6" s="78">
        <f>'a13'!K7</f>
        <v>22293.9144518264</v>
      </c>
      <c r="O6" s="78">
        <f>'a16'!H6</f>
        <v>-9892.3291201273296</v>
      </c>
      <c r="P6" s="78">
        <f>'a15'!AG5</f>
        <v>94319.064916822608</v>
      </c>
      <c r="Q6" s="78">
        <f>'a9'!I6</f>
        <v>2013.2717256593951</v>
      </c>
      <c r="R6" s="78">
        <f t="shared" ref="R6:R31" si="2">SUM(L6:P6)-Q6</f>
        <v>160853.54175539059</v>
      </c>
      <c r="S6" s="96">
        <f t="shared" ref="S6:S43" si="3">(R6-M$58)/M$59</f>
        <v>0.36608188956851417</v>
      </c>
      <c r="T6" s="96">
        <f t="shared" ref="T6:T27" si="4">LN(R6)</f>
        <v>11.988249551420036</v>
      </c>
      <c r="U6" s="96">
        <f t="shared" ref="U6:U39" si="5">(T6-$Q$58)/$Q$59</f>
        <v>0.88002490024117197</v>
      </c>
      <c r="V6" s="78">
        <f>'a7'!J7</f>
        <v>36640.739451724388</v>
      </c>
      <c r="W6" s="78">
        <f>'a8'!G5</f>
        <v>558.47382862137897</v>
      </c>
      <c r="X6" s="78">
        <f>'a13'!O7</f>
        <v>452.53932684615336</v>
      </c>
      <c r="Y6" s="78">
        <f>'a16'!L6</f>
        <v>-7870.3663226922654</v>
      </c>
      <c r="Z6" s="78">
        <f>'a15'!AW5</f>
        <v>97767.460801517576</v>
      </c>
      <c r="AA6" s="78">
        <f>'a9'!M6</f>
        <v>1966.0982023803706</v>
      </c>
      <c r="AB6" s="78">
        <f t="shared" ref="AB6:AB22" si="6">SUM(V6:Z6)-AA6</f>
        <v>125582.74888363686</v>
      </c>
      <c r="AC6" s="96">
        <f t="shared" ref="AC6:AC43" si="7">(AB6-M$58)/M$59</f>
        <v>0.30408284588227685</v>
      </c>
      <c r="AD6" s="96">
        <f t="shared" ref="AD6:AD27" si="8">LN(AB6)</f>
        <v>11.740720173930335</v>
      </c>
      <c r="AE6" s="96">
        <f t="shared" ref="AE6:AE39" si="9">(AD6-$Q$58)/$Q$59</f>
        <v>0.87163363608223265</v>
      </c>
      <c r="AF6" s="78">
        <f>'a7'!M7</f>
        <v>49363.003306931692</v>
      </c>
      <c r="AG6" s="78">
        <f>'a8'!I5</f>
        <v>994.30206428806218</v>
      </c>
      <c r="AH6" s="78">
        <f>'a13'!S7</f>
        <v>11521.274033858786</v>
      </c>
      <c r="AI6" s="78">
        <f>'a16'!P6</f>
        <v>-8887.5906514780127</v>
      </c>
      <c r="AJ6" s="78">
        <f>'a15'!BM5</f>
        <v>90191.466134353337</v>
      </c>
      <c r="AK6" s="78">
        <f>'a9'!Q6</f>
        <v>2676.7952454610222</v>
      </c>
      <c r="AL6" s="78">
        <f t="shared" ref="AL6:AL30" si="10">SUM(AF6:AJ6)-AK6</f>
        <v>140505.65964249286</v>
      </c>
      <c r="AM6" s="96">
        <f t="shared" ref="AM6:AM43" si="11">(AL6-M$58)/M$59</f>
        <v>0.33031435702035156</v>
      </c>
      <c r="AN6" s="96">
        <f t="shared" ref="AN6:AN27" si="12">LN(AL6)</f>
        <v>11.853003049097607</v>
      </c>
      <c r="AO6" s="96">
        <f t="shared" ref="AO6:AO39" si="13">(AN6-$Q$58)/$Q$59</f>
        <v>0.87544003383432567</v>
      </c>
      <c r="AP6" s="78">
        <f>'a7'!P7</f>
        <v>48764.364317887768</v>
      </c>
      <c r="AQ6" s="78">
        <f>'a8'!K5</f>
        <v>624.25860443520878</v>
      </c>
      <c r="AR6" s="78">
        <f>'a13'!W7</f>
        <v>17619.148084332526</v>
      </c>
      <c r="AS6" s="78">
        <f>'a16'!T6</f>
        <v>-8806.7021011800753</v>
      </c>
      <c r="AT6" s="78">
        <f>'a15'!CC5</f>
        <v>113805.81268492431</v>
      </c>
      <c r="AU6" s="78">
        <f>'a9'!U6</f>
        <v>2691.0519868640122</v>
      </c>
      <c r="AV6" s="78">
        <f t="shared" ref="AV6:AV30" si="14">SUM(AP6:AT6)-AU6</f>
        <v>169315.82960353573</v>
      </c>
      <c r="AW6" s="96">
        <f t="shared" ref="AW6:AW43" si="15">(AV6-M$58)/M$59</f>
        <v>0.38095690969891871</v>
      </c>
      <c r="AX6" s="96">
        <f t="shared" ref="AX6:AX27" si="16">LN(AV6)</f>
        <v>12.039521064066562</v>
      </c>
      <c r="AY6" s="96">
        <f t="shared" ref="AY6:AY39" si="17">(AX6-$Q$58)/$Q$59</f>
        <v>0.8817630083025606</v>
      </c>
      <c r="AZ6" s="78">
        <f>'a7'!S7</f>
        <v>58520.373649405003</v>
      </c>
      <c r="BA6" s="78">
        <f>'a8'!M5</f>
        <v>1399.5280735739682</v>
      </c>
      <c r="BB6" s="78">
        <f>'a13'!AA7</f>
        <v>11513.824486007836</v>
      </c>
      <c r="BC6" s="78">
        <f>'a16'!X6</f>
        <v>-11025.949716174371</v>
      </c>
      <c r="BD6" s="78">
        <f>'a15'!CS5</f>
        <v>112523.16591121264</v>
      </c>
      <c r="BE6" s="78">
        <f>'a9'!Y6</f>
        <v>1528.8824120551737</v>
      </c>
      <c r="BF6" s="78">
        <f t="shared" ref="BF6:BF30" si="18">SUM(AZ6:BD6)-BE6</f>
        <v>171402.05999196987</v>
      </c>
      <c r="BG6" s="96">
        <f>(BF6-M$58)/M$59</f>
        <v>0.38462408807685838</v>
      </c>
      <c r="BH6" s="96">
        <f t="shared" ref="BH6:BH27" si="19">LN(BF6)</f>
        <v>12.051767303696522</v>
      </c>
      <c r="BI6" s="96">
        <f t="shared" ref="BI6:BI39" si="20">(BH6-$Q$58)/$Q$59</f>
        <v>0.88217815672951017</v>
      </c>
      <c r="BJ6" s="78">
        <f>'a7'!V7</f>
        <v>69317.654919506691</v>
      </c>
      <c r="BK6" s="78">
        <f>'a8'!O5</f>
        <v>1832.441661562051</v>
      </c>
      <c r="BL6" s="78">
        <f>'a13'!AE7</f>
        <v>7923.8907740724972</v>
      </c>
      <c r="BM6" s="78">
        <f>'a16'!AB6</f>
        <v>-12889.546864479173</v>
      </c>
      <c r="BN6" s="78">
        <f>'a15'!DI5</f>
        <v>126134.88491310671</v>
      </c>
      <c r="BO6" s="78">
        <f>'a9'!AC6</f>
        <v>2330.4006384363902</v>
      </c>
      <c r="BP6" s="78">
        <f t="shared" ref="BP6:BP30" si="21">SUM(BJ6:BN6)-BO6</f>
        <v>189988.9247653324</v>
      </c>
      <c r="BQ6" s="96">
        <f t="shared" ref="BQ6:BQ43" si="22">(BP6-M$58)/M$59</f>
        <v>0.41729610214991747</v>
      </c>
      <c r="BR6" s="96">
        <f t="shared" ref="BR6:BR27" si="23">LN(BP6)</f>
        <v>12.154721058734877</v>
      </c>
      <c r="BS6" s="96">
        <f t="shared" ref="BS6:BS39" si="24">(BR6-$Q$58)/$Q$59</f>
        <v>0.88566829662095603</v>
      </c>
      <c r="BT6" s="78">
        <f>'a7'!Y7</f>
        <v>65410.001496796373</v>
      </c>
      <c r="BU6" s="78">
        <f>'a8'!Q5</f>
        <v>752.26088677942528</v>
      </c>
      <c r="BV6" s="78">
        <f>'a13'!AI7</f>
        <v>7968.6938922960662</v>
      </c>
      <c r="BW6" s="78">
        <f>'a16'!AF6</f>
        <v>-11282.849656419563</v>
      </c>
      <c r="BX6" s="78">
        <f>'a15'!DY5</f>
        <v>137600.17064986628</v>
      </c>
      <c r="BY6" s="78">
        <f>'a9'!AG6</f>
        <v>2039.7862247482551</v>
      </c>
      <c r="BZ6" s="78">
        <f t="shared" ref="BZ6:BZ30" si="25">SUM(BT6:BX6)-BY6</f>
        <v>198408.49104457034</v>
      </c>
      <c r="CA6" s="96">
        <f t="shared" ref="CA6:CA43" si="26">(BZ6-M$58)/M$59</f>
        <v>0.4320960262532309</v>
      </c>
      <c r="CB6" s="96">
        <f t="shared" ref="CB6:CB27" si="27">LN(BZ6)</f>
        <v>12.198083270520799</v>
      </c>
      <c r="CC6" s="96">
        <f t="shared" ref="CC6:CC39" si="28">(CB6-$Q$58)/$Q$59</f>
        <v>0.8871382787996438</v>
      </c>
      <c r="CD6" s="78">
        <f>'a7'!AB7</f>
        <v>79889.603887845253</v>
      </c>
      <c r="CE6" s="78">
        <f>'a8'!S5</f>
        <v>1038.166186527616</v>
      </c>
      <c r="CF6" s="78">
        <f>'a13'!AM7</f>
        <v>44599.881466656952</v>
      </c>
      <c r="CG6" s="78">
        <f>'a16'!AJ6</f>
        <v>-15858.126802464376</v>
      </c>
      <c r="CH6" s="78">
        <f>'a15'!EO5</f>
        <v>156387.77614524349</v>
      </c>
      <c r="CI6" s="78">
        <f>'a9'!AK6</f>
        <v>5303.6780024186137</v>
      </c>
      <c r="CJ6" s="78">
        <f t="shared" ref="CJ6:CJ43" si="29">SUM(CD6:CH6)-CI6</f>
        <v>260753.62288139033</v>
      </c>
      <c r="CK6" s="96">
        <f t="shared" ref="CK6:CK43" si="30">(CJ6-M$58)/M$59</f>
        <v>0.54168637672904196</v>
      </c>
      <c r="CL6" s="96">
        <f t="shared" ref="CL6:CL27" si="31">LN(CJ6)</f>
        <v>12.471331266846613</v>
      </c>
      <c r="CM6" s="96">
        <f t="shared" ref="CM6:CM39" si="32">(CL6-$Q$58)/$Q$59</f>
        <v>0.8964014060345763</v>
      </c>
      <c r="CN6" s="78">
        <f>'a7'!AE7</f>
        <v>123085.63906308924</v>
      </c>
      <c r="CO6" s="78">
        <f>'a8'!U5</f>
        <v>1690.0149447602553</v>
      </c>
      <c r="CP6" s="78">
        <f>'a13'!AQ7</f>
        <v>154133.55912564546</v>
      </c>
      <c r="CQ6" s="78">
        <f>'a16'!AN6</f>
        <v>-19913.54332653981</v>
      </c>
      <c r="CR6" s="78">
        <f>'a15'!FE5</f>
        <v>106127.56905841381</v>
      </c>
      <c r="CS6" s="78">
        <f>'a9'!AO6</f>
        <v>8707.3347957573296</v>
      </c>
      <c r="CT6" s="78">
        <f t="shared" ref="CT6:CT43" si="33">SUM(CN6:CR6)-CS6</f>
        <v>356415.90406961163</v>
      </c>
      <c r="CU6" s="96">
        <f t="shared" ref="CU6:CU43" si="34">(CT6-M$58)/M$59</f>
        <v>0.7098416538751765</v>
      </c>
      <c r="CV6" s="96">
        <f t="shared" ref="CV6:CV27" si="35">LN(CT6)</f>
        <v>12.783853597796437</v>
      </c>
      <c r="CW6" s="96">
        <f t="shared" ref="CW6:CW39" si="36">(CV6-$Q$58)/$Q$59</f>
        <v>0.9069959361108153</v>
      </c>
      <c r="CX6" s="78">
        <f>'a7'!AH7</f>
        <v>64236.43173074814</v>
      </c>
      <c r="CY6" s="78">
        <f>'a8'!W5</f>
        <v>822.5552067213905</v>
      </c>
      <c r="CZ6" s="78">
        <f>'a13'!AU7</f>
        <v>36165.123182540265</v>
      </c>
      <c r="DA6" s="78">
        <f>'a16'!AR6</f>
        <v>-13650.924470338436</v>
      </c>
      <c r="DB6" s="78">
        <f>'a15'!FU5</f>
        <v>120563.499908328</v>
      </c>
      <c r="DC6" s="78">
        <f>'a9'!AS6</f>
        <v>2100.7469461878445</v>
      </c>
      <c r="DD6" s="78">
        <f t="shared" ref="DD6:DD30" si="37">SUM(CX6:DB6)-DC6</f>
        <v>206035.93861181152</v>
      </c>
      <c r="DE6" s="96">
        <f t="shared" ref="DE6:DE43" si="38">(DD6-M$58)/M$59</f>
        <v>0.44550356309696837</v>
      </c>
      <c r="DF6" s="96">
        <f t="shared" ref="DF6:DF27" si="39">LN(DD6)</f>
        <v>12.235805891836106</v>
      </c>
      <c r="DG6" s="96">
        <f t="shared" ref="DG6:DG39" si="40">(DF6-$Q$58)/$Q$59</f>
        <v>0.88841707844530415</v>
      </c>
    </row>
    <row r="7" spans="1:111">
      <c r="A7" s="1">
        <v>1982</v>
      </c>
      <c r="B7" s="78">
        <f>'a7'!D8</f>
        <v>71147.43506594075</v>
      </c>
      <c r="C7" s="78">
        <f>'a8'!C6</f>
        <v>1450.2959795026002</v>
      </c>
      <c r="D7" s="78">
        <f>'a13'!G8</f>
        <v>21439.495509341519</v>
      </c>
      <c r="E7" s="78">
        <f>'a16'!D7</f>
        <v>-11823.043412377745</v>
      </c>
      <c r="F7" s="78">
        <f>'a15'!Q6</f>
        <v>117848.34706040745</v>
      </c>
      <c r="G7" s="78">
        <f>'a9'!E7</f>
        <v>5446.2690625743307</v>
      </c>
      <c r="H7" s="78">
        <f t="shared" si="0"/>
        <v>194616.26114024024</v>
      </c>
      <c r="I7" s="96">
        <f t="shared" ref="I7:I43" si="41">(H7-M$58)/M$59</f>
        <v>0.42543003979917798</v>
      </c>
      <c r="J7" s="96">
        <f t="shared" si="1"/>
        <v>12.178785007114682</v>
      </c>
      <c r="K7" s="96">
        <f t="shared" ref="K7:K39" si="42">(J7-$Q$58)/$Q$59</f>
        <v>0.88648406624640352</v>
      </c>
      <c r="L7" s="78">
        <f>'a7'!G8</f>
        <v>57724.448627122925</v>
      </c>
      <c r="M7" s="78">
        <f>'a8'!E6</f>
        <v>606.4883799963402</v>
      </c>
      <c r="N7" s="78">
        <f>'a13'!K8</f>
        <v>14518.533825650566</v>
      </c>
      <c r="O7" s="78">
        <f>'a16'!H7</f>
        <v>-9522.7769961068643</v>
      </c>
      <c r="P7" s="78">
        <f>'a15'!AG6</f>
        <v>97463.289494718498</v>
      </c>
      <c r="Q7" s="78">
        <f>'a9'!I7</f>
        <v>3948.0258642690383</v>
      </c>
      <c r="R7" s="78">
        <f t="shared" si="2"/>
        <v>156841.95746711243</v>
      </c>
      <c r="S7" s="96">
        <f t="shared" si="3"/>
        <v>0.35903032170486227</v>
      </c>
      <c r="T7" s="96">
        <f t="shared" si="4"/>
        <v>11.962993936990923</v>
      </c>
      <c r="U7" s="96">
        <f t="shared" si="5"/>
        <v>0.87916873304873511</v>
      </c>
      <c r="V7" s="78">
        <f>'a7'!J8</f>
        <v>37099.071107227239</v>
      </c>
      <c r="W7" s="78">
        <f>'a8'!G6</f>
        <v>574.48943263099977</v>
      </c>
      <c r="X7" s="78">
        <f>'a13'!O8</f>
        <v>222.43245009262461</v>
      </c>
      <c r="Y7" s="78">
        <f>'a16'!L7</f>
        <v>-7508.4652248539051</v>
      </c>
      <c r="Z7" s="78">
        <f>'a15'!AW6</f>
        <v>99480.008825016193</v>
      </c>
      <c r="AA7" s="78">
        <f>'a9'!M7</f>
        <v>3844.2678294473812</v>
      </c>
      <c r="AB7" s="78">
        <f t="shared" si="6"/>
        <v>126023.26876066577</v>
      </c>
      <c r="AC7" s="96">
        <f t="shared" si="7"/>
        <v>0.30485719227136648</v>
      </c>
      <c r="AD7" s="96">
        <f t="shared" si="8"/>
        <v>11.744221841587407</v>
      </c>
      <c r="AE7" s="96">
        <f t="shared" si="9"/>
        <v>0.87175234287415093</v>
      </c>
      <c r="AF7" s="78">
        <f>'a7'!M8</f>
        <v>50984.938966611488</v>
      </c>
      <c r="AG7" s="78">
        <f>'a8'!I6</f>
        <v>1024.4017144759603</v>
      </c>
      <c r="AH7" s="78">
        <f>'a13'!S8</f>
        <v>8436.3333781222063</v>
      </c>
      <c r="AI7" s="78">
        <f>'a16'!P7</f>
        <v>-8835.9495411187163</v>
      </c>
      <c r="AJ7" s="78">
        <f>'a15'!BM6</f>
        <v>91415.227292502488</v>
      </c>
      <c r="AK7" s="78">
        <f>'a9'!Q7</f>
        <v>5210.0492885137492</v>
      </c>
      <c r="AL7" s="78">
        <f t="shared" si="10"/>
        <v>137814.90252207968</v>
      </c>
      <c r="AM7" s="96">
        <f t="shared" si="11"/>
        <v>0.32558454079920413</v>
      </c>
      <c r="AN7" s="96">
        <f t="shared" si="12"/>
        <v>11.833666777738136</v>
      </c>
      <c r="AO7" s="96">
        <f t="shared" si="13"/>
        <v>0.87478453280866264</v>
      </c>
      <c r="AP7" s="78">
        <f>'a7'!P8</f>
        <v>49518.203933242585</v>
      </c>
      <c r="AQ7" s="78">
        <f>'a8'!K6</f>
        <v>650.21619688546446</v>
      </c>
      <c r="AR7" s="78">
        <f>'a13'!W8</f>
        <v>11301.350049314589</v>
      </c>
      <c r="AS7" s="78">
        <f>'a16'!T7</f>
        <v>-8449.1113444341227</v>
      </c>
      <c r="AT7" s="78">
        <f>'a15'!CC6</f>
        <v>115136.87296418255</v>
      </c>
      <c r="AU7" s="78">
        <f>'a9'!U7</f>
        <v>5255.7483475894614</v>
      </c>
      <c r="AV7" s="78">
        <f t="shared" si="14"/>
        <v>162901.7834516016</v>
      </c>
      <c r="AW7" s="96">
        <f t="shared" si="15"/>
        <v>0.36968229137589903</v>
      </c>
      <c r="AX7" s="96">
        <f t="shared" si="16"/>
        <v>12.000902742667723</v>
      </c>
      <c r="AY7" s="96">
        <f t="shared" si="17"/>
        <v>0.88045384435798624</v>
      </c>
      <c r="AZ7" s="78">
        <f>'a7'!S8</f>
        <v>58847.548206243446</v>
      </c>
      <c r="BA7" s="78">
        <f>'a8'!M6</f>
        <v>1447.1256631772849</v>
      </c>
      <c r="BB7" s="78">
        <f>'a13'!AA8</f>
        <v>9464.8742772291844</v>
      </c>
      <c r="BC7" s="78">
        <f>'a16'!X7</f>
        <v>-10088.710634904361</v>
      </c>
      <c r="BD7" s="78">
        <f>'a15'!CS6</f>
        <v>113795.56187375885</v>
      </c>
      <c r="BE7" s="78">
        <f>'a9'!Y7</f>
        <v>2975.0967132626984</v>
      </c>
      <c r="BF7" s="78">
        <f t="shared" si="18"/>
        <v>170491.30267224173</v>
      </c>
      <c r="BG7" s="96">
        <f t="shared" ref="BG7:BG43" si="43">(BF7-M$58)/M$59</f>
        <v>0.38302315772469142</v>
      </c>
      <c r="BH7" s="96">
        <f t="shared" si="19"/>
        <v>12.046439563684627</v>
      </c>
      <c r="BI7" s="96">
        <f t="shared" si="20"/>
        <v>0.88199754595004098</v>
      </c>
      <c r="BJ7" s="78">
        <f>'a7'!V8</f>
        <v>69666.136339992605</v>
      </c>
      <c r="BK7" s="78">
        <f>'a8'!O6</f>
        <v>1878.3025839524464</v>
      </c>
      <c r="BL7" s="78">
        <f>'a13'!AE8</f>
        <v>5078.2082174264415</v>
      </c>
      <c r="BM7" s="78">
        <f>'a16'!AB7</f>
        <v>-11771.122243206555</v>
      </c>
      <c r="BN7" s="78">
        <f>'a15'!DI6</f>
        <v>128033.67245742994</v>
      </c>
      <c r="BO7" s="78">
        <f>'a9'!AC7</f>
        <v>4502.7596793448247</v>
      </c>
      <c r="BP7" s="78">
        <f t="shared" si="21"/>
        <v>188382.43767625006</v>
      </c>
      <c r="BQ7" s="96">
        <f t="shared" si="22"/>
        <v>0.4144722171417311</v>
      </c>
      <c r="BR7" s="96">
        <f t="shared" si="23"/>
        <v>12.146229418500379</v>
      </c>
      <c r="BS7" s="96">
        <f t="shared" si="24"/>
        <v>0.88538042939051675</v>
      </c>
      <c r="BT7" s="78">
        <f>'a7'!Y8</f>
        <v>64351.756178579904</v>
      </c>
      <c r="BU7" s="78">
        <f>'a8'!Q6</f>
        <v>768.25637375337726</v>
      </c>
      <c r="BV7" s="78">
        <f>'a13'!AI8</f>
        <v>4847.2490311627143</v>
      </c>
      <c r="BW7" s="78">
        <f>'a16'!AF7</f>
        <v>-10441.99978149886</v>
      </c>
      <c r="BX7" s="78">
        <f>'a15'!DY6</f>
        <v>139088.28050723005</v>
      </c>
      <c r="BY7" s="78">
        <f>'a9'!AG7</f>
        <v>3952.5987398560792</v>
      </c>
      <c r="BZ7" s="78">
        <f t="shared" si="25"/>
        <v>194660.94356937113</v>
      </c>
      <c r="CA7" s="96">
        <f t="shared" si="26"/>
        <v>0.42550858262881514</v>
      </c>
      <c r="CB7" s="96">
        <f t="shared" si="27"/>
        <v>12.179014573237673</v>
      </c>
      <c r="CC7" s="96">
        <f t="shared" si="28"/>
        <v>0.88649184855490959</v>
      </c>
      <c r="CD7" s="78">
        <f>'a7'!AB8</f>
        <v>80858.965600426527</v>
      </c>
      <c r="CE7" s="78">
        <f>'a8'!S6</f>
        <v>1082.5253248082774</v>
      </c>
      <c r="CF7" s="78">
        <f>'a13'!AM8</f>
        <v>37393.738873043811</v>
      </c>
      <c r="CG7" s="78">
        <f>'a16'!AJ7</f>
        <v>-14626.050415582849</v>
      </c>
      <c r="CH7" s="78">
        <f>'a15'!EO6</f>
        <v>158844.12171881227</v>
      </c>
      <c r="CI7" s="78">
        <f>'a9'!AK7</f>
        <v>10259.471701191549</v>
      </c>
      <c r="CJ7" s="78">
        <f t="shared" si="29"/>
        <v>253293.82940031646</v>
      </c>
      <c r="CK7" s="96">
        <f t="shared" si="30"/>
        <v>0.52857354244700361</v>
      </c>
      <c r="CL7" s="96">
        <f t="shared" si="31"/>
        <v>12.442305474857333</v>
      </c>
      <c r="CM7" s="96">
        <f t="shared" si="32"/>
        <v>0.89541742954469639</v>
      </c>
      <c r="CN7" s="78">
        <f>'a7'!AE8</f>
        <v>127284.81868085729</v>
      </c>
      <c r="CO7" s="78">
        <f>'a8'!U6</f>
        <v>1719.1128297550833</v>
      </c>
      <c r="CP7" s="78">
        <f>'a13'!AQ8</f>
        <v>149982.070260776</v>
      </c>
      <c r="CQ7" s="78">
        <f>'a16'!AN7</f>
        <v>-17927.643833918304</v>
      </c>
      <c r="CR7" s="78">
        <f>'a15'!FE6</f>
        <v>107654.18631771664</v>
      </c>
      <c r="CS7" s="78">
        <f>'a9'!AO7</f>
        <v>16464.626158961677</v>
      </c>
      <c r="CT7" s="78">
        <f t="shared" si="33"/>
        <v>352247.91809622507</v>
      </c>
      <c r="CU7" s="96">
        <f t="shared" si="34"/>
        <v>0.70251516293443661</v>
      </c>
      <c r="CV7" s="96">
        <f t="shared" si="35"/>
        <v>12.772090519441758</v>
      </c>
      <c r="CW7" s="96">
        <f t="shared" si="36"/>
        <v>0.90659716688674419</v>
      </c>
      <c r="CX7" s="78">
        <f>'a7'!AH8</f>
        <v>64952.252953489173</v>
      </c>
      <c r="CY7" s="78">
        <f>'a8'!W6</f>
        <v>839.55817338562349</v>
      </c>
      <c r="CZ7" s="78">
        <f>'a13'!AU8</f>
        <v>26724.287563554928</v>
      </c>
      <c r="DA7" s="78">
        <f>'a16'!AR7</f>
        <v>-11976.563653322642</v>
      </c>
      <c r="DB7" s="78">
        <f>'a15'!FU6</f>
        <v>121898.61465460985</v>
      </c>
      <c r="DC7" s="78">
        <f>'a9'!AS7</f>
        <v>4037.4185284313735</v>
      </c>
      <c r="DD7" s="78">
        <f t="shared" si="37"/>
        <v>198400.73116328556</v>
      </c>
      <c r="DE7" s="96">
        <f t="shared" si="38"/>
        <v>0.43208238592423337</v>
      </c>
      <c r="DF7" s="96">
        <f t="shared" si="39"/>
        <v>12.198044159124937</v>
      </c>
      <c r="DG7" s="96">
        <f t="shared" si="40"/>
        <v>0.88713695292043859</v>
      </c>
    </row>
    <row r="8" spans="1:111">
      <c r="A8" s="1">
        <v>1983</v>
      </c>
      <c r="B8" s="78">
        <f>'a7'!D9</f>
        <v>71983.660623238145</v>
      </c>
      <c r="C8" s="78">
        <f>'a8'!C7</f>
        <v>1468.0413905752916</v>
      </c>
      <c r="D8" s="78">
        <f>'a13'!G9</f>
        <v>22774.499024414621</v>
      </c>
      <c r="E8" s="78">
        <f>'a16'!D8</f>
        <v>-11683.526791203973</v>
      </c>
      <c r="F8" s="78">
        <f>'a15'!Q7</f>
        <v>119822.88163034231</v>
      </c>
      <c r="G8" s="78">
        <f>'a9'!E8</f>
        <v>7940.3904900355783</v>
      </c>
      <c r="H8" s="78">
        <f t="shared" si="0"/>
        <v>196425.16538733081</v>
      </c>
      <c r="I8" s="96">
        <f t="shared" si="41"/>
        <v>0.42860973394008861</v>
      </c>
      <c r="J8" s="96">
        <f t="shared" si="1"/>
        <v>12.188036800030842</v>
      </c>
      <c r="K8" s="96">
        <f t="shared" si="42"/>
        <v>0.88679770270883318</v>
      </c>
      <c r="L8" s="78">
        <f>'a7'!G9</f>
        <v>59625.598276135948</v>
      </c>
      <c r="M8" s="78">
        <f>'a8'!E7</f>
        <v>619.8589691348219</v>
      </c>
      <c r="N8" s="78">
        <f>'a13'!K9</f>
        <v>10725.775064339239</v>
      </c>
      <c r="O8" s="78">
        <f>'a16'!H8</f>
        <v>-9493.6958379660064</v>
      </c>
      <c r="P8" s="78">
        <f>'a15'!AG7</f>
        <v>99336.521283086899</v>
      </c>
      <c r="Q8" s="78">
        <f>'a9'!I8</f>
        <v>5759.3159516753267</v>
      </c>
      <c r="R8" s="78">
        <f t="shared" si="2"/>
        <v>155054.7418030556</v>
      </c>
      <c r="S8" s="96">
        <f t="shared" si="3"/>
        <v>0.35588875178225005</v>
      </c>
      <c r="T8" s="96">
        <f t="shared" si="4"/>
        <v>11.951533506473446</v>
      </c>
      <c r="U8" s="96">
        <f t="shared" si="5"/>
        <v>0.87878022360867336</v>
      </c>
      <c r="V8" s="78">
        <f>'a7'!J9</f>
        <v>37177.663026969989</v>
      </c>
      <c r="W8" s="78">
        <f>'a8'!G7</f>
        <v>583.523844542853</v>
      </c>
      <c r="X8" s="78">
        <f>'a13'!O9</f>
        <v>186.43555402016477</v>
      </c>
      <c r="Y8" s="78">
        <f>'a16'!L8</f>
        <v>-7941.8358507820712</v>
      </c>
      <c r="Z8" s="78">
        <f>'a15'!AW7</f>
        <v>102844.82986706069</v>
      </c>
      <c r="AA8" s="78">
        <f>'a9'!M8</f>
        <v>5591.9258396926853</v>
      </c>
      <c r="AB8" s="78">
        <f t="shared" si="6"/>
        <v>127258.69060211895</v>
      </c>
      <c r="AC8" s="96">
        <f t="shared" si="7"/>
        <v>0.30702881832461937</v>
      </c>
      <c r="AD8" s="96">
        <f t="shared" si="8"/>
        <v>11.753977227578726</v>
      </c>
      <c r="AE8" s="96">
        <f t="shared" si="9"/>
        <v>0.87208305117898233</v>
      </c>
      <c r="AF8" s="78">
        <f>'a7'!M9</f>
        <v>52999.634914181799</v>
      </c>
      <c r="AG8" s="78">
        <f>'a8'!I7</f>
        <v>1041.1280115261163</v>
      </c>
      <c r="AH8" s="78">
        <f>'a13'!S9</f>
        <v>7051.6387679573863</v>
      </c>
      <c r="AI8" s="78">
        <f>'a16'!P8</f>
        <v>-8664.4423882686442</v>
      </c>
      <c r="AJ8" s="78">
        <f>'a15'!BM7</f>
        <v>93096.048464382809</v>
      </c>
      <c r="AK8" s="78">
        <f>'a9'!Q8</f>
        <v>7589.7177018217844</v>
      </c>
      <c r="AL8" s="78">
        <f t="shared" si="10"/>
        <v>137934.29006795769</v>
      </c>
      <c r="AM8" s="96">
        <f t="shared" si="11"/>
        <v>0.32579440037620305</v>
      </c>
      <c r="AN8" s="96">
        <f t="shared" si="12"/>
        <v>11.834532691811837</v>
      </c>
      <c r="AO8" s="96">
        <f t="shared" si="13"/>
        <v>0.87481388735964583</v>
      </c>
      <c r="AP8" s="78">
        <f>'a7'!P9</f>
        <v>49266.83099202341</v>
      </c>
      <c r="AQ8" s="78">
        <f>'a8'!K7</f>
        <v>664.48250102819929</v>
      </c>
      <c r="AR8" s="78">
        <f>'a13'!W9</f>
        <v>9586.7900848182162</v>
      </c>
      <c r="AS8" s="78">
        <f>'a16'!T8</f>
        <v>-8747.0109074024222</v>
      </c>
      <c r="AT8" s="78">
        <f>'a15'!CC7</f>
        <v>116210.06373940861</v>
      </c>
      <c r="AU8" s="78">
        <f>'a9'!U8</f>
        <v>7658.7918030352339</v>
      </c>
      <c r="AV8" s="78">
        <f t="shared" si="14"/>
        <v>159322.36460684077</v>
      </c>
      <c r="AW8" s="96">
        <f t="shared" si="15"/>
        <v>0.36339038446769367</v>
      </c>
      <c r="AX8" s="96">
        <f t="shared" si="16"/>
        <v>11.978684879056146</v>
      </c>
      <c r="AY8" s="96">
        <f t="shared" si="17"/>
        <v>0.87970065714238066</v>
      </c>
      <c r="AZ8" s="78">
        <f>'a7'!S9</f>
        <v>59472.728660531255</v>
      </c>
      <c r="BA8" s="78">
        <f>'a8'!M7</f>
        <v>1465.2483970864046</v>
      </c>
      <c r="BB8" s="78">
        <f>'a13'!AA9</f>
        <v>8547.4700479653329</v>
      </c>
      <c r="BC8" s="78">
        <f>'a16'!X8</f>
        <v>-9981.2746345553496</v>
      </c>
      <c r="BD8" s="78">
        <f>'a15'!CS7</f>
        <v>116312.29867546582</v>
      </c>
      <c r="BE8" s="78">
        <f>'a9'!Y8</f>
        <v>4365.8079052795374</v>
      </c>
      <c r="BF8" s="78">
        <f t="shared" si="18"/>
        <v>171450.66324121392</v>
      </c>
      <c r="BG8" s="96">
        <f t="shared" si="43"/>
        <v>0.38470952292897898</v>
      </c>
      <c r="BH8" s="96">
        <f t="shared" si="19"/>
        <v>12.052050826307113</v>
      </c>
      <c r="BI8" s="96">
        <f t="shared" si="20"/>
        <v>0.8821877681669269</v>
      </c>
      <c r="BJ8" s="78">
        <f>'a7'!V9</f>
        <v>70025.279980317631</v>
      </c>
      <c r="BK8" s="78">
        <f>'a8'!O7</f>
        <v>1896.2197734315505</v>
      </c>
      <c r="BL8" s="78">
        <f>'a13'!AE9</f>
        <v>4480.2515090862662</v>
      </c>
      <c r="BM8" s="78">
        <f>'a16'!AB8</f>
        <v>-11883.957472922291</v>
      </c>
      <c r="BN8" s="78">
        <f>'a15'!DI7</f>
        <v>130446.2438593082</v>
      </c>
      <c r="BO8" s="78">
        <f>'a9'!AC8</f>
        <v>6542.5322979867033</v>
      </c>
      <c r="BP8" s="78">
        <f t="shared" si="21"/>
        <v>188421.50535123466</v>
      </c>
      <c r="BQ8" s="96">
        <f t="shared" si="22"/>
        <v>0.41454089034952935</v>
      </c>
      <c r="BR8" s="96">
        <f t="shared" si="23"/>
        <v>12.146436781909639</v>
      </c>
      <c r="BS8" s="96">
        <f t="shared" si="24"/>
        <v>0.88538745902538929</v>
      </c>
      <c r="BT8" s="78">
        <f>'a7'!Y9</f>
        <v>63552.604760359027</v>
      </c>
      <c r="BU8" s="78">
        <f>'a8'!Q7</f>
        <v>776.59678868263518</v>
      </c>
      <c r="BV8" s="78">
        <f>'a13'!AI9</f>
        <v>4735.3015436290725</v>
      </c>
      <c r="BW8" s="78">
        <f>'a16'!AF8</f>
        <v>-10097.741160277676</v>
      </c>
      <c r="BX8" s="78">
        <f>'a15'!DY7</f>
        <v>139453.09850008157</v>
      </c>
      <c r="BY8" s="78">
        <f>'a9'!AG8</f>
        <v>5740.154352743024</v>
      </c>
      <c r="BZ8" s="78">
        <f t="shared" si="25"/>
        <v>192679.70607973158</v>
      </c>
      <c r="CA8" s="96">
        <f t="shared" si="26"/>
        <v>0.42202596089928363</v>
      </c>
      <c r="CB8" s="96">
        <f t="shared" si="27"/>
        <v>12.168784535310834</v>
      </c>
      <c r="CC8" s="96">
        <f t="shared" si="28"/>
        <v>0.88614504951444562</v>
      </c>
      <c r="CD8" s="78">
        <f>'a7'!AB9</f>
        <v>81785.849474006958</v>
      </c>
      <c r="CE8" s="78">
        <f>'a8'!S7</f>
        <v>1109.614091999093</v>
      </c>
      <c r="CF8" s="78">
        <f>'a13'!AM9</f>
        <v>43842.48202773009</v>
      </c>
      <c r="CG8" s="78">
        <f>'a16'!AJ8</f>
        <v>-14329.6050865571</v>
      </c>
      <c r="CH8" s="78">
        <f>'a15'!EO7</f>
        <v>158411.40033880016</v>
      </c>
      <c r="CI8" s="78">
        <f>'a9'!AK8</f>
        <v>14885.101644335131</v>
      </c>
      <c r="CJ8" s="78">
        <f t="shared" si="29"/>
        <v>255934.63920164405</v>
      </c>
      <c r="CK8" s="96">
        <f t="shared" si="30"/>
        <v>0.53321556120838709</v>
      </c>
      <c r="CL8" s="96">
        <f t="shared" si="31"/>
        <v>12.452677375244541</v>
      </c>
      <c r="CM8" s="96">
        <f t="shared" si="32"/>
        <v>0.89576903773303307</v>
      </c>
      <c r="CN8" s="78">
        <f>'a7'!AE9</f>
        <v>130000.70605329992</v>
      </c>
      <c r="CO8" s="78">
        <f>'a8'!U7</f>
        <v>1746.7507970255519</v>
      </c>
      <c r="CP8" s="78">
        <f>'a13'!AQ9</f>
        <v>175410.94909014439</v>
      </c>
      <c r="CQ8" s="78">
        <f>'a16'!AN8</f>
        <v>-17209.955729985744</v>
      </c>
      <c r="CR8" s="78">
        <f>'a15'!FE7</f>
        <v>109293.87384017558</v>
      </c>
      <c r="CS8" s="78">
        <f>'a9'!AO8</f>
        <v>24002.419090325322</v>
      </c>
      <c r="CT8" s="78">
        <f t="shared" si="33"/>
        <v>375239.90496033436</v>
      </c>
      <c r="CU8" s="96">
        <f t="shared" si="34"/>
        <v>0.74293050611099698</v>
      </c>
      <c r="CV8" s="96">
        <f t="shared" si="35"/>
        <v>12.835320846962844</v>
      </c>
      <c r="CW8" s="96">
        <f t="shared" si="36"/>
        <v>0.90874067965466898</v>
      </c>
      <c r="CX8" s="78">
        <f>'a7'!AH9</f>
        <v>65638.475915063857</v>
      </c>
      <c r="CY8" s="78">
        <f>'a8'!W7</f>
        <v>848.83862504651756</v>
      </c>
      <c r="CZ8" s="78">
        <f>'a13'!AU9</f>
        <v>22405.211806178489</v>
      </c>
      <c r="DA8" s="78">
        <f>'a16'!AR8</f>
        <v>-11624.304086306423</v>
      </c>
      <c r="DB8" s="78">
        <f>'a15'!FU7</f>
        <v>123317.94249339889</v>
      </c>
      <c r="DC8" s="78">
        <f>'a9'!AS8</f>
        <v>5881.4689038292254</v>
      </c>
      <c r="DD8" s="78">
        <f t="shared" si="37"/>
        <v>194704.69584955211</v>
      </c>
      <c r="DE8" s="96">
        <f t="shared" si="38"/>
        <v>0.42558549044146837</v>
      </c>
      <c r="DF8" s="96">
        <f t="shared" si="39"/>
        <v>12.17923930945441</v>
      </c>
      <c r="DG8" s="96">
        <f t="shared" si="40"/>
        <v>0.88649946712923744</v>
      </c>
    </row>
    <row r="9" spans="1:111">
      <c r="A9" s="1">
        <v>1984</v>
      </c>
      <c r="B9" s="78">
        <f>'a7'!D10</f>
        <v>72836.222114274526</v>
      </c>
      <c r="C9" s="78">
        <f>'a8'!C8</f>
        <v>1498.1419376919321</v>
      </c>
      <c r="D9" s="78">
        <f>'a13'!G10</f>
        <v>22984.855178840953</v>
      </c>
      <c r="E9" s="78">
        <f>'a16'!D9</f>
        <v>-11963.934745287212</v>
      </c>
      <c r="F9" s="78">
        <f>'a15'!Q8</f>
        <v>121036.95831771029</v>
      </c>
      <c r="G9" s="78">
        <f>'a9'!E9</f>
        <v>10483.250264457536</v>
      </c>
      <c r="H9" s="78">
        <f t="shared" si="0"/>
        <v>195908.99253877293</v>
      </c>
      <c r="I9" s="96">
        <f t="shared" si="41"/>
        <v>0.42770240466331982</v>
      </c>
      <c r="J9" s="96">
        <f t="shared" si="1"/>
        <v>12.185405506599215</v>
      </c>
      <c r="K9" s="96">
        <f t="shared" si="42"/>
        <v>0.88670850166737147</v>
      </c>
      <c r="L9" s="78">
        <f>'a7'!G10</f>
        <v>61994.776447467091</v>
      </c>
      <c r="M9" s="78">
        <f>'a8'!E8</f>
        <v>637.85955022281985</v>
      </c>
      <c r="N9" s="78">
        <f>'a13'!K10</f>
        <v>10247.443939264589</v>
      </c>
      <c r="O9" s="78">
        <f>'a16'!H9</f>
        <v>-9542.9009667945957</v>
      </c>
      <c r="P9" s="78">
        <f>'a15'!AG8</f>
        <v>100841.72428218056</v>
      </c>
      <c r="Q9" s="78">
        <f>'a9'!I9</f>
        <v>7663.8992218785488</v>
      </c>
      <c r="R9" s="78">
        <f t="shared" si="2"/>
        <v>156515.00403046189</v>
      </c>
      <c r="S9" s="96">
        <f t="shared" si="3"/>
        <v>0.35845560254626641</v>
      </c>
      <c r="T9" s="96">
        <f t="shared" si="4"/>
        <v>11.960907156765998</v>
      </c>
      <c r="U9" s="96">
        <f t="shared" si="5"/>
        <v>0.87909799104515307</v>
      </c>
      <c r="V9" s="78">
        <f>'a7'!J10</f>
        <v>37499.111114622756</v>
      </c>
      <c r="W9" s="78">
        <f>'a8'!G8</f>
        <v>600.49145484857343</v>
      </c>
      <c r="X9" s="78">
        <f>'a13'!O10</f>
        <v>233.47248307941845</v>
      </c>
      <c r="Y9" s="78">
        <f>'a16'!L9</f>
        <v>-7814.6034786243308</v>
      </c>
      <c r="Z9" s="78">
        <f>'a15'!AW8</f>
        <v>104229.73026967034</v>
      </c>
      <c r="AA9" s="78">
        <f>'a9'!M9</f>
        <v>7366.6982205887152</v>
      </c>
      <c r="AB9" s="78">
        <f t="shared" si="6"/>
        <v>127381.50362300804</v>
      </c>
      <c r="AC9" s="96">
        <f t="shared" si="7"/>
        <v>0.30724469920586378</v>
      </c>
      <c r="AD9" s="96">
        <f t="shared" si="8"/>
        <v>11.754941828087183</v>
      </c>
      <c r="AE9" s="96">
        <f t="shared" si="9"/>
        <v>0.87211575120738449</v>
      </c>
      <c r="AF9" s="78">
        <f>'a7'!M10</f>
        <v>54600.095045876158</v>
      </c>
      <c r="AG9" s="78">
        <f>'a8'!I8</f>
        <v>1062.1433642821244</v>
      </c>
      <c r="AH9" s="78">
        <f>'a13'!S10</f>
        <v>8299.8734218327627</v>
      </c>
      <c r="AI9" s="78">
        <f>'a16'!P9</f>
        <v>-9005.6597395754761</v>
      </c>
      <c r="AJ9" s="78">
        <f>'a15'!BM8</f>
        <v>94425.439157503002</v>
      </c>
      <c r="AK9" s="78">
        <f>'a9'!Q9</f>
        <v>10009.471182656207</v>
      </c>
      <c r="AL9" s="78">
        <f t="shared" si="10"/>
        <v>139372.42006726234</v>
      </c>
      <c r="AM9" s="96">
        <f t="shared" si="11"/>
        <v>0.32832234708206753</v>
      </c>
      <c r="AN9" s="96">
        <f t="shared" si="12"/>
        <v>11.844904910297032</v>
      </c>
      <c r="AO9" s="96">
        <f t="shared" si="13"/>
        <v>0.87516550633152768</v>
      </c>
      <c r="AP9" s="78">
        <f>'a7'!P10</f>
        <v>49226.357690898389</v>
      </c>
      <c r="AQ9" s="78">
        <f>'a8'!K8</f>
        <v>684.25844705255327</v>
      </c>
      <c r="AR9" s="78">
        <f>'a13'!W10</f>
        <v>9221.5995793020393</v>
      </c>
      <c r="AS9" s="78">
        <f>'a16'!T9</f>
        <v>-8652.2660387796022</v>
      </c>
      <c r="AT9" s="78">
        <f>'a15'!CC8</f>
        <v>117186.39713161843</v>
      </c>
      <c r="AU9" s="78">
        <f>'a9'!U9</f>
        <v>10127.390519893193</v>
      </c>
      <c r="AV9" s="78">
        <f t="shared" si="14"/>
        <v>157538.95629019861</v>
      </c>
      <c r="AW9" s="96">
        <f t="shared" si="15"/>
        <v>0.360255507105114</v>
      </c>
      <c r="AX9" s="96">
        <f t="shared" si="16"/>
        <v>11.967428048189023</v>
      </c>
      <c r="AY9" s="96">
        <f t="shared" si="17"/>
        <v>0.87931904974548714</v>
      </c>
      <c r="AZ9" s="78">
        <f>'a7'!S10</f>
        <v>60382.101634390048</v>
      </c>
      <c r="BA9" s="78">
        <f>'a8'!M8</f>
        <v>1492.4855456462008</v>
      </c>
      <c r="BB9" s="78">
        <f>'a13'!AA10</f>
        <v>8468.0624471418305</v>
      </c>
      <c r="BC9" s="78">
        <f>'a16'!X9</f>
        <v>-10132.724758881111</v>
      </c>
      <c r="BD9" s="78">
        <f>'a15'!CS8</f>
        <v>117666.40085279917</v>
      </c>
      <c r="BE9" s="78">
        <f>'a9'!Y9</f>
        <v>5793.8185385258002</v>
      </c>
      <c r="BF9" s="78">
        <f t="shared" si="18"/>
        <v>172082.50718257032</v>
      </c>
      <c r="BG9" s="96">
        <f t="shared" si="43"/>
        <v>0.38582017899688986</v>
      </c>
      <c r="BH9" s="96">
        <f t="shared" si="19"/>
        <v>12.055729333701642</v>
      </c>
      <c r="BI9" s="96">
        <f t="shared" si="20"/>
        <v>0.88231246983899148</v>
      </c>
      <c r="BJ9" s="78">
        <f>'a7'!V10</f>
        <v>70688.097192206711</v>
      </c>
      <c r="BK9" s="78">
        <f>'a8'!O8</f>
        <v>1926.2646108790591</v>
      </c>
      <c r="BL9" s="78">
        <f>'a13'!AE10</f>
        <v>4882.1598955564677</v>
      </c>
      <c r="BM9" s="78">
        <f>'a16'!AB9</f>
        <v>-12435.562533584454</v>
      </c>
      <c r="BN9" s="78">
        <f>'a15'!DI8</f>
        <v>132041.17683976862</v>
      </c>
      <c r="BO9" s="78">
        <f>'a9'!AC9</f>
        <v>8597.9948843520287</v>
      </c>
      <c r="BP9" s="78">
        <f t="shared" si="21"/>
        <v>188504.14112047438</v>
      </c>
      <c r="BQ9" s="96">
        <f t="shared" si="22"/>
        <v>0.4146861476077307</v>
      </c>
      <c r="BR9" s="96">
        <f t="shared" si="23"/>
        <v>12.146875254437774</v>
      </c>
      <c r="BS9" s="96">
        <f t="shared" si="24"/>
        <v>0.8854023232764423</v>
      </c>
      <c r="BT9" s="78">
        <f>'a7'!Y10</f>
        <v>63655.87184295724</v>
      </c>
      <c r="BU9" s="78">
        <f>'a8'!Q8</f>
        <v>796.78301191442517</v>
      </c>
      <c r="BV9" s="78">
        <f>'a13'!AI10</f>
        <v>4972.3654472735534</v>
      </c>
      <c r="BW9" s="78">
        <f>'a16'!AF9</f>
        <v>-10484.745686863926</v>
      </c>
      <c r="BX9" s="78">
        <f>'a15'!DY8</f>
        <v>142213.50113146269</v>
      </c>
      <c r="BY9" s="78">
        <f>'a9'!AG9</f>
        <v>7564.2172699522898</v>
      </c>
      <c r="BZ9" s="78">
        <f t="shared" si="25"/>
        <v>193589.55847679169</v>
      </c>
      <c r="CA9" s="96">
        <f t="shared" si="26"/>
        <v>0.4236253005772565</v>
      </c>
      <c r="CB9" s="96">
        <f t="shared" si="27"/>
        <v>12.173495518882504</v>
      </c>
      <c r="CC9" s="96">
        <f t="shared" si="28"/>
        <v>0.88630475220508864</v>
      </c>
      <c r="CD9" s="78">
        <f>'a7'!AB10</f>
        <v>82563.336832197441</v>
      </c>
      <c r="CE9" s="78">
        <f>'a8'!S8</f>
        <v>1152.1611645796681</v>
      </c>
      <c r="CF9" s="78">
        <f>'a13'!AM10</f>
        <v>49116.905261421372</v>
      </c>
      <c r="CG9" s="78">
        <f>'a16'!AJ9</f>
        <v>-14248.331487342393</v>
      </c>
      <c r="CH9" s="78">
        <f>'a15'!EO8</f>
        <v>160727.77168676702</v>
      </c>
      <c r="CI9" s="78">
        <f>'a9'!AK9</f>
        <v>19577.020933717249</v>
      </c>
      <c r="CJ9" s="78">
        <f t="shared" si="29"/>
        <v>259734.82252390584</v>
      </c>
      <c r="CK9" s="96">
        <f t="shared" si="30"/>
        <v>0.53989552819039688</v>
      </c>
      <c r="CL9" s="96">
        <f t="shared" si="31"/>
        <v>12.467416476162514</v>
      </c>
      <c r="CM9" s="96">
        <f t="shared" si="32"/>
        <v>0.89626869434156287</v>
      </c>
      <c r="CN9" s="78">
        <f>'a7'!AE10</f>
        <v>132199.7888806875</v>
      </c>
      <c r="CO9" s="78">
        <f>'a8'!U8</f>
        <v>1810.4295613822926</v>
      </c>
      <c r="CP9" s="78">
        <f>'a13'!AQ10</f>
        <v>151449.08341250595</v>
      </c>
      <c r="CQ9" s="78">
        <f>'a16'!AN9</f>
        <v>-17613.64448722485</v>
      </c>
      <c r="CR9" s="78">
        <f>'a15'!FE8</f>
        <v>109428.78687682387</v>
      </c>
      <c r="CS9" s="78">
        <f>'a9'!AO9</f>
        <v>31985.337754425102</v>
      </c>
      <c r="CT9" s="78">
        <f t="shared" si="33"/>
        <v>345289.10648974963</v>
      </c>
      <c r="CU9" s="96">
        <f t="shared" si="34"/>
        <v>0.69028295521620064</v>
      </c>
      <c r="CV9" s="96">
        <f t="shared" si="35"/>
        <v>12.752137334921414</v>
      </c>
      <c r="CW9" s="96">
        <f t="shared" si="36"/>
        <v>0.90592075245941317</v>
      </c>
      <c r="CX9" s="78">
        <f>'a7'!AH10</f>
        <v>65697.016912093284</v>
      </c>
      <c r="CY9" s="78">
        <f>'a8'!W8</f>
        <v>864.21566914281811</v>
      </c>
      <c r="CZ9" s="78">
        <f>'a13'!AU10</f>
        <v>17208.7549536675</v>
      </c>
      <c r="DA9" s="78">
        <f>'a16'!AR9</f>
        <v>-11294.170624696877</v>
      </c>
      <c r="DB9" s="78">
        <f>'a15'!FU8</f>
        <v>123615.89342910536</v>
      </c>
      <c r="DC9" s="78">
        <f>'a9'!AS9</f>
        <v>7733.0888932064354</v>
      </c>
      <c r="DD9" s="78">
        <f t="shared" si="37"/>
        <v>188358.62144610565</v>
      </c>
      <c r="DE9" s="96">
        <f t="shared" si="38"/>
        <v>0.41443035294268876</v>
      </c>
      <c r="DF9" s="96">
        <f t="shared" si="39"/>
        <v>12.146102985611796</v>
      </c>
      <c r="DG9" s="96">
        <f t="shared" si="40"/>
        <v>0.88537614330626579</v>
      </c>
    </row>
    <row r="10" spans="1:111">
      <c r="A10" s="1">
        <v>1985</v>
      </c>
      <c r="B10" s="78">
        <f>'a7'!D11</f>
        <v>74060.730940144378</v>
      </c>
      <c r="C10" s="78">
        <f>'a8'!C9</f>
        <v>1515.3944824022924</v>
      </c>
      <c r="D10" s="78">
        <f>'a13'!G11</f>
        <v>22852.264254351634</v>
      </c>
      <c r="E10" s="78">
        <f>'a16'!D10</f>
        <v>-13208.288917091995</v>
      </c>
      <c r="F10" s="78">
        <f>'a15'!Q9</f>
        <v>122374.84064255621</v>
      </c>
      <c r="G10" s="78">
        <f>'a9'!E10</f>
        <v>13100.972409289026</v>
      </c>
      <c r="H10" s="78">
        <f t="shared" si="0"/>
        <v>194493.9689930735</v>
      </c>
      <c r="I10" s="96">
        <f t="shared" si="41"/>
        <v>0.42521507451041218</v>
      </c>
      <c r="J10" s="96">
        <f t="shared" si="1"/>
        <v>12.178156433812195</v>
      </c>
      <c r="K10" s="96">
        <f t="shared" si="42"/>
        <v>0.88646275756507487</v>
      </c>
      <c r="L10" s="78">
        <f>'a7'!G11</f>
        <v>64154.330844590222</v>
      </c>
      <c r="M10" s="78">
        <f>'a8'!E9</f>
        <v>645.63462949376378</v>
      </c>
      <c r="N10" s="78">
        <f>'a13'!K11</f>
        <v>6965.8861444931435</v>
      </c>
      <c r="O10" s="78">
        <f>'a16'!H10</f>
        <v>-10379.428751409734</v>
      </c>
      <c r="P10" s="78">
        <f>'a15'!AG9</f>
        <v>101248.22373458254</v>
      </c>
      <c r="Q10" s="78">
        <f>'a9'!I10</f>
        <v>9678.715197988724</v>
      </c>
      <c r="R10" s="78">
        <f t="shared" si="2"/>
        <v>152955.93140376121</v>
      </c>
      <c r="S10" s="96">
        <f t="shared" si="3"/>
        <v>0.35219946024553522</v>
      </c>
      <c r="T10" s="96">
        <f t="shared" si="4"/>
        <v>11.937905128845177</v>
      </c>
      <c r="U10" s="96">
        <f t="shared" si="5"/>
        <v>0.87831822060161091</v>
      </c>
      <c r="V10" s="78">
        <f>'a7'!J11</f>
        <v>38089.939585798355</v>
      </c>
      <c r="W10" s="78">
        <f>'a8'!G9</f>
        <v>595.52261026963072</v>
      </c>
      <c r="X10" s="78">
        <f>'a13'!O11</f>
        <v>170.71478960860094</v>
      </c>
      <c r="Y10" s="78">
        <f>'a16'!L10</f>
        <v>-8240.1874835122308</v>
      </c>
      <c r="Z10" s="78">
        <f>'a15'!AW9</f>
        <v>106132.72613088034</v>
      </c>
      <c r="AA10" s="78">
        <f>'a9'!M10</f>
        <v>9213.83333230672</v>
      </c>
      <c r="AB10" s="78">
        <f t="shared" si="6"/>
        <v>127534.882300738</v>
      </c>
      <c r="AC10" s="96">
        <f t="shared" si="7"/>
        <v>0.30751430843681282</v>
      </c>
      <c r="AD10" s="96">
        <f t="shared" si="8"/>
        <v>11.756145192835064</v>
      </c>
      <c r="AE10" s="96">
        <f t="shared" si="9"/>
        <v>0.87215654536111853</v>
      </c>
      <c r="AF10" s="78">
        <f>'a7'!M11</f>
        <v>55999.449115423864</v>
      </c>
      <c r="AG10" s="78">
        <f>'a8'!I9</f>
        <v>1067.9032971796516</v>
      </c>
      <c r="AH10" s="78">
        <f>'a13'!S11</f>
        <v>6780.6795780794682</v>
      </c>
      <c r="AI10" s="78">
        <f>'a16'!P10</f>
        <v>-10012.148529695292</v>
      </c>
      <c r="AJ10" s="78">
        <f>'a15'!BM9</f>
        <v>95369.52903081711</v>
      </c>
      <c r="AK10" s="78">
        <f>'a9'!Q10</f>
        <v>12504.339204579301</v>
      </c>
      <c r="AL10" s="78">
        <f t="shared" si="10"/>
        <v>136701.0732872255</v>
      </c>
      <c r="AM10" s="96">
        <f t="shared" si="11"/>
        <v>0.32362665038143484</v>
      </c>
      <c r="AN10" s="96">
        <f t="shared" si="12"/>
        <v>11.825551874087404</v>
      </c>
      <c r="AO10" s="96">
        <f t="shared" si="13"/>
        <v>0.87450943697620742</v>
      </c>
      <c r="AP10" s="78">
        <f>'a7'!P11</f>
        <v>49695.349149092959</v>
      </c>
      <c r="AQ10" s="78">
        <f>'a8'!K9</f>
        <v>695.43625144652128</v>
      </c>
      <c r="AR10" s="78">
        <f>'a13'!W11</f>
        <v>6725.5538883140125</v>
      </c>
      <c r="AS10" s="78">
        <f>'a16'!T10</f>
        <v>-9500.5567641444704</v>
      </c>
      <c r="AT10" s="78">
        <f>'a15'!CC9</f>
        <v>119677.55040467567</v>
      </c>
      <c r="AU10" s="78">
        <f>'a9'!U10</f>
        <v>12723.005035190328</v>
      </c>
      <c r="AV10" s="78">
        <f t="shared" si="14"/>
        <v>154570.32789419437</v>
      </c>
      <c r="AW10" s="96">
        <f t="shared" si="15"/>
        <v>0.35503724840927769</v>
      </c>
      <c r="AX10" s="96">
        <f t="shared" si="16"/>
        <v>11.948404468475513</v>
      </c>
      <c r="AY10" s="96">
        <f t="shared" si="17"/>
        <v>0.87867414898969176</v>
      </c>
      <c r="AZ10" s="78">
        <f>'a7'!S11</f>
        <v>61512.778207333489</v>
      </c>
      <c r="BA10" s="78">
        <f>'a8'!M9</f>
        <v>1519.9971436295286</v>
      </c>
      <c r="BB10" s="78">
        <f>'a13'!AA11</f>
        <v>7852.5562139104368</v>
      </c>
      <c r="BC10" s="78">
        <f>'a16'!X10</f>
        <v>-11080.169018954413</v>
      </c>
      <c r="BD10" s="78">
        <f>'a15'!CS9</f>
        <v>118580.11264879</v>
      </c>
      <c r="BE10" s="78">
        <f>'a9'!Y10</f>
        <v>7269.1221328102692</v>
      </c>
      <c r="BF10" s="78">
        <f t="shared" si="18"/>
        <v>171116.15306189877</v>
      </c>
      <c r="BG10" s="96">
        <f t="shared" si="43"/>
        <v>0.38412152051870546</v>
      </c>
      <c r="BH10" s="96">
        <f t="shared" si="19"/>
        <v>12.050097862565641</v>
      </c>
      <c r="BI10" s="96">
        <f t="shared" si="20"/>
        <v>0.88212156255200658</v>
      </c>
      <c r="BJ10" s="78">
        <f>'a7'!V11</f>
        <v>71848.590001761229</v>
      </c>
      <c r="BK10" s="78">
        <f>'a8'!O9</f>
        <v>1940.2544924465744</v>
      </c>
      <c r="BL10" s="78">
        <f>'a13'!AE11</f>
        <v>3995.5858197948473</v>
      </c>
      <c r="BM10" s="78">
        <f>'a16'!AB10</f>
        <v>-13711.444045492075</v>
      </c>
      <c r="BN10" s="78">
        <f>'a15'!DI9</f>
        <v>133900.74818845349</v>
      </c>
      <c r="BO10" s="78">
        <f>'a9'!AC10</f>
        <v>10695.227449419868</v>
      </c>
      <c r="BP10" s="78">
        <f t="shared" si="21"/>
        <v>187278.50700754419</v>
      </c>
      <c r="BQ10" s="96">
        <f t="shared" si="22"/>
        <v>0.41253172643587899</v>
      </c>
      <c r="BR10" s="96">
        <f t="shared" si="23"/>
        <v>12.140352130152795</v>
      </c>
      <c r="BS10" s="96">
        <f t="shared" si="24"/>
        <v>0.88518118888192343</v>
      </c>
      <c r="BT10" s="78">
        <f>'a7'!Y11</f>
        <v>64500.990766700997</v>
      </c>
      <c r="BU10" s="78">
        <f>'a8'!Q9</f>
        <v>805.54644594201363</v>
      </c>
      <c r="BV10" s="78">
        <f>'a13'!AI11</f>
        <v>4186.0262155591481</v>
      </c>
      <c r="BW10" s="78">
        <f>'a16'!AF10</f>
        <v>-11747.922362472049</v>
      </c>
      <c r="BX10" s="78">
        <f>'a15'!DY9</f>
        <v>141810.73694586614</v>
      </c>
      <c r="BY10" s="78">
        <f>'a9'!AG10</f>
        <v>9445.6521922736192</v>
      </c>
      <c r="BZ10" s="78">
        <f t="shared" si="25"/>
        <v>190109.72581932263</v>
      </c>
      <c r="CA10" s="96">
        <f t="shared" si="26"/>
        <v>0.41750844639323847</v>
      </c>
      <c r="CB10" s="96">
        <f t="shared" si="27"/>
        <v>12.155356688763407</v>
      </c>
      <c r="CC10" s="96">
        <f t="shared" si="28"/>
        <v>0.88568984452581823</v>
      </c>
      <c r="CD10" s="78">
        <f>'a7'!AB11</f>
        <v>84197.13384745075</v>
      </c>
      <c r="CE10" s="78">
        <f>'a8'!S9</f>
        <v>1164.9598801086515</v>
      </c>
      <c r="CF10" s="78">
        <f>'a13'!AM11</f>
        <v>45409.372586773301</v>
      </c>
      <c r="CG10" s="78">
        <f>'a16'!AJ10</f>
        <v>-15418.509142251034</v>
      </c>
      <c r="CH10" s="78">
        <f>'a15'!EO9</f>
        <v>164167.26628636193</v>
      </c>
      <c r="CI10" s="78">
        <f>'a9'!AK10</f>
        <v>24441.653083137855</v>
      </c>
      <c r="CJ10" s="78">
        <f t="shared" si="29"/>
        <v>255078.57037530575</v>
      </c>
      <c r="CK10" s="96">
        <f t="shared" si="30"/>
        <v>0.53171076235808745</v>
      </c>
      <c r="CL10" s="96">
        <f t="shared" si="31"/>
        <v>12.449326895800462</v>
      </c>
      <c r="CM10" s="96">
        <f t="shared" si="32"/>
        <v>0.89565545623268972</v>
      </c>
      <c r="CN10" s="78">
        <f>'a7'!AE11</f>
        <v>134628.54908941188</v>
      </c>
      <c r="CO10" s="78">
        <f>'a8'!U9</f>
        <v>1824.5033250294241</v>
      </c>
      <c r="CP10" s="78">
        <f>'a13'!AQ11</f>
        <v>148307.38243387194</v>
      </c>
      <c r="CQ10" s="78">
        <f>'a16'!AN10</f>
        <v>-20017.369010980266</v>
      </c>
      <c r="CR10" s="78">
        <f>'a15'!FE9</f>
        <v>111058.29965697776</v>
      </c>
      <c r="CS10" s="78">
        <f>'a9'!AO10</f>
        <v>40161.626232561888</v>
      </c>
      <c r="CT10" s="78">
        <f t="shared" si="33"/>
        <v>335639.73926174885</v>
      </c>
      <c r="CU10" s="96">
        <f t="shared" si="34"/>
        <v>0.67332128547181369</v>
      </c>
      <c r="CV10" s="96">
        <f t="shared" si="35"/>
        <v>12.723793659144677</v>
      </c>
      <c r="CW10" s="96">
        <f t="shared" si="36"/>
        <v>0.90495989975946323</v>
      </c>
      <c r="CX10" s="78">
        <f>'a7'!AH11</f>
        <v>66291.198606044578</v>
      </c>
      <c r="CY10" s="78">
        <f>'a8'!W9</f>
        <v>877.27229490062791</v>
      </c>
      <c r="CZ10" s="78">
        <f>'a13'!AU11</f>
        <v>14847.4198596479</v>
      </c>
      <c r="DA10" s="78">
        <f>'a16'!AR10</f>
        <v>-12726.890614444075</v>
      </c>
      <c r="DB10" s="78">
        <f>'a15'!FU9</f>
        <v>125909.90907843901</v>
      </c>
      <c r="DC10" s="78">
        <f>'a9'!AS10</f>
        <v>9661.1709657245465</v>
      </c>
      <c r="DD10" s="78">
        <f t="shared" si="37"/>
        <v>185537.73825886351</v>
      </c>
      <c r="DE10" s="96">
        <f t="shared" si="38"/>
        <v>0.40947180095902586</v>
      </c>
      <c r="DF10" s="96">
        <f t="shared" si="39"/>
        <v>12.131013581086954</v>
      </c>
      <c r="DG10" s="96">
        <f t="shared" si="40"/>
        <v>0.88486461137961869</v>
      </c>
    </row>
    <row r="11" spans="1:111">
      <c r="A11" s="1">
        <v>1986</v>
      </c>
      <c r="B11" s="78">
        <f>'a7'!D12</f>
        <v>75214.486221181243</v>
      </c>
      <c r="C11" s="78">
        <f>'a8'!C10</f>
        <v>1517.5700427405409</v>
      </c>
      <c r="D11" s="78">
        <f>'a13'!G12</f>
        <v>15937.100595332413</v>
      </c>
      <c r="E11" s="78">
        <f>'a16'!D11</f>
        <v>-14042.388440677183</v>
      </c>
      <c r="F11" s="78">
        <f>'a15'!Q10</f>
        <v>123701.65847916009</v>
      </c>
      <c r="G11" s="78">
        <f>'a9'!E11</f>
        <v>15618.218985351432</v>
      </c>
      <c r="H11" s="78">
        <f t="shared" si="0"/>
        <v>186710.20791238567</v>
      </c>
      <c r="I11" s="96">
        <f t="shared" si="41"/>
        <v>0.41153276957784368</v>
      </c>
      <c r="J11" s="96">
        <f t="shared" si="1"/>
        <v>12.137313003516608</v>
      </c>
      <c r="K11" s="96">
        <f t="shared" si="42"/>
        <v>0.88507816226473812</v>
      </c>
      <c r="L11" s="78">
        <f>'a7'!G12</f>
        <v>66239.116025167183</v>
      </c>
      <c r="M11" s="78">
        <f>'a8'!E10</f>
        <v>648.96079513314112</v>
      </c>
      <c r="N11" s="78">
        <f>'a13'!K12</f>
        <v>4656.530977543257</v>
      </c>
      <c r="O11" s="78">
        <f>'a16'!H11</f>
        <v>-11000.491195720844</v>
      </c>
      <c r="P11" s="78">
        <f>'a15'!AG10</f>
        <v>103058.6658189336</v>
      </c>
      <c r="Q11" s="78">
        <f>'a9'!I11</f>
        <v>11713.707975508105</v>
      </c>
      <c r="R11" s="78">
        <f t="shared" si="2"/>
        <v>151889.07444554823</v>
      </c>
      <c r="S11" s="96">
        <f t="shared" si="3"/>
        <v>0.35032413775421173</v>
      </c>
      <c r="T11" s="96">
        <f t="shared" si="4"/>
        <v>11.930905760029644</v>
      </c>
      <c r="U11" s="96">
        <f t="shared" si="5"/>
        <v>0.87808094148237004</v>
      </c>
      <c r="V11" s="78">
        <f>'a7'!J12</f>
        <v>39031.112772119966</v>
      </c>
      <c r="W11" s="78">
        <f>'a8'!G10</f>
        <v>583.9484256750444</v>
      </c>
      <c r="X11" s="78">
        <f>'a13'!O12</f>
        <v>142.5099806103118</v>
      </c>
      <c r="Y11" s="78">
        <f>'a16'!L11</f>
        <v>-9020.4816633498413</v>
      </c>
      <c r="Z11" s="78">
        <f>'a15'!AW10</f>
        <v>107225.27219423563</v>
      </c>
      <c r="AA11" s="78">
        <f>'a9'!M11</f>
        <v>11023.359096848893</v>
      </c>
      <c r="AB11" s="78">
        <f t="shared" si="6"/>
        <v>126939.00261244221</v>
      </c>
      <c r="AC11" s="96">
        <f t="shared" si="7"/>
        <v>0.30646687037777276</v>
      </c>
      <c r="AD11" s="96">
        <f t="shared" si="8"/>
        <v>11.751461955672214</v>
      </c>
      <c r="AE11" s="96">
        <f t="shared" si="9"/>
        <v>0.87199778327578159</v>
      </c>
      <c r="AF11" s="78">
        <f>'a7'!M12</f>
        <v>57570.294020720132</v>
      </c>
      <c r="AG11" s="78">
        <f>'a8'!I10</f>
        <v>1068.5118554202231</v>
      </c>
      <c r="AH11" s="78">
        <f>'a13'!S12</f>
        <v>4830.8785194821794</v>
      </c>
      <c r="AI11" s="78">
        <f>'a16'!P11</f>
        <v>-10701.461171941713</v>
      </c>
      <c r="AJ11" s="78">
        <f>'a15'!BM10</f>
        <v>97220.877901888132</v>
      </c>
      <c r="AK11" s="78">
        <f>'a9'!Q11</f>
        <v>15001.018009402593</v>
      </c>
      <c r="AL11" s="78">
        <f t="shared" si="10"/>
        <v>134988.08311616638</v>
      </c>
      <c r="AM11" s="96">
        <f t="shared" si="11"/>
        <v>0.32061555412295967</v>
      </c>
      <c r="AN11" s="96">
        <f t="shared" si="12"/>
        <v>11.812941780310675</v>
      </c>
      <c r="AO11" s="96">
        <f t="shared" si="13"/>
        <v>0.87408195386683818</v>
      </c>
      <c r="AP11" s="78">
        <f>'a7'!P12</f>
        <v>50198.684448269632</v>
      </c>
      <c r="AQ11" s="78">
        <f>'a8'!K10</f>
        <v>700.67129275232787</v>
      </c>
      <c r="AR11" s="78">
        <f>'a13'!W12</f>
        <v>7072.85544158637</v>
      </c>
      <c r="AS11" s="78">
        <f>'a16'!T11</f>
        <v>-10651.481402004036</v>
      </c>
      <c r="AT11" s="78">
        <f>'a15'!CC10</f>
        <v>121560.74607399457</v>
      </c>
      <c r="AU11" s="78">
        <f>'a9'!U11</f>
        <v>15282.55642195879</v>
      </c>
      <c r="AV11" s="78">
        <f t="shared" si="14"/>
        <v>153598.91943264008</v>
      </c>
      <c r="AW11" s="96">
        <f t="shared" si="15"/>
        <v>0.35332970540438774</v>
      </c>
      <c r="AX11" s="96">
        <f t="shared" si="16"/>
        <v>11.942100064727214</v>
      </c>
      <c r="AY11" s="96">
        <f t="shared" si="17"/>
        <v>0.87846042923750267</v>
      </c>
      <c r="AZ11" s="78">
        <f>'a7'!S12</f>
        <v>62765.105833632719</v>
      </c>
      <c r="BA11" s="78">
        <f>'a8'!M10</f>
        <v>1546.9196517082901</v>
      </c>
      <c r="BB11" s="78">
        <f>'a13'!AA12</f>
        <v>7509.1528384138237</v>
      </c>
      <c r="BC11" s="78">
        <f>'a16'!X11</f>
        <v>-11753.624437478507</v>
      </c>
      <c r="BD11" s="78">
        <f>'a15'!CS10</f>
        <v>120816.29678374765</v>
      </c>
      <c r="BE11" s="78">
        <f>'a9'!Y11</f>
        <v>8697.1177965297375</v>
      </c>
      <c r="BF11" s="78">
        <f t="shared" si="18"/>
        <v>172186.73287349424</v>
      </c>
      <c r="BG11" s="96">
        <f t="shared" si="43"/>
        <v>0.3860033870463464</v>
      </c>
      <c r="BH11" s="96">
        <f t="shared" si="19"/>
        <v>12.056334823138288</v>
      </c>
      <c r="BI11" s="96">
        <f t="shared" si="20"/>
        <v>0.88233299597556514</v>
      </c>
      <c r="BJ11" s="78">
        <f>'a7'!V12</f>
        <v>73540.171567066587</v>
      </c>
      <c r="BK11" s="78">
        <f>'a8'!O10</f>
        <v>1933.5918025371293</v>
      </c>
      <c r="BL11" s="78">
        <f>'a13'!AE12</f>
        <v>3786.4580112800336</v>
      </c>
      <c r="BM11" s="78">
        <f>'a16'!AB11</f>
        <v>-14710.260927641966</v>
      </c>
      <c r="BN11" s="78">
        <f>'a15'!DI10</f>
        <v>134546.06455969065</v>
      </c>
      <c r="BO11" s="78">
        <f>'a9'!AC11</f>
        <v>12682.882058868929</v>
      </c>
      <c r="BP11" s="78">
        <f t="shared" si="21"/>
        <v>186413.14295406349</v>
      </c>
      <c r="BQ11" s="96">
        <f t="shared" si="22"/>
        <v>0.4110105884237189</v>
      </c>
      <c r="BR11" s="96">
        <f t="shared" si="23"/>
        <v>12.135720688158168</v>
      </c>
      <c r="BS11" s="96">
        <f t="shared" si="24"/>
        <v>0.88502418265661043</v>
      </c>
      <c r="BT11" s="78">
        <f>'a7'!Y12</f>
        <v>66080.223388349797</v>
      </c>
      <c r="BU11" s="78">
        <f>'a8'!Q10</f>
        <v>806.19155111254429</v>
      </c>
      <c r="BV11" s="78">
        <f>'a13'!AI12</f>
        <v>2768.5238227859745</v>
      </c>
      <c r="BW11" s="78">
        <f>'a16'!AF11</f>
        <v>-12295.358769240362</v>
      </c>
      <c r="BX11" s="78">
        <f>'a15'!DY10</f>
        <v>143926.01835769019</v>
      </c>
      <c r="BY11" s="78">
        <f>'a9'!AG11</f>
        <v>11278.684717307855</v>
      </c>
      <c r="BZ11" s="78">
        <f t="shared" si="25"/>
        <v>190006.9136333903</v>
      </c>
      <c r="CA11" s="96">
        <f t="shared" si="26"/>
        <v>0.41732772300461851</v>
      </c>
      <c r="CB11" s="96">
        <f t="shared" si="27"/>
        <v>12.154815738024771</v>
      </c>
      <c r="CC11" s="96">
        <f t="shared" si="28"/>
        <v>0.88567150625586866</v>
      </c>
      <c r="CD11" s="78">
        <f>'a7'!AB12</f>
        <v>85522.062919150747</v>
      </c>
      <c r="CE11" s="78">
        <f>'a8'!S10</f>
        <v>1157.7528124838998</v>
      </c>
      <c r="CF11" s="78">
        <f>'a13'!AM12</f>
        <v>24084.31580569407</v>
      </c>
      <c r="CG11" s="78">
        <f>'a16'!AJ11</f>
        <v>-16971.98926634252</v>
      </c>
      <c r="CH11" s="78">
        <f>'a15'!EO10</f>
        <v>165092.7126010152</v>
      </c>
      <c r="CI11" s="78">
        <f>'a9'!AK11</f>
        <v>29320.613549051599</v>
      </c>
      <c r="CJ11" s="78">
        <f t="shared" si="29"/>
        <v>229564.24132294979</v>
      </c>
      <c r="CK11" s="96">
        <f t="shared" si="30"/>
        <v>0.48686164293812478</v>
      </c>
      <c r="CL11" s="96">
        <f t="shared" si="31"/>
        <v>12.343938187931347</v>
      </c>
      <c r="CM11" s="96">
        <f t="shared" si="32"/>
        <v>0.89208277126063706</v>
      </c>
      <c r="CN11" s="78">
        <f>'a7'!AE12</f>
        <v>134557.50884735689</v>
      </c>
      <c r="CO11" s="78">
        <f>'a8'!U10</f>
        <v>1779.3360269304912</v>
      </c>
      <c r="CP11" s="78">
        <f>'a13'!AQ12</f>
        <v>74484.047522166715</v>
      </c>
      <c r="CQ11" s="78">
        <f>'a16'!AN11</f>
        <v>-20210.130825055581</v>
      </c>
      <c r="CR11" s="78">
        <f>'a15'!FE10</f>
        <v>112460.83957553348</v>
      </c>
      <c r="CS11" s="78">
        <f>'a9'!AO11</f>
        <v>47791.392963604463</v>
      </c>
      <c r="CT11" s="78">
        <f t="shared" si="33"/>
        <v>255280.20818332752</v>
      </c>
      <c r="CU11" s="96">
        <f t="shared" si="34"/>
        <v>0.53206520154843373</v>
      </c>
      <c r="CV11" s="96">
        <f t="shared" si="35"/>
        <v>12.450117076461536</v>
      </c>
      <c r="CW11" s="96">
        <f t="shared" si="36"/>
        <v>0.89568224341539748</v>
      </c>
      <c r="CX11" s="78">
        <f>'a7'!AH12</f>
        <v>66101.881695460252</v>
      </c>
      <c r="CY11" s="78">
        <f>'a8'!W10</f>
        <v>880.93670939176411</v>
      </c>
      <c r="CZ11" s="78">
        <f>'a13'!AU12</f>
        <v>15644.697219074174</v>
      </c>
      <c r="DA11" s="78">
        <f>'a16'!AR11</f>
        <v>-13385.740217364091</v>
      </c>
      <c r="DB11" s="78">
        <f>'a15'!FU10</f>
        <v>127856.74888820456</v>
      </c>
      <c r="DC11" s="78">
        <f>'a9'!AS11</f>
        <v>11522.209462505962</v>
      </c>
      <c r="DD11" s="78">
        <f t="shared" si="37"/>
        <v>185576.31483226069</v>
      </c>
      <c r="DE11" s="96">
        <f t="shared" si="38"/>
        <v>0.40953961090784136</v>
      </c>
      <c r="DF11" s="96">
        <f>LN(DD11)</f>
        <v>12.131221477140551</v>
      </c>
      <c r="DG11" s="96">
        <f t="shared" si="40"/>
        <v>0.88487165907117371</v>
      </c>
    </row>
    <row r="12" spans="1:111">
      <c r="A12" s="1">
        <v>1987</v>
      </c>
      <c r="B12" s="78">
        <f>'a7'!D13</f>
        <v>76525.599641330089</v>
      </c>
      <c r="C12" s="78">
        <f>'a8'!C11</f>
        <v>1483.139553547921</v>
      </c>
      <c r="D12" s="78">
        <f>'a13'!G13</f>
        <v>20695.155443608375</v>
      </c>
      <c r="E12" s="78">
        <f>'a16'!D12</f>
        <v>-14296.780268256551</v>
      </c>
      <c r="F12" s="78">
        <f>'a15'!Q11</f>
        <v>125098.12152507399</v>
      </c>
      <c r="G12" s="78">
        <f>'a9'!E12</f>
        <v>18136.022804468863</v>
      </c>
      <c r="H12" s="78">
        <f t="shared" si="0"/>
        <v>191369.21309083496</v>
      </c>
      <c r="I12" s="96">
        <f t="shared" si="41"/>
        <v>0.41972237468945456</v>
      </c>
      <c r="J12" s="96">
        <f t="shared" si="1"/>
        <v>12.161959893917995</v>
      </c>
      <c r="K12" s="96">
        <f t="shared" si="42"/>
        <v>0.8859136936677251</v>
      </c>
      <c r="L12" s="78">
        <f>'a7'!G13</f>
        <v>67276.033391164063</v>
      </c>
      <c r="M12" s="78">
        <f>'a8'!E11</f>
        <v>639.73075679453166</v>
      </c>
      <c r="N12" s="78">
        <f>'a13'!K13</f>
        <v>7301.2370629538154</v>
      </c>
      <c r="O12" s="78">
        <f>'a16'!H12</f>
        <v>-11340.838121798492</v>
      </c>
      <c r="P12" s="78">
        <f>'a15'!AG11</f>
        <v>105406.79039657571</v>
      </c>
      <c r="Q12" s="78">
        <f>'a9'!I12</f>
        <v>13808.04588749249</v>
      </c>
      <c r="R12" s="78">
        <f t="shared" si="2"/>
        <v>155474.90759819714</v>
      </c>
      <c r="S12" s="96">
        <f t="shared" si="3"/>
        <v>0.35662731974082024</v>
      </c>
      <c r="T12" s="96">
        <f t="shared" si="4"/>
        <v>11.954239631652552</v>
      </c>
      <c r="U12" s="96">
        <f t="shared" si="5"/>
        <v>0.87887196145189572</v>
      </c>
      <c r="V12" s="78">
        <f>'a7'!J13</f>
        <v>40103.854914063166</v>
      </c>
      <c r="W12" s="78">
        <f>'a8'!G11</f>
        <v>575.24428448161939</v>
      </c>
      <c r="X12" s="78">
        <f>'a13'!O13</f>
        <v>224.39489333688607</v>
      </c>
      <c r="Y12" s="78">
        <f>'a16'!L12</f>
        <v>-9159.8944707663522</v>
      </c>
      <c r="Z12" s="78">
        <f>'a15'!AW11</f>
        <v>104880.10993194547</v>
      </c>
      <c r="AA12" s="78">
        <f>'a9'!M12</f>
        <v>12949.607181506297</v>
      </c>
      <c r="AB12" s="78">
        <f t="shared" si="6"/>
        <v>123674.1023715545</v>
      </c>
      <c r="AC12" s="96">
        <f t="shared" si="7"/>
        <v>0.30072782466360309</v>
      </c>
      <c r="AD12" s="96">
        <f t="shared" si="8"/>
        <v>11.725405178107609</v>
      </c>
      <c r="AE12" s="96">
        <f t="shared" si="9"/>
        <v>0.87111445659394393</v>
      </c>
      <c r="AF12" s="78">
        <f>'a7'!M13</f>
        <v>58685.819029863276</v>
      </c>
      <c r="AG12" s="78">
        <f>'a8'!I11</f>
        <v>1040.7271213487822</v>
      </c>
      <c r="AH12" s="78">
        <f>'a13'!S13</f>
        <v>7775.8498987210296</v>
      </c>
      <c r="AI12" s="78">
        <f>'a16'!P12</f>
        <v>-10887.638503141978</v>
      </c>
      <c r="AJ12" s="78">
        <f>'a15'!BM11</f>
        <v>98183.486744095382</v>
      </c>
      <c r="AK12" s="78">
        <f>'a9'!Q12</f>
        <v>17561.200112176961</v>
      </c>
      <c r="AL12" s="78">
        <f t="shared" si="10"/>
        <v>137237.04417870953</v>
      </c>
      <c r="AM12" s="96">
        <f t="shared" si="11"/>
        <v>0.32456878068274375</v>
      </c>
      <c r="AN12" s="96">
        <f t="shared" si="12"/>
        <v>11.829464959132677</v>
      </c>
      <c r="AO12" s="96">
        <f t="shared" si="13"/>
        <v>0.87464209084793887</v>
      </c>
      <c r="AP12" s="78">
        <f>'a7'!P13</f>
        <v>50617.779292301944</v>
      </c>
      <c r="AQ12" s="78">
        <f>'a8'!K11</f>
        <v>689.78025964318294</v>
      </c>
      <c r="AR12" s="78">
        <f>'a13'!W13</f>
        <v>14249.575414901052</v>
      </c>
      <c r="AS12" s="78">
        <f>'a16'!T12</f>
        <v>-11049.661274770795</v>
      </c>
      <c r="AT12" s="78">
        <f>'a15'!CC11</f>
        <v>122593.31181374923</v>
      </c>
      <c r="AU12" s="78">
        <f>'a9'!U12</f>
        <v>17913.799759557114</v>
      </c>
      <c r="AV12" s="78">
        <f t="shared" si="14"/>
        <v>159186.98574626748</v>
      </c>
      <c r="AW12" s="96">
        <f t="shared" si="15"/>
        <v>0.36315241533778508</v>
      </c>
      <c r="AX12" s="96">
        <f t="shared" si="16"/>
        <v>11.977834801225931</v>
      </c>
      <c r="AY12" s="96">
        <f t="shared" si="17"/>
        <v>0.87967183944121996</v>
      </c>
      <c r="AZ12" s="78">
        <f>'a7'!S13</f>
        <v>64326.161783926356</v>
      </c>
      <c r="BA12" s="78">
        <f>'a8'!M11</f>
        <v>1533.1796713174199</v>
      </c>
      <c r="BB12" s="78">
        <f>'a13'!AA13</f>
        <v>8789.3188512127581</v>
      </c>
      <c r="BC12" s="78">
        <f>'a16'!X12</f>
        <v>-12004.972105144074</v>
      </c>
      <c r="BD12" s="78">
        <f>'a15'!CS11</f>
        <v>122135.94399456523</v>
      </c>
      <c r="BE12" s="78">
        <f>'a9'!Y12</f>
        <v>10121.804082236364</v>
      </c>
      <c r="BF12" s="78">
        <f t="shared" si="18"/>
        <v>174657.8281136413</v>
      </c>
      <c r="BG12" s="96">
        <f t="shared" si="43"/>
        <v>0.39034708134048357</v>
      </c>
      <c r="BH12" s="96">
        <f t="shared" si="19"/>
        <v>12.070584070951908</v>
      </c>
      <c r="BI12" s="96">
        <f t="shared" si="20"/>
        <v>0.88281604652771728</v>
      </c>
      <c r="BJ12" s="78">
        <f>'a7'!V13</f>
        <v>75432.574060134182</v>
      </c>
      <c r="BK12" s="78">
        <f>'a8'!O11</f>
        <v>1876.6448656845416</v>
      </c>
      <c r="BL12" s="78">
        <f>'a13'!AE13</f>
        <v>5122.9545767644686</v>
      </c>
      <c r="BM12" s="78">
        <f>'a16'!AB12</f>
        <v>-14974.299147797983</v>
      </c>
      <c r="BN12" s="78">
        <f>'a15'!DI11</f>
        <v>136731.61898980956</v>
      </c>
      <c r="BO12" s="78">
        <f>'a9'!AC12</f>
        <v>14612.322933892539</v>
      </c>
      <c r="BP12" s="78">
        <f t="shared" si="21"/>
        <v>189577.17041070224</v>
      </c>
      <c r="BQ12" s="96">
        <f t="shared" si="22"/>
        <v>0.41657231983196574</v>
      </c>
      <c r="BR12" s="96">
        <f t="shared" si="23"/>
        <v>12.152551452327032</v>
      </c>
      <c r="BS12" s="96">
        <f t="shared" si="24"/>
        <v>0.88559474680366246</v>
      </c>
      <c r="BT12" s="78">
        <f>'a7'!Y13</f>
        <v>67262.214202279196</v>
      </c>
      <c r="BU12" s="78">
        <f>'a8'!Q11</f>
        <v>791.1702126691024</v>
      </c>
      <c r="BV12" s="78">
        <f>'a13'!AI13</f>
        <v>4378.1299565933459</v>
      </c>
      <c r="BW12" s="78">
        <f>'a16'!AF12</f>
        <v>-12323.186923214673</v>
      </c>
      <c r="BX12" s="78">
        <f>'a15'!DY11</f>
        <v>145002.58094096411</v>
      </c>
      <c r="BY12" s="78">
        <f>'a9'!AG12</f>
        <v>13188.284675417754</v>
      </c>
      <c r="BZ12" s="78">
        <f t="shared" si="25"/>
        <v>191922.62371387333</v>
      </c>
      <c r="CA12" s="96">
        <f t="shared" si="26"/>
        <v>0.4206951605726339</v>
      </c>
      <c r="CB12" s="96">
        <f t="shared" si="27"/>
        <v>12.164847568292751</v>
      </c>
      <c r="CC12" s="96">
        <f t="shared" si="28"/>
        <v>0.88601158604207408</v>
      </c>
      <c r="CD12" s="78">
        <f>'a7'!AB13</f>
        <v>87468.132715078158</v>
      </c>
      <c r="CE12" s="78">
        <f>'a8'!S11</f>
        <v>1128.0026413658418</v>
      </c>
      <c r="CF12" s="78">
        <f>'a13'!AM13</f>
        <v>38699.269285762886</v>
      </c>
      <c r="CG12" s="78">
        <f>'a16'!AJ12</f>
        <v>-16923.408115197377</v>
      </c>
      <c r="CH12" s="78">
        <f>'a15'!EO11</f>
        <v>165784.89210792148</v>
      </c>
      <c r="CI12" s="78">
        <f>'a9'!AK12</f>
        <v>34362.79152022022</v>
      </c>
      <c r="CJ12" s="78">
        <f t="shared" si="29"/>
        <v>241794.09711471078</v>
      </c>
      <c r="CK12" s="96">
        <f t="shared" si="30"/>
        <v>0.50835929869728969</v>
      </c>
      <c r="CL12" s="96">
        <f t="shared" si="31"/>
        <v>12.395841804601449</v>
      </c>
      <c r="CM12" s="96">
        <f t="shared" si="32"/>
        <v>0.8938423076950599</v>
      </c>
      <c r="CN12" s="78">
        <f>'a7'!AE13</f>
        <v>135802.00886812404</v>
      </c>
      <c r="CO12" s="78">
        <f>'a8'!U11</f>
        <v>1713.3186145799236</v>
      </c>
      <c r="CP12" s="78">
        <f>'a13'!AQ13</f>
        <v>69284.045389328676</v>
      </c>
      <c r="CQ12" s="78">
        <f>'a16'!AN12</f>
        <v>-20326.669445131818</v>
      </c>
      <c r="CR12" s="78">
        <f>'a15'!FE11</f>
        <v>112374.77694468787</v>
      </c>
      <c r="CS12" s="78">
        <f>'a9'!AO12</f>
        <v>56049.105088156277</v>
      </c>
      <c r="CT12" s="78">
        <f t="shared" si="33"/>
        <v>242798.3752834324</v>
      </c>
      <c r="CU12" s="96">
        <f t="shared" si="34"/>
        <v>0.51012462011442095</v>
      </c>
      <c r="CV12" s="96">
        <f t="shared" si="35"/>
        <v>12.399986646561205</v>
      </c>
      <c r="CW12" s="96">
        <f t="shared" si="36"/>
        <v>0.89398281814329061</v>
      </c>
      <c r="CX12" s="78">
        <f>'a7'!AH13</f>
        <v>65993.450873845519</v>
      </c>
      <c r="CY12" s="78">
        <f>'a8'!W11</f>
        <v>859.0684863567526</v>
      </c>
      <c r="CZ12" s="78">
        <f>'a13'!AU13</f>
        <v>25651.850862671658</v>
      </c>
      <c r="DA12" s="78">
        <f>'a16'!AR12</f>
        <v>-13870.785754349659</v>
      </c>
      <c r="DB12" s="78">
        <f>'a15'!FU11</f>
        <v>127883.34865138549</v>
      </c>
      <c r="DC12" s="78">
        <f>'a9'!AS12</f>
        <v>13356.985755920436</v>
      </c>
      <c r="DD12" s="78">
        <f t="shared" si="37"/>
        <v>193159.94736398931</v>
      </c>
      <c r="DE12" s="96">
        <f t="shared" si="38"/>
        <v>0.42287012962752546</v>
      </c>
      <c r="DF12" s="96">
        <f t="shared" si="39"/>
        <v>12.171273867487903</v>
      </c>
      <c r="DG12" s="96">
        <f t="shared" si="40"/>
        <v>0.88622943805890442</v>
      </c>
    </row>
    <row r="13" spans="1:111">
      <c r="A13" s="1">
        <v>1988</v>
      </c>
      <c r="B13" s="78">
        <f>'a7'!D14</f>
        <v>78247.678286899318</v>
      </c>
      <c r="C13" s="78">
        <f>'a8'!C12</f>
        <v>1485.9426673445371</v>
      </c>
      <c r="D13" s="78">
        <f>'a13'!G14</f>
        <v>20085.907971057295</v>
      </c>
      <c r="E13" s="78">
        <f>'a16'!D13</f>
        <v>-13749.030409166191</v>
      </c>
      <c r="F13" s="78">
        <f>'a15'!Q12</f>
        <v>126696.72301077089</v>
      </c>
      <c r="G13" s="78">
        <f>'a9'!E13</f>
        <v>20788.000168981547</v>
      </c>
      <c r="H13" s="78">
        <f t="shared" si="0"/>
        <v>191979.22135792428</v>
      </c>
      <c r="I13" s="96">
        <f t="shared" si="41"/>
        <v>0.42079464798191363</v>
      </c>
      <c r="J13" s="96">
        <f t="shared" si="1"/>
        <v>12.165142423059342</v>
      </c>
      <c r="K13" s="96">
        <f t="shared" si="42"/>
        <v>0.886021581640415</v>
      </c>
      <c r="L13" s="78">
        <f>'a7'!G14</f>
        <v>68504.753192273842</v>
      </c>
      <c r="M13" s="78">
        <f>'a8'!E12</f>
        <v>653.93351444045209</v>
      </c>
      <c r="N13" s="78">
        <f>'a13'!K14</f>
        <v>14970.266013217739</v>
      </c>
      <c r="O13" s="78">
        <f>'a16'!H13</f>
        <v>-11110.171346005001</v>
      </c>
      <c r="P13" s="78">
        <f>'a15'!AG12</f>
        <v>106981.02180527661</v>
      </c>
      <c r="Q13" s="78">
        <f>'a9'!I13</f>
        <v>16040.961218890676</v>
      </c>
      <c r="R13" s="78">
        <f t="shared" si="2"/>
        <v>163958.84196031297</v>
      </c>
      <c r="S13" s="96">
        <f t="shared" si="3"/>
        <v>0.37154039014047174</v>
      </c>
      <c r="T13" s="96">
        <f t="shared" si="4"/>
        <v>12.007370711653058</v>
      </c>
      <c r="U13" s="96">
        <f t="shared" si="5"/>
        <v>0.88067310898377804</v>
      </c>
      <c r="V13" s="78">
        <f>'a7'!J14</f>
        <v>41751.425101903485</v>
      </c>
      <c r="W13" s="78">
        <f>'a8'!G12</f>
        <v>564.62653435327059</v>
      </c>
      <c r="X13" s="78">
        <f>'a13'!O14</f>
        <v>368.25030901975748</v>
      </c>
      <c r="Y13" s="78">
        <f>'a16'!L13</f>
        <v>-8681.819571638689</v>
      </c>
      <c r="Z13" s="78">
        <f>'a15'!AW12</f>
        <v>106846.38363330183</v>
      </c>
      <c r="AA13" s="78">
        <f>'a9'!M13</f>
        <v>14961.538499177997</v>
      </c>
      <c r="AB13" s="78">
        <f t="shared" si="6"/>
        <v>125887.32750776164</v>
      </c>
      <c r="AC13" s="96">
        <f t="shared" si="7"/>
        <v>0.30461823456751758</v>
      </c>
      <c r="AD13" s="96">
        <f t="shared" si="8"/>
        <v>11.743142559746042</v>
      </c>
      <c r="AE13" s="96">
        <f t="shared" si="9"/>
        <v>0.87171575514010224</v>
      </c>
      <c r="AF13" s="78">
        <f>'a7'!M14</f>
        <v>60202.894286325703</v>
      </c>
      <c r="AG13" s="78">
        <f>'a8'!I12</f>
        <v>1046.5707254440401</v>
      </c>
      <c r="AH13" s="78">
        <f>'a13'!S14</f>
        <v>9923.9102810390923</v>
      </c>
      <c r="AI13" s="78">
        <f>'a16'!P13</f>
        <v>-10226.28104392438</v>
      </c>
      <c r="AJ13" s="78">
        <f>'a15'!BM12</f>
        <v>99815.60281123803</v>
      </c>
      <c r="AK13" s="78">
        <f>'a9'!Q13</f>
        <v>20309.773824084656</v>
      </c>
      <c r="AL13" s="78">
        <f t="shared" si="10"/>
        <v>140452.92323603784</v>
      </c>
      <c r="AM13" s="96">
        <f t="shared" si="11"/>
        <v>0.33022165689933219</v>
      </c>
      <c r="AN13" s="96">
        <f t="shared" si="12"/>
        <v>11.852627645673131</v>
      </c>
      <c r="AO13" s="96">
        <f t="shared" si="13"/>
        <v>0.87542730763053966</v>
      </c>
      <c r="AP13" s="78">
        <f>'a7'!P14</f>
        <v>51475.390532471465</v>
      </c>
      <c r="AQ13" s="78">
        <f>'a8'!K12</f>
        <v>695.55787712449796</v>
      </c>
      <c r="AR13" s="78">
        <f>'a13'!W14</f>
        <v>22698.209830059131</v>
      </c>
      <c r="AS13" s="78">
        <f>'a16'!T13</f>
        <v>-10301.890889824164</v>
      </c>
      <c r="AT13" s="78">
        <f>'a15'!CC12</f>
        <v>124003.43851375089</v>
      </c>
      <c r="AU13" s="78">
        <f>'a9'!U13</f>
        <v>20727.745180052421</v>
      </c>
      <c r="AV13" s="78">
        <f t="shared" si="14"/>
        <v>167842.96068352941</v>
      </c>
      <c r="AW13" s="96">
        <f t="shared" si="15"/>
        <v>0.37836789887493172</v>
      </c>
      <c r="AX13" s="96">
        <f t="shared" si="16"/>
        <v>12.030784063390708</v>
      </c>
      <c r="AY13" s="96">
        <f t="shared" si="17"/>
        <v>0.88146682333505733</v>
      </c>
      <c r="AZ13" s="78">
        <f>'a7'!S14</f>
        <v>66156.487633531113</v>
      </c>
      <c r="BA13" s="78">
        <f>'a8'!M12</f>
        <v>1563.679917602215</v>
      </c>
      <c r="BB13" s="78">
        <f>'a13'!AA14</f>
        <v>11125.58475862963</v>
      </c>
      <c r="BC13" s="78">
        <f>'a16'!X13</f>
        <v>-11547.036572376328</v>
      </c>
      <c r="BD13" s="78">
        <f>'a15'!CS12</f>
        <v>124185.8969303061</v>
      </c>
      <c r="BE13" s="78">
        <f>'a9'!Y13</f>
        <v>11658.590426155008</v>
      </c>
      <c r="BF13" s="78">
        <f t="shared" si="18"/>
        <v>179826.02224153772</v>
      </c>
      <c r="BG13" s="96">
        <f t="shared" si="43"/>
        <v>0.39943173942229876</v>
      </c>
      <c r="BH13" s="96">
        <f t="shared" si="19"/>
        <v>12.099745119365792</v>
      </c>
      <c r="BI13" s="96">
        <f t="shared" si="20"/>
        <v>0.88380460822036999</v>
      </c>
      <c r="BJ13" s="78">
        <f>'a7'!V14</f>
        <v>77675.730946006661</v>
      </c>
      <c r="BK13" s="78">
        <f>'a8'!O12</f>
        <v>1861.7448381988531</v>
      </c>
      <c r="BL13" s="78">
        <f>'a13'!AE14</f>
        <v>7252.1783421703713</v>
      </c>
      <c r="BM13" s="78">
        <f>'a16'!AB13</f>
        <v>-14308.4675531128</v>
      </c>
      <c r="BN13" s="78">
        <f>'a15'!DI12</f>
        <v>138424.8518587884</v>
      </c>
      <c r="BO13" s="78">
        <f>'a9'!AC13</f>
        <v>16621.543366782567</v>
      </c>
      <c r="BP13" s="78">
        <f t="shared" si="21"/>
        <v>194284.49506526891</v>
      </c>
      <c r="BQ13" s="96">
        <f t="shared" si="22"/>
        <v>0.42484686097894137</v>
      </c>
      <c r="BR13" s="96">
        <f t="shared" si="23"/>
        <v>12.17707883323788</v>
      </c>
      <c r="BS13" s="96">
        <f t="shared" si="24"/>
        <v>0.88642622682610306</v>
      </c>
      <c r="BT13" s="78">
        <f>'a7'!Y14</f>
        <v>68623.928459958333</v>
      </c>
      <c r="BU13" s="78">
        <f>'a8'!Q12</f>
        <v>801.15991260733551</v>
      </c>
      <c r="BV13" s="78">
        <f>'a13'!AI14</f>
        <v>6521.0067950306247</v>
      </c>
      <c r="BW13" s="78">
        <f>'a16'!AF13</f>
        <v>-11378.087309382086</v>
      </c>
      <c r="BX13" s="78">
        <f>'a15'!DY12</f>
        <v>145667.97421509895</v>
      </c>
      <c r="BY13" s="78">
        <f>'a9'!AG13</f>
        <v>15261.544852964527</v>
      </c>
      <c r="BZ13" s="78">
        <f t="shared" si="25"/>
        <v>194974.43722034863</v>
      </c>
      <c r="CA13" s="96">
        <f t="shared" si="26"/>
        <v>0.42605964215937298</v>
      </c>
      <c r="CB13" s="96">
        <f t="shared" si="27"/>
        <v>12.180623737774985</v>
      </c>
      <c r="CC13" s="96">
        <f t="shared" si="28"/>
        <v>0.8865463993514443</v>
      </c>
      <c r="CD13" s="78">
        <f>'a7'!AB14</f>
        <v>90100.902039923167</v>
      </c>
      <c r="CE13" s="78">
        <f>'a8'!S12</f>
        <v>1133.9930462690559</v>
      </c>
      <c r="CF13" s="78">
        <f>'a13'!AM14</f>
        <v>38198.204046078732</v>
      </c>
      <c r="CG13" s="78">
        <f>'a16'!AJ13</f>
        <v>-15251.59246006015</v>
      </c>
      <c r="CH13" s="78">
        <f>'a15'!EO12</f>
        <v>167203.32327812229</v>
      </c>
      <c r="CI13" s="78">
        <f>'a9'!AK13</f>
        <v>40079.09586697675</v>
      </c>
      <c r="CJ13" s="78">
        <f t="shared" si="29"/>
        <v>241305.73408335636</v>
      </c>
      <c r="CK13" s="96">
        <f t="shared" si="30"/>
        <v>0.50750085355187502</v>
      </c>
      <c r="CL13" s="96">
        <f t="shared" si="31"/>
        <v>12.393820014626911</v>
      </c>
      <c r="CM13" s="96">
        <f t="shared" si="32"/>
        <v>0.89377376886576088</v>
      </c>
      <c r="CN13" s="78">
        <f>'a7'!AE14</f>
        <v>138074.60187070497</v>
      </c>
      <c r="CO13" s="78">
        <f>'a8'!U12</f>
        <v>1689.7241487673684</v>
      </c>
      <c r="CP13" s="78">
        <f>'a13'!AQ14</f>
        <v>40455.837781927905</v>
      </c>
      <c r="CQ13" s="78">
        <f>'a16'!AN13</f>
        <v>-20296.641231766971</v>
      </c>
      <c r="CR13" s="78">
        <f>'a15'!FE12</f>
        <v>113052.10990581618</v>
      </c>
      <c r="CS13" s="78">
        <f>'a9'!AO13</f>
        <v>64666.519107496351</v>
      </c>
      <c r="CT13" s="78">
        <f t="shared" si="33"/>
        <v>208309.1133679531</v>
      </c>
      <c r="CU13" s="96">
        <f t="shared" si="34"/>
        <v>0.44949935251754985</v>
      </c>
      <c r="CV13" s="96">
        <f t="shared" si="35"/>
        <v>12.246778377458371</v>
      </c>
      <c r="CW13" s="96">
        <f t="shared" si="36"/>
        <v>0.88878904651741886</v>
      </c>
      <c r="CX13" s="78">
        <f>'a7'!AH14</f>
        <v>66094.637758723708</v>
      </c>
      <c r="CY13" s="78">
        <f>'a8'!W12</f>
        <v>859.13493844311006</v>
      </c>
      <c r="CZ13" s="78">
        <f>'a13'!AU14</f>
        <v>33512.461300150069</v>
      </c>
      <c r="DA13" s="78">
        <f>'a16'!AR13</f>
        <v>-13350.880673155845</v>
      </c>
      <c r="DB13" s="78">
        <f>'a15'!FU12</f>
        <v>128548.01441176076</v>
      </c>
      <c r="DC13" s="78">
        <f>'a9'!AS13</f>
        <v>15180.751596972872</v>
      </c>
      <c r="DD13" s="78">
        <f t="shared" si="37"/>
        <v>200482.61613894894</v>
      </c>
      <c r="DE13" s="96">
        <f t="shared" si="38"/>
        <v>0.43574192593018668</v>
      </c>
      <c r="DF13" s="96">
        <f t="shared" si="39"/>
        <v>12.208482819420995</v>
      </c>
      <c r="DG13" s="96">
        <f t="shared" si="40"/>
        <v>0.88749082427461068</v>
      </c>
    </row>
    <row r="14" spans="1:111">
      <c r="A14" s="1">
        <v>1989</v>
      </c>
      <c r="B14" s="78">
        <f>'a7'!D15</f>
        <v>79627.651078035924</v>
      </c>
      <c r="C14" s="78">
        <f>'a8'!C13</f>
        <v>1475.7606478565049</v>
      </c>
      <c r="D14" s="78">
        <f>'a13'!G15</f>
        <v>18145.796916851319</v>
      </c>
      <c r="E14" s="78">
        <f>'a16'!D14</f>
        <v>-13877.996744633389</v>
      </c>
      <c r="F14" s="78">
        <f>'a15'!Q13</f>
        <v>126692.69482188033</v>
      </c>
      <c r="G14" s="78">
        <f>'a9'!E14</f>
        <v>23372.058255018692</v>
      </c>
      <c r="H14" s="78">
        <f t="shared" si="0"/>
        <v>188691.84846497199</v>
      </c>
      <c r="I14" s="96">
        <f t="shared" si="41"/>
        <v>0.41501609981192555</v>
      </c>
      <c r="J14" s="96">
        <f t="shared" si="1"/>
        <v>12.147870532039738</v>
      </c>
      <c r="K14" s="96">
        <f t="shared" si="42"/>
        <v>0.88543606326057778</v>
      </c>
      <c r="L14" s="78">
        <f>'a7'!G15</f>
        <v>69565.39837759365</v>
      </c>
      <c r="M14" s="78">
        <f>'a8'!E13</f>
        <v>655.6228330191085</v>
      </c>
      <c r="N14" s="78">
        <f>'a13'!K15</f>
        <v>16155.356057435731</v>
      </c>
      <c r="O14" s="78">
        <f>'a16'!H14</f>
        <v>-11559.595797592385</v>
      </c>
      <c r="P14" s="78">
        <f>'a15'!AG13</f>
        <v>109081.96706257309</v>
      </c>
      <c r="Q14" s="78">
        <f>'a9'!I14</f>
        <v>18311.471280180845</v>
      </c>
      <c r="R14" s="78">
        <f t="shared" si="2"/>
        <v>165587.27725284835</v>
      </c>
      <c r="S14" s="96">
        <f t="shared" si="3"/>
        <v>0.37440285572805326</v>
      </c>
      <c r="T14" s="96">
        <f t="shared" si="4"/>
        <v>12.017253689798578</v>
      </c>
      <c r="U14" s="96">
        <f t="shared" si="5"/>
        <v>0.88100814267205019</v>
      </c>
      <c r="V14" s="78">
        <f>'a7'!J15</f>
        <v>43118.483630803748</v>
      </c>
      <c r="W14" s="78">
        <f>'a8'!G13</f>
        <v>553.19508578365458</v>
      </c>
      <c r="X14" s="78">
        <f>'a13'!O15</f>
        <v>373.23305317255961</v>
      </c>
      <c r="Y14" s="78">
        <f>'a16'!L14</f>
        <v>-8913.8599489225326</v>
      </c>
      <c r="Z14" s="78">
        <f>'a15'!AW13</f>
        <v>108359.31339693752</v>
      </c>
      <c r="AA14" s="78">
        <f>'a9'!M14</f>
        <v>17012.180412921756</v>
      </c>
      <c r="AB14" s="78">
        <f t="shared" si="6"/>
        <v>126478.1848048532</v>
      </c>
      <c r="AC14" s="96">
        <f t="shared" si="7"/>
        <v>0.30565684426103673</v>
      </c>
      <c r="AD14" s="96">
        <f t="shared" si="8"/>
        <v>11.747825120142585</v>
      </c>
      <c r="AE14" s="96">
        <f t="shared" si="9"/>
        <v>0.87187449428301145</v>
      </c>
      <c r="AF14" s="78">
        <f>'a7'!M15</f>
        <v>61894.735910409021</v>
      </c>
      <c r="AG14" s="78">
        <f>'a8'!I13</f>
        <v>1042.2187088215737</v>
      </c>
      <c r="AH14" s="78">
        <f>'a13'!S15</f>
        <v>10938.668097220245</v>
      </c>
      <c r="AI14" s="78">
        <f>'a16'!P14</f>
        <v>-10449.3803801624</v>
      </c>
      <c r="AJ14" s="78">
        <f>'a15'!BM13</f>
        <v>100901.36823510424</v>
      </c>
      <c r="AK14" s="78">
        <f>'a9'!Q14</f>
        <v>23077.374119940734</v>
      </c>
      <c r="AL14" s="78">
        <f t="shared" si="10"/>
        <v>141250.23645145193</v>
      </c>
      <c r="AM14" s="96">
        <f t="shared" si="11"/>
        <v>0.33162317506349176</v>
      </c>
      <c r="AN14" s="96">
        <f t="shared" si="12"/>
        <v>11.858288322999867</v>
      </c>
      <c r="AO14" s="96">
        <f t="shared" si="13"/>
        <v>0.87561920500954527</v>
      </c>
      <c r="AP14" s="78">
        <f>'a7'!P15</f>
        <v>52628.858336428028</v>
      </c>
      <c r="AQ14" s="78">
        <f>'a8'!K13</f>
        <v>685.59395697897924</v>
      </c>
      <c r="AR14" s="78">
        <f>'a13'!W15</f>
        <v>25978.524522356638</v>
      </c>
      <c r="AS14" s="78">
        <f>'a16'!T14</f>
        <v>-10305.527251856029</v>
      </c>
      <c r="AT14" s="78">
        <f>'a15'!CC13</f>
        <v>125542.12292883875</v>
      </c>
      <c r="AU14" s="78">
        <f>'a9'!U14</f>
        <v>23571.93724774486</v>
      </c>
      <c r="AV14" s="78">
        <f t="shared" si="14"/>
        <v>170957.63524500153</v>
      </c>
      <c r="AW14" s="96">
        <f t="shared" si="15"/>
        <v>0.38384287770252057</v>
      </c>
      <c r="AX14" s="96">
        <f t="shared" si="16"/>
        <v>12.049171057685159</v>
      </c>
      <c r="AY14" s="96">
        <f t="shared" si="17"/>
        <v>0.88209014379818118</v>
      </c>
      <c r="AZ14" s="78">
        <f>'a7'!S15</f>
        <v>67585.6099699529</v>
      </c>
      <c r="BA14" s="78">
        <f>'a8'!M13</f>
        <v>1585.0970552457659</v>
      </c>
      <c r="BB14" s="78">
        <f>'a13'!AA15</f>
        <v>11250.869644885532</v>
      </c>
      <c r="BC14" s="78">
        <f>'a16'!X14</f>
        <v>-11492.194866483946</v>
      </c>
      <c r="BD14" s="78">
        <f>'a15'!CS13</f>
        <v>123362.63276319641</v>
      </c>
      <c r="BE14" s="78">
        <f>'a9'!Y14</f>
        <v>13175.437443996942</v>
      </c>
      <c r="BF14" s="78">
        <f t="shared" si="18"/>
        <v>179116.5771227997</v>
      </c>
      <c r="BG14" s="96">
        <f t="shared" si="43"/>
        <v>0.39818467590803192</v>
      </c>
      <c r="BH14" s="96">
        <f t="shared" si="19"/>
        <v>12.09579214168183</v>
      </c>
      <c r="BI14" s="96">
        <f t="shared" si="20"/>
        <v>0.88367060198524405</v>
      </c>
      <c r="BJ14" s="78">
        <f>'a7'!V15</f>
        <v>79589.00577583276</v>
      </c>
      <c r="BK14" s="78">
        <f>'a8'!O13</f>
        <v>1829.5003466687385</v>
      </c>
      <c r="BL14" s="78">
        <f>'a13'!AE15</f>
        <v>7471.2005246303561</v>
      </c>
      <c r="BM14" s="78">
        <f>'a16'!AB14</f>
        <v>-14466.156301893077</v>
      </c>
      <c r="BN14" s="78">
        <f>'a15'!DI13</f>
        <v>137509.54508587116</v>
      </c>
      <c r="BO14" s="78">
        <f>'a9'!AC14</f>
        <v>18527.567415276673</v>
      </c>
      <c r="BP14" s="78">
        <f t="shared" si="21"/>
        <v>193405.52801583329</v>
      </c>
      <c r="BQ14" s="96">
        <f t="shared" si="22"/>
        <v>0.42330181160353125</v>
      </c>
      <c r="BR14" s="96">
        <f t="shared" si="23"/>
        <v>12.17254444492186</v>
      </c>
      <c r="BS14" s="96">
        <f t="shared" si="24"/>
        <v>0.88627251072765523</v>
      </c>
      <c r="BT14" s="78">
        <f>'a7'!Y15</f>
        <v>69787.604911070201</v>
      </c>
      <c r="BU14" s="78">
        <f>'a8'!Q13</f>
        <v>809.0292373925522</v>
      </c>
      <c r="BV14" s="78">
        <f>'a13'!AI15</f>
        <v>7037.5476375374337</v>
      </c>
      <c r="BW14" s="78">
        <f>'a16'!AF14</f>
        <v>-11696.880108389045</v>
      </c>
      <c r="BX14" s="78">
        <f>'a15'!DY13</f>
        <v>146586.28052971407</v>
      </c>
      <c r="BY14" s="78">
        <f>'a9'!AG14</f>
        <v>17443.3172765616</v>
      </c>
      <c r="BZ14" s="78">
        <f t="shared" si="25"/>
        <v>195080.2649307636</v>
      </c>
      <c r="CA14" s="96">
        <f t="shared" si="26"/>
        <v>0.42624566624068833</v>
      </c>
      <c r="CB14" s="96">
        <f t="shared" si="27"/>
        <v>12.181166367885213</v>
      </c>
      <c r="CC14" s="96">
        <f t="shared" si="28"/>
        <v>0.88656479455221482</v>
      </c>
      <c r="CD14" s="78">
        <f>'a7'!AB15</f>
        <v>91881.907598198624</v>
      </c>
      <c r="CE14" s="78">
        <f>'a8'!S13</f>
        <v>1142.7853947121898</v>
      </c>
      <c r="CF14" s="78">
        <f>'a13'!AM15</f>
        <v>43147.841562212066</v>
      </c>
      <c r="CG14" s="78">
        <f>'a16'!AJ14</f>
        <v>-15711.16040539051</v>
      </c>
      <c r="CH14" s="78">
        <f>'a15'!EO13</f>
        <v>169610.54315675105</v>
      </c>
      <c r="CI14" s="78">
        <f>'a9'!AK14</f>
        <v>46272.308058804578</v>
      </c>
      <c r="CJ14" s="78">
        <f t="shared" si="29"/>
        <v>243799.60924767886</v>
      </c>
      <c r="CK14" s="96">
        <f t="shared" si="30"/>
        <v>0.51188459042513024</v>
      </c>
      <c r="CL14" s="96">
        <f t="shared" si="31"/>
        <v>12.404101893270349</v>
      </c>
      <c r="CM14" s="96">
        <f t="shared" si="32"/>
        <v>0.89412232531034219</v>
      </c>
      <c r="CN14" s="78">
        <f>'a7'!AE15</f>
        <v>138069.70670349133</v>
      </c>
      <c r="CO14" s="78">
        <f>'a8'!U13</f>
        <v>1637.897391252139</v>
      </c>
      <c r="CP14" s="78">
        <f>'a13'!AQ15</f>
        <v>42525.878732225421</v>
      </c>
      <c r="CQ14" s="78">
        <f>'a16'!AN14</f>
        <v>-20344.074738605075</v>
      </c>
      <c r="CR14" s="78">
        <f>'a15'!FE13</f>
        <v>114721.76200019356</v>
      </c>
      <c r="CS14" s="78">
        <f>'a9'!AO14</f>
        <v>72785.321515775155</v>
      </c>
      <c r="CT14" s="78">
        <f t="shared" si="33"/>
        <v>203825.84857278224</v>
      </c>
      <c r="CU14" s="96">
        <f t="shared" si="34"/>
        <v>0.4416186640707821</v>
      </c>
      <c r="CV14" s="96">
        <f t="shared" si="35"/>
        <v>12.225021224764355</v>
      </c>
      <c r="CW14" s="96">
        <f t="shared" si="36"/>
        <v>0.88805147743590862</v>
      </c>
      <c r="CX14" s="78">
        <f>'a7'!AH15</f>
        <v>66881.574111004229</v>
      </c>
      <c r="CY14" s="78">
        <f>'a8'!W13</f>
        <v>849.61953249028306</v>
      </c>
      <c r="CZ14" s="78">
        <f>'a13'!AU15</f>
        <v>37881.531068249533</v>
      </c>
      <c r="DA14" s="78">
        <f>'a16'!AR14</f>
        <v>-13502.775925666549</v>
      </c>
      <c r="DB14" s="78">
        <f>'a15'!FU13</f>
        <v>127993.7157066168</v>
      </c>
      <c r="DC14" s="78">
        <f>'a9'!AS14</f>
        <v>16931.251334560671</v>
      </c>
      <c r="DD14" s="78">
        <f t="shared" si="37"/>
        <v>203172.41315813363</v>
      </c>
      <c r="DE14" s="96">
        <f t="shared" si="38"/>
        <v>0.44047005448419757</v>
      </c>
      <c r="DF14" s="96">
        <f t="shared" si="39"/>
        <v>12.221810223452907</v>
      </c>
      <c r="DG14" s="96">
        <f t="shared" si="40"/>
        <v>0.88794262425455173</v>
      </c>
    </row>
    <row r="15" spans="1:111">
      <c r="A15" s="1">
        <v>1990</v>
      </c>
      <c r="B15" s="78">
        <f>'a7'!D16</f>
        <v>80725.790323243491</v>
      </c>
      <c r="C15" s="78">
        <f>'a8'!C14</f>
        <v>1482.7487407704227</v>
      </c>
      <c r="D15" s="78">
        <f>'a13'!G16</f>
        <v>12342.131295236693</v>
      </c>
      <c r="E15" s="78">
        <f>'a16'!D15</f>
        <v>-14545.852495885463</v>
      </c>
      <c r="F15" s="78">
        <f>'a15'!Q14</f>
        <v>132440.25412911782</v>
      </c>
      <c r="G15" s="78">
        <f>'a9'!E15</f>
        <v>25745.242870350325</v>
      </c>
      <c r="H15" s="78">
        <f t="shared" si="0"/>
        <v>186699.82912213262</v>
      </c>
      <c r="I15" s="96">
        <f t="shared" si="41"/>
        <v>0.41151452572739639</v>
      </c>
      <c r="J15" s="96">
        <f t="shared" si="1"/>
        <v>12.137257414275687</v>
      </c>
      <c r="K15" s="96">
        <f t="shared" si="42"/>
        <v>0.88507627778536968</v>
      </c>
      <c r="L15" s="78">
        <f>'a7'!G16</f>
        <v>70371.063169417073</v>
      </c>
      <c r="M15" s="78">
        <f>'a8'!E14</f>
        <v>665.08708484017131</v>
      </c>
      <c r="N15" s="78">
        <f>'a13'!K16</f>
        <v>11443.129245590811</v>
      </c>
      <c r="O15" s="78">
        <f>'a16'!H15</f>
        <v>-12322.66594453948</v>
      </c>
      <c r="P15" s="78">
        <f>'a15'!AG14</f>
        <v>114670.1389225429</v>
      </c>
      <c r="Q15" s="78">
        <f>'a9'!I15</f>
        <v>20303.017708046769</v>
      </c>
      <c r="R15" s="78">
        <f t="shared" si="2"/>
        <v>164523.73476980469</v>
      </c>
      <c r="S15" s="96">
        <f t="shared" si="3"/>
        <v>0.37253335942531496</v>
      </c>
      <c r="T15" s="96">
        <f t="shared" si="4"/>
        <v>12.010810123094505</v>
      </c>
      <c r="U15" s="96">
        <f t="shared" si="5"/>
        <v>0.88078970528539346</v>
      </c>
      <c r="V15" s="78">
        <f>'a7'!J16</f>
        <v>44132.081837980433</v>
      </c>
      <c r="W15" s="78">
        <f>'a8'!G14</f>
        <v>559.79877917855276</v>
      </c>
      <c r="X15" s="78">
        <f>'a13'!O16</f>
        <v>234.12075655915177</v>
      </c>
      <c r="Y15" s="78">
        <f>'a16'!L15</f>
        <v>-9476.2341219613227</v>
      </c>
      <c r="Z15" s="78">
        <f>'a15'!AW14</f>
        <v>116980.5443113568</v>
      </c>
      <c r="AA15" s="78">
        <f>'a9'!M15</f>
        <v>35763.843381207676</v>
      </c>
      <c r="AB15" s="78">
        <f t="shared" si="6"/>
        <v>116666.46818190595</v>
      </c>
      <c r="AC15" s="96">
        <f t="shared" si="7"/>
        <v>0.28840979654779259</v>
      </c>
      <c r="AD15" s="96">
        <f t="shared" si="8"/>
        <v>11.667074443498091</v>
      </c>
      <c r="AE15" s="96">
        <f t="shared" si="9"/>
        <v>0.86913704038719986</v>
      </c>
      <c r="AF15" s="78">
        <f>'a7'!M16</f>
        <v>63131.349188479115</v>
      </c>
      <c r="AG15" s="78">
        <f>'a8'!I14</f>
        <v>1042.3405542967166</v>
      </c>
      <c r="AH15" s="78">
        <f>'a13'!S16</f>
        <v>11483.877287919404</v>
      </c>
      <c r="AI15" s="78">
        <f>'a16'!P15</f>
        <v>-10907.553371339083</v>
      </c>
      <c r="AJ15" s="78">
        <f>'a15'!BM14</f>
        <v>107274.92392234642</v>
      </c>
      <c r="AK15" s="78">
        <f>'a9'!Q15</f>
        <v>25655.721067845883</v>
      </c>
      <c r="AL15" s="78">
        <f t="shared" si="10"/>
        <v>146369.21651385669</v>
      </c>
      <c r="AM15" s="96">
        <f t="shared" si="11"/>
        <v>0.34062132459962469</v>
      </c>
      <c r="AN15" s="96">
        <f t="shared" si="12"/>
        <v>11.893887588685478</v>
      </c>
      <c r="AO15" s="96">
        <f t="shared" si="13"/>
        <v>0.87682602274270371</v>
      </c>
      <c r="AP15" s="78">
        <f>'a7'!P16</f>
        <v>53456.298401958506</v>
      </c>
      <c r="AQ15" s="78">
        <f>'a8'!K14</f>
        <v>676.88433249206923</v>
      </c>
      <c r="AR15" s="78">
        <f>'a13'!W16</f>
        <v>24749.740837181926</v>
      </c>
      <c r="AS15" s="78">
        <f>'a16'!T15</f>
        <v>-10774.992740304948</v>
      </c>
      <c r="AT15" s="78">
        <f>'a15'!CC14</f>
        <v>133624.14891927448</v>
      </c>
      <c r="AU15" s="78">
        <f>'a9'!U15</f>
        <v>26137.325961685689</v>
      </c>
      <c r="AV15" s="78">
        <f t="shared" si="14"/>
        <v>175594.75378891634</v>
      </c>
      <c r="AW15" s="96">
        <f t="shared" si="15"/>
        <v>0.39199401046065807</v>
      </c>
      <c r="AX15" s="96">
        <f t="shared" si="16"/>
        <v>12.075934083819526</v>
      </c>
      <c r="AY15" s="96">
        <f t="shared" si="17"/>
        <v>0.88299741235863871</v>
      </c>
      <c r="AZ15" s="78">
        <f>'a7'!S16</f>
        <v>69043.871175388951</v>
      </c>
      <c r="BA15" s="78">
        <f>'a8'!M14</f>
        <v>1623.984955808115</v>
      </c>
      <c r="BB15" s="78">
        <f>'a13'!AA16</f>
        <v>9737.9947456052669</v>
      </c>
      <c r="BC15" s="78">
        <f>'a16'!X15</f>
        <v>-12147.191806651868</v>
      </c>
      <c r="BD15" s="78">
        <f>'a15'!CS14</f>
        <v>127966.76568869306</v>
      </c>
      <c r="BE15" s="78">
        <f>'a9'!Y15</f>
        <v>14587.764173841657</v>
      </c>
      <c r="BF15" s="78">
        <f t="shared" si="18"/>
        <v>181637.66058500187</v>
      </c>
      <c r="BG15" s="96">
        <f t="shared" si="43"/>
        <v>0.40261623956122378</v>
      </c>
      <c r="BH15" s="96">
        <f t="shared" si="19"/>
        <v>12.109769105724641</v>
      </c>
      <c r="BI15" s="96">
        <f t="shared" si="20"/>
        <v>0.88414442209747734</v>
      </c>
      <c r="BJ15" s="78">
        <f>'a7'!V16</f>
        <v>80817.946524379964</v>
      </c>
      <c r="BK15" s="78">
        <f>'a8'!O14</f>
        <v>1828.8954209820051</v>
      </c>
      <c r="BL15" s="78">
        <f>'a13'!AE16</f>
        <v>6132.638227668278</v>
      </c>
      <c r="BM15" s="78">
        <f>'a16'!AB15</f>
        <v>-14838.820842835041</v>
      </c>
      <c r="BN15" s="78">
        <f>'a15'!DI14</f>
        <v>142867.72557091777</v>
      </c>
      <c r="BO15" s="78">
        <f>'a9'!AC15</f>
        <v>20356.942357072443</v>
      </c>
      <c r="BP15" s="78">
        <f t="shared" si="21"/>
        <v>196451.44254404056</v>
      </c>
      <c r="BQ15" s="96">
        <f t="shared" si="22"/>
        <v>0.42865592395891589</v>
      </c>
      <c r="BR15" s="96">
        <f t="shared" si="23"/>
        <v>12.188170568019155</v>
      </c>
      <c r="BS15" s="96">
        <f t="shared" si="24"/>
        <v>0.88680223745350606</v>
      </c>
      <c r="BT15" s="78">
        <f>'a7'!Y16</f>
        <v>70821.885960190732</v>
      </c>
      <c r="BU15" s="78">
        <f>'a8'!Q14</f>
        <v>819.59723942280812</v>
      </c>
      <c r="BV15" s="78">
        <f>'a13'!AI16</f>
        <v>5120.9069630283129</v>
      </c>
      <c r="BW15" s="78">
        <f>'a16'!AF15</f>
        <v>-12768.739315110795</v>
      </c>
      <c r="BX15" s="78">
        <f>'a15'!DY14</f>
        <v>155330.59137994089</v>
      </c>
      <c r="BY15" s="78">
        <f>'a9'!AG15</f>
        <v>19488.953990905262</v>
      </c>
      <c r="BZ15" s="78">
        <f t="shared" si="25"/>
        <v>199835.2882365667</v>
      </c>
      <c r="CA15" s="96">
        <f t="shared" si="26"/>
        <v>0.4346040521362789</v>
      </c>
      <c r="CB15" s="96">
        <f t="shared" si="27"/>
        <v>12.205248747402138</v>
      </c>
      <c r="CC15" s="96">
        <f t="shared" si="28"/>
        <v>0.8873811889945703</v>
      </c>
      <c r="CD15" s="78">
        <f>'a7'!AB16</f>
        <v>94184.238389960767</v>
      </c>
      <c r="CE15" s="78">
        <f>'a8'!S14</f>
        <v>1155.074737503312</v>
      </c>
      <c r="CF15" s="78">
        <f>'a13'!AM16</f>
        <v>39984.088563751597</v>
      </c>
      <c r="CG15" s="78">
        <f>'a16'!AJ15</f>
        <v>-18184.048006698627</v>
      </c>
      <c r="CH15" s="78">
        <f>'a15'!EO14</f>
        <v>177023.66229956571</v>
      </c>
      <c r="CI15" s="78">
        <f>'a9'!AK15</f>
        <v>52350.231921849547</v>
      </c>
      <c r="CJ15" s="78">
        <f t="shared" si="29"/>
        <v>241812.78406223317</v>
      </c>
      <c r="CK15" s="96">
        <f t="shared" si="30"/>
        <v>0.50839214663694376</v>
      </c>
      <c r="CL15" s="96">
        <f t="shared" si="31"/>
        <v>12.395919086163225</v>
      </c>
      <c r="CM15" s="96">
        <f t="shared" si="32"/>
        <v>0.89384492754570566</v>
      </c>
      <c r="CN15" s="78">
        <f>'a7'!AE16</f>
        <v>138340.78816604835</v>
      </c>
      <c r="CO15" s="78">
        <f>'a8'!U14</f>
        <v>1607.2765865919771</v>
      </c>
      <c r="CP15" s="78">
        <f>'a13'!AQ16</f>
        <v>53817.567766652646</v>
      </c>
      <c r="CQ15" s="78">
        <f>'a16'!AN15</f>
        <v>-21672.373884570243</v>
      </c>
      <c r="CR15" s="78">
        <f>'a15'!FE14</f>
        <v>118075.52824972321</v>
      </c>
      <c r="CS15" s="78">
        <f>'a9'!AO15</f>
        <v>79915.947407476211</v>
      </c>
      <c r="CT15" s="78">
        <f t="shared" si="33"/>
        <v>210252.83947696973</v>
      </c>
      <c r="CU15" s="96">
        <f t="shared" si="34"/>
        <v>0.4529160366954525</v>
      </c>
      <c r="CV15" s="96">
        <f t="shared" si="35"/>
        <v>12.256066082985235</v>
      </c>
      <c r="CW15" s="96">
        <f t="shared" si="36"/>
        <v>0.88910390042000098</v>
      </c>
      <c r="CX15" s="78">
        <f>'a7'!AH16</f>
        <v>67387.46050786259</v>
      </c>
      <c r="CY15" s="78">
        <f>'a8'!W14</f>
        <v>839.58286947189811</v>
      </c>
      <c r="CZ15" s="78">
        <f>'a13'!AU16</f>
        <v>35707.774400581868</v>
      </c>
      <c r="DA15" s="78">
        <f>'a16'!AR15</f>
        <v>-14135.922679895708</v>
      </c>
      <c r="DB15" s="78">
        <f>'a15'!FU14</f>
        <v>135668.8033736693</v>
      </c>
      <c r="DC15" s="78">
        <f>'a9'!AS15</f>
        <v>18381.433732025882</v>
      </c>
      <c r="DD15" s="78">
        <f t="shared" si="37"/>
        <v>207086.26473966407</v>
      </c>
      <c r="DE15" s="96">
        <f t="shared" si="38"/>
        <v>0.44734982767407339</v>
      </c>
      <c r="DF15" s="96">
        <f t="shared" si="39"/>
        <v>12.240890723309169</v>
      </c>
      <c r="DG15" s="96">
        <f t="shared" si="40"/>
        <v>0.88858945460738592</v>
      </c>
    </row>
    <row r="16" spans="1:111">
      <c r="A16" s="1">
        <v>1991</v>
      </c>
      <c r="B16" s="78">
        <f>'a7'!D17</f>
        <v>81389.621441630501</v>
      </c>
      <c r="C16" s="78">
        <f>'a8'!C15</f>
        <v>1485.0153830131303</v>
      </c>
      <c r="D16" s="78">
        <f>'a13'!G17</f>
        <v>7066.6175992568542</v>
      </c>
      <c r="E16" s="78">
        <f>'a16'!D16</f>
        <v>-14769.677756961424</v>
      </c>
      <c r="F16" s="78">
        <f>'a15'!Q15</f>
        <v>133544.78481102554</v>
      </c>
      <c r="G16" s="78">
        <f>'a9'!E16</f>
        <v>28082.338012159707</v>
      </c>
      <c r="H16" s="78">
        <f t="shared" si="0"/>
        <v>180634.0234658049</v>
      </c>
      <c r="I16" s="96">
        <f t="shared" si="41"/>
        <v>0.40085204498174626</v>
      </c>
      <c r="J16" s="96">
        <f t="shared" si="1"/>
        <v>12.104228293505139</v>
      </c>
      <c r="K16" s="96">
        <f t="shared" si="42"/>
        <v>0.88395658815445022</v>
      </c>
      <c r="L16" s="78">
        <f>'a7'!G17</f>
        <v>71069.484028127612</v>
      </c>
      <c r="M16" s="78">
        <f>'a8'!E15</f>
        <v>669.37637584448385</v>
      </c>
      <c r="N16" s="78">
        <f>'a13'!K17</f>
        <v>8926.4375490829279</v>
      </c>
      <c r="O16" s="78">
        <f>'a16'!H16</f>
        <v>-12930.563597982515</v>
      </c>
      <c r="P16" s="78">
        <f>'a15'!AG15</f>
        <v>116692.38040721374</v>
      </c>
      <c r="Q16" s="78">
        <f>'a9'!I16</f>
        <v>21992.994483138871</v>
      </c>
      <c r="R16" s="78">
        <f t="shared" si="2"/>
        <v>162434.12027914738</v>
      </c>
      <c r="S16" s="96">
        <f t="shared" si="3"/>
        <v>0.36886023246826799</v>
      </c>
      <c r="T16" s="96">
        <f t="shared" si="4"/>
        <v>11.998027784882805</v>
      </c>
      <c r="U16" s="96">
        <f t="shared" si="5"/>
        <v>0.88035638307697106</v>
      </c>
      <c r="V16" s="78">
        <f>'a7'!J17</f>
        <v>45938.835152528591</v>
      </c>
      <c r="W16" s="78">
        <f>'a8'!G15</f>
        <v>559.94906764644975</v>
      </c>
      <c r="X16" s="78">
        <f>'a13'!O17</f>
        <v>174.45521629601743</v>
      </c>
      <c r="Y16" s="78">
        <f>'a16'!L16</f>
        <v>-9910.5276486090752</v>
      </c>
      <c r="Z16" s="78">
        <f>'a15'!AW15</f>
        <v>120089.02822433185</v>
      </c>
      <c r="AA16" s="78">
        <f>'a9'!M16</f>
        <v>54291.411204220378</v>
      </c>
      <c r="AB16" s="78">
        <f t="shared" si="6"/>
        <v>102560.32880797345</v>
      </c>
      <c r="AC16" s="96">
        <f t="shared" si="7"/>
        <v>0.26361400716850186</v>
      </c>
      <c r="AD16" s="96">
        <f t="shared" si="8"/>
        <v>11.53820647815534</v>
      </c>
      <c r="AE16" s="96">
        <f t="shared" si="9"/>
        <v>0.86476840685455558</v>
      </c>
      <c r="AF16" s="78">
        <f>'a7'!M17</f>
        <v>63960.636917753494</v>
      </c>
      <c r="AG16" s="78">
        <f>'a8'!I15</f>
        <v>1041.5653426509532</v>
      </c>
      <c r="AH16" s="78">
        <f>'a13'!S17</f>
        <v>9819.4288560191999</v>
      </c>
      <c r="AI16" s="78">
        <f>'a16'!P16</f>
        <v>-11244.144791179435</v>
      </c>
      <c r="AJ16" s="78">
        <f>'a15'!BM15</f>
        <v>108798.29747386811</v>
      </c>
      <c r="AK16" s="78">
        <f>'a9'!Q16</f>
        <v>28220.384408588001</v>
      </c>
      <c r="AL16" s="78">
        <f t="shared" si="10"/>
        <v>144155.39939052431</v>
      </c>
      <c r="AM16" s="96">
        <f t="shared" si="11"/>
        <v>0.33672987410000338</v>
      </c>
      <c r="AN16" s="96">
        <f t="shared" si="12"/>
        <v>11.878647159115143</v>
      </c>
      <c r="AO16" s="96">
        <f t="shared" si="13"/>
        <v>0.87630937105587237</v>
      </c>
      <c r="AP16" s="78">
        <f>'a7'!P17</f>
        <v>54137.320991943045</v>
      </c>
      <c r="AQ16" s="78">
        <f>'a8'!K15</f>
        <v>666.60675700507136</v>
      </c>
      <c r="AR16" s="78">
        <f>'a13'!W17</f>
        <v>22274.799631234484</v>
      </c>
      <c r="AS16" s="78">
        <f>'a16'!T16</f>
        <v>-11178.69317677726</v>
      </c>
      <c r="AT16" s="78">
        <f>'a15'!CC15</f>
        <v>134275.1704041026</v>
      </c>
      <c r="AU16" s="78">
        <f>'a9'!U16</f>
        <v>28540.297397145303</v>
      </c>
      <c r="AV16" s="78">
        <f t="shared" si="14"/>
        <v>171634.90721036261</v>
      </c>
      <c r="AW16" s="96">
        <f t="shared" si="15"/>
        <v>0.38503338720766733</v>
      </c>
      <c r="AX16" s="96">
        <f t="shared" si="16"/>
        <v>12.053124867320365</v>
      </c>
      <c r="AY16" s="96">
        <f t="shared" si="17"/>
        <v>0.88222417823651589</v>
      </c>
      <c r="AZ16" s="78">
        <f>'a7'!S17</f>
        <v>69755.536551227633</v>
      </c>
      <c r="BA16" s="78">
        <f>'a8'!M15</f>
        <v>1651.2446734271009</v>
      </c>
      <c r="BB16" s="78">
        <f>'a13'!AA17</f>
        <v>8002.232597345479</v>
      </c>
      <c r="BC16" s="78">
        <f>'a16'!X16</f>
        <v>-12294.629949473183</v>
      </c>
      <c r="BD16" s="78">
        <f>'a15'!CS15</f>
        <v>128986.69659542838</v>
      </c>
      <c r="BE16" s="78">
        <f>'a9'!Y16</f>
        <v>15885.872427329903</v>
      </c>
      <c r="BF16" s="78">
        <f t="shared" si="18"/>
        <v>180215.2080406255</v>
      </c>
      <c r="BG16" s="96">
        <f t="shared" si="43"/>
        <v>0.40011585070517919</v>
      </c>
      <c r="BH16" s="96">
        <f t="shared" si="19"/>
        <v>12.101907015937272</v>
      </c>
      <c r="BI16" s="96">
        <f t="shared" si="20"/>
        <v>0.88387789667364203</v>
      </c>
      <c r="BJ16" s="78">
        <f>'a7'!V17</f>
        <v>81760.441347956483</v>
      </c>
      <c r="BK16" s="78">
        <f>'a8'!O15</f>
        <v>1829.9704466818953</v>
      </c>
      <c r="BL16" s="78">
        <f>'a13'!AE17</f>
        <v>4854.2896290848212</v>
      </c>
      <c r="BM16" s="78">
        <f>'a16'!AB16</f>
        <v>-14859.226079677401</v>
      </c>
      <c r="BN16" s="78">
        <f>'a15'!DI15</f>
        <v>144265.86895279281</v>
      </c>
      <c r="BO16" s="78">
        <f>'a9'!AC16</f>
        <v>22235.101393688186</v>
      </c>
      <c r="BP16" s="78">
        <f t="shared" si="21"/>
        <v>195616.24290315041</v>
      </c>
      <c r="BQ16" s="96">
        <f t="shared" si="22"/>
        <v>0.42718780898881697</v>
      </c>
      <c r="BR16" s="96">
        <f t="shared" si="23"/>
        <v>12.183910074562254</v>
      </c>
      <c r="BS16" s="96">
        <f t="shared" si="24"/>
        <v>0.88665780641098957</v>
      </c>
      <c r="BT16" s="78">
        <f>'a7'!Y17</f>
        <v>70919.895746590671</v>
      </c>
      <c r="BU16" s="78">
        <f>'a8'!Q15</f>
        <v>822.81606771424765</v>
      </c>
      <c r="BV16" s="78">
        <f>'a13'!AI17</f>
        <v>3777.0652925860791</v>
      </c>
      <c r="BW16" s="78">
        <f>'a16'!AF16</f>
        <v>-12906.685044840006</v>
      </c>
      <c r="BX16" s="78">
        <f>'a15'!DY15</f>
        <v>156645.52626035889</v>
      </c>
      <c r="BY16" s="78">
        <f>'a9'!AG16</f>
        <v>21441.870401134529</v>
      </c>
      <c r="BZ16" s="78">
        <f t="shared" si="25"/>
        <v>197816.74792127532</v>
      </c>
      <c r="CA16" s="96">
        <f t="shared" si="26"/>
        <v>0.43105585945330682</v>
      </c>
      <c r="CB16" s="96">
        <f t="shared" si="27"/>
        <v>12.195096365573599</v>
      </c>
      <c r="CC16" s="96">
        <f t="shared" si="28"/>
        <v>0.88703702250156813</v>
      </c>
      <c r="CD16" s="78">
        <f>'a7'!AB17</f>
        <v>95668.451491104628</v>
      </c>
      <c r="CE16" s="78">
        <f>'a8'!S15</f>
        <v>1152.8722575652255</v>
      </c>
      <c r="CF16" s="78">
        <f>'a13'!AM17</f>
        <v>29675.776680509814</v>
      </c>
      <c r="CG16" s="78">
        <f>'a16'!AJ16</f>
        <v>-19310.293260206043</v>
      </c>
      <c r="CH16" s="78">
        <f>'a15'!EO15</f>
        <v>177598.65588884187</v>
      </c>
      <c r="CI16" s="78">
        <f>'a9'!AK16</f>
        <v>58127.666386253775</v>
      </c>
      <c r="CJ16" s="78">
        <f t="shared" si="29"/>
        <v>226657.79667156172</v>
      </c>
      <c r="CK16" s="96">
        <f t="shared" si="30"/>
        <v>0.48175269090610651</v>
      </c>
      <c r="CL16" s="96">
        <f t="shared" si="31"/>
        <v>12.331196655387144</v>
      </c>
      <c r="CM16" s="96">
        <f t="shared" si="32"/>
        <v>0.89165083236735321</v>
      </c>
      <c r="CN16" s="78">
        <f>'a7'!AE17</f>
        <v>137852.55290077638</v>
      </c>
      <c r="CO16" s="78">
        <f>'a8'!U15</f>
        <v>1570.8022123931357</v>
      </c>
      <c r="CP16" s="78">
        <f>'a13'!AQ17</f>
        <v>36213.166499891791</v>
      </c>
      <c r="CQ16" s="78">
        <f>'a16'!AN16</f>
        <v>-22454.167739473509</v>
      </c>
      <c r="CR16" s="78">
        <f>'a15'!FE15</f>
        <v>119031.03968038967</v>
      </c>
      <c r="CS16" s="78">
        <f>'a9'!AO16</f>
        <v>87013.565861205803</v>
      </c>
      <c r="CT16" s="78">
        <f t="shared" si="33"/>
        <v>185199.82769277168</v>
      </c>
      <c r="CU16" s="96">
        <f t="shared" si="34"/>
        <v>0.40887782134463657</v>
      </c>
      <c r="CV16" s="96">
        <f t="shared" si="35"/>
        <v>12.129190670809182</v>
      </c>
      <c r="CW16" s="96">
        <f t="shared" si="36"/>
        <v>0.88480281458671295</v>
      </c>
      <c r="CX16" s="78">
        <f>'a7'!AH17</f>
        <v>68124.929048573613</v>
      </c>
      <c r="CY16" s="78">
        <f>'a8'!W15</f>
        <v>828.44589774043232</v>
      </c>
      <c r="CZ16" s="78">
        <f>'a13'!AU17</f>
        <v>31423.995279670184</v>
      </c>
      <c r="DA16" s="78">
        <f>'a16'!AR16</f>
        <v>-14508.432428719612</v>
      </c>
      <c r="DB16" s="78">
        <f>'a15'!FU15</f>
        <v>135907.86111071316</v>
      </c>
      <c r="DC16" s="78">
        <f>'a9'!AS16</f>
        <v>19799.829627277435</v>
      </c>
      <c r="DD16" s="78">
        <f t="shared" si="37"/>
        <v>201976.96928070032</v>
      </c>
      <c r="DE16" s="96">
        <f t="shared" si="38"/>
        <v>0.438368701745944</v>
      </c>
      <c r="DF16" s="96">
        <f t="shared" si="39"/>
        <v>12.215908956421433</v>
      </c>
      <c r="DG16" s="96">
        <f t="shared" si="40"/>
        <v>0.88774257086680552</v>
      </c>
    </row>
    <row r="17" spans="1:111">
      <c r="A17" s="1">
        <v>1992</v>
      </c>
      <c r="B17" s="78">
        <f>'a7'!D18</f>
        <v>81626.324438699667</v>
      </c>
      <c r="C17" s="78">
        <f>'a8'!C16</f>
        <v>1461.5140164357852</v>
      </c>
      <c r="D17" s="78">
        <f>'a13'!G18</f>
        <v>6758.5091537496337</v>
      </c>
      <c r="E17" s="78">
        <f>'a16'!D17</f>
        <v>-16028.356887615049</v>
      </c>
      <c r="F17" s="78">
        <f>'a15'!Q16</f>
        <v>135277.38195469501</v>
      </c>
      <c r="G17" s="78">
        <f>'a9'!E17</f>
        <v>30451.872280131291</v>
      </c>
      <c r="H17" s="78">
        <f t="shared" si="0"/>
        <v>178643.50039583375</v>
      </c>
      <c r="I17" s="96">
        <f t="shared" si="41"/>
        <v>0.39735310104753047</v>
      </c>
      <c r="J17" s="96">
        <f t="shared" si="1"/>
        <v>12.093147481014373</v>
      </c>
      <c r="K17" s="96">
        <f t="shared" si="42"/>
        <v>0.88358094779350138</v>
      </c>
      <c r="L17" s="78">
        <f>'a7'!G18</f>
        <v>71927.861832862443</v>
      </c>
      <c r="M17" s="78">
        <f>'a8'!E16</f>
        <v>663.66837956315101</v>
      </c>
      <c r="N17" s="78">
        <f>'a13'!K18</f>
        <v>7607.1802031968618</v>
      </c>
      <c r="O17" s="78">
        <f>'a16'!H17</f>
        <v>-13789.887526421</v>
      </c>
      <c r="P17" s="78">
        <f>'a15'!AG16</f>
        <v>118624.92709119926</v>
      </c>
      <c r="Q17" s="78">
        <f>'a9'!I17</f>
        <v>23716.137837776256</v>
      </c>
      <c r="R17" s="78">
        <f t="shared" si="2"/>
        <v>161317.61214262448</v>
      </c>
      <c r="S17" s="96">
        <f t="shared" si="3"/>
        <v>0.36689763307380535</v>
      </c>
      <c r="T17" s="96">
        <f t="shared" si="4"/>
        <v>11.991130446885592</v>
      </c>
      <c r="U17" s="96">
        <f t="shared" si="5"/>
        <v>0.88012256280999868</v>
      </c>
      <c r="V17" s="78">
        <f>'a7'!J18</f>
        <v>46710.541402004172</v>
      </c>
      <c r="W17" s="78">
        <f>'a8'!G16</f>
        <v>542.70143013292363</v>
      </c>
      <c r="X17" s="78">
        <f>'a13'!O18</f>
        <v>165.86992287481579</v>
      </c>
      <c r="Y17" s="78">
        <f>'a16'!L17</f>
        <v>-11099.858715714116</v>
      </c>
      <c r="Z17" s="78">
        <f>'a15'!AW16</f>
        <v>124713.00496521685</v>
      </c>
      <c r="AA17" s="78">
        <f>'a9'!M17</f>
        <v>72818.718076413934</v>
      </c>
      <c r="AB17" s="78">
        <f t="shared" si="6"/>
        <v>88213.540928100731</v>
      </c>
      <c r="AC17" s="96">
        <f t="shared" si="7"/>
        <v>0.23839520554542451</v>
      </c>
      <c r="AD17" s="96">
        <f t="shared" si="8"/>
        <v>11.387515755472998</v>
      </c>
      <c r="AE17" s="96">
        <f t="shared" si="9"/>
        <v>0.85965998023807622</v>
      </c>
      <c r="AF17" s="78">
        <f>'a7'!M18</f>
        <v>64222.019444211815</v>
      </c>
      <c r="AG17" s="78">
        <f>'a8'!I16</f>
        <v>1023.4368117496201</v>
      </c>
      <c r="AH17" s="78">
        <f>'a13'!S18</f>
        <v>7163.5284703130819</v>
      </c>
      <c r="AI17" s="78">
        <f>'a16'!P17</f>
        <v>-12343.678703400479</v>
      </c>
      <c r="AJ17" s="78">
        <f>'a15'!BM16</f>
        <v>109077.28614821975</v>
      </c>
      <c r="AK17" s="78">
        <f>'a9'!Q17</f>
        <v>30801.833813809932</v>
      </c>
      <c r="AL17" s="78">
        <f t="shared" si="10"/>
        <v>138340.75835728386</v>
      </c>
      <c r="AM17" s="96">
        <f t="shared" si="11"/>
        <v>0.32650889084197271</v>
      </c>
      <c r="AN17" s="96">
        <f t="shared" si="12"/>
        <v>11.837475183976213</v>
      </c>
      <c r="AO17" s="96">
        <f t="shared" si="13"/>
        <v>0.87491363806110722</v>
      </c>
      <c r="AP17" s="78">
        <f>'a7'!P18</f>
        <v>54536.632443147566</v>
      </c>
      <c r="AQ17" s="78">
        <f>'a8'!K16</f>
        <v>648.29085134623949</v>
      </c>
      <c r="AR17" s="78">
        <f>'a13'!W18</f>
        <v>17281.707474603943</v>
      </c>
      <c r="AS17" s="78">
        <f>'a16'!T17</f>
        <v>-12312.990426243006</v>
      </c>
      <c r="AT17" s="78">
        <f>'a15'!CC16</f>
        <v>136517.18288812431</v>
      </c>
      <c r="AU17" s="78">
        <f>'a9'!U17</f>
        <v>31155.888167819685</v>
      </c>
      <c r="AV17" s="78">
        <f t="shared" si="14"/>
        <v>165514.93506315936</v>
      </c>
      <c r="AW17" s="96">
        <f t="shared" si="15"/>
        <v>0.37427569253682041</v>
      </c>
      <c r="AX17" s="96">
        <f t="shared" si="16"/>
        <v>12.016816711801154</v>
      </c>
      <c r="AY17" s="96">
        <f t="shared" si="17"/>
        <v>0.8809933290856985</v>
      </c>
      <c r="AZ17" s="78">
        <f>'a7'!S18</f>
        <v>70331.546650426651</v>
      </c>
      <c r="BA17" s="78">
        <f>'a8'!M16</f>
        <v>1650.630589830394</v>
      </c>
      <c r="BB17" s="78">
        <f>'a13'!AA18</f>
        <v>6451.1320889848084</v>
      </c>
      <c r="BC17" s="78">
        <f>'a16'!X17</f>
        <v>-13361.763841775019</v>
      </c>
      <c r="BD17" s="78">
        <f>'a15'!CS16</f>
        <v>132112.2010572656</v>
      </c>
      <c r="BE17" s="78">
        <f>'a9'!Y17</f>
        <v>17224.427705540729</v>
      </c>
      <c r="BF17" s="78">
        <f t="shared" si="18"/>
        <v>179959.31883919172</v>
      </c>
      <c r="BG17" s="96">
        <f t="shared" si="43"/>
        <v>0.39966604834785158</v>
      </c>
      <c r="BH17" s="96">
        <f t="shared" si="19"/>
        <v>12.100486097880106</v>
      </c>
      <c r="BI17" s="96">
        <f t="shared" si="20"/>
        <v>0.88382972744667265</v>
      </c>
      <c r="BJ17" s="78">
        <f>'a7'!V18</f>
        <v>82088.362834432366</v>
      </c>
      <c r="BK17" s="78">
        <f>'a8'!O16</f>
        <v>1797.7328286767047</v>
      </c>
      <c r="BL17" s="78">
        <f>'a13'!AE18</f>
        <v>4225.6770501378651</v>
      </c>
      <c r="BM17" s="78">
        <f>'a16'!AB17</f>
        <v>-16164.498474748569</v>
      </c>
      <c r="BN17" s="78">
        <f>'a15'!DI16</f>
        <v>145609.79586197902</v>
      </c>
      <c r="BO17" s="78">
        <f>'a9'!AC17</f>
        <v>24092.475567263584</v>
      </c>
      <c r="BP17" s="78">
        <f t="shared" si="21"/>
        <v>193464.59453321379</v>
      </c>
      <c r="BQ17" s="96">
        <f t="shared" si="22"/>
        <v>0.42340563880142795</v>
      </c>
      <c r="BR17" s="96">
        <f t="shared" si="23"/>
        <v>12.172849800721632</v>
      </c>
      <c r="BS17" s="96">
        <f t="shared" si="24"/>
        <v>0.88628286231179598</v>
      </c>
      <c r="BT17" s="78">
        <f>'a7'!Y18</f>
        <v>70955.136610499423</v>
      </c>
      <c r="BU17" s="78">
        <f>'a8'!Q16</f>
        <v>810.64879764246791</v>
      </c>
      <c r="BV17" s="78">
        <f>'a13'!AI18</f>
        <v>3322.8581264485542</v>
      </c>
      <c r="BW17" s="78">
        <f>'a16'!AF17</f>
        <v>-14125.224107517815</v>
      </c>
      <c r="BX17" s="78">
        <f>'a15'!DY16</f>
        <v>157279.18127414977</v>
      </c>
      <c r="BY17" s="78">
        <f>'a9'!AG17</f>
        <v>23429.84629539834</v>
      </c>
      <c r="BZ17" s="78">
        <f t="shared" si="25"/>
        <v>194812.75440582406</v>
      </c>
      <c r="CA17" s="96">
        <f t="shared" si="26"/>
        <v>0.42577543590641259</v>
      </c>
      <c r="CB17" s="96">
        <f t="shared" si="27"/>
        <v>12.179794142409765</v>
      </c>
      <c r="CC17" s="96">
        <f t="shared" si="28"/>
        <v>0.88651827600735811</v>
      </c>
      <c r="CD17" s="78">
        <f>'a7'!AB18</f>
        <v>95512.427850736305</v>
      </c>
      <c r="CE17" s="78">
        <f>'a8'!S16</f>
        <v>1135.4638220309862</v>
      </c>
      <c r="CF17" s="78">
        <f>'a13'!AM18</f>
        <v>27442.152831820957</v>
      </c>
      <c r="CG17" s="78">
        <f>'a16'!AJ17</f>
        <v>-20079.357741774184</v>
      </c>
      <c r="CH17" s="78">
        <f>'a15'!EO16</f>
        <v>179172.51770488775</v>
      </c>
      <c r="CI17" s="78">
        <f>'a9'!AK17</f>
        <v>64272.917997758639</v>
      </c>
      <c r="CJ17" s="78">
        <f t="shared" si="29"/>
        <v>218910.28646994321</v>
      </c>
      <c r="CK17" s="96">
        <f t="shared" si="30"/>
        <v>0.46813410781396431</v>
      </c>
      <c r="CL17" s="96">
        <f t="shared" si="31"/>
        <v>12.296417274046641</v>
      </c>
      <c r="CM17" s="96">
        <f t="shared" si="32"/>
        <v>0.8904718087739828</v>
      </c>
      <c r="CN17" s="78">
        <f>'a7'!AE18</f>
        <v>137122.28488774903</v>
      </c>
      <c r="CO17" s="78">
        <f>'a8'!U16</f>
        <v>1514.4309659539813</v>
      </c>
      <c r="CP17" s="78">
        <f>'a13'!AQ18</f>
        <v>30501.036444892587</v>
      </c>
      <c r="CQ17" s="78">
        <f>'a16'!AN17</f>
        <v>-24195.781090342203</v>
      </c>
      <c r="CR17" s="78">
        <f>'a15'!FE16</f>
        <v>120549.5932647833</v>
      </c>
      <c r="CS17" s="78">
        <f>'a9'!AO17</f>
        <v>94395.793950366395</v>
      </c>
      <c r="CT17" s="78">
        <f t="shared" si="33"/>
        <v>171095.7705226703</v>
      </c>
      <c r="CU17" s="96">
        <f t="shared" si="34"/>
        <v>0.38408569206583631</v>
      </c>
      <c r="CV17" s="96">
        <f t="shared" si="35"/>
        <v>12.049978740244951</v>
      </c>
      <c r="CW17" s="96">
        <f t="shared" si="36"/>
        <v>0.88211752429654666</v>
      </c>
      <c r="CX17" s="78">
        <f>'a7'!AH18</f>
        <v>68361.353573942819</v>
      </c>
      <c r="CY17" s="78">
        <f>'a8'!W16</f>
        <v>802.87084705324776</v>
      </c>
      <c r="CZ17" s="78">
        <f>'a13'!AU18</f>
        <v>25226.480565097267</v>
      </c>
      <c r="DA17" s="78">
        <f>'a16'!AR17</f>
        <v>-15804.6774525483</v>
      </c>
      <c r="DB17" s="78">
        <f>'a15'!FU16</f>
        <v>137433.07313054038</v>
      </c>
      <c r="DC17" s="78">
        <f>'a9'!AS17</f>
        <v>21044.333442417144</v>
      </c>
      <c r="DD17" s="78">
        <f t="shared" si="37"/>
        <v>194974.76722166827</v>
      </c>
      <c r="DE17" s="96">
        <f t="shared" si="38"/>
        <v>0.42606022223610407</v>
      </c>
      <c r="DF17" s="96">
        <f t="shared" si="39"/>
        <v>12.180625430309888</v>
      </c>
      <c r="DG17" s="96">
        <f t="shared" si="40"/>
        <v>0.8865464567285023</v>
      </c>
    </row>
    <row r="18" spans="1:111">
      <c r="A18" s="1">
        <v>1993</v>
      </c>
      <c r="B18" s="78">
        <f>'a7'!D19</f>
        <v>81761.697603647714</v>
      </c>
      <c r="C18" s="78">
        <f>'a8'!C17</f>
        <v>1490.3382157859135</v>
      </c>
      <c r="D18" s="78">
        <f>'a13'!G19</f>
        <v>10585.588358250629</v>
      </c>
      <c r="E18" s="78">
        <f>'a16'!D18</f>
        <v>-16902.137590993429</v>
      </c>
      <c r="F18" s="78">
        <f>'a15'!Q17</f>
        <v>137261.3141880254</v>
      </c>
      <c r="G18" s="78">
        <f>'a9'!E18</f>
        <v>32794.34209146315</v>
      </c>
      <c r="H18" s="78">
        <f t="shared" si="0"/>
        <v>181402.45868325306</v>
      </c>
      <c r="I18" s="96">
        <f t="shared" si="41"/>
        <v>0.40220280136507569</v>
      </c>
      <c r="J18" s="96">
        <f t="shared" si="1"/>
        <v>12.108473370503255</v>
      </c>
      <c r="K18" s="96">
        <f t="shared" si="42"/>
        <v>0.88410049657787648</v>
      </c>
      <c r="L18" s="78">
        <f>'a7'!G19</f>
        <v>73842.583412790511</v>
      </c>
      <c r="M18" s="78">
        <f>'a8'!E17</f>
        <v>679.33728406471289</v>
      </c>
      <c r="N18" s="78">
        <f>'a13'!K19</f>
        <v>5011.9839441699305</v>
      </c>
      <c r="O18" s="78">
        <f>'a16'!H18</f>
        <v>-14520.998959743669</v>
      </c>
      <c r="P18" s="78">
        <f>'a15'!AG17</f>
        <v>120650.37729548513</v>
      </c>
      <c r="Q18" s="78">
        <f>'a9'!I18</f>
        <v>25479.2236514285</v>
      </c>
      <c r="R18" s="78">
        <f t="shared" si="2"/>
        <v>160184.05932533811</v>
      </c>
      <c r="S18" s="96">
        <f t="shared" si="3"/>
        <v>0.364905072518245</v>
      </c>
      <c r="T18" s="96">
        <f t="shared" si="4"/>
        <v>11.984078803829869</v>
      </c>
      <c r="U18" s="96">
        <f t="shared" si="5"/>
        <v>0.87988351159015887</v>
      </c>
      <c r="V18" s="78">
        <f>'a7'!J19</f>
        <v>47073.242697292269</v>
      </c>
      <c r="W18" s="78">
        <f>'a8'!G17</f>
        <v>544.72411993009371</v>
      </c>
      <c r="X18" s="78">
        <f>'a13'!O19</f>
        <v>117.05572087812766</v>
      </c>
      <c r="Y18" s="78">
        <f>'a16'!L18</f>
        <v>-11571.443948776519</v>
      </c>
      <c r="Z18" s="78">
        <f>'a15'!AW17</f>
        <v>131249.35408678011</v>
      </c>
      <c r="AA18" s="78">
        <f>'a9'!M18</f>
        <v>90607.917402672232</v>
      </c>
      <c r="AB18" s="78">
        <f t="shared" si="6"/>
        <v>76805.01527343184</v>
      </c>
      <c r="AC18" s="96">
        <f t="shared" si="7"/>
        <v>0.2183412849252894</v>
      </c>
      <c r="AD18" s="96">
        <f t="shared" si="8"/>
        <v>11.249025220043089</v>
      </c>
      <c r="AE18" s="96">
        <f t="shared" si="9"/>
        <v>0.85496514086955056</v>
      </c>
      <c r="AF18" s="78">
        <f>'a7'!M19</f>
        <v>64371.025786725113</v>
      </c>
      <c r="AG18" s="78">
        <f>'a8'!I17</f>
        <v>1037.9630381253889</v>
      </c>
      <c r="AH18" s="78">
        <f>'a13'!S19</f>
        <v>5307.6248272073562</v>
      </c>
      <c r="AI18" s="78">
        <f>'a16'!P18</f>
        <v>-12825.756317669209</v>
      </c>
      <c r="AJ18" s="78">
        <f>'a15'!BM17</f>
        <v>111497.45752312873</v>
      </c>
      <c r="AK18" s="78">
        <f>'a9'!Q18</f>
        <v>33358.526830577539</v>
      </c>
      <c r="AL18" s="78">
        <f t="shared" si="10"/>
        <v>136029.78802693984</v>
      </c>
      <c r="AM18" s="96">
        <f t="shared" si="11"/>
        <v>0.32244666431393398</v>
      </c>
      <c r="AN18" s="96">
        <f t="shared" si="12"/>
        <v>11.820629170344558</v>
      </c>
      <c r="AO18" s="96">
        <f t="shared" si="13"/>
        <v>0.87434255695614138</v>
      </c>
      <c r="AP18" s="78">
        <f>'a7'!P19</f>
        <v>54769.421430212125</v>
      </c>
      <c r="AQ18" s="78">
        <f>'a8'!K17</f>
        <v>649.02806044774923</v>
      </c>
      <c r="AR18" s="78">
        <f>'a13'!W19</f>
        <v>12026.362862326647</v>
      </c>
      <c r="AS18" s="78">
        <f>'a16'!T18</f>
        <v>-13166.385957784449</v>
      </c>
      <c r="AT18" s="78">
        <f>'a15'!CC17</f>
        <v>138608.21798892441</v>
      </c>
      <c r="AU18" s="78">
        <f>'a9'!U18</f>
        <v>33703.919961882864</v>
      </c>
      <c r="AV18" s="78">
        <f t="shared" si="14"/>
        <v>159182.72442224363</v>
      </c>
      <c r="AW18" s="96">
        <f t="shared" si="15"/>
        <v>0.36314492477710286</v>
      </c>
      <c r="AX18" s="96">
        <f t="shared" si="16"/>
        <v>11.977808031568593</v>
      </c>
      <c r="AY18" s="96">
        <f t="shared" si="17"/>
        <v>0.87967093194786117</v>
      </c>
      <c r="AZ18" s="78">
        <f>'a7'!S19</f>
        <v>70792.898855969019</v>
      </c>
      <c r="BA18" s="78">
        <f>'a8'!M17</f>
        <v>1698.7266327275329</v>
      </c>
      <c r="BB18" s="78">
        <f>'a13'!AA19</f>
        <v>5079.235508029843</v>
      </c>
      <c r="BC18" s="78">
        <f>'a16'!X18</f>
        <v>-14095.559342715836</v>
      </c>
      <c r="BD18" s="78">
        <f>'a15'!CS17</f>
        <v>134591.05745779432</v>
      </c>
      <c r="BE18" s="78">
        <f>'a9'!Y18</f>
        <v>18551.850232091536</v>
      </c>
      <c r="BF18" s="78">
        <f t="shared" si="18"/>
        <v>179514.50887971334</v>
      </c>
      <c r="BG18" s="96">
        <f t="shared" si="43"/>
        <v>0.39888416084648326</v>
      </c>
      <c r="BH18" s="96">
        <f t="shared" si="19"/>
        <v>12.098011313057395</v>
      </c>
      <c r="BI18" s="96">
        <f t="shared" si="20"/>
        <v>0.88374583205860002</v>
      </c>
      <c r="BJ18" s="78">
        <f>'a7'!V19</f>
        <v>81935.443073261296</v>
      </c>
      <c r="BK18" s="78">
        <f>'a8'!O17</f>
        <v>1838.4406117171893</v>
      </c>
      <c r="BL18" s="78">
        <f>'a13'!AE19</f>
        <v>3135.9973143926768</v>
      </c>
      <c r="BM18" s="78">
        <f>'a16'!AB18</f>
        <v>-16826.798247701114</v>
      </c>
      <c r="BN18" s="78">
        <f>'a15'!DI17</f>
        <v>147221.34053619485</v>
      </c>
      <c r="BO18" s="78">
        <f>'a9'!AC18</f>
        <v>25837.48782437461</v>
      </c>
      <c r="BP18" s="78">
        <f t="shared" si="21"/>
        <v>191466.93546349028</v>
      </c>
      <c r="BQ18" s="96">
        <f t="shared" si="22"/>
        <v>0.41989415119795015</v>
      </c>
      <c r="BR18" s="96">
        <f t="shared" si="23"/>
        <v>12.162470411930189</v>
      </c>
      <c r="BS18" s="96">
        <f t="shared" si="24"/>
        <v>0.88593100026600313</v>
      </c>
      <c r="BT18" s="78">
        <f>'a7'!Y19</f>
        <v>70813.1042986065</v>
      </c>
      <c r="BU18" s="78">
        <f>'a8'!Q17</f>
        <v>831.23213835138665</v>
      </c>
      <c r="BV18" s="78">
        <f>'a13'!AI19</f>
        <v>2485.6031635550748</v>
      </c>
      <c r="BW18" s="78">
        <f>'a16'!AF18</f>
        <v>-14597.652349931492</v>
      </c>
      <c r="BX18" s="78">
        <f>'a15'!DY17</f>
        <v>158017.97374633863</v>
      </c>
      <c r="BY18" s="78">
        <f>'a9'!AG18</f>
        <v>25369.826916111298</v>
      </c>
      <c r="BZ18" s="78">
        <f t="shared" si="25"/>
        <v>192180.43408080883</v>
      </c>
      <c r="CA18" s="96">
        <f t="shared" si="26"/>
        <v>0.42114833995707579</v>
      </c>
      <c r="CB18" s="96">
        <f t="shared" si="27"/>
        <v>12.166189970548704</v>
      </c>
      <c r="CC18" s="96">
        <f t="shared" si="28"/>
        <v>0.88605709357758966</v>
      </c>
      <c r="CD18" s="78">
        <f>'a7'!AB19</f>
        <v>95262.6874565498</v>
      </c>
      <c r="CE18" s="78">
        <f>'a8'!S17</f>
        <v>1158.0097328433806</v>
      </c>
      <c r="CF18" s="78">
        <f>'a13'!AM19</f>
        <v>24893.529050068693</v>
      </c>
      <c r="CG18" s="78">
        <f>'a16'!AJ18</f>
        <v>-22072.139554396006</v>
      </c>
      <c r="CH18" s="78">
        <f>'a15'!EO17</f>
        <v>182863.23404860572</v>
      </c>
      <c r="CI18" s="78">
        <f>'a9'!AK18</f>
        <v>70661.988741592693</v>
      </c>
      <c r="CJ18" s="78">
        <f t="shared" si="29"/>
        <v>211443.33199207892</v>
      </c>
      <c r="CK18" s="96">
        <f t="shared" si="30"/>
        <v>0.45500868592283922</v>
      </c>
      <c r="CL18" s="96">
        <f t="shared" si="31"/>
        <v>12.261712307724187</v>
      </c>
      <c r="CM18" s="96">
        <f t="shared" si="32"/>
        <v>0.88929530785521438</v>
      </c>
      <c r="CN18" s="78">
        <f>'a7'!AE19</f>
        <v>137898.28785149881</v>
      </c>
      <c r="CO18" s="78">
        <f>'a8'!U17</f>
        <v>1509.396046627066</v>
      </c>
      <c r="CP18" s="78">
        <f>'a13'!AQ19</f>
        <v>44050.896429267166</v>
      </c>
      <c r="CQ18" s="78">
        <f>'a16'!AN18</f>
        <v>-26709.583437658341</v>
      </c>
      <c r="CR18" s="78">
        <f>'a15'!FE17</f>
        <v>122452.74080284056</v>
      </c>
      <c r="CS18" s="78">
        <f>'a9'!AO18</f>
        <v>102022.30910166526</v>
      </c>
      <c r="CT18" s="78">
        <f t="shared" si="33"/>
        <v>177179.42859090999</v>
      </c>
      <c r="CU18" s="96">
        <f t="shared" si="34"/>
        <v>0.39477955380340402</v>
      </c>
      <c r="CV18" s="96">
        <f t="shared" si="35"/>
        <v>12.084918218940562</v>
      </c>
      <c r="CW18" s="96">
        <f t="shared" si="36"/>
        <v>0.88330197520206677</v>
      </c>
      <c r="CX18" s="78">
        <f>'a7'!AH19</f>
        <v>68408.799665449478</v>
      </c>
      <c r="CY18" s="78">
        <f>'a8'!W17</f>
        <v>807.22647074981251</v>
      </c>
      <c r="CZ18" s="78">
        <f>'a13'!AU19</f>
        <v>22294.046914043538</v>
      </c>
      <c r="DA18" s="78">
        <f>'a16'!AR18</f>
        <v>-16694.579213221165</v>
      </c>
      <c r="DB18" s="78">
        <f>'a15'!FU17</f>
        <v>139819.62992214141</v>
      </c>
      <c r="DC18" s="78">
        <f>'a9'!AS18</f>
        <v>22291.228677161394</v>
      </c>
      <c r="DD18" s="78">
        <f t="shared" si="37"/>
        <v>192343.89508200169</v>
      </c>
      <c r="DE18" s="96">
        <f t="shared" si="38"/>
        <v>0.42143567190877873</v>
      </c>
      <c r="DF18" s="96">
        <f t="shared" si="39"/>
        <v>12.167040169085661</v>
      </c>
      <c r="DG18" s="96">
        <f t="shared" si="40"/>
        <v>0.88608591537071779</v>
      </c>
    </row>
    <row r="19" spans="1:111">
      <c r="A19" s="1">
        <v>1994</v>
      </c>
      <c r="B19" s="78">
        <f>'a7'!D20</f>
        <v>82289.739375958408</v>
      </c>
      <c r="C19" s="78">
        <f>'a8'!C18</f>
        <v>1516.5170534204683</v>
      </c>
      <c r="D19" s="78">
        <f>'a13'!G20</f>
        <v>15034.542344995101</v>
      </c>
      <c r="E19" s="78">
        <f>'a16'!D19</f>
        <v>-16956.962600983876</v>
      </c>
      <c r="F19" s="78">
        <f>'a15'!Q18</f>
        <v>138639.71814046687</v>
      </c>
      <c r="G19" s="78">
        <f>'a9'!E19</f>
        <v>35175.064855116827</v>
      </c>
      <c r="H19" s="78">
        <f t="shared" si="0"/>
        <v>185348.48945874014</v>
      </c>
      <c r="I19" s="96">
        <f t="shared" si="41"/>
        <v>0.40913913918221012</v>
      </c>
      <c r="J19" s="96">
        <f t="shared" si="1"/>
        <v>12.129993058876073</v>
      </c>
      <c r="K19" s="96">
        <f t="shared" si="42"/>
        <v>0.88483001560137864</v>
      </c>
      <c r="L19" s="78">
        <f>'a7'!G20</f>
        <v>77355.317808190564</v>
      </c>
      <c r="M19" s="78">
        <f>'a8'!E18</f>
        <v>689.33583536710614</v>
      </c>
      <c r="N19" s="78">
        <f>'a13'!K20</f>
        <v>7577.0921469848245</v>
      </c>
      <c r="O19" s="78">
        <f>'a16'!H19</f>
        <v>-14793.681818094659</v>
      </c>
      <c r="P19" s="78">
        <f>'a15'!AG18</f>
        <v>121948.23761503815</v>
      </c>
      <c r="Q19" s="78">
        <f>'a9'!I19</f>
        <v>27277.729951049401</v>
      </c>
      <c r="R19" s="78">
        <f t="shared" si="2"/>
        <v>165498.57163643659</v>
      </c>
      <c r="S19" s="96">
        <f t="shared" si="3"/>
        <v>0.37424692888492489</v>
      </c>
      <c r="T19" s="96">
        <f t="shared" si="4"/>
        <v>12.016717843166461</v>
      </c>
      <c r="U19" s="96">
        <f t="shared" si="5"/>
        <v>0.88098997743168805</v>
      </c>
      <c r="V19" s="78">
        <f>'a7'!J20</f>
        <v>48067.627419681201</v>
      </c>
      <c r="W19" s="78">
        <f>'a8'!G18</f>
        <v>539.58047617977024</v>
      </c>
      <c r="X19" s="78">
        <f>'a13'!O20</f>
        <v>168.81387735357336</v>
      </c>
      <c r="Y19" s="78">
        <f>'a16'!L19</f>
        <v>-11715.176724720444</v>
      </c>
      <c r="Z19" s="78">
        <f>'a15'!AW18</f>
        <v>128889.31545599716</v>
      </c>
      <c r="AA19" s="78">
        <f>'a9'!M19</f>
        <v>107592.68864545072</v>
      </c>
      <c r="AB19" s="78">
        <f t="shared" si="6"/>
        <v>58357.471859040525</v>
      </c>
      <c r="AC19" s="96">
        <f t="shared" si="7"/>
        <v>0.18591417011073832</v>
      </c>
      <c r="AD19" s="96">
        <f t="shared" si="8"/>
        <v>10.974342681942407</v>
      </c>
      <c r="AE19" s="96">
        <f t="shared" si="9"/>
        <v>0.84565338256261346</v>
      </c>
      <c r="AF19" s="78">
        <f>'a7'!M20</f>
        <v>64370.338482917257</v>
      </c>
      <c r="AG19" s="78">
        <f>'a8'!I18</f>
        <v>1031.4272428417762</v>
      </c>
      <c r="AH19" s="78">
        <f>'a13'!S20</f>
        <v>4684.3928260069324</v>
      </c>
      <c r="AI19" s="78">
        <f>'a16'!P19</f>
        <v>-12394.014789964365</v>
      </c>
      <c r="AJ19" s="78">
        <f>'a15'!BM18</f>
        <v>112195.20062113414</v>
      </c>
      <c r="AK19" s="78">
        <f>'a9'!Q19</f>
        <v>35868.828458265882</v>
      </c>
      <c r="AL19" s="78">
        <f t="shared" si="10"/>
        <v>134018.51592466986</v>
      </c>
      <c r="AM19" s="96">
        <f t="shared" si="11"/>
        <v>0.318911247704873</v>
      </c>
      <c r="AN19" s="96">
        <f t="shared" si="12"/>
        <v>11.805733247929586</v>
      </c>
      <c r="AO19" s="96">
        <f t="shared" si="13"/>
        <v>0.87383758408729362</v>
      </c>
      <c r="AP19" s="78">
        <f>'a7'!P20</f>
        <v>54927.784479828311</v>
      </c>
      <c r="AQ19" s="78">
        <f>'a8'!K18</f>
        <v>643.84118584082591</v>
      </c>
      <c r="AR19" s="78">
        <f>'a13'!W20</f>
        <v>12485.224173020535</v>
      </c>
      <c r="AS19" s="78">
        <f>'a16'!T19</f>
        <v>-13014.938046861274</v>
      </c>
      <c r="AT19" s="78">
        <f>'a15'!CC18</f>
        <v>139905.84868961488</v>
      </c>
      <c r="AU19" s="78">
        <f>'a9'!U19</f>
        <v>36453.444792947645</v>
      </c>
      <c r="AV19" s="78">
        <f t="shared" si="14"/>
        <v>158494.31568849564</v>
      </c>
      <c r="AW19" s="96">
        <f t="shared" si="15"/>
        <v>0.36193483904660007</v>
      </c>
      <c r="AX19" s="96">
        <f t="shared" si="16"/>
        <v>11.973474008492309</v>
      </c>
      <c r="AY19" s="96">
        <f t="shared" si="17"/>
        <v>0.87952400824582289</v>
      </c>
      <c r="AZ19" s="78">
        <f>'a7'!S20</f>
        <v>71524.357019482923</v>
      </c>
      <c r="BA19" s="78">
        <f>'a8'!M18</f>
        <v>1744.4795571104678</v>
      </c>
      <c r="BB19" s="78">
        <f>'a13'!AA20</f>
        <v>5828.4565043124603</v>
      </c>
      <c r="BC19" s="78">
        <f>'a16'!X19</f>
        <v>-14238.908841617114</v>
      </c>
      <c r="BD19" s="78">
        <f>'a15'!CS18</f>
        <v>135054.90393759892</v>
      </c>
      <c r="BE19" s="78">
        <f>'a9'!Y19</f>
        <v>19930.366396588408</v>
      </c>
      <c r="BF19" s="78">
        <f t="shared" si="18"/>
        <v>179982.92178029925</v>
      </c>
      <c r="BG19" s="96">
        <f t="shared" si="43"/>
        <v>0.39970753762715894</v>
      </c>
      <c r="BH19" s="96">
        <f t="shared" si="19"/>
        <v>12.100617246372712</v>
      </c>
      <c r="BI19" s="96">
        <f t="shared" si="20"/>
        <v>0.88383417339024783</v>
      </c>
      <c r="BJ19" s="78">
        <f>'a7'!V20</f>
        <v>81937.151046857121</v>
      </c>
      <c r="BK19" s="78">
        <f>'a8'!O18</f>
        <v>1878.98379409983</v>
      </c>
      <c r="BL19" s="78">
        <f>'a13'!AE20</f>
        <v>3441.2354151594805</v>
      </c>
      <c r="BM19" s="78">
        <f>'a16'!AB19</f>
        <v>-17019.913587517556</v>
      </c>
      <c r="BN19" s="78">
        <f>'a15'!DI18</f>
        <v>149130.84962530236</v>
      </c>
      <c r="BO19" s="78">
        <f>'a9'!AC19</f>
        <v>27539.186895352177</v>
      </c>
      <c r="BP19" s="78">
        <f t="shared" si="21"/>
        <v>191829.11939854905</v>
      </c>
      <c r="BQ19" s="96">
        <f t="shared" si="22"/>
        <v>0.42053079857057396</v>
      </c>
      <c r="BR19" s="96">
        <f t="shared" si="23"/>
        <v>12.164360251589425</v>
      </c>
      <c r="BS19" s="96">
        <f t="shared" si="24"/>
        <v>0.88599506596987843</v>
      </c>
      <c r="BT19" s="78">
        <f>'a7'!Y20</f>
        <v>70751.315402900567</v>
      </c>
      <c r="BU19" s="78">
        <f>'a8'!Q18</f>
        <v>847.55570987242152</v>
      </c>
      <c r="BV19" s="78">
        <f>'a13'!AI20</f>
        <v>3216.997302120662</v>
      </c>
      <c r="BW19" s="78">
        <f>'a16'!AF19</f>
        <v>-14660.526209998508</v>
      </c>
      <c r="BX19" s="78">
        <f>'a15'!DY18</f>
        <v>158471.16723703287</v>
      </c>
      <c r="BY19" s="78">
        <f>'a9'!AG19</f>
        <v>27326.430649404378</v>
      </c>
      <c r="BZ19" s="78">
        <f t="shared" si="25"/>
        <v>191300.07879252362</v>
      </c>
      <c r="CA19" s="96">
        <f t="shared" si="26"/>
        <v>0.41960085033368499</v>
      </c>
      <c r="CB19" s="96">
        <f t="shared" si="27"/>
        <v>12.16159856730763</v>
      </c>
      <c r="CC19" s="96">
        <f t="shared" si="28"/>
        <v>0.88590144466897602</v>
      </c>
      <c r="CD19" s="78">
        <f>'a7'!AB20</f>
        <v>95861.129683282576</v>
      </c>
      <c r="CE19" s="78">
        <f>'a8'!S18</f>
        <v>1153.9509199415595</v>
      </c>
      <c r="CF19" s="78">
        <f>'a13'!AM20</f>
        <v>32412.071338741236</v>
      </c>
      <c r="CG19" s="78">
        <f>'a16'!AJ19</f>
        <v>-22244.397717657528</v>
      </c>
      <c r="CH19" s="78">
        <f>'a15'!EO18</f>
        <v>183965.68390740713</v>
      </c>
      <c r="CI19" s="78">
        <f>'a9'!AK19</f>
        <v>77622.160230948357</v>
      </c>
      <c r="CJ19" s="78">
        <f t="shared" si="29"/>
        <v>213526.27790076664</v>
      </c>
      <c r="CK19" s="96">
        <f t="shared" si="30"/>
        <v>0.4586700908381855</v>
      </c>
      <c r="CL19" s="96">
        <f t="shared" si="31"/>
        <v>12.271515185579329</v>
      </c>
      <c r="CM19" s="96">
        <f t="shared" si="32"/>
        <v>0.88962762613773327</v>
      </c>
      <c r="CN19" s="78">
        <f>'a7'!AE20</f>
        <v>140001.54039500764</v>
      </c>
      <c r="CO19" s="78">
        <f>'a8'!U18</f>
        <v>1503.3662814938573</v>
      </c>
      <c r="CP19" s="78">
        <f>'a13'!AQ20</f>
        <v>37206.044820119139</v>
      </c>
      <c r="CQ19" s="78">
        <f>'a16'!AN19</f>
        <v>-27072.38990796751</v>
      </c>
      <c r="CR19" s="78">
        <f>'a15'!FE18</f>
        <v>123704.27504245483</v>
      </c>
      <c r="CS19" s="78">
        <f>'a9'!AO19</f>
        <v>109924.62158526601</v>
      </c>
      <c r="CT19" s="78">
        <f t="shared" si="33"/>
        <v>165418.21504584193</v>
      </c>
      <c r="CU19" s="96">
        <f t="shared" si="34"/>
        <v>0.37410567796978755</v>
      </c>
      <c r="CV19" s="96">
        <f t="shared" si="35"/>
        <v>12.01623218275026</v>
      </c>
      <c r="CW19" s="96">
        <f t="shared" si="36"/>
        <v>0.88097351350774822</v>
      </c>
      <c r="CX19" s="78">
        <f>'a7'!AH20</f>
        <v>69069.863917357507</v>
      </c>
      <c r="CY19" s="78">
        <f>'a8'!W18</f>
        <v>814.18360615602239</v>
      </c>
      <c r="CZ19" s="78">
        <f>'a13'!AU20</f>
        <v>22905.121069761295</v>
      </c>
      <c r="DA19" s="78">
        <f>'a16'!AR19</f>
        <v>-16152.920780381834</v>
      </c>
      <c r="DB19" s="78">
        <f>'a15'!FU18</f>
        <v>142206.34931711887</v>
      </c>
      <c r="DC19" s="78">
        <f>'a9'!AS19</f>
        <v>23504.973356765968</v>
      </c>
      <c r="DD19" s="78">
        <f t="shared" si="37"/>
        <v>195337.62377324593</v>
      </c>
      <c r="DE19" s="96">
        <f t="shared" si="38"/>
        <v>0.42669805193488347</v>
      </c>
      <c r="DF19" s="96">
        <f t="shared" si="39"/>
        <v>12.18248474435927</v>
      </c>
      <c r="DG19" s="96">
        <f t="shared" si="40"/>
        <v>0.88660948761195146</v>
      </c>
    </row>
    <row r="20" spans="1:111">
      <c r="A20" s="1">
        <v>1995</v>
      </c>
      <c r="B20" s="78">
        <f>'a7'!D21</f>
        <v>82521.306937190035</v>
      </c>
      <c r="C20" s="78">
        <f>'a8'!C19</f>
        <v>1557.0102986075058</v>
      </c>
      <c r="D20" s="78">
        <f>'a13'!G21</f>
        <v>23251.813044467963</v>
      </c>
      <c r="E20" s="78">
        <f>'a16'!D20</f>
        <v>-16019.360579248707</v>
      </c>
      <c r="F20" s="78">
        <f>'a15'!Q19</f>
        <v>139711.99637002725</v>
      </c>
      <c r="G20" s="78">
        <f>'a9'!E20</f>
        <v>37595.221742199334</v>
      </c>
      <c r="H20" s="78">
        <f t="shared" si="0"/>
        <v>193427.5443288447</v>
      </c>
      <c r="I20" s="96">
        <f t="shared" si="41"/>
        <v>0.42334051190599309</v>
      </c>
      <c r="J20" s="96">
        <f t="shared" si="1"/>
        <v>12.172658273415902</v>
      </c>
      <c r="K20" s="96">
        <f t="shared" si="42"/>
        <v>0.88627636952200128</v>
      </c>
      <c r="L20" s="78">
        <f>'a7'!G21</f>
        <v>80844.629069240764</v>
      </c>
      <c r="M20" s="78">
        <f>'a8'!E19</f>
        <v>710.26106940995453</v>
      </c>
      <c r="N20" s="78">
        <f>'a13'!K21</f>
        <v>14984.074007394382</v>
      </c>
      <c r="O20" s="78">
        <f>'a16'!H20</f>
        <v>-14373.781771776492</v>
      </c>
      <c r="P20" s="78">
        <f>'a15'!AG19</f>
        <v>124431.74389956228</v>
      </c>
      <c r="Q20" s="78">
        <f>'a9'!I20</f>
        <v>29418.040060018906</v>
      </c>
      <c r="R20" s="78">
        <f t="shared" si="2"/>
        <v>177178.88621381196</v>
      </c>
      <c r="S20" s="96">
        <f t="shared" si="3"/>
        <v>0.39477860041226487</v>
      </c>
      <c r="T20" s="96">
        <f t="shared" si="4"/>
        <v>12.084915157761662</v>
      </c>
      <c r="U20" s="96">
        <f t="shared" si="5"/>
        <v>0.8833018714278762</v>
      </c>
      <c r="V20" s="78">
        <f>'a7'!J21</f>
        <v>49347.17107465685</v>
      </c>
      <c r="W20" s="78">
        <f>'a8'!G19</f>
        <v>543.09414871852096</v>
      </c>
      <c r="X20" s="78">
        <f>'a13'!O21</f>
        <v>267.68897501829031</v>
      </c>
      <c r="Y20" s="78">
        <f>'a16'!L20</f>
        <v>-11516.945506421253</v>
      </c>
      <c r="Z20" s="78">
        <f>'a15'!AW19</f>
        <v>130969.06164061018</v>
      </c>
      <c r="AA20" s="78">
        <f>'a9'!M20</f>
        <v>124348.03227714919</v>
      </c>
      <c r="AB20" s="78">
        <f t="shared" si="6"/>
        <v>45262.038055433382</v>
      </c>
      <c r="AC20" s="96">
        <f t="shared" si="7"/>
        <v>0.16289500024313172</v>
      </c>
      <c r="AD20" s="96">
        <f t="shared" si="8"/>
        <v>10.720223948121422</v>
      </c>
      <c r="AE20" s="96">
        <f t="shared" si="9"/>
        <v>0.83703873873789914</v>
      </c>
      <c r="AF20" s="78">
        <f>'a7'!M21</f>
        <v>64352.669913373269</v>
      </c>
      <c r="AG20" s="78">
        <f>'a8'!I19</f>
        <v>1042.9685816489248</v>
      </c>
      <c r="AH20" s="78">
        <f>'a13'!S21</f>
        <v>7508.0137408660485</v>
      </c>
      <c r="AI20" s="78">
        <f>'a16'!P20</f>
        <v>-11647.845392028315</v>
      </c>
      <c r="AJ20" s="78">
        <f>'a15'!BM19</f>
        <v>112628.44061507937</v>
      </c>
      <c r="AK20" s="78">
        <f>'a9'!Q20</f>
        <v>38406.431174784891</v>
      </c>
      <c r="AL20" s="78">
        <f t="shared" si="10"/>
        <v>135477.8162841544</v>
      </c>
      <c r="AM20" s="96">
        <f t="shared" si="11"/>
        <v>0.32147640769625729</v>
      </c>
      <c r="AN20" s="96">
        <f t="shared" si="12"/>
        <v>11.816563188438611</v>
      </c>
      <c r="AO20" s="96">
        <f t="shared" si="13"/>
        <v>0.87420471986955284</v>
      </c>
      <c r="AP20" s="78">
        <f>'a7'!P21</f>
        <v>55498.220237754394</v>
      </c>
      <c r="AQ20" s="78">
        <f>'a8'!K19</f>
        <v>652.51290710480021</v>
      </c>
      <c r="AR20" s="78">
        <f>'a13'!W21</f>
        <v>21772.273282781014</v>
      </c>
      <c r="AS20" s="78">
        <f>'a16'!T20</f>
        <v>-12509.543886401638</v>
      </c>
      <c r="AT20" s="78">
        <f>'a15'!CC19</f>
        <v>142139.91452774376</v>
      </c>
      <c r="AU20" s="78">
        <f>'a9'!U20</f>
        <v>39314.63405943918</v>
      </c>
      <c r="AV20" s="78">
        <f t="shared" si="14"/>
        <v>168238.74300954316</v>
      </c>
      <c r="AW20" s="96">
        <f t="shared" si="15"/>
        <v>0.37906360554106733</v>
      </c>
      <c r="AX20" s="96">
        <f t="shared" si="16"/>
        <v>12.033139338936063</v>
      </c>
      <c r="AY20" s="96">
        <f t="shared" si="17"/>
        <v>0.88154666734981069</v>
      </c>
      <c r="AZ20" s="78">
        <f>'a7'!S21</f>
        <v>71719.392360863407</v>
      </c>
      <c r="BA20" s="78">
        <f>'a8'!M19</f>
        <v>1816.1244311884707</v>
      </c>
      <c r="BB20" s="78">
        <f>'a13'!AA21</f>
        <v>9211.4065158377816</v>
      </c>
      <c r="BC20" s="78">
        <f>'a16'!X20</f>
        <v>-13479.478152925414</v>
      </c>
      <c r="BD20" s="78">
        <f>'a15'!CS19</f>
        <v>138040.24683835317</v>
      </c>
      <c r="BE20" s="78">
        <f>'a9'!Y20</f>
        <v>21300.823004977639</v>
      </c>
      <c r="BF20" s="78">
        <f t="shared" si="18"/>
        <v>186006.86898833976</v>
      </c>
      <c r="BG20" s="96">
        <f t="shared" si="43"/>
        <v>0.41029643954021994</v>
      </c>
      <c r="BH20" s="96">
        <f t="shared" si="19"/>
        <v>12.133538882058279</v>
      </c>
      <c r="BI20" s="96">
        <f t="shared" si="20"/>
        <v>0.88495021926885653</v>
      </c>
      <c r="BJ20" s="78">
        <f>'a7'!V21</f>
        <v>81712.080023970513</v>
      </c>
      <c r="BK20" s="78">
        <f>'a8'!O19</f>
        <v>1930.2073338198425</v>
      </c>
      <c r="BL20" s="78">
        <f>'a13'!AE21</f>
        <v>5090.0822969331412</v>
      </c>
      <c r="BM20" s="78">
        <f>'a16'!AB20</f>
        <v>-16147.050404260641</v>
      </c>
      <c r="BN20" s="78">
        <f>'a15'!DI19</f>
        <v>149494.50063920848</v>
      </c>
      <c r="BO20" s="78">
        <f>'a9'!AC20</f>
        <v>29249.505865379357</v>
      </c>
      <c r="BP20" s="78">
        <f t="shared" si="21"/>
        <v>192830.31402429196</v>
      </c>
      <c r="BQ20" s="96">
        <f t="shared" si="22"/>
        <v>0.42229069973201261</v>
      </c>
      <c r="BR20" s="96">
        <f t="shared" si="23"/>
        <v>12.169565879215629</v>
      </c>
      <c r="BS20" s="96">
        <f t="shared" si="24"/>
        <v>0.8861715371304637</v>
      </c>
      <c r="BT20" s="78">
        <f>'a7'!Y21</f>
        <v>70683.257317451178</v>
      </c>
      <c r="BU20" s="78">
        <f>'a8'!Q19</f>
        <v>867.02386751095958</v>
      </c>
      <c r="BV20" s="78">
        <f>'a13'!AI21</f>
        <v>5432.8407622641216</v>
      </c>
      <c r="BW20" s="78">
        <f>'a16'!AF20</f>
        <v>-13572.363423867202</v>
      </c>
      <c r="BX20" s="78">
        <f>'a15'!DY19</f>
        <v>159994.57495819192</v>
      </c>
      <c r="BY20" s="78">
        <f>'a9'!AG20</f>
        <v>29342.822973768307</v>
      </c>
      <c r="BZ20" s="78">
        <f t="shared" si="25"/>
        <v>194062.51050778266</v>
      </c>
      <c r="CA20" s="96">
        <f t="shared" si="26"/>
        <v>0.42445665624701762</v>
      </c>
      <c r="CB20" s="96">
        <f t="shared" si="27"/>
        <v>12.175935605256317</v>
      </c>
      <c r="CC20" s="96">
        <f t="shared" si="28"/>
        <v>0.88638747131318396</v>
      </c>
      <c r="CD20" s="78">
        <f>'a7'!AB21</f>
        <v>96156.823149971358</v>
      </c>
      <c r="CE20" s="78">
        <f>'a8'!S19</f>
        <v>1162.5075060122049</v>
      </c>
      <c r="CF20" s="78">
        <f>'a13'!AM21</f>
        <v>42982.625426404105</v>
      </c>
      <c r="CG20" s="78">
        <f>'a16'!AJ20</f>
        <v>-20818.516331830062</v>
      </c>
      <c r="CH20" s="78">
        <f>'a15'!EO19</f>
        <v>186584.46393054645</v>
      </c>
      <c r="CI20" s="78">
        <f>'a9'!AK20</f>
        <v>84674.705832267311</v>
      </c>
      <c r="CJ20" s="78">
        <f t="shared" si="29"/>
        <v>221393.19784883677</v>
      </c>
      <c r="CK20" s="96">
        <f t="shared" si="30"/>
        <v>0.47249857253152266</v>
      </c>
      <c r="CL20" s="96">
        <f t="shared" si="31"/>
        <v>12.307695575428047</v>
      </c>
      <c r="CM20" s="96">
        <f t="shared" si="32"/>
        <v>0.89085414402289465</v>
      </c>
      <c r="CN20" s="78">
        <f>'a7'!AE21</f>
        <v>141592.36048460443</v>
      </c>
      <c r="CO20" s="78">
        <f>'a8'!U19</f>
        <v>1506.2978169103963</v>
      </c>
      <c r="CP20" s="78">
        <f>'a13'!AQ21</f>
        <v>41322.468561827853</v>
      </c>
      <c r="CQ20" s="78">
        <f>'a16'!AN20</f>
        <v>-25609.198843728314</v>
      </c>
      <c r="CR20" s="78">
        <f>'a15'!FE19</f>
        <v>123591.33400282834</v>
      </c>
      <c r="CS20" s="78">
        <f>'a9'!AO20</f>
        <v>117831.242451012</v>
      </c>
      <c r="CT20" s="78">
        <f t="shared" si="33"/>
        <v>164572.01957143069</v>
      </c>
      <c r="CU20" s="96">
        <f t="shared" si="34"/>
        <v>0.37261823450981552</v>
      </c>
      <c r="CV20" s="96">
        <f t="shared" si="35"/>
        <v>12.011103562322058</v>
      </c>
      <c r="CW20" s="96">
        <f t="shared" si="36"/>
        <v>0.88079965289685669</v>
      </c>
      <c r="CX20" s="78">
        <f>'a7'!AH21</f>
        <v>69378.062630546483</v>
      </c>
      <c r="CY20" s="78">
        <f>'a8'!W19</f>
        <v>831.52653022324944</v>
      </c>
      <c r="CZ20" s="78">
        <f>'a13'!AU21</f>
        <v>26953.546524124173</v>
      </c>
      <c r="DA20" s="78">
        <f>'a16'!AR20</f>
        <v>-14990.199565179997</v>
      </c>
      <c r="DB20" s="78">
        <f>'a15'!FU19</f>
        <v>142711.23094544047</v>
      </c>
      <c r="DC20" s="78">
        <f>'a9'!AS20</f>
        <v>24824.996958541073</v>
      </c>
      <c r="DD20" s="78">
        <f t="shared" si="37"/>
        <v>200059.17010661331</v>
      </c>
      <c r="DE20" s="96">
        <f t="shared" si="38"/>
        <v>0.43499759196658683</v>
      </c>
      <c r="DF20" s="96">
        <f t="shared" si="39"/>
        <v>12.206368452308102</v>
      </c>
      <c r="DG20" s="96">
        <f t="shared" si="40"/>
        <v>0.88741914707349134</v>
      </c>
    </row>
    <row r="21" spans="1:111">
      <c r="A21" s="1">
        <v>1996</v>
      </c>
      <c r="B21" s="78">
        <f>'a7'!D22</f>
        <v>82865.752626340007</v>
      </c>
      <c r="C21" s="78">
        <f>'a8'!C20</f>
        <v>1615.0168161544775</v>
      </c>
      <c r="D21" s="78">
        <f>'a13'!G22</f>
        <v>20278.961346793694</v>
      </c>
      <c r="E21" s="78">
        <f>'a16'!D21</f>
        <v>-15017.449173127488</v>
      </c>
      <c r="F21" s="78">
        <f>'a15'!Q20</f>
        <v>140882.65462992858</v>
      </c>
      <c r="G21" s="78">
        <f>'a9'!E21</f>
        <v>40044.383817231159</v>
      </c>
      <c r="H21" s="78">
        <f t="shared" si="0"/>
        <v>190580.55242885812</v>
      </c>
      <c r="I21" s="96">
        <f t="shared" si="41"/>
        <v>0.41833606599451517</v>
      </c>
      <c r="J21" s="96">
        <f t="shared" si="1"/>
        <v>12.157830231569708</v>
      </c>
      <c r="K21" s="96">
        <f t="shared" si="42"/>
        <v>0.88577369780944315</v>
      </c>
      <c r="L21" s="78">
        <f>'a7'!G22</f>
        <v>82699.956047725733</v>
      </c>
      <c r="M21" s="78">
        <f>'a8'!E20</f>
        <v>745.04464907861029</v>
      </c>
      <c r="N21" s="78">
        <f>'a13'!K22</f>
        <v>17194.936609138946</v>
      </c>
      <c r="O21" s="78">
        <f>'a16'!H21</f>
        <v>-12954.225537922966</v>
      </c>
      <c r="P21" s="78">
        <f>'a15'!AG20</f>
        <v>125487.7392783047</v>
      </c>
      <c r="Q21" s="78">
        <f>'a9'!I21</f>
        <v>31680.428075157586</v>
      </c>
      <c r="R21" s="78">
        <f>SUM(L21:P21)-Q21</f>
        <v>181493.02297116746</v>
      </c>
      <c r="S21" s="96">
        <f t="shared" si="3"/>
        <v>0.40236199538328882</v>
      </c>
      <c r="T21" s="96">
        <f t="shared" si="4"/>
        <v>12.108972491017964</v>
      </c>
      <c r="U21" s="96">
        <f t="shared" si="5"/>
        <v>0.88411741680014888</v>
      </c>
      <c r="V21" s="78">
        <f>'a7'!J22</f>
        <v>50737.823880003241</v>
      </c>
      <c r="W21" s="78">
        <f>'a8'!G20</f>
        <v>559.90628936841097</v>
      </c>
      <c r="X21" s="78">
        <f>'a13'!O22</f>
        <v>219.71280530542433</v>
      </c>
      <c r="Y21" s="78">
        <f>'a16'!L21</f>
        <v>-10963.102262137249</v>
      </c>
      <c r="Z21" s="78">
        <f>'a15'!AW20</f>
        <v>132234.51319052445</v>
      </c>
      <c r="AA21" s="78">
        <f>'a9'!M21</f>
        <v>140476.53571637071</v>
      </c>
      <c r="AB21" s="78">
        <f t="shared" si="6"/>
        <v>32312.318186693563</v>
      </c>
      <c r="AC21" s="96">
        <f t="shared" si="7"/>
        <v>0.14013196651191362</v>
      </c>
      <c r="AD21" s="96">
        <f t="shared" si="8"/>
        <v>10.383203804517541</v>
      </c>
      <c r="AE21" s="96">
        <f t="shared" si="9"/>
        <v>0.82561373100530611</v>
      </c>
      <c r="AF21" s="78">
        <f>'a7'!M22</f>
        <v>64016.183359872528</v>
      </c>
      <c r="AG21" s="78">
        <f>'a8'!I20</f>
        <v>1069.4417750156497</v>
      </c>
      <c r="AH21" s="78">
        <f>'a13'!S22</f>
        <v>8222.5764157071299</v>
      </c>
      <c r="AI21" s="78">
        <f>'a16'!P21</f>
        <v>-10823.589166017335</v>
      </c>
      <c r="AJ21" s="78">
        <f>'a15'!BM20</f>
        <v>113885.06166094681</v>
      </c>
      <c r="AK21" s="78">
        <f>'a9'!Q21</f>
        <v>40851.14777295338</v>
      </c>
      <c r="AL21" s="78">
        <f t="shared" si="10"/>
        <v>135518.52627257141</v>
      </c>
      <c r="AM21" s="96">
        <f t="shared" si="11"/>
        <v>0.32154796776465466</v>
      </c>
      <c r="AN21" s="96">
        <f t="shared" si="12"/>
        <v>11.816863635214675</v>
      </c>
      <c r="AO21" s="96">
        <f t="shared" si="13"/>
        <v>0.87421490503742749</v>
      </c>
      <c r="AP21" s="78">
        <f>'a7'!P22</f>
        <v>56253.888241956323</v>
      </c>
      <c r="AQ21" s="78">
        <f>'a8'!K20</f>
        <v>675.29125258551471</v>
      </c>
      <c r="AR21" s="78">
        <f>'a13'!W22</f>
        <v>27089.122010101015</v>
      </c>
      <c r="AS21" s="78">
        <f>'a16'!T21</f>
        <v>-11755.548002521655</v>
      </c>
      <c r="AT21" s="78">
        <f>'a15'!CC20</f>
        <v>142858.93990777567</v>
      </c>
      <c r="AU21" s="78">
        <f>'a9'!U21</f>
        <v>42063.278887308028</v>
      </c>
      <c r="AV21" s="78">
        <f t="shared" si="14"/>
        <v>173058.41452258884</v>
      </c>
      <c r="AW21" s="96">
        <f t="shared" si="15"/>
        <v>0.38753563013595349</v>
      </c>
      <c r="AX21" s="96">
        <f t="shared" si="16"/>
        <v>12.061384472686825</v>
      </c>
      <c r="AY21" s="96">
        <f t="shared" si="17"/>
        <v>0.88250417946780979</v>
      </c>
      <c r="AZ21" s="78">
        <f>'a7'!S22</f>
        <v>72083.817391084769</v>
      </c>
      <c r="BA21" s="78">
        <f>'a8'!M20</f>
        <v>1906.4711420625958</v>
      </c>
      <c r="BB21" s="78">
        <f>'a13'!AA22</f>
        <v>11435.021970630207</v>
      </c>
      <c r="BC21" s="78">
        <f>'a16'!X21</f>
        <v>-12668.589951303997</v>
      </c>
      <c r="BD21" s="78">
        <f>'a15'!CS20</f>
        <v>139531.48936523663</v>
      </c>
      <c r="BE21" s="78">
        <f>'a9'!Y21</f>
        <v>22680.685276494431</v>
      </c>
      <c r="BF21" s="78">
        <f t="shared" si="18"/>
        <v>189607.5246412158</v>
      </c>
      <c r="BG21" s="96">
        <f t="shared" si="43"/>
        <v>0.41662567653620869</v>
      </c>
      <c r="BH21" s="96">
        <f t="shared" si="19"/>
        <v>12.152711554941797</v>
      </c>
      <c r="BI21" s="96">
        <f t="shared" si="20"/>
        <v>0.88560017429411497</v>
      </c>
      <c r="BJ21" s="78">
        <f>'a7'!V22</f>
        <v>81861.043085913494</v>
      </c>
      <c r="BK21" s="78">
        <f>'a8'!O20</f>
        <v>2002.7243764562409</v>
      </c>
      <c r="BL21" s="78">
        <f>'a13'!AE22</f>
        <v>5732.3934354626717</v>
      </c>
      <c r="BM21" s="78">
        <f>'a16'!AB21</f>
        <v>-15126.655247187795</v>
      </c>
      <c r="BN21" s="78">
        <f>'a15'!DI20</f>
        <v>150428.30585516448</v>
      </c>
      <c r="BO21" s="78">
        <f>'a9'!AC21</f>
        <v>31010.057831156868</v>
      </c>
      <c r="BP21" s="78">
        <f t="shared" si="21"/>
        <v>193887.75367465219</v>
      </c>
      <c r="BQ21" s="96">
        <f t="shared" si="22"/>
        <v>0.4241494684678509</v>
      </c>
      <c r="BR21" s="96">
        <f t="shared" si="23"/>
        <v>12.175034681292164</v>
      </c>
      <c r="BS21" s="96">
        <f t="shared" si="24"/>
        <v>0.88635692992433146</v>
      </c>
      <c r="BT21" s="78">
        <f>'a7'!Y22</f>
        <v>70927.776151564627</v>
      </c>
      <c r="BU21" s="78">
        <f>'a8'!Q20</f>
        <v>901.07882588194639</v>
      </c>
      <c r="BV21" s="78">
        <f>'a13'!AI22</f>
        <v>5441.9621646888427</v>
      </c>
      <c r="BW21" s="78">
        <f>'a16'!AF21</f>
        <v>-12925.58918013047</v>
      </c>
      <c r="BX21" s="78">
        <f>'a15'!DY20</f>
        <v>161357.43257906966</v>
      </c>
      <c r="BY21" s="78">
        <f>'a9'!AG21</f>
        <v>31450.012368524029</v>
      </c>
      <c r="BZ21" s="78">
        <f t="shared" si="25"/>
        <v>194252.64817255057</v>
      </c>
      <c r="CA21" s="96">
        <f t="shared" si="26"/>
        <v>0.42479088047121377</v>
      </c>
      <c r="CB21" s="96">
        <f t="shared" si="27"/>
        <v>12.176914900942892</v>
      </c>
      <c r="CC21" s="96">
        <f t="shared" si="28"/>
        <v>0.8864206695092085</v>
      </c>
      <c r="CD21" s="78">
        <f>'a7'!AB22</f>
        <v>97451.776101752301</v>
      </c>
      <c r="CE21" s="78">
        <f>'a8'!S20</f>
        <v>1196.3354253664329</v>
      </c>
      <c r="CF21" s="78">
        <f>'a13'!AM22</f>
        <v>43954.665449546883</v>
      </c>
      <c r="CG21" s="78">
        <f>'a16'!AJ21</f>
        <v>-19902.006158054646</v>
      </c>
      <c r="CH21" s="78">
        <f>'a15'!EO20</f>
        <v>187699.20699518474</v>
      </c>
      <c r="CI21" s="78">
        <f>'a9'!AK21</f>
        <v>91916.773996790493</v>
      </c>
      <c r="CJ21" s="78">
        <f t="shared" si="29"/>
        <v>218483.20381700518</v>
      </c>
      <c r="CK21" s="96">
        <f t="shared" si="30"/>
        <v>0.46738338139413543</v>
      </c>
      <c r="CL21" s="96">
        <f t="shared" si="31"/>
        <v>12.294464420160379</v>
      </c>
      <c r="CM21" s="96">
        <f t="shared" si="32"/>
        <v>0.89040560688316228</v>
      </c>
      <c r="CN21" s="78">
        <f>'a7'!AE22</f>
        <v>142643.97418069694</v>
      </c>
      <c r="CO21" s="78">
        <f>'a8'!U20</f>
        <v>1517.765094501777</v>
      </c>
      <c r="CP21" s="78">
        <f>'a13'!AQ22</f>
        <v>65192.25383684504</v>
      </c>
      <c r="CQ21" s="78">
        <f>'a16'!AN21</f>
        <v>-24069.399941940512</v>
      </c>
      <c r="CR21" s="78">
        <f>'a15'!FE20</f>
        <v>124532.40507097454</v>
      </c>
      <c r="CS21" s="78">
        <f>'a9'!AO21</f>
        <v>125522.30329173373</v>
      </c>
      <c r="CT21" s="78">
        <f t="shared" si="33"/>
        <v>184294.69494934409</v>
      </c>
      <c r="CU21" s="96">
        <f t="shared" si="34"/>
        <v>0.40728677787970352</v>
      </c>
      <c r="CV21" s="96">
        <f t="shared" si="35"/>
        <v>12.124291358378425</v>
      </c>
      <c r="CW21" s="96">
        <f t="shared" si="36"/>
        <v>0.88463672753385258</v>
      </c>
      <c r="CX21" s="78">
        <f>'a7'!AH22</f>
        <v>69389.520785211949</v>
      </c>
      <c r="CY21" s="78">
        <f>'a8'!W20</f>
        <v>860.53877367288226</v>
      </c>
      <c r="CZ21" s="78">
        <f>'a13'!AU22</f>
        <v>30947.245516897543</v>
      </c>
      <c r="DA21" s="78">
        <f>'a16'!AR21</f>
        <v>-13981.490709693007</v>
      </c>
      <c r="DB21" s="78">
        <f>'a15'!FU20</f>
        <v>144329.20601328323</v>
      </c>
      <c r="DC21" s="78">
        <f>'a9'!AS21</f>
        <v>26166.20975644829</v>
      </c>
      <c r="DD21" s="78">
        <f t="shared" si="37"/>
        <v>205378.8106229243</v>
      </c>
      <c r="DE21" s="96">
        <f t="shared" si="38"/>
        <v>0.44434846269878325</v>
      </c>
      <c r="DF21" s="96">
        <f t="shared" si="39"/>
        <v>12.232611409630854</v>
      </c>
      <c r="DG21" s="96">
        <f t="shared" si="40"/>
        <v>0.88830878526286605</v>
      </c>
    </row>
    <row r="22" spans="1:111">
      <c r="A22" s="1">
        <v>1997</v>
      </c>
      <c r="B22" s="78">
        <f>'a7'!D23</f>
        <v>83891.371709734798</v>
      </c>
      <c r="C22" s="78">
        <f>'a8'!C21</f>
        <v>1595.3013761677109</v>
      </c>
      <c r="D22" s="78">
        <f>'a13'!G23</f>
        <v>20057.83635787473</v>
      </c>
      <c r="E22" s="78">
        <f>'a16'!D22</f>
        <v>-14467.53260514523</v>
      </c>
      <c r="F22" s="78">
        <f>'a15'!Q21</f>
        <v>142621.67618596318</v>
      </c>
      <c r="G22" s="78">
        <f>'a9'!E22</f>
        <v>42524.856149147548</v>
      </c>
      <c r="H22" s="78">
        <f t="shared" si="0"/>
        <v>191173.79687544762</v>
      </c>
      <c r="I22" s="96">
        <f t="shared" si="41"/>
        <v>0.41937887182239819</v>
      </c>
      <c r="J22" s="96">
        <f t="shared" si="1"/>
        <v>12.160938224577324</v>
      </c>
      <c r="K22" s="96">
        <f t="shared" si="42"/>
        <v>0.88587905900170039</v>
      </c>
      <c r="L22" s="78">
        <f>'a7'!G23</f>
        <v>85447.558680077185</v>
      </c>
      <c r="M22" s="78">
        <f>'a8'!E21</f>
        <v>746.0370186835986</v>
      </c>
      <c r="N22" s="78">
        <f>'a13'!K23</f>
        <v>20568.640460757179</v>
      </c>
      <c r="O22" s="78">
        <f>'a16'!H22</f>
        <v>-12421.266449516761</v>
      </c>
      <c r="P22" s="78">
        <f>'a15'!AG21</f>
        <v>127401.11379671992</v>
      </c>
      <c r="Q22" s="78">
        <f>'a9'!I22</f>
        <v>34195.625771784464</v>
      </c>
      <c r="R22" s="78">
        <f t="shared" si="2"/>
        <v>187546.45773493667</v>
      </c>
      <c r="S22" s="96">
        <f t="shared" si="3"/>
        <v>0.41300273055857539</v>
      </c>
      <c r="T22" s="96">
        <f t="shared" si="4"/>
        <v>12.141781868287879</v>
      </c>
      <c r="U22" s="96">
        <f t="shared" si="5"/>
        <v>0.88522965711018475</v>
      </c>
      <c r="V22" s="78">
        <f>'a7'!J23</f>
        <v>51015.834527352214</v>
      </c>
      <c r="W22" s="78">
        <f>'a8'!G21</f>
        <v>543.73783019214522</v>
      </c>
      <c r="X22" s="78">
        <f>'a13'!O23</f>
        <v>227.82300834513009</v>
      </c>
      <c r="Y22" s="78">
        <f>'a16'!L22</f>
        <v>-10339.223104058707</v>
      </c>
      <c r="Z22" s="78">
        <f>'a15'!AW21</f>
        <v>131627.14227312131</v>
      </c>
      <c r="AA22" s="78">
        <f>'a9'!M22</f>
        <v>158166.10934298107</v>
      </c>
      <c r="AB22" s="78">
        <f t="shared" si="6"/>
        <v>14909.205191971007</v>
      </c>
      <c r="AC22" s="96">
        <f t="shared" si="7"/>
        <v>0.10954075279127123</v>
      </c>
      <c r="AD22" s="96">
        <f t="shared" si="8"/>
        <v>9.6097340992937159</v>
      </c>
      <c r="AE22" s="96">
        <f t="shared" si="9"/>
        <v>0.79939305093374591</v>
      </c>
      <c r="AF22" s="78">
        <f>'a7'!M23</f>
        <v>64651.298474263247</v>
      </c>
      <c r="AG22" s="78">
        <f>'a8'!I21</f>
        <v>1059.6287867250392</v>
      </c>
      <c r="AH22" s="78">
        <f>'a13'!S23</f>
        <v>8696.9416638463335</v>
      </c>
      <c r="AI22" s="78">
        <f>'a16'!P22</f>
        <v>-10495.161689373845</v>
      </c>
      <c r="AJ22" s="78">
        <f>'a15'!BM21</f>
        <v>115141.40623905155</v>
      </c>
      <c r="AK22" s="78">
        <f>'a9'!Q22</f>
        <v>43498.702171318109</v>
      </c>
      <c r="AL22" s="78">
        <f t="shared" si="10"/>
        <v>135555.41130319421</v>
      </c>
      <c r="AM22" s="96">
        <f t="shared" si="11"/>
        <v>0.32161280431747236</v>
      </c>
      <c r="AN22" s="96">
        <f t="shared" si="12"/>
        <v>11.81713577521589</v>
      </c>
      <c r="AO22" s="96">
        <f t="shared" si="13"/>
        <v>0.87422413060354642</v>
      </c>
      <c r="AP22" s="78">
        <f>'a7'!P23</f>
        <v>56615.783689540753</v>
      </c>
      <c r="AQ22" s="78">
        <f>'a8'!K21</f>
        <v>691.01979904612688</v>
      </c>
      <c r="AR22" s="78">
        <f>'a13'!W23</f>
        <v>29969.757771167722</v>
      </c>
      <c r="AS22" s="78">
        <f>'a16'!T22</f>
        <v>-11055.628177186894</v>
      </c>
      <c r="AT22" s="78">
        <f>'a15'!CC21</f>
        <v>144912.36704959112</v>
      </c>
      <c r="AU22" s="78">
        <f>'a9'!U22</f>
        <v>45291.874589869687</v>
      </c>
      <c r="AV22" s="78">
        <f t="shared" si="14"/>
        <v>175841.42554228913</v>
      </c>
      <c r="AW22" s="96">
        <f t="shared" si="15"/>
        <v>0.39242761037629165</v>
      </c>
      <c r="AX22" s="96">
        <f t="shared" si="16"/>
        <v>12.077337876646721</v>
      </c>
      <c r="AY22" s="96">
        <f t="shared" si="17"/>
        <v>0.8830450010390487</v>
      </c>
      <c r="AZ22" s="78">
        <f>'a7'!S23</f>
        <v>72362.357244944098</v>
      </c>
      <c r="BA22" s="78">
        <f>'a8'!M21</f>
        <v>1897.2835798367776</v>
      </c>
      <c r="BB22" s="78">
        <f>'a13'!AA23</f>
        <v>13651.358681387399</v>
      </c>
      <c r="BC22" s="78">
        <f>'a16'!X22</f>
        <v>-12105.939471683778</v>
      </c>
      <c r="BD22" s="78">
        <f>'a15'!CS21</f>
        <v>142518.62246032583</v>
      </c>
      <c r="BE22" s="78">
        <f>'a9'!Y22</f>
        <v>24056.81418043132</v>
      </c>
      <c r="BF22" s="78">
        <f t="shared" si="18"/>
        <v>194266.86831437901</v>
      </c>
      <c r="BG22" s="96">
        <f t="shared" si="43"/>
        <v>0.42481587665424975</v>
      </c>
      <c r="BH22" s="96">
        <f t="shared" si="19"/>
        <v>12.17698810262894</v>
      </c>
      <c r="BI22" s="96">
        <f t="shared" si="20"/>
        <v>0.88642315105176606</v>
      </c>
      <c r="BJ22" s="78">
        <f>'a7'!V23</f>
        <v>82327.371949840628</v>
      </c>
      <c r="BK22" s="78">
        <f>'a8'!O21</f>
        <v>1981.447410504655</v>
      </c>
      <c r="BL22" s="78">
        <f>'a13'!AE23</f>
        <v>6443.3277526417169</v>
      </c>
      <c r="BM22" s="78">
        <f>'a16'!AB22</f>
        <v>-14586.602668591102</v>
      </c>
      <c r="BN22" s="78">
        <f>'a15'!DI21</f>
        <v>151817.13552181399</v>
      </c>
      <c r="BO22" s="78">
        <f>'a9'!AC22</f>
        <v>32756.088509039153</v>
      </c>
      <c r="BP22" s="78">
        <f t="shared" si="21"/>
        <v>195226.59145717073</v>
      </c>
      <c r="BQ22" s="96">
        <f t="shared" si="22"/>
        <v>0.42650287919124935</v>
      </c>
      <c r="BR22" s="96">
        <f t="shared" si="23"/>
        <v>12.181916170410421</v>
      </c>
      <c r="BS22" s="96">
        <f t="shared" si="24"/>
        <v>0.88659021291313778</v>
      </c>
      <c r="BT22" s="78">
        <f>'a7'!Y23</f>
        <v>71994.528785488961</v>
      </c>
      <c r="BU22" s="78">
        <f>'a8'!Q21</f>
        <v>893.38525236593057</v>
      </c>
      <c r="BV22" s="78">
        <f>'a13'!AI23</f>
        <v>5895.0157068572216</v>
      </c>
      <c r="BW22" s="78">
        <f>'a16'!AF22</f>
        <v>-12556.782786091062</v>
      </c>
      <c r="BX22" s="78">
        <f>'a15'!DY21</f>
        <v>163708.79290215726</v>
      </c>
      <c r="BY22" s="78">
        <f>'a9'!AG22</f>
        <v>33591.704600696823</v>
      </c>
      <c r="BZ22" s="78">
        <f t="shared" si="25"/>
        <v>196343.23526008148</v>
      </c>
      <c r="CA22" s="96">
        <f t="shared" si="26"/>
        <v>0.42846571706025777</v>
      </c>
      <c r="CB22" s="96">
        <f t="shared" si="27"/>
        <v>12.187619606955725</v>
      </c>
      <c r="CC22" s="96">
        <f t="shared" si="28"/>
        <v>0.88678355983280743</v>
      </c>
      <c r="CD22" s="78">
        <f>'a7'!AB23</f>
        <v>101657.13398735831</v>
      </c>
      <c r="CE22" s="78">
        <f>'a8'!S21</f>
        <v>1178.895414293321</v>
      </c>
      <c r="CF22" s="78">
        <f>'a13'!AM23</f>
        <v>44689.453752384099</v>
      </c>
      <c r="CG22" s="78">
        <f>'a16'!AJ22</f>
        <v>-19363.144576226463</v>
      </c>
      <c r="CH22" s="78">
        <f>'a15'!EO21</f>
        <v>189229.11149360021</v>
      </c>
      <c r="CI22" s="78">
        <f>'a9'!AK22</f>
        <v>100020.75877777005</v>
      </c>
      <c r="CJ22" s="78">
        <f t="shared" si="29"/>
        <v>217370.69129363942</v>
      </c>
      <c r="CK22" s="96">
        <f t="shared" si="30"/>
        <v>0.46542780549346208</v>
      </c>
      <c r="CL22" s="96">
        <f t="shared" si="31"/>
        <v>12.289359429924261</v>
      </c>
      <c r="CM22" s="96">
        <f t="shared" si="32"/>
        <v>0.89023254733752566</v>
      </c>
      <c r="CN22" s="78">
        <f>'a7'!AE23</f>
        <v>146218.8075119229</v>
      </c>
      <c r="CO22" s="78">
        <f>'a8'!U21</f>
        <v>1448.8410684955518</v>
      </c>
      <c r="CP22" s="78">
        <f>'a13'!AQ23</f>
        <v>65431.558006346022</v>
      </c>
      <c r="CQ22" s="78">
        <f>'a16'!AN22</f>
        <v>-23526.976842346532</v>
      </c>
      <c r="CR22" s="78">
        <f>'a15'!FE21</f>
        <v>126499.39055896559</v>
      </c>
      <c r="CS22" s="78">
        <f>'a9'!AO22</f>
        <v>132511.18011052147</v>
      </c>
      <c r="CT22" s="78">
        <f t="shared" si="33"/>
        <v>183560.44019286209</v>
      </c>
      <c r="CU22" s="96">
        <f t="shared" si="34"/>
        <v>0.40599610395327723</v>
      </c>
      <c r="CV22" s="96">
        <f t="shared" si="35"/>
        <v>12.120299266592962</v>
      </c>
      <c r="CW22" s="96">
        <f t="shared" si="36"/>
        <v>0.88450139532779981</v>
      </c>
      <c r="CX22" s="78">
        <f>'a7'!AH23</f>
        <v>70394.366789301377</v>
      </c>
      <c r="CY22" s="78">
        <f>'a8'!W21</f>
        <v>842.58074352242306</v>
      </c>
      <c r="CZ22" s="78">
        <f>'a13'!AU23</f>
        <v>34740.051825987124</v>
      </c>
      <c r="DA22" s="78">
        <f>'a16'!AR22</f>
        <v>-13225.331642359324</v>
      </c>
      <c r="DB22" s="78">
        <f>'a15'!FU21</f>
        <v>144978.47767852084</v>
      </c>
      <c r="DC22" s="78">
        <f>'a9'!AS22</f>
        <v>27565.225843036216</v>
      </c>
      <c r="DD22" s="78">
        <f t="shared" si="37"/>
        <v>210164.91955193621</v>
      </c>
      <c r="DE22" s="96">
        <f t="shared" si="38"/>
        <v>0.45276149094160839</v>
      </c>
      <c r="DF22" s="96">
        <f t="shared" si="39"/>
        <v>12.25564783268811</v>
      </c>
      <c r="DG22" s="96">
        <f t="shared" si="40"/>
        <v>0.88908972170407108</v>
      </c>
    </row>
    <row r="23" spans="1:111">
      <c r="A23" s="1">
        <v>1998</v>
      </c>
      <c r="B23" s="78">
        <f>'a7'!D24</f>
        <v>84971.556953097228</v>
      </c>
      <c r="C23" s="78">
        <f>'a8'!C22</f>
        <v>1605.7941368799311</v>
      </c>
      <c r="D23" s="78">
        <f>'a13'!G24</f>
        <v>15403.681995466983</v>
      </c>
      <c r="E23" s="78">
        <f>'a16'!D23</f>
        <v>-14907.546323367076</v>
      </c>
      <c r="F23" s="78">
        <f>'a15'!Q22</f>
        <v>143782.5927939894</v>
      </c>
      <c r="G23" s="78">
        <f>'a9'!E23</f>
        <v>45058.622354906962</v>
      </c>
      <c r="H23" s="78">
        <f t="shared" si="0"/>
        <v>185797.45720115953</v>
      </c>
      <c r="I23" s="96">
        <f t="shared" si="41"/>
        <v>0.40992833523961608</v>
      </c>
      <c r="J23" s="96">
        <f t="shared" si="1"/>
        <v>12.132412419590935</v>
      </c>
      <c r="K23" s="96">
        <f t="shared" si="42"/>
        <v>0.88491203210810621</v>
      </c>
      <c r="L23" s="78">
        <f>'a7'!G24</f>
        <v>88357.170510685508</v>
      </c>
      <c r="M23" s="78">
        <f>'a8'!E22</f>
        <v>785.41353689869095</v>
      </c>
      <c r="N23" s="78">
        <f>'a13'!K24</f>
        <v>20003.399441384412</v>
      </c>
      <c r="O23" s="78">
        <f>'a16'!H23</f>
        <v>-13292.733788529647</v>
      </c>
      <c r="P23" s="78">
        <f>'a15'!AG22</f>
        <v>129768.57225378022</v>
      </c>
      <c r="Q23" s="78">
        <f>'a9'!I23</f>
        <v>37260.506533028216</v>
      </c>
      <c r="R23" s="78">
        <f t="shared" si="2"/>
        <v>188361.31542119099</v>
      </c>
      <c r="S23" s="96">
        <f t="shared" si="3"/>
        <v>0.41443508841545262</v>
      </c>
      <c r="T23" s="96">
        <f t="shared" si="4"/>
        <v>12.146117287881582</v>
      </c>
      <c r="U23" s="96">
        <f t="shared" si="5"/>
        <v>0.88537662815426676</v>
      </c>
      <c r="V23" s="78">
        <f>'a7'!J24</f>
        <v>51566.96415422226</v>
      </c>
      <c r="W23" s="78">
        <f>'a8'!G22</f>
        <v>574.35716179199437</v>
      </c>
      <c r="X23" s="78">
        <f>'a13'!O24</f>
        <v>372.55632137204765</v>
      </c>
      <c r="Y23" s="78">
        <f>'a16'!L23</f>
        <v>-10752.748729168079</v>
      </c>
      <c r="Z23" s="78">
        <f>'a15'!AW22</f>
        <v>134721.72215478477</v>
      </c>
      <c r="AA23" s="78">
        <f>'a9'!M23</f>
        <v>176804.33210570388</v>
      </c>
      <c r="AB23" s="78">
        <v>1.0000000000000001E-5</v>
      </c>
      <c r="AC23" s="96">
        <f t="shared" si="7"/>
        <v>8.3333333333333315E-2</v>
      </c>
      <c r="AD23" s="96">
        <f>LN(AB23)</f>
        <v>-11.512925464970229</v>
      </c>
      <c r="AE23" s="96">
        <f t="shared" si="9"/>
        <v>8.3333333333333329E-2</v>
      </c>
      <c r="AF23" s="78">
        <f>'a7'!M24</f>
        <v>65968.689769444405</v>
      </c>
      <c r="AG23" s="78">
        <f>'a8'!I22</f>
        <v>1113.929918998622</v>
      </c>
      <c r="AH23" s="78">
        <f>'a13'!S24</f>
        <v>7759.0426268488545</v>
      </c>
      <c r="AI23" s="78">
        <f>'a16'!P23</f>
        <v>-10899.505780641077</v>
      </c>
      <c r="AJ23" s="78">
        <f>'a15'!BM22</f>
        <v>116890.56371408608</v>
      </c>
      <c r="AK23" s="78">
        <f>'a9'!Q23</f>
        <v>46234.827697085486</v>
      </c>
      <c r="AL23" s="78">
        <f t="shared" si="10"/>
        <v>134597.8925516514</v>
      </c>
      <c r="AM23" s="96">
        <f t="shared" si="11"/>
        <v>0.31992967666215855</v>
      </c>
      <c r="AN23" s="96">
        <f t="shared" si="12"/>
        <v>11.810047038950216</v>
      </c>
      <c r="AO23" s="96">
        <f t="shared" si="13"/>
        <v>0.87398382192115254</v>
      </c>
      <c r="AP23" s="78">
        <f>'a7'!P24</f>
        <v>57689.899137942521</v>
      </c>
      <c r="AQ23" s="78">
        <f>'a8'!K22</f>
        <v>751.4689619335669</v>
      </c>
      <c r="AR23" s="78">
        <f>'a13'!W24</f>
        <v>26045.681170477841</v>
      </c>
      <c r="AS23" s="78">
        <f>'a16'!T23</f>
        <v>-11482.169186304094</v>
      </c>
      <c r="AT23" s="78">
        <f>'a15'!CC22</f>
        <v>146716.27541382701</v>
      </c>
      <c r="AU23" s="78">
        <f>'a9'!U23</f>
        <v>48811.478657745101</v>
      </c>
      <c r="AV23" s="78">
        <f t="shared" si="14"/>
        <v>170909.67684013175</v>
      </c>
      <c r="AW23" s="96">
        <f t="shared" si="15"/>
        <v>0.38375857635864508</v>
      </c>
      <c r="AX23" s="96">
        <f t="shared" si="16"/>
        <v>12.048890490321805</v>
      </c>
      <c r="AY23" s="96">
        <f t="shared" si="17"/>
        <v>0.88208063254386393</v>
      </c>
      <c r="AZ23" s="78">
        <f>'a7'!S24</f>
        <v>72904.980650183978</v>
      </c>
      <c r="BA23" s="78">
        <f>'a8'!M22</f>
        <v>1927.6487523531939</v>
      </c>
      <c r="BB23" s="78">
        <f>'a13'!AA24</f>
        <v>12139.456190609584</v>
      </c>
      <c r="BC23" s="78">
        <f>'a16'!X23</f>
        <v>-12471.292128783447</v>
      </c>
      <c r="BD23" s="78">
        <f>'a15'!CS22</f>
        <v>143638.7780577199</v>
      </c>
      <c r="BE23" s="78">
        <f>'a9'!Y23</f>
        <v>25473.978432774093</v>
      </c>
      <c r="BF23" s="78">
        <f t="shared" si="18"/>
        <v>192665.59308930911</v>
      </c>
      <c r="BG23" s="96">
        <f t="shared" si="43"/>
        <v>0.42200115306712271</v>
      </c>
      <c r="BH23" s="96">
        <f t="shared" si="19"/>
        <v>12.168711286770062</v>
      </c>
      <c r="BI23" s="96">
        <f t="shared" si="20"/>
        <v>0.88614256638350941</v>
      </c>
      <c r="BJ23" s="78">
        <f>'a7'!V24</f>
        <v>82778.919154759482</v>
      </c>
      <c r="BK23" s="78">
        <f>'a8'!O22</f>
        <v>1982.8608396289919</v>
      </c>
      <c r="BL23" s="78">
        <f>'a13'!AE24</f>
        <v>5379.8476032883636</v>
      </c>
      <c r="BM23" s="78">
        <f>'a16'!AB23</f>
        <v>-15073.495460729331</v>
      </c>
      <c r="BN23" s="78">
        <f>'a15'!DI22</f>
        <v>152494.10647763821</v>
      </c>
      <c r="BO23" s="78">
        <f>'a9'!AC23</f>
        <v>34485.319591434236</v>
      </c>
      <c r="BP23" s="78">
        <f t="shared" si="21"/>
        <v>193076.91902315148</v>
      </c>
      <c r="BQ23" s="96">
        <f t="shared" si="22"/>
        <v>0.42272418230647951</v>
      </c>
      <c r="BR23" s="96">
        <f t="shared" si="23"/>
        <v>12.170843932650801</v>
      </c>
      <c r="BS23" s="96">
        <f t="shared" si="24"/>
        <v>0.88621486323620735</v>
      </c>
      <c r="BT23" s="78">
        <f>'a7'!Y24</f>
        <v>73134.773171432869</v>
      </c>
      <c r="BU23" s="78">
        <f>'a8'!Q22</f>
        <v>918.69020271844386</v>
      </c>
      <c r="BV23" s="78">
        <f>'a13'!AI24</f>
        <v>4582.1488589654509</v>
      </c>
      <c r="BW23" s="78">
        <f>'a16'!AF23</f>
        <v>-13099.383920037952</v>
      </c>
      <c r="BX23" s="78">
        <f>'a15'!DY22</f>
        <v>165184.81411983658</v>
      </c>
      <c r="BY23" s="78">
        <f>'a9'!AG23</f>
        <v>35801.108945519896</v>
      </c>
      <c r="BZ23" s="78">
        <f t="shared" si="25"/>
        <v>194919.93348739549</v>
      </c>
      <c r="CA23" s="96">
        <f t="shared" si="26"/>
        <v>0.42596383542963173</v>
      </c>
      <c r="CB23" s="96">
        <f t="shared" si="27"/>
        <v>12.180344155727113</v>
      </c>
      <c r="CC23" s="96">
        <f t="shared" si="28"/>
        <v>0.88653692149939456</v>
      </c>
      <c r="CD23" s="78">
        <f>'a7'!AB24</f>
        <v>103976.87283993819</v>
      </c>
      <c r="CE23" s="78">
        <f>'a8'!S22</f>
        <v>1153.9988912174197</v>
      </c>
      <c r="CF23" s="78">
        <f>'a13'!AM24</f>
        <v>34372.094176277307</v>
      </c>
      <c r="CG23" s="78">
        <f>'a16'!AJ23</f>
        <v>-20231.821774965909</v>
      </c>
      <c r="CH23" s="78">
        <f>'a15'!EO22</f>
        <v>192979.35349864731</v>
      </c>
      <c r="CI23" s="78">
        <f>'a9'!AK23</f>
        <v>108126.59609415579</v>
      </c>
      <c r="CJ23" s="78">
        <f t="shared" si="29"/>
        <v>204123.90153695852</v>
      </c>
      <c r="CK23" s="96">
        <f t="shared" si="30"/>
        <v>0.44214258194282907</v>
      </c>
      <c r="CL23" s="96">
        <f t="shared" si="31"/>
        <v>12.226482448932915</v>
      </c>
      <c r="CM23" s="96">
        <f t="shared" si="32"/>
        <v>0.88810101304302802</v>
      </c>
      <c r="CN23" s="78">
        <f>'a7'!AE24</f>
        <v>149472.62325176454</v>
      </c>
      <c r="CO23" s="78">
        <f>'a8'!U22</f>
        <v>1418.3878531913381</v>
      </c>
      <c r="CP23" s="78">
        <f>'a13'!AQ24</f>
        <v>37940.127522700561</v>
      </c>
      <c r="CQ23" s="78">
        <f>'a16'!AN23</f>
        <v>-24118.308929230261</v>
      </c>
      <c r="CR23" s="78">
        <f>'a15'!FE22</f>
        <v>127365.32346934879</v>
      </c>
      <c r="CS23" s="78">
        <f>'a9'!AO23</f>
        <v>138599.12487794308</v>
      </c>
      <c r="CT23" s="78">
        <f t="shared" si="33"/>
        <v>153479.02828983188</v>
      </c>
      <c r="CU23" s="96">
        <f t="shared" si="34"/>
        <v>0.35311896060407699</v>
      </c>
      <c r="CV23" s="96">
        <f t="shared" si="35"/>
        <v>11.941319213156536</v>
      </c>
      <c r="CW23" s="96">
        <f t="shared" si="36"/>
        <v>0.87843395831164772</v>
      </c>
      <c r="CX23" s="78">
        <f>'a7'!AH24</f>
        <v>71237.49690254833</v>
      </c>
      <c r="CY23" s="78">
        <f>'a8'!W22</f>
        <v>844.56554458786377</v>
      </c>
      <c r="CZ23" s="78">
        <f>'a13'!AU24</f>
        <v>29629.193982119632</v>
      </c>
      <c r="DA23" s="78">
        <f>'a16'!AR23</f>
        <v>-13265.450776836211</v>
      </c>
      <c r="DB23" s="78">
        <f>'a15'!FU22</f>
        <v>146964.67008806413</v>
      </c>
      <c r="DC23" s="78">
        <f>'a9'!AS23</f>
        <v>29231.837831357901</v>
      </c>
      <c r="DD23" s="78">
        <f t="shared" si="37"/>
        <v>206178.63790912583</v>
      </c>
      <c r="DE23" s="96">
        <f t="shared" si="38"/>
        <v>0.44575440009970757</v>
      </c>
      <c r="DF23" s="96">
        <f t="shared" si="39"/>
        <v>12.236498246309443</v>
      </c>
      <c r="DG23" s="96">
        <f t="shared" si="40"/>
        <v>0.88844054931303029</v>
      </c>
    </row>
    <row r="24" spans="1:111">
      <c r="A24" s="1">
        <v>1999</v>
      </c>
      <c r="B24" s="78">
        <f>'a7'!D25</f>
        <v>86131.784030451876</v>
      </c>
      <c r="C24" s="78">
        <f>'a8'!C23</f>
        <v>1629.4376494468031</v>
      </c>
      <c r="D24" s="78">
        <f>'a13'!G25</f>
        <v>21664.819967752086</v>
      </c>
      <c r="E24" s="78">
        <f>'a16'!D24</f>
        <v>-12064.218584794127</v>
      </c>
      <c r="F24" s="78">
        <f>'a15'!Q23</f>
        <v>145458.21749430316</v>
      </c>
      <c r="G24" s="78">
        <f>'a9'!E24</f>
        <v>47608.927229390451</v>
      </c>
      <c r="H24" s="78">
        <f t="shared" si="0"/>
        <v>195211.11332776936</v>
      </c>
      <c r="I24" s="96">
        <f t="shared" si="41"/>
        <v>0.42647567171608924</v>
      </c>
      <c r="J24" s="96">
        <f t="shared" si="1"/>
        <v>12.18183688437211</v>
      </c>
      <c r="K24" s="96">
        <f t="shared" si="42"/>
        <v>0.88658752511058936</v>
      </c>
      <c r="L24" s="78">
        <f>'a7'!G25</f>
        <v>92676.377995571209</v>
      </c>
      <c r="M24" s="78">
        <f>'a8'!E23</f>
        <v>811.88159653797186</v>
      </c>
      <c r="N24" s="78">
        <f>'a13'!K25</f>
        <v>19572.37043930553</v>
      </c>
      <c r="O24" s="78">
        <f>'a16'!H24</f>
        <v>-11052.765451817466</v>
      </c>
      <c r="P24" s="78">
        <f>'a15'!AG23</f>
        <v>131574.03479950895</v>
      </c>
      <c r="Q24" s="78">
        <f>'a9'!I24</f>
        <v>39887.619450300939</v>
      </c>
      <c r="R24" s="78">
        <f t="shared" si="2"/>
        <v>193694.27992880525</v>
      </c>
      <c r="S24" s="96">
        <f t="shared" si="3"/>
        <v>0.42380938007617452</v>
      </c>
      <c r="T24" s="96">
        <f t="shared" si="4"/>
        <v>12.174036318390158</v>
      </c>
      <c r="U24" s="96">
        <f t="shared" si="5"/>
        <v>0.88632308534829685</v>
      </c>
      <c r="V24" s="78">
        <f>'a7'!J25</f>
        <v>52105.5759790433</v>
      </c>
      <c r="W24" s="78">
        <f>'a8'!G23</f>
        <v>609.03574232651658</v>
      </c>
      <c r="X24" s="78">
        <f>'a13'!O25</f>
        <v>642.4219758531616</v>
      </c>
      <c r="Y24" s="78">
        <f>'a16'!L24</f>
        <v>-8665.4488500814277</v>
      </c>
      <c r="Z24" s="78">
        <f>'a15'!AW23</f>
        <v>139266.72681747781</v>
      </c>
      <c r="AA24" s="78">
        <f>'a9'!M24</f>
        <v>195087.15426055729</v>
      </c>
      <c r="AB24" s="78">
        <v>1.0000000000000001E-5</v>
      </c>
      <c r="AC24" s="96">
        <f t="shared" si="7"/>
        <v>8.3333333333333315E-2</v>
      </c>
      <c r="AD24" s="96">
        <f t="shared" si="8"/>
        <v>-11.512925464970229</v>
      </c>
      <c r="AE24" s="96">
        <f t="shared" si="9"/>
        <v>8.3333333333333329E-2</v>
      </c>
      <c r="AF24" s="78">
        <f>'a7'!M25</f>
        <v>68102.473377140748</v>
      </c>
      <c r="AG24" s="78">
        <f>'a8'!I23</f>
        <v>1138.3788970468545</v>
      </c>
      <c r="AH24" s="78">
        <f>'a13'!S25</f>
        <v>8382.0376808545261</v>
      </c>
      <c r="AI24" s="78">
        <f>'a16'!P24</f>
        <v>-8880.7556235078082</v>
      </c>
      <c r="AJ24" s="78">
        <f>'a15'!BM23</f>
        <v>117733.30334350809</v>
      </c>
      <c r="AK24" s="78">
        <f>'a9'!Q24</f>
        <v>48949.518199006787</v>
      </c>
      <c r="AL24" s="78">
        <f t="shared" si="10"/>
        <v>137525.91947603563</v>
      </c>
      <c r="AM24" s="96">
        <f t="shared" si="11"/>
        <v>0.32507656604055857</v>
      </c>
      <c r="AN24" s="96">
        <f t="shared" si="12"/>
        <v>11.831567683604135</v>
      </c>
      <c r="AO24" s="96">
        <f t="shared" si="13"/>
        <v>0.87471337336265453</v>
      </c>
      <c r="AP24" s="78">
        <f>'a7'!P25</f>
        <v>59876.019349827671</v>
      </c>
      <c r="AQ24" s="78">
        <f>'a8'!K23</f>
        <v>768.71733450927991</v>
      </c>
      <c r="AR24" s="78">
        <f>'a13'!W25</f>
        <v>32254.958668955562</v>
      </c>
      <c r="AS24" s="78">
        <f>'a16'!T24</f>
        <v>-9450.3316655268445</v>
      </c>
      <c r="AT24" s="78">
        <f>'a15'!CC23</f>
        <v>148521.635137601</v>
      </c>
      <c r="AU24" s="78">
        <f>'a9'!U24</f>
        <v>52049.614936227663</v>
      </c>
      <c r="AV24" s="78">
        <f t="shared" si="14"/>
        <v>179921.38388913899</v>
      </c>
      <c r="AW24" s="96">
        <f t="shared" si="15"/>
        <v>0.39959936624535086</v>
      </c>
      <c r="AX24" s="96">
        <f t="shared" si="16"/>
        <v>12.10027527829514</v>
      </c>
      <c r="AY24" s="96">
        <f t="shared" si="17"/>
        <v>0.88382258064718866</v>
      </c>
      <c r="AZ24" s="78">
        <f>'a7'!S25</f>
        <v>73478.851602771989</v>
      </c>
      <c r="BA24" s="78">
        <f>'a8'!M23</f>
        <v>1992.421397603523</v>
      </c>
      <c r="BB24" s="78">
        <f>'a13'!AA25</f>
        <v>14551.625117875286</v>
      </c>
      <c r="BC24" s="78">
        <f>'a16'!X24</f>
        <v>-10196.475102778955</v>
      </c>
      <c r="BD24" s="78">
        <f>'a15'!CS23</f>
        <v>145286.78255212959</v>
      </c>
      <c r="BE24" s="78">
        <f>'a9'!Y24</f>
        <v>26848.344346863982</v>
      </c>
      <c r="BF24" s="78">
        <f t="shared" si="18"/>
        <v>198264.86122073745</v>
      </c>
      <c r="BG24" s="96">
        <f t="shared" si="43"/>
        <v>0.43184355356981718</v>
      </c>
      <c r="BH24" s="96">
        <f t="shared" si="19"/>
        <v>12.197359098708956</v>
      </c>
      <c r="BI24" s="96">
        <f t="shared" si="20"/>
        <v>0.88711372932179489</v>
      </c>
      <c r="BJ24" s="78">
        <f>'a7'!V25</f>
        <v>83575.588154432437</v>
      </c>
      <c r="BK24" s="78">
        <f>'a8'!O23</f>
        <v>2004.2140821898138</v>
      </c>
      <c r="BL24" s="78">
        <f>'a13'!AE25</f>
        <v>6402.8675395014843</v>
      </c>
      <c r="BM24" s="78">
        <f>'a16'!AB24</f>
        <v>-12338.539177085673</v>
      </c>
      <c r="BN24" s="78">
        <f>'a15'!DI23</f>
        <v>154596.76939918485</v>
      </c>
      <c r="BO24" s="78">
        <f>'a9'!AC24</f>
        <v>36226.663433767011</v>
      </c>
      <c r="BP24" s="78">
        <f t="shared" si="21"/>
        <v>198014.2365644559</v>
      </c>
      <c r="BQ24" s="96">
        <f t="shared" si="22"/>
        <v>0.43140300523652209</v>
      </c>
      <c r="BR24" s="96">
        <f t="shared" si="23"/>
        <v>12.196094208932545</v>
      </c>
      <c r="BS24" s="96">
        <f t="shared" si="24"/>
        <v>0.88707084946505443</v>
      </c>
      <c r="BT24" s="78">
        <f>'a7'!Y25</f>
        <v>74016.497906250443</v>
      </c>
      <c r="BU24" s="78">
        <f>'a8'!Q23</f>
        <v>961.96938503984427</v>
      </c>
      <c r="BV24" s="78">
        <f>'a13'!AI25</f>
        <v>5078.9858426325509</v>
      </c>
      <c r="BW24" s="78">
        <f>'a16'!AF24</f>
        <v>-10261.443348057917</v>
      </c>
      <c r="BX24" s="78">
        <f>'a15'!DY23</f>
        <v>165939.21474037386</v>
      </c>
      <c r="BY24" s="78">
        <f>'a9'!AG24</f>
        <v>37860.226129180919</v>
      </c>
      <c r="BZ24" s="78">
        <f t="shared" si="25"/>
        <v>197874.99839705788</v>
      </c>
      <c r="CA24" s="96">
        <f t="shared" si="26"/>
        <v>0.43115825221226511</v>
      </c>
      <c r="CB24" s="96">
        <f t="shared" si="27"/>
        <v>12.195390789082532</v>
      </c>
      <c r="CC24" s="96">
        <f t="shared" si="28"/>
        <v>0.88704700348024268</v>
      </c>
      <c r="CD24" s="78">
        <f>'a7'!AB25</f>
        <v>106199.55762505373</v>
      </c>
      <c r="CE24" s="78">
        <f>'a8'!S23</f>
        <v>1151.2788263264349</v>
      </c>
      <c r="CF24" s="78">
        <f>'a13'!AM25</f>
        <v>48319.013966717474</v>
      </c>
      <c r="CG24" s="78">
        <f>'a16'!AJ24</f>
        <v>-15730.236092975685</v>
      </c>
      <c r="CH24" s="78">
        <f>'a15'!EO23</f>
        <v>194827.44902800699</v>
      </c>
      <c r="CI24" s="78">
        <f>'a9'!AK24</f>
        <v>116572.20456973881</v>
      </c>
      <c r="CJ24" s="78">
        <f t="shared" si="29"/>
        <v>218194.85878339014</v>
      </c>
      <c r="CK24" s="96">
        <f t="shared" si="30"/>
        <v>0.46687652813453301</v>
      </c>
      <c r="CL24" s="96">
        <f t="shared" si="31"/>
        <v>12.293143790157554</v>
      </c>
      <c r="CM24" s="96">
        <f t="shared" si="32"/>
        <v>0.89036083742863414</v>
      </c>
      <c r="CN24" s="78">
        <f>'a7'!AE25</f>
        <v>151941.34708259447</v>
      </c>
      <c r="CO24" s="78">
        <f>'a8'!U23</f>
        <v>1363.5015098086762</v>
      </c>
      <c r="CP24" s="78">
        <f>'a13'!AQ25</f>
        <v>76794.68803323133</v>
      </c>
      <c r="CQ24" s="78">
        <f>'a16'!AN24</f>
        <v>-18576.885936918752</v>
      </c>
      <c r="CR24" s="78">
        <f>'a15'!FE23</f>
        <v>128566.00482140986</v>
      </c>
      <c r="CS24" s="78">
        <f>'a9'!AO24</f>
        <v>145492.35697912239</v>
      </c>
      <c r="CT24" s="78">
        <f t="shared" si="33"/>
        <v>194596.29853100318</v>
      </c>
      <c r="CU24" s="96">
        <f t="shared" si="34"/>
        <v>0.4253949494997713</v>
      </c>
      <c r="CV24" s="96">
        <f t="shared" si="35"/>
        <v>12.178682427643601</v>
      </c>
      <c r="CW24" s="96">
        <f t="shared" si="36"/>
        <v>0.88648058879476577</v>
      </c>
      <c r="CX24" s="78">
        <f>'a7'!AH25</f>
        <v>72108.690910224046</v>
      </c>
      <c r="CY24" s="78">
        <f>'a8'!W23</f>
        <v>851.07974198373381</v>
      </c>
      <c r="CZ24" s="78">
        <f>'a13'!AU25</f>
        <v>35710.786655759402</v>
      </c>
      <c r="DA24" s="78">
        <f>'a16'!AR24</f>
        <v>-10575.308143047561</v>
      </c>
      <c r="DB24" s="78">
        <f>'a15'!FU23</f>
        <v>148435.58806574624</v>
      </c>
      <c r="DC24" s="78">
        <f>'a9'!AS24</f>
        <v>30968.442313414591</v>
      </c>
      <c r="DD24" s="78">
        <f t="shared" si="37"/>
        <v>215562.39491725128</v>
      </c>
      <c r="DE24" s="96">
        <f t="shared" si="38"/>
        <v>0.46224917986843012</v>
      </c>
      <c r="DF24" s="96">
        <f t="shared" si="39"/>
        <v>12.281005682197495</v>
      </c>
      <c r="DG24" s="96">
        <f t="shared" si="40"/>
        <v>0.88994935467327174</v>
      </c>
    </row>
    <row r="25" spans="1:111">
      <c r="A25" s="1">
        <v>2000</v>
      </c>
      <c r="B25" s="78">
        <f>'a7'!D26</f>
        <v>87318.502769854254</v>
      </c>
      <c r="C25" s="78">
        <f>'a8'!C24</f>
        <v>1719.5289145801648</v>
      </c>
      <c r="D25" s="78">
        <f>'a13'!G26</f>
        <v>34740.66512861412</v>
      </c>
      <c r="E25" s="78">
        <f>'a16'!D25</f>
        <v>-10350.326677674993</v>
      </c>
      <c r="F25" s="78">
        <f>'a15'!Q24</f>
        <v>147400.42880954457</v>
      </c>
      <c r="G25" s="78">
        <f>'a9'!E25</f>
        <v>50147.818109309665</v>
      </c>
      <c r="H25" s="78">
        <f t="shared" si="0"/>
        <v>210680.98083560844</v>
      </c>
      <c r="I25" s="96">
        <f t="shared" si="41"/>
        <v>0.45366862410948205</v>
      </c>
      <c r="J25" s="96">
        <f t="shared" si="1"/>
        <v>12.258100329157061</v>
      </c>
      <c r="K25" s="96">
        <f t="shared" si="42"/>
        <v>0.88917286151530694</v>
      </c>
      <c r="L25" s="78">
        <f>'a7'!G26</f>
        <v>95265.604224514464</v>
      </c>
      <c r="M25" s="78">
        <f>'a8'!E24</f>
        <v>840.96324384524758</v>
      </c>
      <c r="N25" s="78">
        <f>'a13'!K26</f>
        <v>65561.784494929074</v>
      </c>
      <c r="O25" s="78">
        <f>'a16'!H25</f>
        <v>-9703.5196639342576</v>
      </c>
      <c r="P25" s="78">
        <f>'a15'!AG24</f>
        <v>133179.40976618978</v>
      </c>
      <c r="Q25" s="78">
        <f>'a9'!I25</f>
        <v>42381.758076390426</v>
      </c>
      <c r="R25" s="78">
        <f t="shared" si="2"/>
        <v>242762.48398915393</v>
      </c>
      <c r="S25" s="96">
        <f t="shared" si="3"/>
        <v>0.51006153035258828</v>
      </c>
      <c r="T25" s="96">
        <f t="shared" si="4"/>
        <v>12.39983881218099</v>
      </c>
      <c r="U25" s="96">
        <f t="shared" si="5"/>
        <v>0.89397780654689452</v>
      </c>
      <c r="V25" s="78">
        <f>'a7'!J26</f>
        <v>53066.608045724337</v>
      </c>
      <c r="W25" s="78">
        <f>'a8'!G24</f>
        <v>681.46845460540783</v>
      </c>
      <c r="X25" s="78">
        <f>'a13'!O26</f>
        <v>336.58145693072527</v>
      </c>
      <c r="Y25" s="78">
        <f>'a16'!L25</f>
        <v>-7323.5093974617057</v>
      </c>
      <c r="Z25" s="78">
        <f>'a15'!AW24</f>
        <v>138502.0348026882</v>
      </c>
      <c r="AA25" s="78">
        <f>'a9'!M25</f>
        <v>214972.26132873894</v>
      </c>
      <c r="AB25" s="78">
        <v>1.0000000000000001E-5</v>
      </c>
      <c r="AC25" s="96">
        <f t="shared" si="7"/>
        <v>8.3333333333333315E-2</v>
      </c>
      <c r="AD25" s="96">
        <f t="shared" si="8"/>
        <v>-11.512925464970229</v>
      </c>
      <c r="AE25" s="96">
        <f t="shared" si="9"/>
        <v>8.3333333333333329E-2</v>
      </c>
      <c r="AF25" s="78">
        <f>'a7'!M26</f>
        <v>69447.999134737809</v>
      </c>
      <c r="AG25" s="78">
        <f>'a8'!I24</f>
        <v>1173.6724704199198</v>
      </c>
      <c r="AH25" s="78">
        <f>'a13'!S26</f>
        <v>15797.180998654401</v>
      </c>
      <c r="AI25" s="78">
        <f>'a16'!P25</f>
        <v>-7523.6263945040564</v>
      </c>
      <c r="AJ25" s="78">
        <f>'a15'!BM24</f>
        <v>119798.70501820403</v>
      </c>
      <c r="AK25" s="78">
        <f>'a9'!Q25</f>
        <v>51946.012032221763</v>
      </c>
      <c r="AL25" s="78">
        <f t="shared" si="10"/>
        <v>146747.91919529031</v>
      </c>
      <c r="AM25" s="96">
        <f t="shared" si="11"/>
        <v>0.3412870086452221</v>
      </c>
      <c r="AN25" s="96">
        <f t="shared" si="12"/>
        <v>11.89647155834137</v>
      </c>
      <c r="AO25" s="96">
        <f t="shared" si="13"/>
        <v>0.87691361950467661</v>
      </c>
      <c r="AP25" s="78">
        <f>'a7'!P26</f>
        <v>61778.747183608102</v>
      </c>
      <c r="AQ25" s="78">
        <f>'a8'!K24</f>
        <v>756.8116378443126</v>
      </c>
      <c r="AR25" s="78">
        <f>'a13'!W26</f>
        <v>38747.017863197492</v>
      </c>
      <c r="AS25" s="78">
        <f>'a16'!T25</f>
        <v>-7941.7241857090403</v>
      </c>
      <c r="AT25" s="78">
        <f>'a15'!CC24</f>
        <v>149175.15752509423</v>
      </c>
      <c r="AU25" s="78">
        <f>'a9'!U25</f>
        <v>55517.075979954381</v>
      </c>
      <c r="AV25" s="78">
        <f t="shared" si="14"/>
        <v>186998.93404408073</v>
      </c>
      <c r="AW25" s="96">
        <f t="shared" si="15"/>
        <v>0.41204029273212628</v>
      </c>
      <c r="AX25" s="96">
        <f t="shared" si="16"/>
        <v>12.138858195521443</v>
      </c>
      <c r="AY25" s="96">
        <f t="shared" si="17"/>
        <v>0.885130544387702</v>
      </c>
      <c r="AZ25" s="78">
        <f>'a7'!S26</f>
        <v>74026.31878341992</v>
      </c>
      <c r="BA25" s="78">
        <f>'a8'!M24</f>
        <v>2168.8332571468804</v>
      </c>
      <c r="BB25" s="78">
        <f>'a13'!AA26</f>
        <v>18291.866284691798</v>
      </c>
      <c r="BC25" s="78">
        <f>'a16'!X25</f>
        <v>-8731.1197064283569</v>
      </c>
      <c r="BD25" s="78">
        <f>'a15'!CS24</f>
        <v>146490.23855771482</v>
      </c>
      <c r="BE25" s="78">
        <f>'a9'!Y25</f>
        <v>28185.124334207423</v>
      </c>
      <c r="BF25" s="78">
        <f t="shared" si="18"/>
        <v>204061.01284233763</v>
      </c>
      <c r="BG25" s="96">
        <f t="shared" si="43"/>
        <v>0.44203203611701364</v>
      </c>
      <c r="BH25" s="96">
        <f t="shared" si="19"/>
        <v>12.226174310670558</v>
      </c>
      <c r="BI25" s="96">
        <f t="shared" si="20"/>
        <v>0.88809056713320045</v>
      </c>
      <c r="BJ25" s="78">
        <f>'a7'!V26</f>
        <v>84094.120748522037</v>
      </c>
      <c r="BK25" s="78">
        <f>'a8'!O24</f>
        <v>2088.8807861484224</v>
      </c>
      <c r="BL25" s="78">
        <f>'a13'!AE26</f>
        <v>8309.7877752199474</v>
      </c>
      <c r="BM25" s="78">
        <f>'a16'!AB25</f>
        <v>-10643.924909961859</v>
      </c>
      <c r="BN25" s="78">
        <f>'a15'!DI24</f>
        <v>157167.03661075616</v>
      </c>
      <c r="BO25" s="78">
        <f>'a9'!AC25</f>
        <v>37900.183628036444</v>
      </c>
      <c r="BP25" s="78">
        <f t="shared" si="21"/>
        <v>203115.71738264826</v>
      </c>
      <c r="BQ25" s="96">
        <f t="shared" si="22"/>
        <v>0.44037039457936006</v>
      </c>
      <c r="BR25" s="96">
        <f t="shared" si="23"/>
        <v>12.221531131982635</v>
      </c>
      <c r="BS25" s="96">
        <f t="shared" si="24"/>
        <v>0.88793316303311898</v>
      </c>
      <c r="BT25" s="78">
        <f>'a7'!Y26</f>
        <v>74294.460186540207</v>
      </c>
      <c r="BU25" s="78">
        <f>'a8'!Q24</f>
        <v>1018.0308250669173</v>
      </c>
      <c r="BV25" s="78">
        <f>'a13'!AI26</f>
        <v>8459.515373410035</v>
      </c>
      <c r="BW25" s="78">
        <f>'a16'!AF25</f>
        <v>-8771.9902069428226</v>
      </c>
      <c r="BX25" s="78">
        <f>'a15'!DY24</f>
        <v>167912.90654276693</v>
      </c>
      <c r="BY25" s="78">
        <f>'a9'!AG25</f>
        <v>39961.64004467873</v>
      </c>
      <c r="BZ25" s="78">
        <f t="shared" si="25"/>
        <v>202951.28267616252</v>
      </c>
      <c r="CA25" s="96">
        <f t="shared" si="26"/>
        <v>0.44008135104727919</v>
      </c>
      <c r="CB25" s="96">
        <f t="shared" si="27"/>
        <v>12.220721242405547</v>
      </c>
      <c r="CC25" s="96">
        <f t="shared" si="28"/>
        <v>0.88790570771670418</v>
      </c>
      <c r="CD25" s="78">
        <f>'a7'!AB26</f>
        <v>108836.65073717329</v>
      </c>
      <c r="CE25" s="78">
        <f>'a8'!S24</f>
        <v>1187.0201922456615</v>
      </c>
      <c r="CF25" s="78">
        <f>'a13'!AM26</f>
        <v>76502.044798135961</v>
      </c>
      <c r="CG25" s="78">
        <f>'a16'!AJ25</f>
        <v>-13391.469063988125</v>
      </c>
      <c r="CH25" s="78">
        <f>'a15'!EO24</f>
        <v>197366.67600692561</v>
      </c>
      <c r="CI25" s="78">
        <f>'a9'!AK25</f>
        <v>125743.80413190187</v>
      </c>
      <c r="CJ25" s="78">
        <f t="shared" si="29"/>
        <v>244757.11853859056</v>
      </c>
      <c r="CK25" s="96">
        <f t="shared" si="30"/>
        <v>0.51356770145053476</v>
      </c>
      <c r="CL25" s="96">
        <f t="shared" si="31"/>
        <v>12.40802164490786</v>
      </c>
      <c r="CM25" s="96">
        <f t="shared" si="32"/>
        <v>0.89425520518004242</v>
      </c>
      <c r="CN25" s="78">
        <f>'a7'!AE26</f>
        <v>156576.23099409559</v>
      </c>
      <c r="CO25" s="78">
        <f>'a8'!U24</f>
        <v>1363.4254466583095</v>
      </c>
      <c r="CP25" s="78">
        <f>'a13'!AQ26</f>
        <v>147841.63020664535</v>
      </c>
      <c r="CQ25" s="78">
        <f>'a16'!AN25</f>
        <v>-15962.663271537778</v>
      </c>
      <c r="CR25" s="78">
        <f>'a15'!FE24</f>
        <v>129176.79392723119</v>
      </c>
      <c r="CS25" s="78">
        <f>'a9'!AO25</f>
        <v>152564.51948686433</v>
      </c>
      <c r="CT25" s="78">
        <f t="shared" si="33"/>
        <v>266430.89781622833</v>
      </c>
      <c r="CU25" s="96">
        <f t="shared" si="34"/>
        <v>0.55166589768803032</v>
      </c>
      <c r="CV25" s="96">
        <f t="shared" si="35"/>
        <v>12.492870193716536</v>
      </c>
      <c r="CW25" s="96">
        <f t="shared" si="36"/>
        <v>0.89713157724454962</v>
      </c>
      <c r="CX25" s="78">
        <f>'a7'!AH26</f>
        <v>72955.241469289933</v>
      </c>
      <c r="CY25" s="78">
        <f>'a8'!W24</f>
        <v>919.48217853402753</v>
      </c>
      <c r="CZ25" s="78">
        <f>'a13'!AU26</f>
        <v>50871.767249146185</v>
      </c>
      <c r="DA25" s="78">
        <f>'a16'!AR25</f>
        <v>-9035.2011671625351</v>
      </c>
      <c r="DB25" s="78">
        <f>'a15'!FU24</f>
        <v>150679.65617962394</v>
      </c>
      <c r="DC25" s="78">
        <f>'a9'!AS25</f>
        <v>32715.477245347123</v>
      </c>
      <c r="DD25" s="78">
        <f t="shared" si="37"/>
        <v>233675.46866408444</v>
      </c>
      <c r="DE25" s="96">
        <f t="shared" si="38"/>
        <v>0.49408836348432456</v>
      </c>
      <c r="DF25" s="96">
        <f t="shared" si="39"/>
        <v>12.36168854567233</v>
      </c>
      <c r="DG25" s="96">
        <f t="shared" si="40"/>
        <v>0.89268450969762891</v>
      </c>
    </row>
    <row r="26" spans="1:111">
      <c r="A26" s="1">
        <v>2001</v>
      </c>
      <c r="B26" s="78">
        <f>'a7'!D27</f>
        <v>88620.53721068459</v>
      </c>
      <c r="C26" s="78">
        <f>'a8'!C25</f>
        <v>1836.5681307397188</v>
      </c>
      <c r="D26" s="78">
        <f>'a13'!G27</f>
        <v>28570.552158164144</v>
      </c>
      <c r="E26" s="78">
        <f>'a16'!D26</f>
        <v>-9502.4980826173833</v>
      </c>
      <c r="F26" s="78">
        <f>'a15'!Q25</f>
        <v>149154.73916563744</v>
      </c>
      <c r="G26" s="78">
        <f>'a9'!E26</f>
        <v>52509.47507720397</v>
      </c>
      <c r="H26" s="78">
        <f t="shared" si="0"/>
        <v>206170.42350540453</v>
      </c>
      <c r="I26" s="96">
        <f t="shared" si="41"/>
        <v>0.44573996081060441</v>
      </c>
      <c r="J26" s="96">
        <f t="shared" si="1"/>
        <v>12.236458404318805</v>
      </c>
      <c r="K26" s="96">
        <f t="shared" si="42"/>
        <v>0.88843919866660825</v>
      </c>
      <c r="L26" s="78">
        <f>'a7'!G27</f>
        <v>97916.65868524996</v>
      </c>
      <c r="M26" s="78">
        <f>'a8'!E25</f>
        <v>860.07746443799977</v>
      </c>
      <c r="N26" s="78">
        <f>'a13'!K27</f>
        <v>52994.152712534829</v>
      </c>
      <c r="O26" s="78">
        <f>'a16'!H26</f>
        <v>-9164.4284227799617</v>
      </c>
      <c r="P26" s="78">
        <f>'a15'!AG25</f>
        <v>135317.67746169583</v>
      </c>
      <c r="Q26" s="78">
        <f>'a9'!I26</f>
        <v>45131.367706216588</v>
      </c>
      <c r="R26" s="78">
        <f t="shared" si="2"/>
        <v>232792.77019492205</v>
      </c>
      <c r="S26" s="96">
        <f t="shared" si="3"/>
        <v>0.49253675501466632</v>
      </c>
      <c r="T26" s="96">
        <f t="shared" si="4"/>
        <v>12.35790393849344</v>
      </c>
      <c r="U26" s="96">
        <f t="shared" si="5"/>
        <v>0.89255621123504669</v>
      </c>
      <c r="V26" s="78">
        <f>'a7'!J27</f>
        <v>54161.636117513626</v>
      </c>
      <c r="W26" s="78">
        <f>'a8'!G25</f>
        <v>731.71624044195664</v>
      </c>
      <c r="X26" s="78">
        <f>'a13'!O27</f>
        <v>168.36617662190028</v>
      </c>
      <c r="Y26" s="78">
        <f>'a16'!L26</f>
        <v>-6575.9435383197942</v>
      </c>
      <c r="Z26" s="78">
        <f>'a15'!AW25</f>
        <v>144106.12049466575</v>
      </c>
      <c r="AA26" s="78">
        <f>'a9'!M26</f>
        <v>233959.80879181213</v>
      </c>
      <c r="AB26" s="78">
        <v>1.0000000000000001E-5</v>
      </c>
      <c r="AC26" s="96">
        <f t="shared" si="7"/>
        <v>8.3333333333333315E-2</v>
      </c>
      <c r="AD26" s="96">
        <f t="shared" si="8"/>
        <v>-11.512925464970229</v>
      </c>
      <c r="AE26" s="96">
        <f t="shared" si="9"/>
        <v>8.3333333333333329E-2</v>
      </c>
      <c r="AF26" s="78">
        <f>'a7'!M27</f>
        <v>71081.422507812385</v>
      </c>
      <c r="AG26" s="78">
        <f>'a8'!I25</f>
        <v>1207.5144719429829</v>
      </c>
      <c r="AH26" s="78">
        <f>'a13'!S27</f>
        <v>14487.916661795764</v>
      </c>
      <c r="AI26" s="78">
        <f>'a16'!P26</f>
        <v>-7084.7944818099268</v>
      </c>
      <c r="AJ26" s="78">
        <f>'a15'!BM25</f>
        <v>122312.18465458302</v>
      </c>
      <c r="AK26" s="78">
        <f>'a9'!Q26</f>
        <v>54901.990685131866</v>
      </c>
      <c r="AL26" s="78">
        <f t="shared" si="10"/>
        <v>147102.25312919237</v>
      </c>
      <c r="AM26" s="96">
        <f t="shared" si="11"/>
        <v>0.34190985727602513</v>
      </c>
      <c r="AN26" s="96">
        <f t="shared" si="12"/>
        <v>11.898883223461976</v>
      </c>
      <c r="AO26" s="96">
        <f t="shared" si="13"/>
        <v>0.87699537513019121</v>
      </c>
      <c r="AP26" s="78">
        <f>'a7'!P27</f>
        <v>62474.993998559657</v>
      </c>
      <c r="AQ26" s="78">
        <f>'a8'!K25</f>
        <v>744.17860286468749</v>
      </c>
      <c r="AR26" s="78">
        <f>'a13'!W27</f>
        <v>32381.958542036635</v>
      </c>
      <c r="AS26" s="78">
        <f>'a16'!T26</f>
        <v>-7386.9085084643502</v>
      </c>
      <c r="AT26" s="78">
        <f>'a15'!CC25</f>
        <v>151590.15712361128</v>
      </c>
      <c r="AU26" s="78">
        <f>'a9'!U26</f>
        <v>59340.306632921791</v>
      </c>
      <c r="AV26" s="78">
        <f t="shared" si="14"/>
        <v>180464.07312568612</v>
      </c>
      <c r="AW26" s="96">
        <f t="shared" si="15"/>
        <v>0.4005533060619883</v>
      </c>
      <c r="AX26" s="96">
        <f t="shared" si="16"/>
        <v>12.103286996088888</v>
      </c>
      <c r="AY26" s="96">
        <f t="shared" si="17"/>
        <v>0.88392467810259301</v>
      </c>
      <c r="AZ26" s="78">
        <f>'a7'!S27</f>
        <v>74704.561211477499</v>
      </c>
      <c r="BA26" s="78">
        <f>'a8'!M25</f>
        <v>2369.107583415625</v>
      </c>
      <c r="BB26" s="78">
        <f>'a13'!AA27</f>
        <v>14779.354105267153</v>
      </c>
      <c r="BC26" s="78">
        <f>'a16'!X26</f>
        <v>-8065.9094362102906</v>
      </c>
      <c r="BD26" s="78">
        <f>'a15'!CS25</f>
        <v>148928.14301363268</v>
      </c>
      <c r="BE26" s="78">
        <f>'a9'!Y26</f>
        <v>29450.256125794793</v>
      </c>
      <c r="BF26" s="78">
        <f t="shared" si="18"/>
        <v>203265.00035178789</v>
      </c>
      <c r="BG26" s="96">
        <f t="shared" si="43"/>
        <v>0.44063280436864244</v>
      </c>
      <c r="BH26" s="96">
        <f t="shared" si="19"/>
        <v>12.22226582715561</v>
      </c>
      <c r="BI26" s="96">
        <f t="shared" si="20"/>
        <v>0.88795806925368648</v>
      </c>
      <c r="BJ26" s="78">
        <f>'a7'!V27</f>
        <v>84515.833281081606</v>
      </c>
      <c r="BK26" s="78">
        <f>'a8'!O25</f>
        <v>2182.0488178474634</v>
      </c>
      <c r="BL26" s="78">
        <f>'a13'!AE27</f>
        <v>6479.1557230326025</v>
      </c>
      <c r="BM26" s="78">
        <f>'a16'!AB26</f>
        <v>-9708.4052684460548</v>
      </c>
      <c r="BN26" s="78">
        <f>'a15'!DI25</f>
        <v>158491.46602781268</v>
      </c>
      <c r="BO26" s="78">
        <f>'a9'!AC26</f>
        <v>39313.31824137691</v>
      </c>
      <c r="BP26" s="78">
        <f t="shared" si="21"/>
        <v>202646.78033995139</v>
      </c>
      <c r="BQ26" s="96">
        <f t="shared" si="22"/>
        <v>0.43954609646102821</v>
      </c>
      <c r="BR26" s="96">
        <f t="shared" si="23"/>
        <v>12.219219744143178</v>
      </c>
      <c r="BS26" s="96">
        <f t="shared" si="24"/>
        <v>0.88785480681483353</v>
      </c>
      <c r="BT26" s="78">
        <f>'a7'!Y27</f>
        <v>74868.818033547155</v>
      </c>
      <c r="BU26" s="78">
        <f>'a8'!Q25</f>
        <v>1113.3749155415674</v>
      </c>
      <c r="BV26" s="78">
        <f>'a13'!AI27</f>
        <v>5354.3927916727744</v>
      </c>
      <c r="BW26" s="78">
        <f>'a16'!AF26</f>
        <v>-8052.0049952639347</v>
      </c>
      <c r="BX26" s="78">
        <f>'a15'!DY25</f>
        <v>167683.9449300108</v>
      </c>
      <c r="BY26" s="78">
        <f>'a9'!AG26</f>
        <v>41923.696403269685</v>
      </c>
      <c r="BZ26" s="78">
        <f t="shared" si="25"/>
        <v>199044.82927223868</v>
      </c>
      <c r="CA26" s="96">
        <f t="shared" si="26"/>
        <v>0.43321458238322447</v>
      </c>
      <c r="CB26" s="96">
        <f t="shared" si="27"/>
        <v>12.201285351061356</v>
      </c>
      <c r="CC26" s="96">
        <f t="shared" si="28"/>
        <v>0.88724682956620937</v>
      </c>
      <c r="CD26" s="78">
        <f>'a7'!AB27</f>
        <v>111163.43193976639</v>
      </c>
      <c r="CE26" s="78">
        <f>'a8'!S25</f>
        <v>1215.7094454425392</v>
      </c>
      <c r="CF26" s="78">
        <f>'a13'!AM27</f>
        <v>59743.874897954796</v>
      </c>
      <c r="CG26" s="78">
        <f>'a16'!AJ26</f>
        <v>-12206.310369716699</v>
      </c>
      <c r="CH26" s="78">
        <f>'a15'!EO25</f>
        <v>198294.50345002039</v>
      </c>
      <c r="CI26" s="78">
        <f>'a9'!AK26</f>
        <v>134898.39044234398</v>
      </c>
      <c r="CJ26" s="78">
        <f t="shared" si="29"/>
        <v>223312.81892112343</v>
      </c>
      <c r="CK26" s="96">
        <f t="shared" si="30"/>
        <v>0.47587288484580675</v>
      </c>
      <c r="CL26" s="96">
        <f t="shared" si="31"/>
        <v>12.316328842902998</v>
      </c>
      <c r="CM26" s="96">
        <f t="shared" si="32"/>
        <v>0.89114681242723415</v>
      </c>
      <c r="CN26" s="78">
        <f>'a7'!AE27</f>
        <v>162150.25761026097</v>
      </c>
      <c r="CO26" s="78">
        <f>'a8'!U25</f>
        <v>1521.8559972375076</v>
      </c>
      <c r="CP26" s="78">
        <f>'a13'!AQ27</f>
        <v>113005.3643717762</v>
      </c>
      <c r="CQ26" s="78">
        <f>'a16'!AN26</f>
        <v>-14538.100492259244</v>
      </c>
      <c r="CR26" s="78">
        <f>'a15'!FE25</f>
        <v>133099.26852815531</v>
      </c>
      <c r="CS26" s="78">
        <f>'a9'!AO26</f>
        <v>159215.59222267458</v>
      </c>
      <c r="CT26" s="78">
        <f t="shared" si="33"/>
        <v>236023.05379249615</v>
      </c>
      <c r="CU26" s="96">
        <f t="shared" si="34"/>
        <v>0.49821495155005863</v>
      </c>
      <c r="CV26" s="96">
        <f t="shared" si="35"/>
        <v>12.371684764798248</v>
      </c>
      <c r="CW26" s="96">
        <f t="shared" si="36"/>
        <v>0.89302338226349121</v>
      </c>
      <c r="CX26" s="78">
        <f>'a7'!AH27</f>
        <v>73993.549099204058</v>
      </c>
      <c r="CY26" s="78">
        <f>'a8'!W25</f>
        <v>1000.5028268681244</v>
      </c>
      <c r="CZ26" s="78">
        <f>'a13'!AU27</f>
        <v>45050.654866401921</v>
      </c>
      <c r="DA26" s="78">
        <f>'a16'!AR26</f>
        <v>-8219.163110857613</v>
      </c>
      <c r="DB26" s="78">
        <f>'a15'!FU25</f>
        <v>151382.25709444861</v>
      </c>
      <c r="DC26" s="78">
        <f>'a9'!AS26</f>
        <v>34421.026337696916</v>
      </c>
      <c r="DD26" s="78">
        <f t="shared" si="37"/>
        <v>228786.77443836819</v>
      </c>
      <c r="DE26" s="96">
        <f t="shared" si="38"/>
        <v>0.48549501067904732</v>
      </c>
      <c r="DF26" s="96">
        <f t="shared" si="39"/>
        <v>12.340545732788952</v>
      </c>
      <c r="DG26" s="96">
        <f t="shared" si="40"/>
        <v>0.89196776678102374</v>
      </c>
    </row>
    <row r="27" spans="1:111">
      <c r="A27" s="1">
        <v>2002</v>
      </c>
      <c r="B27" s="78">
        <f>'a7'!D28</f>
        <v>89805.768665314899</v>
      </c>
      <c r="C27" s="78">
        <f>'a8'!C26</f>
        <v>1930.4798307427734</v>
      </c>
      <c r="D27" s="78">
        <f>'a13'!G28</f>
        <v>23857.06003903264</v>
      </c>
      <c r="E27" s="78">
        <f>'a16'!D27</f>
        <v>-9572.5095746266998</v>
      </c>
      <c r="F27" s="78">
        <f>'a15'!Q26</f>
        <v>150632.60659452868</v>
      </c>
      <c r="G27" s="78">
        <f>'a9'!E27</f>
        <v>54830.310214345656</v>
      </c>
      <c r="H27" s="78">
        <f t="shared" si="0"/>
        <v>201823.09534064663</v>
      </c>
      <c r="I27" s="96">
        <f t="shared" si="41"/>
        <v>0.43809822194226483</v>
      </c>
      <c r="J27" s="96">
        <f t="shared" si="1"/>
        <v>12.215146827036209</v>
      </c>
      <c r="K27" s="96">
        <f t="shared" si="42"/>
        <v>0.88771673462441858</v>
      </c>
      <c r="L27" s="78">
        <f>'a7'!G28</f>
        <v>99724.532754807195</v>
      </c>
      <c r="M27" s="78">
        <f>'a8'!E26</f>
        <v>881.64918447450441</v>
      </c>
      <c r="N27" s="78">
        <f>'a13'!K28</f>
        <v>76665.144880159569</v>
      </c>
      <c r="O27" s="78">
        <f>'a16'!H27</f>
        <v>-10554.033651116768</v>
      </c>
      <c r="P27" s="78">
        <f>'a15'!AG26</f>
        <v>137644.67075396367</v>
      </c>
      <c r="Q27" s="78">
        <f>'a9'!I27</f>
        <v>48101.730066758057</v>
      </c>
      <c r="R27" s="78">
        <f t="shared" si="2"/>
        <v>256260.2338555301</v>
      </c>
      <c r="S27" s="96">
        <f t="shared" si="3"/>
        <v>0.53378789189694542</v>
      </c>
      <c r="T27" s="96">
        <f t="shared" si="4"/>
        <v>12.453948745634484</v>
      </c>
      <c r="U27" s="96">
        <f t="shared" si="5"/>
        <v>0.89581213728305031</v>
      </c>
      <c r="V27" s="78">
        <f>'a7'!J28</f>
        <v>55318.527177089418</v>
      </c>
      <c r="W27" s="78">
        <f>'a8'!G26</f>
        <v>723.26125073056687</v>
      </c>
      <c r="X27" s="78">
        <f>'a13'!O28</f>
        <v>213.40362603235192</v>
      </c>
      <c r="Y27" s="78">
        <f>'a16'!L27</f>
        <v>-6790.8513324254836</v>
      </c>
      <c r="Z27" s="78">
        <f>'a15'!AW26</f>
        <v>147144.71877395353</v>
      </c>
      <c r="AA27" s="78">
        <f>'a9'!M27</f>
        <v>252159.80288232758</v>
      </c>
      <c r="AB27" s="78">
        <v>1.0000000000000001E-5</v>
      </c>
      <c r="AC27" s="96">
        <f t="shared" si="7"/>
        <v>8.3333333333333315E-2</v>
      </c>
      <c r="AD27" s="96">
        <f t="shared" si="8"/>
        <v>-11.512925464970229</v>
      </c>
      <c r="AE27" s="96">
        <f t="shared" si="9"/>
        <v>8.3333333333333329E-2</v>
      </c>
      <c r="AF27" s="78">
        <f>'a7'!M28</f>
        <v>72492.004204542653</v>
      </c>
      <c r="AG27" s="78">
        <f>'a8'!I26</f>
        <v>1233.9883594477635</v>
      </c>
      <c r="AH27" s="78">
        <f>'a13'!S28</f>
        <v>10644.098533773378</v>
      </c>
      <c r="AI27" s="78">
        <f>'a16'!P27</f>
        <v>-7276.1111897307246</v>
      </c>
      <c r="AJ27" s="78">
        <f>'a15'!BM26</f>
        <v>122823.28593920845</v>
      </c>
      <c r="AK27" s="78">
        <f>'a9'!Q27</f>
        <v>57511.211117808838</v>
      </c>
      <c r="AL27" s="78">
        <f t="shared" si="10"/>
        <v>142406.05472943268</v>
      </c>
      <c r="AM27" s="96">
        <f t="shared" si="11"/>
        <v>0.33365487387362164</v>
      </c>
      <c r="AN27" s="96">
        <f t="shared" si="12"/>
        <v>11.866437796223462</v>
      </c>
      <c r="AO27" s="96">
        <f t="shared" si="13"/>
        <v>0.875895472753071</v>
      </c>
      <c r="AP27" s="78">
        <f>'a7'!P28</f>
        <v>63387.743337087588</v>
      </c>
      <c r="AQ27" s="78">
        <f>'a8'!K26</f>
        <v>788.6603716178347</v>
      </c>
      <c r="AR27" s="78">
        <f>'a13'!W28</f>
        <v>27701.407721918466</v>
      </c>
      <c r="AS27" s="78">
        <f>'a16'!T27</f>
        <v>-7648.4611548311577</v>
      </c>
      <c r="AT27" s="78">
        <f>'a15'!CC26</f>
        <v>152714.91174965142</v>
      </c>
      <c r="AU27" s="78">
        <f>'a9'!U27</f>
        <v>62921.522827777684</v>
      </c>
      <c r="AV27" s="78">
        <f t="shared" si="14"/>
        <v>174022.73919766647</v>
      </c>
      <c r="AW27" s="96">
        <f t="shared" si="15"/>
        <v>0.38923072125214259</v>
      </c>
      <c r="AX27" s="96">
        <f t="shared" si="16"/>
        <v>12.066941254702179</v>
      </c>
      <c r="AY27" s="96">
        <f t="shared" si="17"/>
        <v>0.88269255478809439</v>
      </c>
      <c r="AZ27" s="78">
        <f>'a7'!S28</f>
        <v>75779.503916870119</v>
      </c>
      <c r="BA27" s="78">
        <f>'a8'!M26</f>
        <v>2532.500830460317</v>
      </c>
      <c r="BB27" s="78">
        <f>'a13'!AA28</f>
        <v>12358.831004765447</v>
      </c>
      <c r="BC27" s="78">
        <f>'a16'!X27</f>
        <v>-8136.259760192067</v>
      </c>
      <c r="BD27" s="78">
        <f>'a15'!CS26</f>
        <v>150079.09536411846</v>
      </c>
      <c r="BE27" s="78">
        <f>'a9'!Y27</f>
        <v>30708.236693307463</v>
      </c>
      <c r="BF27" s="78">
        <f t="shared" si="18"/>
        <v>201905.4346627148</v>
      </c>
      <c r="BG27" s="96">
        <f t="shared" si="43"/>
        <v>0.43824295810525843</v>
      </c>
      <c r="BH27" s="96">
        <f t="shared" si="19"/>
        <v>12.215554721535065</v>
      </c>
      <c r="BI27" s="96">
        <f t="shared" si="20"/>
        <v>0.88773056227802316</v>
      </c>
      <c r="BJ27" s="78">
        <f>'a7'!V28</f>
        <v>85070.381821859017</v>
      </c>
      <c r="BK27" s="78">
        <f>'a8'!O26</f>
        <v>2253.3990332866056</v>
      </c>
      <c r="BL27" s="78">
        <f>'a13'!AE28</f>
        <v>5519.5325016331881</v>
      </c>
      <c r="BM27" s="78">
        <f>'a16'!AB27</f>
        <v>-9759.8813036784031</v>
      </c>
      <c r="BN27" s="78">
        <f>'a15'!DI26</f>
        <v>160267.1319440341</v>
      </c>
      <c r="BO27" s="78">
        <f>'a9'!AC27</f>
        <v>40787.601357033724</v>
      </c>
      <c r="BP27" s="78">
        <f t="shared" si="21"/>
        <v>202562.9626401008</v>
      </c>
      <c r="BQ27" s="96">
        <f t="shared" si="22"/>
        <v>0.43939876160372543</v>
      </c>
      <c r="BR27" s="96">
        <f t="shared" si="23"/>
        <v>12.21880604381885</v>
      </c>
      <c r="BS27" s="96">
        <f t="shared" si="24"/>
        <v>0.88784078234331709</v>
      </c>
      <c r="BT27" s="78">
        <f>'a7'!Y28</f>
        <v>75268.008437943077</v>
      </c>
      <c r="BU27" s="78">
        <f>'a8'!Q26</f>
        <v>1140.3326762803888</v>
      </c>
      <c r="BV27" s="78">
        <f>'a13'!AI28</f>
        <v>4896.9229544113387</v>
      </c>
      <c r="BW27" s="78">
        <f>'a16'!AF27</f>
        <v>-8051.7693351516145</v>
      </c>
      <c r="BX27" s="78">
        <f>'a15'!DY26</f>
        <v>168655.75571211532</v>
      </c>
      <c r="BY27" s="78">
        <f>'a9'!AG27</f>
        <v>43887.810825665256</v>
      </c>
      <c r="BZ27" s="78">
        <f t="shared" si="25"/>
        <v>198021.43961993326</v>
      </c>
      <c r="CA27" s="96">
        <f t="shared" si="26"/>
        <v>0.43141566677642107</v>
      </c>
      <c r="CB27" s="96">
        <f t="shared" si="27"/>
        <v>12.196130584723472</v>
      </c>
      <c r="CC27" s="96">
        <f t="shared" si="28"/>
        <v>0.88707208260705062</v>
      </c>
      <c r="CD27" s="78">
        <f>'a7'!AB28</f>
        <v>112362.77433846271</v>
      </c>
      <c r="CE27" s="78">
        <f>'a8'!S26</f>
        <v>1247.9848155159425</v>
      </c>
      <c r="CF27" s="78">
        <f>'a13'!AM28</f>
        <v>59340.574112158502</v>
      </c>
      <c r="CG27" s="78">
        <f>'a16'!AJ27</f>
        <v>-12061.209109483771</v>
      </c>
      <c r="CH27" s="78">
        <f>'a15'!EO26</f>
        <v>201145.04006563537</v>
      </c>
      <c r="CI27" s="78">
        <f>'a9'!AK27</f>
        <v>143714.74383723197</v>
      </c>
      <c r="CJ27" s="78">
        <f t="shared" si="29"/>
        <v>218320.42038505679</v>
      </c>
      <c r="CK27" s="96">
        <f t="shared" si="30"/>
        <v>0.46709724047449519</v>
      </c>
      <c r="CL27" s="96">
        <f t="shared" si="31"/>
        <v>12.293719080925698</v>
      </c>
      <c r="CM27" s="96">
        <f t="shared" si="32"/>
        <v>0.89038033982811748</v>
      </c>
      <c r="CN27" s="78">
        <f>'a7'!AE28</f>
        <v>165197.61196434376</v>
      </c>
      <c r="CO27" s="78">
        <f>'a8'!U26</f>
        <v>1659.9385825920933</v>
      </c>
      <c r="CP27" s="78">
        <f>'a13'!AQ28</f>
        <v>98092.076871136276</v>
      </c>
      <c r="CQ27" s="78">
        <f>'a16'!AN27</f>
        <v>-14370.549489452165</v>
      </c>
      <c r="CR27" s="78">
        <f>'a15'!FE26</f>
        <v>134176.01479566793</v>
      </c>
      <c r="CS27" s="78">
        <f>'a9'!AO27</f>
        <v>164747.13293026591</v>
      </c>
      <c r="CT27" s="78">
        <f t="shared" si="33"/>
        <v>220007.95979402197</v>
      </c>
      <c r="CU27" s="96">
        <f t="shared" si="34"/>
        <v>0.47006359935162906</v>
      </c>
      <c r="CV27" s="96">
        <f t="shared" si="35"/>
        <v>12.301419005561904</v>
      </c>
      <c r="CW27" s="96">
        <f t="shared" si="36"/>
        <v>0.89064136784136416</v>
      </c>
      <c r="CX27" s="78">
        <f>'a7'!AH28</f>
        <v>75139.907583444612</v>
      </c>
      <c r="CY27" s="78">
        <f>'a8'!W26</f>
        <v>1064.243845480768</v>
      </c>
      <c r="CZ27" s="78">
        <f>'a13'!AU28</f>
        <v>36796.357787926951</v>
      </c>
      <c r="DA27" s="78">
        <f>'a16'!AR27</f>
        <v>-8393.1458201221667</v>
      </c>
      <c r="DB27" s="78">
        <f>'a15'!FU26</f>
        <v>152913.05884618772</v>
      </c>
      <c r="DC27" s="78">
        <f>'a9'!AS27</f>
        <v>36131.379184661782</v>
      </c>
      <c r="DD27" s="78">
        <f t="shared" si="37"/>
        <v>221389.04305825609</v>
      </c>
      <c r="DE27" s="96">
        <f t="shared" si="38"/>
        <v>0.47249126923545964</v>
      </c>
      <c r="DF27" s="96">
        <f t="shared" si="39"/>
        <v>12.307676808683599</v>
      </c>
      <c r="DG27" s="96">
        <f t="shared" si="40"/>
        <v>0.89085350782887329</v>
      </c>
    </row>
    <row r="28" spans="1:111">
      <c r="A28" s="1">
        <v>2003</v>
      </c>
      <c r="B28" s="78">
        <f>'a7'!D29</f>
        <v>91365.075267914697</v>
      </c>
      <c r="C28" s="78">
        <f>'a8'!C27</f>
        <v>2006.0025228140994</v>
      </c>
      <c r="D28" s="78">
        <f>'a13'!G29</f>
        <v>25525.501361677329</v>
      </c>
      <c r="E28" s="78">
        <f>'a16'!D28</f>
        <v>-9932.9631966335419</v>
      </c>
      <c r="F28" s="78">
        <f>'a15'!Q27</f>
        <v>152925.00600814566</v>
      </c>
      <c r="G28" s="78">
        <f>'a9'!E28</f>
        <v>57270.330576005901</v>
      </c>
      <c r="H28" s="78">
        <f t="shared" si="0"/>
        <v>204618.29138791235</v>
      </c>
      <c r="I28" s="96">
        <f t="shared" si="41"/>
        <v>0.44301162103924996</v>
      </c>
      <c r="J28" s="96">
        <f t="shared" ref="J28:J33" si="44">LN(H28)</f>
        <v>12.22890152922659</v>
      </c>
      <c r="K28" s="96">
        <f t="shared" si="42"/>
        <v>0.88818302004345662</v>
      </c>
      <c r="L28" s="78">
        <f>'a7'!G29</f>
        <v>101608.80609652837</v>
      </c>
      <c r="M28" s="78">
        <f>'a8'!E27</f>
        <v>920.03417820888444</v>
      </c>
      <c r="N28" s="78">
        <f>'a13'!K29</f>
        <v>78007.462317116602</v>
      </c>
      <c r="O28" s="78">
        <f>'a16'!H28</f>
        <v>-11592.717500838724</v>
      </c>
      <c r="P28" s="78">
        <f>'a15'!AG27</f>
        <v>139559.23296621061</v>
      </c>
      <c r="Q28" s="78">
        <f>'a9'!I28</f>
        <v>50867.327723714981</v>
      </c>
      <c r="R28" s="78">
        <f t="shared" si="2"/>
        <v>257635.49033351074</v>
      </c>
      <c r="S28" s="96">
        <f t="shared" si="3"/>
        <v>0.53620531944863459</v>
      </c>
      <c r="T28" s="96">
        <f t="shared" ref="T28:T33" si="45">LN(R28)</f>
        <v>12.459301036756317</v>
      </c>
      <c r="U28" s="96">
        <f t="shared" si="5"/>
        <v>0.89599358034695786</v>
      </c>
      <c r="V28" s="78">
        <f>'a7'!J29</f>
        <v>56687.095105190667</v>
      </c>
      <c r="W28" s="78">
        <f>'a8'!G27</f>
        <v>779.72993652852574</v>
      </c>
      <c r="X28" s="78">
        <f>'a13'!O29</f>
        <v>142.64395461377347</v>
      </c>
      <c r="Y28" s="78">
        <f>'a16'!L28</f>
        <v>-7103.7673155219563</v>
      </c>
      <c r="Z28" s="78">
        <f>'a15'!AW27</f>
        <v>148822.69878902985</v>
      </c>
      <c r="AA28" s="78">
        <f>'a9'!M28</f>
        <v>271718.89074149402</v>
      </c>
      <c r="AB28" s="78">
        <v>1.0000000000000001E-5</v>
      </c>
      <c r="AC28" s="96">
        <f t="shared" si="7"/>
        <v>8.3333333333333315E-2</v>
      </c>
      <c r="AD28" s="96">
        <f t="shared" ref="AD28:AD33" si="46">LN(AB28)</f>
        <v>-11.512925464970229</v>
      </c>
      <c r="AE28" s="96">
        <f t="shared" si="9"/>
        <v>8.3333333333333329E-2</v>
      </c>
      <c r="AF28" s="78">
        <f>'a7'!M29</f>
        <v>73752.528748012453</v>
      </c>
      <c r="AG28" s="78">
        <f>'a8'!I27</f>
        <v>1249.8440361004439</v>
      </c>
      <c r="AH28" s="78">
        <f>'a13'!S29</f>
        <v>9684.9261859056223</v>
      </c>
      <c r="AI28" s="78">
        <f>'a16'!P28</f>
        <v>-7552.7437305727526</v>
      </c>
      <c r="AJ28" s="78">
        <f>'a15'!BM27</f>
        <v>124867.05704002343</v>
      </c>
      <c r="AK28" s="78">
        <f>'a9'!Q28</f>
        <v>60368.188805301972</v>
      </c>
      <c r="AL28" s="78">
        <f t="shared" si="10"/>
        <v>141633.42347416724</v>
      </c>
      <c r="AM28" s="96">
        <f t="shared" si="11"/>
        <v>0.33229674168978529</v>
      </c>
      <c r="AN28" s="96">
        <f t="shared" ref="AN28:AN33" si="47">LN(AL28)</f>
        <v>11.86099747387258</v>
      </c>
      <c r="AO28" s="96">
        <f t="shared" si="13"/>
        <v>0.87571104542400391</v>
      </c>
      <c r="AP28" s="78">
        <f>'a7'!P29</f>
        <v>64680.20831526431</v>
      </c>
      <c r="AQ28" s="78">
        <f>'a8'!K27</f>
        <v>812.60566208680871</v>
      </c>
      <c r="AR28" s="78">
        <f>'a13'!W29</f>
        <v>20747.237661811843</v>
      </c>
      <c r="AS28" s="78">
        <f>'a16'!T28</f>
        <v>-8065.5333994586063</v>
      </c>
      <c r="AT28" s="78">
        <f>'a15'!CC27</f>
        <v>154378.79815368677</v>
      </c>
      <c r="AU28" s="78">
        <f>'a9'!U28</f>
        <v>66417.352395982351</v>
      </c>
      <c r="AV28" s="78">
        <f t="shared" si="14"/>
        <v>166135.96399740875</v>
      </c>
      <c r="AW28" s="96">
        <f t="shared" si="15"/>
        <v>0.3753673379717542</v>
      </c>
      <c r="AX28" s="96">
        <f t="shared" ref="AX28:AX33" si="48">LN(AV28)</f>
        <v>12.020561792317254</v>
      </c>
      <c r="AY28" s="96">
        <f t="shared" si="17"/>
        <v>0.88112028759149608</v>
      </c>
      <c r="AZ28" s="78">
        <f>'a7'!S29</f>
        <v>77057.578576263477</v>
      </c>
      <c r="BA28" s="78">
        <f>'a8'!M27</f>
        <v>2617.1047855840288</v>
      </c>
      <c r="BB28" s="78">
        <f>'a13'!AA29</f>
        <v>9284.3409482185452</v>
      </c>
      <c r="BC28" s="78">
        <f>'a16'!X28</f>
        <v>-8422.5425580956908</v>
      </c>
      <c r="BD28" s="78">
        <f>'a15'!CS27</f>
        <v>152919.6614142707</v>
      </c>
      <c r="BE28" s="78">
        <f>'a9'!Y28</f>
        <v>32025.135365396327</v>
      </c>
      <c r="BF28" s="78">
        <f t="shared" si="18"/>
        <v>201431.00780084473</v>
      </c>
      <c r="BG28" s="96">
        <f t="shared" si="43"/>
        <v>0.43740900997593912</v>
      </c>
      <c r="BH28" s="96">
        <f t="shared" ref="BH28:BH33" si="49">LN(BF28)</f>
        <v>12.213202208691074</v>
      </c>
      <c r="BI28" s="96">
        <f t="shared" si="20"/>
        <v>0.88765081191904993</v>
      </c>
      <c r="BJ28" s="78">
        <f>'a7'!V29</f>
        <v>86130.799583406799</v>
      </c>
      <c r="BK28" s="78">
        <f>'a8'!O27</f>
        <v>2345.0313224808838</v>
      </c>
      <c r="BL28" s="78">
        <f>'a13'!AE29</f>
        <v>4579.232498878875</v>
      </c>
      <c r="BM28" s="78">
        <f>'a16'!AB28</f>
        <v>-10031.314798391975</v>
      </c>
      <c r="BN28" s="78">
        <f>'a15'!DI27</f>
        <v>162658.8618330512</v>
      </c>
      <c r="BO28" s="78">
        <f>'a9'!AC28</f>
        <v>42390.368246650905</v>
      </c>
      <c r="BP28" s="78">
        <f t="shared" si="21"/>
        <v>203292.24219277487</v>
      </c>
      <c r="BQ28" s="96">
        <f t="shared" si="22"/>
        <v>0.44068069011069494</v>
      </c>
      <c r="BR28" s="96">
        <f t="shared" ref="BR28:BR33" si="50">LN(BP28)</f>
        <v>12.222399839482421</v>
      </c>
      <c r="BS28" s="96">
        <f t="shared" si="24"/>
        <v>0.88796261228145246</v>
      </c>
      <c r="BT28" s="78">
        <f>'a7'!Y29</f>
        <v>75607.857022540469</v>
      </c>
      <c r="BU28" s="78">
        <f>'a8'!Q27</f>
        <v>1149.8836365886441</v>
      </c>
      <c r="BV28" s="78">
        <f>'a13'!AI29</f>
        <v>5278.4124196874163</v>
      </c>
      <c r="BW28" s="78">
        <f>'a16'!AF28</f>
        <v>-8346.7824188666546</v>
      </c>
      <c r="BX28" s="78">
        <f>'a15'!DY27</f>
        <v>170291.04222464585</v>
      </c>
      <c r="BY28" s="78">
        <f>'a9'!AG28</f>
        <v>45824.575723301292</v>
      </c>
      <c r="BZ28" s="78">
        <f t="shared" si="25"/>
        <v>198155.83716129442</v>
      </c>
      <c r="CA28" s="96">
        <f t="shared" si="26"/>
        <v>0.43165191094219502</v>
      </c>
      <c r="CB28" s="96">
        <f t="shared" ref="CB28:CB33" si="51">LN(BZ28)</f>
        <v>12.196809056480401</v>
      </c>
      <c r="CC28" s="96">
        <f t="shared" si="28"/>
        <v>0.88709508284966632</v>
      </c>
      <c r="CD28" s="78">
        <f>'a7'!AB29</f>
        <v>113788.23066562557</v>
      </c>
      <c r="CE28" s="78">
        <f>'a8'!S27</f>
        <v>1223.4214451026007</v>
      </c>
      <c r="CF28" s="78">
        <f>'a13'!AM29</f>
        <v>70212.179465329493</v>
      </c>
      <c r="CG28" s="78">
        <f>'a16'!AJ28</f>
        <v>-12973.864949241066</v>
      </c>
      <c r="CH28" s="78">
        <f>'a15'!EO27</f>
        <v>205036.42453935373</v>
      </c>
      <c r="CI28" s="78">
        <f>'a9'!AK28</f>
        <v>152240.78600829365</v>
      </c>
      <c r="CJ28" s="78">
        <f t="shared" si="29"/>
        <v>225045.60515787665</v>
      </c>
      <c r="CK28" s="96">
        <f t="shared" si="30"/>
        <v>0.47891877865324112</v>
      </c>
      <c r="CL28" s="96">
        <f t="shared" ref="CL28:CL33" si="52">LN(CJ28)</f>
        <v>12.32405835023836</v>
      </c>
      <c r="CM28" s="96">
        <f t="shared" si="32"/>
        <v>0.89140884329616477</v>
      </c>
      <c r="CN28" s="78">
        <f>'a7'!AE29</f>
        <v>169346.21190582032</v>
      </c>
      <c r="CO28" s="78">
        <f>'a8'!U27</f>
        <v>1749.8857233515496</v>
      </c>
      <c r="CP28" s="78">
        <f>'a13'!AQ29</f>
        <v>123590.44624022432</v>
      </c>
      <c r="CQ28" s="78">
        <f>'a16'!AN28</f>
        <v>-15037.453761039171</v>
      </c>
      <c r="CR28" s="78">
        <f>'a15'!FE27</f>
        <v>134771.59150099335</v>
      </c>
      <c r="CS28" s="78">
        <f>'a9'!AO28</f>
        <v>171178.72761423312</v>
      </c>
      <c r="CT28" s="78">
        <f t="shared" si="33"/>
        <v>243241.95399511725</v>
      </c>
      <c r="CU28" s="96">
        <f t="shared" si="34"/>
        <v>0.51090434332688262</v>
      </c>
      <c r="CV28" s="96">
        <f t="shared" ref="CV28:CV33" si="53">LN(CT28)</f>
        <v>12.401811922399927</v>
      </c>
      <c r="CW28" s="96">
        <f t="shared" si="36"/>
        <v>0.89404469512888718</v>
      </c>
      <c r="CX28" s="78">
        <f>'a7'!AH29</f>
        <v>76691.085086563602</v>
      </c>
      <c r="CY28" s="78">
        <f>'a8'!W27</f>
        <v>1129.5963953776497</v>
      </c>
      <c r="CZ28" s="78">
        <f>'a13'!AU29</f>
        <v>33240.912631641411</v>
      </c>
      <c r="DA28" s="78">
        <f>'a16'!AR28</f>
        <v>-8785.6839231617869</v>
      </c>
      <c r="DB28" s="78">
        <f>'a15'!FU27</f>
        <v>155920.38749137678</v>
      </c>
      <c r="DC28" s="78">
        <f>'a9'!AS28</f>
        <v>37856.043958968286</v>
      </c>
      <c r="DD28" s="78">
        <f t="shared" si="37"/>
        <v>220340.25372282937</v>
      </c>
      <c r="DE28" s="96">
        <f t="shared" si="38"/>
        <v>0.47064770603399692</v>
      </c>
      <c r="DF28" s="96">
        <f t="shared" ref="DF28:DF33" si="54">LN(DD28)</f>
        <v>12.302928238399382</v>
      </c>
      <c r="DG28" s="96">
        <f t="shared" si="40"/>
        <v>0.89069253094590173</v>
      </c>
    </row>
    <row r="29" spans="1:111">
      <c r="A29" s="1">
        <v>2004</v>
      </c>
      <c r="B29" s="78">
        <f>'a7'!D30</f>
        <v>93409.762573748099</v>
      </c>
      <c r="C29" s="78">
        <f>'a8'!C28</f>
        <v>2080.4207052109609</v>
      </c>
      <c r="D29" s="78">
        <f>'a13'!G30</f>
        <v>31214.88391212593</v>
      </c>
      <c r="E29" s="78">
        <f>'a16'!D29</f>
        <v>-7555.0569772216468</v>
      </c>
      <c r="F29" s="78">
        <f>'a15'!Q28</f>
        <v>153829.93322637479</v>
      </c>
      <c r="G29" s="78">
        <f>'a9'!E29</f>
        <v>59648.397859761695</v>
      </c>
      <c r="H29" s="78">
        <f t="shared" si="0"/>
        <v>213331.54558047644</v>
      </c>
      <c r="I29" s="96">
        <f t="shared" si="41"/>
        <v>0.45832779012278357</v>
      </c>
      <c r="J29" s="96">
        <f t="shared" si="44"/>
        <v>12.270602786541115</v>
      </c>
      <c r="K29" s="96">
        <f t="shared" si="42"/>
        <v>0.88959669574302347</v>
      </c>
      <c r="L29" s="78">
        <f>'a7'!G30</f>
        <v>104407.80560585826</v>
      </c>
      <c r="M29" s="78">
        <f>'a8'!E28</f>
        <v>933.47222678543471</v>
      </c>
      <c r="N29" s="78">
        <f>'a13'!K30</f>
        <v>98033.561013146376</v>
      </c>
      <c r="O29" s="78">
        <f>'a16'!H29</f>
        <v>-8596.5469557393117</v>
      </c>
      <c r="P29" s="78">
        <f>'a15'!AG28</f>
        <v>139078.44824327287</v>
      </c>
      <c r="Q29" s="78">
        <f>'a9'!I29</f>
        <v>53518.00255894992</v>
      </c>
      <c r="R29" s="78">
        <f t="shared" si="2"/>
        <v>280338.73757437366</v>
      </c>
      <c r="S29" s="96">
        <f t="shared" si="3"/>
        <v>0.57611311575544677</v>
      </c>
      <c r="T29" s="96">
        <f t="shared" si="45"/>
        <v>12.543753928012123</v>
      </c>
      <c r="U29" s="96">
        <f t="shared" si="5"/>
        <v>0.89885653959123224</v>
      </c>
      <c r="V29" s="78">
        <f>'a7'!J30</f>
        <v>57793.434049970951</v>
      </c>
      <c r="W29" s="78">
        <f>'a8'!G28</f>
        <v>791.69087739686233</v>
      </c>
      <c r="X29" s="78">
        <f>'a13'!O30</f>
        <v>6.9881855261107946</v>
      </c>
      <c r="Y29" s="78">
        <f>'a16'!L29</f>
        <v>-5449.257799244062</v>
      </c>
      <c r="Z29" s="78">
        <f>'a15'!AW28</f>
        <v>153155.86947503159</v>
      </c>
      <c r="AA29" s="78">
        <f>'a9'!M29</f>
        <v>292486.67047525424</v>
      </c>
      <c r="AB29" s="78">
        <v>1.0000000000000001E-5</v>
      </c>
      <c r="AC29" s="96">
        <f t="shared" si="7"/>
        <v>8.3333333333333315E-2</v>
      </c>
      <c r="AD29" s="96">
        <f t="shared" si="46"/>
        <v>-11.512925464970229</v>
      </c>
      <c r="AE29" s="96">
        <f t="shared" si="9"/>
        <v>8.3333333333333329E-2</v>
      </c>
      <c r="AF29" s="78">
        <f>'a7'!M30</f>
        <v>75051.294930954042</v>
      </c>
      <c r="AG29" s="78">
        <f>'a8'!I28</f>
        <v>1282.3732738510787</v>
      </c>
      <c r="AH29" s="78">
        <f>'a13'!S30</f>
        <v>10541.944046422515</v>
      </c>
      <c r="AI29" s="78">
        <f>'a16'!P29</f>
        <v>-5654.8622928439954</v>
      </c>
      <c r="AJ29" s="78">
        <f>'a15'!BM28</f>
        <v>125780.4583372327</v>
      </c>
      <c r="AK29" s="78">
        <f>'a9'!Q29</f>
        <v>63462.340689801196</v>
      </c>
      <c r="AL29" s="78">
        <f t="shared" si="10"/>
        <v>143538.86760581512</v>
      </c>
      <c r="AM29" s="96">
        <f t="shared" si="11"/>
        <v>0.33564613376013847</v>
      </c>
      <c r="AN29" s="96">
        <f t="shared" si="47"/>
        <v>11.874361131903306</v>
      </c>
      <c r="AO29" s="96">
        <f t="shared" si="13"/>
        <v>0.87616407441717958</v>
      </c>
      <c r="AP29" s="78">
        <f>'a7'!P30</f>
        <v>66213.96041466789</v>
      </c>
      <c r="AQ29" s="78">
        <f>'a8'!K28</f>
        <v>836.64812341293725</v>
      </c>
      <c r="AR29" s="78">
        <f>'a13'!W30</f>
        <v>30425.734697022704</v>
      </c>
      <c r="AS29" s="78">
        <f>'a16'!T29</f>
        <v>-6163.7541022536889</v>
      </c>
      <c r="AT29" s="78">
        <f>'a15'!CC28</f>
        <v>155856.40425964893</v>
      </c>
      <c r="AU29" s="78">
        <f>'a9'!U29</f>
        <v>70072.516205216874</v>
      </c>
      <c r="AV29" s="78">
        <f t="shared" si="14"/>
        <v>177096.47718728188</v>
      </c>
      <c r="AW29" s="96">
        <f t="shared" si="15"/>
        <v>0.39463374172268118</v>
      </c>
      <c r="AX29" s="96">
        <f t="shared" si="48"/>
        <v>12.084449931914596</v>
      </c>
      <c r="AY29" s="96">
        <f t="shared" si="17"/>
        <v>0.88328610023733756</v>
      </c>
      <c r="AZ29" s="78">
        <f>'a7'!S30</f>
        <v>78868.542476435163</v>
      </c>
      <c r="BA29" s="78">
        <f>'a8'!M28</f>
        <v>2621.825231999087</v>
      </c>
      <c r="BB29" s="78">
        <f>'a13'!AA30</f>
        <v>13378.52446865236</v>
      </c>
      <c r="BC29" s="78">
        <f>'a16'!X29</f>
        <v>-6388.4202953477152</v>
      </c>
      <c r="BD29" s="78">
        <f>'a15'!CS28</f>
        <v>154095.42098739394</v>
      </c>
      <c r="BE29" s="78">
        <f>'a9'!Y29</f>
        <v>33310.851442710082</v>
      </c>
      <c r="BF29" s="78">
        <f t="shared" si="18"/>
        <v>209265.04142642274</v>
      </c>
      <c r="BG29" s="96">
        <f t="shared" si="43"/>
        <v>0.45117968405059633</v>
      </c>
      <c r="BH29" s="96">
        <f t="shared" si="49"/>
        <v>12.251356868331843</v>
      </c>
      <c r="BI29" s="96">
        <f t="shared" si="20"/>
        <v>0.88894425769581809</v>
      </c>
      <c r="BJ29" s="78">
        <f>'a7'!V30</f>
        <v>87438.317203491024</v>
      </c>
      <c r="BK29" s="78">
        <f>'a8'!O28</f>
        <v>2479.3766590611358</v>
      </c>
      <c r="BL29" s="78">
        <f>'a13'!AE30</f>
        <v>6805.0437008117278</v>
      </c>
      <c r="BM29" s="78">
        <f>'a16'!AB29</f>
        <v>-7588.063606719048</v>
      </c>
      <c r="BN29" s="78">
        <f>'a15'!DI28</f>
        <v>163562.83371898881</v>
      </c>
      <c r="BO29" s="78">
        <f>'a9'!AC29</f>
        <v>43950.651693183689</v>
      </c>
      <c r="BP29" s="78">
        <f t="shared" si="21"/>
        <v>208746.85598244995</v>
      </c>
      <c r="BQ29" s="96">
        <f t="shared" si="22"/>
        <v>0.45026881703109789</v>
      </c>
      <c r="BR29" s="96">
        <f t="shared" si="50"/>
        <v>12.248877581437766</v>
      </c>
      <c r="BS29" s="96">
        <f t="shared" si="24"/>
        <v>0.88886020968719381</v>
      </c>
      <c r="BT29" s="78">
        <f>'a7'!Y30</f>
        <v>76211.305804960284</v>
      </c>
      <c r="BU29" s="78">
        <f>'a8'!Q28</f>
        <v>1176.2319324808777</v>
      </c>
      <c r="BV29" s="78">
        <f>'a13'!AI30</f>
        <v>8249.5110603507092</v>
      </c>
      <c r="BW29" s="78">
        <f>'a16'!AF29</f>
        <v>-6325.3669665386997</v>
      </c>
      <c r="BX29" s="78">
        <f>'a15'!DY28</f>
        <v>171596.81597382779</v>
      </c>
      <c r="BY29" s="78">
        <f>'a9'!AG29</f>
        <v>47659.142786527962</v>
      </c>
      <c r="BZ29" s="78">
        <f t="shared" si="25"/>
        <v>203249.355018553</v>
      </c>
      <c r="CA29" s="96">
        <f t="shared" si="26"/>
        <v>0.44060530298237527</v>
      </c>
      <c r="CB29" s="96">
        <f t="shared" si="51"/>
        <v>12.222188854064569</v>
      </c>
      <c r="CC29" s="96">
        <f t="shared" si="28"/>
        <v>0.8879554598602214</v>
      </c>
      <c r="CD29" s="78">
        <f>'a7'!AB30</f>
        <v>115087.69326259448</v>
      </c>
      <c r="CE29" s="78">
        <f>'a8'!S28</f>
        <v>1212.2938022607425</v>
      </c>
      <c r="CF29" s="78">
        <f>'a13'!AM30</f>
        <v>83338.589957457109</v>
      </c>
      <c r="CG29" s="78">
        <f>'a16'!AJ29</f>
        <v>-10123.690228180956</v>
      </c>
      <c r="CH29" s="78">
        <f>'a15'!EO28</f>
        <v>206206.13032949562</v>
      </c>
      <c r="CI29" s="78">
        <f>'a9'!AK29</f>
        <v>160769.53091189734</v>
      </c>
      <c r="CJ29" s="78">
        <f t="shared" si="29"/>
        <v>234951.48621172967</v>
      </c>
      <c r="CK29" s="96">
        <f t="shared" si="30"/>
        <v>0.49633134872053736</v>
      </c>
      <c r="CL29" s="96">
        <f t="shared" si="52"/>
        <v>12.36713433016207</v>
      </c>
      <c r="CM29" s="96">
        <f t="shared" si="32"/>
        <v>0.89286912219360626</v>
      </c>
      <c r="CN29" s="78">
        <f>'a7'!AE30</f>
        <v>174652.66584904658</v>
      </c>
      <c r="CO29" s="78">
        <f>'a8'!U28</f>
        <v>1787.1544721471914</v>
      </c>
      <c r="CP29" s="78">
        <f>'a13'!AQ30</f>
        <v>128011.28429050725</v>
      </c>
      <c r="CQ29" s="78">
        <f>'a16'!AN29</f>
        <v>-11620.815108771154</v>
      </c>
      <c r="CR29" s="78">
        <f>'a15'!FE28</f>
        <v>135222.05883260071</v>
      </c>
      <c r="CS29" s="78">
        <f>'a9'!AO29</f>
        <v>177226.74301237386</v>
      </c>
      <c r="CT29" s="78">
        <f t="shared" si="33"/>
        <v>250825.60532315675</v>
      </c>
      <c r="CU29" s="96">
        <f t="shared" si="34"/>
        <v>0.52423489508674537</v>
      </c>
      <c r="CV29" s="96">
        <f t="shared" si="53"/>
        <v>12.432513177119544</v>
      </c>
      <c r="CW29" s="96">
        <f t="shared" si="36"/>
        <v>0.89508546992893656</v>
      </c>
      <c r="CX29" s="78">
        <f>'a7'!AH30</f>
        <v>79013.131757214447</v>
      </c>
      <c r="CY29" s="78">
        <f>'a8'!W28</f>
        <v>1238.0731683194763</v>
      </c>
      <c r="CZ29" s="78">
        <f>'a13'!AU30</f>
        <v>42724.803105176761</v>
      </c>
      <c r="DA29" s="78">
        <f>'a16'!AR29</f>
        <v>-6753.260768630078</v>
      </c>
      <c r="DB29" s="78">
        <f>'a15'!FU28</f>
        <v>156803.99009707407</v>
      </c>
      <c r="DC29" s="78">
        <f>'a9'!AS29</f>
        <v>39539.222985453649</v>
      </c>
      <c r="DD29" s="78">
        <f t="shared" si="37"/>
        <v>233487.51437370104</v>
      </c>
      <c r="DE29" s="96">
        <f t="shared" si="38"/>
        <v>0.4937579771983438</v>
      </c>
      <c r="DF29" s="96">
        <f t="shared" si="54"/>
        <v>12.360883883028459</v>
      </c>
      <c r="DG29" s="96">
        <f t="shared" si="40"/>
        <v>0.89265723157463595</v>
      </c>
    </row>
    <row r="30" spans="1:111">
      <c r="A30" s="1">
        <v>2005</v>
      </c>
      <c r="B30" s="78">
        <f>'a7'!D31</f>
        <v>96016.800525670813</v>
      </c>
      <c r="C30" s="78">
        <f>'a8'!C29</f>
        <v>2143.1438207580859</v>
      </c>
      <c r="D30" s="78">
        <f>'a13'!G31</f>
        <v>35692.918303229075</v>
      </c>
      <c r="E30" s="78">
        <f>'a16'!D30</f>
        <v>-7405.225264418199</v>
      </c>
      <c r="F30" s="78">
        <f>'a15'!Q29</f>
        <v>156039.52021259014</v>
      </c>
      <c r="G30" s="78">
        <f>'a9'!E30</f>
        <v>61926.576445409031</v>
      </c>
      <c r="H30" s="78">
        <f t="shared" si="0"/>
        <v>220560.5811524209</v>
      </c>
      <c r="I30" s="96">
        <f t="shared" si="41"/>
        <v>0.47103499786444109</v>
      </c>
      <c r="J30" s="96">
        <f t="shared" si="44"/>
        <v>12.303927680589116</v>
      </c>
      <c r="K30" s="96">
        <f t="shared" si="42"/>
        <v>0.89072641210986991</v>
      </c>
      <c r="L30" s="78">
        <f>'a7'!G31</f>
        <v>108163.59860945848</v>
      </c>
      <c r="M30" s="78">
        <f>'a8'!E29</f>
        <v>997.41023307902287</v>
      </c>
      <c r="N30" s="78">
        <f>'a13'!K31</f>
        <v>196301.0270258933</v>
      </c>
      <c r="O30" s="78">
        <f>'a16'!H30</f>
        <v>-8532.4693025700126</v>
      </c>
      <c r="P30" s="78">
        <f>'a15'!AG29</f>
        <v>141271.14707242587</v>
      </c>
      <c r="Q30" s="78">
        <f>'a9'!I30</f>
        <v>56242.42121054016</v>
      </c>
      <c r="R30" s="78">
        <f t="shared" si="2"/>
        <v>381958.29242774646</v>
      </c>
      <c r="S30" s="96">
        <f t="shared" si="3"/>
        <v>0.75474009597782221</v>
      </c>
      <c r="T30" s="96">
        <f t="shared" si="45"/>
        <v>12.853066699501591</v>
      </c>
      <c r="U30" s="96">
        <f t="shared" si="5"/>
        <v>0.90934226536497287</v>
      </c>
      <c r="V30" s="78">
        <f>'a7'!J31</f>
        <v>59313.07219840074</v>
      </c>
      <c r="W30" s="78">
        <f>'a8'!G29</f>
        <v>948.83532274887011</v>
      </c>
      <c r="X30" s="78">
        <f>'a13'!O31</f>
        <v>10.727167082471444</v>
      </c>
      <c r="Y30" s="78">
        <f>'a16'!L30</f>
        <v>-5387.7443502382885</v>
      </c>
      <c r="Z30" s="78">
        <f>'a15'!AW29</f>
        <v>156626.09781462993</v>
      </c>
      <c r="AA30" s="78">
        <f>'a9'!M30</f>
        <v>312668.01485928992</v>
      </c>
      <c r="AB30" s="78">
        <v>1.0000000000000001E-5</v>
      </c>
      <c r="AC30" s="96">
        <f t="shared" si="7"/>
        <v>8.3333333333333315E-2</v>
      </c>
      <c r="AD30" s="96">
        <f t="shared" si="46"/>
        <v>-11.512925464970229</v>
      </c>
      <c r="AE30" s="96">
        <f t="shared" si="9"/>
        <v>8.3333333333333329E-2</v>
      </c>
      <c r="AF30" s="78">
        <f>'a7'!M31</f>
        <v>76623.315698679857</v>
      </c>
      <c r="AG30" s="78">
        <f>'a8'!I29</f>
        <v>1323.1321021061362</v>
      </c>
      <c r="AH30" s="78">
        <f>'a13'!S31</f>
        <v>10622.907424259805</v>
      </c>
      <c r="AI30" s="78">
        <f>'a16'!P30</f>
        <v>-5495.4385570079312</v>
      </c>
      <c r="AJ30" s="78">
        <f>'a15'!BM29</f>
        <v>126369.13727926843</v>
      </c>
      <c r="AK30" s="78">
        <f>'a9'!Q30</f>
        <v>66711.848164931289</v>
      </c>
      <c r="AL30" s="78">
        <f t="shared" si="10"/>
        <v>142731.20578237501</v>
      </c>
      <c r="AM30" s="96">
        <f t="shared" si="11"/>
        <v>0.33422642479988796</v>
      </c>
      <c r="AN30" s="96">
        <f t="shared" si="47"/>
        <v>11.868718460583471</v>
      </c>
      <c r="AO30" s="96">
        <f t="shared" si="13"/>
        <v>0.87597278744313645</v>
      </c>
      <c r="AP30" s="78">
        <f>'a7'!P31</f>
        <v>68234.105155088444</v>
      </c>
      <c r="AQ30" s="78">
        <f>'a8'!K29</f>
        <v>899.66406303262988</v>
      </c>
      <c r="AR30" s="78">
        <f>'a13'!W31</f>
        <v>24797.778115780675</v>
      </c>
      <c r="AS30" s="78">
        <f>'a16'!T30</f>
        <v>-5964.4894269541046</v>
      </c>
      <c r="AT30" s="78">
        <f>'a15'!CC29</f>
        <v>157589.10104847231</v>
      </c>
      <c r="AU30" s="78">
        <f>'a9'!U30</f>
        <v>73562.412241978105</v>
      </c>
      <c r="AV30" s="78">
        <f t="shared" si="14"/>
        <v>171993.74671344185</v>
      </c>
      <c r="AW30" s="96">
        <f t="shared" si="15"/>
        <v>0.38566415573358764</v>
      </c>
      <c r="AX30" s="96">
        <f t="shared" si="48"/>
        <v>12.055213398817484</v>
      </c>
      <c r="AY30" s="96">
        <f t="shared" si="17"/>
        <v>0.88229497960835435</v>
      </c>
      <c r="AZ30" s="78">
        <f>'a7'!S31</f>
        <v>80607.259061428151</v>
      </c>
      <c r="BA30" s="78">
        <f>'a8'!M29</f>
        <v>2614.2666678625642</v>
      </c>
      <c r="BB30" s="78">
        <f>'a13'!AA31</f>
        <v>11323.242721957946</v>
      </c>
      <c r="BC30" s="78">
        <f>'a16'!X30</f>
        <v>-6177.9006883098764</v>
      </c>
      <c r="BD30" s="78">
        <f>'a15'!CS29</f>
        <v>156780.46238367513</v>
      </c>
      <c r="BE30" s="78">
        <f>'a9'!Y30</f>
        <v>34534.90518296459</v>
      </c>
      <c r="BF30" s="78">
        <f t="shared" si="18"/>
        <v>210612.4249636493</v>
      </c>
      <c r="BG30" s="96">
        <f t="shared" si="43"/>
        <v>0.45354811651227561</v>
      </c>
      <c r="BH30" s="96">
        <f t="shared" si="49"/>
        <v>12.257774874869762</v>
      </c>
      <c r="BI30" s="96">
        <f t="shared" si="20"/>
        <v>0.88916182859095638</v>
      </c>
      <c r="BJ30" s="78">
        <f>'a7'!V31</f>
        <v>89006.304982423098</v>
      </c>
      <c r="BK30" s="78">
        <f>'a8'!O29</f>
        <v>2584.1544305246298</v>
      </c>
      <c r="BL30" s="78">
        <f>'a13'!AE31</f>
        <v>6215.1657204631765</v>
      </c>
      <c r="BM30" s="78">
        <f>'a16'!AB30</f>
        <v>-7429.0675612647756</v>
      </c>
      <c r="BN30" s="78">
        <f>'a15'!DI29</f>
        <v>165223.33514863648</v>
      </c>
      <c r="BO30" s="78">
        <f>'a9'!AC30</f>
        <v>45511.531147984577</v>
      </c>
      <c r="BP30" s="78">
        <f t="shared" si="21"/>
        <v>210088.36157279802</v>
      </c>
      <c r="BQ30" s="96">
        <f t="shared" si="22"/>
        <v>0.45262691723042542</v>
      </c>
      <c r="BR30" s="96">
        <f t="shared" si="50"/>
        <v>12.255283490595264</v>
      </c>
      <c r="BS30" s="96">
        <f t="shared" si="24"/>
        <v>0.88907737048024349</v>
      </c>
      <c r="BT30" s="78">
        <f>'a7'!Y31</f>
        <v>77173.706401960852</v>
      </c>
      <c r="BU30" s="78">
        <f>'a8'!Q29</f>
        <v>1239.1110990406225</v>
      </c>
      <c r="BV30" s="78">
        <f>'a13'!AI31</f>
        <v>8472.646279257282</v>
      </c>
      <c r="BW30" s="78">
        <f>'a16'!AF30</f>
        <v>-6207.0081776545512</v>
      </c>
      <c r="BX30" s="78">
        <f>'a15'!DY29</f>
        <v>173224.11123423118</v>
      </c>
      <c r="BY30" s="78">
        <f>'a9'!AG30</f>
        <v>49601.534024488981</v>
      </c>
      <c r="BZ30" s="78">
        <f t="shared" si="25"/>
        <v>204301.03281234641</v>
      </c>
      <c r="CA30" s="96">
        <f t="shared" si="26"/>
        <v>0.44245394351955636</v>
      </c>
      <c r="CB30" s="96">
        <f t="shared" si="51"/>
        <v>12.227349836164185</v>
      </c>
      <c r="CC30" s="96">
        <f t="shared" si="28"/>
        <v>0.88813041753416144</v>
      </c>
      <c r="CD30" s="78">
        <f>'a7'!AB31</f>
        <v>118392.55158530448</v>
      </c>
      <c r="CE30" s="78">
        <f>'a8'!S29</f>
        <v>1224.9622546552591</v>
      </c>
      <c r="CF30" s="78">
        <f>'a13'!AM31</f>
        <v>104607.37133383741</v>
      </c>
      <c r="CG30" s="78">
        <f>'a16'!AJ30</f>
        <v>-9999.995071686244</v>
      </c>
      <c r="CH30" s="78">
        <f>'a15'!EO29</f>
        <v>209421.04776000476</v>
      </c>
      <c r="CI30" s="78">
        <f>'a9'!AK30</f>
        <v>170047.1496466127</v>
      </c>
      <c r="CJ30" s="78">
        <f t="shared" si="29"/>
        <v>253598.78821550298</v>
      </c>
      <c r="CK30" s="96">
        <f t="shared" si="30"/>
        <v>0.52910959943256664</v>
      </c>
      <c r="CL30" s="96">
        <f t="shared" si="52"/>
        <v>12.443508723203756</v>
      </c>
      <c r="CM30" s="96">
        <f t="shared" si="32"/>
        <v>0.89545821975241247</v>
      </c>
      <c r="CN30" s="78">
        <f>'a7'!AE31</f>
        <v>182003.37892351302</v>
      </c>
      <c r="CO30" s="78">
        <f>'a8'!U29</f>
        <v>1809.8795581148352</v>
      </c>
      <c r="CP30" s="78">
        <f>'a13'!AQ31</f>
        <v>146192.44862194508</v>
      </c>
      <c r="CQ30" s="78">
        <f>'a16'!AN30</f>
        <v>-11343.809455195242</v>
      </c>
      <c r="CR30" s="78">
        <f>'a15'!FE29</f>
        <v>139608.70188819134</v>
      </c>
      <c r="CS30" s="78">
        <f>'a9'!AO30</f>
        <v>181486.36010654535</v>
      </c>
      <c r="CT30" s="78">
        <f t="shared" si="33"/>
        <v>276784.23943002359</v>
      </c>
      <c r="CU30" s="96">
        <f t="shared" si="34"/>
        <v>0.56986501448549498</v>
      </c>
      <c r="CV30" s="96">
        <f t="shared" si="53"/>
        <v>12.530993562629247</v>
      </c>
      <c r="CW30" s="96">
        <f t="shared" si="36"/>
        <v>0.8984239622633281</v>
      </c>
      <c r="CX30" s="78">
        <f>'a7'!AH31</f>
        <v>81849.600887689463</v>
      </c>
      <c r="CY30" s="78">
        <f>'a8'!W29</f>
        <v>1342.9258194945642</v>
      </c>
      <c r="CZ30" s="78">
        <f>'a13'!AU31</f>
        <v>45732.72577855378</v>
      </c>
      <c r="DA30" s="78">
        <f>'a16'!AR30</f>
        <v>-6734.7534079906518</v>
      </c>
      <c r="DB30" s="78">
        <f>'a15'!FU29</f>
        <v>158973.72587819974</v>
      </c>
      <c r="DC30" s="78">
        <f>'a9'!AS30</f>
        <v>41043.412174015408</v>
      </c>
      <c r="DD30" s="78">
        <f t="shared" si="37"/>
        <v>240120.81278193148</v>
      </c>
      <c r="DE30" s="96">
        <f t="shared" si="38"/>
        <v>0.50541799741084881</v>
      </c>
      <c r="DF30" s="96">
        <f t="shared" si="54"/>
        <v>12.388897462258983</v>
      </c>
      <c r="DG30" s="96">
        <f t="shared" si="40"/>
        <v>0.89360689397731574</v>
      </c>
    </row>
    <row r="31" spans="1:111">
      <c r="A31" s="1">
        <v>2006</v>
      </c>
      <c r="B31" s="78">
        <f>'a7'!D32</f>
        <v>98782.561537388858</v>
      </c>
      <c r="C31" s="78">
        <f>'a8'!C30</f>
        <v>2166.7932509893562</v>
      </c>
      <c r="D31" s="78">
        <f>'a13'!G32</f>
        <v>34969.512717818616</v>
      </c>
      <c r="E31" s="78">
        <f>'a16'!D31</f>
        <v>-4684.0790156774801</v>
      </c>
      <c r="F31" s="78">
        <f>'a15'!Q30</f>
        <v>157881.10983582071</v>
      </c>
      <c r="G31" s="78">
        <f>'a9'!E31</f>
        <v>64078.250398385608</v>
      </c>
      <c r="H31" s="78">
        <f t="shared" si="0"/>
        <v>225037.64792795447</v>
      </c>
      <c r="I31" s="96">
        <f t="shared" si="41"/>
        <v>0.47890479142456271</v>
      </c>
      <c r="J31" s="96">
        <f t="shared" si="44"/>
        <v>12.324022991313679</v>
      </c>
      <c r="K31" s="96">
        <f t="shared" si="42"/>
        <v>0.89140764462600952</v>
      </c>
      <c r="L31" s="78">
        <f>'a7'!G32</f>
        <v>110975.10340937578</v>
      </c>
      <c r="M31" s="78">
        <f>'a8'!E30</f>
        <v>1049.7618450739533</v>
      </c>
      <c r="N31" s="78">
        <f>'a13'!K32</f>
        <v>215284.5322273926</v>
      </c>
      <c r="O31" s="78">
        <f>'a16'!H31</f>
        <v>-5557.1828773528987</v>
      </c>
      <c r="P31" s="78">
        <f>'a15'!AG30</f>
        <v>142383.62550822675</v>
      </c>
      <c r="Q31" s="78">
        <f>'a9'!I31</f>
        <v>58996.545591067908</v>
      </c>
      <c r="R31" s="78">
        <f t="shared" si="2"/>
        <v>405139.2945216482</v>
      </c>
      <c r="S31" s="96">
        <f t="shared" si="3"/>
        <v>0.79548769036097944</v>
      </c>
      <c r="T31" s="96">
        <f t="shared" si="45"/>
        <v>12.911986224046363</v>
      </c>
      <c r="U31" s="96">
        <f t="shared" si="5"/>
        <v>0.91133964159396152</v>
      </c>
      <c r="V31" s="78">
        <f>'a7'!J32</f>
        <v>61537.568816322979</v>
      </c>
      <c r="W31" s="78">
        <f>'a8'!G30</f>
        <v>1051.7382694916114</v>
      </c>
      <c r="X31" s="78">
        <f>'a13'!O32</f>
        <v>10.699164351126425</v>
      </c>
      <c r="Y31" s="78">
        <f>'a16'!L31</f>
        <v>-3451.2624064927991</v>
      </c>
      <c r="Z31" s="78">
        <f>'a15'!AW30</f>
        <v>157514.4066810103</v>
      </c>
      <c r="AA31" s="78">
        <f>'a9'!M31</f>
        <v>332770.20677379647</v>
      </c>
      <c r="AB31" s="78">
        <v>1.0000000000000001E-5</v>
      </c>
      <c r="AC31" s="96">
        <f t="shared" si="7"/>
        <v>8.3333333333333315E-2</v>
      </c>
      <c r="AD31" s="96">
        <f t="shared" si="46"/>
        <v>-11.512925464970229</v>
      </c>
      <c r="AE31" s="96">
        <f t="shared" si="9"/>
        <v>8.3333333333333329E-2</v>
      </c>
      <c r="AF31" s="78">
        <f>'a7'!M32</f>
        <v>77957.568222868125</v>
      </c>
      <c r="AG31" s="78">
        <f>'a8'!I30</f>
        <v>1351.9824455528521</v>
      </c>
      <c r="AH31" s="78">
        <f>'a13'!S32</f>
        <v>7858.7842246652563</v>
      </c>
      <c r="AI31" s="78">
        <f>'a16'!P31</f>
        <v>-3445.6920020852094</v>
      </c>
      <c r="AJ31" s="78">
        <f>'a15'!BM30</f>
        <v>127818.77658698997</v>
      </c>
      <c r="AK31" s="78">
        <f>'a9'!Q31</f>
        <v>69647.116483674239</v>
      </c>
      <c r="AL31" s="78">
        <f t="shared" ref="AL31:AL36" si="55">SUM(AF31:AJ31)-AK31</f>
        <v>141894.30299431676</v>
      </c>
      <c r="AM31" s="96">
        <f t="shared" si="11"/>
        <v>0.33275531603557346</v>
      </c>
      <c r="AN31" s="96">
        <f t="shared" si="47"/>
        <v>11.862837714310587</v>
      </c>
      <c r="AO31" s="96">
        <f t="shared" si="13"/>
        <v>0.87577342971062022</v>
      </c>
      <c r="AP31" s="78">
        <f>'a7'!P32</f>
        <v>71395.521317130289</v>
      </c>
      <c r="AQ31" s="78">
        <f>'a8'!K30</f>
        <v>946.86174343265543</v>
      </c>
      <c r="AR31" s="78">
        <f>'a13'!W32</f>
        <v>29319.782154282278</v>
      </c>
      <c r="AS31" s="78">
        <f>'a16'!T31</f>
        <v>-3800.1018089956801</v>
      </c>
      <c r="AT31" s="78">
        <f>'a15'!CC30</f>
        <v>159740.64424694135</v>
      </c>
      <c r="AU31" s="78">
        <f>'a9'!U31</f>
        <v>77111.293848681074</v>
      </c>
      <c r="AV31" s="78">
        <f t="shared" ref="AV31:AV36" si="56">SUM(AP31:AT31)-AU31</f>
        <v>180491.41380410979</v>
      </c>
      <c r="AW31" s="96">
        <f t="shared" si="15"/>
        <v>0.40060136554061027</v>
      </c>
      <c r="AX31" s="96">
        <f t="shared" si="48"/>
        <v>12.103438486671333</v>
      </c>
      <c r="AY31" s="96">
        <f t="shared" si="17"/>
        <v>0.88392981364451451</v>
      </c>
      <c r="AZ31" s="78">
        <f>'a7'!S32</f>
        <v>82141.744342152466</v>
      </c>
      <c r="BA31" s="78">
        <f>'a8'!M30</f>
        <v>2623.4393601858287</v>
      </c>
      <c r="BB31" s="78">
        <f>'a13'!AA32</f>
        <v>10891.464250522318</v>
      </c>
      <c r="BC31" s="78">
        <f>'a16'!X31</f>
        <v>-3867.6119605667191</v>
      </c>
      <c r="BD31" s="78">
        <f>'a15'!CS30</f>
        <v>158244.20309558211</v>
      </c>
      <c r="BE31" s="78">
        <f>'a9'!Y31</f>
        <v>35699.424640803125</v>
      </c>
      <c r="BF31" s="78">
        <f t="shared" ref="BF31:BF36" si="57">SUM(AZ31:BD31)-BE31</f>
        <v>214333.81444707286</v>
      </c>
      <c r="BG31" s="96">
        <f t="shared" si="43"/>
        <v>0.46008957958613389</v>
      </c>
      <c r="BH31" s="96">
        <f t="shared" si="49"/>
        <v>12.275289959247756</v>
      </c>
      <c r="BI31" s="96">
        <f t="shared" si="20"/>
        <v>0.88975559124358528</v>
      </c>
      <c r="BJ31" s="78">
        <f>'a7'!V32</f>
        <v>90649.507126825891</v>
      </c>
      <c r="BK31" s="78">
        <f>'a8'!O30</f>
        <v>2612.2507261561041</v>
      </c>
      <c r="BL31" s="78">
        <f>'a13'!AE32</f>
        <v>7400.5570501525444</v>
      </c>
      <c r="BM31" s="78">
        <f>'a16'!AB31</f>
        <v>-4661.2125608038905</v>
      </c>
      <c r="BN31" s="78">
        <f>'a15'!DI30</f>
        <v>167549.50409025556</v>
      </c>
      <c r="BO31" s="78">
        <f>'a9'!AC31</f>
        <v>46965.415560164292</v>
      </c>
      <c r="BP31" s="78">
        <f t="shared" ref="BP31:BP36" si="58">SUM(BJ31:BN31)-BO31</f>
        <v>216585.19087242192</v>
      </c>
      <c r="BQ31" s="96">
        <f t="shared" si="22"/>
        <v>0.46404705187366979</v>
      </c>
      <c r="BR31" s="96">
        <f t="shared" si="50"/>
        <v>12.285739240354856</v>
      </c>
      <c r="BS31" s="96">
        <f t="shared" si="24"/>
        <v>0.89010982264403526</v>
      </c>
      <c r="BT31" s="78">
        <f>'a7'!Y32</f>
        <v>78792.66147443057</v>
      </c>
      <c r="BU31" s="78">
        <f>'a8'!Q30</f>
        <v>1244.5482365942808</v>
      </c>
      <c r="BV31" s="78">
        <f>'a13'!AI32</f>
        <v>16110.289426317257</v>
      </c>
      <c r="BW31" s="78">
        <f>'a16'!AF31</f>
        <v>-3984.9149111516317</v>
      </c>
      <c r="BX31" s="78">
        <f>'a15'!DY30</f>
        <v>174692.78358925454</v>
      </c>
      <c r="BY31" s="78">
        <f>'a9'!AG31</f>
        <v>51530.692055701766</v>
      </c>
      <c r="BZ31" s="78">
        <f t="shared" ref="BZ31:BZ36" si="59">SUM(BT31:BX31)-BY31</f>
        <v>215324.67575974329</v>
      </c>
      <c r="CA31" s="96">
        <f t="shared" si="26"/>
        <v>0.46183131683696999</v>
      </c>
      <c r="CB31" s="96">
        <f t="shared" si="51"/>
        <v>12.27990228783826</v>
      </c>
      <c r="CC31" s="96">
        <f t="shared" si="28"/>
        <v>0.88991194952308827</v>
      </c>
      <c r="CD31" s="78">
        <f>'a7'!AB32</f>
        <v>120402.14467820062</v>
      </c>
      <c r="CE31" s="78">
        <f>'a8'!S30</f>
        <v>1225.4185671067828</v>
      </c>
      <c r="CF31" s="78">
        <f>'a13'!AM32</f>
        <v>92927.436379412422</v>
      </c>
      <c r="CG31" s="78">
        <f>'a16'!AJ31</f>
        <v>-6138.8082265190196</v>
      </c>
      <c r="CH31" s="78">
        <f>'a15'!EO30</f>
        <v>212047.38230015012</v>
      </c>
      <c r="CI31" s="78">
        <f>'a9'!AK31</f>
        <v>178767.67316863383</v>
      </c>
      <c r="CJ31" s="78">
        <f t="shared" si="29"/>
        <v>241695.9005297171</v>
      </c>
      <c r="CK31" s="96">
        <f t="shared" si="30"/>
        <v>0.50818668861775451</v>
      </c>
      <c r="CL31" s="96">
        <f t="shared" si="52"/>
        <v>12.395435605561874</v>
      </c>
      <c r="CM31" s="96">
        <f t="shared" si="32"/>
        <v>0.89382853751765001</v>
      </c>
      <c r="CN31" s="78">
        <f>'a7'!AE32</f>
        <v>189170.38879019732</v>
      </c>
      <c r="CO31" s="78">
        <f>'a8'!U30</f>
        <v>1776.1558457652552</v>
      </c>
      <c r="CP31" s="78">
        <f>'a13'!AQ32</f>
        <v>146617.61925792805</v>
      </c>
      <c r="CQ31" s="78">
        <f>'a16'!AN31</f>
        <v>-7291.404151654222</v>
      </c>
      <c r="CR31" s="78">
        <f>'a15'!FE30</f>
        <v>140298.53815795342</v>
      </c>
      <c r="CS31" s="78">
        <f>'a9'!AO31</f>
        <v>184863.30288729782</v>
      </c>
      <c r="CT31" s="78">
        <f t="shared" si="33"/>
        <v>285707.995012892</v>
      </c>
      <c r="CU31" s="96">
        <f t="shared" si="34"/>
        <v>0.58555120317536247</v>
      </c>
      <c r="CV31" s="96">
        <f t="shared" si="53"/>
        <v>12.56272557177164</v>
      </c>
      <c r="CW31" s="96">
        <f t="shared" si="36"/>
        <v>0.89949967971435585</v>
      </c>
      <c r="CX31" s="78">
        <f>'a7'!AH32</f>
        <v>85317.674549966352</v>
      </c>
      <c r="CY31" s="78">
        <f>'a8'!W30</f>
        <v>1420.8610790623025</v>
      </c>
      <c r="CZ31" s="78">
        <f>'a13'!AU32</f>
        <v>39744.339579403866</v>
      </c>
      <c r="DA31" s="78">
        <f>'a16'!AR31</f>
        <v>-4328.815080876685</v>
      </c>
      <c r="DB31" s="78">
        <f>'a15'!FU30</f>
        <v>160797.96183004588</v>
      </c>
      <c r="DC31" s="78">
        <f>'a9'!AS31</f>
        <v>42410.545609351473</v>
      </c>
      <c r="DD31" s="78">
        <f t="shared" ref="DD31:DD36" si="60">SUM(CX31:DB31)-DC31</f>
        <v>240541.47634825023</v>
      </c>
      <c r="DE31" s="96">
        <f t="shared" si="38"/>
        <v>0.50615744035221488</v>
      </c>
      <c r="DF31" s="96">
        <f t="shared" si="54"/>
        <v>12.390647812487122</v>
      </c>
      <c r="DG31" s="96">
        <f t="shared" si="40"/>
        <v>0.89366623097918574</v>
      </c>
    </row>
    <row r="32" spans="1:111">
      <c r="A32" s="1">
        <v>2007</v>
      </c>
      <c r="B32" s="78">
        <f>'a7'!D33</f>
        <v>101575.647195379</v>
      </c>
      <c r="C32" s="78">
        <f>'a8'!C31</f>
        <v>2144.3627471474147</v>
      </c>
      <c r="D32" s="78">
        <f>'a13'!G33</f>
        <v>31952.257709679361</v>
      </c>
      <c r="E32" s="78">
        <f>'a16'!D32</f>
        <v>-5880.3345984175739</v>
      </c>
      <c r="F32" s="78">
        <f>'a15'!Q31</f>
        <v>159702.48073450217</v>
      </c>
      <c r="G32" s="78">
        <f>'a9'!E32</f>
        <v>66289.781610396982</v>
      </c>
      <c r="H32" s="78">
        <f t="shared" si="0"/>
        <v>223204.63217789336</v>
      </c>
      <c r="I32" s="96">
        <f t="shared" si="41"/>
        <v>0.47568271405366769</v>
      </c>
      <c r="J32" s="96">
        <f t="shared" si="44"/>
        <v>12.315844262759128</v>
      </c>
      <c r="K32" s="96">
        <f t="shared" si="42"/>
        <v>0.89113038512460596</v>
      </c>
      <c r="L32" s="78">
        <f>'a7'!G33</f>
        <v>112522.22254962627</v>
      </c>
      <c r="M32" s="78">
        <f>'a8'!E31</f>
        <v>1092.2198976534953</v>
      </c>
      <c r="N32" s="78">
        <f>'a13'!K33</f>
        <v>273462.56137649046</v>
      </c>
      <c r="O32" s="78">
        <f>'a16'!H32</f>
        <v>-7702.3640835916694</v>
      </c>
      <c r="P32" s="78">
        <f>'a15'!AG31</f>
        <v>144456.91091528808</v>
      </c>
      <c r="Q32" s="78">
        <f>'a9'!I32</f>
        <v>61799.881054472586</v>
      </c>
      <c r="R32" s="78">
        <f t="shared" ref="R32:R37" si="61">SUM(L32:P32)-Q32</f>
        <v>462031.66960099404</v>
      </c>
      <c r="S32" s="96">
        <f t="shared" si="3"/>
        <v>0.8954931782099057</v>
      </c>
      <c r="T32" s="96">
        <f t="shared" si="45"/>
        <v>13.043388716634407</v>
      </c>
      <c r="U32" s="96">
        <f t="shared" si="5"/>
        <v>0.91579419578721155</v>
      </c>
      <c r="V32" s="78">
        <f>'a7'!J33</f>
        <v>63807.538976552343</v>
      </c>
      <c r="W32" s="78">
        <f>'a8'!G31</f>
        <v>1074.7144382075505</v>
      </c>
      <c r="X32" s="78">
        <f>'a13'!O33</f>
        <v>76.829137404724463</v>
      </c>
      <c r="Y32" s="78">
        <f>'a16'!L32</f>
        <v>-4263.5691778878763</v>
      </c>
      <c r="Z32" s="78">
        <f>'a15'!AW31</f>
        <v>159508.34280801695</v>
      </c>
      <c r="AA32" s="78">
        <f>'a9'!M32</f>
        <v>354370.91188999428</v>
      </c>
      <c r="AB32" s="78">
        <v>1.0000000000000001E-5</v>
      </c>
      <c r="AC32" s="96">
        <f t="shared" si="7"/>
        <v>8.3333333333333315E-2</v>
      </c>
      <c r="AD32" s="96">
        <f t="shared" si="46"/>
        <v>-11.512925464970229</v>
      </c>
      <c r="AE32" s="96">
        <f t="shared" si="9"/>
        <v>8.3333333333333329E-2</v>
      </c>
      <c r="AF32" s="78">
        <f>'a7'!M33</f>
        <v>79514.284339359336</v>
      </c>
      <c r="AG32" s="78">
        <f>'a8'!I31</f>
        <v>1378.4400849093427</v>
      </c>
      <c r="AH32" s="78">
        <f>'a13'!S33</f>
        <v>6152.8997281716156</v>
      </c>
      <c r="AI32" s="78">
        <f>'a16'!P32</f>
        <v>-4345.481990653343</v>
      </c>
      <c r="AJ32" s="78">
        <f>'a15'!BM31</f>
        <v>128671.05197424025</v>
      </c>
      <c r="AK32" s="78">
        <f>'a9'!Q32</f>
        <v>73021.261451202634</v>
      </c>
      <c r="AL32" s="78">
        <f t="shared" si="55"/>
        <v>138349.93268482457</v>
      </c>
      <c r="AM32" s="96">
        <f t="shared" si="11"/>
        <v>0.32652501748636248</v>
      </c>
      <c r="AN32" s="96">
        <f t="shared" si="47"/>
        <v>11.837541498657849</v>
      </c>
      <c r="AO32" s="96">
        <f t="shared" si="13"/>
        <v>0.87491588613370708</v>
      </c>
      <c r="AP32" s="78">
        <f>'a7'!P33</f>
        <v>75003.387293022985</v>
      </c>
      <c r="AQ32" s="78">
        <f>'a8'!K31</f>
        <v>998.0776273655714</v>
      </c>
      <c r="AR32" s="78">
        <f>'a13'!W33</f>
        <v>25286.336305643061</v>
      </c>
      <c r="AS32" s="78">
        <f>'a16'!T32</f>
        <v>-4766.5252406047948</v>
      </c>
      <c r="AT32" s="78">
        <f>'a15'!CC31</f>
        <v>160878.28407509997</v>
      </c>
      <c r="AU32" s="78">
        <f>'a9'!U32</f>
        <v>80459.622081390844</v>
      </c>
      <c r="AV32" s="78">
        <f t="shared" si="56"/>
        <v>176939.93797913595</v>
      </c>
      <c r="AW32" s="96">
        <f t="shared" si="15"/>
        <v>0.39435857690742632</v>
      </c>
      <c r="AX32" s="96">
        <f t="shared" si="48"/>
        <v>12.083565620518133</v>
      </c>
      <c r="AY32" s="96">
        <f t="shared" si="17"/>
        <v>0.88325612201575543</v>
      </c>
      <c r="AZ32" s="78">
        <f>'a7'!S33</f>
        <v>83940.212008034403</v>
      </c>
      <c r="BA32" s="78">
        <f>'a8'!M31</f>
        <v>2573.1465155735486</v>
      </c>
      <c r="BB32" s="78">
        <f>'a13'!AA33</f>
        <v>9797.384076830258</v>
      </c>
      <c r="BC32" s="78">
        <f>'a16'!X32</f>
        <v>-4880.4866382770215</v>
      </c>
      <c r="BD32" s="78">
        <f>'a15'!CS31</f>
        <v>160631.46407896446</v>
      </c>
      <c r="BE32" s="78">
        <f>'a9'!Y32</f>
        <v>36826.210775526692</v>
      </c>
      <c r="BF32" s="78">
        <f t="shared" si="57"/>
        <v>215235.50926559896</v>
      </c>
      <c r="BG32" s="96">
        <f t="shared" si="43"/>
        <v>0.46167457986238863</v>
      </c>
      <c r="BH32" s="96">
        <f t="shared" si="49"/>
        <v>12.279488099538829</v>
      </c>
      <c r="BI32" s="96">
        <f t="shared" si="20"/>
        <v>0.88989790850917994</v>
      </c>
      <c r="BJ32" s="78">
        <f>'a7'!V33</f>
        <v>92390.828344747264</v>
      </c>
      <c r="BK32" s="78">
        <f>'a8'!O31</f>
        <v>2558.9891456243049</v>
      </c>
      <c r="BL32" s="78">
        <f>'a13'!AE33</f>
        <v>8027.3085934209894</v>
      </c>
      <c r="BM32" s="78">
        <f>'a16'!AB32</f>
        <v>-5785.176063621896</v>
      </c>
      <c r="BN32" s="78">
        <f>'a15'!DI31</f>
        <v>169499.31990436924</v>
      </c>
      <c r="BO32" s="78">
        <f>'a9'!AC32</f>
        <v>48545.984458526189</v>
      </c>
      <c r="BP32" s="78">
        <f t="shared" si="58"/>
        <v>218145.28546601371</v>
      </c>
      <c r="BQ32" s="96">
        <f t="shared" si="22"/>
        <v>0.46678938809543979</v>
      </c>
      <c r="BR32" s="96">
        <f t="shared" si="50"/>
        <v>12.292916566885788</v>
      </c>
      <c r="BS32" s="96">
        <f t="shared" si="24"/>
        <v>0.89035313454295728</v>
      </c>
      <c r="BT32" s="78">
        <f>'a7'!Y33</f>
        <v>80753.221444178867</v>
      </c>
      <c r="BU32" s="78">
        <f>'a8'!Q31</f>
        <v>1258.5638248233849</v>
      </c>
      <c r="BV32" s="78">
        <f>'a13'!AI33</f>
        <v>19347.23210310025</v>
      </c>
      <c r="BW32" s="78">
        <f>'a16'!AF32</f>
        <v>-5053.0254433338541</v>
      </c>
      <c r="BX32" s="78">
        <f>'a15'!DY31</f>
        <v>175464.70049285263</v>
      </c>
      <c r="BY32" s="78">
        <f>'a9'!AG32</f>
        <v>53465.04744590613</v>
      </c>
      <c r="BZ32" s="78">
        <f t="shared" si="59"/>
        <v>218305.64497571517</v>
      </c>
      <c r="CA32" s="96">
        <f t="shared" si="26"/>
        <v>0.46707126824153222</v>
      </c>
      <c r="CB32" s="96">
        <f t="shared" si="51"/>
        <v>12.293651401002215</v>
      </c>
      <c r="CC32" s="96">
        <f t="shared" si="28"/>
        <v>0.89037804547371813</v>
      </c>
      <c r="CD32" s="78">
        <f>'a7'!AB33</f>
        <v>122340.05692737031</v>
      </c>
      <c r="CE32" s="78">
        <f>'a8'!S31</f>
        <v>1205.485357544163</v>
      </c>
      <c r="CF32" s="78">
        <f>'a13'!AM33</f>
        <v>100308.2529221477</v>
      </c>
      <c r="CG32" s="78">
        <f>'a16'!AJ32</f>
        <v>-7831.7225756217531</v>
      </c>
      <c r="CH32" s="78">
        <f>'a15'!EO31</f>
        <v>212410.82731296463</v>
      </c>
      <c r="CI32" s="78">
        <f>'a9'!AK32</f>
        <v>185718.58415112048</v>
      </c>
      <c r="CJ32" s="78">
        <f t="shared" si="29"/>
        <v>242714.31579328459</v>
      </c>
      <c r="CK32" s="96">
        <f t="shared" si="30"/>
        <v>0.50997686023783229</v>
      </c>
      <c r="CL32" s="96">
        <f t="shared" si="52"/>
        <v>12.399640375526348</v>
      </c>
      <c r="CM32" s="96">
        <f t="shared" si="32"/>
        <v>0.89397107952966204</v>
      </c>
      <c r="CN32" s="78">
        <f>'a7'!AE33</f>
        <v>195877.69094463036</v>
      </c>
      <c r="CO32" s="78">
        <f>'a8'!U31</f>
        <v>1776.2489730793845</v>
      </c>
      <c r="CP32" s="78">
        <f>'a13'!AQ33</f>
        <v>115907.85323332269</v>
      </c>
      <c r="CQ32" s="78">
        <f>'a16'!AN32</f>
        <v>-8962.0771755345922</v>
      </c>
      <c r="CR32" s="78">
        <f>'a15'!FE31</f>
        <v>141305.42207269708</v>
      </c>
      <c r="CS32" s="78">
        <f>'a9'!AO32</f>
        <v>188751.85378582595</v>
      </c>
      <c r="CT32" s="78">
        <f t="shared" si="33"/>
        <v>257153.28426236898</v>
      </c>
      <c r="CU32" s="96">
        <f t="shared" si="34"/>
        <v>0.53535769701555835</v>
      </c>
      <c r="CV32" s="96">
        <f t="shared" si="53"/>
        <v>12.457427622898168</v>
      </c>
      <c r="CW32" s="96">
        <f t="shared" si="36"/>
        <v>0.89593007147895132</v>
      </c>
      <c r="CX32" s="78">
        <f>'a7'!AH33</f>
        <v>88632.58404132945</v>
      </c>
      <c r="CY32" s="78">
        <f>'a8'!W31</f>
        <v>1472.6225965885681</v>
      </c>
      <c r="CZ32" s="78">
        <f>'a13'!AU33</f>
        <v>30615.10276271134</v>
      </c>
      <c r="DA32" s="78">
        <f>'a16'!AR32</f>
        <v>-5480.8811229402336</v>
      </c>
      <c r="DB32" s="78">
        <f>'a15'!FU31</f>
        <v>163117.87814547252</v>
      </c>
      <c r="DC32" s="78">
        <f>'a9'!AS32</f>
        <v>43730.703787866238</v>
      </c>
      <c r="DD32" s="78">
        <f t="shared" si="60"/>
        <v>234626.60263529542</v>
      </c>
      <c r="DE32" s="96">
        <f t="shared" si="38"/>
        <v>0.49576026796481037</v>
      </c>
      <c r="DF32" s="96">
        <f t="shared" si="54"/>
        <v>12.365750604490076</v>
      </c>
      <c r="DG32" s="96">
        <f t="shared" si="40"/>
        <v>0.89282221379123816</v>
      </c>
    </row>
    <row r="33" spans="1:111">
      <c r="A33" s="1">
        <v>2008</v>
      </c>
      <c r="B33" s="78">
        <f>'a7'!D34</f>
        <v>104094.28570620768</v>
      </c>
      <c r="C33" s="78">
        <f>'a8'!C32</f>
        <v>2145.9303630468062</v>
      </c>
      <c r="D33" s="78">
        <f>'a13'!G34</f>
        <v>49416.286490749313</v>
      </c>
      <c r="E33" s="78">
        <f>'a16'!D33</f>
        <v>-3298.0160207247291</v>
      </c>
      <c r="F33" s="78">
        <f>'a15'!Q32</f>
        <v>161178.82904400083</v>
      </c>
      <c r="G33" s="78">
        <f>'a9'!E33</f>
        <v>68298.705602208473</v>
      </c>
      <c r="H33" s="78">
        <f t="shared" si="0"/>
        <v>245238.60998107147</v>
      </c>
      <c r="I33" s="96">
        <f t="shared" si="41"/>
        <v>0.5144140677084601</v>
      </c>
      <c r="J33" s="96">
        <f t="shared" si="44"/>
        <v>12.409986933866236</v>
      </c>
      <c r="K33" s="96">
        <f t="shared" si="42"/>
        <v>0.89432182862072485</v>
      </c>
      <c r="L33" s="78">
        <f>'a7'!G34</f>
        <v>114394.39697721378</v>
      </c>
      <c r="M33" s="78">
        <f>'a8'!E32</f>
        <v>1098.5552629984304</v>
      </c>
      <c r="N33" s="78">
        <f>'a13'!K34</f>
        <v>280877.44464534597</v>
      </c>
      <c r="O33" s="78">
        <f>'a16'!H33</f>
        <v>-4242.5569828628486</v>
      </c>
      <c r="P33" s="78">
        <f>'a15'!AG32</f>
        <v>145898.73090234937</v>
      </c>
      <c r="Q33" s="78">
        <f>'a9'!I33</f>
        <v>63949.461769367015</v>
      </c>
      <c r="R33" s="78">
        <f t="shared" si="61"/>
        <v>474077.10903567774</v>
      </c>
      <c r="S33" s="96">
        <f t="shared" si="3"/>
        <v>0.91666666666666652</v>
      </c>
      <c r="T33" s="96">
        <f t="shared" si="45"/>
        <v>13.069125264737158</v>
      </c>
      <c r="U33" s="96">
        <f t="shared" si="5"/>
        <v>0.91666666666666663</v>
      </c>
      <c r="V33" s="78">
        <f>'a7'!J34</f>
        <v>65297.767911840805</v>
      </c>
      <c r="W33" s="78">
        <f>'a8'!G32</f>
        <v>1102.7106501668482</v>
      </c>
      <c r="X33" s="78">
        <f>'a13'!O34</f>
        <v>333.70044894319796</v>
      </c>
      <c r="Y33" s="78">
        <f>'a16'!L33</f>
        <v>-2401.6512406168167</v>
      </c>
      <c r="Z33" s="78">
        <f>'a15'!AW32</f>
        <v>160895.18655240571</v>
      </c>
      <c r="AA33" s="78">
        <f>'a9'!M33</f>
        <v>370650.64938149467</v>
      </c>
      <c r="AB33" s="78">
        <v>1.0000000000000001E-5</v>
      </c>
      <c r="AC33" s="96">
        <f t="shared" si="7"/>
        <v>8.3333333333333315E-2</v>
      </c>
      <c r="AD33" s="96">
        <f t="shared" si="46"/>
        <v>-11.512925464970229</v>
      </c>
      <c r="AE33" s="96">
        <f t="shared" si="9"/>
        <v>8.3333333333333329E-2</v>
      </c>
      <c r="AF33" s="78">
        <f>'a7'!M34</f>
        <v>80215.023661791842</v>
      </c>
      <c r="AG33" s="78">
        <f>'a8'!I32</f>
        <v>1384.7677682480016</v>
      </c>
      <c r="AH33" s="78">
        <f>'a13'!S34</f>
        <v>8539.2719200989686</v>
      </c>
      <c r="AI33" s="78">
        <f>'a16'!P33</f>
        <v>-2488.4044463610462</v>
      </c>
      <c r="AJ33" s="78">
        <f>'a15'!BM32</f>
        <v>129499.27715475085</v>
      </c>
      <c r="AK33" s="78">
        <f>'a9'!Q33</f>
        <v>75805.111996236068</v>
      </c>
      <c r="AL33" s="78">
        <f t="shared" si="55"/>
        <v>141344.82406229252</v>
      </c>
      <c r="AM33" s="96">
        <f t="shared" si="11"/>
        <v>0.33178944128376092</v>
      </c>
      <c r="AN33" s="96">
        <f t="shared" si="47"/>
        <v>11.858957744568672</v>
      </c>
      <c r="AO33" s="96">
        <f t="shared" si="13"/>
        <v>0.87564189845011586</v>
      </c>
      <c r="AP33" s="78">
        <f>'a7'!P34</f>
        <v>77979.372774901349</v>
      </c>
      <c r="AQ33" s="78">
        <f>'a8'!K32</f>
        <v>1034.9763080132338</v>
      </c>
      <c r="AR33" s="78">
        <f>'a13'!W34</f>
        <v>23990.944200007983</v>
      </c>
      <c r="AS33" s="78">
        <f>'a16'!T33</f>
        <v>-2690.8786931172772</v>
      </c>
      <c r="AT33" s="78">
        <f>'a15'!CC32</f>
        <v>162628.2329109952</v>
      </c>
      <c r="AU33" s="78">
        <f>'a9'!U33</f>
        <v>83435.215705862443</v>
      </c>
      <c r="AV33" s="78">
        <f t="shared" si="56"/>
        <v>179507.43179493805</v>
      </c>
      <c r="AW33" s="96">
        <f t="shared" si="15"/>
        <v>0.39887172073804145</v>
      </c>
      <c r="AX33" s="96">
        <f t="shared" si="48"/>
        <v>12.097971888810715</v>
      </c>
      <c r="AY33" s="96">
        <f t="shared" si="17"/>
        <v>0.88374449557372892</v>
      </c>
      <c r="AZ33" s="78">
        <f>'a7'!S34</f>
        <v>85608.804743790839</v>
      </c>
      <c r="BA33" s="78">
        <f>'a8'!M32</f>
        <v>2563.3477094331479</v>
      </c>
      <c r="BB33" s="78">
        <f>'a13'!AA34</f>
        <v>9988.6646939966249</v>
      </c>
      <c r="BC33" s="78">
        <f>'a16'!X33</f>
        <v>-2770.1502849020317</v>
      </c>
      <c r="BD33" s="78">
        <f>'a15'!CS32</f>
        <v>161089.99011862007</v>
      </c>
      <c r="BE33" s="78">
        <f>'a9'!Y33</f>
        <v>37860.983156375885</v>
      </c>
      <c r="BF33" s="78">
        <f t="shared" si="57"/>
        <v>218619.67382456278</v>
      </c>
      <c r="BG33" s="96">
        <f t="shared" si="43"/>
        <v>0.46762326854357344</v>
      </c>
      <c r="BH33" s="96">
        <f t="shared" si="49"/>
        <v>12.295088849872341</v>
      </c>
      <c r="BI33" s="96">
        <f t="shared" si="20"/>
        <v>0.89042677509646651</v>
      </c>
      <c r="BJ33" s="78">
        <f>'a7'!V34</f>
        <v>93680.150933168203</v>
      </c>
      <c r="BK33" s="78">
        <f>'a8'!O32</f>
        <v>2532.9133983923571</v>
      </c>
      <c r="BL33" s="78">
        <f>'a13'!AE34</f>
        <v>7621.3202372868582</v>
      </c>
      <c r="BM33" s="78">
        <f>'a16'!AB33</f>
        <v>-3219.7778113998866</v>
      </c>
      <c r="BN33" s="78">
        <f>'a15'!DI32</f>
        <v>171402.53834288585</v>
      </c>
      <c r="BO33" s="78">
        <f>'a9'!AC33</f>
        <v>49948.964551794466</v>
      </c>
      <c r="BP33" s="78">
        <f t="shared" si="58"/>
        <v>222068.18054853892</v>
      </c>
      <c r="BQ33" s="96">
        <f t="shared" si="22"/>
        <v>0.47368505796263982</v>
      </c>
      <c r="BR33" s="96">
        <f t="shared" si="50"/>
        <v>12.310739733290863</v>
      </c>
      <c r="BS33" s="96">
        <f t="shared" si="24"/>
        <v>0.89095734119903369</v>
      </c>
      <c r="BT33" s="78">
        <f>'a7'!Y34</f>
        <v>83079.877272442653</v>
      </c>
      <c r="BU33" s="78">
        <f>'a8'!Q32</f>
        <v>1254.8266577612658</v>
      </c>
      <c r="BV33" s="78">
        <f>'a13'!AI34</f>
        <v>14596.358187338825</v>
      </c>
      <c r="BW33" s="78">
        <f>'a16'!AF33</f>
        <v>-2920.9914268806674</v>
      </c>
      <c r="BX33" s="78">
        <f>'a15'!DY32</f>
        <v>177873.70706568169</v>
      </c>
      <c r="BY33" s="78">
        <f>'a9'!AG33</f>
        <v>55251.802885208403</v>
      </c>
      <c r="BZ33" s="78">
        <f t="shared" si="59"/>
        <v>218631.97487113537</v>
      </c>
      <c r="CA33" s="96">
        <f t="shared" si="26"/>
        <v>0.4676448913385759</v>
      </c>
      <c r="CB33" s="96">
        <f t="shared" si="51"/>
        <v>12.295145115167681</v>
      </c>
      <c r="CC33" s="96">
        <f t="shared" si="28"/>
        <v>0.89042868249412976</v>
      </c>
      <c r="CD33" s="78">
        <f>'a7'!AB34</f>
        <v>124439.40421306653</v>
      </c>
      <c r="CE33" s="78">
        <f>'a8'!S32</f>
        <v>1239.4289780657439</v>
      </c>
      <c r="CF33" s="78">
        <f>'a13'!AM34</f>
        <v>150443.24010946669</v>
      </c>
      <c r="CG33" s="78">
        <f>'a16'!AJ33</f>
        <v>-4558.1798993041402</v>
      </c>
      <c r="CH33" s="78">
        <f>'a15'!EO32</f>
        <v>215066.65839174076</v>
      </c>
      <c r="CI33" s="78">
        <f>'a9'!AK33</f>
        <v>191574.47008283797</v>
      </c>
      <c r="CJ33" s="78">
        <f t="shared" si="29"/>
        <v>295056.08171019761</v>
      </c>
      <c r="CK33" s="96">
        <f t="shared" si="30"/>
        <v>0.60198328162725157</v>
      </c>
      <c r="CL33" s="96">
        <f t="shared" si="52"/>
        <v>12.594920724746013</v>
      </c>
      <c r="CM33" s="96">
        <f t="shared" si="32"/>
        <v>0.90059109777545709</v>
      </c>
      <c r="CN33" s="78">
        <f>'a7'!AE34</f>
        <v>202273.95090348445</v>
      </c>
      <c r="CO33" s="78">
        <f>'a8'!U32</f>
        <v>1846.0138559497377</v>
      </c>
      <c r="CP33" s="78">
        <f>'a13'!AQ34</f>
        <v>212179.13883063264</v>
      </c>
      <c r="CQ33" s="78">
        <f>'a16'!AN33</f>
        <v>-5000.0707031171723</v>
      </c>
      <c r="CR33" s="78">
        <f>'a15'!FE32</f>
        <v>143292.70290940552</v>
      </c>
      <c r="CS33" s="78">
        <f>'a9'!AO33</f>
        <v>192842.93022326226</v>
      </c>
      <c r="CT33" s="78">
        <f t="shared" si="33"/>
        <v>361748.80557309289</v>
      </c>
      <c r="CU33" s="96">
        <f t="shared" si="34"/>
        <v>0.7192158347871549</v>
      </c>
      <c r="CV33" s="96">
        <f t="shared" si="53"/>
        <v>12.798705342686187</v>
      </c>
      <c r="CW33" s="96">
        <f t="shared" si="36"/>
        <v>0.90749941135829892</v>
      </c>
      <c r="CX33" s="78">
        <f>'a7'!AH34</f>
        <v>91897.245924435367</v>
      </c>
      <c r="CY33" s="78">
        <f>'a8'!W32</f>
        <v>1508.7360461458945</v>
      </c>
      <c r="CZ33" s="78">
        <f>'a13'!AU34</f>
        <v>39927.694042535419</v>
      </c>
      <c r="DA33" s="78">
        <f>'a16'!AR33</f>
        <v>-3057.2240108136243</v>
      </c>
      <c r="DB33" s="78">
        <f>'a15'!FU32</f>
        <v>164261.31626506586</v>
      </c>
      <c r="DC33" s="78">
        <f>'a9'!AS33</f>
        <v>44934.378185537607</v>
      </c>
      <c r="DD33" s="78">
        <f t="shared" si="60"/>
        <v>249603.39008183128</v>
      </c>
      <c r="DE33" s="96">
        <f t="shared" si="38"/>
        <v>0.52208648361166332</v>
      </c>
      <c r="DF33" s="96">
        <f t="shared" si="54"/>
        <v>12.427628497443793</v>
      </c>
      <c r="DG33" s="96">
        <f t="shared" si="40"/>
        <v>0.89491987892755032</v>
      </c>
    </row>
    <row r="34" spans="1:111">
      <c r="A34" s="1">
        <v>2009</v>
      </c>
      <c r="B34" s="78">
        <f>'a7'!D35</f>
        <v>104976.9550857975</v>
      </c>
      <c r="C34" s="78">
        <f>'a8'!C33</f>
        <v>2111.3985458041366</v>
      </c>
      <c r="D34" s="78">
        <f>'a13'!G35</f>
        <v>17151.913334904832</v>
      </c>
      <c r="E34" s="78">
        <f>'a16'!D34</f>
        <v>-6230.3205916364841</v>
      </c>
      <c r="F34" s="78">
        <f>'a15'!Q33</f>
        <v>162111.70461043544</v>
      </c>
      <c r="G34" s="78">
        <f>'a9'!E34</f>
        <v>70056.790528023208</v>
      </c>
      <c r="H34" s="78">
        <f t="shared" si="0"/>
        <v>210064.86045728222</v>
      </c>
      <c r="I34" s="96">
        <f t="shared" si="41"/>
        <v>0.45258560694027011</v>
      </c>
      <c r="J34" s="96">
        <f t="shared" ref="J34:J39" si="62">LN(H34)</f>
        <v>12.255171621332776</v>
      </c>
      <c r="K34" s="96">
        <f t="shared" si="42"/>
        <v>0.88907357810399168</v>
      </c>
      <c r="L34" s="78">
        <f>'a7'!G35</f>
        <v>115295.37436792575</v>
      </c>
      <c r="M34" s="78">
        <f>'a8'!E33</f>
        <v>1120.4622729322246</v>
      </c>
      <c r="N34" s="78">
        <f>'a13'!K35</f>
        <v>138359.1950452704</v>
      </c>
      <c r="O34" s="78">
        <f>'a16'!H34</f>
        <v>-7439.3244222220228</v>
      </c>
      <c r="P34" s="78">
        <f>'a15'!AG33</f>
        <v>146544.56784279953</v>
      </c>
      <c r="Q34" s="78">
        <f>'a9'!I34</f>
        <v>65684.67831568695</v>
      </c>
      <c r="R34" s="78">
        <f t="shared" si="61"/>
        <v>328195.59679101896</v>
      </c>
      <c r="S34" s="96">
        <f t="shared" si="3"/>
        <v>0.66023596255527184</v>
      </c>
      <c r="T34" s="96">
        <f t="shared" ref="T34:T39" si="63">LN(R34)</f>
        <v>12.701365041311137</v>
      </c>
      <c r="U34" s="96">
        <f t="shared" si="5"/>
        <v>0.9041995679601843</v>
      </c>
      <c r="V34" s="78">
        <f>'a7'!J35</f>
        <v>66630.447991650639</v>
      </c>
      <c r="W34" s="78">
        <f>'a8'!G33</f>
        <v>1115.1539412828558</v>
      </c>
      <c r="X34" s="78">
        <f>'a13'!O35</f>
        <v>125.69839758593224</v>
      </c>
      <c r="Y34" s="78">
        <f>'a16'!L34</f>
        <v>-4705.7390095261471</v>
      </c>
      <c r="Z34" s="78">
        <f>'a15'!AW33</f>
        <v>160450.37051617997</v>
      </c>
      <c r="AA34" s="78">
        <f>'a9'!M34</f>
        <v>385818.21735160233</v>
      </c>
      <c r="AB34" s="78">
        <v>1.0000000000000001E-5</v>
      </c>
      <c r="AC34" s="96">
        <f t="shared" si="7"/>
        <v>8.3333333333333315E-2</v>
      </c>
      <c r="AD34" s="96">
        <f t="shared" ref="AD34:AD39" si="64">LN(AB34)</f>
        <v>-11.512925464970229</v>
      </c>
      <c r="AE34" s="96">
        <f t="shared" si="9"/>
        <v>8.3333333333333329E-2</v>
      </c>
      <c r="AF34" s="78">
        <f>'a7'!M35</f>
        <v>81738.804188410242</v>
      </c>
      <c r="AG34" s="78">
        <f>'a8'!I33</f>
        <v>1362.1712882431189</v>
      </c>
      <c r="AH34" s="78">
        <f>'a13'!S35</f>
        <v>2373.6136372679703</v>
      </c>
      <c r="AI34" s="78">
        <f>'a16'!P34</f>
        <v>-4901.2099525471049</v>
      </c>
      <c r="AJ34" s="78">
        <f>'a15'!BM33</f>
        <v>130842.45420863574</v>
      </c>
      <c r="AK34" s="78">
        <f>'a9'!Q34</f>
        <v>78376.305576099709</v>
      </c>
      <c r="AL34" s="78">
        <f t="shared" si="55"/>
        <v>133039.52779391024</v>
      </c>
      <c r="AM34" s="96">
        <f t="shared" si="11"/>
        <v>0.31719038114800346</v>
      </c>
      <c r="AN34" s="96">
        <f t="shared" ref="AN34:AN39" si="65">LN(AL34)</f>
        <v>11.798401564506257</v>
      </c>
      <c r="AO34" s="96">
        <f t="shared" si="13"/>
        <v>0.87358903947833122</v>
      </c>
      <c r="AP34" s="78">
        <f>'a7'!P35</f>
        <v>79481.996277114929</v>
      </c>
      <c r="AQ34" s="78">
        <f>'a8'!K33</f>
        <v>1060.0621903151653</v>
      </c>
      <c r="AR34" s="78">
        <f>'a13'!W35</f>
        <v>10709.541839988029</v>
      </c>
      <c r="AS34" s="78">
        <f>'a16'!T34</f>
        <v>-5202.2201912171067</v>
      </c>
      <c r="AT34" s="78">
        <f>'a15'!CC33</f>
        <v>163823.23413048405</v>
      </c>
      <c r="AU34" s="78">
        <f>'a9'!U34</f>
        <v>86166.276209200834</v>
      </c>
      <c r="AV34" s="78">
        <f t="shared" si="56"/>
        <v>163706.33803748421</v>
      </c>
      <c r="AW34" s="96">
        <f t="shared" si="15"/>
        <v>0.37109653843009682</v>
      </c>
      <c r="AX34" s="96">
        <f t="shared" ref="AX34:AX39" si="66">LN(AV34)</f>
        <v>12.005829480004255</v>
      </c>
      <c r="AY34" s="96">
        <f t="shared" si="17"/>
        <v>0.88062086111717586</v>
      </c>
      <c r="AZ34" s="78">
        <f>'a7'!S35</f>
        <v>86586.999512837763</v>
      </c>
      <c r="BA34" s="78">
        <f>'a8'!M33</f>
        <v>2510.7788310222768</v>
      </c>
      <c r="BB34" s="78">
        <f>'a13'!AA35</f>
        <v>5106.0149628001027</v>
      </c>
      <c r="BC34" s="78">
        <f>'a16'!X34</f>
        <v>-5352.7075993482513</v>
      </c>
      <c r="BD34" s="78">
        <f>'a15'!CS33</f>
        <v>162712.68781981606</v>
      </c>
      <c r="BE34" s="78">
        <f>'a9'!Y34</f>
        <v>38798.255406107492</v>
      </c>
      <c r="BF34" s="78">
        <f t="shared" si="57"/>
        <v>212765.51812102046</v>
      </c>
      <c r="BG34" s="96">
        <f t="shared" si="43"/>
        <v>0.4573328263488185</v>
      </c>
      <c r="BH34" s="96">
        <f t="shared" ref="BH34:BH39" si="67">LN(BF34)</f>
        <v>12.267945984414926</v>
      </c>
      <c r="BI34" s="96">
        <f t="shared" si="20"/>
        <v>0.88950662995493412</v>
      </c>
      <c r="BJ34" s="78">
        <f>'a7'!V35</f>
        <v>94219.687198639513</v>
      </c>
      <c r="BK34" s="78">
        <f>'a8'!O33</f>
        <v>2476.3152539804105</v>
      </c>
      <c r="BL34" s="78">
        <f>'a13'!AE35</f>
        <v>2982.9773995063988</v>
      </c>
      <c r="BM34" s="78">
        <f>'a16'!AB34</f>
        <v>-6087.3728909954561</v>
      </c>
      <c r="BN34" s="78">
        <f>'a15'!DI33</f>
        <v>171798.99802035175</v>
      </c>
      <c r="BO34" s="78">
        <f>'a9'!AC34</f>
        <v>51098.982070763763</v>
      </c>
      <c r="BP34" s="78">
        <f t="shared" si="58"/>
        <v>214291.62291071884</v>
      </c>
      <c r="BQ34" s="96">
        <f t="shared" si="22"/>
        <v>0.4600154152509256</v>
      </c>
      <c r="BR34" s="96">
        <f t="shared" ref="BR34:BR39" si="68">LN(BP34)</f>
        <v>12.275093090220336</v>
      </c>
      <c r="BS34" s="96">
        <f t="shared" si="24"/>
        <v>0.88974891736903128</v>
      </c>
      <c r="BT34" s="78">
        <f>'a7'!Y35</f>
        <v>84586.89543554456</v>
      </c>
      <c r="BU34" s="78">
        <f>'a8'!Q33</f>
        <v>1290.7966200986964</v>
      </c>
      <c r="BV34" s="78">
        <f>'a13'!AI35</f>
        <v>6432.8979716553831</v>
      </c>
      <c r="BW34" s="78">
        <f>'a16'!AF34</f>
        <v>-5689.9871244246897</v>
      </c>
      <c r="BX34" s="78">
        <f>'a15'!DY33</f>
        <v>178707.12291444425</v>
      </c>
      <c r="BY34" s="78">
        <f>'a9'!AG34</f>
        <v>56771.786380466016</v>
      </c>
      <c r="BZ34" s="78">
        <f t="shared" si="59"/>
        <v>208555.93943685218</v>
      </c>
      <c r="CA34" s="96">
        <f t="shared" si="26"/>
        <v>0.44993322368920791</v>
      </c>
      <c r="CB34" s="96">
        <f t="shared" ref="CB34:CB39" si="69">LN(BZ34)</f>
        <v>12.247962578897578</v>
      </c>
      <c r="CC34" s="96">
        <f t="shared" si="28"/>
        <v>0.88882919103357505</v>
      </c>
      <c r="CD34" s="78">
        <f>'a7'!AB35</f>
        <v>126686.41275864106</v>
      </c>
      <c r="CE34" s="78">
        <f>'a8'!S33</f>
        <v>1275.5853922280128</v>
      </c>
      <c r="CF34" s="78">
        <f>'a13'!AM35</f>
        <v>65014.353313516382</v>
      </c>
      <c r="CG34" s="78">
        <f>'a16'!AJ34</f>
        <v>-8346.8638298486148</v>
      </c>
      <c r="CH34" s="78">
        <f>'a15'!EO33</f>
        <v>216209.24090297171</v>
      </c>
      <c r="CI34" s="78">
        <f>'a9'!AK34</f>
        <v>196742.42025070055</v>
      </c>
      <c r="CJ34" s="78">
        <f t="shared" si="29"/>
        <v>204096.30828680797</v>
      </c>
      <c r="CK34" s="96">
        <f t="shared" si="30"/>
        <v>0.44209407849331062</v>
      </c>
      <c r="CL34" s="96">
        <f t="shared" ref="CL34:CL39" si="70">LN(CJ34)</f>
        <v>12.226347260867609</v>
      </c>
      <c r="CM34" s="96">
        <f t="shared" si="32"/>
        <v>0.88809643015764039</v>
      </c>
      <c r="CN34" s="78">
        <f>'a7'!AE35</f>
        <v>200691.7104557874</v>
      </c>
      <c r="CO34" s="78">
        <f>'a8'!U33</f>
        <v>1851.320305866057</v>
      </c>
      <c r="CP34" s="78">
        <f>'a13'!AQ35</f>
        <v>64094.539955520129</v>
      </c>
      <c r="CQ34" s="78">
        <f>'a16'!AN34</f>
        <v>-9085.7737672066178</v>
      </c>
      <c r="CR34" s="78">
        <f>'a15'!FE33</f>
        <v>143708.26833309376</v>
      </c>
      <c r="CS34" s="78">
        <f>'a9'!AO34</f>
        <v>196360.04801674123</v>
      </c>
      <c r="CT34" s="78">
        <f t="shared" si="33"/>
        <v>204900.01726631948</v>
      </c>
      <c r="CU34" s="96">
        <f t="shared" si="34"/>
        <v>0.443506839139575</v>
      </c>
      <c r="CV34" s="96">
        <f t="shared" ref="CV34:CV39" si="71">LN(CT34)</f>
        <v>12.230277418494042</v>
      </c>
      <c r="CW34" s="96">
        <f t="shared" si="36"/>
        <v>0.88822966279113269</v>
      </c>
      <c r="CX34" s="78">
        <f>'a7'!AH35</f>
        <v>93599.011088523635</v>
      </c>
      <c r="CY34" s="78">
        <f>'a8'!W33</f>
        <v>1488.4913431701486</v>
      </c>
      <c r="CZ34" s="78">
        <f>'a13'!AU35</f>
        <v>13586.575451200428</v>
      </c>
      <c r="DA34" s="78">
        <f>'a16'!AR34</f>
        <v>-5792.247267760391</v>
      </c>
      <c r="DB34" s="78">
        <f>'a15'!FU33</f>
        <v>166434.32038716826</v>
      </c>
      <c r="DC34" s="78">
        <f>'a9'!AS34</f>
        <v>45987.02311990357</v>
      </c>
      <c r="DD34" s="78">
        <f t="shared" si="60"/>
        <v>223329.12788239849</v>
      </c>
      <c r="DE34" s="96">
        <f t="shared" si="38"/>
        <v>0.47590155275827034</v>
      </c>
      <c r="DF34" s="96">
        <f t="shared" ref="DF34:DF39" si="72">LN(DD34)</f>
        <v>12.316401872144425</v>
      </c>
      <c r="DG34" s="96">
        <f t="shared" si="40"/>
        <v>0.89114928812390648</v>
      </c>
    </row>
    <row r="35" spans="1:111">
      <c r="A35" s="1">
        <v>2010</v>
      </c>
      <c r="B35" s="78">
        <f>'a7'!D36</f>
        <v>106946.85696518522</v>
      </c>
      <c r="C35" s="78">
        <f>'a8'!C34</f>
        <v>2088.5232120593014</v>
      </c>
      <c r="D35" s="78">
        <f>'a13'!G36</f>
        <v>28636.625352833249</v>
      </c>
      <c r="E35" s="78">
        <f>'a16'!D35</f>
        <v>-7471.5115401541807</v>
      </c>
      <c r="F35" s="78">
        <f>'a15'!Q34</f>
        <v>164084.32178676303</v>
      </c>
      <c r="G35" s="78">
        <f>'a9'!E35</f>
        <v>71833.138488671058</v>
      </c>
      <c r="H35" s="78">
        <f t="shared" si="0"/>
        <v>222451.67728801555</v>
      </c>
      <c r="I35" s="96">
        <f t="shared" si="41"/>
        <v>0.47435916900944258</v>
      </c>
      <c r="J35" s="96">
        <f t="shared" si="62"/>
        <v>12.312465176273262</v>
      </c>
      <c r="K35" s="96">
        <f t="shared" si="42"/>
        <v>0.89101583384343541</v>
      </c>
      <c r="L35" s="78">
        <f>'a7'!G36</f>
        <v>117785.32554036424</v>
      </c>
      <c r="M35" s="78">
        <f>'a8'!E34</f>
        <v>1137.9114153204255</v>
      </c>
      <c r="N35" s="78">
        <f>'a13'!K36</f>
        <v>151277.57121654626</v>
      </c>
      <c r="O35" s="78">
        <f>'a16'!H35</f>
        <v>-9122.8148758759507</v>
      </c>
      <c r="P35" s="78">
        <f>'a15'!AG34</f>
        <v>147206.31260601681</v>
      </c>
      <c r="Q35" s="78">
        <f>'a9'!I35</f>
        <v>67377.353719111255</v>
      </c>
      <c r="R35" s="78">
        <f t="shared" si="61"/>
        <v>340906.95218326058</v>
      </c>
      <c r="S35" s="96">
        <f t="shared" si="3"/>
        <v>0.6825799989125042</v>
      </c>
      <c r="T35" s="96">
        <f t="shared" si="63"/>
        <v>12.739364851532775</v>
      </c>
      <c r="U35" s="96">
        <f t="shared" si="5"/>
        <v>0.9054877643302196</v>
      </c>
      <c r="V35" s="78">
        <f>'a7'!J36</f>
        <v>67100.117186948482</v>
      </c>
      <c r="W35" s="78">
        <f>'a8'!G34</f>
        <v>1122.4533017069762</v>
      </c>
      <c r="X35" s="78">
        <f>'a13'!O36</f>
        <v>109.41290828545928</v>
      </c>
      <c r="Y35" s="78">
        <f>'a16'!L35</f>
        <v>-5573.1876327126865</v>
      </c>
      <c r="Z35" s="78">
        <f>'a15'!AW34</f>
        <v>168570.47770461807</v>
      </c>
      <c r="AA35" s="78">
        <f>'a9'!M35</f>
        <v>398793.91089226567</v>
      </c>
      <c r="AB35" s="78">
        <v>1.0000000000000001E-5</v>
      </c>
      <c r="AC35" s="96">
        <f t="shared" si="7"/>
        <v>8.3333333333333315E-2</v>
      </c>
      <c r="AD35" s="96">
        <f t="shared" si="64"/>
        <v>-11.512925464970229</v>
      </c>
      <c r="AE35" s="96">
        <f t="shared" si="9"/>
        <v>8.3333333333333329E-2</v>
      </c>
      <c r="AF35" s="78">
        <f>'a7'!M36</f>
        <v>84039.28640801947</v>
      </c>
      <c r="AG35" s="78">
        <f>'a8'!I34</f>
        <v>1354.4109108625667</v>
      </c>
      <c r="AH35" s="78">
        <f>'a13'!S36</f>
        <v>3355.5523191301104</v>
      </c>
      <c r="AI35" s="78">
        <f>'a16'!P35</f>
        <v>-5896.2481324116961</v>
      </c>
      <c r="AJ35" s="78">
        <f>'a15'!BM34</f>
        <v>133950.16722113453</v>
      </c>
      <c r="AK35" s="78">
        <f>'a9'!Q35</f>
        <v>80758.636653736103</v>
      </c>
      <c r="AL35" s="78">
        <f t="shared" si="55"/>
        <v>136044.53207299887</v>
      </c>
      <c r="AM35" s="96">
        <f t="shared" si="11"/>
        <v>0.32247258141647966</v>
      </c>
      <c r="AN35" s="96">
        <f t="shared" si="65"/>
        <v>11.820737552834078</v>
      </c>
      <c r="AO35" s="96">
        <f t="shared" si="13"/>
        <v>0.87434623113053234</v>
      </c>
      <c r="AP35" s="78">
        <f>'a7'!P36</f>
        <v>81123.719349034247</v>
      </c>
      <c r="AQ35" s="78">
        <f>'a8'!K34</f>
        <v>1034.4804690353037</v>
      </c>
      <c r="AR35" s="78">
        <f>'a13'!W36</f>
        <v>17569.117204052458</v>
      </c>
      <c r="AS35" s="78">
        <f>'a16'!T35</f>
        <v>-6214.1993088495974</v>
      </c>
      <c r="AT35" s="78">
        <f>'a15'!CC34</f>
        <v>164480.45432846452</v>
      </c>
      <c r="AU35" s="78">
        <f>'a9'!U35</f>
        <v>88876.080770810673</v>
      </c>
      <c r="AV35" s="78">
        <f t="shared" si="56"/>
        <v>169117.49127092626</v>
      </c>
      <c r="AW35" s="96">
        <f t="shared" si="15"/>
        <v>0.38060827033056593</v>
      </c>
      <c r="AX35" s="96">
        <f t="shared" si="66"/>
        <v>12.038348966976338</v>
      </c>
      <c r="AY35" s="96">
        <f t="shared" si="17"/>
        <v>0.88172327412472795</v>
      </c>
      <c r="AZ35" s="78">
        <f>'a7'!S36</f>
        <v>87829.80221767028</v>
      </c>
      <c r="BA35" s="78">
        <f>'a8'!M34</f>
        <v>2464.1761827326818</v>
      </c>
      <c r="BB35" s="78">
        <f>'a13'!AA36</f>
        <v>9356.2018167449642</v>
      </c>
      <c r="BC35" s="78">
        <f>'a16'!X35</f>
        <v>-6349.8206608140044</v>
      </c>
      <c r="BD35" s="78">
        <f>'a15'!CS34</f>
        <v>164781.67391902651</v>
      </c>
      <c r="BE35" s="78">
        <f>'a9'!Y35</f>
        <v>39637.638513831705</v>
      </c>
      <c r="BF35" s="78">
        <f t="shared" si="57"/>
        <v>218444.39496152871</v>
      </c>
      <c r="BG35" s="96">
        <f t="shared" si="43"/>
        <v>0.46731516313959126</v>
      </c>
      <c r="BH35" s="96">
        <f t="shared" si="67"/>
        <v>12.294286775828974</v>
      </c>
      <c r="BI35" s="96">
        <f t="shared" si="20"/>
        <v>0.89039958472722158</v>
      </c>
      <c r="BJ35" s="78">
        <f>'a7'!V36</f>
        <v>95365.344938076756</v>
      </c>
      <c r="BK35" s="78">
        <f>'a8'!O34</f>
        <v>2435.5618677477651</v>
      </c>
      <c r="BL35" s="78">
        <f>'a13'!AE36</f>
        <v>4966.7941199506358</v>
      </c>
      <c r="BM35" s="78">
        <f>'a16'!AB35</f>
        <v>-7287.1724758082673</v>
      </c>
      <c r="BN35" s="78">
        <f>'a15'!DI34</f>
        <v>173978.11380599276</v>
      </c>
      <c r="BO35" s="78">
        <f>'a9'!AC35</f>
        <v>52224.433651139792</v>
      </c>
      <c r="BP35" s="78">
        <f t="shared" si="58"/>
        <v>217234.20860481984</v>
      </c>
      <c r="BQ35" s="96">
        <f t="shared" si="22"/>
        <v>0.46518789605288591</v>
      </c>
      <c r="BR35" s="96">
        <f t="shared" si="68"/>
        <v>12.288731352820951</v>
      </c>
      <c r="BS35" s="96">
        <f t="shared" si="24"/>
        <v>0.89021125547738578</v>
      </c>
      <c r="BT35" s="78">
        <f>'a7'!Y36</f>
        <v>87336.78467864808</v>
      </c>
      <c r="BU35" s="78">
        <f>'a8'!Q34</f>
        <v>1328.6587263880469</v>
      </c>
      <c r="BV35" s="78">
        <f>'a13'!AI36</f>
        <v>11055.650161840227</v>
      </c>
      <c r="BW35" s="78">
        <f>'a16'!AF35</f>
        <v>-6778.8326747984302</v>
      </c>
      <c r="BX35" s="78">
        <f>'a15'!DY34</f>
        <v>180880.69757130224</v>
      </c>
      <c r="BY35" s="78">
        <f>'a9'!AG35</f>
        <v>58173.680882985042</v>
      </c>
      <c r="BZ35" s="78">
        <f t="shared" si="59"/>
        <v>215649.27758039514</v>
      </c>
      <c r="CA35" s="96">
        <f t="shared" si="26"/>
        <v>0.46240190232203132</v>
      </c>
      <c r="CB35" s="96">
        <f t="shared" si="69"/>
        <v>12.28140865210699</v>
      </c>
      <c r="CC35" s="96">
        <f t="shared" si="28"/>
        <v>0.88996301538293365</v>
      </c>
      <c r="CD35" s="78">
        <f>'a7'!AB36</f>
        <v>129142.82119082252</v>
      </c>
      <c r="CE35" s="78">
        <f>'a8'!S34</f>
        <v>1274.4390328339243</v>
      </c>
      <c r="CF35" s="78">
        <f>'a13'!AM36</f>
        <v>98705.761839678249</v>
      </c>
      <c r="CG35" s="78">
        <f>'a16'!AJ35</f>
        <v>-10115.147789006993</v>
      </c>
      <c r="CH35" s="78">
        <f>'a15'!EO34</f>
        <v>219633.338770606</v>
      </c>
      <c r="CI35" s="78">
        <f>'a9'!AK35</f>
        <v>201892.94541659387</v>
      </c>
      <c r="CJ35" s="78">
        <f t="shared" si="29"/>
        <v>236748.26762833988</v>
      </c>
      <c r="CK35" s="96">
        <f t="shared" si="30"/>
        <v>0.49948973333491459</v>
      </c>
      <c r="CL35" s="96">
        <f t="shared" si="70"/>
        <v>12.374752693717815</v>
      </c>
      <c r="CM35" s="96">
        <f t="shared" si="32"/>
        <v>0.89312738528020796</v>
      </c>
      <c r="CN35" s="78">
        <f>'a7'!AE36</f>
        <v>205124.64624303539</v>
      </c>
      <c r="CO35" s="78">
        <f>'a8'!U34</f>
        <v>1858.4800655505426</v>
      </c>
      <c r="CP35" s="78">
        <f>'a13'!AQ36</f>
        <v>113203.07253831487</v>
      </c>
      <c r="CQ35" s="78">
        <f>'a16'!AN35</f>
        <v>-11052.368547570288</v>
      </c>
      <c r="CR35" s="78">
        <f>'a15'!FE34</f>
        <v>144704.16463153734</v>
      </c>
      <c r="CS35" s="78">
        <f>'a9'!AO35</f>
        <v>201580.41068655482</v>
      </c>
      <c r="CT35" s="78">
        <f t="shared" si="33"/>
        <v>252257.58424431298</v>
      </c>
      <c r="CU35" s="96">
        <f t="shared" si="34"/>
        <v>0.52675202941977139</v>
      </c>
      <c r="CV35" s="96">
        <f t="shared" si="71"/>
        <v>12.438206004143705</v>
      </c>
      <c r="CW35" s="96">
        <f t="shared" si="36"/>
        <v>0.89527845718505683</v>
      </c>
      <c r="CX35" s="78">
        <f>'a7'!AH36</f>
        <v>95848.973451398779</v>
      </c>
      <c r="CY35" s="78">
        <f>'a8'!W34</f>
        <v>1507.094541182646</v>
      </c>
      <c r="CZ35" s="78">
        <f>'a13'!AU36</f>
        <v>20948.489136354685</v>
      </c>
      <c r="DA35" s="78">
        <f>'a16'!AR35</f>
        <v>-6916.8794014083824</v>
      </c>
      <c r="DB35" s="78">
        <f>'a15'!FU34</f>
        <v>168579.57225030888</v>
      </c>
      <c r="DC35" s="78">
        <f>'a9'!AS35</f>
        <v>47067.139469053371</v>
      </c>
      <c r="DD35" s="78">
        <f t="shared" si="60"/>
        <v>232900.11050878325</v>
      </c>
      <c r="DE35" s="96">
        <f t="shared" si="38"/>
        <v>0.49272543795220541</v>
      </c>
      <c r="DF35" s="96">
        <f t="shared" si="72"/>
        <v>12.358364930362587</v>
      </c>
      <c r="DG35" s="96">
        <f t="shared" si="40"/>
        <v>0.89257183889342151</v>
      </c>
    </row>
    <row r="36" spans="1:111">
      <c r="A36" s="1">
        <v>2011</v>
      </c>
      <c r="B36" s="78">
        <f>'a7'!D37</f>
        <v>109320.3687620212</v>
      </c>
      <c r="C36" s="78">
        <f>'a8'!C35</f>
        <v>2078.7535504480461</v>
      </c>
      <c r="D36" s="78">
        <f>'a13'!G37</f>
        <v>34801.001819090117</v>
      </c>
      <c r="E36" s="78">
        <f>'a16'!D36</f>
        <v>-7026.2092386818022</v>
      </c>
      <c r="F36" s="78">
        <f>'a15'!Q35</f>
        <v>165600.09820316584</v>
      </c>
      <c r="G36" s="78">
        <f>'a9'!E36</f>
        <v>73679.894979420875</v>
      </c>
      <c r="H36" s="78">
        <f t="shared" si="0"/>
        <v>231094.1181166225</v>
      </c>
      <c r="I36" s="96">
        <f t="shared" si="41"/>
        <v>0.4895508622735209</v>
      </c>
      <c r="J36" s="96">
        <f t="shared" si="62"/>
        <v>12.350580344258013</v>
      </c>
      <c r="K36" s="96">
        <f t="shared" si="42"/>
        <v>0.89230794085015097</v>
      </c>
      <c r="L36" s="78">
        <f>'a7'!G37</f>
        <v>123253.56810203448</v>
      </c>
      <c r="M36" s="78">
        <f>'a8'!E35</f>
        <v>1205.7165823172998</v>
      </c>
      <c r="N36" s="78">
        <f>'a13'!K37</f>
        <v>173147.20302479577</v>
      </c>
      <c r="O36" s="78">
        <f>'a16'!H36</f>
        <v>-8581.3587141123735</v>
      </c>
      <c r="P36" s="78">
        <f>'a15'!AG35</f>
        <v>149956.31129136978</v>
      </c>
      <c r="Q36" s="78">
        <f>'a9'!I36</f>
        <v>69366.161889945593</v>
      </c>
      <c r="R36" s="78">
        <f t="shared" si="61"/>
        <v>369615.27839645941</v>
      </c>
      <c r="S36" s="96">
        <f t="shared" si="3"/>
        <v>0.73304353052413052</v>
      </c>
      <c r="T36" s="96">
        <f t="shared" si="63"/>
        <v>12.820217955548047</v>
      </c>
      <c r="U36" s="96">
        <f t="shared" si="5"/>
        <v>0.90822869052145749</v>
      </c>
      <c r="V36" s="78">
        <f>'a7'!J37</f>
        <v>67899.390815695704</v>
      </c>
      <c r="W36" s="78">
        <f>'a8'!G35</f>
        <v>1104.4504490737204</v>
      </c>
      <c r="X36" s="78">
        <f>'a13'!O37</f>
        <v>111.5786927666547</v>
      </c>
      <c r="Y36" s="78">
        <f>'a16'!L36</f>
        <v>-5157.7006504841856</v>
      </c>
      <c r="Z36" s="78">
        <f>'a15'!AW35</f>
        <v>170774.39759715964</v>
      </c>
      <c r="AA36" s="78">
        <f>'a9'!M36</f>
        <v>410521.09521045687</v>
      </c>
      <c r="AB36" s="78">
        <v>1.0000000000000001E-5</v>
      </c>
      <c r="AC36" s="96">
        <f t="shared" si="7"/>
        <v>8.3333333333333315E-2</v>
      </c>
      <c r="AD36" s="96">
        <f t="shared" si="64"/>
        <v>-11.512925464970229</v>
      </c>
      <c r="AE36" s="96">
        <f t="shared" si="9"/>
        <v>8.3333333333333329E-2</v>
      </c>
      <c r="AF36" s="78">
        <f>'a7'!M37</f>
        <v>85781.24569775298</v>
      </c>
      <c r="AG36" s="78">
        <f>'a8'!I35</f>
        <v>1330.1224009132943</v>
      </c>
      <c r="AH36" s="78">
        <f>'a13'!S37</f>
        <v>3102.6577002653489</v>
      </c>
      <c r="AI36" s="78">
        <f>'a16'!P36</f>
        <v>-5450.8575237687519</v>
      </c>
      <c r="AJ36" s="78">
        <f>'a15'!BM35</f>
        <v>134462.7190010786</v>
      </c>
      <c r="AK36" s="78">
        <f>'a9'!Q36</f>
        <v>83366.456030708621</v>
      </c>
      <c r="AL36" s="78">
        <f t="shared" si="55"/>
        <v>135859.43124553288</v>
      </c>
      <c r="AM36" s="96">
        <f t="shared" si="11"/>
        <v>0.32214721095117288</v>
      </c>
      <c r="AN36" s="96">
        <f t="shared" si="65"/>
        <v>11.819376036408935</v>
      </c>
      <c r="AO36" s="96">
        <f t="shared" si="13"/>
        <v>0.87430007562327094</v>
      </c>
      <c r="AP36" s="78">
        <f>'a7'!P37</f>
        <v>83122.382411126033</v>
      </c>
      <c r="AQ36" s="78">
        <f>'a8'!K35</f>
        <v>1013.6230407367955</v>
      </c>
      <c r="AR36" s="78">
        <f>'a13'!W37</f>
        <v>18949.384821053198</v>
      </c>
      <c r="AS36" s="78">
        <f>'a16'!T36</f>
        <v>-5714.6251596162583</v>
      </c>
      <c r="AT36" s="78">
        <f>'a15'!CC35</f>
        <v>164476.97310372349</v>
      </c>
      <c r="AU36" s="78">
        <f>'a9'!U36</f>
        <v>91653.556509481103</v>
      </c>
      <c r="AV36" s="78">
        <f t="shared" si="56"/>
        <v>170194.18170754216</v>
      </c>
      <c r="AW36" s="96">
        <f t="shared" si="15"/>
        <v>0.38250087812248668</v>
      </c>
      <c r="AX36" s="96">
        <f t="shared" si="66"/>
        <v>12.044695309505022</v>
      </c>
      <c r="AY36" s="96">
        <f t="shared" si="17"/>
        <v>0.88193841560466602</v>
      </c>
      <c r="AZ36" s="78">
        <f>'a7'!S37</f>
        <v>89431.349304005329</v>
      </c>
      <c r="BA36" s="78">
        <f>'a8'!M35</f>
        <v>2445.6939272387945</v>
      </c>
      <c r="BB36" s="78">
        <f>'a13'!AA37</f>
        <v>10227.645350869829</v>
      </c>
      <c r="BC36" s="78">
        <f>'a16'!X36</f>
        <v>-5898.1793920985874</v>
      </c>
      <c r="BD36" s="78">
        <f>'a15'!CS35</f>
        <v>166964.18935476823</v>
      </c>
      <c r="BE36" s="78">
        <f>'a9'!Y36</f>
        <v>40537.126736791419</v>
      </c>
      <c r="BF36" s="78">
        <f t="shared" si="57"/>
        <v>222633.57180799221</v>
      </c>
      <c r="BG36" s="96">
        <f t="shared" si="43"/>
        <v>0.47467890342344704</v>
      </c>
      <c r="BH36" s="96">
        <f t="shared" si="67"/>
        <v>12.313282523199373</v>
      </c>
      <c r="BI36" s="96">
        <f t="shared" si="20"/>
        <v>0.89104354196453228</v>
      </c>
      <c r="BJ36" s="78">
        <f>'a7'!V37</f>
        <v>96575.914680379065</v>
      </c>
      <c r="BK36" s="78">
        <f>'a8'!O35</f>
        <v>2409.2513441850438</v>
      </c>
      <c r="BL36" s="78">
        <f>'a13'!AE37</f>
        <v>6325.8579700373703</v>
      </c>
      <c r="BM36" s="78">
        <f>'a16'!AB36</f>
        <v>-6807.5250036463158</v>
      </c>
      <c r="BN36" s="78">
        <f>'a15'!DI35</f>
        <v>175716.89809901849</v>
      </c>
      <c r="BO36" s="78">
        <f>'a9'!AC36</f>
        <v>53355.701994166506</v>
      </c>
      <c r="BP36" s="78">
        <f t="shared" si="58"/>
        <v>220864.69509580717</v>
      </c>
      <c r="BQ36" s="96">
        <f t="shared" si="22"/>
        <v>0.47156956973330039</v>
      </c>
      <c r="BR36" s="96">
        <f t="shared" si="68"/>
        <v>12.305305553619338</v>
      </c>
      <c r="BS36" s="96">
        <f t="shared" si="24"/>
        <v>0.89077312210725013</v>
      </c>
      <c r="BT36" s="78">
        <f>'a7'!Y37</f>
        <v>89564.373658958095</v>
      </c>
      <c r="BU36" s="78">
        <f>'a8'!Q35</f>
        <v>1331.0106845626269</v>
      </c>
      <c r="BV36" s="78">
        <f>'a13'!AI37</f>
        <v>12085.007616396888</v>
      </c>
      <c r="BW36" s="78">
        <f>'a16'!AF36</f>
        <v>-6329.5345799880952</v>
      </c>
      <c r="BX36" s="78">
        <f>'a15'!DY35</f>
        <v>181281.18983678395</v>
      </c>
      <c r="BY36" s="78">
        <f>'a9'!AG36</f>
        <v>59489.70837902878</v>
      </c>
      <c r="BZ36" s="78">
        <f t="shared" si="59"/>
        <v>218442.33883768471</v>
      </c>
      <c r="CA36" s="96">
        <f t="shared" si="26"/>
        <v>0.46731154888253462</v>
      </c>
      <c r="CB36" s="96">
        <f t="shared" si="69"/>
        <v>12.294277363211538</v>
      </c>
      <c r="CC36" s="96">
        <f t="shared" si="28"/>
        <v>0.89039926563879612</v>
      </c>
      <c r="CD36" s="78">
        <f>'a7'!AB37</f>
        <v>131407.28648621417</v>
      </c>
      <c r="CE36" s="78">
        <f>'a8'!S35</f>
        <v>1256.0669251969464</v>
      </c>
      <c r="CF36" s="78">
        <f>'a13'!AM37</f>
        <v>123587.81428759272</v>
      </c>
      <c r="CG36" s="78">
        <f>'a16'!AJ36</f>
        <v>-9667.4020126866417</v>
      </c>
      <c r="CH36" s="78">
        <f>'a15'!EO35</f>
        <v>221756.18728077516</v>
      </c>
      <c r="CI36" s="78">
        <f>'a9'!AK36</f>
        <v>207222.10980915072</v>
      </c>
      <c r="CJ36" s="78">
        <f t="shared" si="29"/>
        <v>261117.84315794162</v>
      </c>
      <c r="CK36" s="96">
        <f t="shared" si="30"/>
        <v>0.5423266035852804</v>
      </c>
      <c r="CL36" s="96">
        <f t="shared" si="70"/>
        <v>12.472727090758776</v>
      </c>
      <c r="CM36" s="96">
        <f t="shared" si="32"/>
        <v>0.8964487245681787</v>
      </c>
      <c r="CN36" s="78">
        <f>'a7'!AE37</f>
        <v>211253.80374396613</v>
      </c>
      <c r="CO36" s="78">
        <f>'a8'!U35</f>
        <v>1912.6267144889325</v>
      </c>
      <c r="CP36" s="78">
        <f>'a13'!AQ37</f>
        <v>137221.25395583623</v>
      </c>
      <c r="CQ36" s="78">
        <f>'a16'!AN36</f>
        <v>-10670.485928753813</v>
      </c>
      <c r="CR36" s="78">
        <f>'a15'!FE35</f>
        <v>145394.01288485431</v>
      </c>
      <c r="CS36" s="78">
        <f>'a9'!AO36</f>
        <v>206594.58012364613</v>
      </c>
      <c r="CT36" s="78">
        <f t="shared" si="33"/>
        <v>278516.63124674564</v>
      </c>
      <c r="CU36" s="96">
        <f t="shared" si="34"/>
        <v>0.57291021498090677</v>
      </c>
      <c r="CV36" s="96">
        <f t="shared" si="71"/>
        <v>12.537233053789977</v>
      </c>
      <c r="CW36" s="96">
        <f t="shared" si="36"/>
        <v>0.8986354814740094</v>
      </c>
      <c r="CX36" s="78">
        <f>'a7'!AH37</f>
        <v>98287.156405094152</v>
      </c>
      <c r="CY36" s="78">
        <f>'a8'!W35</f>
        <v>1503.0750067079748</v>
      </c>
      <c r="CZ36" s="78">
        <f>'a13'!AU37</f>
        <v>26791.225154583342</v>
      </c>
      <c r="DA36" s="78">
        <f>'a16'!AR36</f>
        <v>-6509.8963370078591</v>
      </c>
      <c r="DB36" s="78">
        <f>'a15'!FU35</f>
        <v>170038.8224339833</v>
      </c>
      <c r="DC36" s="78">
        <f>'a9'!AS36</f>
        <v>48331.730380944871</v>
      </c>
      <c r="DD36" s="78">
        <f t="shared" si="60"/>
        <v>241778.65228241603</v>
      </c>
      <c r="DE36" s="96">
        <f t="shared" si="38"/>
        <v>0.50833214975182517</v>
      </c>
      <c r="DF36" s="96">
        <f t="shared" si="72"/>
        <v>12.395777926592114</v>
      </c>
      <c r="DG36" s="96">
        <f t="shared" si="40"/>
        <v>0.89384014222583075</v>
      </c>
    </row>
    <row r="37" spans="1:111">
      <c r="A37" s="1">
        <v>2012</v>
      </c>
      <c r="B37" s="78">
        <f>'a7'!D38</f>
        <v>111847.12709390406</v>
      </c>
      <c r="C37" s="78">
        <f>'a8'!C36</f>
        <v>2050.283598462901</v>
      </c>
      <c r="D37" s="78">
        <f>'a13'!G38</f>
        <v>24626.46001399657</v>
      </c>
      <c r="E37" s="78">
        <f>'a16'!D37</f>
        <v>-9824.388401963899</v>
      </c>
      <c r="F37" s="78">
        <f>'a15'!Q36</f>
        <v>167207.34752463977</v>
      </c>
      <c r="G37" s="78">
        <f>'a9'!E37</f>
        <v>75428.900116323697</v>
      </c>
      <c r="H37" s="78">
        <f t="shared" si="0"/>
        <v>220477.9297127157</v>
      </c>
      <c r="I37" s="96">
        <f t="shared" si="41"/>
        <v>0.47088971306067606</v>
      </c>
      <c r="J37" s="96">
        <f t="shared" si="62"/>
        <v>12.303552876853674</v>
      </c>
      <c r="K37" s="96">
        <f t="shared" si="42"/>
        <v>0.89071370623558643</v>
      </c>
      <c r="L37" s="78">
        <f>'a7'!G38</f>
        <v>131624.69482943698</v>
      </c>
      <c r="M37" s="78">
        <f>'a8'!E36</f>
        <v>1320.4267163172444</v>
      </c>
      <c r="N37" s="78">
        <f>'a13'!K38</f>
        <v>131037.89431474455</v>
      </c>
      <c r="O37" s="78">
        <f>'a16'!H37</f>
        <v>-11369.995407665972</v>
      </c>
      <c r="P37" s="78">
        <f>'a15'!AG36</f>
        <v>153176.4342292308</v>
      </c>
      <c r="Q37" s="78">
        <f>'a9'!I37</f>
        <v>71424.026828049187</v>
      </c>
      <c r="R37" s="78">
        <f t="shared" si="61"/>
        <v>334365.42785401444</v>
      </c>
      <c r="S37" s="96">
        <f t="shared" si="3"/>
        <v>0.67108129929046334</v>
      </c>
      <c r="T37" s="96">
        <f t="shared" si="63"/>
        <v>12.719989769244</v>
      </c>
      <c r="U37" s="96">
        <f t="shared" si="5"/>
        <v>0.90483094761118976</v>
      </c>
      <c r="V37" s="78">
        <f>'a7'!J38</f>
        <v>68525.565626513533</v>
      </c>
      <c r="W37" s="78">
        <f>'a8'!G36</f>
        <v>1065.5227288452224</v>
      </c>
      <c r="X37" s="78">
        <f>'a13'!O38</f>
        <v>111.76741056891719</v>
      </c>
      <c r="Y37" s="78">
        <f>'a16'!L37</f>
        <v>-7213.8908123367291</v>
      </c>
      <c r="Z37" s="78">
        <f>'a15'!AW36</f>
        <v>173563.68616088788</v>
      </c>
      <c r="AA37" s="78">
        <f>'a9'!M37</f>
        <v>425501.90768202452</v>
      </c>
      <c r="AB37" s="78">
        <v>1.0000000000000001E-5</v>
      </c>
      <c r="AC37" s="96">
        <f t="shared" si="7"/>
        <v>8.3333333333333315E-2</v>
      </c>
      <c r="AD37" s="96">
        <f t="shared" si="64"/>
        <v>-11.512925464970229</v>
      </c>
      <c r="AE37" s="96">
        <f t="shared" si="9"/>
        <v>8.3333333333333329E-2</v>
      </c>
      <c r="AF37" s="78">
        <f>'a7'!M38</f>
        <v>86711.493321040442</v>
      </c>
      <c r="AG37" s="78">
        <f>'a8'!I36</f>
        <v>1316.1868731024178</v>
      </c>
      <c r="AH37" s="78">
        <f>'a13'!S38</f>
        <v>2547.4314999742087</v>
      </c>
      <c r="AI37" s="78">
        <f>'a16'!P37</f>
        <v>-7503.083614073922</v>
      </c>
      <c r="AJ37" s="78">
        <f>'a15'!BM36</f>
        <v>136728.97532117914</v>
      </c>
      <c r="AK37" s="78">
        <f>'a9'!Q37</f>
        <v>85966.265454271357</v>
      </c>
      <c r="AL37" s="78">
        <f t="shared" ref="AL37" si="73">SUM(AF37:AJ37)-AK37</f>
        <v>133834.73794695095</v>
      </c>
      <c r="AM37" s="96">
        <f t="shared" si="11"/>
        <v>0.31858820254650094</v>
      </c>
      <c r="AN37" s="96">
        <f t="shared" si="65"/>
        <v>11.804361018890733</v>
      </c>
      <c r="AO37" s="96">
        <f t="shared" si="13"/>
        <v>0.87379106542163709</v>
      </c>
      <c r="AP37" s="78">
        <f>'a7'!P38</f>
        <v>83777.482996605919</v>
      </c>
      <c r="AQ37" s="78">
        <f>'a8'!K36</f>
        <v>975.76670209315148</v>
      </c>
      <c r="AR37" s="78">
        <f>'a13'!W38</f>
        <v>14645.519283263275</v>
      </c>
      <c r="AS37" s="78">
        <f>'a16'!T37</f>
        <v>-7825.7695873674656</v>
      </c>
      <c r="AT37" s="78">
        <f>'a15'!CC36</f>
        <v>164441.82904302896</v>
      </c>
      <c r="AU37" s="78">
        <f>'a9'!U37</f>
        <v>94101.869337582873</v>
      </c>
      <c r="AV37" s="78">
        <f t="shared" ref="AV37" si="74">SUM(AP37:AT37)-AU37</f>
        <v>161912.95910004099</v>
      </c>
      <c r="AW37" s="96">
        <f t="shared" si="15"/>
        <v>0.36794413469784154</v>
      </c>
      <c r="AX37" s="96">
        <f t="shared" si="66"/>
        <v>11.994814180316872</v>
      </c>
      <c r="AY37" s="96">
        <f t="shared" si="17"/>
        <v>0.88024744164509494</v>
      </c>
      <c r="AZ37" s="78">
        <f>'a7'!S38</f>
        <v>91379.949215373927</v>
      </c>
      <c r="BA37" s="78">
        <f>'a8'!M36</f>
        <v>2427.4599710386956</v>
      </c>
      <c r="BB37" s="78">
        <f>'a13'!AA38</f>
        <v>7684.7033102068945</v>
      </c>
      <c r="BC37" s="78">
        <f>'a16'!X37</f>
        <v>-8225.6462320590454</v>
      </c>
      <c r="BD37" s="78">
        <f>'a15'!CS36</f>
        <v>170036.53364627977</v>
      </c>
      <c r="BE37" s="78">
        <f>'a9'!Y37</f>
        <v>41488.860140900317</v>
      </c>
      <c r="BF37" s="78">
        <f t="shared" ref="BF37" si="75">SUM(AZ37:BD37)-BE37</f>
        <v>221814.13976993994</v>
      </c>
      <c r="BG37" s="96">
        <f t="shared" si="43"/>
        <v>0.47323850476527585</v>
      </c>
      <c r="BH37" s="96">
        <f t="shared" si="67"/>
        <v>12.309595101956354</v>
      </c>
      <c r="BI37" s="96">
        <f t="shared" si="20"/>
        <v>0.890918538112346</v>
      </c>
      <c r="BJ37" s="78">
        <f>'a7'!V38</f>
        <v>97789.409790366873</v>
      </c>
      <c r="BK37" s="78">
        <f>'a8'!O36</f>
        <v>2365.9077480435576</v>
      </c>
      <c r="BL37" s="78">
        <f>'a13'!AE38</f>
        <v>4449.5136770497702</v>
      </c>
      <c r="BM37" s="78">
        <f>'a16'!AB37</f>
        <v>-9489.4133996270211</v>
      </c>
      <c r="BN37" s="78">
        <f>'a15'!DI36</f>
        <v>177184.57108345447</v>
      </c>
      <c r="BO37" s="78">
        <f>'a9'!AC37</f>
        <v>54419.555682069513</v>
      </c>
      <c r="BP37" s="78">
        <f t="shared" ref="BP37" si="76">SUM(BJ37:BN37)-BO37</f>
        <v>217880.43321721815</v>
      </c>
      <c r="BQ37" s="96">
        <f t="shared" si="22"/>
        <v>0.46632383048228432</v>
      </c>
      <c r="BR37" s="96">
        <f t="shared" si="68"/>
        <v>12.291701719825072</v>
      </c>
      <c r="BS37" s="96">
        <f t="shared" si="24"/>
        <v>0.89031195113797101</v>
      </c>
      <c r="BT37" s="78">
        <f>'a7'!Y38</f>
        <v>91752.235044700894</v>
      </c>
      <c r="BU37" s="78">
        <f>'a8'!Q36</f>
        <v>1310.4262085241705</v>
      </c>
      <c r="BV37" s="78">
        <f>'a13'!AI38</f>
        <v>7578.1562440353746</v>
      </c>
      <c r="BW37" s="78">
        <f>'a16'!AF37</f>
        <v>-8936.6541435056988</v>
      </c>
      <c r="BX37" s="78">
        <f>'a15'!DY36</f>
        <v>182571.462645691</v>
      </c>
      <c r="BY37" s="78">
        <f>'a9'!AG37</f>
        <v>60736.343769539773</v>
      </c>
      <c r="BZ37" s="78">
        <f t="shared" ref="BZ37" si="77">SUM(BT37:BX37)-BY37</f>
        <v>213539.28222990595</v>
      </c>
      <c r="CA37" s="96">
        <f t="shared" si="26"/>
        <v>0.45869294986416059</v>
      </c>
      <c r="CB37" s="96">
        <f t="shared" si="69"/>
        <v>12.271576086435578</v>
      </c>
      <c r="CC37" s="96">
        <f t="shared" si="28"/>
        <v>0.88962969068125308</v>
      </c>
      <c r="CD37" s="78">
        <f>'a7'!AB38</f>
        <v>133726.19645895765</v>
      </c>
      <c r="CE37" s="78">
        <f>'a8'!S36</f>
        <v>1253.0507356367445</v>
      </c>
      <c r="CF37" s="78">
        <f>'a13'!AM38</f>
        <v>92222.807488171806</v>
      </c>
      <c r="CG37" s="78">
        <f>'a16'!AJ37</f>
        <v>-13434.562574643905</v>
      </c>
      <c r="CH37" s="78">
        <f>'a15'!EO36</f>
        <v>225079.46697187351</v>
      </c>
      <c r="CI37" s="78">
        <f>'a9'!AK37</f>
        <v>212053.54648897555</v>
      </c>
      <c r="CJ37" s="78">
        <f t="shared" si="29"/>
        <v>226793.41259102026</v>
      </c>
      <c r="CK37" s="96">
        <f t="shared" si="30"/>
        <v>0.48199107673841918</v>
      </c>
      <c r="CL37" s="96">
        <f t="shared" si="70"/>
        <v>12.331794805400781</v>
      </c>
      <c r="CM37" s="96">
        <f t="shared" si="32"/>
        <v>0.8916711096969453</v>
      </c>
      <c r="CN37" s="78">
        <f>'a7'!AE38</f>
        <v>217659.45343818169</v>
      </c>
      <c r="CO37" s="78">
        <f>'a8'!U36</f>
        <v>1879.7031292424304</v>
      </c>
      <c r="CP37" s="78">
        <f>'a13'!AQ38</f>
        <v>96294.792259225593</v>
      </c>
      <c r="CQ37" s="78">
        <f>'a16'!AN37</f>
        <v>-15064.100123065604</v>
      </c>
      <c r="CR37" s="78">
        <f>'a15'!FE36</f>
        <v>146068.02923849787</v>
      </c>
      <c r="CS37" s="78">
        <f>'a9'!AO37</f>
        <v>210295.39057869432</v>
      </c>
      <c r="CT37" s="78">
        <f t="shared" si="33"/>
        <v>236542.48736338769</v>
      </c>
      <c r="CU37" s="96">
        <f t="shared" si="34"/>
        <v>0.49912801252861111</v>
      </c>
      <c r="CV37" s="96">
        <f t="shared" si="71"/>
        <v>12.37388312136404</v>
      </c>
      <c r="CW37" s="96">
        <f t="shared" si="36"/>
        <v>0.89309790671326028</v>
      </c>
      <c r="CX37" s="78">
        <f>'a7'!AH38</f>
        <v>100413.88123638397</v>
      </c>
      <c r="CY37" s="78">
        <f>'a8'!W36</f>
        <v>1482.8864783832946</v>
      </c>
      <c r="CZ37" s="78">
        <f>'a13'!AU38</f>
        <v>17104.431545680945</v>
      </c>
      <c r="DA37" s="78">
        <f>'a16'!AR37</f>
        <v>-9127.6876123277561</v>
      </c>
      <c r="DB37" s="78">
        <f>'a15'!FU36</f>
        <v>170798.40097319629</v>
      </c>
      <c r="DC37" s="78">
        <f>'a9'!AS37</f>
        <v>49297.428387000393</v>
      </c>
      <c r="DD37" s="78">
        <f t="shared" ref="DD37" si="78">SUM(CX37:DB37)-DC37</f>
        <v>231374.48423431633</v>
      </c>
      <c r="DE37" s="96">
        <f t="shared" si="38"/>
        <v>0.49004369018476873</v>
      </c>
      <c r="DF37" s="96">
        <f t="shared" si="72"/>
        <v>12.35179282074016</v>
      </c>
      <c r="DG37" s="96">
        <f t="shared" si="40"/>
        <v>0.89234904389234904</v>
      </c>
    </row>
    <row r="38" spans="1:111">
      <c r="A38" s="1">
        <v>2013</v>
      </c>
      <c r="B38" s="78">
        <f>'a7'!D39</f>
        <v>114230.1472105228</v>
      </c>
      <c r="C38" s="78">
        <f>'a8'!C37</f>
        <v>2050.0839239477955</v>
      </c>
      <c r="D38" s="78">
        <f>'a13'!G39</f>
        <v>23755.868933684484</v>
      </c>
      <c r="E38" s="78">
        <f>'a16'!D38</f>
        <v>-9321.2143010165564</v>
      </c>
      <c r="F38" s="78">
        <f>'a15'!Q37</f>
        <v>168625.71447762902</v>
      </c>
      <c r="G38" s="78">
        <f>'a9'!E38</f>
        <v>77186.832522109922</v>
      </c>
      <c r="H38" s="78">
        <f t="shared" si="0"/>
        <v>222153.76772265765</v>
      </c>
      <c r="I38" s="96">
        <f t="shared" si="41"/>
        <v>0.47383550320401741</v>
      </c>
      <c r="J38" s="96">
        <f t="shared" si="62"/>
        <v>12.311125068484277</v>
      </c>
      <c r="K38" s="96">
        <f t="shared" si="42"/>
        <v>0.89097040409051942</v>
      </c>
      <c r="L38" s="78">
        <f>'a7'!G39</f>
        <v>142265.24053620279</v>
      </c>
      <c r="M38" s="78">
        <f>'a8'!E37</f>
        <v>1354.5456959974504</v>
      </c>
      <c r="N38" s="78">
        <f>'a13'!K39</f>
        <v>120608.19093622877</v>
      </c>
      <c r="O38" s="78">
        <f>'a16'!H38</f>
        <v>-11193.683704925395</v>
      </c>
      <c r="P38" s="78">
        <f>'a15'!AG37</f>
        <v>155271.1645090855</v>
      </c>
      <c r="Q38" s="78">
        <f>'a9'!I38</f>
        <v>73544.898684031446</v>
      </c>
      <c r="R38" s="78">
        <f t="shared" ref="R38" si="79">SUM(L38:P38)-Q38</f>
        <v>334760.55928855762</v>
      </c>
      <c r="S38" s="96">
        <f t="shared" si="3"/>
        <v>0.67177586181876048</v>
      </c>
      <c r="T38" s="96">
        <f t="shared" si="63"/>
        <v>12.721170806860428</v>
      </c>
      <c r="U38" s="96">
        <f t="shared" si="5"/>
        <v>0.90487098487352036</v>
      </c>
      <c r="V38" s="78">
        <f>'a7'!J39</f>
        <v>70127.833219981403</v>
      </c>
      <c r="W38" s="78">
        <f>'a8'!G37</f>
        <v>1117.3261898482936</v>
      </c>
      <c r="X38" s="78">
        <f>'a13'!O39</f>
        <v>90.894837217582605</v>
      </c>
      <c r="Y38" s="78">
        <f>'a16'!L38</f>
        <v>-6899.4342068693613</v>
      </c>
      <c r="Z38" s="78">
        <f>'a15'!AW37</f>
        <v>177225.09562689351</v>
      </c>
      <c r="AA38" s="78">
        <f>'a9'!M38</f>
        <v>442578.97807010013</v>
      </c>
      <c r="AB38" s="78">
        <v>1.0000000000000001E-5</v>
      </c>
      <c r="AC38" s="96">
        <f t="shared" si="7"/>
        <v>8.3333333333333315E-2</v>
      </c>
      <c r="AD38" s="96">
        <f t="shared" si="64"/>
        <v>-11.512925464970229</v>
      </c>
      <c r="AE38" s="96">
        <f t="shared" si="9"/>
        <v>8.3333333333333329E-2</v>
      </c>
      <c r="AF38" s="78">
        <f>'a7'!M39</f>
        <v>88201.830218813862</v>
      </c>
      <c r="AG38" s="78">
        <f>'a8'!I37</f>
        <v>1335.5535848342361</v>
      </c>
      <c r="AH38" s="78">
        <f>'a13'!S39</f>
        <v>3095.6699941334232</v>
      </c>
      <c r="AI38" s="78">
        <f>'a16'!P38</f>
        <v>-7030.4939634275579</v>
      </c>
      <c r="AJ38" s="78">
        <f>'a15'!BM37</f>
        <v>137816.14165874582</v>
      </c>
      <c r="AK38" s="78">
        <f>'a9'!Q38</f>
        <v>88704.552261978359</v>
      </c>
      <c r="AL38" s="78">
        <f t="shared" ref="AL38" si="80">SUM(AF38:AJ38)-AK38</f>
        <v>134714.14923112144</v>
      </c>
      <c r="AM38" s="96">
        <f t="shared" si="11"/>
        <v>0.3201340327982819</v>
      </c>
      <c r="AN38" s="96">
        <f t="shared" si="65"/>
        <v>11.810910399429174</v>
      </c>
      <c r="AO38" s="96">
        <f t="shared" si="13"/>
        <v>0.87401308990508564</v>
      </c>
      <c r="AP38" s="78">
        <f>'a7'!P39</f>
        <v>84111.139235166323</v>
      </c>
      <c r="AQ38" s="78">
        <f>'a8'!K37</f>
        <v>962.3700141323377</v>
      </c>
      <c r="AR38" s="78">
        <f>'a13'!W39</f>
        <v>13492.525920192371</v>
      </c>
      <c r="AS38" s="78">
        <f>'a16'!T38</f>
        <v>-7306.5451320556103</v>
      </c>
      <c r="AT38" s="78">
        <f>'a15'!CC37</f>
        <v>166612.51545010836</v>
      </c>
      <c r="AU38" s="78">
        <f>'a9'!U38</f>
        <v>96526.49819027957</v>
      </c>
      <c r="AV38" s="78">
        <f t="shared" ref="AV38" si="81">SUM(AP38:AT38)-AU38</f>
        <v>161345.50729726418</v>
      </c>
      <c r="AW38" s="96">
        <f t="shared" si="15"/>
        <v>0.36694666721141117</v>
      </c>
      <c r="AX38" s="96">
        <f t="shared" si="66"/>
        <v>11.99130335263793</v>
      </c>
      <c r="AY38" s="96">
        <f t="shared" si="17"/>
        <v>0.88012842432775962</v>
      </c>
      <c r="AZ38" s="78">
        <f>'a7'!S39</f>
        <v>92909.400706211905</v>
      </c>
      <c r="BA38" s="78">
        <f>'a8'!M37</f>
        <v>2464.3441895330716</v>
      </c>
      <c r="BB38" s="78">
        <f>'a13'!AA39</f>
        <v>8171.4457969852583</v>
      </c>
      <c r="BC38" s="78">
        <f>'a16'!X38</f>
        <v>-7760.810577418516</v>
      </c>
      <c r="BD38" s="78">
        <f>'a15'!CS37</f>
        <v>170179.02154002665</v>
      </c>
      <c r="BE38" s="78">
        <f>'a9'!Y38</f>
        <v>42465.874300867676</v>
      </c>
      <c r="BF38" s="78">
        <f t="shared" ref="BF38" si="82">SUM(AZ38:BD38)-BE38</f>
        <v>223497.52735447069</v>
      </c>
      <c r="BG38" s="96">
        <f t="shared" si="43"/>
        <v>0.4761975655602424</v>
      </c>
      <c r="BH38" s="96">
        <f t="shared" si="67"/>
        <v>12.317155629683603</v>
      </c>
      <c r="BI38" s="96">
        <f t="shared" si="20"/>
        <v>0.89117484056009477</v>
      </c>
      <c r="BJ38" s="78">
        <f>'a7'!V39</f>
        <v>98510.219357415379</v>
      </c>
      <c r="BK38" s="78">
        <f>'a8'!O37</f>
        <v>2341.3154280274398</v>
      </c>
      <c r="BL38" s="78">
        <f>'a13'!AE39</f>
        <v>4454.4277047965543</v>
      </c>
      <c r="BM38" s="78">
        <f>'a16'!AB38</f>
        <v>-8928.5328265540156</v>
      </c>
      <c r="BN38" s="78">
        <f>'a15'!DI37</f>
        <v>179355.26047762661</v>
      </c>
      <c r="BO38" s="78">
        <f>'a9'!AC38</f>
        <v>55493.446721703345</v>
      </c>
      <c r="BP38" s="78">
        <f t="shared" ref="BP38" si="83">SUM(BJ38:BN38)-BO38</f>
        <v>220239.24341960863</v>
      </c>
      <c r="BQ38" s="96">
        <f t="shared" si="22"/>
        <v>0.47047014999705394</v>
      </c>
      <c r="BR38" s="96">
        <f t="shared" si="68"/>
        <v>12.30246970455636</v>
      </c>
      <c r="BS38" s="96">
        <f t="shared" si="24"/>
        <v>0.890676986614794</v>
      </c>
      <c r="BT38" s="78">
        <f>'a7'!Y39</f>
        <v>93778.36820546884</v>
      </c>
      <c r="BU38" s="78">
        <f>'a8'!Q37</f>
        <v>1341.1143268333572</v>
      </c>
      <c r="BV38" s="78">
        <f>'a13'!AI39</f>
        <v>6172.0356426595163</v>
      </c>
      <c r="BW38" s="78">
        <f>'a16'!AF38</f>
        <v>-8514.1312643787915</v>
      </c>
      <c r="BX38" s="78">
        <f>'a15'!DY37</f>
        <v>183097.19630200346</v>
      </c>
      <c r="BY38" s="78">
        <f>'a9'!AG38</f>
        <v>62103.449678227829</v>
      </c>
      <c r="BZ38" s="78">
        <f t="shared" ref="BZ38" si="84">SUM(BT38:BX38)-BY38</f>
        <v>213771.13353435852</v>
      </c>
      <c r="CA38" s="96">
        <f t="shared" si="26"/>
        <v>0.45910049837620381</v>
      </c>
      <c r="CB38" s="96">
        <f t="shared" si="69"/>
        <v>12.272661252247838</v>
      </c>
      <c r="CC38" s="96">
        <f t="shared" si="28"/>
        <v>0.88966647788234932</v>
      </c>
      <c r="CD38" s="78">
        <f>'a7'!AB39</f>
        <v>136127.55840690123</v>
      </c>
      <c r="CE38" s="78">
        <f>'a8'!S37</f>
        <v>1318.4982577636815</v>
      </c>
      <c r="CF38" s="78">
        <f>'a13'!AM39</f>
        <v>76104.581602456383</v>
      </c>
      <c r="CG38" s="78">
        <f>'a16'!AJ38</f>
        <v>-13215.100649247335</v>
      </c>
      <c r="CH38" s="78">
        <f>'a15'!EO37</f>
        <v>228495.09531363344</v>
      </c>
      <c r="CI38" s="78">
        <f>'a9'!AK38</f>
        <v>217384.30568350921</v>
      </c>
      <c r="CJ38" s="78">
        <f t="shared" si="29"/>
        <v>211446.32724799821</v>
      </c>
      <c r="CK38" s="96">
        <f t="shared" si="30"/>
        <v>0.45501395098742869</v>
      </c>
      <c r="CL38" s="96">
        <f t="shared" si="70"/>
        <v>12.261726473385862</v>
      </c>
      <c r="CM38" s="96">
        <f t="shared" si="32"/>
        <v>0.88929578807219034</v>
      </c>
      <c r="CN38" s="78">
        <f>'a7'!AE39</f>
        <v>224605.00611528076</v>
      </c>
      <c r="CO38" s="78">
        <f>'a8'!U37</f>
        <v>1885.1995133899404</v>
      </c>
      <c r="CP38" s="78">
        <f>'a13'!AQ39</f>
        <v>92158.285326639918</v>
      </c>
      <c r="CQ38" s="78">
        <f>'a16'!AN38</f>
        <v>-14510.962647906337</v>
      </c>
      <c r="CR38" s="78">
        <f>'a15'!FE37</f>
        <v>148166.53674211237</v>
      </c>
      <c r="CS38" s="78">
        <f>'a9'!AO38</f>
        <v>212990.65250972653</v>
      </c>
      <c r="CT38" s="78">
        <f t="shared" si="33"/>
        <v>239313.41253979015</v>
      </c>
      <c r="CU38" s="96">
        <f t="shared" si="34"/>
        <v>0.50399874825853141</v>
      </c>
      <c r="CV38" s="96">
        <f t="shared" si="71"/>
        <v>12.385529321384656</v>
      </c>
      <c r="CW38" s="96">
        <f t="shared" si="36"/>
        <v>0.89349271375318395</v>
      </c>
      <c r="CX38" s="78">
        <f>'a7'!AH39</f>
        <v>102000.89544947093</v>
      </c>
      <c r="CY38" s="78">
        <f>'a8'!W37</f>
        <v>1458.0751032866192</v>
      </c>
      <c r="CZ38" s="78">
        <f>'a13'!AU39</f>
        <v>17525.548556981426</v>
      </c>
      <c r="DA38" s="78">
        <f>'a16'!AR38</f>
        <v>-8618.470969011787</v>
      </c>
      <c r="DB38" s="78">
        <f>'a15'!FU37</f>
        <v>171141.35085943344</v>
      </c>
      <c r="DC38" s="78">
        <f>'a9'!AS38</f>
        <v>50267.911869764452</v>
      </c>
      <c r="DD38" s="78">
        <f t="shared" ref="DD38" si="85">SUM(CX38:DB38)-DC38</f>
        <v>233239.48713039618</v>
      </c>
      <c r="DE38" s="96">
        <f t="shared" si="38"/>
        <v>0.4933219946008176</v>
      </c>
      <c r="DF38" s="96">
        <f t="shared" si="72"/>
        <v>12.35982104644153</v>
      </c>
      <c r="DG38" s="96">
        <f t="shared" si="40"/>
        <v>0.89262120133592593</v>
      </c>
    </row>
    <row r="39" spans="1:111">
      <c r="A39" s="1">
        <v>2014</v>
      </c>
      <c r="B39" s="78">
        <f>'a7'!D40</f>
        <v>116656.43972257021</v>
      </c>
      <c r="C39" s="78">
        <f>'a8'!C38</f>
        <v>2070.9173787549803</v>
      </c>
      <c r="D39" s="78">
        <f>'a13'!G40</f>
        <v>28644.280990110467</v>
      </c>
      <c r="E39" s="78">
        <f>'a16'!D39</f>
        <v>-10049.411353278188</v>
      </c>
      <c r="F39" s="78">
        <f>'a15'!Q38</f>
        <v>169769.72190228591</v>
      </c>
      <c r="G39" s="78">
        <f>'a9'!E39</f>
        <v>78940.880505781155</v>
      </c>
      <c r="H39" s="78">
        <f t="shared" si="0"/>
        <v>228151.06813466223</v>
      </c>
      <c r="I39" s="96">
        <f t="shared" si="41"/>
        <v>0.48437756534578269</v>
      </c>
      <c r="J39" s="96">
        <f t="shared" si="62"/>
        <v>12.337763268065659</v>
      </c>
      <c r="K39" s="96">
        <f t="shared" si="42"/>
        <v>0.89187344102162147</v>
      </c>
      <c r="L39" s="78">
        <f>'a7'!G40</f>
        <v>152173.87188327758</v>
      </c>
      <c r="M39" s="78">
        <f>'a8'!E38</f>
        <v>1421.9202929420876</v>
      </c>
      <c r="N39" s="78">
        <f>'a13'!K40</f>
        <v>80891.808761547611</v>
      </c>
      <c r="O39" s="78">
        <f>'a16'!H39</f>
        <v>-11695.261769064246</v>
      </c>
      <c r="P39" s="78">
        <f>'a15'!AG38</f>
        <v>155037.21787803117</v>
      </c>
      <c r="Q39" s="78">
        <f>'a9'!I39</f>
        <v>75855.200252072857</v>
      </c>
      <c r="R39" s="78">
        <f t="shared" ref="R39" si="86">SUM(L39:P39)-Q39</f>
        <v>301974.35679466138</v>
      </c>
      <c r="S39" s="96">
        <f t="shared" si="3"/>
        <v>0.61414423419655362</v>
      </c>
      <c r="T39" s="96">
        <f t="shared" si="63"/>
        <v>12.618097381475884</v>
      </c>
      <c r="U39" s="96">
        <f t="shared" si="5"/>
        <v>0.90137678814850974</v>
      </c>
      <c r="V39" s="78">
        <f>'a7'!J40</f>
        <v>70701.330025020274</v>
      </c>
      <c r="W39" s="78">
        <f>'a8'!G38</f>
        <v>1122.793399083745</v>
      </c>
      <c r="X39" s="78">
        <f>'a13'!O40</f>
        <v>59.165934692142734</v>
      </c>
      <c r="Y39" s="78">
        <f>'a16'!L39</f>
        <v>-7297.2284649009671</v>
      </c>
      <c r="Z39" s="78">
        <f>'a15'!AW38</f>
        <v>182372.03072179842</v>
      </c>
      <c r="AA39" s="78">
        <f>'a9'!M39</f>
        <v>456196.47626389115</v>
      </c>
      <c r="AB39" s="78">
        <v>1.0000000000000001E-5</v>
      </c>
      <c r="AC39" s="96">
        <f t="shared" si="7"/>
        <v>8.3333333333333315E-2</v>
      </c>
      <c r="AD39" s="96">
        <f t="shared" si="64"/>
        <v>-11.512925464970229</v>
      </c>
      <c r="AE39" s="96">
        <f t="shared" si="9"/>
        <v>8.3333333333333329E-2</v>
      </c>
      <c r="AF39" s="78">
        <f>'a7'!M40</f>
        <v>89200.837466504003</v>
      </c>
      <c r="AG39" s="78">
        <f>'a8'!I38</f>
        <v>1357.420262214385</v>
      </c>
      <c r="AH39" s="78">
        <f>'a13'!S40</f>
        <v>3292.8294879906371</v>
      </c>
      <c r="AI39" s="78">
        <f>'a16'!P39</f>
        <v>-7526.670307222118</v>
      </c>
      <c r="AJ39" s="78">
        <f>'a15'!BM38</f>
        <v>139683.22035191642</v>
      </c>
      <c r="AK39" s="78">
        <f>'a9'!Q39</f>
        <v>91093.955965820875</v>
      </c>
      <c r="AL39" s="78">
        <f t="shared" ref="AL39" si="87">SUM(AF39:AJ39)-AK39</f>
        <v>134913.68129558244</v>
      </c>
      <c r="AM39" s="96">
        <f t="shared" si="11"/>
        <v>0.32048477050997171</v>
      </c>
      <c r="AN39" s="96">
        <f t="shared" si="65"/>
        <v>11.81239045510811</v>
      </c>
      <c r="AO39" s="96">
        <f t="shared" si="13"/>
        <v>0.87406326390179601</v>
      </c>
      <c r="AP39" s="78">
        <f>'a7'!P40</f>
        <v>84329.412260730242</v>
      </c>
      <c r="AQ39" s="78">
        <f>'a8'!K38</f>
        <v>957.86955055232318</v>
      </c>
      <c r="AR39" s="78">
        <f>'a13'!W40</f>
        <v>13771.864324141372</v>
      </c>
      <c r="AS39" s="78">
        <f>'a16'!T39</f>
        <v>-7739.8503086811306</v>
      </c>
      <c r="AT39" s="78">
        <f>'a15'!CC38</f>
        <v>167768.09205186766</v>
      </c>
      <c r="AU39" s="78">
        <f>'a9'!U39</f>
        <v>98835.98114037521</v>
      </c>
      <c r="AV39" s="78">
        <f t="shared" ref="AV39" si="88">SUM(AP39:AT39)-AU39</f>
        <v>160251.40673823527</v>
      </c>
      <c r="AW39" s="96">
        <f t="shared" si="15"/>
        <v>0.36502345588460561</v>
      </c>
      <c r="AX39" s="96">
        <f t="shared" si="66"/>
        <v>11.98449915314211</v>
      </c>
      <c r="AY39" s="96">
        <f t="shared" si="17"/>
        <v>0.87989776146285603</v>
      </c>
      <c r="AZ39" s="78">
        <f>'a7'!S40</f>
        <v>93933.719034284266</v>
      </c>
      <c r="BA39" s="78">
        <f>'a8'!M38</f>
        <v>2513.9312822791831</v>
      </c>
      <c r="BB39" s="78">
        <f>'a13'!AA40</f>
        <v>7523.3579263441616</v>
      </c>
      <c r="BC39" s="78">
        <f>'a16'!X39</f>
        <v>-8303.0131490014246</v>
      </c>
      <c r="BD39" s="78">
        <f>'a15'!CS38</f>
        <v>172109.81058701273</v>
      </c>
      <c r="BE39" s="78">
        <f>'a9'!Y39</f>
        <v>43457.200503586435</v>
      </c>
      <c r="BF39" s="78">
        <f t="shared" ref="BF39" si="89">SUM(AZ39:BD39)-BE39</f>
        <v>224320.60517733247</v>
      </c>
      <c r="BG39" s="96">
        <f t="shared" si="43"/>
        <v>0.47764437278349731</v>
      </c>
      <c r="BH39" s="96">
        <f t="shared" si="67"/>
        <v>12.3208315806552</v>
      </c>
      <c r="BI39" s="96">
        <f t="shared" si="20"/>
        <v>0.89129945556923351</v>
      </c>
      <c r="BJ39" s="78">
        <f>'a7'!V40</f>
        <v>99668.053430744869</v>
      </c>
      <c r="BK39" s="78">
        <f>'a8'!O38</f>
        <v>2350.5691514474001</v>
      </c>
      <c r="BL39" s="78">
        <f>'a13'!AE40</f>
        <v>4065.670955898217</v>
      </c>
      <c r="BM39" s="78">
        <f>'a16'!AB39</f>
        <v>-9623.8965703626891</v>
      </c>
      <c r="BN39" s="78">
        <f>'a15'!DI38</f>
        <v>180337.18410006323</v>
      </c>
      <c r="BO39" s="78">
        <f>'a9'!AC39</f>
        <v>56576.157997483235</v>
      </c>
      <c r="BP39" s="78">
        <f t="shared" ref="BP39" si="90">SUM(BJ39:BN39)-BO39</f>
        <v>220221.42307030779</v>
      </c>
      <c r="BQ39" s="96">
        <f t="shared" si="22"/>
        <v>0.47043882536483422</v>
      </c>
      <c r="BR39" s="96">
        <f t="shared" si="68"/>
        <v>12.302388787686063</v>
      </c>
      <c r="BS39" s="96">
        <f t="shared" si="24"/>
        <v>0.89067424352692104</v>
      </c>
      <c r="BT39" s="78">
        <f>'a7'!Y40</f>
        <v>95998.949190548345</v>
      </c>
      <c r="BU39" s="78">
        <f>'a8'!Q38</f>
        <v>1383.0966666510296</v>
      </c>
      <c r="BV39" s="78">
        <f>'a13'!AI40</f>
        <v>4637.0518803616642</v>
      </c>
      <c r="BW39" s="78">
        <f>'a16'!AF39</f>
        <v>-9098.1852490851415</v>
      </c>
      <c r="BX39" s="78">
        <f>'a15'!DY38</f>
        <v>184360.29013412405</v>
      </c>
      <c r="BY39" s="78">
        <f>'a9'!AG39</f>
        <v>63447.985786965961</v>
      </c>
      <c r="BZ39" s="78">
        <f t="shared" ref="BZ39" si="91">SUM(BT39:BX39)-BY39</f>
        <v>213833.216835634</v>
      </c>
      <c r="CA39" s="96">
        <f t="shared" si="26"/>
        <v>0.45920962848059244</v>
      </c>
      <c r="CB39" s="96">
        <f t="shared" si="69"/>
        <v>12.272951629563494</v>
      </c>
      <c r="CC39" s="96">
        <f t="shared" si="28"/>
        <v>0.88967632169477318</v>
      </c>
      <c r="CD39" s="78">
        <f>'a7'!AB40</f>
        <v>138593.76135671089</v>
      </c>
      <c r="CE39" s="78">
        <f>'a8'!S38</f>
        <v>1317.185679154773</v>
      </c>
      <c r="CF39" s="78">
        <f>'a13'!AM40</f>
        <v>66197.949877661726</v>
      </c>
      <c r="CG39" s="78">
        <f>'a16'!AJ39</f>
        <v>-14099.894512984487</v>
      </c>
      <c r="CH39" s="78">
        <f>'a15'!EO38</f>
        <v>232523.4314896423</v>
      </c>
      <c r="CI39" s="78">
        <f>'a9'!AK39</f>
        <v>223490.97868325433</v>
      </c>
      <c r="CJ39" s="78">
        <f t="shared" si="29"/>
        <v>201041.45520693087</v>
      </c>
      <c r="CK39" s="96">
        <f t="shared" si="30"/>
        <v>0.43672425394065606</v>
      </c>
      <c r="CL39" s="96">
        <f t="shared" si="70"/>
        <v>12.211266410586276</v>
      </c>
      <c r="CM39" s="96">
        <f t="shared" si="32"/>
        <v>0.88758518822047927</v>
      </c>
      <c r="CN39" s="78">
        <f>'a7'!AE40</f>
        <v>231588.27597285566</v>
      </c>
      <c r="CO39" s="78">
        <f>'a8'!U38</f>
        <v>1954.380005328569</v>
      </c>
      <c r="CP39" s="78">
        <f>'a13'!AQ40</f>
        <v>144429.5646287048</v>
      </c>
      <c r="CQ39" s="78">
        <f>'a16'!AN39</f>
        <v>-15875.205490912655</v>
      </c>
      <c r="CR39" s="78">
        <f>'a15'!FE38</f>
        <v>150780.76157336836</v>
      </c>
      <c r="CS39" s="78">
        <f>'a9'!AO39</f>
        <v>215859.49863661092</v>
      </c>
      <c r="CT39" s="78">
        <f t="shared" si="33"/>
        <v>297018.27805273375</v>
      </c>
      <c r="CU39" s="96">
        <f t="shared" si="34"/>
        <v>0.60543243280466374</v>
      </c>
      <c r="CV39" s="96">
        <f t="shared" si="71"/>
        <v>12.601548958156286</v>
      </c>
      <c r="CW39" s="96">
        <f t="shared" si="36"/>
        <v>0.90081579537707812</v>
      </c>
      <c r="CX39" s="78">
        <f>'a7'!AH40</f>
        <v>103720.48370303347</v>
      </c>
      <c r="CY39" s="78">
        <f>'a8'!W38</f>
        <v>1426.142576442453</v>
      </c>
      <c r="CZ39" s="78">
        <f>'a13'!AU40</f>
        <v>19111.370615409673</v>
      </c>
      <c r="DA39" s="78">
        <f>'a16'!AR39</f>
        <v>-9311.7643820807316</v>
      </c>
      <c r="DB39" s="78">
        <f>'a15'!FU38</f>
        <v>170097.91614582439</v>
      </c>
      <c r="DC39" s="78">
        <f>'a9'!AS39</f>
        <v>51050.153661917619</v>
      </c>
      <c r="DD39" s="78">
        <f t="shared" ref="DD39" si="92">SUM(CX39:DB39)-DC39</f>
        <v>233993.99499671167</v>
      </c>
      <c r="DE39" s="96">
        <f t="shared" si="38"/>
        <v>0.49464826946896112</v>
      </c>
      <c r="DF39" s="96">
        <f t="shared" si="72"/>
        <v>12.363050731603337</v>
      </c>
      <c r="DG39" s="96">
        <f t="shared" si="40"/>
        <v>0.89273068790118837</v>
      </c>
    </row>
    <row r="40" spans="1:111">
      <c r="A40" s="1">
        <v>2015</v>
      </c>
      <c r="B40" s="78">
        <f>'a7'!D41</f>
        <v>118370.30193730998</v>
      </c>
      <c r="C40" s="78">
        <f>'a8'!C39</f>
        <v>2061.5127484853615</v>
      </c>
      <c r="D40" s="78">
        <f>'a13'!G41</f>
        <v>10867.64466103791</v>
      </c>
      <c r="E40" s="78">
        <f>'a16'!D40</f>
        <v>-5970.9411090405911</v>
      </c>
      <c r="F40" s="78">
        <f>'a15'!Q39</f>
        <v>171905.65303578909</v>
      </c>
      <c r="G40" s="78">
        <f>'a9'!E40</f>
        <v>80853.048668441421</v>
      </c>
      <c r="H40" s="78">
        <f t="shared" si="0"/>
        <v>216381.12260514032</v>
      </c>
      <c r="I40" s="96">
        <f t="shared" si="41"/>
        <v>0.46368834041900608</v>
      </c>
      <c r="J40" s="96">
        <f t="shared" ref="J40:J41" si="93">LN(H40)</f>
        <v>12.284796588346881</v>
      </c>
      <c r="K40" s="96">
        <f t="shared" ref="K40:K41" si="94">(J40-$Q$58)/$Q$59</f>
        <v>0.89007786667141864</v>
      </c>
      <c r="L40" s="78">
        <f>'a7'!G41</f>
        <v>161329.78109017509</v>
      </c>
      <c r="M40" s="78">
        <f>'a8'!E39</f>
        <v>1482.6260090093672</v>
      </c>
      <c r="N40" s="78">
        <f>'a13'!K41</f>
        <v>43536.758843400872</v>
      </c>
      <c r="O40" s="78">
        <f>'a16'!H40</f>
        <v>-6874.4762296968447</v>
      </c>
      <c r="P40" s="78">
        <f>'a15'!AG39</f>
        <v>152892.11843845533</v>
      </c>
      <c r="Q40" s="78">
        <f>'a9'!I40</f>
        <v>78362.801694386944</v>
      </c>
      <c r="R40" s="78">
        <f t="shared" ref="R40:R41" si="95">SUM(L40:P40)-Q40</f>
        <v>274004.00645695691</v>
      </c>
      <c r="S40" s="96">
        <f t="shared" si="3"/>
        <v>0.56497791749899318</v>
      </c>
      <c r="T40" s="96">
        <f t="shared" ref="T40:T41" si="96">LN(R40)</f>
        <v>12.520898007368988</v>
      </c>
      <c r="U40" s="96">
        <f t="shared" ref="U40:U41" si="97">(T40-$Q$58)/$Q$59</f>
        <v>0.89808172219518301</v>
      </c>
      <c r="V40" s="78">
        <f>'a7'!J41</f>
        <v>70828.663539634435</v>
      </c>
      <c r="W40" s="78">
        <f>'a8'!G39</f>
        <v>1106.9140619595146</v>
      </c>
      <c r="X40" s="78">
        <f>'a13'!O41</f>
        <v>41.159123702997881</v>
      </c>
      <c r="Y40" s="78">
        <f>'a16'!L40</f>
        <v>-4395.4798197483033</v>
      </c>
      <c r="Z40" s="78">
        <f>'a15'!AW39</f>
        <v>186338.49483849335</v>
      </c>
      <c r="AA40" s="78">
        <f>'a9'!M40</f>
        <v>469690.24786941876</v>
      </c>
      <c r="AB40" s="78">
        <v>1.0000000000000001E-5</v>
      </c>
      <c r="AC40" s="96">
        <f t="shared" si="7"/>
        <v>8.3333333333333315E-2</v>
      </c>
      <c r="AD40" s="96">
        <f t="shared" ref="AD40:AD41" si="98">LN(AB40)</f>
        <v>-11.512925464970229</v>
      </c>
      <c r="AE40" s="96">
        <f t="shared" ref="AE40:AE41" si="99">(AD40-$Q$58)/$Q$59</f>
        <v>8.3333333333333329E-2</v>
      </c>
      <c r="AF40" s="78">
        <f>'a7'!M41</f>
        <v>90190.865166439762</v>
      </c>
      <c r="AG40" s="78">
        <f>'a8'!I39</f>
        <v>1377.4325298310243</v>
      </c>
      <c r="AH40" s="78">
        <f>'a13'!S41</f>
        <v>3790.5861127356366</v>
      </c>
      <c r="AI40" s="78">
        <f>'a16'!P40</f>
        <v>-4518.3506211638523</v>
      </c>
      <c r="AJ40" s="78">
        <f>'a15'!BM39</f>
        <v>140592.27185732708</v>
      </c>
      <c r="AK40" s="78">
        <f>'a9'!Q40</f>
        <v>93410.390621320083</v>
      </c>
      <c r="AL40" s="78">
        <f t="shared" ref="AL40:AL41" si="100">SUM(AF40:AJ40)-AK40</f>
        <v>138022.41442384958</v>
      </c>
      <c r="AM40" s="96">
        <f t="shared" si="11"/>
        <v>0.32594930547886491</v>
      </c>
      <c r="AN40" s="96">
        <f t="shared" ref="AN40:AN41" si="101">LN(AL40)</f>
        <v>11.835171374311324</v>
      </c>
      <c r="AO40" s="96">
        <f t="shared" ref="AO40:AO41" si="102">(AN40-$Q$58)/$Q$59</f>
        <v>0.87483553874349862</v>
      </c>
      <c r="AP40" s="78">
        <f>'a7'!P41</f>
        <v>84497.168053428773</v>
      </c>
      <c r="AQ40" s="78">
        <f>'a8'!K39</f>
        <v>946.17851937557487</v>
      </c>
      <c r="AR40" s="78">
        <f>'a13'!W41</f>
        <v>15377.5973505233</v>
      </c>
      <c r="AS40" s="78">
        <f>'a16'!T40</f>
        <v>-4635.8269216360495</v>
      </c>
      <c r="AT40" s="78">
        <f>'a15'!CC39</f>
        <v>167998.14324524073</v>
      </c>
      <c r="AU40" s="78">
        <f>'a9'!U40</f>
        <v>101205.91468085242</v>
      </c>
      <c r="AV40" s="78">
        <f t="shared" ref="AV40:AV41" si="103">SUM(AP40:AT40)-AU40</f>
        <v>162977.34556607989</v>
      </c>
      <c r="AW40" s="96">
        <f t="shared" si="15"/>
        <v>0.3698151145549412</v>
      </c>
      <c r="AX40" s="96">
        <f t="shared" ref="AX40:AX41" si="104">LN(AV40)</f>
        <v>12.001366485872515</v>
      </c>
      <c r="AY40" s="96">
        <f t="shared" ref="AY40:AY41" si="105">(AX40-$Q$58)/$Q$59</f>
        <v>0.88046956528684239</v>
      </c>
      <c r="AZ40" s="78">
        <f>'a7'!S41</f>
        <v>94835.743691463722</v>
      </c>
      <c r="BA40" s="78">
        <f>'a8'!M39</f>
        <v>2480.0398078498183</v>
      </c>
      <c r="BB40" s="78">
        <f>'a13'!AA41</f>
        <v>7971.5916893945878</v>
      </c>
      <c r="BC40" s="78">
        <f>'a16'!X40</f>
        <v>-4967.5710880075967</v>
      </c>
      <c r="BD40" s="78">
        <f>'a15'!CS39</f>
        <v>173846.93191044708</v>
      </c>
      <c r="BE40" s="78">
        <f>'a9'!Y40</f>
        <v>44521.944456486788</v>
      </c>
      <c r="BF40" s="78">
        <f t="shared" ref="BF40:BF41" si="106">SUM(AZ40:BD40)-BE40</f>
        <v>229644.79155466083</v>
      </c>
      <c r="BG40" s="96">
        <f t="shared" si="43"/>
        <v>0.4870032342358579</v>
      </c>
      <c r="BH40" s="96">
        <f t="shared" ref="BH40:BH41" si="107">LN(BF40)</f>
        <v>12.344289009569295</v>
      </c>
      <c r="BI40" s="96">
        <f t="shared" ref="BI40:BI41" si="108">(BH40-$Q$58)/$Q$59</f>
        <v>0.89209466414004601</v>
      </c>
      <c r="BJ40" s="78">
        <f>'a7'!V41</f>
        <v>101294.81631368461</v>
      </c>
      <c r="BK40" s="78">
        <f>'a8'!O39</f>
        <v>2359.5040182772191</v>
      </c>
      <c r="BL40" s="78">
        <f>'a13'!AE41</f>
        <v>4106.850124907648</v>
      </c>
      <c r="BM40" s="78">
        <f>'a16'!AB40</f>
        <v>-5822.7834949985554</v>
      </c>
      <c r="BN40" s="78">
        <f>'a15'!DI39</f>
        <v>182946.86328033611</v>
      </c>
      <c r="BO40" s="78">
        <f>'a9'!AC40</f>
        <v>57692.267450356943</v>
      </c>
      <c r="BP40" s="78">
        <f t="shared" ref="BP40:BP41" si="109">SUM(BJ40:BN40)-BO40</f>
        <v>227192.98279185008</v>
      </c>
      <c r="BQ40" s="96">
        <f t="shared" si="22"/>
        <v>0.48269344173562928</v>
      </c>
      <c r="BR40" s="96">
        <f t="shared" ref="BR40:BR41" si="110">LN(BP40)</f>
        <v>12.333555079752912</v>
      </c>
      <c r="BS40" s="96">
        <f t="shared" ref="BS40:BS41" si="111">(BR40-$Q$58)/$Q$59</f>
        <v>0.89173078312735077</v>
      </c>
      <c r="BT40" s="78">
        <f>'a7'!Y41</f>
        <v>98139.10404286554</v>
      </c>
      <c r="BU40" s="78">
        <f>'a8'!Q39</f>
        <v>1406.0997022968875</v>
      </c>
      <c r="BV40" s="78">
        <f>'a13'!AI41</f>
        <v>3835.6810640512899</v>
      </c>
      <c r="BW40" s="78">
        <f>'a16'!AF40</f>
        <v>-5423.2586662312442</v>
      </c>
      <c r="BX40" s="78">
        <f>'a15'!DY39</f>
        <v>188088.87177962493</v>
      </c>
      <c r="BY40" s="78">
        <f>'a9'!AG40</f>
        <v>64814.318058731529</v>
      </c>
      <c r="BZ40" s="78">
        <f t="shared" ref="BZ40:BZ41" si="112">SUM(BT40:BX40)-BY40</f>
        <v>221232.17986387588</v>
      </c>
      <c r="CA40" s="96">
        <f t="shared" si="26"/>
        <v>0.47221553491679824</v>
      </c>
      <c r="CB40" s="96">
        <f t="shared" ref="CB40:CB41" si="113">LN(BZ40)</f>
        <v>12.306968016638283</v>
      </c>
      <c r="CC40" s="96">
        <f t="shared" ref="CC40:CC41" si="114">(CB40-$Q$58)/$Q$59</f>
        <v>0.89082947972624438</v>
      </c>
      <c r="CD40" s="78">
        <f>'a7'!AB41</f>
        <v>141106.30186206358</v>
      </c>
      <c r="CE40" s="78">
        <f>'a8'!S39</f>
        <v>1359.540468185058</v>
      </c>
      <c r="CF40" s="78">
        <f>'a13'!AM41</f>
        <v>44422.95342689949</v>
      </c>
      <c r="CG40" s="78">
        <f>'a16'!AJ40</f>
        <v>-8255.4042534415257</v>
      </c>
      <c r="CH40" s="78">
        <f>'a15'!EO39</f>
        <v>232158.36057045445</v>
      </c>
      <c r="CI40" s="78">
        <f>'a9'!AK40</f>
        <v>230761.368154825</v>
      </c>
      <c r="CJ40" s="78">
        <f t="shared" si="29"/>
        <v>180030.38391933608</v>
      </c>
      <c r="CK40" s="96">
        <f t="shared" si="30"/>
        <v>0.39979096663433455</v>
      </c>
      <c r="CL40" s="96">
        <f t="shared" ref="CL40:CL41" si="115">LN(CJ40)</f>
        <v>12.100880915179173</v>
      </c>
      <c r="CM40" s="96">
        <f t="shared" ref="CM40:CM41" si="116">(CL40-$Q$58)/$Q$59</f>
        <v>0.88384311178223962</v>
      </c>
      <c r="CN40" s="78">
        <f>'a7'!AE41</f>
        <v>233791.79735219595</v>
      </c>
      <c r="CO40" s="78">
        <f>'a8'!U39</f>
        <v>1930.0319387833149</v>
      </c>
      <c r="CP40" s="78">
        <f>'a13'!AQ41</f>
        <v>16755.871735775112</v>
      </c>
      <c r="CQ40" s="78">
        <f>'a16'!AN40</f>
        <v>-8958.0396917893067</v>
      </c>
      <c r="CR40" s="78">
        <f>'a15'!FE39</f>
        <v>154333.40316160486</v>
      </c>
      <c r="CS40" s="78">
        <f>'a9'!AO40</f>
        <v>220740.41514407893</v>
      </c>
      <c r="CT40" s="78">
        <f t="shared" si="33"/>
        <v>177112.64935249099</v>
      </c>
      <c r="CU40" s="96">
        <f t="shared" si="34"/>
        <v>0.39466216917484953</v>
      </c>
      <c r="CV40" s="96">
        <f t="shared" ref="CV40:CV41" si="117">LN(CT40)</f>
        <v>12.084541246135538</v>
      </c>
      <c r="CW40" s="96">
        <f t="shared" ref="CW40:CW41" si="118">(CV40-$Q$58)/$Q$59</f>
        <v>0.88328919579616449</v>
      </c>
      <c r="CX40" s="78">
        <f>'a7'!AH41</f>
        <v>104908.14397825302</v>
      </c>
      <c r="CY40" s="78">
        <f>'a8'!W39</f>
        <v>1389.7530937603897</v>
      </c>
      <c r="CZ40" s="78">
        <f>'a13'!AU41</f>
        <v>18320.856751775762</v>
      </c>
      <c r="DA40" s="78">
        <f>'a16'!AR40</f>
        <v>-5569.203114936211</v>
      </c>
      <c r="DB40" s="78">
        <f>'a15'!FU39</f>
        <v>171449.08701186036</v>
      </c>
      <c r="DC40" s="78">
        <f>'a9'!AS40</f>
        <v>51863.468130881207</v>
      </c>
      <c r="DD40" s="78">
        <f t="shared" ref="DD40:DD41" si="119">SUM(CX40:DB40)-DC40</f>
        <v>238635.16958983213</v>
      </c>
      <c r="DE40" s="96">
        <f t="shared" si="38"/>
        <v>0.50280653195544955</v>
      </c>
      <c r="DF40" s="96">
        <f t="shared" ref="DF40:DF41" si="120">LN(DD40)</f>
        <v>12.382691177573411</v>
      </c>
      <c r="DG40" s="96">
        <f t="shared" ref="DG40:DG41" si="121">(DF40-$Q$58)/$Q$59</f>
        <v>0.8933965004685922</v>
      </c>
    </row>
    <row r="41" spans="1:111">
      <c r="A41" s="1">
        <v>2016</v>
      </c>
      <c r="B41" s="78">
        <f>'a7'!D42</f>
        <v>118861.75508392019</v>
      </c>
      <c r="C41" s="78">
        <f>'a8'!C40</f>
        <v>2008.4749473178613</v>
      </c>
      <c r="D41" s="78">
        <f>'a13'!G42</f>
        <v>9966.2655814450482</v>
      </c>
      <c r="E41" s="78">
        <f>'a16'!D41</f>
        <v>-6854.5286592831835</v>
      </c>
      <c r="F41" s="78">
        <f>'a15'!Q40</f>
        <v>173497.10006403326</v>
      </c>
      <c r="G41" s="78">
        <f>'a9'!E41</f>
        <v>82380.251324711047</v>
      </c>
      <c r="H41" s="78">
        <f t="shared" si="0"/>
        <v>215098.81569272213</v>
      </c>
      <c r="I41" s="96">
        <f t="shared" si="41"/>
        <v>0.46143429972955374</v>
      </c>
      <c r="J41" s="96">
        <f t="shared" si="93"/>
        <v>12.278852809395579</v>
      </c>
      <c r="K41" s="96">
        <f t="shared" si="94"/>
        <v>0.88987637212645376</v>
      </c>
      <c r="L41" s="78">
        <f>'a7'!G42</f>
        <v>172407.47526566507</v>
      </c>
      <c r="M41" s="78">
        <f>'a8'!E40</f>
        <v>1454.4053371009356</v>
      </c>
      <c r="N41" s="78">
        <f>'a13'!K42</f>
        <v>39085.860447523795</v>
      </c>
      <c r="O41" s="78">
        <f>'a16'!H41</f>
        <v>-8000.8325373108783</v>
      </c>
      <c r="P41" s="78">
        <f>'a15'!AG40</f>
        <v>153111.60161524356</v>
      </c>
      <c r="Q41" s="78">
        <f>'a9'!I41</f>
        <v>80707.480764421387</v>
      </c>
      <c r="R41" s="78">
        <f t="shared" si="95"/>
        <v>277351.02936380112</v>
      </c>
      <c r="S41" s="96">
        <f t="shared" si="3"/>
        <v>0.57086131853777322</v>
      </c>
      <c r="T41" s="96">
        <f t="shared" si="96"/>
        <v>12.533039236901772</v>
      </c>
      <c r="U41" s="96">
        <f t="shared" si="97"/>
        <v>0.89849331077209083</v>
      </c>
      <c r="V41" s="78">
        <f>'a7'!J42</f>
        <v>70525.076716858661</v>
      </c>
      <c r="W41" s="78">
        <f>'a8'!G40</f>
        <v>1095.4691125339357</v>
      </c>
      <c r="X41" s="78">
        <f>'a13'!O42</f>
        <v>78.042767445487456</v>
      </c>
      <c r="Y41" s="78">
        <f>'a16'!L41</f>
        <v>-5075.9136693468381</v>
      </c>
      <c r="Z41" s="78">
        <f>'a15'!AW40</f>
        <v>189241.99867667782</v>
      </c>
      <c r="AA41" s="78">
        <f>'a9'!M41</f>
        <v>475207.90149475745</v>
      </c>
      <c r="AB41" s="78">
        <v>1.0000000000000001E-5</v>
      </c>
      <c r="AC41" s="96">
        <f t="shared" si="7"/>
        <v>8.3333333333333315E-2</v>
      </c>
      <c r="AD41" s="96">
        <f t="shared" si="98"/>
        <v>-11.512925464970229</v>
      </c>
      <c r="AE41" s="96">
        <f t="shared" si="99"/>
        <v>8.3333333333333329E-2</v>
      </c>
      <c r="AF41" s="78">
        <f>'a7'!M42</f>
        <v>90846.317843846453</v>
      </c>
      <c r="AG41" s="78">
        <f>'a8'!I40</f>
        <v>1354.4903955281663</v>
      </c>
      <c r="AH41" s="78">
        <f>'a13'!S42</f>
        <v>3840.3653512592668</v>
      </c>
      <c r="AI41" s="78">
        <f>'a16'!P41</f>
        <v>-5239.9800951255447</v>
      </c>
      <c r="AJ41" s="78">
        <f>'a15'!BM40</f>
        <v>141662.5627499109</v>
      </c>
      <c r="AK41" s="78">
        <f>'a9'!Q41</f>
        <v>94792.712612683856</v>
      </c>
      <c r="AL41" s="78">
        <f t="shared" si="100"/>
        <v>137671.04363273538</v>
      </c>
      <c r="AM41" s="96">
        <f t="shared" si="11"/>
        <v>0.32533166546414882</v>
      </c>
      <c r="AN41" s="96">
        <f t="shared" si="101"/>
        <v>11.832622376712031</v>
      </c>
      <c r="AO41" s="96">
        <f t="shared" si="102"/>
        <v>0.87474912753682454</v>
      </c>
      <c r="AP41" s="78">
        <f>'a7'!P42</f>
        <v>84072.836837623632</v>
      </c>
      <c r="AQ41" s="78">
        <f>'a8'!K40</f>
        <v>953.69096744612568</v>
      </c>
      <c r="AR41" s="78">
        <f>'a13'!W42</f>
        <v>15135.497378639184</v>
      </c>
      <c r="AS41" s="78">
        <f>'a16'!T41</f>
        <v>-5340.8675442022213</v>
      </c>
      <c r="AT41" s="78">
        <f>'a15'!CC40</f>
        <v>169657.45875771117</v>
      </c>
      <c r="AU41" s="78">
        <f>'a9'!U41</f>
        <v>103111.95256697113</v>
      </c>
      <c r="AV41" s="78">
        <f t="shared" si="103"/>
        <v>161366.66383024672</v>
      </c>
      <c r="AW41" s="96">
        <f t="shared" si="15"/>
        <v>0.36698385619146623</v>
      </c>
      <c r="AX41" s="96">
        <f t="shared" si="104"/>
        <v>11.991434469682192</v>
      </c>
      <c r="AY41" s="96">
        <f t="shared" si="105"/>
        <v>0.88013286920523348</v>
      </c>
      <c r="AZ41" s="78">
        <f>'a7'!S42</f>
        <v>95223.044146876651</v>
      </c>
      <c r="BA41" s="78">
        <f>'a8'!M40</f>
        <v>2405.1933211361606</v>
      </c>
      <c r="BB41" s="78">
        <f>'a13'!AA42</f>
        <v>7744.8199413846969</v>
      </c>
      <c r="BC41" s="78">
        <f>'a16'!X41</f>
        <v>-5769.0057922058841</v>
      </c>
      <c r="BD41" s="78">
        <f>'a15'!CS40</f>
        <v>175020.944071206</v>
      </c>
      <c r="BE41" s="78">
        <f>'a9'!Y41</f>
        <v>45421.552620295726</v>
      </c>
      <c r="BF41" s="78">
        <f t="shared" si="106"/>
        <v>229203.44306810194</v>
      </c>
      <c r="BG41" s="96">
        <f t="shared" si="43"/>
        <v>0.48622743131590335</v>
      </c>
      <c r="BH41" s="96">
        <f t="shared" si="107"/>
        <v>12.342365285822028</v>
      </c>
      <c r="BI41" s="96">
        <f t="shared" si="108"/>
        <v>0.89202944976308662</v>
      </c>
      <c r="BJ41" s="78">
        <f>'a7'!V42</f>
        <v>101986.65349610973</v>
      </c>
      <c r="BK41" s="78">
        <f>'a8'!O40</f>
        <v>2299.1779548746508</v>
      </c>
      <c r="BL41" s="78">
        <f>'a13'!AE42</f>
        <v>3416.7715061212334</v>
      </c>
      <c r="BM41" s="78">
        <f>'a16'!AB41</f>
        <v>-6755.2432669229893</v>
      </c>
      <c r="BN41" s="78">
        <f>'a15'!DI40</f>
        <v>185252.82925587575</v>
      </c>
      <c r="BO41" s="78">
        <f>'a9'!AC41</f>
        <v>58439.097045972303</v>
      </c>
      <c r="BP41" s="78">
        <f t="shared" si="109"/>
        <v>227761.09190008609</v>
      </c>
      <c r="BQ41" s="96">
        <f t="shared" si="22"/>
        <v>0.48369206463441528</v>
      </c>
      <c r="BR41" s="96">
        <f t="shared" si="110"/>
        <v>12.336052516022296</v>
      </c>
      <c r="BS41" s="96">
        <f t="shared" si="111"/>
        <v>0.89181544640113697</v>
      </c>
      <c r="BT41" s="78">
        <f>'a7'!Y42</f>
        <v>98967.460824159396</v>
      </c>
      <c r="BU41" s="78">
        <f>'a8'!Q40</f>
        <v>1389.5029369039348</v>
      </c>
      <c r="BV41" s="78">
        <f>'a13'!AI42</f>
        <v>2925.2068563482794</v>
      </c>
      <c r="BW41" s="78">
        <f>'a16'!AF41</f>
        <v>-6215.7775541139954</v>
      </c>
      <c r="BX41" s="78">
        <f>'a15'!DY40</f>
        <v>187161.66562482325</v>
      </c>
      <c r="BY41" s="78">
        <f>'a9'!AG41</f>
        <v>65724.919233871362</v>
      </c>
      <c r="BZ41" s="78">
        <f t="shared" si="112"/>
        <v>218503.1394542495</v>
      </c>
      <c r="CA41" s="96">
        <f t="shared" si="26"/>
        <v>0.46741842428213959</v>
      </c>
      <c r="CB41" s="96">
        <f t="shared" si="113"/>
        <v>12.294555661626228</v>
      </c>
      <c r="CC41" s="96">
        <f t="shared" si="114"/>
        <v>0.89040869997558614</v>
      </c>
      <c r="CD41" s="78">
        <f>'a7'!AB42</f>
        <v>143628.83505894314</v>
      </c>
      <c r="CE41" s="78">
        <f>'a8'!S40</f>
        <v>1348.6069822982129</v>
      </c>
      <c r="CF41" s="78">
        <f>'a13'!AM42</f>
        <v>29299.75588882983</v>
      </c>
      <c r="CG41" s="78">
        <f>'a16'!AJ41</f>
        <v>-9362.2928593752349</v>
      </c>
      <c r="CH41" s="78">
        <f>'a15'!EO40</f>
        <v>234766.3044695195</v>
      </c>
      <c r="CI41" s="78">
        <f>'a9'!AK41</f>
        <v>236101.77642231795</v>
      </c>
      <c r="CJ41" s="78">
        <f t="shared" si="29"/>
        <v>163579.43311789748</v>
      </c>
      <c r="CK41" s="96">
        <f t="shared" si="30"/>
        <v>0.3708734648042199</v>
      </c>
      <c r="CL41" s="96">
        <f t="shared" si="115"/>
        <v>12.005053980809782</v>
      </c>
      <c r="CM41" s="96">
        <f t="shared" si="116"/>
        <v>0.88059457163726895</v>
      </c>
      <c r="CN41" s="78">
        <f>'a7'!AE42</f>
        <v>231870.55669591075</v>
      </c>
      <c r="CO41" s="78">
        <f>'a8'!U40</f>
        <v>1835.2926709120768</v>
      </c>
      <c r="CP41" s="78">
        <f>'a13'!AQ42</f>
        <v>16871.272414900188</v>
      </c>
      <c r="CQ41" s="78">
        <f>'a16'!AN41</f>
        <v>-9818.8110742422668</v>
      </c>
      <c r="CR41" s="78">
        <f>'a15'!FE40</f>
        <v>156579.09385192217</v>
      </c>
      <c r="CS41" s="78">
        <f>'a9'!AO41</f>
        <v>225858.98731891622</v>
      </c>
      <c r="CT41" s="78">
        <f t="shared" si="33"/>
        <v>171478.41724048674</v>
      </c>
      <c r="CU41" s="96">
        <f t="shared" si="34"/>
        <v>0.38475830894350499</v>
      </c>
      <c r="CV41" s="96">
        <f t="shared" si="117"/>
        <v>12.052212690674487</v>
      </c>
      <c r="CW41" s="96">
        <f t="shared" si="118"/>
        <v>0.88219325538092264</v>
      </c>
      <c r="CX41" s="78">
        <f>'a7'!AH42</f>
        <v>106079.95060966199</v>
      </c>
      <c r="CY41" s="78">
        <f>'a8'!W40</f>
        <v>1397.3349796779339</v>
      </c>
      <c r="CZ41" s="78">
        <f>'a13'!AU42</f>
        <v>18153.385975834331</v>
      </c>
      <c r="DA41" s="78">
        <f>'a16'!AR41</f>
        <v>-6468.0824700288367</v>
      </c>
      <c r="DB41" s="78">
        <f>'a15'!FU40</f>
        <v>171924.51071086695</v>
      </c>
      <c r="DC41" s="78">
        <f>'a9'!AS41</f>
        <v>52524.28273755691</v>
      </c>
      <c r="DD41" s="78">
        <f t="shared" si="119"/>
        <v>238562.81706845545</v>
      </c>
      <c r="DE41" s="96">
        <f t="shared" si="38"/>
        <v>0.50267935060316316</v>
      </c>
      <c r="DF41" s="96">
        <f t="shared" si="120"/>
        <v>12.382387938565897</v>
      </c>
      <c r="DG41" s="96">
        <f t="shared" si="121"/>
        <v>0.8933862206438653</v>
      </c>
    </row>
    <row r="42" spans="1:111">
      <c r="A42" s="1">
        <v>2017</v>
      </c>
      <c r="B42" s="78">
        <f>'a7'!D43</f>
        <v>119671.0063652945</v>
      </c>
      <c r="C42" s="78">
        <f>'a8'!C41</f>
        <v>1954.0095986350009</v>
      </c>
      <c r="D42" s="78">
        <f>'a13'!G43</f>
        <v>18428.916659042254</v>
      </c>
      <c r="E42" s="78">
        <f>'a16'!D42</f>
        <v>-6573.1701434852921</v>
      </c>
      <c r="F42" s="78">
        <f>'a15'!Q41</f>
        <v>174368.46871817694</v>
      </c>
      <c r="G42" s="78">
        <f>'a9'!E42</f>
        <v>83814.074415273295</v>
      </c>
      <c r="H42" s="78">
        <f t="shared" si="0"/>
        <v>224035.15678239011</v>
      </c>
      <c r="I42" s="96">
        <f t="shared" si="41"/>
        <v>0.4771426112389654</v>
      </c>
      <c r="J42" s="96">
        <f t="shared" ref="J42:J43" si="122">LN(H42)</f>
        <v>12.319558268443211</v>
      </c>
      <c r="K42" s="96">
        <f t="shared" ref="K42:K43" si="123">(J42-$Q$58)/$Q$59</f>
        <v>0.89125629019130559</v>
      </c>
      <c r="L42" s="78">
        <f>'a7'!G43</f>
        <v>177535.60099629796</v>
      </c>
      <c r="M42" s="78">
        <f>'a8'!E41</f>
        <v>1438.4240928464899</v>
      </c>
      <c r="N42" s="78">
        <f>'a13'!K43</f>
        <v>42961.760927725853</v>
      </c>
      <c r="O42" s="78">
        <f>'a16'!H42</f>
        <v>-7565.9347849093956</v>
      </c>
      <c r="P42" s="78">
        <f>'a15'!AG41</f>
        <v>154096.44880332626</v>
      </c>
      <c r="Q42" s="78">
        <f>'a9'!I42</f>
        <v>83453.444870338615</v>
      </c>
      <c r="R42" s="78">
        <f t="shared" ref="R42:R43" si="124">SUM(L42:P42)-Q42</f>
        <v>285012.85516494856</v>
      </c>
      <c r="S42" s="96">
        <f t="shared" si="3"/>
        <v>0.58432928548393448</v>
      </c>
      <c r="T42" s="96">
        <f t="shared" ref="T42:T43" si="125">LN(R42)</f>
        <v>12.560289564075475</v>
      </c>
      <c r="U42" s="96">
        <f t="shared" ref="U42:U43" si="126">(T42-$Q$58)/$Q$59</f>
        <v>0.89941709887373378</v>
      </c>
      <c r="V42" s="78">
        <f>'a7'!J43</f>
        <v>70931.600247203998</v>
      </c>
      <c r="W42" s="78">
        <f>'a8'!G41</f>
        <v>1076.5335619305836</v>
      </c>
      <c r="X42" s="78">
        <f>'a13'!O43</f>
        <v>158.77623547653258</v>
      </c>
      <c r="Y42" s="78">
        <f>'a16'!L42</f>
        <v>-4868.4837538031652</v>
      </c>
      <c r="Z42" s="78">
        <f>'a15'!AW41</f>
        <v>187934.44456252994</v>
      </c>
      <c r="AA42" s="78">
        <f>'a9'!M42</f>
        <v>476328.65247553011</v>
      </c>
      <c r="AB42" s="78">
        <v>1.0000000000000001E-5</v>
      </c>
      <c r="AC42" s="96">
        <f t="shared" si="7"/>
        <v>8.3333333333333315E-2</v>
      </c>
      <c r="AD42" s="96">
        <f t="shared" ref="AD42:AD43" si="127">LN(AB42)</f>
        <v>-11.512925464970229</v>
      </c>
      <c r="AE42" s="96">
        <f t="shared" ref="AE42:AE43" si="128">(AD42-$Q$58)/$Q$59</f>
        <v>8.3333333333333329E-2</v>
      </c>
      <c r="AF42" s="78">
        <f>'a7'!M43</f>
        <v>91335.131170947847</v>
      </c>
      <c r="AG42" s="78">
        <f>'a8'!I41</f>
        <v>1331.0171180375442</v>
      </c>
      <c r="AH42" s="78">
        <f>'a13'!S43</f>
        <v>4176.8541583073202</v>
      </c>
      <c r="AI42" s="78">
        <f>'a16'!P42</f>
        <v>-4964.6135306370152</v>
      </c>
      <c r="AJ42" s="78">
        <f>'a15'!BM41</f>
        <v>142535.87922561131</v>
      </c>
      <c r="AK42" s="78">
        <f>'a9'!Q42</f>
        <v>95892.179964080613</v>
      </c>
      <c r="AL42" s="78">
        <f t="shared" ref="AL42:AL43" si="129">SUM(AF42:AJ42)-AK42</f>
        <v>138522.08817818639</v>
      </c>
      <c r="AM42" s="96">
        <f t="shared" si="11"/>
        <v>0.32682763262724052</v>
      </c>
      <c r="AN42" s="96">
        <f t="shared" ref="AN42:AN43" si="130">LN(AL42)</f>
        <v>11.838785073324667</v>
      </c>
      <c r="AO42" s="96">
        <f t="shared" ref="AO42:AO43" si="131">(AN42-$Q$58)/$Q$59</f>
        <v>0.87495804340665984</v>
      </c>
      <c r="AP42" s="78">
        <f>'a7'!P43</f>
        <v>84727.725161132141</v>
      </c>
      <c r="AQ42" s="78">
        <f>'a8'!K41</f>
        <v>953.35971266181684</v>
      </c>
      <c r="AR42" s="78">
        <f>'a13'!W43</f>
        <v>16087.369062414502</v>
      </c>
      <c r="AS42" s="78">
        <f>'a16'!T42</f>
        <v>-5111.5971757697516</v>
      </c>
      <c r="AT42" s="78">
        <f>'a15'!CC41</f>
        <v>170138.54493402629</v>
      </c>
      <c r="AU42" s="78">
        <f>'a9'!U42</f>
        <v>105047.56603805939</v>
      </c>
      <c r="AV42" s="78">
        <f t="shared" ref="AV42:AV43" si="132">SUM(AP42:AT42)-AU42</f>
        <v>161747.83565640557</v>
      </c>
      <c r="AW42" s="96">
        <f t="shared" si="15"/>
        <v>0.36765388050274028</v>
      </c>
      <c r="AX42" s="96">
        <f t="shared" ref="AX42:AX43" si="133">LN(AV42)</f>
        <v>11.993793831478603</v>
      </c>
      <c r="AY42" s="96">
        <f t="shared" ref="AY42:AY43" si="134">(AX42-$Q$58)/$Q$59</f>
        <v>0.88021285174419905</v>
      </c>
      <c r="AZ42" s="78">
        <f>'a7'!S43</f>
        <v>95928.858379624013</v>
      </c>
      <c r="BA42" s="78">
        <f>'a8'!M41</f>
        <v>2329.9678376233173</v>
      </c>
      <c r="BB42" s="78">
        <f>'a13'!AA43</f>
        <v>8844.0180336405501</v>
      </c>
      <c r="BC42" s="78">
        <f>'a16'!X42</f>
        <v>-5526.630509176166</v>
      </c>
      <c r="BD42" s="78">
        <f>'a15'!CS41</f>
        <v>177507.72379784792</v>
      </c>
      <c r="BE42" s="78">
        <f>'a9'!Y42</f>
        <v>46173.417255659966</v>
      </c>
      <c r="BF42" s="78">
        <f t="shared" ref="BF42:BF43" si="135">SUM(AZ42:BD42)-BE42</f>
        <v>232910.52028389971</v>
      </c>
      <c r="BG42" s="96">
        <f t="shared" si="43"/>
        <v>0.49274373626788426</v>
      </c>
      <c r="BH42" s="96">
        <f t="shared" ref="BH42:BH43" si="136">LN(BF42)</f>
        <v>12.358409625671925</v>
      </c>
      <c r="BI42" s="96">
        <f t="shared" ref="BI42:BI43" si="137">(BH42-$Q$58)/$Q$59</f>
        <v>0.89257335406770544</v>
      </c>
      <c r="BJ42" s="78">
        <f>'a7'!V43</f>
        <v>102894.30926661463</v>
      </c>
      <c r="BK42" s="78">
        <f>'a8'!O41</f>
        <v>2233.5578710850828</v>
      </c>
      <c r="BL42" s="78">
        <f>'a13'!AE43</f>
        <v>4331.8132698916197</v>
      </c>
      <c r="BM42" s="78">
        <f>'a16'!AB42</f>
        <v>-6446.6186524099512</v>
      </c>
      <c r="BN42" s="78">
        <f>'a15'!DI41</f>
        <v>185420.69561978272</v>
      </c>
      <c r="BO42" s="78">
        <f>'a9'!AC42</f>
        <v>59026.036950317401</v>
      </c>
      <c r="BP42" s="78">
        <f t="shared" ref="BP42:BP43" si="138">SUM(BJ42:BN42)-BO42</f>
        <v>229407.72042464669</v>
      </c>
      <c r="BQ42" s="96">
        <f t="shared" si="22"/>
        <v>0.48658651030793443</v>
      </c>
      <c r="BR42" s="96">
        <f t="shared" ref="BR42:BR43" si="139">LN(BP42)</f>
        <v>12.34325613797006</v>
      </c>
      <c r="BS42" s="96">
        <f t="shared" ref="BS42:BS43" si="140">(BR42-$Q$58)/$Q$59</f>
        <v>0.89205964971662954</v>
      </c>
      <c r="BT42" s="78">
        <f>'a7'!Y43</f>
        <v>100227.11304267058</v>
      </c>
      <c r="BU42" s="78">
        <f>'a8'!Q41</f>
        <v>1367.0227667342313</v>
      </c>
      <c r="BV42" s="78">
        <f>'a13'!AI43</f>
        <v>3678.7304571717341</v>
      </c>
      <c r="BW42" s="78">
        <f>'a16'!AF42</f>
        <v>-5937.5254767347724</v>
      </c>
      <c r="BX42" s="78">
        <f>'a15'!DY41</f>
        <v>188161.20842892275</v>
      </c>
      <c r="BY42" s="78">
        <f>'a9'!AG42</f>
        <v>66696.059662332133</v>
      </c>
      <c r="BZ42" s="78">
        <f t="shared" ref="BZ42:BZ43" si="141">SUM(BT42:BX42)-BY42</f>
        <v>220800.48955643241</v>
      </c>
      <c r="CA42" s="96">
        <f t="shared" si="26"/>
        <v>0.47145670915613475</v>
      </c>
      <c r="CB42" s="96">
        <f t="shared" ref="CB42:CB43" si="142">LN(BZ42)</f>
        <v>12.305014810576607</v>
      </c>
      <c r="CC42" s="96">
        <f t="shared" ref="CC42:CC43" si="143">(CB42-$Q$58)/$Q$59</f>
        <v>0.89076326589665134</v>
      </c>
      <c r="CD42" s="78">
        <f>'a7'!AB43</f>
        <v>146206.29645530533</v>
      </c>
      <c r="CE42" s="78">
        <f>'a8'!S41</f>
        <v>1329.3643553104196</v>
      </c>
      <c r="CF42" s="78">
        <f>'a13'!AM43</f>
        <v>34077.097025011266</v>
      </c>
      <c r="CG42" s="78">
        <f>'a16'!AJ42</f>
        <v>-8839.2951042647146</v>
      </c>
      <c r="CH42" s="78">
        <f>'a15'!EO41</f>
        <v>234949.78682088811</v>
      </c>
      <c r="CI42" s="78">
        <f>'a9'!AK42</f>
        <v>241487.16386665936</v>
      </c>
      <c r="CJ42" s="78">
        <f t="shared" si="29"/>
        <v>166236.08568559101</v>
      </c>
      <c r="CK42" s="96">
        <f t="shared" si="30"/>
        <v>0.37554333200007456</v>
      </c>
      <c r="CL42" s="96">
        <f t="shared" ref="CL42:CL43" si="144">LN(CJ42)</f>
        <v>12.021164259891204</v>
      </c>
      <c r="CM42" s="96">
        <f t="shared" ref="CM42:CM43" si="145">(CL42-$Q$58)/$Q$59</f>
        <v>0.88114071128670146</v>
      </c>
      <c r="CN42" s="78">
        <f>'a7'!AE43</f>
        <v>230693.5501772929</v>
      </c>
      <c r="CO42" s="78">
        <f>'a8'!U41</f>
        <v>1755.1371577947955</v>
      </c>
      <c r="CP42" s="78">
        <f>'a13'!AQ43</f>
        <v>16655.819588642582</v>
      </c>
      <c r="CQ42" s="78">
        <f>'a16'!AN42</f>
        <v>-9566.6568679219927</v>
      </c>
      <c r="CR42" s="78">
        <f>'a15'!FE41</f>
        <v>156670.08699186629</v>
      </c>
      <c r="CS42" s="78">
        <f>'a9'!AO42</f>
        <v>231193.1366942373</v>
      </c>
      <c r="CT42" s="78">
        <f t="shared" si="33"/>
        <v>165014.80035343725</v>
      </c>
      <c r="CU42" s="96">
        <f t="shared" si="34"/>
        <v>0.3733965551204938</v>
      </c>
      <c r="CV42" s="96">
        <f t="shared" ref="CV42:CV43" si="146">LN(CT42)</f>
        <v>12.013790447971735</v>
      </c>
      <c r="CW42" s="96">
        <f t="shared" ref="CW42:CW43" si="147">(CV42-$Q$58)/$Q$59</f>
        <v>0.88089073851861177</v>
      </c>
      <c r="CX42" s="78">
        <f>'a7'!AH43</f>
        <v>108333.01348656735</v>
      </c>
      <c r="CY42" s="78">
        <f>'a8'!W41</f>
        <v>1394.5318996887434</v>
      </c>
      <c r="CZ42" s="78">
        <f>'a13'!AU43</f>
        <v>19524.253560867914</v>
      </c>
      <c r="DA42" s="78">
        <f>'a16'!AR42</f>
        <v>-6222.3675721929239</v>
      </c>
      <c r="DB42" s="78">
        <f>'a15'!FU41</f>
        <v>173572.40499344739</v>
      </c>
      <c r="DC42" s="78">
        <f>'a9'!AS42</f>
        <v>53359.833704263045</v>
      </c>
      <c r="DD42" s="78">
        <f t="shared" ref="DD42:DD43" si="148">SUM(CX42:DB42)-DC42</f>
        <v>243242.00266411545</v>
      </c>
      <c r="DE42" s="96">
        <f t="shared" si="38"/>
        <v>0.51090442887730836</v>
      </c>
      <c r="DF42" s="96">
        <f t="shared" ref="DF42:DF43" si="149">LN(DD42)</f>
        <v>12.401812122484626</v>
      </c>
      <c r="DG42" s="96">
        <f t="shared" ref="DG42:DG43" si="150">(DF42-$Q$58)/$Q$59</f>
        <v>0.89404470191177321</v>
      </c>
    </row>
    <row r="43" spans="1:111" s="89" customFormat="1">
      <c r="A43" s="89">
        <v>2018</v>
      </c>
      <c r="B43" s="78">
        <f>'a7'!D44</f>
        <v>120254.85077149147</v>
      </c>
      <c r="C43" s="78">
        <f>'a8'!C42</f>
        <v>1905.673480308378</v>
      </c>
      <c r="D43" s="78">
        <f>'a13'!G44</f>
        <v>18290.974357552968</v>
      </c>
      <c r="E43" s="78">
        <f>'a16'!D43</f>
        <v>-3612.3816428014666</v>
      </c>
      <c r="F43" s="78">
        <f>'a15'!Q42</f>
        <v>175460.44329520251</v>
      </c>
      <c r="G43" s="78">
        <f>'a9'!E43</f>
        <v>85027.804399969784</v>
      </c>
      <c r="H43" s="78">
        <f t="shared" ref="H43" si="151">SUM(B43:F43)-G43</f>
        <v>227271.75586178407</v>
      </c>
      <c r="I43" s="96">
        <f t="shared" si="41"/>
        <v>0.48283190913617491</v>
      </c>
      <c r="J43" s="96">
        <f t="shared" si="122"/>
        <v>12.333901742822775</v>
      </c>
      <c r="K43" s="96">
        <f t="shared" si="123"/>
        <v>0.89174253503099499</v>
      </c>
      <c r="L43" s="78">
        <f>'a7'!G44</f>
        <v>180613.16123925996</v>
      </c>
      <c r="M43" s="78">
        <f>'a8'!E42</f>
        <v>1430.7349259138059</v>
      </c>
      <c r="N43" s="78">
        <f>'a13'!K44</f>
        <v>40270.360725443446</v>
      </c>
      <c r="O43" s="78">
        <f>'a16'!H43</f>
        <v>-4011.0672104908572</v>
      </c>
      <c r="P43" s="78">
        <f>'a15'!AG42</f>
        <v>156681.31227438373</v>
      </c>
      <c r="Q43" s="78">
        <f>'a9'!I43</f>
        <v>86588.318659770724</v>
      </c>
      <c r="R43" s="78">
        <f t="shared" si="124"/>
        <v>288396.1832947394</v>
      </c>
      <c r="S43" s="96">
        <f t="shared" si="3"/>
        <v>0.59027650388887609</v>
      </c>
      <c r="T43" s="96">
        <f t="shared" si="125"/>
        <v>12.572090450237189</v>
      </c>
      <c r="U43" s="96">
        <f t="shared" si="126"/>
        <v>0.89981714978525296</v>
      </c>
      <c r="V43" s="78">
        <f>'a7'!J44</f>
        <v>71563.444108761323</v>
      </c>
      <c r="W43" s="78">
        <f>'a8'!G42</f>
        <v>1048.2862798208146</v>
      </c>
      <c r="X43" s="78">
        <f>'a13'!O44</f>
        <v>291.26309266334943</v>
      </c>
      <c r="Y43" s="78">
        <f>'a16'!L43</f>
        <v>-2674.4333211734092</v>
      </c>
      <c r="Z43" s="78">
        <f>'a15'!AW42</f>
        <v>186525.7109665091</v>
      </c>
      <c r="AA43" s="78">
        <f>'a9'!M43</f>
        <v>478734.64054996095</v>
      </c>
      <c r="AB43" s="78">
        <v>1.0000000000000001E-5</v>
      </c>
      <c r="AC43" s="96">
        <f t="shared" si="7"/>
        <v>8.3333333333333315E-2</v>
      </c>
      <c r="AD43" s="96">
        <f t="shared" si="127"/>
        <v>-11.512925464970229</v>
      </c>
      <c r="AE43" s="96">
        <f t="shared" si="128"/>
        <v>8.3333333333333329E-2</v>
      </c>
      <c r="AF43" s="78">
        <f>'a7'!M44</f>
        <v>92002.08441896821</v>
      </c>
      <c r="AG43" s="78">
        <f>'a8'!I42</f>
        <v>1307.9729025534132</v>
      </c>
      <c r="AH43" s="78">
        <f>'a13'!S44</f>
        <v>4289.5910429236401</v>
      </c>
      <c r="AI43" s="78">
        <f>'a16'!P43</f>
        <v>-2729.5942828898942</v>
      </c>
      <c r="AJ43" s="78">
        <f>'a15'!BM42</f>
        <v>143256.39538421092</v>
      </c>
      <c r="AK43" s="78">
        <f>'a9'!Q43</f>
        <v>96910.915820783935</v>
      </c>
      <c r="AL43" s="78">
        <f t="shared" si="129"/>
        <v>141215.53364498235</v>
      </c>
      <c r="AM43" s="96">
        <f t="shared" si="11"/>
        <v>0.33156217442701141</v>
      </c>
      <c r="AN43" s="96">
        <f t="shared" si="130"/>
        <v>11.858042609640458</v>
      </c>
      <c r="AO43" s="96">
        <f t="shared" si="131"/>
        <v>0.87561087530853332</v>
      </c>
      <c r="AP43" s="78">
        <f>'a7'!P44</f>
        <v>85332.997803925435</v>
      </c>
      <c r="AQ43" s="78">
        <f>'a8'!K42</f>
        <v>952.10793323829546</v>
      </c>
      <c r="AR43" s="78">
        <f>'a13'!W44</f>
        <v>16506.824098493635</v>
      </c>
      <c r="AS43" s="78">
        <f>'a16'!T43</f>
        <v>-2800.9107703990639</v>
      </c>
      <c r="AT43" s="78">
        <f>'a15'!CC42</f>
        <v>170694.19538501793</v>
      </c>
      <c r="AU43" s="78">
        <f>'a9'!U43</f>
        <v>106914.80497739003</v>
      </c>
      <c r="AV43" s="78">
        <f t="shared" si="132"/>
        <v>163770.40947288618</v>
      </c>
      <c r="AW43" s="96">
        <f t="shared" si="15"/>
        <v>0.37120916327913184</v>
      </c>
      <c r="AX43" s="96">
        <f t="shared" si="133"/>
        <v>12.006220783733186</v>
      </c>
      <c r="AY43" s="96">
        <f t="shared" si="134"/>
        <v>0.88063412634245586</v>
      </c>
      <c r="AZ43" s="78">
        <f>'a7'!S44</f>
        <v>96621.668666436482</v>
      </c>
      <c r="BA43" s="78">
        <f>'a8'!M42</f>
        <v>2268.1014140820675</v>
      </c>
      <c r="BB43" s="78">
        <f>'a13'!AA44</f>
        <v>9214.415164374388</v>
      </c>
      <c r="BC43" s="78">
        <f>'a16'!X43</f>
        <v>-3062.6170179072483</v>
      </c>
      <c r="BD43" s="78">
        <f>'a15'!CS42</f>
        <v>177868.30798620058</v>
      </c>
      <c r="BE43" s="78">
        <f>'a9'!Y43</f>
        <v>46824.204013097718</v>
      </c>
      <c r="BF43" s="78">
        <f t="shared" si="135"/>
        <v>236085.67220008853</v>
      </c>
      <c r="BG43" s="96">
        <f t="shared" si="43"/>
        <v>0.49832502226499836</v>
      </c>
      <c r="BH43" s="96">
        <f t="shared" si="136"/>
        <v>12.371950035929714</v>
      </c>
      <c r="BI43" s="96">
        <f t="shared" si="137"/>
        <v>0.8930323749744189</v>
      </c>
      <c r="BJ43" s="78">
        <f>'a7'!V44</f>
        <v>103542.50379490374</v>
      </c>
      <c r="BK43" s="78">
        <f>'a8'!O42</f>
        <v>2172.1480778947862</v>
      </c>
      <c r="BL43" s="78">
        <f>'a13'!AE44</f>
        <v>4316.9597837544379</v>
      </c>
      <c r="BM43" s="78">
        <f>'a16'!AB43</f>
        <v>-3539.0039575585743</v>
      </c>
      <c r="BN43" s="78">
        <f>'a15'!DI42</f>
        <v>187399.08433917823</v>
      </c>
      <c r="BO43" s="78">
        <f>'a9'!AC43</f>
        <v>59390.156941319168</v>
      </c>
      <c r="BP43" s="78">
        <f t="shared" si="138"/>
        <v>234501.53509685345</v>
      </c>
      <c r="BQ43" s="96">
        <f t="shared" si="22"/>
        <v>0.49554042408980059</v>
      </c>
      <c r="BR43" s="96">
        <f t="shared" si="139"/>
        <v>12.365217413102283</v>
      </c>
      <c r="BS43" s="96">
        <f t="shared" si="140"/>
        <v>0.89280413856385454</v>
      </c>
      <c r="BT43" s="78">
        <f>'a7'!Y44</f>
        <v>101516.69532282697</v>
      </c>
      <c r="BU43" s="78">
        <f>'a8'!Q42</f>
        <v>1347.7138738424549</v>
      </c>
      <c r="BV43" s="78">
        <f>'a13'!AI44</f>
        <v>3278.758814089274</v>
      </c>
      <c r="BW43" s="78">
        <f>'a16'!AF43</f>
        <v>-3241.9678604002997</v>
      </c>
      <c r="BX43" s="78">
        <f>'a15'!DY42</f>
        <v>189028.64557641797</v>
      </c>
      <c r="BY43" s="78">
        <f>'a9'!AG43</f>
        <v>67718.26740689014</v>
      </c>
      <c r="BZ43" s="78">
        <f t="shared" si="141"/>
        <v>224211.57831988626</v>
      </c>
      <c r="CA43" s="96">
        <f t="shared" si="26"/>
        <v>0.47745272523754173</v>
      </c>
      <c r="CB43" s="96">
        <f t="shared" si="142"/>
        <v>12.320345431105157</v>
      </c>
      <c r="CC43" s="96">
        <f t="shared" si="143"/>
        <v>0.89128297506362031</v>
      </c>
      <c r="CD43" s="78">
        <f>'a7'!AB44</f>
        <v>148838.7427794011</v>
      </c>
      <c r="CE43" s="78">
        <f>'a8'!S42</f>
        <v>1315.5880850712567</v>
      </c>
      <c r="CF43" s="78">
        <f>'a13'!AM44</f>
        <v>35446.469887082116</v>
      </c>
      <c r="CG43" s="78">
        <f>'a16'!AJ43</f>
        <v>-4843.563259867331</v>
      </c>
      <c r="CH43" s="78">
        <f>'a15'!EO42</f>
        <v>236363.18697939519</v>
      </c>
      <c r="CI43" s="78">
        <f>'a9'!AK43</f>
        <v>247475.40729308614</v>
      </c>
      <c r="CJ43" s="78">
        <f t="shared" si="29"/>
        <v>169645.0171779962</v>
      </c>
      <c r="CK43" s="96">
        <f t="shared" si="30"/>
        <v>0.38153555602774242</v>
      </c>
      <c r="CL43" s="96">
        <f t="shared" si="144"/>
        <v>12.041463398593272</v>
      </c>
      <c r="CM43" s="96">
        <f t="shared" si="145"/>
        <v>0.88182885358631613</v>
      </c>
      <c r="CN43" s="78">
        <f>'a7'!AE44</f>
        <v>228803.72849110648</v>
      </c>
      <c r="CO43" s="78">
        <f>'a8'!U42</f>
        <v>1689.4841585864324</v>
      </c>
      <c r="CP43" s="78">
        <f>'a13'!AQ44</f>
        <v>16292.609224325273</v>
      </c>
      <c r="CQ43" s="78">
        <f>'a16'!AN43</f>
        <v>-5243.362727565519</v>
      </c>
      <c r="CR43" s="78">
        <f>'a15'!FE42</f>
        <v>157567.95759585526</v>
      </c>
      <c r="CS43" s="78">
        <f>'a9'!AO43</f>
        <v>235788.69575110171</v>
      </c>
      <c r="CT43" s="78">
        <f t="shared" si="33"/>
        <v>163321.72099120624</v>
      </c>
      <c r="CU43" s="96">
        <f t="shared" si="34"/>
        <v>0.37042045810660185</v>
      </c>
      <c r="CV43" s="96">
        <f t="shared" si="146"/>
        <v>12.003477282919054</v>
      </c>
      <c r="CW43" s="96">
        <f t="shared" si="147"/>
        <v>0.88054112146244889</v>
      </c>
      <c r="CX43" s="78">
        <f>'a7'!AH44</f>
        <v>110471.94956380207</v>
      </c>
      <c r="CY43" s="78">
        <f>'a8'!W42</f>
        <v>1384.8759390302669</v>
      </c>
      <c r="CZ43" s="78">
        <f>'a13'!AU44</f>
        <v>19795.976149450569</v>
      </c>
      <c r="DA43" s="78">
        <f>'a16'!AR43</f>
        <v>-3434.8054125712847</v>
      </c>
      <c r="DB43" s="78">
        <f>'a15'!FU42</f>
        <v>173391.24232207189</v>
      </c>
      <c r="DC43" s="78">
        <f>'a9'!AS43</f>
        <v>54021.062738028158</v>
      </c>
      <c r="DD43" s="78">
        <f t="shared" si="148"/>
        <v>247588.17582375536</v>
      </c>
      <c r="DE43" s="96">
        <f t="shared" si="38"/>
        <v>0.51854413747621153</v>
      </c>
      <c r="DF43" s="96">
        <f t="shared" si="149"/>
        <v>12.419522063497803</v>
      </c>
      <c r="DG43" s="96">
        <f t="shared" si="150"/>
        <v>0.89464507021871076</v>
      </c>
    </row>
    <row r="44" spans="1:111" s="89" customFormat="1">
      <c r="B44" s="90"/>
      <c r="C44" s="90"/>
      <c r="D44" s="90"/>
      <c r="E44" s="90"/>
      <c r="F44" s="90"/>
      <c r="G44" s="90"/>
      <c r="H44" s="90"/>
      <c r="I44" s="6"/>
      <c r="J44" s="6"/>
      <c r="K44" s="6"/>
      <c r="L44" s="78"/>
      <c r="M44" s="78"/>
      <c r="N44" s="78"/>
      <c r="O44" s="78"/>
      <c r="P44" s="78"/>
      <c r="Q44" s="78"/>
      <c r="R44" s="78"/>
      <c r="S44" s="96"/>
      <c r="T44" s="96"/>
      <c r="U44" s="96"/>
      <c r="V44" s="78"/>
      <c r="W44" s="78"/>
      <c r="X44" s="78"/>
      <c r="Y44" s="78"/>
      <c r="Z44" s="78"/>
      <c r="AA44" s="78"/>
      <c r="AB44" s="78"/>
      <c r="AC44" s="96"/>
      <c r="AD44" s="96"/>
      <c r="AE44" s="96"/>
      <c r="AF44" s="78"/>
      <c r="AG44" s="78"/>
      <c r="AH44" s="78"/>
      <c r="AI44" s="78"/>
      <c r="AJ44" s="78"/>
      <c r="AK44" s="78"/>
      <c r="AL44" s="78"/>
      <c r="AM44" s="96"/>
      <c r="AN44" s="96"/>
      <c r="AO44" s="96"/>
      <c r="AP44" s="78"/>
      <c r="AQ44" s="78"/>
      <c r="AR44" s="78"/>
      <c r="AS44" s="78"/>
      <c r="AT44" s="78"/>
      <c r="AU44" s="78"/>
      <c r="AV44" s="78"/>
      <c r="AW44" s="96"/>
      <c r="AX44" s="96"/>
      <c r="AY44" s="96"/>
      <c r="AZ44" s="78"/>
      <c r="BA44" s="78"/>
      <c r="BB44" s="78"/>
      <c r="BC44" s="78"/>
      <c r="BD44" s="78"/>
      <c r="BE44" s="78"/>
      <c r="BF44" s="78"/>
      <c r="BG44" s="96"/>
      <c r="BH44" s="96"/>
      <c r="BI44" s="96"/>
      <c r="BJ44" s="78"/>
      <c r="BK44" s="78"/>
      <c r="BL44" s="78"/>
      <c r="BM44" s="78"/>
      <c r="BN44" s="78"/>
      <c r="BO44" s="78"/>
      <c r="BP44" s="78"/>
      <c r="BQ44" s="96"/>
      <c r="BR44" s="96"/>
      <c r="BS44" s="96"/>
      <c r="BT44" s="78"/>
      <c r="BU44" s="78"/>
      <c r="BV44" s="78"/>
      <c r="BW44" s="78"/>
      <c r="BX44" s="78"/>
      <c r="BY44" s="78"/>
      <c r="BZ44" s="78"/>
      <c r="CA44" s="96"/>
      <c r="CB44" s="96"/>
      <c r="CC44" s="96"/>
      <c r="CD44" s="78"/>
      <c r="CE44" s="78"/>
      <c r="CF44" s="78"/>
      <c r="CG44" s="78"/>
      <c r="CH44" s="78"/>
      <c r="CI44" s="78"/>
      <c r="CJ44" s="78"/>
      <c r="CK44" s="96"/>
      <c r="CL44" s="96"/>
      <c r="CM44" s="96"/>
      <c r="CN44" s="78"/>
      <c r="CO44" s="78"/>
      <c r="CP44" s="78"/>
      <c r="CQ44" s="78"/>
      <c r="CR44" s="78"/>
      <c r="CS44" s="78"/>
      <c r="CT44" s="78"/>
      <c r="CU44" s="96"/>
      <c r="CV44" s="96"/>
      <c r="CW44" s="96"/>
      <c r="CX44" s="78"/>
      <c r="CY44" s="78"/>
      <c r="CZ44" s="78"/>
      <c r="DA44" s="78"/>
      <c r="DB44" s="78"/>
      <c r="DC44" s="78"/>
      <c r="DD44" s="78"/>
      <c r="DE44" s="96"/>
      <c r="DF44" s="96"/>
      <c r="DG44" s="96"/>
    </row>
    <row r="45" spans="1:111" s="23" customFormat="1">
      <c r="B45" s="23" t="s">
        <v>615</v>
      </c>
      <c r="I45" s="342"/>
      <c r="J45" s="342"/>
      <c r="K45" s="342"/>
      <c r="L45" s="23" t="s">
        <v>615</v>
      </c>
      <c r="S45" s="342"/>
      <c r="T45" s="342"/>
      <c r="U45" s="342"/>
      <c r="V45" s="23" t="s">
        <v>615</v>
      </c>
      <c r="AC45" s="342"/>
      <c r="AD45" s="342"/>
      <c r="AE45" s="342"/>
      <c r="AF45" s="23" t="s">
        <v>615</v>
      </c>
      <c r="AM45" s="342"/>
      <c r="AN45" s="342"/>
      <c r="AO45" s="342"/>
      <c r="AP45" s="23" t="s">
        <v>615</v>
      </c>
      <c r="AW45" s="342"/>
      <c r="AX45" s="342"/>
      <c r="AY45" s="342"/>
      <c r="AZ45" s="23" t="s">
        <v>615</v>
      </c>
      <c r="BG45" s="342"/>
      <c r="BH45" s="342"/>
      <c r="BI45" s="342"/>
      <c r="BJ45" s="23" t="s">
        <v>615</v>
      </c>
      <c r="BQ45" s="342"/>
      <c r="BR45" s="342"/>
      <c r="BS45" s="342"/>
      <c r="BT45" s="23" t="s">
        <v>615</v>
      </c>
      <c r="CA45" s="342"/>
      <c r="CB45" s="342"/>
      <c r="CC45" s="342"/>
      <c r="CD45" s="23" t="s">
        <v>615</v>
      </c>
      <c r="CK45" s="342"/>
      <c r="CL45" s="342"/>
      <c r="CM45" s="342"/>
      <c r="CN45" s="23" t="s">
        <v>615</v>
      </c>
      <c r="CU45" s="342"/>
      <c r="CV45" s="342"/>
      <c r="CW45" s="342"/>
      <c r="CX45" s="23" t="s">
        <v>615</v>
      </c>
      <c r="DE45" s="342"/>
      <c r="DF45" s="342"/>
      <c r="DG45" s="342"/>
    </row>
    <row r="46" spans="1:111" s="5" customFormat="1">
      <c r="A46" s="5" t="s">
        <v>989</v>
      </c>
      <c r="B46" s="70">
        <f>(POWER(B42/B6, 1/(2017-1981))-1)*100</f>
        <v>1.4968004209276797</v>
      </c>
      <c r="C46" s="70">
        <f t="shared" ref="C46:P46" si="152">(POWER(C42/C6, 1/(2017-1981))-1)*100</f>
        <v>0.90825617439227457</v>
      </c>
      <c r="D46" s="70">
        <f t="shared" si="152"/>
        <v>-1.0556398581624826</v>
      </c>
      <c r="E46" s="70">
        <f t="shared" si="152"/>
        <v>-1.8615306341213778</v>
      </c>
      <c r="F46" s="70">
        <f t="shared" si="152"/>
        <v>1.1323391043860154</v>
      </c>
      <c r="G46" s="70">
        <f t="shared" si="152"/>
        <v>9.8822379561500426</v>
      </c>
      <c r="H46" s="70">
        <f t="shared" si="152"/>
        <v>0.32935914925646959</v>
      </c>
      <c r="I46" s="70"/>
      <c r="J46" s="70">
        <f t="shared" si="152"/>
        <v>2.6823380942153641E-2</v>
      </c>
      <c r="K46" s="70"/>
      <c r="L46" s="70">
        <f t="shared" si="152"/>
        <v>3.2794872306934453</v>
      </c>
      <c r="M46" s="70">
        <f t="shared" si="152"/>
        <v>2.535306058286646</v>
      </c>
      <c r="N46" s="70">
        <f t="shared" si="152"/>
        <v>1.838916640932986</v>
      </c>
      <c r="O46" s="70">
        <f t="shared" si="152"/>
        <v>-0.74196627682254768</v>
      </c>
      <c r="P46" s="70">
        <f t="shared" si="152"/>
        <v>1.3729376112597169</v>
      </c>
      <c r="Q46" s="70">
        <f>(POWER(Q43/Q6, 1/(2018-1981))-1)*100</f>
        <v>10.700654050927504</v>
      </c>
      <c r="R46" s="70">
        <f t="shared" ref="R46:CC46" si="153">(POWER(R43/R6, 1/(2018-1981))-1)*100</f>
        <v>1.5904637224755991</v>
      </c>
      <c r="S46" s="70">
        <f t="shared" si="153"/>
        <v>1.2995446781909781</v>
      </c>
      <c r="T46" s="70">
        <f t="shared" si="153"/>
        <v>0.1286024802190644</v>
      </c>
      <c r="U46" s="70">
        <f t="shared" si="153"/>
        <v>6.0129889632132283E-2</v>
      </c>
      <c r="V46" s="70">
        <f t="shared" si="153"/>
        <v>1.82571928907449</v>
      </c>
      <c r="W46" s="70">
        <f t="shared" si="153"/>
        <v>1.7164682305307766</v>
      </c>
      <c r="X46" s="70">
        <f t="shared" si="153"/>
        <v>-1.1838761443346058</v>
      </c>
      <c r="Y46" s="70">
        <f t="shared" si="153"/>
        <v>-2.8750685980567292</v>
      </c>
      <c r="Z46" s="70">
        <f t="shared" si="153"/>
        <v>1.7612141872543896</v>
      </c>
      <c r="AA46" s="70">
        <f t="shared" si="153"/>
        <v>16.011146873264771</v>
      </c>
      <c r="AB46" s="70">
        <f t="shared" si="153"/>
        <v>-46.659639523074858</v>
      </c>
      <c r="AC46" s="70">
        <f t="shared" si="153"/>
        <v>-3.4380270609108199</v>
      </c>
      <c r="AD46" s="70">
        <f t="shared" si="153"/>
        <v>-199.94706050859332</v>
      </c>
      <c r="AE46" s="70">
        <f t="shared" si="153"/>
        <v>-6.1475672622439355</v>
      </c>
      <c r="AF46" s="70">
        <f t="shared" si="153"/>
        <v>1.6969674044360117</v>
      </c>
      <c r="AG46" s="70">
        <f t="shared" si="153"/>
        <v>0.74381418881623862</v>
      </c>
      <c r="AH46" s="70">
        <f t="shared" si="153"/>
        <v>-2.6349438890217791</v>
      </c>
      <c r="AI46" s="70">
        <f t="shared" si="153"/>
        <v>-3.1401876926507755</v>
      </c>
      <c r="AJ46" s="70">
        <f t="shared" si="153"/>
        <v>1.2583957448345284</v>
      </c>
      <c r="AK46" s="70">
        <f t="shared" si="153"/>
        <v>10.186549245555776</v>
      </c>
      <c r="AL46" s="70">
        <f t="shared" si="153"/>
        <v>1.3621361522808684E-2</v>
      </c>
      <c r="AM46" s="70">
        <f t="shared" si="153"/>
        <v>1.0191191734354454E-2</v>
      </c>
      <c r="AN46" s="70">
        <f t="shared" si="153"/>
        <v>1.1488748780985603E-3</v>
      </c>
      <c r="AO46" s="70">
        <f t="shared" si="153"/>
        <v>5.2738036417920853E-4</v>
      </c>
      <c r="AP46" s="70">
        <f t="shared" si="153"/>
        <v>1.5238217035267398</v>
      </c>
      <c r="AQ46" s="70">
        <f t="shared" si="153"/>
        <v>1.1473803002215011</v>
      </c>
      <c r="AR46" s="70">
        <f t="shared" si="153"/>
        <v>-0.17609448181404863</v>
      </c>
      <c r="AS46" s="70">
        <f t="shared" si="153"/>
        <v>-3.0486915212349475</v>
      </c>
      <c r="AT46" s="70">
        <f t="shared" si="153"/>
        <v>1.1016456059792068</v>
      </c>
      <c r="AU46" s="70">
        <f t="shared" si="153"/>
        <v>10.463638695498712</v>
      </c>
      <c r="AV46" s="70">
        <f t="shared" si="153"/>
        <v>-8.9960269123456893E-2</v>
      </c>
      <c r="AW46" s="70">
        <f t="shared" si="153"/>
        <v>-7.0031100991985173E-2</v>
      </c>
      <c r="AX46" s="70">
        <f t="shared" si="153"/>
        <v>-7.4855204890256211E-3</v>
      </c>
      <c r="AY46" s="70">
        <f t="shared" si="153"/>
        <v>-3.4623069494754688E-3</v>
      </c>
      <c r="AZ46" s="70">
        <f t="shared" si="153"/>
        <v>1.3644356033792882</v>
      </c>
      <c r="BA46" s="70">
        <f t="shared" si="153"/>
        <v>1.3134373114189524</v>
      </c>
      <c r="BB46" s="70">
        <f t="shared" si="153"/>
        <v>-0.6002972406628615</v>
      </c>
      <c r="BC46" s="70">
        <f t="shared" si="153"/>
        <v>-3.4028674582981755</v>
      </c>
      <c r="BD46" s="70">
        <f t="shared" si="153"/>
        <v>1.2452142010063616</v>
      </c>
      <c r="BE46" s="70">
        <f t="shared" si="153"/>
        <v>9.6894263851743148</v>
      </c>
      <c r="BF46" s="70">
        <f t="shared" si="153"/>
        <v>0.86911378821585838</v>
      </c>
      <c r="BG46" s="70">
        <f t="shared" si="153"/>
        <v>0.70241777708044406</v>
      </c>
      <c r="BH46" s="70">
        <f t="shared" si="153"/>
        <v>7.0891340217738019E-2</v>
      </c>
      <c r="BI46" s="70">
        <f t="shared" si="153"/>
        <v>3.3056292183109015E-2</v>
      </c>
      <c r="BJ46" s="70">
        <f t="shared" si="153"/>
        <v>1.0904499908864995</v>
      </c>
      <c r="BK46" s="70">
        <f t="shared" si="153"/>
        <v>0.46069920508720053</v>
      </c>
      <c r="BL46" s="70">
        <f t="shared" si="153"/>
        <v>-1.6280368466363382</v>
      </c>
      <c r="BM46" s="70">
        <f t="shared" si="153"/>
        <v>-3.4331199914178989</v>
      </c>
      <c r="BN46" s="70">
        <f t="shared" si="153"/>
        <v>1.0757139230732848</v>
      </c>
      <c r="BO46" s="70">
        <f t="shared" si="153"/>
        <v>9.1459618629614159</v>
      </c>
      <c r="BP46" s="70">
        <f t="shared" si="153"/>
        <v>0.57053042671533216</v>
      </c>
      <c r="BQ46" s="70">
        <f t="shared" si="153"/>
        <v>0.46554758043722</v>
      </c>
      <c r="BR46" s="70">
        <f t="shared" si="153"/>
        <v>4.6415701032564982E-2</v>
      </c>
      <c r="BS46" s="70">
        <f t="shared" si="153"/>
        <v>2.169081061502709E-2</v>
      </c>
      <c r="BT46" s="70">
        <f t="shared" si="153"/>
        <v>1.1950521904469547</v>
      </c>
      <c r="BU46" s="70">
        <f t="shared" si="153"/>
        <v>1.5883795541789425</v>
      </c>
      <c r="BV46" s="70">
        <f t="shared" si="153"/>
        <v>-2.3715758915733409</v>
      </c>
      <c r="BW46" s="70">
        <f t="shared" si="153"/>
        <v>-3.3143793784581987</v>
      </c>
      <c r="BX46" s="70">
        <f t="shared" si="153"/>
        <v>0.86192690058475296</v>
      </c>
      <c r="BY46" s="70">
        <f t="shared" si="153"/>
        <v>9.9287737180936411</v>
      </c>
      <c r="BZ46" s="70">
        <f t="shared" si="153"/>
        <v>0.33098482094378046</v>
      </c>
      <c r="CA46" s="70">
        <f t="shared" si="153"/>
        <v>0.27014072085518315</v>
      </c>
      <c r="CB46" s="70">
        <f t="shared" si="153"/>
        <v>2.6958134481258611E-2</v>
      </c>
      <c r="CC46" s="70">
        <f t="shared" si="153"/>
        <v>1.259837360245708E-2</v>
      </c>
      <c r="CD46" s="70">
        <f t="shared" ref="CD46:DG46" si="154">(POWER(CD43/CD6, 1/(2018-1981))-1)*100</f>
        <v>1.695889190230182</v>
      </c>
      <c r="CE46" s="70">
        <f t="shared" si="154"/>
        <v>0.64212827675473871</v>
      </c>
      <c r="CF46" s="70">
        <f t="shared" si="154"/>
        <v>-0.61890799647120742</v>
      </c>
      <c r="CG46" s="70">
        <f t="shared" si="154"/>
        <v>-3.1546591146562331</v>
      </c>
      <c r="CH46" s="70">
        <f t="shared" si="154"/>
        <v>1.1225535564706401</v>
      </c>
      <c r="CI46" s="70">
        <f t="shared" si="154"/>
        <v>10.944784046909906</v>
      </c>
      <c r="CJ46" s="70">
        <f t="shared" si="154"/>
        <v>-1.1550821552982593</v>
      </c>
      <c r="CK46" s="70">
        <f t="shared" si="154"/>
        <v>-0.94277944974148209</v>
      </c>
      <c r="CL46" s="70">
        <f t="shared" si="154"/>
        <v>-9.4756521766337087E-2</v>
      </c>
      <c r="CM46" s="70">
        <f t="shared" si="154"/>
        <v>-4.4288343425602505E-2</v>
      </c>
      <c r="CN46" s="70">
        <f t="shared" si="154"/>
        <v>1.6897504157391774</v>
      </c>
      <c r="CO46" s="70">
        <f t="shared" si="154"/>
        <v>-8.4897264651662141E-4</v>
      </c>
      <c r="CP46" s="70">
        <f t="shared" si="154"/>
        <v>-5.8925193955032267</v>
      </c>
      <c r="CQ46" s="70">
        <f t="shared" si="154"/>
        <v>-3.5423241239923575</v>
      </c>
      <c r="CR46" s="70">
        <f t="shared" si="154"/>
        <v>1.0738736944422955</v>
      </c>
      <c r="CS46" s="70">
        <f t="shared" si="154"/>
        <v>9.3251139876934896</v>
      </c>
      <c r="CT46" s="70">
        <f t="shared" si="154"/>
        <v>-2.0870386801265184</v>
      </c>
      <c r="CU46" s="70">
        <f t="shared" si="154"/>
        <v>-1.7424864685769759</v>
      </c>
      <c r="CV46" s="70">
        <f t="shared" si="154"/>
        <v>-0.1700891182331743</v>
      </c>
      <c r="CW46" s="70">
        <f t="shared" si="154"/>
        <v>-7.9971628004471551E-2</v>
      </c>
      <c r="CX46" s="70">
        <f t="shared" si="154"/>
        <v>1.4761707462655371</v>
      </c>
      <c r="CY46" s="70">
        <f t="shared" si="154"/>
        <v>1.417932250564391</v>
      </c>
      <c r="CZ46" s="70">
        <f t="shared" si="154"/>
        <v>-1.6155017858872522</v>
      </c>
      <c r="DA46" s="70">
        <f t="shared" si="154"/>
        <v>-3.6606335854797889</v>
      </c>
      <c r="DB46" s="70">
        <f t="shared" si="154"/>
        <v>0.98693016694937352</v>
      </c>
      <c r="DC46" s="70">
        <f t="shared" si="154"/>
        <v>9.1724927094851694</v>
      </c>
      <c r="DD46" s="70">
        <f t="shared" si="154"/>
        <v>0.49776494764264267</v>
      </c>
      <c r="DE46" s="70">
        <f t="shared" si="154"/>
        <v>0.4111670480326346</v>
      </c>
      <c r="DF46" s="70">
        <f t="shared" si="154"/>
        <v>4.0286577988823957E-2</v>
      </c>
      <c r="DG46" s="70">
        <f t="shared" si="154"/>
        <v>1.8882199686576229E-2</v>
      </c>
    </row>
    <row r="47" spans="1:111" s="23" customFormat="1">
      <c r="B47" s="23" t="s">
        <v>616</v>
      </c>
      <c r="I47" s="342"/>
      <c r="J47" s="342"/>
      <c r="K47" s="342"/>
      <c r="L47" s="23" t="s">
        <v>616</v>
      </c>
      <c r="S47" s="342"/>
      <c r="T47" s="342"/>
      <c r="U47" s="342"/>
      <c r="V47" s="23" t="s">
        <v>616</v>
      </c>
      <c r="AC47" s="342"/>
      <c r="AD47" s="342"/>
      <c r="AE47" s="342"/>
      <c r="AF47" s="23" t="s">
        <v>616</v>
      </c>
      <c r="AM47" s="342"/>
      <c r="AN47" s="342"/>
      <c r="AO47" s="342"/>
      <c r="AP47" s="23" t="s">
        <v>616</v>
      </c>
      <c r="AW47" s="342"/>
      <c r="AX47" s="342"/>
      <c r="AY47" s="342"/>
      <c r="AZ47" s="23" t="s">
        <v>616</v>
      </c>
      <c r="BG47" s="342"/>
      <c r="BH47" s="342"/>
      <c r="BI47" s="342"/>
      <c r="BJ47" s="23" t="s">
        <v>616</v>
      </c>
      <c r="BQ47" s="342"/>
      <c r="BR47" s="342"/>
      <c r="BS47" s="342"/>
      <c r="BT47" s="23" t="s">
        <v>616</v>
      </c>
      <c r="CA47" s="342"/>
      <c r="CB47" s="342"/>
      <c r="CC47" s="342"/>
      <c r="CD47" s="23" t="s">
        <v>616</v>
      </c>
      <c r="CK47" s="342"/>
      <c r="CL47" s="342"/>
      <c r="CM47" s="342"/>
      <c r="CN47" s="23" t="s">
        <v>616</v>
      </c>
      <c r="CU47" s="342"/>
      <c r="CV47" s="342"/>
      <c r="CW47" s="342"/>
      <c r="CX47" s="23" t="s">
        <v>616</v>
      </c>
      <c r="DE47" s="342"/>
      <c r="DF47" s="342"/>
      <c r="DG47" s="342"/>
    </row>
    <row r="48" spans="1:111" s="6" customFormat="1">
      <c r="A48" s="6" t="s">
        <v>989</v>
      </c>
      <c r="I48" s="96">
        <f>I43-I6</f>
        <v>4.9652853508369343E-2</v>
      </c>
      <c r="J48" s="96"/>
      <c r="K48" s="96">
        <f>K43-K6</f>
        <v>4.4991478349672986E-3</v>
      </c>
      <c r="L48" s="96"/>
      <c r="M48" s="96"/>
      <c r="N48" s="96"/>
      <c r="O48" s="96"/>
      <c r="P48" s="96"/>
      <c r="Q48" s="96"/>
      <c r="R48" s="96"/>
      <c r="S48" s="96">
        <f>S42-S6</f>
        <v>0.21824739591542031</v>
      </c>
      <c r="T48" s="96"/>
      <c r="U48" s="96">
        <f>U42-U6</f>
        <v>1.9392198632561808E-2</v>
      </c>
      <c r="V48" s="96"/>
      <c r="W48" s="96"/>
      <c r="X48" s="96"/>
      <c r="Y48" s="96"/>
      <c r="Z48" s="96"/>
      <c r="AA48" s="96"/>
      <c r="AB48" s="96"/>
      <c r="AC48" s="96">
        <f>AC43-AC6</f>
        <v>-0.22074951254894354</v>
      </c>
      <c r="AD48" s="96"/>
      <c r="AE48" s="96">
        <f>AE43-AE6</f>
        <v>-0.78830030274889928</v>
      </c>
      <c r="AF48" s="96"/>
      <c r="AG48" s="96"/>
      <c r="AH48" s="96"/>
      <c r="AI48" s="96"/>
      <c r="AJ48" s="96"/>
      <c r="AK48" s="96"/>
      <c r="AL48" s="96"/>
      <c r="AM48" s="96">
        <f>AM43-AM6</f>
        <v>1.2478174066598569E-3</v>
      </c>
      <c r="AN48" s="96"/>
      <c r="AO48" s="96">
        <f>AO43-AO6</f>
        <v>1.7084147420765028E-4</v>
      </c>
      <c r="AP48" s="96"/>
      <c r="AQ48" s="96"/>
      <c r="AR48" s="96"/>
      <c r="AS48" s="96"/>
      <c r="AT48" s="96"/>
      <c r="AU48" s="96"/>
      <c r="AV48" s="96"/>
      <c r="AW48" s="96">
        <f>AW43-AW6</f>
        <v>-9.7477464197868735E-3</v>
      </c>
      <c r="AX48" s="96"/>
      <c r="AY48" s="96">
        <f>AY43-AY6</f>
        <v>-1.128881960104744E-3</v>
      </c>
      <c r="AZ48" s="96"/>
      <c r="BA48" s="96"/>
      <c r="BB48" s="96"/>
      <c r="BC48" s="96"/>
      <c r="BD48" s="96"/>
      <c r="BE48" s="96"/>
      <c r="BF48" s="96"/>
      <c r="BG48" s="96">
        <f>BG43-BG6</f>
        <v>0.11370093418813998</v>
      </c>
      <c r="BH48" s="96"/>
      <c r="BI48" s="96">
        <f>BI43-BI6</f>
        <v>1.0854218244908731E-2</v>
      </c>
      <c r="BJ48" s="96"/>
      <c r="BK48" s="96"/>
      <c r="BL48" s="96"/>
      <c r="BM48" s="96"/>
      <c r="BN48" s="96"/>
      <c r="BO48" s="96"/>
      <c r="BP48" s="96"/>
      <c r="BQ48" s="96">
        <f>BQ43-BQ6</f>
        <v>7.8244321939883121E-2</v>
      </c>
      <c r="BR48" s="96"/>
      <c r="BS48" s="96">
        <f>BS43-BS6</f>
        <v>7.1358419428985131E-3</v>
      </c>
      <c r="BT48" s="96"/>
      <c r="BU48" s="96"/>
      <c r="BV48" s="96"/>
      <c r="BW48" s="96"/>
      <c r="BX48" s="96"/>
      <c r="BY48" s="96"/>
      <c r="BZ48" s="96"/>
      <c r="CA48" s="96">
        <f>CA43-CA6</f>
        <v>4.5356698984310828E-2</v>
      </c>
      <c r="CB48" s="96"/>
      <c r="CC48" s="96">
        <f>CC43-CC6</f>
        <v>4.1446962639765106E-3</v>
      </c>
      <c r="CD48" s="96"/>
      <c r="CE48" s="96"/>
      <c r="CF48" s="96"/>
      <c r="CG48" s="96"/>
      <c r="CH48" s="96"/>
      <c r="CI48" s="96"/>
      <c r="CJ48" s="96"/>
      <c r="CK48" s="96">
        <f>CK43-CK6</f>
        <v>-0.16015082070129955</v>
      </c>
      <c r="CL48" s="96"/>
      <c r="CM48" s="96">
        <f>CM43-CM6</f>
        <v>-1.4572552448260168E-2</v>
      </c>
      <c r="CN48" s="96"/>
      <c r="CO48" s="96"/>
      <c r="CP48" s="96"/>
      <c r="CQ48" s="96"/>
      <c r="CR48" s="96"/>
      <c r="CS48" s="96"/>
      <c r="CT48" s="96"/>
      <c r="CU48" s="96">
        <f>CU43-CU6</f>
        <v>-0.33942119576857466</v>
      </c>
      <c r="CV48" s="96"/>
      <c r="CW48" s="96">
        <f>CW43-CW6</f>
        <v>-2.6454814648366409E-2</v>
      </c>
      <c r="CX48" s="96"/>
      <c r="CY48" s="96"/>
      <c r="CZ48" s="96"/>
      <c r="DA48" s="96"/>
      <c r="DB48" s="96"/>
      <c r="DC48" s="96"/>
      <c r="DD48" s="96"/>
      <c r="DE48" s="96">
        <f>DE43-DE6</f>
        <v>7.3040574379243162E-2</v>
      </c>
      <c r="DF48" s="96"/>
      <c r="DG48" s="96">
        <f>DG43-DG6</f>
        <v>6.2279917734066048E-3</v>
      </c>
    </row>
    <row r="49" spans="2:102">
      <c r="B49" s="89" t="s">
        <v>1052</v>
      </c>
      <c r="L49" s="1" t="s">
        <v>290</v>
      </c>
      <c r="V49" s="1" t="s">
        <v>290</v>
      </c>
      <c r="AF49" s="1" t="s">
        <v>290</v>
      </c>
      <c r="AP49" s="1" t="s">
        <v>290</v>
      </c>
      <c r="AZ49" s="1" t="s">
        <v>290</v>
      </c>
      <c r="BJ49" s="1" t="s">
        <v>290</v>
      </c>
      <c r="BT49" s="1" t="s">
        <v>290</v>
      </c>
      <c r="CD49" s="1" t="s">
        <v>290</v>
      </c>
      <c r="CN49" s="1" t="s">
        <v>290</v>
      </c>
      <c r="CX49" s="1" t="s">
        <v>290</v>
      </c>
    </row>
    <row r="50" spans="2:102">
      <c r="B50" s="1" t="s">
        <v>480</v>
      </c>
    </row>
    <row r="51" spans="2:102">
      <c r="B51" s="89" t="s">
        <v>1235</v>
      </c>
    </row>
    <row r="52" spans="2:102">
      <c r="I52" s="1"/>
      <c r="Q52" s="29"/>
    </row>
    <row r="53" spans="2:102">
      <c r="I53" s="1"/>
      <c r="L53" s="1" t="s">
        <v>461</v>
      </c>
      <c r="M53" s="4">
        <f>MAX(H6:H43,R6:R43,AB6:AB43,AL6:AL43,AV6:AV43,BF6:BF43,BP6:BP43,BZ6:BZ43,CJ6:CJ43,CT6:CT43,DD6:DD43)</f>
        <v>474077.10903567774</v>
      </c>
      <c r="O53" s="1" t="s">
        <v>461</v>
      </c>
      <c r="Q53" s="6">
        <f>MAX(J6:J43,T6:T43,AD6:AD43,AN6:AN43,AX6:AX43,BH6:BH43,BR6:BR43,CB6:CB43,CL6:CL43,CV6:CV43,DF6:DF43)</f>
        <v>13.069125264737158</v>
      </c>
    </row>
    <row r="54" spans="2:102">
      <c r="I54" s="1"/>
      <c r="L54" s="1" t="s">
        <v>462</v>
      </c>
      <c r="M54" s="30">
        <f>MIN(H6:H43,R6:R43,AB6:AB43,AL6:AL43,AV6:AV43,BF6:BF43,BP6:BP43,BZ6:BZ43,CJ6:CJ43,CT6:CT43,DD6:DD43)</f>
        <v>1.0000000000000001E-5</v>
      </c>
      <c r="O54" s="1" t="s">
        <v>462</v>
      </c>
      <c r="Q54" s="6">
        <f>MIN(J6:J43,T6:T43,AD6:AD43,AN6:AN43,AX6:AX43,BH6:BH43,BR6:BR43,CB6:CB43,CL6:CL43,CV6:CV43,DF6:DF43)</f>
        <v>-11.512925464970229</v>
      </c>
    </row>
    <row r="55" spans="2:102">
      <c r="I55" s="1"/>
      <c r="L55" s="1" t="s">
        <v>463</v>
      </c>
      <c r="M55" s="1">
        <f>M53-M54</f>
        <v>474077.10902567772</v>
      </c>
      <c r="O55" s="1" t="s">
        <v>463</v>
      </c>
      <c r="Q55" s="1">
        <f>Q53-Q54</f>
        <v>24.582050729707387</v>
      </c>
    </row>
    <row r="56" spans="2:102">
      <c r="L56" s="1" t="s">
        <v>464</v>
      </c>
      <c r="M56" s="1">
        <f>M55/10</f>
        <v>47407.710902567771</v>
      </c>
      <c r="O56" s="1" t="s">
        <v>464</v>
      </c>
      <c r="Q56" s="1">
        <f>Q55/10</f>
        <v>2.4582050729707388</v>
      </c>
    </row>
    <row r="57" spans="2:102">
      <c r="L57" s="1" t="s">
        <v>465</v>
      </c>
      <c r="M57" s="1">
        <f>M53+M56</f>
        <v>521484.81993824552</v>
      </c>
      <c r="O57" s="1" t="s">
        <v>465</v>
      </c>
      <c r="Q57" s="1">
        <f>Q53+Q56</f>
        <v>15.527330337707896</v>
      </c>
    </row>
    <row r="58" spans="2:102">
      <c r="L58" s="1" t="s">
        <v>466</v>
      </c>
      <c r="M58" s="1">
        <f>M54-M56</f>
        <v>-47407.710892567768</v>
      </c>
      <c r="O58" s="1" t="s">
        <v>466</v>
      </c>
      <c r="Q58" s="1">
        <f>Q54-Q56</f>
        <v>-13.971130537940967</v>
      </c>
    </row>
    <row r="59" spans="2:102">
      <c r="L59" s="1" t="s">
        <v>467</v>
      </c>
      <c r="M59" s="1">
        <f>M57-M58</f>
        <v>568892.53083081334</v>
      </c>
      <c r="O59" s="1" t="s">
        <v>467</v>
      </c>
      <c r="Q59" s="1">
        <f>Q57-Q58</f>
        <v>29.498460875648863</v>
      </c>
    </row>
  </sheetData>
  <mergeCells count="11">
    <mergeCell ref="AZ3:BI3"/>
    <mergeCell ref="B3:K3"/>
    <mergeCell ref="L3:U3"/>
    <mergeCell ref="V3:AE3"/>
    <mergeCell ref="AF3:AO3"/>
    <mergeCell ref="AP3:AY3"/>
    <mergeCell ref="BJ3:BS3"/>
    <mergeCell ref="BT3:CC3"/>
    <mergeCell ref="CD3:CM3"/>
    <mergeCell ref="CN3:CW3"/>
    <mergeCell ref="CX3:DG3"/>
  </mergeCells>
  <phoneticPr fontId="16" type="noConversion"/>
  <pageMargins left="0.15748031496062992" right="0.15748031496062992" top="0.39370078740157483" bottom="0.39370078740157483" header="0.51181102362204722" footer="0.51181102362204722"/>
  <pageSetup scale="82" orientation="landscape" r:id="rId1"/>
  <headerFooter alignWithMargins="0"/>
  <colBreaks count="10" manualBreakCount="10">
    <brk id="11" max="51" man="1"/>
    <brk id="21" max="1048575" man="1"/>
    <brk id="31" max="51" man="1"/>
    <brk id="41" max="1048575" man="1"/>
    <brk id="51" max="51" man="1"/>
    <brk id="61" max="1048575" man="1"/>
    <brk id="71" max="51" man="1"/>
    <brk id="81" max="1048575" man="1"/>
    <brk id="91" max="51" man="1"/>
    <brk id="101" max="1048575" man="1"/>
  </colBreaks>
</worksheet>
</file>

<file path=xl/worksheets/sheet70.xml><?xml version="1.0" encoding="utf-8"?>
<worksheet xmlns="http://schemas.openxmlformats.org/spreadsheetml/2006/main" xmlns:r="http://schemas.openxmlformats.org/officeDocument/2006/relationships">
  <dimension ref="A1:L49"/>
  <sheetViews>
    <sheetView view="pageBreakPreview" zoomScale="75" zoomScaleSheetLayoutView="75" workbookViewId="0">
      <selection activeCell="O36" sqref="O36"/>
    </sheetView>
  </sheetViews>
  <sheetFormatPr defaultRowHeight="12.75"/>
  <cols>
    <col min="1" max="1" width="9.25" style="1" bestFit="1" customWidth="1"/>
    <col min="2" max="2" width="10.125" style="1" bestFit="1" customWidth="1"/>
    <col min="3" max="3" width="14.375" style="1" customWidth="1"/>
    <col min="4" max="4" width="12.375" style="1" customWidth="1"/>
    <col min="5" max="5" width="12.625" style="1" bestFit="1" customWidth="1"/>
    <col min="6" max="6" width="15.25" style="1" bestFit="1" customWidth="1"/>
    <col min="7" max="7" width="9.25" style="1" bestFit="1" customWidth="1"/>
    <col min="8" max="8" width="9" style="1" bestFit="1" customWidth="1"/>
    <col min="9" max="9" width="10" style="1" bestFit="1" customWidth="1"/>
    <col min="10" max="10" width="15.125" style="1" bestFit="1" customWidth="1"/>
    <col min="11" max="11" width="9.25" style="1" bestFit="1" customWidth="1"/>
    <col min="12" max="12" width="16.5" style="1" bestFit="1" customWidth="1"/>
    <col min="13" max="16384" width="9" style="1"/>
  </cols>
  <sheetData>
    <row r="1" spans="1:12">
      <c r="A1" s="29" t="s">
        <v>978</v>
      </c>
    </row>
    <row r="3" spans="1:12" s="280" customFormat="1" ht="25.5">
      <c r="B3" s="280" t="s">
        <v>264</v>
      </c>
      <c r="C3" s="277" t="s">
        <v>785</v>
      </c>
      <c r="D3" s="277" t="s">
        <v>281</v>
      </c>
      <c r="E3" s="280" t="s">
        <v>282</v>
      </c>
      <c r="F3" s="280" t="s">
        <v>283</v>
      </c>
      <c r="G3" s="280" t="s">
        <v>284</v>
      </c>
      <c r="H3" s="280" t="s">
        <v>285</v>
      </c>
      <c r="I3" s="280" t="s">
        <v>286</v>
      </c>
      <c r="J3" s="280" t="s">
        <v>287</v>
      </c>
      <c r="K3" s="280" t="s">
        <v>288</v>
      </c>
      <c r="L3" s="280" t="s">
        <v>289</v>
      </c>
    </row>
    <row r="4" spans="1:12">
      <c r="A4" s="1">
        <v>1981</v>
      </c>
      <c r="B4" s="344">
        <v>871367</v>
      </c>
      <c r="C4" s="344">
        <v>15452</v>
      </c>
      <c r="D4" s="344">
        <v>2639</v>
      </c>
      <c r="E4" s="344">
        <v>20616</v>
      </c>
      <c r="F4" s="344">
        <v>16898</v>
      </c>
      <c r="G4" s="344">
        <v>196091</v>
      </c>
      <c r="H4" s="344">
        <v>308001</v>
      </c>
      <c r="I4" s="344">
        <v>31739</v>
      </c>
      <c r="J4" s="344">
        <v>41997</v>
      </c>
      <c r="K4" s="344">
        <v>123937</v>
      </c>
      <c r="L4" s="344">
        <v>104634</v>
      </c>
    </row>
    <row r="5" spans="1:12">
      <c r="A5" s="1">
        <v>1982</v>
      </c>
      <c r="B5" s="344">
        <v>843594</v>
      </c>
      <c r="C5" s="344">
        <v>15543</v>
      </c>
      <c r="D5" s="344">
        <v>2640</v>
      </c>
      <c r="E5" s="344">
        <v>21552</v>
      </c>
      <c r="F5" s="344">
        <v>16985</v>
      </c>
      <c r="G5" s="344">
        <v>188786</v>
      </c>
      <c r="H5" s="344">
        <v>298227</v>
      </c>
      <c r="I5" s="344">
        <v>30994</v>
      </c>
      <c r="J5" s="344">
        <v>40956</v>
      </c>
      <c r="K5" s="344">
        <v>120829</v>
      </c>
      <c r="L5" s="344">
        <v>97936</v>
      </c>
    </row>
    <row r="6" spans="1:12">
      <c r="A6" s="1">
        <v>1983</v>
      </c>
      <c r="B6" s="344">
        <v>865539</v>
      </c>
      <c r="C6" s="344">
        <v>16069</v>
      </c>
      <c r="D6" s="344">
        <v>2902</v>
      </c>
      <c r="E6" s="344">
        <v>21962</v>
      </c>
      <c r="F6" s="344">
        <v>18242</v>
      </c>
      <c r="G6" s="344">
        <v>192248</v>
      </c>
      <c r="H6" s="344">
        <v>313435</v>
      </c>
      <c r="I6" s="344">
        <v>31252</v>
      </c>
      <c r="J6" s="344">
        <v>41892</v>
      </c>
      <c r="K6" s="344">
        <v>120183</v>
      </c>
      <c r="L6" s="344">
        <v>98655</v>
      </c>
    </row>
    <row r="7" spans="1:12">
      <c r="A7" s="1">
        <v>1984</v>
      </c>
      <c r="B7" s="344">
        <v>916679</v>
      </c>
      <c r="C7" s="344">
        <v>16561</v>
      </c>
      <c r="D7" s="344">
        <v>2958</v>
      </c>
      <c r="E7" s="344">
        <v>23649</v>
      </c>
      <c r="F7" s="344">
        <v>18651</v>
      </c>
      <c r="G7" s="344">
        <v>201172</v>
      </c>
      <c r="H7" s="344">
        <v>341103</v>
      </c>
      <c r="I7" s="344">
        <v>33605</v>
      </c>
      <c r="J7" s="344">
        <v>43206</v>
      </c>
      <c r="K7" s="344">
        <v>126077</v>
      </c>
      <c r="L7" s="344">
        <v>99550</v>
      </c>
    </row>
    <row r="8" spans="1:12">
      <c r="A8" s="1">
        <v>1985</v>
      </c>
      <c r="B8" s="344">
        <v>960106</v>
      </c>
      <c r="C8" s="344">
        <v>16921</v>
      </c>
      <c r="D8" s="344">
        <v>2959</v>
      </c>
      <c r="E8" s="344">
        <v>24929</v>
      </c>
      <c r="F8" s="344">
        <v>19336</v>
      </c>
      <c r="G8" s="344">
        <v>207828</v>
      </c>
      <c r="H8" s="344">
        <v>358494</v>
      </c>
      <c r="I8" s="344">
        <v>35763</v>
      </c>
      <c r="J8" s="344">
        <v>44389</v>
      </c>
      <c r="K8" s="344">
        <v>135267</v>
      </c>
      <c r="L8" s="344">
        <v>106567</v>
      </c>
    </row>
    <row r="9" spans="1:12">
      <c r="A9" s="1">
        <v>1986</v>
      </c>
      <c r="B9" s="344">
        <v>980700</v>
      </c>
      <c r="C9" s="344">
        <v>16961</v>
      </c>
      <c r="D9" s="344">
        <v>3099</v>
      </c>
      <c r="E9" s="344">
        <v>25450</v>
      </c>
      <c r="F9" s="344">
        <v>20647</v>
      </c>
      <c r="G9" s="344">
        <v>210826</v>
      </c>
      <c r="H9" s="344">
        <v>371549</v>
      </c>
      <c r="I9" s="344">
        <v>35935</v>
      </c>
      <c r="J9" s="344">
        <v>46745</v>
      </c>
      <c r="K9" s="344">
        <v>131453</v>
      </c>
      <c r="L9" s="344">
        <v>107559</v>
      </c>
    </row>
    <row r="10" spans="1:12">
      <c r="A10" s="1">
        <v>1987</v>
      </c>
      <c r="B10" s="344">
        <v>1020643</v>
      </c>
      <c r="C10" s="344">
        <v>17602</v>
      </c>
      <c r="D10" s="344">
        <v>3178</v>
      </c>
      <c r="E10" s="344">
        <v>26241</v>
      </c>
      <c r="F10" s="344">
        <v>21712</v>
      </c>
      <c r="G10" s="344">
        <v>219717</v>
      </c>
      <c r="H10" s="344">
        <v>389476</v>
      </c>
      <c r="I10" s="344">
        <v>36492</v>
      </c>
      <c r="J10" s="344">
        <v>47199</v>
      </c>
      <c r="K10" s="344">
        <v>133853</v>
      </c>
      <c r="L10" s="344">
        <v>114142</v>
      </c>
    </row>
    <row r="11" spans="1:12">
      <c r="A11" s="1">
        <v>1988</v>
      </c>
      <c r="B11" s="344">
        <v>1065655</v>
      </c>
      <c r="C11" s="344">
        <v>18498</v>
      </c>
      <c r="D11" s="344">
        <v>3249</v>
      </c>
      <c r="E11" s="344">
        <v>26560</v>
      </c>
      <c r="F11" s="344">
        <v>21783</v>
      </c>
      <c r="G11" s="344">
        <v>228520</v>
      </c>
      <c r="H11" s="344">
        <v>407173</v>
      </c>
      <c r="I11" s="344">
        <v>36289</v>
      </c>
      <c r="J11" s="344">
        <v>45401</v>
      </c>
      <c r="K11" s="344">
        <v>144166</v>
      </c>
      <c r="L11" s="344">
        <v>120448</v>
      </c>
    </row>
    <row r="12" spans="1:12">
      <c r="A12" s="1">
        <v>1989</v>
      </c>
      <c r="B12" s="344">
        <v>1090346</v>
      </c>
      <c r="C12" s="344">
        <v>19192</v>
      </c>
      <c r="D12" s="344">
        <v>3341</v>
      </c>
      <c r="E12" s="344">
        <v>27183</v>
      </c>
      <c r="F12" s="344">
        <v>21830</v>
      </c>
      <c r="G12" s="344">
        <v>229192</v>
      </c>
      <c r="H12" s="344">
        <v>420695</v>
      </c>
      <c r="I12" s="344">
        <v>37211</v>
      </c>
      <c r="J12" s="344">
        <v>46169</v>
      </c>
      <c r="K12" s="344">
        <v>146273</v>
      </c>
      <c r="L12" s="344">
        <v>124256</v>
      </c>
    </row>
    <row r="13" spans="1:12">
      <c r="A13" s="1">
        <v>1990</v>
      </c>
      <c r="B13" s="344">
        <v>1092141</v>
      </c>
      <c r="C13" s="344">
        <v>19281</v>
      </c>
      <c r="D13" s="344">
        <v>3348</v>
      </c>
      <c r="E13" s="344">
        <v>26925</v>
      </c>
      <c r="F13" s="344">
        <v>21610</v>
      </c>
      <c r="G13" s="344">
        <v>230456</v>
      </c>
      <c r="H13" s="344">
        <v>414066</v>
      </c>
      <c r="I13" s="344">
        <v>38284</v>
      </c>
      <c r="J13" s="344">
        <v>49630</v>
      </c>
      <c r="K13" s="344">
        <v>149568</v>
      </c>
      <c r="L13" s="344">
        <v>126129</v>
      </c>
    </row>
    <row r="14" spans="1:12">
      <c r="A14" s="1">
        <v>1991</v>
      </c>
      <c r="B14" s="344">
        <v>1069358</v>
      </c>
      <c r="C14" s="344">
        <v>19372</v>
      </c>
      <c r="D14" s="344">
        <v>3340</v>
      </c>
      <c r="E14" s="344">
        <v>26591</v>
      </c>
      <c r="F14" s="344">
        <v>21546</v>
      </c>
      <c r="G14" s="344">
        <v>224585</v>
      </c>
      <c r="H14" s="344">
        <v>400193</v>
      </c>
      <c r="I14" s="344">
        <v>37004</v>
      </c>
      <c r="J14" s="344">
        <v>50010</v>
      </c>
      <c r="K14" s="344">
        <v>150229</v>
      </c>
      <c r="L14" s="344">
        <v>126535</v>
      </c>
    </row>
    <row r="15" spans="1:12">
      <c r="A15" s="1">
        <v>1992</v>
      </c>
      <c r="B15" s="344">
        <v>1078985</v>
      </c>
      <c r="C15" s="344">
        <v>18987</v>
      </c>
      <c r="D15" s="344">
        <v>3445</v>
      </c>
      <c r="E15" s="344">
        <v>26927</v>
      </c>
      <c r="F15" s="344">
        <v>21842</v>
      </c>
      <c r="G15" s="344">
        <v>225375</v>
      </c>
      <c r="H15" s="344">
        <v>405564</v>
      </c>
      <c r="I15" s="344">
        <v>37272</v>
      </c>
      <c r="J15" s="344">
        <v>47799</v>
      </c>
      <c r="K15" s="344">
        <v>151229</v>
      </c>
      <c r="L15" s="344">
        <v>130049</v>
      </c>
    </row>
    <row r="16" spans="1:12">
      <c r="A16" s="1">
        <v>1993</v>
      </c>
      <c r="B16" s="344">
        <v>1107696</v>
      </c>
      <c r="C16" s="344">
        <v>19257</v>
      </c>
      <c r="D16" s="344">
        <v>3495</v>
      </c>
      <c r="E16" s="344">
        <v>27073</v>
      </c>
      <c r="F16" s="344">
        <v>22523</v>
      </c>
      <c r="G16" s="344">
        <v>230500</v>
      </c>
      <c r="H16" s="344">
        <v>411365</v>
      </c>
      <c r="I16" s="344">
        <v>37304</v>
      </c>
      <c r="J16" s="344">
        <v>50849</v>
      </c>
      <c r="K16" s="344">
        <v>162978</v>
      </c>
      <c r="L16" s="344">
        <v>136155</v>
      </c>
    </row>
    <row r="17" spans="1:12">
      <c r="A17" s="1">
        <v>1994</v>
      </c>
      <c r="B17" s="344">
        <v>1157481</v>
      </c>
      <c r="C17" s="344">
        <v>20012</v>
      </c>
      <c r="D17" s="344">
        <v>3683</v>
      </c>
      <c r="E17" s="344">
        <v>27040</v>
      </c>
      <c r="F17" s="344">
        <v>22983</v>
      </c>
      <c r="G17" s="344">
        <v>241075</v>
      </c>
      <c r="H17" s="344">
        <v>433727</v>
      </c>
      <c r="I17" s="344">
        <v>38774</v>
      </c>
      <c r="J17" s="344">
        <v>52840</v>
      </c>
      <c r="K17" s="344">
        <v>172000</v>
      </c>
      <c r="L17" s="344">
        <v>139733</v>
      </c>
    </row>
    <row r="18" spans="1:12">
      <c r="A18" s="1">
        <v>1995</v>
      </c>
      <c r="B18" s="344">
        <v>1188663</v>
      </c>
      <c r="C18" s="344">
        <v>20656</v>
      </c>
      <c r="D18" s="344">
        <v>3918</v>
      </c>
      <c r="E18" s="344">
        <v>27365</v>
      </c>
      <c r="F18" s="344">
        <v>23762</v>
      </c>
      <c r="G18" s="344">
        <v>246253</v>
      </c>
      <c r="H18" s="344">
        <v>447735</v>
      </c>
      <c r="I18" s="344">
        <v>38795</v>
      </c>
      <c r="J18" s="344">
        <v>53426</v>
      </c>
      <c r="K18" s="344">
        <v>177278</v>
      </c>
      <c r="L18" s="344">
        <v>143402</v>
      </c>
    </row>
    <row r="19" spans="1:12">
      <c r="A19" s="1">
        <v>1996</v>
      </c>
      <c r="B19" s="344">
        <v>1207909</v>
      </c>
      <c r="C19" s="344">
        <v>19682</v>
      </c>
      <c r="D19" s="344">
        <v>4044</v>
      </c>
      <c r="E19" s="344">
        <v>27388</v>
      </c>
      <c r="F19" s="344">
        <v>24010</v>
      </c>
      <c r="G19" s="344">
        <v>249340</v>
      </c>
      <c r="H19" s="344">
        <v>455035</v>
      </c>
      <c r="I19" s="344">
        <v>39800</v>
      </c>
      <c r="J19" s="344">
        <v>55034</v>
      </c>
      <c r="K19" s="344">
        <v>181537</v>
      </c>
      <c r="L19" s="344">
        <v>147052</v>
      </c>
    </row>
    <row r="20" spans="1:12">
      <c r="A20" s="1">
        <v>1997</v>
      </c>
      <c r="B20" s="344">
        <v>1259608</v>
      </c>
      <c r="C20" s="344">
        <v>19908</v>
      </c>
      <c r="D20" s="344">
        <v>4097</v>
      </c>
      <c r="E20" s="344">
        <v>28496</v>
      </c>
      <c r="F20" s="344">
        <v>24232</v>
      </c>
      <c r="G20" s="344">
        <v>256374</v>
      </c>
      <c r="H20" s="344">
        <v>477053</v>
      </c>
      <c r="I20" s="344">
        <v>41525</v>
      </c>
      <c r="J20" s="344">
        <v>57399</v>
      </c>
      <c r="K20" s="344">
        <v>193931</v>
      </c>
      <c r="L20" s="344">
        <v>151968</v>
      </c>
    </row>
    <row r="21" spans="1:12">
      <c r="A21" s="1">
        <v>1998</v>
      </c>
      <c r="B21" s="344">
        <v>1308685</v>
      </c>
      <c r="C21" s="344">
        <v>20895</v>
      </c>
      <c r="D21" s="344">
        <v>4251</v>
      </c>
      <c r="E21" s="344">
        <v>29558</v>
      </c>
      <c r="F21" s="344">
        <v>25060</v>
      </c>
      <c r="G21" s="344">
        <v>264665</v>
      </c>
      <c r="H21" s="344">
        <v>498740</v>
      </c>
      <c r="I21" s="344">
        <v>43381</v>
      </c>
      <c r="J21" s="344">
        <v>59879</v>
      </c>
      <c r="K21" s="344">
        <v>203479</v>
      </c>
      <c r="L21" s="344">
        <v>153811</v>
      </c>
    </row>
    <row r="22" spans="1:12">
      <c r="A22" s="1">
        <v>1999</v>
      </c>
      <c r="B22" s="344">
        <v>1376251</v>
      </c>
      <c r="C22" s="344">
        <v>22144</v>
      </c>
      <c r="D22" s="344">
        <v>4435</v>
      </c>
      <c r="E22" s="344">
        <v>31116</v>
      </c>
      <c r="F22" s="344">
        <v>26629</v>
      </c>
      <c r="G22" s="344">
        <v>280467</v>
      </c>
      <c r="H22" s="344">
        <v>533253</v>
      </c>
      <c r="I22" s="344">
        <v>43990</v>
      </c>
      <c r="J22" s="344">
        <v>59943</v>
      </c>
      <c r="K22" s="344">
        <v>206002</v>
      </c>
      <c r="L22" s="344">
        <v>159162</v>
      </c>
    </row>
    <row r="23" spans="1:12">
      <c r="A23" s="1">
        <v>2000</v>
      </c>
      <c r="B23" s="344">
        <v>1447508</v>
      </c>
      <c r="C23" s="344">
        <v>23334</v>
      </c>
      <c r="D23" s="344">
        <v>4554</v>
      </c>
      <c r="E23" s="344">
        <v>32041</v>
      </c>
      <c r="F23" s="344">
        <v>27184</v>
      </c>
      <c r="G23" s="344">
        <v>292882</v>
      </c>
      <c r="H23" s="344">
        <v>567019</v>
      </c>
      <c r="I23" s="344">
        <v>45856</v>
      </c>
      <c r="J23" s="344">
        <v>61503</v>
      </c>
      <c r="K23" s="344">
        <v>218678</v>
      </c>
      <c r="L23" s="344">
        <v>166405</v>
      </c>
    </row>
    <row r="24" spans="1:12">
      <c r="A24" s="1">
        <v>2001</v>
      </c>
      <c r="B24" s="344">
        <v>1473418</v>
      </c>
      <c r="C24" s="344">
        <v>23894</v>
      </c>
      <c r="D24" s="344">
        <v>4490</v>
      </c>
      <c r="E24" s="344">
        <v>33008</v>
      </c>
      <c r="F24" s="344">
        <v>27683</v>
      </c>
      <c r="G24" s="344">
        <v>297992</v>
      </c>
      <c r="H24" s="344">
        <v>577397</v>
      </c>
      <c r="I24" s="344">
        <v>46346</v>
      </c>
      <c r="J24" s="344">
        <v>60993</v>
      </c>
      <c r="K24" s="344">
        <v>222271</v>
      </c>
      <c r="L24" s="344">
        <v>167541</v>
      </c>
    </row>
    <row r="25" spans="1:12">
      <c r="A25" s="1">
        <v>2002</v>
      </c>
      <c r="B25" s="344">
        <v>1517887</v>
      </c>
      <c r="C25" s="344">
        <v>27746</v>
      </c>
      <c r="D25" s="344">
        <v>4705</v>
      </c>
      <c r="E25" s="344">
        <v>34432</v>
      </c>
      <c r="F25" s="344">
        <v>28999</v>
      </c>
      <c r="G25" s="344">
        <v>306269</v>
      </c>
      <c r="H25" s="344">
        <v>597107</v>
      </c>
      <c r="I25" s="344">
        <v>47142</v>
      </c>
      <c r="J25" s="344">
        <v>60789</v>
      </c>
      <c r="K25" s="344">
        <v>227363</v>
      </c>
      <c r="L25" s="344">
        <v>174214</v>
      </c>
    </row>
    <row r="26" spans="1:12">
      <c r="A26" s="1">
        <v>2003</v>
      </c>
      <c r="B26" s="344">
        <v>1545232</v>
      </c>
      <c r="C26" s="344">
        <v>29562</v>
      </c>
      <c r="D26" s="344">
        <v>4794</v>
      </c>
      <c r="E26" s="344">
        <v>34803</v>
      </c>
      <c r="F26" s="344">
        <v>29722</v>
      </c>
      <c r="G26" s="344">
        <v>309948</v>
      </c>
      <c r="H26" s="344">
        <v>603720</v>
      </c>
      <c r="I26" s="344">
        <v>47766</v>
      </c>
      <c r="J26" s="344">
        <v>63564</v>
      </c>
      <c r="K26" s="344">
        <v>235234</v>
      </c>
      <c r="L26" s="344">
        <v>178240</v>
      </c>
    </row>
    <row r="27" spans="1:12">
      <c r="A27" s="1">
        <v>2004</v>
      </c>
      <c r="B27" s="344">
        <v>1592933</v>
      </c>
      <c r="C27" s="344">
        <v>29354</v>
      </c>
      <c r="D27" s="344">
        <v>4951</v>
      </c>
      <c r="E27" s="344">
        <v>35071</v>
      </c>
      <c r="F27" s="344">
        <v>30475</v>
      </c>
      <c r="G27" s="344">
        <v>317700</v>
      </c>
      <c r="H27" s="344">
        <v>620670</v>
      </c>
      <c r="I27" s="344">
        <v>48948</v>
      </c>
      <c r="J27" s="344">
        <v>66605</v>
      </c>
      <c r="K27" s="344">
        <v>248322</v>
      </c>
      <c r="L27" s="344">
        <v>185250</v>
      </c>
    </row>
    <row r="28" spans="1:12">
      <c r="A28" s="1">
        <v>2005</v>
      </c>
      <c r="B28" s="344">
        <v>1643973</v>
      </c>
      <c r="C28" s="344">
        <v>30187</v>
      </c>
      <c r="D28" s="344">
        <v>5122</v>
      </c>
      <c r="E28" s="344">
        <v>35469</v>
      </c>
      <c r="F28" s="344">
        <v>30716</v>
      </c>
      <c r="G28" s="344">
        <v>322404</v>
      </c>
      <c r="H28" s="344">
        <v>640614</v>
      </c>
      <c r="I28" s="344">
        <v>50322</v>
      </c>
      <c r="J28" s="344">
        <v>68360</v>
      </c>
      <c r="K28" s="344">
        <v>259282</v>
      </c>
      <c r="L28" s="344">
        <v>194460</v>
      </c>
    </row>
    <row r="29" spans="1:12">
      <c r="A29" s="1">
        <v>2006</v>
      </c>
      <c r="B29" s="344">
        <v>1687281</v>
      </c>
      <c r="C29" s="344">
        <v>31391</v>
      </c>
      <c r="D29" s="344">
        <v>5261</v>
      </c>
      <c r="E29" s="344">
        <v>35741</v>
      </c>
      <c r="F29" s="344">
        <v>31348</v>
      </c>
      <c r="G29" s="344">
        <v>326298</v>
      </c>
      <c r="H29" s="344">
        <v>652625</v>
      </c>
      <c r="I29" s="344">
        <v>52166</v>
      </c>
      <c r="J29" s="344">
        <v>67347</v>
      </c>
      <c r="K29" s="344">
        <v>275756</v>
      </c>
      <c r="L29" s="344">
        <v>203053</v>
      </c>
    </row>
    <row r="30" spans="1:12">
      <c r="A30" s="1">
        <v>2007</v>
      </c>
      <c r="B30" s="344">
        <v>1722238</v>
      </c>
      <c r="C30" s="344">
        <v>34929</v>
      </c>
      <c r="D30" s="344">
        <v>5228</v>
      </c>
      <c r="E30" s="344">
        <v>36199</v>
      </c>
      <c r="F30" s="344">
        <v>31644</v>
      </c>
      <c r="G30" s="344">
        <v>334273</v>
      </c>
      <c r="H30" s="344">
        <v>657733</v>
      </c>
      <c r="I30" s="344">
        <v>53501</v>
      </c>
      <c r="J30" s="344">
        <v>69855</v>
      </c>
      <c r="K30" s="344">
        <v>280600</v>
      </c>
      <c r="L30" s="344">
        <v>209419</v>
      </c>
    </row>
    <row r="31" spans="1:12">
      <c r="A31" s="1">
        <v>2008</v>
      </c>
      <c r="B31" s="344">
        <v>1739534</v>
      </c>
      <c r="C31" s="344">
        <v>34404</v>
      </c>
      <c r="D31" s="344">
        <v>5284</v>
      </c>
      <c r="E31" s="344">
        <v>36915</v>
      </c>
      <c r="F31" s="344">
        <v>31887</v>
      </c>
      <c r="G31" s="344">
        <v>340867</v>
      </c>
      <c r="H31" s="344">
        <v>657720</v>
      </c>
      <c r="I31" s="344">
        <v>55454</v>
      </c>
      <c r="J31" s="344">
        <v>73518</v>
      </c>
      <c r="K31" s="344">
        <v>285125</v>
      </c>
      <c r="L31" s="344">
        <v>210903</v>
      </c>
    </row>
    <row r="32" spans="1:12">
      <c r="A32" s="1">
        <v>2009</v>
      </c>
      <c r="B32" s="344">
        <v>1688636</v>
      </c>
      <c r="C32" s="344">
        <v>30954</v>
      </c>
      <c r="D32" s="344">
        <v>5305</v>
      </c>
      <c r="E32" s="344">
        <v>37047</v>
      </c>
      <c r="F32" s="344">
        <v>31425</v>
      </c>
      <c r="G32" s="344">
        <v>338180</v>
      </c>
      <c r="H32" s="344">
        <v>637298</v>
      </c>
      <c r="I32" s="344">
        <v>55370</v>
      </c>
      <c r="J32" s="344">
        <v>69597</v>
      </c>
      <c r="K32" s="344">
        <v>269322</v>
      </c>
      <c r="L32" s="344">
        <v>205878</v>
      </c>
    </row>
    <row r="33" spans="1:12">
      <c r="A33" s="1">
        <v>2010</v>
      </c>
      <c r="B33" s="344">
        <v>1740814</v>
      </c>
      <c r="C33" s="344">
        <v>32639</v>
      </c>
      <c r="D33" s="344">
        <v>5412</v>
      </c>
      <c r="E33" s="344">
        <v>38052</v>
      </c>
      <c r="F33" s="344">
        <v>32050</v>
      </c>
      <c r="G33" s="344">
        <v>344934</v>
      </c>
      <c r="H33" s="344">
        <v>656103</v>
      </c>
      <c r="I33" s="344">
        <v>56727</v>
      </c>
      <c r="J33" s="344">
        <v>72851</v>
      </c>
      <c r="K33" s="344">
        <v>282702</v>
      </c>
      <c r="L33" s="344">
        <v>211749</v>
      </c>
    </row>
    <row r="34" spans="1:12">
      <c r="A34" s="1">
        <v>2011</v>
      </c>
      <c r="B34" s="344">
        <v>1795582</v>
      </c>
      <c r="C34" s="344">
        <v>33531</v>
      </c>
      <c r="D34" s="344">
        <v>5527</v>
      </c>
      <c r="E34" s="344">
        <v>38303</v>
      </c>
      <c r="F34" s="344">
        <v>32136</v>
      </c>
      <c r="G34" s="344">
        <v>351401</v>
      </c>
      <c r="H34" s="344">
        <v>671942</v>
      </c>
      <c r="I34" s="344">
        <v>58087</v>
      </c>
      <c r="J34" s="344">
        <v>76697</v>
      </c>
      <c r="K34" s="344">
        <v>300948</v>
      </c>
      <c r="L34" s="344">
        <v>218203</v>
      </c>
    </row>
    <row r="35" spans="1:12">
      <c r="A35" s="1">
        <v>2012</v>
      </c>
      <c r="B35" s="344">
        <v>1827201</v>
      </c>
      <c r="C35" s="344">
        <v>32064</v>
      </c>
      <c r="D35" s="344">
        <v>5586</v>
      </c>
      <c r="E35" s="344">
        <v>37933</v>
      </c>
      <c r="F35" s="344">
        <v>31796</v>
      </c>
      <c r="G35" s="344">
        <v>355254</v>
      </c>
      <c r="H35" s="344">
        <v>680792</v>
      </c>
      <c r="I35" s="344">
        <v>59846</v>
      </c>
      <c r="J35" s="344">
        <v>78007</v>
      </c>
      <c r="K35" s="344">
        <v>312708</v>
      </c>
      <c r="L35" s="344">
        <v>223329</v>
      </c>
    </row>
    <row r="36" spans="1:12">
      <c r="A36" s="1">
        <v>2013</v>
      </c>
      <c r="B36" s="344">
        <v>1869759</v>
      </c>
      <c r="C36" s="344">
        <v>33748</v>
      </c>
      <c r="D36" s="344">
        <v>5684</v>
      </c>
      <c r="E36" s="344">
        <v>37806</v>
      </c>
      <c r="F36" s="344">
        <v>31710</v>
      </c>
      <c r="G36" s="344">
        <v>359993</v>
      </c>
      <c r="H36" s="344">
        <v>690275</v>
      </c>
      <c r="I36" s="344">
        <v>61583</v>
      </c>
      <c r="J36" s="344">
        <v>83111</v>
      </c>
      <c r="K36" s="344">
        <v>330548</v>
      </c>
      <c r="L36" s="344">
        <v>228310</v>
      </c>
    </row>
    <row r="37" spans="1:12">
      <c r="A37" s="1">
        <v>2014</v>
      </c>
      <c r="B37" s="344">
        <v>1923422</v>
      </c>
      <c r="C37" s="344">
        <v>33355</v>
      </c>
      <c r="D37" s="344">
        <v>5690</v>
      </c>
      <c r="E37" s="344">
        <v>38173</v>
      </c>
      <c r="F37" s="344">
        <v>31747</v>
      </c>
      <c r="G37" s="344">
        <v>365719</v>
      </c>
      <c r="H37" s="344">
        <v>707589</v>
      </c>
      <c r="I37" s="344">
        <v>62853</v>
      </c>
      <c r="J37" s="344">
        <v>84786</v>
      </c>
      <c r="K37" s="344">
        <v>350033</v>
      </c>
      <c r="L37" s="344">
        <v>236696</v>
      </c>
    </row>
    <row r="38" spans="1:12">
      <c r="A38" s="1">
        <v>2015</v>
      </c>
      <c r="B38" s="344">
        <v>1936100</v>
      </c>
      <c r="C38" s="344">
        <v>32965</v>
      </c>
      <c r="D38" s="344">
        <v>5770</v>
      </c>
      <c r="E38" s="344">
        <v>38429</v>
      </c>
      <c r="F38" s="344">
        <v>31954</v>
      </c>
      <c r="G38" s="344">
        <v>368982</v>
      </c>
      <c r="H38" s="344">
        <v>724946</v>
      </c>
      <c r="I38" s="344">
        <v>63628</v>
      </c>
      <c r="J38" s="344">
        <v>84072</v>
      </c>
      <c r="K38" s="344">
        <v>337069</v>
      </c>
      <c r="L38" s="344">
        <v>241509</v>
      </c>
    </row>
    <row r="39" spans="1:12">
      <c r="A39" s="1">
        <v>2016</v>
      </c>
      <c r="B39" s="344">
        <v>1955488</v>
      </c>
      <c r="C39" s="344">
        <v>33461</v>
      </c>
      <c r="D39" s="344">
        <v>5894</v>
      </c>
      <c r="E39" s="344">
        <v>39038</v>
      </c>
      <c r="F39" s="344">
        <v>32213</v>
      </c>
      <c r="G39" s="344">
        <v>374899</v>
      </c>
      <c r="H39" s="344">
        <v>740164</v>
      </c>
      <c r="I39" s="344">
        <v>64549</v>
      </c>
      <c r="J39" s="344">
        <v>84006</v>
      </c>
      <c r="K39" s="344">
        <v>325421</v>
      </c>
      <c r="L39" s="344">
        <v>248262</v>
      </c>
    </row>
    <row r="40" spans="1:12">
      <c r="A40" s="29">
        <v>2017</v>
      </c>
      <c r="B40" s="344">
        <v>2017492</v>
      </c>
      <c r="C40" s="344">
        <v>33597</v>
      </c>
      <c r="D40" s="344">
        <v>6154</v>
      </c>
      <c r="E40" s="344">
        <v>39651</v>
      </c>
      <c r="F40" s="344">
        <v>32917</v>
      </c>
      <c r="G40" s="344">
        <v>385385</v>
      </c>
      <c r="H40" s="344">
        <v>761818</v>
      </c>
      <c r="I40" s="344">
        <v>66576</v>
      </c>
      <c r="J40" s="344">
        <v>85456</v>
      </c>
      <c r="K40" s="344">
        <v>341029</v>
      </c>
      <c r="L40" s="344">
        <v>257466</v>
      </c>
    </row>
    <row r="41" spans="1:12" s="82" customFormat="1">
      <c r="A41" s="82">
        <v>2018</v>
      </c>
      <c r="B41" s="344">
        <v>2058117</v>
      </c>
      <c r="C41" s="344">
        <v>32406</v>
      </c>
      <c r="D41" s="344">
        <v>6314</v>
      </c>
      <c r="E41" s="344">
        <v>40249</v>
      </c>
      <c r="F41" s="344">
        <v>33195</v>
      </c>
      <c r="G41" s="344">
        <v>394865</v>
      </c>
      <c r="H41" s="344">
        <v>778518</v>
      </c>
      <c r="I41" s="344">
        <v>67432</v>
      </c>
      <c r="J41" s="344">
        <v>86598</v>
      </c>
      <c r="K41" s="344">
        <v>346477</v>
      </c>
      <c r="L41" s="344">
        <v>264063</v>
      </c>
    </row>
    <row r="42" spans="1:12" s="82" customFormat="1" ht="15">
      <c r="B42" s="347"/>
      <c r="C42" s="347"/>
      <c r="D42" s="347"/>
      <c r="E42" s="347"/>
      <c r="F42" s="347"/>
      <c r="G42" s="347"/>
      <c r="H42" s="347"/>
      <c r="I42" s="347"/>
      <c r="J42" s="347"/>
      <c r="K42" s="347"/>
      <c r="L42" s="347"/>
    </row>
    <row r="43" spans="1:12" s="23" customFormat="1">
      <c r="B43" s="23" t="s">
        <v>768</v>
      </c>
    </row>
    <row r="44" spans="1:12">
      <c r="A44" s="82" t="s">
        <v>989</v>
      </c>
      <c r="B44" s="70">
        <f>100*(POWER(B41/B4, 1/37)-1)</f>
        <v>2.3501185512635914</v>
      </c>
      <c r="C44" s="70">
        <f t="shared" ref="C44:L44" si="0">100*(POWER(C41/C4, 1/37)-1)</f>
        <v>2.0218025860384348</v>
      </c>
      <c r="D44" s="70">
        <f t="shared" si="0"/>
        <v>2.3857697351348905</v>
      </c>
      <c r="E44" s="70">
        <f t="shared" si="0"/>
        <v>1.8246020198819268</v>
      </c>
      <c r="F44" s="70">
        <f t="shared" si="0"/>
        <v>1.8416282551062535</v>
      </c>
      <c r="G44" s="70">
        <f t="shared" si="0"/>
        <v>1.9098054280813237</v>
      </c>
      <c r="H44" s="70">
        <f t="shared" si="0"/>
        <v>2.5378555759016264</v>
      </c>
      <c r="I44" s="70">
        <f t="shared" si="0"/>
        <v>2.0575670209723063</v>
      </c>
      <c r="J44" s="70">
        <f t="shared" si="0"/>
        <v>1.9751407324267944</v>
      </c>
      <c r="K44" s="70">
        <f t="shared" si="0"/>
        <v>2.8174549383964687</v>
      </c>
      <c r="L44" s="70">
        <f t="shared" si="0"/>
        <v>2.5335049641339369</v>
      </c>
    </row>
    <row r="46" spans="1:12" ht="25.5" customHeight="1">
      <c r="A46" s="384" t="s">
        <v>998</v>
      </c>
      <c r="B46" s="384"/>
      <c r="C46" s="384"/>
      <c r="D46" s="384"/>
      <c r="E46" s="384"/>
      <c r="F46" s="384"/>
      <c r="G46" s="384"/>
      <c r="H46" s="384"/>
      <c r="I46" s="384"/>
      <c r="J46" s="384"/>
      <c r="K46" s="384"/>
      <c r="L46" s="384"/>
    </row>
    <row r="47" spans="1:12" s="82" customFormat="1">
      <c r="A47" s="400" t="s">
        <v>999</v>
      </c>
      <c r="B47" s="400"/>
      <c r="C47" s="400"/>
      <c r="D47" s="400"/>
      <c r="E47" s="400"/>
      <c r="F47" s="400"/>
      <c r="G47" s="400"/>
      <c r="H47" s="400"/>
      <c r="I47" s="400"/>
      <c r="J47" s="400"/>
      <c r="K47" s="400"/>
      <c r="L47" s="400"/>
    </row>
    <row r="48" spans="1:12">
      <c r="A48" s="82" t="s">
        <v>1230</v>
      </c>
    </row>
    <row r="49" spans="1:1">
      <c r="A49" s="29"/>
    </row>
  </sheetData>
  <mergeCells count="2">
    <mergeCell ref="A46:L46"/>
    <mergeCell ref="A47:L47"/>
  </mergeCells>
  <pageMargins left="0.70866141732283472" right="0.70866141732283472" top="0.74803149606299213" bottom="0.74803149606299213" header="0.31496062992125984" footer="0.31496062992125984"/>
  <pageSetup scale="68" orientation="landscape" r:id="rId1"/>
  <rowBreaks count="1" manualBreakCount="1">
    <brk id="49" max="16383" man="1"/>
  </rowBreaks>
</worksheet>
</file>

<file path=xl/worksheets/sheet71.xml><?xml version="1.0" encoding="utf-8"?>
<worksheet xmlns="http://schemas.openxmlformats.org/spreadsheetml/2006/main" xmlns:r="http://schemas.openxmlformats.org/officeDocument/2006/relationships">
  <dimension ref="A1:M45"/>
  <sheetViews>
    <sheetView view="pageBreakPreview" zoomScale="75" zoomScaleSheetLayoutView="75" workbookViewId="0">
      <selection activeCell="N23" sqref="N23"/>
    </sheetView>
  </sheetViews>
  <sheetFormatPr defaultRowHeight="12.75"/>
  <cols>
    <col min="1" max="1" width="8.875" style="273" customWidth="1"/>
    <col min="2" max="2" width="17.875" style="273" customWidth="1"/>
    <col min="3" max="3" width="17.25" style="273" bestFit="1" customWidth="1"/>
    <col min="4" max="4" width="19.5" style="273" bestFit="1" customWidth="1"/>
    <col min="5" max="5" width="12.875" style="273" bestFit="1" customWidth="1"/>
    <col min="6" max="6" width="14.75" style="273" bestFit="1" customWidth="1"/>
    <col min="7" max="9" width="12.875" style="273" bestFit="1" customWidth="1"/>
    <col min="10" max="11" width="14.125" style="273" bestFit="1" customWidth="1"/>
    <col min="12" max="12" width="16" style="273" bestFit="1" customWidth="1"/>
    <col min="13" max="37" width="11.25" style="273" customWidth="1"/>
    <col min="38" max="16384" width="9" style="273"/>
  </cols>
  <sheetData>
    <row r="1" spans="1:12" ht="15.75" customHeight="1">
      <c r="B1" s="273" t="s">
        <v>1085</v>
      </c>
    </row>
    <row r="2" spans="1:12" s="18" customFormat="1" ht="25.5">
      <c r="B2" s="18" t="s">
        <v>264</v>
      </c>
      <c r="C2" s="275" t="s">
        <v>785</v>
      </c>
      <c r="D2" s="18" t="s">
        <v>281</v>
      </c>
      <c r="E2" s="18" t="s">
        <v>282</v>
      </c>
      <c r="F2" s="18" t="s">
        <v>283</v>
      </c>
      <c r="G2" s="18" t="s">
        <v>284</v>
      </c>
      <c r="H2" s="18" t="s">
        <v>285</v>
      </c>
      <c r="I2" s="18" t="s">
        <v>286</v>
      </c>
      <c r="J2" s="18" t="s">
        <v>287</v>
      </c>
      <c r="K2" s="18" t="s">
        <v>288</v>
      </c>
      <c r="L2" s="18" t="s">
        <v>289</v>
      </c>
    </row>
    <row r="3" spans="1:12">
      <c r="A3" s="273">
        <v>1981</v>
      </c>
      <c r="B3" s="98">
        <v>42.3</v>
      </c>
      <c r="C3" s="98">
        <v>34</v>
      </c>
      <c r="D3" s="98">
        <v>40.700000000000003</v>
      </c>
      <c r="E3" s="98">
        <v>39.299999999999997</v>
      </c>
      <c r="F3" s="98">
        <v>39.4</v>
      </c>
      <c r="G3" s="98">
        <v>42.2</v>
      </c>
      <c r="H3" s="98">
        <v>43</v>
      </c>
      <c r="I3" s="98">
        <v>43.7</v>
      </c>
      <c r="J3" s="98">
        <v>36</v>
      </c>
      <c r="K3" s="98">
        <v>44.1</v>
      </c>
      <c r="L3" s="98">
        <v>44.5</v>
      </c>
    </row>
    <row r="4" spans="1:12">
      <c r="A4" s="273">
        <v>1982</v>
      </c>
      <c r="B4" s="98">
        <v>46</v>
      </c>
      <c r="C4" s="98">
        <v>36.4</v>
      </c>
      <c r="D4" s="98">
        <v>43.8</v>
      </c>
      <c r="E4" s="98">
        <v>43.7</v>
      </c>
      <c r="F4" s="98">
        <v>42.9</v>
      </c>
      <c r="G4" s="98">
        <v>46.4</v>
      </c>
      <c r="H4" s="98">
        <v>47</v>
      </c>
      <c r="I4" s="98">
        <v>46.3</v>
      </c>
      <c r="J4" s="98">
        <v>37.299999999999997</v>
      </c>
      <c r="K4" s="98">
        <v>48.4</v>
      </c>
      <c r="L4" s="98">
        <v>47.6</v>
      </c>
    </row>
    <row r="5" spans="1:12">
      <c r="A5" s="273">
        <v>1983</v>
      </c>
      <c r="B5" s="98">
        <v>48.7</v>
      </c>
      <c r="C5" s="98">
        <v>37.799999999999997</v>
      </c>
      <c r="D5" s="98">
        <v>46.1</v>
      </c>
      <c r="E5" s="98">
        <v>48.6</v>
      </c>
      <c r="F5" s="98">
        <v>45.6</v>
      </c>
      <c r="G5" s="98">
        <v>49.1</v>
      </c>
      <c r="H5" s="98">
        <v>50</v>
      </c>
      <c r="I5" s="98">
        <v>49.3</v>
      </c>
      <c r="J5" s="98">
        <v>38.799999999999997</v>
      </c>
      <c r="K5" s="98">
        <v>50.2</v>
      </c>
      <c r="L5" s="98">
        <v>50</v>
      </c>
    </row>
    <row r="6" spans="1:12">
      <c r="A6" s="273">
        <v>1984</v>
      </c>
      <c r="B6" s="98">
        <v>50.4</v>
      </c>
      <c r="C6" s="98">
        <v>39.299999999999997</v>
      </c>
      <c r="D6" s="98">
        <v>46.6</v>
      </c>
      <c r="E6" s="98">
        <v>50.5</v>
      </c>
      <c r="F6" s="98">
        <v>49.4</v>
      </c>
      <c r="G6" s="98">
        <v>51.4</v>
      </c>
      <c r="H6" s="98">
        <v>51.6</v>
      </c>
      <c r="I6" s="98">
        <v>51.5</v>
      </c>
      <c r="J6" s="98">
        <v>40.1</v>
      </c>
      <c r="K6" s="98">
        <v>51.3</v>
      </c>
      <c r="L6" s="98">
        <v>52</v>
      </c>
    </row>
    <row r="7" spans="1:12">
      <c r="A7" s="273">
        <v>1985</v>
      </c>
      <c r="B7" s="98">
        <v>52.1</v>
      </c>
      <c r="C7" s="98">
        <v>40.4</v>
      </c>
      <c r="D7" s="98">
        <v>48.7</v>
      </c>
      <c r="E7" s="98">
        <v>51.9</v>
      </c>
      <c r="F7" s="98">
        <v>50.7</v>
      </c>
      <c r="G7" s="98">
        <v>53.2</v>
      </c>
      <c r="H7" s="98">
        <v>54.1</v>
      </c>
      <c r="I7" s="98">
        <v>52.8</v>
      </c>
      <c r="J7" s="98">
        <v>41</v>
      </c>
      <c r="K7" s="98">
        <v>51</v>
      </c>
      <c r="L7" s="98">
        <v>52.4</v>
      </c>
    </row>
    <row r="8" spans="1:12">
      <c r="A8" s="273">
        <v>1986</v>
      </c>
      <c r="B8" s="98">
        <v>53.7</v>
      </c>
      <c r="C8" s="98">
        <v>43.6</v>
      </c>
      <c r="D8" s="98">
        <v>54</v>
      </c>
      <c r="E8" s="98">
        <v>55.4</v>
      </c>
      <c r="F8" s="98">
        <v>53.2</v>
      </c>
      <c r="G8" s="98">
        <v>57</v>
      </c>
      <c r="H8" s="98">
        <v>57.4</v>
      </c>
      <c r="I8" s="98">
        <v>54.1</v>
      </c>
      <c r="J8" s="98">
        <v>38.5</v>
      </c>
      <c r="K8" s="98">
        <v>45.4</v>
      </c>
      <c r="L8" s="98">
        <v>54.8</v>
      </c>
    </row>
    <row r="9" spans="1:12">
      <c r="A9" s="273">
        <v>1987</v>
      </c>
      <c r="B9" s="98">
        <v>56.3</v>
      </c>
      <c r="C9" s="98">
        <v>45.4</v>
      </c>
      <c r="D9" s="98">
        <v>55.8</v>
      </c>
      <c r="E9" s="98">
        <v>57.6</v>
      </c>
      <c r="F9" s="98">
        <v>55.7</v>
      </c>
      <c r="G9" s="98">
        <v>60</v>
      </c>
      <c r="H9" s="98">
        <v>60.6</v>
      </c>
      <c r="I9" s="98">
        <v>57</v>
      </c>
      <c r="J9" s="98">
        <v>39.299999999999997</v>
      </c>
      <c r="K9" s="98">
        <v>46.1</v>
      </c>
      <c r="L9" s="98">
        <v>57.1</v>
      </c>
    </row>
    <row r="10" spans="1:12">
      <c r="A10" s="273">
        <v>1988</v>
      </c>
      <c r="B10" s="98">
        <v>58.8</v>
      </c>
      <c r="C10" s="98">
        <v>46.4</v>
      </c>
      <c r="D10" s="98">
        <v>59.9</v>
      </c>
      <c r="E10" s="98">
        <v>60.1</v>
      </c>
      <c r="F10" s="98">
        <v>59.1</v>
      </c>
      <c r="G10" s="98">
        <v>62.9</v>
      </c>
      <c r="H10" s="98">
        <v>64</v>
      </c>
      <c r="I10" s="98">
        <v>61.9</v>
      </c>
      <c r="J10" s="98">
        <v>42.2</v>
      </c>
      <c r="K10" s="98">
        <v>45.4</v>
      </c>
      <c r="L10" s="98">
        <v>59.9</v>
      </c>
    </row>
    <row r="11" spans="1:12">
      <c r="A11" s="273">
        <v>1989</v>
      </c>
      <c r="B11" s="98">
        <v>61.6</v>
      </c>
      <c r="C11" s="98">
        <v>47.3</v>
      </c>
      <c r="D11" s="98">
        <v>62.7</v>
      </c>
      <c r="E11" s="98">
        <v>62.8</v>
      </c>
      <c r="F11" s="98">
        <v>61.8</v>
      </c>
      <c r="G11" s="98">
        <v>65.8</v>
      </c>
      <c r="H11" s="98">
        <v>67.3</v>
      </c>
      <c r="I11" s="98">
        <v>64.2</v>
      </c>
      <c r="J11" s="98">
        <v>43.7</v>
      </c>
      <c r="K11" s="98">
        <v>47.3</v>
      </c>
      <c r="L11" s="98">
        <v>63.1</v>
      </c>
    </row>
    <row r="12" spans="1:12">
      <c r="A12" s="273">
        <v>1990</v>
      </c>
      <c r="B12" s="98">
        <v>63.7</v>
      </c>
      <c r="C12" s="98">
        <v>48.3</v>
      </c>
      <c r="D12" s="98">
        <v>65.2</v>
      </c>
      <c r="E12" s="98">
        <v>65.599999999999994</v>
      </c>
      <c r="F12" s="98">
        <v>63.9</v>
      </c>
      <c r="G12" s="98">
        <v>67.8</v>
      </c>
      <c r="H12" s="98">
        <v>69.5</v>
      </c>
      <c r="I12" s="98">
        <v>64.8</v>
      </c>
      <c r="J12" s="98">
        <v>43.6</v>
      </c>
      <c r="K12" s="98">
        <v>50.4</v>
      </c>
      <c r="L12" s="98">
        <v>65.3</v>
      </c>
    </row>
    <row r="13" spans="1:12">
      <c r="A13" s="273">
        <v>1991</v>
      </c>
      <c r="B13" s="98">
        <v>65.599999999999994</v>
      </c>
      <c r="C13" s="98">
        <v>50.2</v>
      </c>
      <c r="D13" s="98">
        <v>67.8</v>
      </c>
      <c r="E13" s="98">
        <v>68.900000000000006</v>
      </c>
      <c r="F13" s="98">
        <v>64.8</v>
      </c>
      <c r="G13" s="98">
        <v>70.400000000000006</v>
      </c>
      <c r="H13" s="98">
        <v>72.099999999999994</v>
      </c>
      <c r="I13" s="98">
        <v>66.599999999999994</v>
      </c>
      <c r="J13" s="98">
        <v>43.6</v>
      </c>
      <c r="K13" s="98">
        <v>50</v>
      </c>
      <c r="L13" s="98">
        <v>67.2</v>
      </c>
    </row>
    <row r="14" spans="1:12">
      <c r="A14" s="273">
        <v>1992</v>
      </c>
      <c r="B14" s="98">
        <v>66.599999999999994</v>
      </c>
      <c r="C14" s="98">
        <v>51.1</v>
      </c>
      <c r="D14" s="98">
        <v>67</v>
      </c>
      <c r="E14" s="98">
        <v>69.900000000000006</v>
      </c>
      <c r="F14" s="98">
        <v>66</v>
      </c>
      <c r="G14" s="98">
        <v>71.599999999999994</v>
      </c>
      <c r="H14" s="98">
        <v>72.400000000000006</v>
      </c>
      <c r="I14" s="98">
        <v>67.400000000000006</v>
      </c>
      <c r="J14" s="98">
        <v>45.5</v>
      </c>
      <c r="K14" s="98">
        <v>50.8</v>
      </c>
      <c r="L14" s="98">
        <v>69.599999999999994</v>
      </c>
    </row>
    <row r="15" spans="1:12">
      <c r="A15" s="273">
        <v>1993</v>
      </c>
      <c r="B15" s="98">
        <v>67.400000000000006</v>
      </c>
      <c r="C15" s="98">
        <v>51.4</v>
      </c>
      <c r="D15" s="98">
        <v>71.3</v>
      </c>
      <c r="E15" s="98">
        <v>70</v>
      </c>
      <c r="F15" s="98">
        <v>67.2</v>
      </c>
      <c r="G15" s="98">
        <v>71.7</v>
      </c>
      <c r="H15" s="98">
        <v>73.599999999999994</v>
      </c>
      <c r="I15" s="98">
        <v>67.5</v>
      </c>
      <c r="J15" s="98">
        <v>45.5</v>
      </c>
      <c r="K15" s="98">
        <v>51</v>
      </c>
      <c r="L15" s="98">
        <v>71.400000000000006</v>
      </c>
    </row>
    <row r="16" spans="1:12">
      <c r="A16" s="273">
        <v>1994</v>
      </c>
      <c r="B16" s="98">
        <v>68.400000000000006</v>
      </c>
      <c r="C16" s="98">
        <v>52.1</v>
      </c>
      <c r="D16" s="98">
        <v>69.2</v>
      </c>
      <c r="E16" s="98">
        <v>71.400000000000006</v>
      </c>
      <c r="F16" s="98">
        <v>68.8</v>
      </c>
      <c r="G16" s="98">
        <v>72.400000000000006</v>
      </c>
      <c r="H16" s="98">
        <v>73.900000000000006</v>
      </c>
      <c r="I16" s="98">
        <v>68.8</v>
      </c>
      <c r="J16" s="98">
        <v>46.7</v>
      </c>
      <c r="K16" s="98">
        <v>52.3</v>
      </c>
      <c r="L16" s="98">
        <v>74.099999999999994</v>
      </c>
    </row>
    <row r="17" spans="1:13">
      <c r="A17" s="273">
        <v>1995</v>
      </c>
      <c r="B17" s="98">
        <v>70</v>
      </c>
      <c r="C17" s="98">
        <v>52.7</v>
      </c>
      <c r="D17" s="98">
        <v>68.3</v>
      </c>
      <c r="E17" s="98">
        <v>72.599999999999994</v>
      </c>
      <c r="F17" s="98">
        <v>71.7</v>
      </c>
      <c r="G17" s="98">
        <v>73.900000000000006</v>
      </c>
      <c r="H17" s="98">
        <v>75.5</v>
      </c>
      <c r="I17" s="98">
        <v>71.400000000000006</v>
      </c>
      <c r="J17" s="98">
        <v>49.8</v>
      </c>
      <c r="K17" s="98">
        <v>52.9</v>
      </c>
      <c r="L17" s="98">
        <v>76.2</v>
      </c>
    </row>
    <row r="18" spans="1:13">
      <c r="A18" s="273">
        <v>1996</v>
      </c>
      <c r="B18" s="98">
        <v>71.2</v>
      </c>
      <c r="C18" s="98">
        <v>54</v>
      </c>
      <c r="D18" s="98">
        <v>70.099999999999994</v>
      </c>
      <c r="E18" s="98">
        <v>73.400000000000006</v>
      </c>
      <c r="F18" s="98">
        <v>72.099999999999994</v>
      </c>
      <c r="G18" s="98">
        <v>74.2</v>
      </c>
      <c r="H18" s="98">
        <v>76.5</v>
      </c>
      <c r="I18" s="98">
        <v>73.099999999999994</v>
      </c>
      <c r="J18" s="98">
        <v>52.9</v>
      </c>
      <c r="K18" s="98">
        <v>55.5</v>
      </c>
      <c r="L18" s="98">
        <v>76.5</v>
      </c>
    </row>
    <row r="19" spans="1:13">
      <c r="A19" s="273">
        <v>1997</v>
      </c>
      <c r="B19" s="98">
        <v>72</v>
      </c>
      <c r="C19" s="98">
        <v>53.9</v>
      </c>
      <c r="D19" s="98">
        <v>69.400000000000006</v>
      </c>
      <c r="E19" s="98">
        <v>73.8</v>
      </c>
      <c r="F19" s="98">
        <v>72.099999999999994</v>
      </c>
      <c r="G19" s="98">
        <v>75.5</v>
      </c>
      <c r="H19" s="98">
        <v>77.5</v>
      </c>
      <c r="I19" s="98">
        <v>72.8</v>
      </c>
      <c r="J19" s="98">
        <v>50.9</v>
      </c>
      <c r="K19" s="98">
        <v>56.4</v>
      </c>
      <c r="L19" s="98">
        <v>78</v>
      </c>
    </row>
    <row r="20" spans="1:13">
      <c r="A20" s="273">
        <v>1998</v>
      </c>
      <c r="B20" s="98">
        <v>71.900000000000006</v>
      </c>
      <c r="C20" s="98">
        <v>54.1</v>
      </c>
      <c r="D20" s="98">
        <v>70.2</v>
      </c>
      <c r="E20" s="98">
        <v>74.599999999999994</v>
      </c>
      <c r="F20" s="98">
        <v>72.7</v>
      </c>
      <c r="G20" s="98">
        <v>75.900000000000006</v>
      </c>
      <c r="H20" s="98">
        <v>78.2</v>
      </c>
      <c r="I20" s="98">
        <v>73.2</v>
      </c>
      <c r="J20" s="98">
        <v>49.9</v>
      </c>
      <c r="K20" s="98">
        <v>53.8</v>
      </c>
      <c r="L20" s="98">
        <v>77.900000000000006</v>
      </c>
    </row>
    <row r="21" spans="1:13">
      <c r="A21" s="273">
        <v>1999</v>
      </c>
      <c r="B21" s="98">
        <v>73.2</v>
      </c>
      <c r="C21" s="98">
        <v>55.9</v>
      </c>
      <c r="D21" s="98">
        <v>71.5</v>
      </c>
      <c r="E21" s="98">
        <v>76.599999999999994</v>
      </c>
      <c r="F21" s="98">
        <v>74.2</v>
      </c>
      <c r="G21" s="98">
        <v>77.099999999999994</v>
      </c>
      <c r="H21" s="98">
        <v>78.599999999999994</v>
      </c>
      <c r="I21" s="98">
        <v>74.599999999999994</v>
      </c>
      <c r="J21" s="98">
        <v>52</v>
      </c>
      <c r="K21" s="98">
        <v>57.9</v>
      </c>
      <c r="L21" s="98">
        <v>78.900000000000006</v>
      </c>
    </row>
    <row r="22" spans="1:13">
      <c r="A22" s="273">
        <v>2000</v>
      </c>
      <c r="B22" s="98">
        <v>76.400000000000006</v>
      </c>
      <c r="C22" s="98">
        <v>60.7</v>
      </c>
      <c r="D22" s="98">
        <v>74.5</v>
      </c>
      <c r="E22" s="98">
        <v>79.8</v>
      </c>
      <c r="F22" s="98">
        <v>76.900000000000006</v>
      </c>
      <c r="G22" s="98">
        <v>78.900000000000006</v>
      </c>
      <c r="H22" s="98">
        <v>79.900000000000006</v>
      </c>
      <c r="I22" s="98">
        <v>76.2</v>
      </c>
      <c r="J22" s="98">
        <v>55.8</v>
      </c>
      <c r="K22" s="98">
        <v>67.3</v>
      </c>
      <c r="L22" s="98">
        <v>82</v>
      </c>
    </row>
    <row r="23" spans="1:13">
      <c r="A23" s="273">
        <v>2001</v>
      </c>
      <c r="B23" s="98">
        <v>77.7</v>
      </c>
      <c r="C23" s="98">
        <v>60.5</v>
      </c>
      <c r="D23" s="98">
        <v>77</v>
      </c>
      <c r="E23" s="98">
        <v>81.2</v>
      </c>
      <c r="F23" s="98">
        <v>77.7</v>
      </c>
      <c r="G23" s="98">
        <v>80.3</v>
      </c>
      <c r="H23" s="98">
        <v>81.400000000000006</v>
      </c>
      <c r="I23" s="98">
        <v>78</v>
      </c>
      <c r="J23" s="98">
        <v>55.3</v>
      </c>
      <c r="K23" s="98">
        <v>69.5</v>
      </c>
      <c r="L23" s="98">
        <v>82.9</v>
      </c>
      <c r="M23" s="5"/>
    </row>
    <row r="24" spans="1:13">
      <c r="A24" s="273">
        <v>2002</v>
      </c>
      <c r="B24" s="98">
        <v>78.599999999999994</v>
      </c>
      <c r="C24" s="98">
        <v>60.4</v>
      </c>
      <c r="D24" s="98">
        <v>79</v>
      </c>
      <c r="E24" s="98">
        <v>81.599999999999994</v>
      </c>
      <c r="F24" s="98">
        <v>76.2</v>
      </c>
      <c r="G24" s="98">
        <v>81.8</v>
      </c>
      <c r="H24" s="98">
        <v>83</v>
      </c>
      <c r="I24" s="98">
        <v>79.900000000000006</v>
      </c>
      <c r="J24" s="98">
        <v>57.7</v>
      </c>
      <c r="K24" s="98">
        <v>67.7</v>
      </c>
      <c r="L24" s="98">
        <v>82.7</v>
      </c>
    </row>
    <row r="25" spans="1:13">
      <c r="A25" s="273">
        <v>2003</v>
      </c>
      <c r="B25" s="98">
        <v>81.2</v>
      </c>
      <c r="C25" s="98">
        <v>62.4</v>
      </c>
      <c r="D25" s="98">
        <v>79.5</v>
      </c>
      <c r="E25" s="98">
        <v>85.8</v>
      </c>
      <c r="F25" s="98">
        <v>78</v>
      </c>
      <c r="G25" s="98">
        <v>83.9</v>
      </c>
      <c r="H25" s="98">
        <v>84.5</v>
      </c>
      <c r="I25" s="98">
        <v>80.8</v>
      </c>
      <c r="J25" s="98">
        <v>59.1</v>
      </c>
      <c r="K25" s="98">
        <v>74</v>
      </c>
      <c r="L25" s="98">
        <v>85.3</v>
      </c>
    </row>
    <row r="26" spans="1:13">
      <c r="A26" s="273">
        <v>2004</v>
      </c>
      <c r="B26" s="98">
        <v>83.9</v>
      </c>
      <c r="C26" s="98">
        <v>67.099999999999994</v>
      </c>
      <c r="D26" s="98">
        <v>81.599999999999994</v>
      </c>
      <c r="E26" s="98">
        <v>88.3</v>
      </c>
      <c r="F26" s="98">
        <v>80.400000000000006</v>
      </c>
      <c r="G26" s="98">
        <v>85.9</v>
      </c>
      <c r="H26" s="98">
        <v>86.1</v>
      </c>
      <c r="I26" s="98">
        <v>83.9</v>
      </c>
      <c r="J26" s="98">
        <v>62.4</v>
      </c>
      <c r="K26" s="98">
        <v>78.400000000000006</v>
      </c>
      <c r="L26" s="98">
        <v>88.9</v>
      </c>
    </row>
    <row r="27" spans="1:13">
      <c r="A27" s="273">
        <v>2005</v>
      </c>
      <c r="B27" s="98">
        <v>86.5</v>
      </c>
      <c r="C27" s="98">
        <v>73.8</v>
      </c>
      <c r="D27" s="98">
        <v>83.4</v>
      </c>
      <c r="E27" s="98">
        <v>90.8</v>
      </c>
      <c r="F27" s="98">
        <v>83.5</v>
      </c>
      <c r="G27" s="98">
        <v>87.2</v>
      </c>
      <c r="H27" s="98">
        <v>87</v>
      </c>
      <c r="I27" s="98">
        <v>85.7</v>
      </c>
      <c r="J27" s="98">
        <v>65.7</v>
      </c>
      <c r="K27" s="98">
        <v>87</v>
      </c>
      <c r="L27" s="98">
        <v>91.1</v>
      </c>
    </row>
    <row r="28" spans="1:13">
      <c r="A28" s="273">
        <v>2006</v>
      </c>
      <c r="B28" s="98">
        <v>88.7</v>
      </c>
      <c r="C28" s="98">
        <v>78.400000000000006</v>
      </c>
      <c r="D28" s="98">
        <v>84.3</v>
      </c>
      <c r="E28" s="98">
        <v>91.8</v>
      </c>
      <c r="F28" s="98">
        <v>85.5</v>
      </c>
      <c r="G28" s="98">
        <v>89.3</v>
      </c>
      <c r="H28" s="98">
        <v>88.7</v>
      </c>
      <c r="I28" s="98">
        <v>89.5</v>
      </c>
      <c r="J28" s="98">
        <v>68.599999999999994</v>
      </c>
      <c r="K28" s="98">
        <v>89.2</v>
      </c>
      <c r="L28" s="98">
        <v>93.8</v>
      </c>
    </row>
    <row r="29" spans="1:13">
      <c r="A29" s="273">
        <v>2007</v>
      </c>
      <c r="B29" s="98">
        <v>91.6</v>
      </c>
      <c r="C29" s="98">
        <v>83.3</v>
      </c>
      <c r="D29" s="98">
        <v>88.7</v>
      </c>
      <c r="E29" s="98">
        <v>94</v>
      </c>
      <c r="F29" s="98">
        <v>89.6</v>
      </c>
      <c r="G29" s="98">
        <v>91.8</v>
      </c>
      <c r="H29" s="98">
        <v>91.6</v>
      </c>
      <c r="I29" s="98">
        <v>93</v>
      </c>
      <c r="J29" s="98">
        <v>75</v>
      </c>
      <c r="K29" s="98">
        <v>93.1</v>
      </c>
      <c r="L29" s="98">
        <v>95.7</v>
      </c>
    </row>
    <row r="30" spans="1:13">
      <c r="A30" s="273">
        <v>2008</v>
      </c>
      <c r="B30" s="98">
        <v>95.3</v>
      </c>
      <c r="C30" s="98">
        <v>91.8</v>
      </c>
      <c r="D30" s="98">
        <v>90.1</v>
      </c>
      <c r="E30" s="98">
        <v>96.1</v>
      </c>
      <c r="F30" s="98">
        <v>90.5</v>
      </c>
      <c r="G30" s="98">
        <v>92.5</v>
      </c>
      <c r="H30" s="98">
        <v>92.6</v>
      </c>
      <c r="I30" s="98">
        <v>94.1</v>
      </c>
      <c r="J30" s="98">
        <v>92</v>
      </c>
      <c r="K30" s="98">
        <v>103.9</v>
      </c>
      <c r="L30" s="98">
        <v>97.9</v>
      </c>
    </row>
    <row r="31" spans="1:13">
      <c r="A31" s="273">
        <v>2009</v>
      </c>
      <c r="B31" s="98">
        <v>93.1</v>
      </c>
      <c r="C31" s="98">
        <v>80.8</v>
      </c>
      <c r="D31" s="98">
        <v>93.1</v>
      </c>
      <c r="E31" s="98">
        <v>94.5</v>
      </c>
      <c r="F31" s="98">
        <v>92</v>
      </c>
      <c r="G31" s="98">
        <v>93.3</v>
      </c>
      <c r="H31" s="98">
        <v>93.9</v>
      </c>
      <c r="I31" s="98">
        <v>91.8</v>
      </c>
      <c r="J31" s="98">
        <v>86.4</v>
      </c>
      <c r="K31" s="98">
        <v>91.3</v>
      </c>
      <c r="L31" s="98">
        <v>96.3</v>
      </c>
    </row>
    <row r="32" spans="1:13">
      <c r="A32" s="273">
        <v>2010</v>
      </c>
      <c r="B32" s="98">
        <v>95.7</v>
      </c>
      <c r="C32" s="98">
        <v>89.2</v>
      </c>
      <c r="D32" s="98">
        <v>96.7</v>
      </c>
      <c r="E32" s="98">
        <v>97</v>
      </c>
      <c r="F32" s="98">
        <v>94.4</v>
      </c>
      <c r="G32" s="98">
        <v>95.4</v>
      </c>
      <c r="H32" s="98">
        <v>96.3</v>
      </c>
      <c r="I32" s="98">
        <v>94.1</v>
      </c>
      <c r="J32" s="98">
        <v>87</v>
      </c>
      <c r="K32" s="98">
        <v>95.6</v>
      </c>
      <c r="L32" s="98">
        <v>97.8</v>
      </c>
    </row>
    <row r="33" spans="1:12">
      <c r="A33" s="273">
        <v>2011</v>
      </c>
      <c r="B33" s="98">
        <v>98.8</v>
      </c>
      <c r="C33" s="98">
        <v>100.1</v>
      </c>
      <c r="D33" s="98">
        <v>98.3</v>
      </c>
      <c r="E33" s="98">
        <v>98.5</v>
      </c>
      <c r="F33" s="98">
        <v>98.2</v>
      </c>
      <c r="G33" s="98">
        <v>98.4</v>
      </c>
      <c r="H33" s="98">
        <v>98.3</v>
      </c>
      <c r="I33" s="98">
        <v>96.8</v>
      </c>
      <c r="J33" s="98">
        <v>97.6</v>
      </c>
      <c r="K33" s="98">
        <v>99.6</v>
      </c>
      <c r="L33" s="98">
        <v>100.3</v>
      </c>
    </row>
    <row r="34" spans="1:12">
      <c r="A34" s="273">
        <v>2012</v>
      </c>
      <c r="B34" s="98">
        <v>100</v>
      </c>
      <c r="C34" s="98">
        <v>100</v>
      </c>
      <c r="D34" s="98">
        <v>100</v>
      </c>
      <c r="E34" s="98">
        <v>100</v>
      </c>
      <c r="F34" s="98">
        <v>100</v>
      </c>
      <c r="G34" s="98">
        <v>100</v>
      </c>
      <c r="H34" s="98">
        <v>100</v>
      </c>
      <c r="I34" s="98">
        <v>100</v>
      </c>
      <c r="J34" s="98">
        <v>100</v>
      </c>
      <c r="K34" s="98">
        <v>100</v>
      </c>
      <c r="L34" s="98">
        <v>100</v>
      </c>
    </row>
    <row r="35" spans="1:12">
      <c r="A35" s="273">
        <v>2013</v>
      </c>
      <c r="B35" s="98">
        <v>101.7</v>
      </c>
      <c r="C35" s="98">
        <v>102.2</v>
      </c>
      <c r="D35" s="98">
        <v>101.4</v>
      </c>
      <c r="E35" s="98">
        <v>102.4</v>
      </c>
      <c r="F35" s="98">
        <v>100.6</v>
      </c>
      <c r="G35" s="98">
        <v>101.6</v>
      </c>
      <c r="H35" s="98">
        <v>100.9</v>
      </c>
      <c r="I35" s="98">
        <v>101.3</v>
      </c>
      <c r="J35" s="98">
        <v>100.1</v>
      </c>
      <c r="K35" s="98">
        <v>103.7</v>
      </c>
      <c r="L35" s="98">
        <v>101.2</v>
      </c>
    </row>
    <row r="36" spans="1:12">
      <c r="A36" s="273">
        <v>2014</v>
      </c>
      <c r="B36" s="98">
        <v>103.7</v>
      </c>
      <c r="C36" s="98">
        <v>102.8</v>
      </c>
      <c r="D36" s="98">
        <v>103</v>
      </c>
      <c r="E36" s="98">
        <v>104.4</v>
      </c>
      <c r="F36" s="98">
        <v>102.3</v>
      </c>
      <c r="G36" s="98">
        <v>103.1</v>
      </c>
      <c r="H36" s="98">
        <v>102.7</v>
      </c>
      <c r="I36" s="98">
        <v>102.3</v>
      </c>
      <c r="J36" s="98">
        <v>97.8</v>
      </c>
      <c r="K36" s="98">
        <v>107.6</v>
      </c>
      <c r="L36" s="98">
        <v>103</v>
      </c>
    </row>
    <row r="37" spans="1:12">
      <c r="A37" s="273">
        <v>2015</v>
      </c>
      <c r="B37" s="98">
        <v>102.8</v>
      </c>
      <c r="C37" s="98">
        <v>94.5</v>
      </c>
      <c r="D37" s="98">
        <v>105.5</v>
      </c>
      <c r="E37" s="98">
        <v>105.9</v>
      </c>
      <c r="F37" s="98">
        <v>104.7</v>
      </c>
      <c r="G37" s="98">
        <v>105.1</v>
      </c>
      <c r="H37" s="98">
        <v>104.9</v>
      </c>
      <c r="I37" s="98">
        <v>103.6</v>
      </c>
      <c r="J37" s="98">
        <v>94.8</v>
      </c>
      <c r="K37" s="98">
        <v>96.1</v>
      </c>
      <c r="L37" s="98">
        <v>103.8</v>
      </c>
    </row>
    <row r="38" spans="1:12">
      <c r="A38" s="273">
        <v>2016</v>
      </c>
      <c r="B38" s="98">
        <v>103.6</v>
      </c>
      <c r="C38" s="98">
        <v>94.2</v>
      </c>
      <c r="D38" s="98">
        <v>108.2</v>
      </c>
      <c r="E38" s="98">
        <v>106.6</v>
      </c>
      <c r="F38" s="98">
        <v>106.6</v>
      </c>
      <c r="G38" s="98">
        <v>106.5</v>
      </c>
      <c r="H38" s="98">
        <v>106.8</v>
      </c>
      <c r="I38" s="98">
        <v>104.3</v>
      </c>
      <c r="J38" s="98">
        <v>90.1</v>
      </c>
      <c r="K38" s="98">
        <v>93.5</v>
      </c>
      <c r="L38" s="98">
        <v>106.3</v>
      </c>
    </row>
    <row r="39" spans="1:12">
      <c r="A39" s="273">
        <v>2017</v>
      </c>
      <c r="B39" s="98">
        <v>106.1</v>
      </c>
      <c r="C39" s="98">
        <v>97.3</v>
      </c>
      <c r="D39" s="98">
        <v>109.1</v>
      </c>
      <c r="E39" s="98">
        <v>108.3</v>
      </c>
      <c r="F39" s="98">
        <v>108.8</v>
      </c>
      <c r="G39" s="98">
        <v>108.8</v>
      </c>
      <c r="H39" s="98">
        <v>108.5</v>
      </c>
      <c r="I39" s="98">
        <v>106.8</v>
      </c>
      <c r="J39" s="98">
        <v>93.1</v>
      </c>
      <c r="K39" s="98">
        <v>97.4</v>
      </c>
      <c r="L39" s="98">
        <v>109.8</v>
      </c>
    </row>
    <row r="40" spans="1:12">
      <c r="A40" s="273">
        <v>2018</v>
      </c>
      <c r="B40" s="98">
        <v>108.1</v>
      </c>
      <c r="C40" s="98">
        <v>102.6</v>
      </c>
      <c r="D40" s="98">
        <v>110.8</v>
      </c>
      <c r="E40" s="98">
        <v>110.2</v>
      </c>
      <c r="F40" s="98">
        <v>111.4</v>
      </c>
      <c r="G40" s="98">
        <v>111.3</v>
      </c>
      <c r="H40" s="98">
        <v>110.1</v>
      </c>
      <c r="I40" s="98">
        <v>107.8</v>
      </c>
      <c r="J40" s="98">
        <v>93.2</v>
      </c>
      <c r="K40" s="98">
        <v>99.5</v>
      </c>
      <c r="L40" s="98">
        <v>111.9</v>
      </c>
    </row>
    <row r="41" spans="1:12">
      <c r="B41" s="85"/>
      <c r="C41" s="85"/>
      <c r="D41" s="85"/>
      <c r="E41" s="85"/>
      <c r="F41" s="85"/>
      <c r="G41" s="85"/>
      <c r="H41" s="85"/>
      <c r="I41" s="85"/>
      <c r="J41" s="85"/>
      <c r="K41" s="85"/>
      <c r="L41" s="85"/>
    </row>
    <row r="42" spans="1:12">
      <c r="B42" s="273" t="s">
        <v>768</v>
      </c>
    </row>
    <row r="43" spans="1:12">
      <c r="A43" s="273" t="s">
        <v>989</v>
      </c>
      <c r="B43" s="5">
        <f>(POWER(B40/B3, 1/37)-1)*100</f>
        <v>2.5682904338659052</v>
      </c>
      <c r="C43" s="5">
        <f t="shared" ref="C43:L43" si="0">(POWER(C40/C3, 1/37)-1)*100</f>
        <v>3.0300740570765816</v>
      </c>
      <c r="D43" s="5">
        <f t="shared" si="0"/>
        <v>2.7437185249394203</v>
      </c>
      <c r="E43" s="5">
        <f t="shared" si="0"/>
        <v>2.8258732855753976</v>
      </c>
      <c r="F43" s="5">
        <f t="shared" si="0"/>
        <v>2.8489120114408628</v>
      </c>
      <c r="G43" s="5">
        <f t="shared" si="0"/>
        <v>2.6557585784840798</v>
      </c>
      <c r="H43" s="5">
        <f t="shared" si="0"/>
        <v>2.5736110647523791</v>
      </c>
      <c r="I43" s="5">
        <f t="shared" si="0"/>
        <v>2.4703703989854997</v>
      </c>
      <c r="J43" s="5">
        <f t="shared" si="0"/>
        <v>2.6042209774451486</v>
      </c>
      <c r="K43" s="5">
        <f t="shared" si="0"/>
        <v>2.2235436964325617</v>
      </c>
      <c r="L43" s="5">
        <f t="shared" si="0"/>
        <v>2.5235216290169449</v>
      </c>
    </row>
    <row r="44" spans="1:12">
      <c r="B44" s="273" t="s">
        <v>1000</v>
      </c>
    </row>
    <row r="45" spans="1:12">
      <c r="B45" s="273" t="s">
        <v>1235</v>
      </c>
    </row>
  </sheetData>
  <pageMargins left="0.70866141732283472" right="0.70866141732283472" top="0.74803149606299213" bottom="0.74803149606299213" header="0.31496062992125984" footer="0.31496062992125984"/>
  <pageSetup scale="68" orientation="landscape" r:id="rId1"/>
</worksheet>
</file>

<file path=xl/worksheets/sheet72.xml><?xml version="1.0" encoding="utf-8"?>
<worksheet xmlns="http://schemas.openxmlformats.org/spreadsheetml/2006/main" xmlns:r="http://schemas.openxmlformats.org/officeDocument/2006/relationships">
  <dimension ref="A1:CL48"/>
  <sheetViews>
    <sheetView zoomScale="80" zoomScaleNormal="80" zoomScaleSheetLayoutView="110" workbookViewId="0">
      <pane xSplit="1" topLeftCell="B1" activePane="topRight" state="frozen"/>
      <selection activeCell="B23" sqref="B23"/>
      <selection pane="topRight" activeCell="B2" sqref="B2:I2"/>
    </sheetView>
  </sheetViews>
  <sheetFormatPr defaultColWidth="8.875" defaultRowHeight="12.75"/>
  <cols>
    <col min="1" max="1" width="8.875" style="1"/>
    <col min="2" max="87" width="9.75" style="1" customWidth="1"/>
    <col min="88" max="88" width="15.125" style="1" customWidth="1"/>
    <col min="89" max="89" width="9.75" style="1" customWidth="1"/>
    <col min="90" max="16384" width="8.875" style="1"/>
  </cols>
  <sheetData>
    <row r="1" spans="1:90">
      <c r="B1" s="1" t="s">
        <v>782</v>
      </c>
      <c r="R1" s="1" t="s">
        <v>782</v>
      </c>
      <c r="AH1" s="1" t="s">
        <v>782</v>
      </c>
      <c r="AX1" s="1" t="s">
        <v>782</v>
      </c>
      <c r="BN1" s="1" t="s">
        <v>782</v>
      </c>
      <c r="CD1" s="1" t="s">
        <v>782</v>
      </c>
    </row>
    <row r="2" spans="1:90" ht="12" customHeight="1">
      <c r="B2" s="367" t="s">
        <v>264</v>
      </c>
      <c r="C2" s="367"/>
      <c r="D2" s="367"/>
      <c r="E2" s="367"/>
      <c r="F2" s="367"/>
      <c r="G2" s="367"/>
      <c r="H2" s="367"/>
      <c r="I2" s="367"/>
      <c r="J2" s="367" t="s">
        <v>280</v>
      </c>
      <c r="K2" s="367"/>
      <c r="L2" s="367"/>
      <c r="M2" s="367"/>
      <c r="N2" s="367"/>
      <c r="O2" s="367"/>
      <c r="P2" s="367"/>
      <c r="Q2" s="367"/>
      <c r="R2" s="367" t="s">
        <v>281</v>
      </c>
      <c r="S2" s="367"/>
      <c r="T2" s="367"/>
      <c r="U2" s="367"/>
      <c r="V2" s="367"/>
      <c r="W2" s="367"/>
      <c r="X2" s="367"/>
      <c r="Y2" s="367"/>
      <c r="Z2" s="367" t="s">
        <v>282</v>
      </c>
      <c r="AA2" s="367"/>
      <c r="AB2" s="367"/>
      <c r="AC2" s="367"/>
      <c r="AD2" s="367"/>
      <c r="AE2" s="367"/>
      <c r="AF2" s="367"/>
      <c r="AG2" s="367"/>
      <c r="AH2" s="367" t="s">
        <v>283</v>
      </c>
      <c r="AI2" s="367"/>
      <c r="AJ2" s="367"/>
      <c r="AK2" s="367"/>
      <c r="AL2" s="367"/>
      <c r="AM2" s="367"/>
      <c r="AN2" s="367"/>
      <c r="AO2" s="367"/>
      <c r="AP2" s="367" t="s">
        <v>284</v>
      </c>
      <c r="AQ2" s="367"/>
      <c r="AR2" s="367"/>
      <c r="AS2" s="367"/>
      <c r="AT2" s="367"/>
      <c r="AU2" s="367"/>
      <c r="AV2" s="367"/>
      <c r="AW2" s="367"/>
      <c r="AX2" s="367" t="s">
        <v>285</v>
      </c>
      <c r="AY2" s="367"/>
      <c r="AZ2" s="367"/>
      <c r="BA2" s="367"/>
      <c r="BB2" s="367"/>
      <c r="BC2" s="367"/>
      <c r="BD2" s="367"/>
      <c r="BE2" s="367"/>
      <c r="BF2" s="367" t="s">
        <v>286</v>
      </c>
      <c r="BG2" s="367"/>
      <c r="BH2" s="367"/>
      <c r="BI2" s="367"/>
      <c r="BJ2" s="367"/>
      <c r="BK2" s="367"/>
      <c r="BL2" s="367"/>
      <c r="BM2" s="367"/>
      <c r="BN2" s="367" t="s">
        <v>287</v>
      </c>
      <c r="BO2" s="367"/>
      <c r="BP2" s="367"/>
      <c r="BQ2" s="367"/>
      <c r="BR2" s="367"/>
      <c r="BS2" s="367"/>
      <c r="BT2" s="367"/>
      <c r="BU2" s="367"/>
      <c r="BV2" s="367" t="s">
        <v>288</v>
      </c>
      <c r="BW2" s="367"/>
      <c r="BX2" s="367"/>
      <c r="BY2" s="367"/>
      <c r="BZ2" s="367"/>
      <c r="CA2" s="367"/>
      <c r="CB2" s="367"/>
      <c r="CC2" s="367"/>
      <c r="CD2" s="367" t="s">
        <v>289</v>
      </c>
      <c r="CE2" s="367"/>
      <c r="CF2" s="367"/>
      <c r="CG2" s="367"/>
      <c r="CH2" s="367"/>
      <c r="CI2" s="367"/>
      <c r="CJ2" s="367"/>
      <c r="CK2" s="367"/>
      <c r="CL2" s="264"/>
    </row>
    <row r="3" spans="1:90" s="3" customFormat="1" ht="63.75">
      <c r="A3" s="277"/>
      <c r="B3" s="277" t="s">
        <v>22</v>
      </c>
      <c r="C3" s="277" t="s">
        <v>135</v>
      </c>
      <c r="D3" s="277" t="s">
        <v>23</v>
      </c>
      <c r="E3" s="277" t="s">
        <v>136</v>
      </c>
      <c r="F3" s="277" t="s">
        <v>486</v>
      </c>
      <c r="G3" s="277" t="s">
        <v>20</v>
      </c>
      <c r="H3" s="277" t="s">
        <v>21</v>
      </c>
      <c r="I3" s="277" t="s">
        <v>137</v>
      </c>
      <c r="J3" s="277" t="s">
        <v>22</v>
      </c>
      <c r="K3" s="277" t="s">
        <v>135</v>
      </c>
      <c r="L3" s="277" t="s">
        <v>23</v>
      </c>
      <c r="M3" s="277" t="s">
        <v>136</v>
      </c>
      <c r="N3" s="277" t="s">
        <v>486</v>
      </c>
      <c r="O3" s="277" t="s">
        <v>20</v>
      </c>
      <c r="P3" s="277" t="s">
        <v>21</v>
      </c>
      <c r="Q3" s="277" t="s">
        <v>137</v>
      </c>
      <c r="R3" s="277" t="s">
        <v>22</v>
      </c>
      <c r="S3" s="277" t="s">
        <v>135</v>
      </c>
      <c r="T3" s="277" t="s">
        <v>23</v>
      </c>
      <c r="U3" s="277" t="s">
        <v>136</v>
      </c>
      <c r="V3" s="277" t="s">
        <v>486</v>
      </c>
      <c r="W3" s="277" t="s">
        <v>20</v>
      </c>
      <c r="X3" s="277" t="s">
        <v>21</v>
      </c>
      <c r="Y3" s="277" t="s">
        <v>137</v>
      </c>
      <c r="Z3" s="277" t="s">
        <v>22</v>
      </c>
      <c r="AA3" s="277" t="s">
        <v>135</v>
      </c>
      <c r="AB3" s="277" t="s">
        <v>23</v>
      </c>
      <c r="AC3" s="277" t="s">
        <v>136</v>
      </c>
      <c r="AD3" s="277" t="s">
        <v>486</v>
      </c>
      <c r="AE3" s="277" t="s">
        <v>20</v>
      </c>
      <c r="AF3" s="277" t="s">
        <v>21</v>
      </c>
      <c r="AG3" s="277" t="s">
        <v>137</v>
      </c>
      <c r="AH3" s="277" t="s">
        <v>22</v>
      </c>
      <c r="AI3" s="277" t="s">
        <v>135</v>
      </c>
      <c r="AJ3" s="277" t="s">
        <v>23</v>
      </c>
      <c r="AK3" s="277" t="s">
        <v>136</v>
      </c>
      <c r="AL3" s="277" t="s">
        <v>486</v>
      </c>
      <c r="AM3" s="277" t="s">
        <v>20</v>
      </c>
      <c r="AN3" s="277" t="s">
        <v>21</v>
      </c>
      <c r="AO3" s="277" t="s">
        <v>137</v>
      </c>
      <c r="AP3" s="277" t="s">
        <v>22</v>
      </c>
      <c r="AQ3" s="277" t="s">
        <v>135</v>
      </c>
      <c r="AR3" s="277" t="s">
        <v>23</v>
      </c>
      <c r="AS3" s="277" t="s">
        <v>136</v>
      </c>
      <c r="AT3" s="277" t="s">
        <v>486</v>
      </c>
      <c r="AU3" s="277" t="s">
        <v>20</v>
      </c>
      <c r="AV3" s="277" t="s">
        <v>21</v>
      </c>
      <c r="AW3" s="277" t="s">
        <v>137</v>
      </c>
      <c r="AX3" s="277" t="s">
        <v>22</v>
      </c>
      <c r="AY3" s="277" t="s">
        <v>135</v>
      </c>
      <c r="AZ3" s="277" t="s">
        <v>23</v>
      </c>
      <c r="BA3" s="277" t="s">
        <v>136</v>
      </c>
      <c r="BB3" s="277" t="s">
        <v>486</v>
      </c>
      <c r="BC3" s="277" t="s">
        <v>20</v>
      </c>
      <c r="BD3" s="277" t="s">
        <v>21</v>
      </c>
      <c r="BE3" s="277" t="s">
        <v>137</v>
      </c>
      <c r="BF3" s="277" t="s">
        <v>22</v>
      </c>
      <c r="BG3" s="277" t="s">
        <v>135</v>
      </c>
      <c r="BH3" s="277" t="s">
        <v>23</v>
      </c>
      <c r="BI3" s="277" t="s">
        <v>136</v>
      </c>
      <c r="BJ3" s="277" t="s">
        <v>486</v>
      </c>
      <c r="BK3" s="277" t="s">
        <v>20</v>
      </c>
      <c r="BL3" s="277" t="s">
        <v>21</v>
      </c>
      <c r="BM3" s="277" t="s">
        <v>137</v>
      </c>
      <c r="BN3" s="277" t="s">
        <v>22</v>
      </c>
      <c r="BO3" s="277" t="s">
        <v>135</v>
      </c>
      <c r="BP3" s="277" t="s">
        <v>23</v>
      </c>
      <c r="BQ3" s="277" t="s">
        <v>136</v>
      </c>
      <c r="BR3" s="277" t="s">
        <v>486</v>
      </c>
      <c r="BS3" s="277" t="s">
        <v>20</v>
      </c>
      <c r="BT3" s="277" t="s">
        <v>21</v>
      </c>
      <c r="BU3" s="277" t="s">
        <v>137</v>
      </c>
      <c r="BV3" s="277" t="s">
        <v>22</v>
      </c>
      <c r="BW3" s="277" t="s">
        <v>135</v>
      </c>
      <c r="BX3" s="277" t="s">
        <v>23</v>
      </c>
      <c r="BY3" s="277" t="s">
        <v>136</v>
      </c>
      <c r="BZ3" s="277" t="s">
        <v>486</v>
      </c>
      <c r="CA3" s="277" t="s">
        <v>20</v>
      </c>
      <c r="CB3" s="277" t="s">
        <v>21</v>
      </c>
      <c r="CC3" s="277" t="s">
        <v>137</v>
      </c>
      <c r="CD3" s="277" t="s">
        <v>22</v>
      </c>
      <c r="CE3" s="277" t="s">
        <v>135</v>
      </c>
      <c r="CF3" s="277" t="s">
        <v>23</v>
      </c>
      <c r="CG3" s="277" t="s">
        <v>136</v>
      </c>
      <c r="CH3" s="277" t="s">
        <v>486</v>
      </c>
      <c r="CI3" s="277" t="s">
        <v>20</v>
      </c>
      <c r="CJ3" s="277" t="s">
        <v>21</v>
      </c>
      <c r="CK3" s="277" t="s">
        <v>137</v>
      </c>
    </row>
    <row r="4" spans="1:90" s="277" customFormat="1" ht="38.25">
      <c r="B4" s="277" t="s">
        <v>77</v>
      </c>
      <c r="C4" s="277" t="s">
        <v>210</v>
      </c>
      <c r="D4" s="277" t="s">
        <v>78</v>
      </c>
      <c r="E4" s="277" t="s">
        <v>139</v>
      </c>
      <c r="F4" s="277" t="s">
        <v>79</v>
      </c>
      <c r="G4" s="277" t="s">
        <v>80</v>
      </c>
      <c r="H4" s="277" t="s">
        <v>778</v>
      </c>
      <c r="I4" s="277" t="s">
        <v>779</v>
      </c>
      <c r="J4" s="277" t="s">
        <v>82</v>
      </c>
      <c r="K4" s="277" t="s">
        <v>141</v>
      </c>
      <c r="L4" s="277" t="s">
        <v>83</v>
      </c>
      <c r="M4" s="277" t="s">
        <v>142</v>
      </c>
      <c r="N4" s="277" t="s">
        <v>84</v>
      </c>
      <c r="O4" s="277" t="s">
        <v>101</v>
      </c>
      <c r="P4" s="277" t="s">
        <v>780</v>
      </c>
      <c r="Q4" s="277" t="s">
        <v>781</v>
      </c>
      <c r="R4" s="277" t="s">
        <v>77</v>
      </c>
      <c r="S4" s="277" t="s">
        <v>210</v>
      </c>
      <c r="T4" s="277" t="s">
        <v>78</v>
      </c>
      <c r="U4" s="277" t="s">
        <v>139</v>
      </c>
      <c r="V4" s="277" t="s">
        <v>79</v>
      </c>
      <c r="W4" s="277" t="s">
        <v>80</v>
      </c>
      <c r="X4" s="277" t="s">
        <v>778</v>
      </c>
      <c r="Y4" s="277" t="s">
        <v>779</v>
      </c>
      <c r="Z4" s="277" t="s">
        <v>82</v>
      </c>
      <c r="AA4" s="277" t="s">
        <v>141</v>
      </c>
      <c r="AB4" s="277" t="s">
        <v>83</v>
      </c>
      <c r="AC4" s="277" t="s">
        <v>142</v>
      </c>
      <c r="AD4" s="277" t="s">
        <v>84</v>
      </c>
      <c r="AE4" s="277" t="s">
        <v>101</v>
      </c>
      <c r="AF4" s="277" t="s">
        <v>780</v>
      </c>
      <c r="AG4" s="277" t="s">
        <v>781</v>
      </c>
      <c r="AH4" s="277" t="s">
        <v>77</v>
      </c>
      <c r="AI4" s="277" t="s">
        <v>210</v>
      </c>
      <c r="AJ4" s="277" t="s">
        <v>78</v>
      </c>
      <c r="AK4" s="277" t="s">
        <v>139</v>
      </c>
      <c r="AL4" s="277" t="s">
        <v>79</v>
      </c>
      <c r="AM4" s="277" t="s">
        <v>80</v>
      </c>
      <c r="AN4" s="277" t="s">
        <v>778</v>
      </c>
      <c r="AO4" s="277" t="s">
        <v>779</v>
      </c>
      <c r="AP4" s="277" t="s">
        <v>82</v>
      </c>
      <c r="AQ4" s="277" t="s">
        <v>141</v>
      </c>
      <c r="AR4" s="277" t="s">
        <v>83</v>
      </c>
      <c r="AS4" s="277" t="s">
        <v>142</v>
      </c>
      <c r="AT4" s="277" t="s">
        <v>84</v>
      </c>
      <c r="AU4" s="277" t="s">
        <v>101</v>
      </c>
      <c r="AV4" s="277" t="s">
        <v>780</v>
      </c>
      <c r="AW4" s="277" t="s">
        <v>781</v>
      </c>
      <c r="AX4" s="277" t="s">
        <v>77</v>
      </c>
      <c r="AY4" s="277" t="s">
        <v>210</v>
      </c>
      <c r="AZ4" s="277" t="s">
        <v>78</v>
      </c>
      <c r="BA4" s="277" t="s">
        <v>139</v>
      </c>
      <c r="BB4" s="277" t="s">
        <v>79</v>
      </c>
      <c r="BC4" s="277" t="s">
        <v>80</v>
      </c>
      <c r="BD4" s="277" t="s">
        <v>778</v>
      </c>
      <c r="BE4" s="277" t="s">
        <v>779</v>
      </c>
      <c r="BF4" s="277" t="s">
        <v>82</v>
      </c>
      <c r="BG4" s="277" t="s">
        <v>141</v>
      </c>
      <c r="BH4" s="277" t="s">
        <v>83</v>
      </c>
      <c r="BI4" s="277" t="s">
        <v>142</v>
      </c>
      <c r="BJ4" s="277" t="s">
        <v>84</v>
      </c>
      <c r="BK4" s="277" t="s">
        <v>101</v>
      </c>
      <c r="BL4" s="277" t="s">
        <v>780</v>
      </c>
      <c r="BM4" s="277" t="s">
        <v>781</v>
      </c>
      <c r="BN4" s="277" t="s">
        <v>77</v>
      </c>
      <c r="BO4" s="277" t="s">
        <v>210</v>
      </c>
      <c r="BP4" s="277" t="s">
        <v>78</v>
      </c>
      <c r="BQ4" s="277" t="s">
        <v>139</v>
      </c>
      <c r="BR4" s="277" t="s">
        <v>79</v>
      </c>
      <c r="BS4" s="277" t="s">
        <v>80</v>
      </c>
      <c r="BT4" s="277" t="s">
        <v>778</v>
      </c>
      <c r="BU4" s="277" t="s">
        <v>779</v>
      </c>
      <c r="BV4" s="277" t="s">
        <v>82</v>
      </c>
      <c r="BW4" s="277" t="s">
        <v>141</v>
      </c>
      <c r="BX4" s="277" t="s">
        <v>83</v>
      </c>
      <c r="BY4" s="277" t="s">
        <v>142</v>
      </c>
      <c r="BZ4" s="277" t="s">
        <v>84</v>
      </c>
      <c r="CA4" s="277" t="s">
        <v>101</v>
      </c>
      <c r="CB4" s="277" t="s">
        <v>780</v>
      </c>
      <c r="CC4" s="277" t="s">
        <v>781</v>
      </c>
      <c r="CD4" s="277" t="s">
        <v>77</v>
      </c>
      <c r="CE4" s="277" t="s">
        <v>210</v>
      </c>
      <c r="CF4" s="277" t="s">
        <v>78</v>
      </c>
      <c r="CG4" s="277" t="s">
        <v>139</v>
      </c>
      <c r="CH4" s="277" t="s">
        <v>79</v>
      </c>
      <c r="CI4" s="277" t="s">
        <v>80</v>
      </c>
      <c r="CJ4" s="277" t="s">
        <v>778</v>
      </c>
      <c r="CK4" s="277" t="s">
        <v>779</v>
      </c>
    </row>
    <row r="5" spans="1:90">
      <c r="A5" s="1">
        <v>1981</v>
      </c>
      <c r="B5" s="96">
        <f>'1'!I6</f>
        <v>0.25226719979436601</v>
      </c>
      <c r="C5" s="96">
        <f>'1'!K6</f>
        <v>0.32253212432874179</v>
      </c>
      <c r="D5" s="96">
        <f>'2'!I6</f>
        <v>0.43317905562780556</v>
      </c>
      <c r="E5" s="96">
        <f>'2'!K6</f>
        <v>0.88724338719602769</v>
      </c>
      <c r="F5" s="96">
        <f>'3'!D5</f>
        <v>0.62147861774853719</v>
      </c>
      <c r="G5" s="96">
        <f>'8'!F4</f>
        <v>0.62488106627047169</v>
      </c>
      <c r="H5" s="96">
        <f>SUM(0.4*B5,0.1*D5,0.25*F5,0.25*G5)</f>
        <v>0.45581470648527922</v>
      </c>
      <c r="I5" s="96">
        <f>SUM(0.4*C5,0.1*E5,0.25*F5,0.25*G5)</f>
        <v>0.52932710945585171</v>
      </c>
      <c r="J5" s="96">
        <f>'1'!S6</f>
        <v>8.3333333333333301E-2</v>
      </c>
      <c r="K5" s="96">
        <f>'1'!U6</f>
        <v>8.3333333333332774E-2</v>
      </c>
      <c r="L5" s="96">
        <f>'2'!S6</f>
        <v>0.36608188956851417</v>
      </c>
      <c r="M5" s="96">
        <f>'2'!U6</f>
        <v>0.88002490024117197</v>
      </c>
      <c r="N5" s="96">
        <f>'3'!G5</f>
        <v>0.37790801812749059</v>
      </c>
      <c r="O5" s="96">
        <f>'8'!K4</f>
        <v>0.37538373609896852</v>
      </c>
      <c r="P5" s="96">
        <f>SUM(0.4*J5,0.1*L5,0.25*N5,0.25*O5)</f>
        <v>0.25826446084679949</v>
      </c>
      <c r="Q5" s="96">
        <f>SUM(0.4*K5,0.1*M5,0.25*N5,0.25*O5)</f>
        <v>0.30965876191406505</v>
      </c>
      <c r="R5" s="96">
        <f>'1'!AC6</f>
        <v>0.19567147946863875</v>
      </c>
      <c r="S5" s="96">
        <f>'1'!AE6</f>
        <v>0.24900810383157251</v>
      </c>
      <c r="T5" s="96">
        <f>'2'!AC6</f>
        <v>0.30408284588227685</v>
      </c>
      <c r="U5" s="96">
        <f>'2'!AE6</f>
        <v>0.87163363608223265</v>
      </c>
      <c r="V5" s="96">
        <f>'3'!J5</f>
        <v>0.41824976277152237</v>
      </c>
      <c r="W5" s="96">
        <f>'8'!P4</f>
        <v>0.39255053272244722</v>
      </c>
      <c r="X5" s="96">
        <f>SUM(0.4*R5,0.1*T5,0.25*V5,0.25*W5)</f>
        <v>0.31137695024917555</v>
      </c>
      <c r="Y5" s="96">
        <f>SUM(0.4*S5,0.1*U5,0.25*V5,0.25*W5)</f>
        <v>0.38946667901434467</v>
      </c>
      <c r="Z5" s="96">
        <f>'1'!AM6</f>
        <v>0.26393547181489929</v>
      </c>
      <c r="AA5" s="96">
        <f>'1'!AO6</f>
        <v>0.33699749359133219</v>
      </c>
      <c r="AB5" s="96">
        <f>'2'!AM6</f>
        <v>0.33031435702035156</v>
      </c>
      <c r="AC5" s="96">
        <f>'2'!AO6</f>
        <v>0.87544003383432567</v>
      </c>
      <c r="AD5" s="96">
        <f>'3'!M5</f>
        <v>0.51758748105818153</v>
      </c>
      <c r="AE5" s="96">
        <f>'8'!U4</f>
        <v>0.55783167058712757</v>
      </c>
      <c r="AF5" s="96">
        <f>SUM(0.4*Z5,0.1*AB5,0.25*AD5,0.25*AE5)</f>
        <v>0.40746041233932212</v>
      </c>
      <c r="AG5" s="96">
        <f>SUM(0.4*AA5,0.1*AC5,0.25*AD5,0.25*AE5)</f>
        <v>0.49119778873129272</v>
      </c>
      <c r="AH5" s="96">
        <f>'1'!AW6</f>
        <v>0.12669758564399911</v>
      </c>
      <c r="AI5" s="96">
        <f>'1'!AY6</f>
        <v>0.15080721864638874</v>
      </c>
      <c r="AJ5" s="96">
        <f>'2'!AW6</f>
        <v>0.38095690969891871</v>
      </c>
      <c r="AK5" s="96">
        <f>'2'!AY6</f>
        <v>0.8817630083025606</v>
      </c>
      <c r="AL5" s="96">
        <f>'3'!P5</f>
        <v>0.32890239270223937</v>
      </c>
      <c r="AM5" s="96">
        <f>'8'!Z4</f>
        <v>0.49741921996629446</v>
      </c>
      <c r="AN5" s="96">
        <f>SUM(0.4*AH5,0.1*AJ5,0.25*AL5,0.25*AM5)</f>
        <v>0.29535512839462497</v>
      </c>
      <c r="AO5" s="96">
        <f>SUM(0.4*AI5,0.1*AK5,0.25*AL5,0.25*AM5)</f>
        <v>0.35507959145594503</v>
      </c>
      <c r="AP5" s="96">
        <f>'1'!BG6</f>
        <v>0.16850992140474236</v>
      </c>
      <c r="AQ5" s="96">
        <f>'1'!BI6</f>
        <v>0.21155825350365545</v>
      </c>
      <c r="AR5" s="96">
        <f>'2'!BG6</f>
        <v>0.38462408807685838</v>
      </c>
      <c r="AS5" s="96">
        <f>'2'!BI6</f>
        <v>0.88217815672951017</v>
      </c>
      <c r="AT5" s="96">
        <f>'3'!S5</f>
        <v>0.57989780405440894</v>
      </c>
      <c r="AU5" s="96">
        <f>'8'!AE4</f>
        <v>0.565256533772034</v>
      </c>
      <c r="AV5" s="96">
        <f>SUM(0.4*AP5,0.1*AR5,0.25*AT5,0.25*AU5)</f>
        <v>0.39215496182619347</v>
      </c>
      <c r="AW5" s="96">
        <f>SUM(0.4*AQ5,0.1*AS5,0.25*AT5,0.25*AU5)</f>
        <v>0.45912970153102395</v>
      </c>
      <c r="AX5" s="96">
        <f>'1'!BQ6</f>
        <v>0.2568669684373322</v>
      </c>
      <c r="AY5" s="96">
        <f>'1'!BS6</f>
        <v>0.3282612859046628</v>
      </c>
      <c r="AZ5" s="96">
        <f>'2'!BQ6</f>
        <v>0.41729610214991747</v>
      </c>
      <c r="BA5" s="96">
        <f>'2'!BS6</f>
        <v>0.88566829662095603</v>
      </c>
      <c r="BB5" s="96">
        <f>'3'!V5</f>
        <v>0.74543552363741483</v>
      </c>
      <c r="BC5" s="96">
        <f>'8'!AJ4</f>
        <v>0.67325921051008364</v>
      </c>
      <c r="BD5" s="96">
        <f>SUM(0.4*AX5,0.1*AZ5,0.25*BB5,0.25*BC5)</f>
        <v>0.49915008112679926</v>
      </c>
      <c r="BE5" s="96">
        <f>SUM(0.4*AY5,0.1*BA5,0.25*BB5,0.25*BC5)</f>
        <v>0.57454502756083536</v>
      </c>
      <c r="BF5" s="96">
        <f>'1'!CA6</f>
        <v>0.2178587739207882</v>
      </c>
      <c r="BG5" s="96">
        <f>'1'!CC6</f>
        <v>0.27852440485066476</v>
      </c>
      <c r="BH5" s="96">
        <f>'2'!CA6</f>
        <v>0.4320960262532309</v>
      </c>
      <c r="BI5" s="96">
        <f>'2'!CC6</f>
        <v>0.8871382787996438</v>
      </c>
      <c r="BJ5" s="96">
        <f>'3'!Y5</f>
        <v>0.47766206031409897</v>
      </c>
      <c r="BK5" s="96">
        <f>'8'!AO4</f>
        <v>0.60145340521158519</v>
      </c>
      <c r="BL5" s="96">
        <f>SUM(0.4*BF5,0.1*BH5,0.25*BJ5,0.25*BK5)</f>
        <v>0.40013197857505944</v>
      </c>
      <c r="BM5" s="96">
        <f>SUM(0.4*BG5,0.1*BI5,0.25*BJ5,0.25*BK5)</f>
        <v>0.46990245620165133</v>
      </c>
      <c r="BN5" s="96">
        <f>'1'!CK6</f>
        <v>0.28030602800162385</v>
      </c>
      <c r="BO5" s="96">
        <f>'1'!CM6</f>
        <v>0.3569224540029482</v>
      </c>
      <c r="BP5" s="96">
        <f>'2'!CK6</f>
        <v>0.54168637672904196</v>
      </c>
      <c r="BQ5" s="96">
        <f>'2'!CM6</f>
        <v>0.8964014060345763</v>
      </c>
      <c r="BR5" s="96">
        <f>'3'!AB5</f>
        <v>0.3491890209982389</v>
      </c>
      <c r="BS5" s="96">
        <f>'8'!AT4</f>
        <v>0.7097382420088425</v>
      </c>
      <c r="BT5" s="96">
        <f>SUM(0.4*BN5,0.1*BP5,0.25*BR5,0.25*BS5)</f>
        <v>0.43102286462532408</v>
      </c>
      <c r="BU5" s="96">
        <f>SUM(0.4*BO5,0.1*BQ5,0.25*BR5,0.25*BS5)</f>
        <v>0.49714093795640729</v>
      </c>
      <c r="BV5" s="96">
        <f>'1'!CU6</f>
        <v>0.4076478342334327</v>
      </c>
      <c r="BW5" s="96">
        <f>'1'!CW6</f>
        <v>0.49892566442194403</v>
      </c>
      <c r="BX5" s="96">
        <f>'2'!CU6</f>
        <v>0.7098416538751765</v>
      </c>
      <c r="BY5" s="96">
        <f>'2'!CW6</f>
        <v>0.9069959361108153</v>
      </c>
      <c r="BZ5" s="96">
        <f>'3'!AE5</f>
        <v>0.6911324307158111</v>
      </c>
      <c r="CA5" s="96">
        <f>'8'!AY4</f>
        <v>0.70472058708477769</v>
      </c>
      <c r="CB5" s="96">
        <f>SUM(0.4*BV5,0.1*BX5,0.25*BZ5,0.25*CA5)</f>
        <v>0.58300655353103803</v>
      </c>
      <c r="CC5" s="96">
        <f>SUM(0.4*BW5,0.1*BY5,0.25*BZ5,0.25*CA5)</f>
        <v>0.63923311383000636</v>
      </c>
      <c r="CD5" s="96">
        <f>'1'!DE6</f>
        <v>0.31781649213223989</v>
      </c>
      <c r="CE5" s="96">
        <f>'1'!DG6</f>
        <v>0.40103733010133691</v>
      </c>
      <c r="CF5" s="96">
        <f>'2'!DE6</f>
        <v>0.44550356309696837</v>
      </c>
      <c r="CG5" s="96">
        <f>'2'!DG6</f>
        <v>0.88841707844530415</v>
      </c>
      <c r="CH5" s="96">
        <f>'3'!AH5</f>
        <v>0.66351240264870082</v>
      </c>
      <c r="CI5" s="96">
        <f>'8'!BD4</f>
        <v>0.59187476002105999</v>
      </c>
      <c r="CJ5" s="96">
        <f>SUM(0.4*CD5,0.1*CF5,0.25*CH5,0.25*CI5)</f>
        <v>0.48552374383003305</v>
      </c>
      <c r="CK5" s="96">
        <f>SUM(0.4*CE5,0.1*CG5,0.25*CH5,0.25*CI5)</f>
        <v>0.56310343055250545</v>
      </c>
    </row>
    <row r="6" spans="1:90">
      <c r="A6" s="1">
        <v>1982</v>
      </c>
      <c r="B6" s="96">
        <f>'1'!I7</f>
        <v>0.21931621716759123</v>
      </c>
      <c r="C6" s="96">
        <f>'1'!K7</f>
        <v>0.28043105545873415</v>
      </c>
      <c r="D6" s="96">
        <f>'2'!I7</f>
        <v>0.42543003979917798</v>
      </c>
      <c r="E6" s="96">
        <f>'2'!K7</f>
        <v>0.88648406624640352</v>
      </c>
      <c r="F6" s="96">
        <f>'3'!D6</f>
        <v>0.6139734220082611</v>
      </c>
      <c r="G6" s="96">
        <f>'8'!F5</f>
        <v>0.59207747925713405</v>
      </c>
      <c r="H6" s="96">
        <f t="shared" ref="H6:H34" si="0">SUM(0.4*B6,0.1*D6,0.25*F6,0.25*G6)</f>
        <v>0.43178221616330315</v>
      </c>
      <c r="I6" s="96">
        <f t="shared" ref="I6:I34" si="1">SUM(0.4*C6,0.1*E6,0.25*F6,0.25*G6)</f>
        <v>0.50233355412448277</v>
      </c>
      <c r="J6" s="96">
        <f>'1'!S7</f>
        <v>8.6283572289789903E-2</v>
      </c>
      <c r="K6" s="96">
        <f>'1'!U7</f>
        <v>8.8081424209872139E-2</v>
      </c>
      <c r="L6" s="96">
        <f>'2'!S7</f>
        <v>0.35903032170486227</v>
      </c>
      <c r="M6" s="96">
        <f>'2'!U7</f>
        <v>0.87916873304873511</v>
      </c>
      <c r="N6" s="96">
        <f>'3'!G6</f>
        <v>0.33492988053743422</v>
      </c>
      <c r="O6" s="96">
        <f>'8'!K5</f>
        <v>0.37683754244363771</v>
      </c>
      <c r="P6" s="96">
        <f t="shared" ref="P6:P34" si="2">SUM(0.4*J6,0.1*L6,0.25*N6,0.25*O6)</f>
        <v>0.24835831683167015</v>
      </c>
      <c r="Q6" s="96">
        <f t="shared" ref="Q6:Q34" si="3">SUM(0.4*K6,0.1*M6,0.25*N6,0.25*O6)</f>
        <v>0.30109129873409035</v>
      </c>
      <c r="R6" s="96">
        <f>'1'!AC7</f>
        <v>0.17704144722856729</v>
      </c>
      <c r="S6" s="96">
        <f>'1'!AE7</f>
        <v>0.22348370090886935</v>
      </c>
      <c r="T6" s="96">
        <f>'2'!AC7</f>
        <v>0.30485719227136648</v>
      </c>
      <c r="U6" s="96">
        <f>'2'!AE7</f>
        <v>0.87175234287415093</v>
      </c>
      <c r="V6" s="96">
        <f>'3'!J6</f>
        <v>0.5556396130476593</v>
      </c>
      <c r="W6" s="96">
        <f>'8'!P5</f>
        <v>0.4538885617275274</v>
      </c>
      <c r="X6" s="96">
        <f t="shared" ref="X6:X34" si="4">SUM(0.4*R6,0.1*T6,0.25*V6,0.25*W6)</f>
        <v>0.35368434181236025</v>
      </c>
      <c r="Y6" s="96">
        <f t="shared" ref="Y6:Y34" si="5">SUM(0.4*S6,0.1*U6,0.25*V6,0.25*W6)</f>
        <v>0.42895075834475954</v>
      </c>
      <c r="Z6" s="96">
        <f>'1'!AM7</f>
        <v>0.25065996235113414</v>
      </c>
      <c r="AA6" s="96">
        <f>'1'!AO7</f>
        <v>0.32052195469479516</v>
      </c>
      <c r="AB6" s="96">
        <f>'2'!AM7</f>
        <v>0.32558454079920413</v>
      </c>
      <c r="AC6" s="96">
        <f>'2'!AO7</f>
        <v>0.87478453280866264</v>
      </c>
      <c r="AD6" s="96">
        <f>'3'!M6</f>
        <v>0.49947613482415631</v>
      </c>
      <c r="AE6" s="96">
        <f>'8'!U5</f>
        <v>0.5750031828436768</v>
      </c>
      <c r="AF6" s="96">
        <f t="shared" ref="AF6:AF34" si="6">SUM(0.4*Z6,0.1*AB6,0.25*AD6,0.25*AE6)</f>
        <v>0.40144226843733233</v>
      </c>
      <c r="AG6" s="96">
        <f t="shared" ref="AG6:AG34" si="7">SUM(0.4*AA6,0.1*AC6,0.25*AD6,0.25*AE6)</f>
        <v>0.48430706457574263</v>
      </c>
      <c r="AH6" s="96">
        <f>'1'!AW7</f>
        <v>0.12214141458307244</v>
      </c>
      <c r="AI6" s="96">
        <f>'1'!AY7</f>
        <v>0.14394247530208673</v>
      </c>
      <c r="AJ6" s="96">
        <f>'2'!AW7</f>
        <v>0.36968229137589903</v>
      </c>
      <c r="AK6" s="96">
        <f>'2'!AY7</f>
        <v>0.88045384435798624</v>
      </c>
      <c r="AL6" s="96">
        <f>'3'!P6</f>
        <v>0.33506270357822354</v>
      </c>
      <c r="AM6" s="96">
        <f>'8'!Z5</f>
        <v>0.4551016706784759</v>
      </c>
      <c r="AN6" s="96">
        <f t="shared" ref="AN6:AN34" si="8">SUM(0.4*AH6,0.1*AJ6,0.25*AL6,0.25*AM6)</f>
        <v>0.28336588853499373</v>
      </c>
      <c r="AO6" s="96">
        <f t="shared" ref="AO6:AO34" si="9">SUM(0.4*AI6,0.1*AK6,0.25*AL6,0.25*AM6)</f>
        <v>0.34316346812080817</v>
      </c>
      <c r="AP6" s="96">
        <f>'1'!BG7</f>
        <v>0.14229894764441897</v>
      </c>
      <c r="AQ6" s="96">
        <f>'1'!BI7</f>
        <v>0.17393914493949902</v>
      </c>
      <c r="AR6" s="96">
        <f>'2'!BG7</f>
        <v>0.38302315772469142</v>
      </c>
      <c r="AS6" s="96">
        <f>'2'!BI7</f>
        <v>0.88199754595004098</v>
      </c>
      <c r="AT6" s="96">
        <f>'3'!S6</f>
        <v>0.61051503411282793</v>
      </c>
      <c r="AU6" s="96">
        <f>'8'!AE5</f>
        <v>0.55694596648753647</v>
      </c>
      <c r="AV6" s="96">
        <f t="shared" ref="AV6:AV34" si="10">SUM(0.4*AP6,0.1*AR6,0.25*AT6,0.25*AU6)</f>
        <v>0.38708714498032781</v>
      </c>
      <c r="AW6" s="96">
        <f t="shared" ref="AW6:AW34" si="11">SUM(0.4*AQ6,0.1*AS6,0.25*AT6,0.25*AU6)</f>
        <v>0.44964066272089481</v>
      </c>
      <c r="AX6" s="96">
        <f>'1'!BQ7</f>
        <v>0.22563885550166726</v>
      </c>
      <c r="AY6" s="96">
        <f>'1'!BS7</f>
        <v>0.288657717069981</v>
      </c>
      <c r="AZ6" s="96">
        <f>'2'!BQ7</f>
        <v>0.4144722171417311</v>
      </c>
      <c r="BA6" s="96">
        <f>'2'!BS7</f>
        <v>0.88538042939051675</v>
      </c>
      <c r="BB6" s="96">
        <f>'3'!V6</f>
        <v>0.71842297061847804</v>
      </c>
      <c r="BC6" s="96">
        <f>'8'!AJ5</f>
        <v>0.62294543865260066</v>
      </c>
      <c r="BD6" s="96">
        <f t="shared" ref="BD6:BD34" si="12">SUM(0.4*AX6,0.1*AZ6,0.25*BB6,0.25*BC6)</f>
        <v>0.46704486623260966</v>
      </c>
      <c r="BE6" s="96">
        <f t="shared" ref="BE6:BE34" si="13">SUM(0.4*AY6,0.1*BA6,0.25*BB6,0.25*BC6)</f>
        <v>0.53934323208481372</v>
      </c>
      <c r="BF6" s="96">
        <f>'1'!CA7</f>
        <v>0.21580145158131159</v>
      </c>
      <c r="BG6" s="96">
        <f>'1'!CC7</f>
        <v>0.27582634926072191</v>
      </c>
      <c r="BH6" s="96">
        <f>'2'!CA7</f>
        <v>0.42550858262881514</v>
      </c>
      <c r="BI6" s="96">
        <f>'2'!CC7</f>
        <v>0.88649184855490959</v>
      </c>
      <c r="BJ6" s="96">
        <f>'3'!Y6</f>
        <v>0.49104826719533634</v>
      </c>
      <c r="BK6" s="96">
        <f>'8'!AO5</f>
        <v>0.61556341302274464</v>
      </c>
      <c r="BL6" s="96">
        <f t="shared" ref="BL6:BL34" si="14">SUM(0.4*BF6,0.1*BH6,0.25*BJ6,0.25*BK6)</f>
        <v>0.40552435894992644</v>
      </c>
      <c r="BM6" s="96">
        <f t="shared" ref="BM6:BM34" si="15">SUM(0.4*BG6,0.1*BI6,0.25*BJ6,0.25*BK6)</f>
        <v>0.47563264461429999</v>
      </c>
      <c r="BN6" s="96">
        <f>'1'!CK7</f>
        <v>0.23266366509923009</v>
      </c>
      <c r="BO6" s="96">
        <f>'1'!CM7</f>
        <v>0.29771393068481156</v>
      </c>
      <c r="BP6" s="96">
        <f>'2'!CK7</f>
        <v>0.52857354244700361</v>
      </c>
      <c r="BQ6" s="96">
        <f>'2'!CM7</f>
        <v>0.89541742954469639</v>
      </c>
      <c r="BR6" s="96">
        <f>'3'!AB6</f>
        <v>0.50437175729481698</v>
      </c>
      <c r="BS6" s="96">
        <f>'8'!AT5</f>
        <v>0.75198737199259313</v>
      </c>
      <c r="BT6" s="96">
        <f t="shared" ref="BT6:BT34" si="16">SUM(0.4*BN6,0.1*BP6,0.25*BR6,0.25*BS6)</f>
        <v>0.46001260260624494</v>
      </c>
      <c r="BU6" s="96">
        <f t="shared" ref="BU6:BU34" si="17">SUM(0.4*BO6,0.1*BQ6,0.25*BR6,0.25*BS6)</f>
        <v>0.52271709755024687</v>
      </c>
      <c r="BV6" s="96">
        <f>'1'!CU7</f>
        <v>0.37353666853620487</v>
      </c>
      <c r="BW6" s="96">
        <f>'1'!CW7</f>
        <v>0.46295111560345176</v>
      </c>
      <c r="BX6" s="96">
        <f>'2'!CU7</f>
        <v>0.70251516293443661</v>
      </c>
      <c r="BY6" s="96">
        <f>'2'!CW7</f>
        <v>0.90659716688674419</v>
      </c>
      <c r="BZ6" s="96">
        <f>'3'!AE6</f>
        <v>0.69813810529421472</v>
      </c>
      <c r="CA6" s="96">
        <f>'8'!AY5</f>
        <v>0.63762358633101046</v>
      </c>
      <c r="CB6" s="96">
        <f t="shared" ref="CB6:CB34" si="18">SUM(0.4*BV6,0.1*BX6,0.25*BZ6,0.25*CA6)</f>
        <v>0.55360660661423189</v>
      </c>
      <c r="CC6" s="96">
        <f t="shared" ref="CC6:CC34" si="19">SUM(0.4*BW6,0.1*BY6,0.25*BZ6,0.25*CA6)</f>
        <v>0.60978058583636141</v>
      </c>
      <c r="CD6" s="96">
        <f>'1'!DE7</f>
        <v>0.26672433951141256</v>
      </c>
      <c r="CE6" s="96">
        <f>'1'!DG7</f>
        <v>0.34042202486375034</v>
      </c>
      <c r="CF6" s="96">
        <f>'2'!DE7</f>
        <v>0.43208238592423337</v>
      </c>
      <c r="CG6" s="96">
        <f>'2'!DG7</f>
        <v>0.88713695292043859</v>
      </c>
      <c r="CH6" s="96">
        <f>'3'!AH6</f>
        <v>0.55629232520037719</v>
      </c>
      <c r="CI6" s="96">
        <f>'8'!BD5</f>
        <v>0.53833352019244285</v>
      </c>
      <c r="CJ6" s="96">
        <f t="shared" ref="CJ6:CJ34" si="20">SUM(0.4*CD6,0.1*CF6,0.25*CH6,0.25*CI6)</f>
        <v>0.42355443574519341</v>
      </c>
      <c r="CK6" s="96">
        <f t="shared" ref="CK6:CK34" si="21">SUM(0.4*CE6,0.1*CG6,0.25*CH6,0.25*CI6)</f>
        <v>0.49853896658574903</v>
      </c>
    </row>
    <row r="7" spans="1:90">
      <c r="A7" s="1">
        <v>1983</v>
      </c>
      <c r="B7" s="96">
        <f>'1'!I8</f>
        <v>0.23685072494335888</v>
      </c>
      <c r="C7" s="96">
        <f>'1'!K8</f>
        <v>0.30307036656650782</v>
      </c>
      <c r="D7" s="96">
        <f>'2'!I8</f>
        <v>0.42860973394008861</v>
      </c>
      <c r="E7" s="96">
        <f>'2'!K8</f>
        <v>0.88679770270883318</v>
      </c>
      <c r="F7" s="96">
        <f>'3'!D7</f>
        <v>0.58674634908808909</v>
      </c>
      <c r="G7" s="96">
        <f>'8'!F6</f>
        <v>0.56729004078668877</v>
      </c>
      <c r="H7" s="96">
        <f t="shared" si="0"/>
        <v>0.42611036084004689</v>
      </c>
      <c r="I7" s="96">
        <f t="shared" si="1"/>
        <v>0.49841701436618091</v>
      </c>
      <c r="J7" s="96">
        <f>'1'!S8</f>
        <v>0.10022457981419104</v>
      </c>
      <c r="K7" s="96">
        <f>'1'!U8</f>
        <v>0.1101975351982564</v>
      </c>
      <c r="L7" s="96">
        <f>'2'!S8</f>
        <v>0.35588875178225005</v>
      </c>
      <c r="M7" s="96">
        <f>'2'!U8</f>
        <v>0.87878022360867336</v>
      </c>
      <c r="N7" s="96">
        <f>'3'!G7</f>
        <v>0.16626213592233013</v>
      </c>
      <c r="O7" s="96">
        <f>'8'!K6</f>
        <v>0.29074144793877454</v>
      </c>
      <c r="P7" s="96">
        <f t="shared" si="2"/>
        <v>0.18992960306917761</v>
      </c>
      <c r="Q7" s="96">
        <f t="shared" si="3"/>
        <v>0.24620793240544606</v>
      </c>
      <c r="R7" s="96">
        <f>'1'!AC8</f>
        <v>0.18639307034368302</v>
      </c>
      <c r="S7" s="96">
        <f>'1'!AE8</f>
        <v>0.23638312734799211</v>
      </c>
      <c r="T7" s="96">
        <f>'2'!AC8</f>
        <v>0.30702881832461937</v>
      </c>
      <c r="U7" s="96">
        <f>'2'!AE8</f>
        <v>0.87208305117898233</v>
      </c>
      <c r="V7" s="96">
        <f>'3'!J7</f>
        <v>0.65921266462480022</v>
      </c>
      <c r="W7" s="96">
        <f>'8'!P6</f>
        <v>0.46628972952213338</v>
      </c>
      <c r="X7" s="96">
        <f t="shared" si="4"/>
        <v>0.38663570850666856</v>
      </c>
      <c r="Y7" s="96">
        <f t="shared" si="5"/>
        <v>0.46313715459382848</v>
      </c>
      <c r="Z7" s="96">
        <f>'1'!AM8</f>
        <v>0.25067984664842768</v>
      </c>
      <c r="AA7" s="96">
        <f>'1'!AO8</f>
        <v>0.32054685037273539</v>
      </c>
      <c r="AB7" s="96">
        <f>'2'!AM8</f>
        <v>0.32579440037620305</v>
      </c>
      <c r="AC7" s="96">
        <f>'2'!AO8</f>
        <v>0.87481388735964583</v>
      </c>
      <c r="AD7" s="96">
        <f>'3'!M7</f>
        <v>0.53271741702644793</v>
      </c>
      <c r="AE7" s="96">
        <f>'8'!U6</f>
        <v>0.56411338083428064</v>
      </c>
      <c r="AF7" s="96">
        <f t="shared" si="6"/>
        <v>0.40705907816217352</v>
      </c>
      <c r="AG7" s="96">
        <f t="shared" si="7"/>
        <v>0.48990782835024088</v>
      </c>
      <c r="AH7" s="96">
        <f>'1'!AW8</f>
        <v>0.15169251425337696</v>
      </c>
      <c r="AI7" s="96">
        <f>'1'!AY8</f>
        <v>0.18759582392754287</v>
      </c>
      <c r="AJ7" s="96">
        <f>'2'!AW8</f>
        <v>0.36339038446769367</v>
      </c>
      <c r="AK7" s="96">
        <f>'2'!AY8</f>
        <v>0.87970065714238066</v>
      </c>
      <c r="AL7" s="96">
        <f>'3'!P7</f>
        <v>0.26539084828318371</v>
      </c>
      <c r="AM7" s="96">
        <f>'8'!Z6</f>
        <v>0.38262720130467809</v>
      </c>
      <c r="AN7" s="96">
        <f t="shared" si="8"/>
        <v>0.2590205565450856</v>
      </c>
      <c r="AO7" s="96">
        <f t="shared" si="9"/>
        <v>0.32501290768222069</v>
      </c>
      <c r="AP7" s="96">
        <f>'1'!BG8</f>
        <v>0.16221877140165186</v>
      </c>
      <c r="AQ7" s="96">
        <f>'1'!BI8</f>
        <v>0.20266597679131235</v>
      </c>
      <c r="AR7" s="96">
        <f>'2'!BG8</f>
        <v>0.38470952292897898</v>
      </c>
      <c r="AS7" s="96">
        <f>'2'!BI8</f>
        <v>0.8821877681669269</v>
      </c>
      <c r="AT7" s="96">
        <f>'3'!S7</f>
        <v>0.61134936986438837</v>
      </c>
      <c r="AU7" s="96">
        <f>'8'!AE6</f>
        <v>0.56542457307344607</v>
      </c>
      <c r="AV7" s="96">
        <f t="shared" si="10"/>
        <v>0.39755194658801729</v>
      </c>
      <c r="AW7" s="96">
        <f t="shared" si="11"/>
        <v>0.46347865326767623</v>
      </c>
      <c r="AX7" s="96">
        <f>'1'!BQ8</f>
        <v>0.24739659913745868</v>
      </c>
      <c r="AY7" s="96">
        <f>'1'!BS8</f>
        <v>0.31642712984045751</v>
      </c>
      <c r="AZ7" s="96">
        <f>'2'!BQ8</f>
        <v>0.41454089034952935</v>
      </c>
      <c r="BA7" s="96">
        <f>'2'!BS8</f>
        <v>0.88538745902538929</v>
      </c>
      <c r="BB7" s="96">
        <f>'3'!V7</f>
        <v>0.66320954661048215</v>
      </c>
      <c r="BC7" s="96">
        <f>'8'!AJ6</f>
        <v>0.58631717504771008</v>
      </c>
      <c r="BD7" s="96">
        <f t="shared" si="12"/>
        <v>0.45279440910448449</v>
      </c>
      <c r="BE7" s="96">
        <f t="shared" si="13"/>
        <v>0.52749127825326991</v>
      </c>
      <c r="BF7" s="96">
        <f>'1'!CA8</f>
        <v>0.23302181606864925</v>
      </c>
      <c r="BG7" s="96">
        <f>'1'!CC8</f>
        <v>0.29817330901680816</v>
      </c>
      <c r="BH7" s="96">
        <f>'2'!CA8</f>
        <v>0.42202596089928363</v>
      </c>
      <c r="BI7" s="96">
        <f>'2'!CC8</f>
        <v>0.88614504951444562</v>
      </c>
      <c r="BJ7" s="96">
        <f>'3'!Y7</f>
        <v>0.55057245717809178</v>
      </c>
      <c r="BK7" s="96">
        <f>'8'!AO6</f>
        <v>0.52719823565207635</v>
      </c>
      <c r="BL7" s="96">
        <f t="shared" si="14"/>
        <v>0.40485399572493008</v>
      </c>
      <c r="BM7" s="96">
        <f t="shared" si="15"/>
        <v>0.4773265017657099</v>
      </c>
      <c r="BN7" s="96">
        <f>'1'!CK8</f>
        <v>0.22779992410431357</v>
      </c>
      <c r="BO7" s="96">
        <f>'1'!CM8</f>
        <v>0.29145306515050279</v>
      </c>
      <c r="BP7" s="96">
        <f>'2'!CK8</f>
        <v>0.53321556120838709</v>
      </c>
      <c r="BQ7" s="96">
        <f>'2'!CM8</f>
        <v>0.89576903773303307</v>
      </c>
      <c r="BR7" s="96">
        <f>'3'!AB7</f>
        <v>0.49608335198332376</v>
      </c>
      <c r="BS7" s="96">
        <f>'8'!AT6</f>
        <v>0.73687599557988304</v>
      </c>
      <c r="BT7" s="96">
        <f t="shared" si="16"/>
        <v>0.45268136265336578</v>
      </c>
      <c r="BU7" s="96">
        <f t="shared" si="17"/>
        <v>0.51439796672430615</v>
      </c>
      <c r="BV7" s="96">
        <f>'1'!CU8</f>
        <v>0.38247255075908498</v>
      </c>
      <c r="BW7" s="96">
        <f>'1'!CW8</f>
        <v>0.47250972272437242</v>
      </c>
      <c r="BX7" s="96">
        <f>'2'!CU8</f>
        <v>0.74293050611099698</v>
      </c>
      <c r="BY7" s="96">
        <f>'2'!CW8</f>
        <v>0.90874067965466898</v>
      </c>
      <c r="BZ7" s="96">
        <f>'3'!AE7</f>
        <v>0.5561407096310832</v>
      </c>
      <c r="CA7" s="96">
        <f>'8'!AY6</f>
        <v>0.56535880486925061</v>
      </c>
      <c r="CB7" s="96">
        <f t="shared" si="18"/>
        <v>0.5076569495398171</v>
      </c>
      <c r="CC7" s="96">
        <f t="shared" si="19"/>
        <v>0.56025283568029938</v>
      </c>
      <c r="CD7" s="96">
        <f>'1'!DE8</f>
        <v>0.26404375798024371</v>
      </c>
      <c r="CE7" s="96">
        <f>'1'!DG8</f>
        <v>0.33713069556275727</v>
      </c>
      <c r="CF7" s="96">
        <f>'2'!DE8</f>
        <v>0.42558549044146837</v>
      </c>
      <c r="CG7" s="96">
        <f>'2'!DG8</f>
        <v>0.88649946712923744</v>
      </c>
      <c r="CH7" s="96">
        <f>'3'!AH7</f>
        <v>0.61123177589859501</v>
      </c>
      <c r="CI7" s="96">
        <f>'8'!BD6</f>
        <v>0.55602782225229674</v>
      </c>
      <c r="CJ7" s="96">
        <f t="shared" si="20"/>
        <v>0.4399909517739673</v>
      </c>
      <c r="CK7" s="96">
        <f t="shared" si="21"/>
        <v>0.51531712447574962</v>
      </c>
    </row>
    <row r="8" spans="1:90">
      <c r="A8" s="1">
        <v>1984</v>
      </c>
      <c r="B8" s="96">
        <f>'1'!I9</f>
        <v>0.26244462649172778</v>
      </c>
      <c r="C8" s="96">
        <f>'1'!K9</f>
        <v>0.33516168508129435</v>
      </c>
      <c r="D8" s="96">
        <f>'2'!I9</f>
        <v>0.42770240466331982</v>
      </c>
      <c r="E8" s="96">
        <f>'2'!K9</f>
        <v>0.88670850166737147</v>
      </c>
      <c r="F8" s="96">
        <f>'3'!D8</f>
        <v>0.56229625673237649</v>
      </c>
      <c r="G8" s="96">
        <f>'8'!F7</f>
        <v>0.5858120373932697</v>
      </c>
      <c r="H8" s="96">
        <f t="shared" si="0"/>
        <v>0.43477516459443466</v>
      </c>
      <c r="I8" s="96">
        <f t="shared" si="1"/>
        <v>0.50976259773066646</v>
      </c>
      <c r="J8" s="96">
        <f>'1'!S9</f>
        <v>0.13388529057200449</v>
      </c>
      <c r="K8" s="96">
        <f>'1'!U9</f>
        <v>0.1615354521713212</v>
      </c>
      <c r="L8" s="96">
        <f>'2'!S9</f>
        <v>0.35845560254626641</v>
      </c>
      <c r="M8" s="96">
        <f>'2'!U9</f>
        <v>0.87909799104515307</v>
      </c>
      <c r="N8" s="96">
        <f>'3'!G8</f>
        <v>0.25649020414882628</v>
      </c>
      <c r="O8" s="96">
        <f>'8'!K7</f>
        <v>0.42723854977075698</v>
      </c>
      <c r="P8" s="96">
        <f t="shared" si="2"/>
        <v>0.26033186496332428</v>
      </c>
      <c r="Q8" s="96">
        <f t="shared" si="3"/>
        <v>0.32345616845293962</v>
      </c>
      <c r="R8" s="96">
        <f>'1'!AC9</f>
        <v>0.21941317227081822</v>
      </c>
      <c r="S8" s="96">
        <f>'1'!AE9</f>
        <v>0.28055775588905862</v>
      </c>
      <c r="T8" s="96">
        <f>'2'!AC9</f>
        <v>0.30724469920586378</v>
      </c>
      <c r="U8" s="96">
        <f>'2'!AE9</f>
        <v>0.87211575120738449</v>
      </c>
      <c r="V8" s="96">
        <f>'3'!J8</f>
        <v>0.60895180332353327</v>
      </c>
      <c r="W8" s="96">
        <f>'8'!P7</f>
        <v>0.54507945119456414</v>
      </c>
      <c r="X8" s="96">
        <f t="shared" si="4"/>
        <v>0.40699755245843805</v>
      </c>
      <c r="Y8" s="96">
        <f t="shared" si="5"/>
        <v>0.48794249110588628</v>
      </c>
      <c r="Z8" s="96">
        <f>'1'!AM9</f>
        <v>0.2967873952357537</v>
      </c>
      <c r="AA8" s="96">
        <f>'1'!AO9</f>
        <v>0.37656242997338274</v>
      </c>
      <c r="AB8" s="96">
        <f>'2'!AM9</f>
        <v>0.32832234708206753</v>
      </c>
      <c r="AC8" s="96">
        <f>'2'!AO9</f>
        <v>0.87516550633152768</v>
      </c>
      <c r="AD8" s="96">
        <f>'3'!M8</f>
        <v>0.52898561847179071</v>
      </c>
      <c r="AE8" s="96">
        <f>'8'!U7</f>
        <v>0.53023132754256463</v>
      </c>
      <c r="AF8" s="96">
        <f t="shared" si="6"/>
        <v>0.41635142930609714</v>
      </c>
      <c r="AG8" s="96">
        <f t="shared" si="7"/>
        <v>0.50294575912609474</v>
      </c>
      <c r="AH8" s="96">
        <f>'1'!AW9</f>
        <v>0.19025521370941822</v>
      </c>
      <c r="AI8" s="96">
        <f>'1'!AY9</f>
        <v>0.24165900303431301</v>
      </c>
      <c r="AJ8" s="96">
        <f>'2'!AW9</f>
        <v>0.360255507105114</v>
      </c>
      <c r="AK8" s="96">
        <f>'2'!AY9</f>
        <v>0.87931904974548714</v>
      </c>
      <c r="AL8" s="96">
        <f>'3'!P8</f>
        <v>0.36067204362543337</v>
      </c>
      <c r="AM8" s="96">
        <f>'8'!Z7</f>
        <v>0.45002385087974034</v>
      </c>
      <c r="AN8" s="96">
        <f t="shared" si="8"/>
        <v>0.31480160982057209</v>
      </c>
      <c r="AO8" s="96">
        <f t="shared" si="9"/>
        <v>0.38726947981456733</v>
      </c>
      <c r="AP8" s="96">
        <f>'1'!BG9</f>
        <v>0.19950901435384513</v>
      </c>
      <c r="AQ8" s="96">
        <f>'1'!BI9</f>
        <v>0.25418035749378043</v>
      </c>
      <c r="AR8" s="96">
        <f>'2'!BG9</f>
        <v>0.38582017899688986</v>
      </c>
      <c r="AS8" s="96">
        <f>'2'!BI9</f>
        <v>0.88231246983899148</v>
      </c>
      <c r="AT8" s="96">
        <f>'3'!S8</f>
        <v>0.53917356956374396</v>
      </c>
      <c r="AU8" s="96">
        <f>'8'!AE7</f>
        <v>0.5899802031752992</v>
      </c>
      <c r="AV8" s="96">
        <f t="shared" si="10"/>
        <v>0.40067406682598783</v>
      </c>
      <c r="AW8" s="96">
        <f t="shared" si="11"/>
        <v>0.47219183316617214</v>
      </c>
      <c r="AX8" s="96">
        <f>'1'!BQ9</f>
        <v>0.2792125738309072</v>
      </c>
      <c r="AY8" s="96">
        <f>'1'!BS9</f>
        <v>0.35560473625498895</v>
      </c>
      <c r="AZ8" s="96">
        <f>'2'!BQ9</f>
        <v>0.4146861476077307</v>
      </c>
      <c r="BA8" s="96">
        <f>'2'!BS9</f>
        <v>0.8854023232764423</v>
      </c>
      <c r="BB8" s="96">
        <f>'3'!V8</f>
        <v>0.68343608382731069</v>
      </c>
      <c r="BC8" s="96">
        <f>'8'!AJ7</f>
        <v>0.61521932419086189</v>
      </c>
      <c r="BD8" s="96">
        <f t="shared" si="12"/>
        <v>0.47781749629767911</v>
      </c>
      <c r="BE8" s="96">
        <f t="shared" si="13"/>
        <v>0.55544597883418301</v>
      </c>
      <c r="BF8" s="96">
        <f>'1'!CA9</f>
        <v>0.27964774940433146</v>
      </c>
      <c r="BG8" s="96">
        <f>'1'!CC9</f>
        <v>0.35612938723923143</v>
      </c>
      <c r="BH8" s="96">
        <f>'2'!CA9</f>
        <v>0.4236253005772565</v>
      </c>
      <c r="BI8" s="96">
        <f>'2'!CC9</f>
        <v>0.88630475220508864</v>
      </c>
      <c r="BJ8" s="96">
        <f>'3'!Y8</f>
        <v>0.51226589460807936</v>
      </c>
      <c r="BK8" s="96">
        <f>'8'!AO7</f>
        <v>0.62577977344344105</v>
      </c>
      <c r="BL8" s="96">
        <f t="shared" si="14"/>
        <v>0.43873304683233838</v>
      </c>
      <c r="BM8" s="96">
        <f t="shared" si="15"/>
        <v>0.51559364712908151</v>
      </c>
      <c r="BN8" s="96">
        <f>'1'!CK9</f>
        <v>0.22198251819493001</v>
      </c>
      <c r="BO8" s="96">
        <f>'1'!CM9</f>
        <v>0.28390912447349959</v>
      </c>
      <c r="BP8" s="96">
        <f>'2'!CK9</f>
        <v>0.53989552819039688</v>
      </c>
      <c r="BQ8" s="96">
        <f>'2'!CM9</f>
        <v>0.89626869434156287</v>
      </c>
      <c r="BR8" s="96">
        <f>'3'!AB8</f>
        <v>0.3498563245553245</v>
      </c>
      <c r="BS8" s="96">
        <f>'8'!AT7</f>
        <v>0.68872820613680696</v>
      </c>
      <c r="BT8" s="96">
        <f t="shared" si="16"/>
        <v>0.40242869277004456</v>
      </c>
      <c r="BU8" s="96">
        <f t="shared" si="17"/>
        <v>0.46283665189658901</v>
      </c>
      <c r="BV8" s="96">
        <f>'1'!CU9</f>
        <v>0.37777692673711716</v>
      </c>
      <c r="BW8" s="96">
        <f>'1'!CW9</f>
        <v>0.46749905180975992</v>
      </c>
      <c r="BX8" s="96">
        <f>'2'!CU9</f>
        <v>0.69028295521620064</v>
      </c>
      <c r="BY8" s="96">
        <f>'2'!CW9</f>
        <v>0.90592075245941317</v>
      </c>
      <c r="BZ8" s="96">
        <f>'3'!AE8</f>
        <v>0.49998480843504123</v>
      </c>
      <c r="CA8" s="96">
        <f>'8'!AY7</f>
        <v>0.5924563984977208</v>
      </c>
      <c r="CB8" s="96">
        <f t="shared" si="18"/>
        <v>0.49324936794965746</v>
      </c>
      <c r="CC8" s="96">
        <f t="shared" si="19"/>
        <v>0.55070199770303585</v>
      </c>
      <c r="CD8" s="96">
        <f>'1'!DE9</f>
        <v>0.26281103881371504</v>
      </c>
      <c r="CE8" s="96">
        <f>'1'!DG9</f>
        <v>0.33561321480170603</v>
      </c>
      <c r="CF8" s="96">
        <f>'2'!DE9</f>
        <v>0.41443035294268876</v>
      </c>
      <c r="CG8" s="96">
        <f>'2'!DG9</f>
        <v>0.88537614330626579</v>
      </c>
      <c r="CH8" s="96">
        <f>'3'!AH8</f>
        <v>0.54191371527193255</v>
      </c>
      <c r="CI8" s="96">
        <f>'8'!BD7</f>
        <v>0.50081512146284712</v>
      </c>
      <c r="CJ8" s="96">
        <f t="shared" si="20"/>
        <v>0.40724966000344981</v>
      </c>
      <c r="CK8" s="96">
        <f t="shared" si="21"/>
        <v>0.48346510943500387</v>
      </c>
    </row>
    <row r="9" spans="1:90">
      <c r="A9" s="1">
        <v>1985</v>
      </c>
      <c r="B9" s="96">
        <f>'1'!I10</f>
        <v>0.29113617339513048</v>
      </c>
      <c r="C9" s="96">
        <f>'1'!K10</f>
        <v>0.369874529598678</v>
      </c>
      <c r="D9" s="96">
        <f>'2'!I10</f>
        <v>0.42521507451041218</v>
      </c>
      <c r="E9" s="96">
        <f>'2'!K10</f>
        <v>0.88646275756507487</v>
      </c>
      <c r="F9" s="96">
        <f>'3'!D9</f>
        <v>0.6120260134206712</v>
      </c>
      <c r="G9" s="96">
        <f>'8'!F8</f>
        <v>0.59508872052527617</v>
      </c>
      <c r="H9" s="96">
        <f t="shared" si="0"/>
        <v>0.46075466029558027</v>
      </c>
      <c r="I9" s="96">
        <f t="shared" si="1"/>
        <v>0.53837477108246556</v>
      </c>
      <c r="J9" s="96">
        <f>'1'!S10</f>
        <v>0.16218591566112608</v>
      </c>
      <c r="K9" s="96">
        <f>'1'!U10</f>
        <v>0.20261931393176089</v>
      </c>
      <c r="L9" s="96">
        <f>'2'!S10</f>
        <v>0.35219946024553522</v>
      </c>
      <c r="M9" s="96">
        <f>'2'!U10</f>
        <v>0.87831822060161091</v>
      </c>
      <c r="N9" s="96">
        <f>'3'!G9</f>
        <v>0.21621155138692</v>
      </c>
      <c r="O9" s="96">
        <f>'8'!K8</f>
        <v>0.44536658355213093</v>
      </c>
      <c r="P9" s="96">
        <f t="shared" si="2"/>
        <v>0.26548884602376671</v>
      </c>
      <c r="Q9" s="96">
        <f t="shared" si="3"/>
        <v>0.33427408136762821</v>
      </c>
      <c r="R9" s="96">
        <f>'1'!AC10</f>
        <v>0.22833545407661465</v>
      </c>
      <c r="S9" s="96">
        <f>'1'!AE10</f>
        <v>0.29214448474830135</v>
      </c>
      <c r="T9" s="96">
        <f>'2'!AC10</f>
        <v>0.30751430843681282</v>
      </c>
      <c r="U9" s="96">
        <f>'2'!AE10</f>
        <v>0.87215654536111853</v>
      </c>
      <c r="V9" s="96">
        <f>'3'!J9</f>
        <v>0.67185399719256877</v>
      </c>
      <c r="W9" s="96">
        <f>'8'!P8</f>
        <v>0.51731785924954854</v>
      </c>
      <c r="X9" s="96">
        <f t="shared" si="4"/>
        <v>0.41937857658485644</v>
      </c>
      <c r="Y9" s="96">
        <f t="shared" si="5"/>
        <v>0.5013664125459617</v>
      </c>
      <c r="Z9" s="96">
        <f>'1'!AM10</f>
        <v>0.32543643265317879</v>
      </c>
      <c r="AA9" s="96">
        <f>'1'!AO10</f>
        <v>0.40975011293826052</v>
      </c>
      <c r="AB9" s="96">
        <f>'2'!AM10</f>
        <v>0.32362665038143484</v>
      </c>
      <c r="AC9" s="96">
        <f>'2'!AO10</f>
        <v>0.87450943697620742</v>
      </c>
      <c r="AD9" s="96">
        <f>'3'!M9</f>
        <v>0.53370168039564037</v>
      </c>
      <c r="AE9" s="96">
        <f>'8'!U8</f>
        <v>0.51773130230789455</v>
      </c>
      <c r="AF9" s="96">
        <f t="shared" si="6"/>
        <v>0.42539548377529879</v>
      </c>
      <c r="AG9" s="96">
        <f t="shared" si="7"/>
        <v>0.51420923454880874</v>
      </c>
      <c r="AH9" s="96">
        <f>'1'!AW10</f>
        <v>0.23551768895968758</v>
      </c>
      <c r="AI9" s="96">
        <f>'1'!AY10</f>
        <v>0.30136836235847947</v>
      </c>
      <c r="AJ9" s="96">
        <f>'2'!AW10</f>
        <v>0.35503724840927769</v>
      </c>
      <c r="AK9" s="96">
        <f>'2'!AY10</f>
        <v>0.87867414898969176</v>
      </c>
      <c r="AL9" s="96">
        <f>'3'!P9</f>
        <v>0.50888237674636971</v>
      </c>
      <c r="AM9" s="96">
        <f>'8'!Z8</f>
        <v>0.47388296811920166</v>
      </c>
      <c r="AN9" s="96">
        <f t="shared" si="8"/>
        <v>0.37540213664119565</v>
      </c>
      <c r="AO9" s="96">
        <f t="shared" si="9"/>
        <v>0.45410609605875379</v>
      </c>
      <c r="AP9" s="96">
        <f>'1'!BG10</f>
        <v>0.22158628263087857</v>
      </c>
      <c r="AQ9" s="96">
        <f>'1'!BI10</f>
        <v>0.28339307069145703</v>
      </c>
      <c r="AR9" s="96">
        <f>'2'!BG10</f>
        <v>0.38412152051870546</v>
      </c>
      <c r="AS9" s="96">
        <f>'2'!BI10</f>
        <v>0.88212156255200658</v>
      </c>
      <c r="AT9" s="96">
        <f>'3'!S9</f>
        <v>0.60442389174495303</v>
      </c>
      <c r="AU9" s="96">
        <f>'8'!AE8</f>
        <v>0.58599894551301657</v>
      </c>
      <c r="AV9" s="96">
        <f t="shared" si="10"/>
        <v>0.42465237441871434</v>
      </c>
      <c r="AW9" s="96">
        <f t="shared" si="11"/>
        <v>0.49917509384627584</v>
      </c>
      <c r="AX9" s="96">
        <f>'1'!BQ10</f>
        <v>0.30399281984763893</v>
      </c>
      <c r="AY9" s="96">
        <f>'1'!BS10</f>
        <v>0.3850208578287026</v>
      </c>
      <c r="AZ9" s="96">
        <f>'2'!BQ10</f>
        <v>0.41253172643587899</v>
      </c>
      <c r="BA9" s="96">
        <f>'2'!BS10</f>
        <v>0.88518118888192343</v>
      </c>
      <c r="BB9" s="96">
        <f>'3'!V9</f>
        <v>0.73796453705082399</v>
      </c>
      <c r="BC9" s="96">
        <f>'8'!AJ8</f>
        <v>0.63373269309060376</v>
      </c>
      <c r="BD9" s="96">
        <f t="shared" si="12"/>
        <v>0.50577460811800046</v>
      </c>
      <c r="BE9" s="96">
        <f t="shared" si="13"/>
        <v>0.58545076955503028</v>
      </c>
      <c r="BF9" s="96">
        <f>'1'!CA10</f>
        <v>0.32046978223348893</v>
      </c>
      <c r="BG9" s="96">
        <f>'1'!CC10</f>
        <v>0.40408037161073435</v>
      </c>
      <c r="BH9" s="96">
        <f>'2'!CA10</f>
        <v>0.41750844639323847</v>
      </c>
      <c r="BI9" s="96">
        <f>'2'!CC10</f>
        <v>0.88568984452581823</v>
      </c>
      <c r="BJ9" s="96">
        <f>'3'!Y9</f>
        <v>0.57184158587154765</v>
      </c>
      <c r="BK9" s="96">
        <f>'8'!AO8</f>
        <v>0.6138760825813705</v>
      </c>
      <c r="BL9" s="96">
        <f t="shared" si="14"/>
        <v>0.46636817464594893</v>
      </c>
      <c r="BM9" s="96">
        <f t="shared" si="15"/>
        <v>0.54663055021010509</v>
      </c>
      <c r="BN9" s="96">
        <f>'1'!CK10</f>
        <v>0.25630633558591892</v>
      </c>
      <c r="BO9" s="96">
        <f>'1'!CM10</f>
        <v>0.32756487470999668</v>
      </c>
      <c r="BP9" s="96">
        <f>'2'!CK10</f>
        <v>0.53171076235808745</v>
      </c>
      <c r="BQ9" s="96">
        <f>'2'!CM10</f>
        <v>0.89565545623268972</v>
      </c>
      <c r="BR9" s="96">
        <f>'3'!AB9</f>
        <v>0.28452580591514676</v>
      </c>
      <c r="BS9" s="96">
        <f>'8'!AT8</f>
        <v>0.6569600960412616</v>
      </c>
      <c r="BT9" s="96">
        <f t="shared" si="16"/>
        <v>0.39106508595927841</v>
      </c>
      <c r="BU9" s="96">
        <f t="shared" si="17"/>
        <v>0.45596297099636973</v>
      </c>
      <c r="BV9" s="96">
        <f>'1'!CU10</f>
        <v>0.41961141859458106</v>
      </c>
      <c r="BW9" s="96">
        <f>'1'!CW10</f>
        <v>0.51122200209350332</v>
      </c>
      <c r="BX9" s="96">
        <f>'2'!CU10</f>
        <v>0.67332128547181369</v>
      </c>
      <c r="BY9" s="96">
        <f>'2'!CW10</f>
        <v>0.90495989975946323</v>
      </c>
      <c r="BZ9" s="96">
        <f>'3'!AE9</f>
        <v>0.65448238639695222</v>
      </c>
      <c r="CA9" s="96">
        <f>'8'!AY8</f>
        <v>0.64082789635701454</v>
      </c>
      <c r="CB9" s="96">
        <f t="shared" si="18"/>
        <v>0.55900426667350556</v>
      </c>
      <c r="CC9" s="96">
        <f t="shared" si="19"/>
        <v>0.61881236150183938</v>
      </c>
      <c r="CD9" s="96">
        <f>'1'!DE10</f>
        <v>0.27918865234088336</v>
      </c>
      <c r="CE9" s="96">
        <f>'1'!DG10</f>
        <v>0.35557588778854249</v>
      </c>
      <c r="CF9" s="96">
        <f>'2'!DE10</f>
        <v>0.40947180095902586</v>
      </c>
      <c r="CG9" s="96">
        <f>'2'!DG10</f>
        <v>0.88486461137961869</v>
      </c>
      <c r="CH9" s="96">
        <f>'3'!AH9</f>
        <v>0.52165296890141877</v>
      </c>
      <c r="CI9" s="96">
        <f>'8'!BD8</f>
        <v>0.50157877104878124</v>
      </c>
      <c r="CJ9" s="96">
        <f t="shared" si="20"/>
        <v>0.40843057601980592</v>
      </c>
      <c r="CK9" s="96">
        <f t="shared" si="21"/>
        <v>0.48652475124092887</v>
      </c>
    </row>
    <row r="10" spans="1:90">
      <c r="A10" s="1">
        <v>1986</v>
      </c>
      <c r="B10" s="96">
        <f>'1'!I11</f>
        <v>0.30404023899145666</v>
      </c>
      <c r="C10" s="96">
        <f>'1'!K11</f>
        <v>0.38507627041716108</v>
      </c>
      <c r="D10" s="96">
        <f>'2'!I11</f>
        <v>0.41153276957784368</v>
      </c>
      <c r="E10" s="96">
        <f>'2'!K11</f>
        <v>0.88507816226473812</v>
      </c>
      <c r="F10" s="96">
        <f>'3'!D10</f>
        <v>0.63765283314509302</v>
      </c>
      <c r="G10" s="96">
        <f>'8'!F9</f>
        <v>0.58934197850501024</v>
      </c>
      <c r="H10" s="96">
        <f t="shared" si="0"/>
        <v>0.46951807546689284</v>
      </c>
      <c r="I10" s="96">
        <f t="shared" si="1"/>
        <v>0.5492870273058641</v>
      </c>
      <c r="J10" s="96">
        <f>'1'!S11</f>
        <v>0.18687577391241275</v>
      </c>
      <c r="K10" s="96">
        <f>'1'!U11</f>
        <v>0.23704415367601853</v>
      </c>
      <c r="L10" s="96">
        <f>'2'!S11</f>
        <v>0.35032413775421173</v>
      </c>
      <c r="M10" s="96">
        <f>'2'!U11</f>
        <v>0.87808094148237004</v>
      </c>
      <c r="N10" s="96">
        <f>'3'!G10</f>
        <v>0.3300342580667735</v>
      </c>
      <c r="O10" s="96">
        <f>'8'!K9</f>
        <v>0.51636358619438516</v>
      </c>
      <c r="P10" s="96">
        <f t="shared" si="2"/>
        <v>0.32138218440567595</v>
      </c>
      <c r="Q10" s="96">
        <f t="shared" si="3"/>
        <v>0.39422521668393407</v>
      </c>
      <c r="R10" s="96">
        <f>'1'!AC11</f>
        <v>0.24769480391835513</v>
      </c>
      <c r="S10" s="96">
        <f>'1'!AE11</f>
        <v>0.3168020584511459</v>
      </c>
      <c r="T10" s="96">
        <f>'2'!AC11</f>
        <v>0.30646687037777276</v>
      </c>
      <c r="U10" s="96">
        <f>'2'!AE11</f>
        <v>0.87199778327578159</v>
      </c>
      <c r="V10" s="96">
        <f>'3'!J10</f>
        <v>0.71614738671773792</v>
      </c>
      <c r="W10" s="96">
        <f>'8'!P9</f>
        <v>0.56778638825360161</v>
      </c>
      <c r="X10" s="96">
        <f t="shared" si="4"/>
        <v>0.45070805234795419</v>
      </c>
      <c r="Y10" s="96">
        <f t="shared" si="5"/>
        <v>0.53490404545087145</v>
      </c>
      <c r="Z10" s="96">
        <f>'1'!AM11</f>
        <v>0.34827064909159139</v>
      </c>
      <c r="AA10" s="96">
        <f>'1'!AO11</f>
        <v>0.43538341810782821</v>
      </c>
      <c r="AB10" s="96">
        <f>'2'!AM11</f>
        <v>0.32061555412295967</v>
      </c>
      <c r="AC10" s="96">
        <f>'2'!AO11</f>
        <v>0.87408195386683818</v>
      </c>
      <c r="AD10" s="96">
        <f>'3'!M10</f>
        <v>0.53172062530491904</v>
      </c>
      <c r="AE10" s="96">
        <f>'8'!U9</f>
        <v>0.47114729027395874</v>
      </c>
      <c r="AF10" s="96">
        <f t="shared" si="6"/>
        <v>0.42208679394365201</v>
      </c>
      <c r="AG10" s="96">
        <f t="shared" si="7"/>
        <v>0.51227854152453456</v>
      </c>
      <c r="AH10" s="96">
        <f>'1'!AW11</f>
        <v>0.2465790679276976</v>
      </c>
      <c r="AI10" s="96">
        <f>'1'!AY11</f>
        <v>0.3153984879734561</v>
      </c>
      <c r="AJ10" s="96">
        <f>'2'!AW11</f>
        <v>0.35332970540438774</v>
      </c>
      <c r="AK10" s="96">
        <f>'2'!AY11</f>
        <v>0.87846042923750267</v>
      </c>
      <c r="AL10" s="96">
        <f>'3'!P10</f>
        <v>0.55569186452911057</v>
      </c>
      <c r="AM10" s="96">
        <f>'8'!Z9</f>
        <v>0.47517002745822623</v>
      </c>
      <c r="AN10" s="96">
        <f t="shared" si="8"/>
        <v>0.39168007070835198</v>
      </c>
      <c r="AO10" s="96">
        <f t="shared" si="9"/>
        <v>0.47172091110996694</v>
      </c>
      <c r="AP10" s="96">
        <f>'1'!BG11</f>
        <v>0.24517198173607774</v>
      </c>
      <c r="AQ10" s="96">
        <f>'1'!BI11</f>
        <v>0.31362539689091146</v>
      </c>
      <c r="AR10" s="96">
        <f>'2'!BG11</f>
        <v>0.3860033870463464</v>
      </c>
      <c r="AS10" s="96">
        <f>'2'!BI11</f>
        <v>0.88233299597556514</v>
      </c>
      <c r="AT10" s="96">
        <f>'3'!S10</f>
        <v>0.599172786654253</v>
      </c>
      <c r="AU10" s="96">
        <f>'8'!AE9</f>
        <v>0.57183584319840164</v>
      </c>
      <c r="AV10" s="96">
        <f t="shared" si="10"/>
        <v>0.42942128886222936</v>
      </c>
      <c r="AW10" s="96">
        <f t="shared" si="11"/>
        <v>0.50643561581708485</v>
      </c>
      <c r="AX10" s="96">
        <f>'1'!BQ11</f>
        <v>0.31518781886216785</v>
      </c>
      <c r="AY10" s="96">
        <f>'1'!BS11</f>
        <v>0.39801272560974921</v>
      </c>
      <c r="AZ10" s="96">
        <f>'2'!BQ11</f>
        <v>0.4110105884237189</v>
      </c>
      <c r="BA10" s="96">
        <f>'2'!BS11</f>
        <v>0.88502418265661043</v>
      </c>
      <c r="BB10" s="96">
        <f>'3'!V10</f>
        <v>0.77206997548404011</v>
      </c>
      <c r="BC10" s="96">
        <f>'8'!AJ9</f>
        <v>0.63729206618313239</v>
      </c>
      <c r="BD10" s="96">
        <f t="shared" si="12"/>
        <v>0.51951669680403212</v>
      </c>
      <c r="BE10" s="96">
        <f t="shared" si="13"/>
        <v>0.60004801892635384</v>
      </c>
      <c r="BF10" s="96">
        <f>'1'!CA11</f>
        <v>0.34413760260776893</v>
      </c>
      <c r="BG10" s="96">
        <f>'1'!CC11</f>
        <v>0.43079550238573577</v>
      </c>
      <c r="BH10" s="96">
        <f>'2'!CA11</f>
        <v>0.41732772300461851</v>
      </c>
      <c r="BI10" s="96">
        <f>'2'!CC11</f>
        <v>0.88567150625586866</v>
      </c>
      <c r="BJ10" s="96">
        <f>'3'!Y10</f>
        <v>0.56817914337518438</v>
      </c>
      <c r="BK10" s="96">
        <f>'8'!AO9</f>
        <v>0.56553285862676705</v>
      </c>
      <c r="BL10" s="96">
        <f t="shared" si="14"/>
        <v>0.46281581384405734</v>
      </c>
      <c r="BM10" s="96">
        <f t="shared" si="15"/>
        <v>0.54431335208036902</v>
      </c>
      <c r="BN10" s="96">
        <f>'1'!CK11</f>
        <v>0.28888823907500477</v>
      </c>
      <c r="BO10" s="96">
        <f>'1'!CM11</f>
        <v>0.36720087386033962</v>
      </c>
      <c r="BP10" s="96">
        <f>'2'!CK11</f>
        <v>0.48686164293812478</v>
      </c>
      <c r="BQ10" s="96">
        <f>'2'!CM11</f>
        <v>0.89208277126063706</v>
      </c>
      <c r="BR10" s="96">
        <f>'3'!AB10</f>
        <v>0.2397043876000341</v>
      </c>
      <c r="BS10" s="96">
        <f>'8'!AT9</f>
        <v>0.62389593836238066</v>
      </c>
      <c r="BT10" s="96">
        <f t="shared" si="16"/>
        <v>0.38014154141441808</v>
      </c>
      <c r="BU10" s="96">
        <f t="shared" si="17"/>
        <v>0.45198870816080328</v>
      </c>
      <c r="BV10" s="96">
        <f>'1'!CU11</f>
        <v>0.42664071694648187</v>
      </c>
      <c r="BW10" s="96">
        <f>'1'!CW11</f>
        <v>0.51837212085309292</v>
      </c>
      <c r="BX10" s="96">
        <f>'2'!CU11</f>
        <v>0.53206520154843373</v>
      </c>
      <c r="BY10" s="96">
        <f>'2'!CW11</f>
        <v>0.89568224341539748</v>
      </c>
      <c r="BZ10" s="96">
        <f>'3'!AE10</f>
        <v>0.65941409352314495</v>
      </c>
      <c r="CA10" s="96">
        <f>'8'!AY9</f>
        <v>0.6300211234644697</v>
      </c>
      <c r="CB10" s="96">
        <f t="shared" si="18"/>
        <v>0.54622161118033974</v>
      </c>
      <c r="CC10" s="96">
        <f t="shared" si="19"/>
        <v>0.61927587692968067</v>
      </c>
      <c r="CD10" s="96">
        <f>'1'!DE11</f>
        <v>0.28233885100492667</v>
      </c>
      <c r="CE10" s="96">
        <f>'1'!DG11</f>
        <v>0.35936727837966626</v>
      </c>
      <c r="CF10" s="96">
        <f>'2'!DE11</f>
        <v>0.40953961090784136</v>
      </c>
      <c r="CG10" s="96">
        <f>'2'!DG11</f>
        <v>0.88487165907117371</v>
      </c>
      <c r="CH10" s="96">
        <f>'3'!AH10</f>
        <v>0.61870163718407778</v>
      </c>
      <c r="CI10" s="96">
        <f>'8'!BD9</f>
        <v>0.51080100914818316</v>
      </c>
      <c r="CJ10" s="96">
        <f t="shared" si="20"/>
        <v>0.43626516307582003</v>
      </c>
      <c r="CK10" s="96">
        <f t="shared" si="21"/>
        <v>0.51460973884204919</v>
      </c>
    </row>
    <row r="11" spans="1:90">
      <c r="A11" s="1">
        <v>1987</v>
      </c>
      <c r="B11" s="96">
        <f>'1'!I12</f>
        <v>0.32601346257416292</v>
      </c>
      <c r="C11" s="96">
        <f>'1'!K12</f>
        <v>0.41040660542312768</v>
      </c>
      <c r="D11" s="96">
        <f>'2'!I12</f>
        <v>0.41972237468945456</v>
      </c>
      <c r="E11" s="96">
        <f>'2'!K12</f>
        <v>0.8859136936677251</v>
      </c>
      <c r="F11" s="96">
        <f>'3'!D11</f>
        <v>0.65782655622991615</v>
      </c>
      <c r="G11" s="96">
        <f>'8'!F10</f>
        <v>0.57680620171697461</v>
      </c>
      <c r="H11" s="96">
        <f t="shared" si="0"/>
        <v>0.48103581198533329</v>
      </c>
      <c r="I11" s="96">
        <f t="shared" si="1"/>
        <v>0.56141220102274625</v>
      </c>
      <c r="J11" s="96">
        <f>'1'!S12</f>
        <v>0.21482688284133755</v>
      </c>
      <c r="K11" s="96">
        <f>'1'!U12</f>
        <v>0.27454553841954676</v>
      </c>
      <c r="L11" s="96">
        <f>'2'!S12</f>
        <v>0.35662731974082024</v>
      </c>
      <c r="M11" s="96">
        <f>'2'!U12</f>
        <v>0.87887196145189572</v>
      </c>
      <c r="N11" s="96">
        <f>'3'!G11</f>
        <v>0.32994078305472974</v>
      </c>
      <c r="O11" s="96">
        <f>'8'!K10</f>
        <v>0.47959007324545488</v>
      </c>
      <c r="P11" s="96">
        <f t="shared" si="2"/>
        <v>0.32397619918566323</v>
      </c>
      <c r="Q11" s="96">
        <f t="shared" si="3"/>
        <v>0.40008812558805451</v>
      </c>
      <c r="R11" s="96">
        <f>'1'!AC12</f>
        <v>0.27555254988083333</v>
      </c>
      <c r="S11" s="96">
        <f>'1'!AE12</f>
        <v>0.35118049716710109</v>
      </c>
      <c r="T11" s="96">
        <f>'2'!AC12</f>
        <v>0.30072782466360309</v>
      </c>
      <c r="U11" s="96">
        <f>'2'!AE12</f>
        <v>0.87111445659394393</v>
      </c>
      <c r="V11" s="96">
        <f>'3'!J11</f>
        <v>0.67982206678863122</v>
      </c>
      <c r="W11" s="96">
        <f>'8'!P10</f>
        <v>0.56436848024986186</v>
      </c>
      <c r="X11" s="96">
        <f t="shared" si="4"/>
        <v>0.45134143917831693</v>
      </c>
      <c r="Y11" s="96">
        <f t="shared" si="5"/>
        <v>0.53863128128585813</v>
      </c>
      <c r="Z11" s="96">
        <f>'1'!AM12</f>
        <v>0.37156061096571097</v>
      </c>
      <c r="AA11" s="96">
        <f>'1'!AO12</f>
        <v>0.46082409428926147</v>
      </c>
      <c r="AB11" s="96">
        <f>'2'!AM12</f>
        <v>0.32456878068274375</v>
      </c>
      <c r="AC11" s="96">
        <f>'2'!AO12</f>
        <v>0.87464209084793887</v>
      </c>
      <c r="AD11" s="96">
        <f>'3'!M11</f>
        <v>0.59672810750700678</v>
      </c>
      <c r="AE11" s="96">
        <f>'8'!U10</f>
        <v>0.47624936618020042</v>
      </c>
      <c r="AF11" s="96">
        <f t="shared" si="6"/>
        <v>0.44932549087636053</v>
      </c>
      <c r="AG11" s="96">
        <f t="shared" si="7"/>
        <v>0.54003821522230033</v>
      </c>
      <c r="AH11" s="96">
        <f>'1'!AW12</f>
        <v>0.28565604156400198</v>
      </c>
      <c r="AI11" s="96">
        <f>'1'!AY12</f>
        <v>0.36334310568562356</v>
      </c>
      <c r="AJ11" s="96">
        <f>'2'!AW12</f>
        <v>0.36315241533778508</v>
      </c>
      <c r="AK11" s="96">
        <f>'2'!AY12</f>
        <v>0.87967183944121996</v>
      </c>
      <c r="AL11" s="96">
        <f>'3'!P11</f>
        <v>0.52067095613444248</v>
      </c>
      <c r="AM11" s="96">
        <f>'8'!Z10</f>
        <v>0.4654782146994409</v>
      </c>
      <c r="AN11" s="96">
        <f t="shared" si="8"/>
        <v>0.3971149508678502</v>
      </c>
      <c r="AO11" s="96">
        <f t="shared" si="9"/>
        <v>0.4798417189268423</v>
      </c>
      <c r="AP11" s="96">
        <f>'1'!BG12</f>
        <v>0.25808901934755984</v>
      </c>
      <c r="AQ11" s="96">
        <f>'1'!BI12</f>
        <v>0.32977750762262104</v>
      </c>
      <c r="AR11" s="96">
        <f>'2'!BG12</f>
        <v>0.39034708134048357</v>
      </c>
      <c r="AS11" s="96">
        <f>'2'!BI12</f>
        <v>0.88281604652771728</v>
      </c>
      <c r="AT11" s="96">
        <f>'3'!S11</f>
        <v>0.59189959049242402</v>
      </c>
      <c r="AU11" s="96">
        <f>'8'!AE10</f>
        <v>0.57066763080370231</v>
      </c>
      <c r="AV11" s="96">
        <f t="shared" si="10"/>
        <v>0.43291212119710387</v>
      </c>
      <c r="AW11" s="96">
        <f t="shared" si="11"/>
        <v>0.51083441302585175</v>
      </c>
      <c r="AX11" s="96">
        <f>'1'!BQ12</f>
        <v>0.34097444096105495</v>
      </c>
      <c r="AY11" s="96">
        <f>'1'!BS12</f>
        <v>0.42726894627180612</v>
      </c>
      <c r="AZ11" s="96">
        <f>'2'!BQ12</f>
        <v>0.41657231983196574</v>
      </c>
      <c r="BA11" s="96">
        <f>'2'!BS12</f>
        <v>0.88559474680366246</v>
      </c>
      <c r="BB11" s="96">
        <f>'3'!V11</f>
        <v>0.82170130583541545</v>
      </c>
      <c r="BC11" s="96">
        <f>'8'!AJ10</f>
        <v>0.63032406102316552</v>
      </c>
      <c r="BD11" s="96">
        <f t="shared" si="12"/>
        <v>0.54105335008226385</v>
      </c>
      <c r="BE11" s="96">
        <f t="shared" si="13"/>
        <v>0.62247339490373399</v>
      </c>
      <c r="BF11" s="96">
        <f>'1'!CA12</f>
        <v>0.34256056605660357</v>
      </c>
      <c r="BG11" s="96">
        <f>'1'!CC12</f>
        <v>0.42903895290245192</v>
      </c>
      <c r="BH11" s="96">
        <f>'2'!CA12</f>
        <v>0.4206951605726339</v>
      </c>
      <c r="BI11" s="96">
        <f>'2'!CC12</f>
        <v>0.88601158604207408</v>
      </c>
      <c r="BJ11" s="96">
        <f>'3'!Y11</f>
        <v>0.62392498484744552</v>
      </c>
      <c r="BK11" s="96">
        <f>'8'!AO10</f>
        <v>0.60156314011594036</v>
      </c>
      <c r="BL11" s="96">
        <f t="shared" si="14"/>
        <v>0.48546577372075128</v>
      </c>
      <c r="BM11" s="96">
        <f t="shared" si="15"/>
        <v>0.56658877100603466</v>
      </c>
      <c r="BN11" s="96">
        <f>'1'!CK12</f>
        <v>0.27277400184017153</v>
      </c>
      <c r="BO11" s="96">
        <f>'1'!CM12</f>
        <v>0.34780775520926527</v>
      </c>
      <c r="BP11" s="96">
        <f>'2'!CK12</f>
        <v>0.50835929869728969</v>
      </c>
      <c r="BQ11" s="96">
        <f>'2'!CM12</f>
        <v>0.8938423076950599</v>
      </c>
      <c r="BR11" s="96">
        <f>'3'!AB11</f>
        <v>0.48372375730297917</v>
      </c>
      <c r="BS11" s="96">
        <f>'8'!AT10</f>
        <v>0.5841964288062913</v>
      </c>
      <c r="BT11" s="96">
        <f t="shared" si="16"/>
        <v>0.42692557713311519</v>
      </c>
      <c r="BU11" s="96">
        <f t="shared" si="17"/>
        <v>0.49548737938052972</v>
      </c>
      <c r="BV11" s="96">
        <f>'1'!CU12</f>
        <v>0.43898022104340606</v>
      </c>
      <c r="BW11" s="96">
        <f>'1'!CW12</f>
        <v>0.53079300967640874</v>
      </c>
      <c r="BX11" s="96">
        <f>'2'!CU12</f>
        <v>0.51012462011442095</v>
      </c>
      <c r="BY11" s="96">
        <f>'2'!CW12</f>
        <v>0.89398281814329061</v>
      </c>
      <c r="BZ11" s="96">
        <f>'3'!AE11</f>
        <v>0.58321729228306929</v>
      </c>
      <c r="CA11" s="96">
        <f>'8'!AY10</f>
        <v>0.60474711204838794</v>
      </c>
      <c r="CB11" s="96">
        <f t="shared" si="18"/>
        <v>0.52359565151166887</v>
      </c>
      <c r="CC11" s="96">
        <f t="shared" si="19"/>
        <v>0.5987065867677569</v>
      </c>
      <c r="CD11" s="96">
        <f>'1'!DE12</f>
        <v>0.31869905046441555</v>
      </c>
      <c r="CE11" s="96">
        <f>'1'!DG12</f>
        <v>0.40205063003340491</v>
      </c>
      <c r="CF11" s="96">
        <f>'2'!DE12</f>
        <v>0.42287012962752546</v>
      </c>
      <c r="CG11" s="96">
        <f>'2'!DG12</f>
        <v>0.88622943805890442</v>
      </c>
      <c r="CH11" s="96">
        <f>'3'!AH11</f>
        <v>0.62940032493894715</v>
      </c>
      <c r="CI11" s="96">
        <f>'8'!BD10</f>
        <v>0.49370403777913657</v>
      </c>
      <c r="CJ11" s="96">
        <f t="shared" si="20"/>
        <v>0.45054272382803973</v>
      </c>
      <c r="CK11" s="96">
        <f t="shared" si="21"/>
        <v>0.53021928649877337</v>
      </c>
    </row>
    <row r="12" spans="1:90">
      <c r="A12" s="1">
        <v>1988</v>
      </c>
      <c r="B12" s="96">
        <f>'1'!I13</f>
        <v>0.3523913939789734</v>
      </c>
      <c r="C12" s="96">
        <f>'1'!K13</f>
        <v>0.43993538082355987</v>
      </c>
      <c r="D12" s="96">
        <f>'2'!I13</f>
        <v>0.42079464798191363</v>
      </c>
      <c r="E12" s="96">
        <f>'2'!K13</f>
        <v>0.886021581640415</v>
      </c>
      <c r="F12" s="96">
        <f>'3'!D12</f>
        <v>0.69034445736990313</v>
      </c>
      <c r="G12" s="96">
        <f>'8'!F11</f>
        <v>0.60694136630408024</v>
      </c>
      <c r="H12" s="96">
        <f t="shared" si="0"/>
        <v>0.5073574783082766</v>
      </c>
      <c r="I12" s="96">
        <f t="shared" si="1"/>
        <v>0.58889776641196134</v>
      </c>
      <c r="J12" s="96">
        <f>'1'!S13</f>
        <v>0.24269404067121331</v>
      </c>
      <c r="K12" s="96">
        <f>'1'!U13</f>
        <v>0.31049470892334763</v>
      </c>
      <c r="L12" s="96">
        <f>'2'!S13</f>
        <v>0.37154039014047174</v>
      </c>
      <c r="M12" s="96">
        <f>'2'!U13</f>
        <v>0.88067310898377804</v>
      </c>
      <c r="N12" s="96">
        <f>'3'!G12</f>
        <v>0.4552881860128134</v>
      </c>
      <c r="O12" s="96">
        <f>'8'!K11</f>
        <v>0.54524775777430767</v>
      </c>
      <c r="P12" s="96">
        <f t="shared" si="2"/>
        <v>0.38436564122931277</v>
      </c>
      <c r="Q12" s="96">
        <f t="shared" si="3"/>
        <v>0.46239918041449712</v>
      </c>
      <c r="R12" s="96">
        <f>'1'!AC13</f>
        <v>0.33489773331691114</v>
      </c>
      <c r="S12" s="96">
        <f>'1'!AE13</f>
        <v>0.4204565855423722</v>
      </c>
      <c r="T12" s="96">
        <f>'2'!AC13</f>
        <v>0.30461823456751758</v>
      </c>
      <c r="U12" s="96">
        <f>'2'!AE13</f>
        <v>0.87171575514010224</v>
      </c>
      <c r="V12" s="96">
        <f>'3'!J12</f>
        <v>0.709482978455375</v>
      </c>
      <c r="W12" s="96">
        <f>'8'!P11</f>
        <v>0.57904985211601112</v>
      </c>
      <c r="X12" s="96">
        <f t="shared" si="4"/>
        <v>0.4865541244263627</v>
      </c>
      <c r="Y12" s="96">
        <f t="shared" si="5"/>
        <v>0.5774874173738056</v>
      </c>
      <c r="Z12" s="96">
        <f>'1'!AM13</f>
        <v>0.40182830495434479</v>
      </c>
      <c r="AA12" s="96">
        <f>'1'!AO13</f>
        <v>0.49288531202389102</v>
      </c>
      <c r="AB12" s="96">
        <f>'2'!AM13</f>
        <v>0.33022165689933219</v>
      </c>
      <c r="AC12" s="96">
        <f>'2'!AO13</f>
        <v>0.87542730763053966</v>
      </c>
      <c r="AD12" s="96">
        <f>'3'!M12</f>
        <v>0.65695343510016413</v>
      </c>
      <c r="AE12" s="96">
        <f>'8'!U11</f>
        <v>0.54201412247670067</v>
      </c>
      <c r="AF12" s="96">
        <f t="shared" si="6"/>
        <v>0.49349537706588731</v>
      </c>
      <c r="AG12" s="96">
        <f t="shared" si="7"/>
        <v>0.58443874496682657</v>
      </c>
      <c r="AH12" s="96">
        <f>'1'!AW13</f>
        <v>0.29857533830632393</v>
      </c>
      <c r="AI12" s="96">
        <f>'1'!AY13</f>
        <v>0.37866843841997011</v>
      </c>
      <c r="AJ12" s="96">
        <f>'2'!AW13</f>
        <v>0.37836789887493172</v>
      </c>
      <c r="AK12" s="96">
        <f>'2'!AY13</f>
        <v>0.88146682333505733</v>
      </c>
      <c r="AL12" s="96">
        <f>'3'!P12</f>
        <v>0.58347491121674322</v>
      </c>
      <c r="AM12" s="96">
        <f>'8'!Z11</f>
        <v>0.51167568193893631</v>
      </c>
      <c r="AN12" s="96">
        <f t="shared" si="8"/>
        <v>0.43105457349894261</v>
      </c>
      <c r="AO12" s="96">
        <f t="shared" si="9"/>
        <v>0.51340170599041368</v>
      </c>
      <c r="AP12" s="96">
        <f>'1'!BG13</f>
        <v>0.28109176551005433</v>
      </c>
      <c r="AQ12" s="96">
        <f>'1'!BI13</f>
        <v>0.35786819836576328</v>
      </c>
      <c r="AR12" s="96">
        <f>'2'!BG13</f>
        <v>0.39943173942229876</v>
      </c>
      <c r="AS12" s="96">
        <f>'2'!BI13</f>
        <v>0.88380460822036999</v>
      </c>
      <c r="AT12" s="96">
        <f>'3'!S12</f>
        <v>0.65388743970111518</v>
      </c>
      <c r="AU12" s="96">
        <f>'8'!AE11</f>
        <v>0.58541371956283894</v>
      </c>
      <c r="AV12" s="96">
        <f t="shared" si="10"/>
        <v>0.46220516996224015</v>
      </c>
      <c r="AW12" s="96">
        <f t="shared" si="11"/>
        <v>0.54135302998433088</v>
      </c>
      <c r="AX12" s="96">
        <f>'1'!BQ13</f>
        <v>0.37729903862647396</v>
      </c>
      <c r="AY12" s="96">
        <f>'1'!BS13</f>
        <v>0.46698759203421952</v>
      </c>
      <c r="AZ12" s="96">
        <f>'2'!BQ13</f>
        <v>0.42484686097894137</v>
      </c>
      <c r="BA12" s="96">
        <f>'2'!BS13</f>
        <v>0.88642622682610306</v>
      </c>
      <c r="BB12" s="96">
        <f>'3'!V12</f>
        <v>0.81434716301387922</v>
      </c>
      <c r="BC12" s="96">
        <f>'8'!AJ11</f>
        <v>0.64930730249753965</v>
      </c>
      <c r="BD12" s="96">
        <f t="shared" si="12"/>
        <v>0.55931791792633845</v>
      </c>
      <c r="BE12" s="96">
        <f t="shared" si="13"/>
        <v>0.64135127587415286</v>
      </c>
      <c r="BF12" s="96">
        <f>'1'!CA13</f>
        <v>0.34515487226291697</v>
      </c>
      <c r="BG12" s="96">
        <f>'1'!CC13</f>
        <v>0.43192681915711623</v>
      </c>
      <c r="BH12" s="96">
        <f>'2'!CA13</f>
        <v>0.42605964215937298</v>
      </c>
      <c r="BI12" s="96">
        <f>'2'!CC13</f>
        <v>0.8865463993514443</v>
      </c>
      <c r="BJ12" s="96">
        <f>'3'!Y12</f>
        <v>0.61891746993660557</v>
      </c>
      <c r="BK12" s="96">
        <f>'8'!AO11</f>
        <v>0.62552570359098203</v>
      </c>
      <c r="BL12" s="96">
        <f t="shared" si="14"/>
        <v>0.49177870650300098</v>
      </c>
      <c r="BM12" s="96">
        <f t="shared" si="15"/>
        <v>0.5725361609798878</v>
      </c>
      <c r="BN12" s="96">
        <f>'1'!CK13</f>
        <v>0.25533107043711056</v>
      </c>
      <c r="BO12" s="96">
        <f>'1'!CM13</f>
        <v>0.32635217531606198</v>
      </c>
      <c r="BP12" s="96">
        <f>'2'!CK13</f>
        <v>0.50750085355187502</v>
      </c>
      <c r="BQ12" s="96">
        <f>'2'!CM13</f>
        <v>0.89377376886576088</v>
      </c>
      <c r="BR12" s="96">
        <f>'3'!AB12</f>
        <v>0.39451033557559323</v>
      </c>
      <c r="BS12" s="96">
        <f>'8'!AT11</f>
        <v>0.6209849346219336</v>
      </c>
      <c r="BT12" s="96">
        <f t="shared" si="16"/>
        <v>0.40675633107941345</v>
      </c>
      <c r="BU12" s="96">
        <f t="shared" si="17"/>
        <v>0.4737920645623826</v>
      </c>
      <c r="BV12" s="96">
        <f>'1'!CU13</f>
        <v>0.46424156291496366</v>
      </c>
      <c r="BW12" s="96">
        <f>'1'!CW13</f>
        <v>0.55571774037411803</v>
      </c>
      <c r="BX12" s="96">
        <f>'2'!CU13</f>
        <v>0.44949935251754985</v>
      </c>
      <c r="BY12" s="96">
        <f>'2'!CW13</f>
        <v>0.88878904651741886</v>
      </c>
      <c r="BZ12" s="96">
        <f>'3'!AE12</f>
        <v>0.67472013911482454</v>
      </c>
      <c r="CA12" s="96">
        <f>'8'!AY11</f>
        <v>0.60669934000364734</v>
      </c>
      <c r="CB12" s="96">
        <f t="shared" si="18"/>
        <v>0.55100143019735848</v>
      </c>
      <c r="CC12" s="96">
        <f t="shared" si="19"/>
        <v>0.63152087058100714</v>
      </c>
      <c r="CD12" s="96">
        <f>'1'!DE13</f>
        <v>0.35039525575712183</v>
      </c>
      <c r="CE12" s="96">
        <f>'1'!DG13</f>
        <v>0.43773312214166454</v>
      </c>
      <c r="CF12" s="96">
        <f>'2'!DE13</f>
        <v>0.43574192593018668</v>
      </c>
      <c r="CG12" s="96">
        <f>'2'!DG13</f>
        <v>0.88749082427461068</v>
      </c>
      <c r="CH12" s="96">
        <f>'3'!AH12</f>
        <v>0.73137574902292357</v>
      </c>
      <c r="CI12" s="96">
        <f>'8'!BD11</f>
        <v>0.56488172141358994</v>
      </c>
      <c r="CJ12" s="96">
        <f t="shared" si="20"/>
        <v>0.50779666250499578</v>
      </c>
      <c r="CK12" s="96">
        <f t="shared" si="21"/>
        <v>0.58790669889325531</v>
      </c>
    </row>
    <row r="13" spans="1:90">
      <c r="A13" s="1">
        <v>1989</v>
      </c>
      <c r="B13" s="96">
        <f>'1'!I14</f>
        <v>0.37275642565499323</v>
      </c>
      <c r="C13" s="96">
        <f>'1'!K14</f>
        <v>0.4621118428168276</v>
      </c>
      <c r="D13" s="96">
        <f>'2'!I14</f>
        <v>0.41501609981192555</v>
      </c>
      <c r="E13" s="96">
        <f>'2'!K14</f>
        <v>0.88543606326057778</v>
      </c>
      <c r="F13" s="96">
        <f>'3'!D13</f>
        <v>0.70467632979232586</v>
      </c>
      <c r="G13" s="96">
        <f>'8'!F12</f>
        <v>0.63184722761098078</v>
      </c>
      <c r="H13" s="96">
        <f t="shared" si="0"/>
        <v>0.5247350695940165</v>
      </c>
      <c r="I13" s="96">
        <f t="shared" si="1"/>
        <v>0.60751923280361553</v>
      </c>
      <c r="J13" s="96">
        <f>'1'!S14</f>
        <v>0.25200004773976414</v>
      </c>
      <c r="K13" s="96">
        <f>'1'!U14</f>
        <v>0.32219829688409096</v>
      </c>
      <c r="L13" s="96">
        <f>'2'!S14</f>
        <v>0.37440285572805326</v>
      </c>
      <c r="M13" s="96">
        <f>'2'!U14</f>
        <v>0.88100814267205019</v>
      </c>
      <c r="N13" s="96">
        <f>'3'!G13</f>
        <v>0.53790655553613032</v>
      </c>
      <c r="O13" s="96">
        <f>'8'!K12</f>
        <v>0.57368067504735709</v>
      </c>
      <c r="P13" s="96">
        <f t="shared" si="2"/>
        <v>0.41613711231458284</v>
      </c>
      <c r="Q13" s="96">
        <f t="shared" si="3"/>
        <v>0.49487694066671328</v>
      </c>
      <c r="R13" s="96">
        <f>'1'!AC14</f>
        <v>0.3491849437437558</v>
      </c>
      <c r="S13" s="96">
        <f>'1'!AE14</f>
        <v>0.43639530395644155</v>
      </c>
      <c r="T13" s="96">
        <f>'2'!AC14</f>
        <v>0.30565684426103673</v>
      </c>
      <c r="U13" s="96">
        <f>'2'!AE14</f>
        <v>0.87187449428301145</v>
      </c>
      <c r="V13" s="96">
        <f>'3'!J13</f>
        <v>0.70646904698759294</v>
      </c>
      <c r="W13" s="96">
        <f>'8'!P12</f>
        <v>0.5568934894298565</v>
      </c>
      <c r="X13" s="96">
        <f t="shared" si="4"/>
        <v>0.48608029602796837</v>
      </c>
      <c r="Y13" s="96">
        <f t="shared" si="5"/>
        <v>0.57758620511524017</v>
      </c>
      <c r="Z13" s="96">
        <f>'1'!AM14</f>
        <v>0.42237928984598816</v>
      </c>
      <c r="AA13" s="96">
        <f>'1'!AO14</f>
        <v>0.5140439760704103</v>
      </c>
      <c r="AB13" s="96">
        <f>'2'!AM14</f>
        <v>0.33162317506349176</v>
      </c>
      <c r="AC13" s="96">
        <f>'2'!AO14</f>
        <v>0.87561920500954527</v>
      </c>
      <c r="AD13" s="96">
        <f>'3'!M13</f>
        <v>0.63826863542146617</v>
      </c>
      <c r="AE13" s="96">
        <f>'8'!U12</f>
        <v>0.54495848278571279</v>
      </c>
      <c r="AF13" s="96">
        <f t="shared" si="6"/>
        <v>0.49792081299653917</v>
      </c>
      <c r="AG13" s="96">
        <f t="shared" si="7"/>
        <v>0.58898629048091333</v>
      </c>
      <c r="AH13" s="96">
        <f>'1'!AW14</f>
        <v>0.30878926560856662</v>
      </c>
      <c r="AI13" s="96">
        <f>'1'!AY14</f>
        <v>0.39060927626778774</v>
      </c>
      <c r="AJ13" s="96">
        <f>'2'!AW14</f>
        <v>0.38384287770252057</v>
      </c>
      <c r="AK13" s="96">
        <f>'2'!AY14</f>
        <v>0.88209014379818118</v>
      </c>
      <c r="AL13" s="96">
        <f>'3'!P13</f>
        <v>0.59850792124956786</v>
      </c>
      <c r="AM13" s="96">
        <f>'8'!Z12</f>
        <v>0.5424375507218836</v>
      </c>
      <c r="AN13" s="96">
        <f t="shared" si="8"/>
        <v>0.44713636200654161</v>
      </c>
      <c r="AO13" s="96">
        <f t="shared" si="9"/>
        <v>0.52968909287979615</v>
      </c>
      <c r="AP13" s="96">
        <f>'1'!BG14</f>
        <v>0.28910102656798392</v>
      </c>
      <c r="AQ13" s="96">
        <f>'1'!BI14</f>
        <v>0.36745428754694415</v>
      </c>
      <c r="AR13" s="96">
        <f>'2'!BG14</f>
        <v>0.39818467590803192</v>
      </c>
      <c r="AS13" s="96">
        <f>'2'!BI14</f>
        <v>0.88367060198524405</v>
      </c>
      <c r="AT13" s="96">
        <f>'3'!S13</f>
        <v>0.68300910707687157</v>
      </c>
      <c r="AU13" s="96">
        <f>'8'!AE12</f>
        <v>0.59477360916454858</v>
      </c>
      <c r="AV13" s="96">
        <f t="shared" si="10"/>
        <v>0.47490455727835179</v>
      </c>
      <c r="AW13" s="96">
        <f t="shared" si="11"/>
        <v>0.55479445427765706</v>
      </c>
      <c r="AX13" s="96">
        <f>'1'!BQ14</f>
        <v>0.39504220795683914</v>
      </c>
      <c r="AY13" s="96">
        <f>'1'!BS14</f>
        <v>0.48579208810332852</v>
      </c>
      <c r="AZ13" s="96">
        <f>'2'!BQ14</f>
        <v>0.42330181160353125</v>
      </c>
      <c r="BA13" s="96">
        <f>'2'!BS14</f>
        <v>0.88627251072765523</v>
      </c>
      <c r="BB13" s="96">
        <f>'3'!V13</f>
        <v>0.83576051779935279</v>
      </c>
      <c r="BC13" s="96">
        <f>'8'!AJ12</f>
        <v>0.68380136391235791</v>
      </c>
      <c r="BD13" s="96">
        <f t="shared" si="12"/>
        <v>0.58023753477101647</v>
      </c>
      <c r="BE13" s="96">
        <f t="shared" si="13"/>
        <v>0.66283455674202463</v>
      </c>
      <c r="BF13" s="96">
        <f>'1'!CA14</f>
        <v>0.37519558953137749</v>
      </c>
      <c r="BG13" s="96">
        <f>'1'!CC14</f>
        <v>0.46473304447387564</v>
      </c>
      <c r="BH13" s="96">
        <f>'2'!CA14</f>
        <v>0.42624566624068833</v>
      </c>
      <c r="BI13" s="96">
        <f>'2'!CC14</f>
        <v>0.88656479455221482</v>
      </c>
      <c r="BJ13" s="96">
        <f>'3'!Y13</f>
        <v>0.63892341062621538</v>
      </c>
      <c r="BK13" s="96">
        <f>'8'!AO12</f>
        <v>0.63617277968112262</v>
      </c>
      <c r="BL13" s="96">
        <f t="shared" si="14"/>
        <v>0.51147685001345433</v>
      </c>
      <c r="BM13" s="96">
        <f t="shared" si="15"/>
        <v>0.59332374482160621</v>
      </c>
      <c r="BN13" s="96">
        <f>'1'!CK14</f>
        <v>0.31972428106533335</v>
      </c>
      <c r="BO13" s="96">
        <f>'1'!CM14</f>
        <v>0.40322636078637536</v>
      </c>
      <c r="BP13" s="96">
        <f>'2'!CK14</f>
        <v>0.51188459042513024</v>
      </c>
      <c r="BQ13" s="96">
        <f>'2'!CM14</f>
        <v>0.89412232531034219</v>
      </c>
      <c r="BR13" s="96">
        <f>'3'!AB13</f>
        <v>0.41425576905868483</v>
      </c>
      <c r="BS13" s="96">
        <f>'8'!AT12</f>
        <v>0.60479509873533677</v>
      </c>
      <c r="BT13" s="96">
        <f t="shared" si="16"/>
        <v>0.43384088841715174</v>
      </c>
      <c r="BU13" s="96">
        <f t="shared" si="17"/>
        <v>0.50546549379408978</v>
      </c>
      <c r="BV13" s="96">
        <f>'1'!CU14</f>
        <v>0.47925317230775749</v>
      </c>
      <c r="BW13" s="96">
        <f>'1'!CW14</f>
        <v>0.57022065010006551</v>
      </c>
      <c r="BX13" s="96">
        <f>'2'!CU14</f>
        <v>0.4416186640707821</v>
      </c>
      <c r="BY13" s="96">
        <f>'2'!CW14</f>
        <v>0.88805147743590862</v>
      </c>
      <c r="BZ13" s="96">
        <f>'3'!AE13</f>
        <v>0.59151121156999209</v>
      </c>
      <c r="CA13" s="96">
        <f>'8'!AY12</f>
        <v>0.64062238737444721</v>
      </c>
      <c r="CB13" s="96">
        <f t="shared" si="18"/>
        <v>0.54389653506629099</v>
      </c>
      <c r="CC13" s="96">
        <f t="shared" si="19"/>
        <v>0.62492680751972696</v>
      </c>
      <c r="CD13" s="96">
        <f>'1'!DE14</f>
        <v>0.38215259734358903</v>
      </c>
      <c r="CE13" s="96">
        <f>'1'!DG14</f>
        <v>0.47216915343320115</v>
      </c>
      <c r="CF13" s="96">
        <f>'2'!DE14</f>
        <v>0.44047005448419757</v>
      </c>
      <c r="CG13" s="96">
        <f>'2'!DG14</f>
        <v>0.88794262425455173</v>
      </c>
      <c r="CH13" s="96">
        <f>'3'!AH13</f>
        <v>0.72511738691038952</v>
      </c>
      <c r="CI13" s="96">
        <f>'8'!BD12</f>
        <v>0.5920504287671563</v>
      </c>
      <c r="CJ13" s="96">
        <f t="shared" si="20"/>
        <v>0.52619999830524189</v>
      </c>
      <c r="CK13" s="96">
        <f t="shared" si="21"/>
        <v>0.60695387771812215</v>
      </c>
    </row>
    <row r="14" spans="1:90">
      <c r="A14" s="1">
        <v>1990</v>
      </c>
      <c r="B14" s="96">
        <f>'1'!I15</f>
        <v>0.37731963495895071</v>
      </c>
      <c r="C14" s="96">
        <f>'1'!K15</f>
        <v>0.46700964102891451</v>
      </c>
      <c r="D14" s="96">
        <f>'2'!I15</f>
        <v>0.41151452572739639</v>
      </c>
      <c r="E14" s="96">
        <f>'2'!K15</f>
        <v>0.88507627778536968</v>
      </c>
      <c r="F14" s="96">
        <f>'3'!D14</f>
        <v>0.64230103941212613</v>
      </c>
      <c r="G14" s="96">
        <f>'8'!F13</f>
        <v>0.61782571931130836</v>
      </c>
      <c r="H14" s="96">
        <f t="shared" si="0"/>
        <v>0.50711099623717848</v>
      </c>
      <c r="I14" s="96">
        <f t="shared" si="1"/>
        <v>0.59034317387096147</v>
      </c>
      <c r="J14" s="96">
        <f>'1'!S15</f>
        <v>0.25369267557895969</v>
      </c>
      <c r="K14" s="96">
        <f>'1'!U15</f>
        <v>0.32431135669695976</v>
      </c>
      <c r="L14" s="96">
        <f>'2'!S15</f>
        <v>0.37253335942531496</v>
      </c>
      <c r="M14" s="96">
        <f>'2'!U15</f>
        <v>0.88078970528539346</v>
      </c>
      <c r="N14" s="96">
        <f>'3'!G14</f>
        <v>0.41448851883787069</v>
      </c>
      <c r="O14" s="96">
        <f>'8'!K13</f>
        <v>0.54054883223136019</v>
      </c>
      <c r="P14" s="96">
        <f t="shared" si="2"/>
        <v>0.37748974394142309</v>
      </c>
      <c r="Q14" s="96">
        <f t="shared" si="3"/>
        <v>0.45656285097463101</v>
      </c>
      <c r="R14" s="96">
        <f>'1'!AC15</f>
        <v>0.37106885266865558</v>
      </c>
      <c r="S14" s="96">
        <f>'1'!AE15</f>
        <v>0.46029401482126442</v>
      </c>
      <c r="T14" s="96">
        <f>'2'!AC15</f>
        <v>0.28840979654779259</v>
      </c>
      <c r="U14" s="96">
        <f>'2'!AE15</f>
        <v>0.86913704038719986</v>
      </c>
      <c r="V14" s="96">
        <f>'3'!J14</f>
        <v>0.7464395172860353</v>
      </c>
      <c r="W14" s="96">
        <f>'8'!P13</f>
        <v>0.54810637308047561</v>
      </c>
      <c r="X14" s="96">
        <f t="shared" si="4"/>
        <v>0.50090499331386917</v>
      </c>
      <c r="Y14" s="96">
        <f t="shared" si="5"/>
        <v>0.59466778255885355</v>
      </c>
      <c r="Z14" s="96">
        <f>'1'!AM15</f>
        <v>0.42284745352313885</v>
      </c>
      <c r="AA14" s="96">
        <f>'1'!AO15</f>
        <v>0.51452044998721591</v>
      </c>
      <c r="AB14" s="96">
        <f>'2'!AM15</f>
        <v>0.34062132459962469</v>
      </c>
      <c r="AC14" s="96">
        <f>'2'!AO15</f>
        <v>0.87682602274270371</v>
      </c>
      <c r="AD14" s="96">
        <f>'3'!M14</f>
        <v>0.65654738895033526</v>
      </c>
      <c r="AE14" s="96">
        <f>'8'!U13</f>
        <v>0.54517465755440242</v>
      </c>
      <c r="AF14" s="96">
        <f t="shared" si="6"/>
        <v>0.50363162549540241</v>
      </c>
      <c r="AG14" s="96">
        <f t="shared" si="7"/>
        <v>0.59392129389534121</v>
      </c>
      <c r="AH14" s="96">
        <f>'1'!AW15</f>
        <v>0.30036825317572929</v>
      </c>
      <c r="AI14" s="96">
        <f>'1'!AY15</f>
        <v>0.38077555153369413</v>
      </c>
      <c r="AJ14" s="96">
        <f>'2'!AW15</f>
        <v>0.39199401046065807</v>
      </c>
      <c r="AK14" s="96">
        <f>'2'!AY15</f>
        <v>0.88299741235863871</v>
      </c>
      <c r="AL14" s="96">
        <f>'3'!P14</f>
        <v>0.58266319401745514</v>
      </c>
      <c r="AM14" s="96">
        <f>'8'!Z13</f>
        <v>0.53308596821017473</v>
      </c>
      <c r="AN14" s="96">
        <f t="shared" si="8"/>
        <v>0.43828399287326497</v>
      </c>
      <c r="AO14" s="96">
        <f t="shared" si="9"/>
        <v>0.51954725240624899</v>
      </c>
      <c r="AP14" s="96">
        <f>'1'!BG15</f>
        <v>0.29440789507691323</v>
      </c>
      <c r="AQ14" s="96">
        <f>'1'!BI15</f>
        <v>0.3737522536288776</v>
      </c>
      <c r="AR14" s="96">
        <f>'2'!BG15</f>
        <v>0.40261623956122378</v>
      </c>
      <c r="AS14" s="96">
        <f>'2'!BI15</f>
        <v>0.88414442209747734</v>
      </c>
      <c r="AT14" s="96">
        <f>'3'!S14</f>
        <v>0.64445269015083051</v>
      </c>
      <c r="AU14" s="96">
        <f>'8'!AE13</f>
        <v>0.5778712177255656</v>
      </c>
      <c r="AV14" s="96">
        <f t="shared" si="10"/>
        <v>0.46360575895598671</v>
      </c>
      <c r="AW14" s="96">
        <f t="shared" si="11"/>
        <v>0.54349632063039777</v>
      </c>
      <c r="AX14" s="96">
        <f>'1'!BQ15</f>
        <v>0.3964724359810502</v>
      </c>
      <c r="AY14" s="96">
        <f>'1'!BS15</f>
        <v>0.48729152675378729</v>
      </c>
      <c r="AZ14" s="96">
        <f>'2'!BQ15</f>
        <v>0.42865592395891589</v>
      </c>
      <c r="BA14" s="96">
        <f>'2'!BS15</f>
        <v>0.88680223745350606</v>
      </c>
      <c r="BB14" s="96">
        <f>'3'!V14</f>
        <v>0.76570673530823374</v>
      </c>
      <c r="BC14" s="96">
        <f>'8'!AJ13</f>
        <v>0.64856642270242415</v>
      </c>
      <c r="BD14" s="96">
        <f t="shared" si="12"/>
        <v>0.55502285629097625</v>
      </c>
      <c r="BE14" s="96">
        <f t="shared" si="13"/>
        <v>0.63716512394952995</v>
      </c>
      <c r="BF14" s="96">
        <f>'1'!CA15</f>
        <v>0.38699555268620706</v>
      </c>
      <c r="BG14" s="96">
        <f>'1'!CC15</f>
        <v>0.47731093785867057</v>
      </c>
      <c r="BH14" s="96">
        <f>'2'!CA15</f>
        <v>0.4346040521362789</v>
      </c>
      <c r="BI14" s="96">
        <f>'2'!CC15</f>
        <v>0.8873811889945703</v>
      </c>
      <c r="BJ14" s="96">
        <f>'3'!Y14</f>
        <v>0.55132127004543885</v>
      </c>
      <c r="BK14" s="96">
        <f>'8'!AO13</f>
        <v>0.62502444208751207</v>
      </c>
      <c r="BL14" s="96">
        <f t="shared" si="14"/>
        <v>0.49234505432134845</v>
      </c>
      <c r="BM14" s="96">
        <f t="shared" si="15"/>
        <v>0.57374892207616301</v>
      </c>
      <c r="BN14" s="96">
        <f>'1'!CK15</f>
        <v>0.34712357021117168</v>
      </c>
      <c r="BO14" s="96">
        <f>'1'!CM15</f>
        <v>0.43411235038240242</v>
      </c>
      <c r="BP14" s="96">
        <f>'2'!CK15</f>
        <v>0.50839214663694376</v>
      </c>
      <c r="BQ14" s="96">
        <f>'2'!CM15</f>
        <v>0.89384492754570566</v>
      </c>
      <c r="BR14" s="96">
        <f>'3'!AB14</f>
        <v>0.2619535785385454</v>
      </c>
      <c r="BS14" s="96">
        <f>'8'!AT13</f>
        <v>0.61332762877025349</v>
      </c>
      <c r="BT14" s="96">
        <f t="shared" si="16"/>
        <v>0.4085089445753628</v>
      </c>
      <c r="BU14" s="96">
        <f t="shared" si="17"/>
        <v>0.48184973473473125</v>
      </c>
      <c r="BV14" s="96">
        <f>'1'!CU15</f>
        <v>0.48783885595395077</v>
      </c>
      <c r="BW14" s="96">
        <f>'1'!CW15</f>
        <v>0.57841539771224781</v>
      </c>
      <c r="BX14" s="96">
        <f>'2'!CU15</f>
        <v>0.4529160366954525</v>
      </c>
      <c r="BY14" s="96">
        <f>'2'!CW15</f>
        <v>0.88910390042000098</v>
      </c>
      <c r="BZ14" s="96">
        <f>'3'!AE14</f>
        <v>0.6396291244611233</v>
      </c>
      <c r="CA14" s="96">
        <f>'8'!AY13</f>
        <v>0.6382897888046154</v>
      </c>
      <c r="CB14" s="96">
        <f t="shared" si="18"/>
        <v>0.55990687436756026</v>
      </c>
      <c r="CC14" s="96">
        <f t="shared" si="19"/>
        <v>0.63975627744333385</v>
      </c>
      <c r="CD14" s="96">
        <f>'1'!DE15</f>
        <v>0.40332574645623259</v>
      </c>
      <c r="CE14" s="96">
        <f>'1'!DG15</f>
        <v>0.49444330589227509</v>
      </c>
      <c r="CF14" s="96">
        <f>'2'!DE15</f>
        <v>0.44734982767407339</v>
      </c>
      <c r="CG14" s="96">
        <f>'2'!DG15</f>
        <v>0.88858945460738592</v>
      </c>
      <c r="CH14" s="96">
        <f>'3'!AH14</f>
        <v>0.56685743971371871</v>
      </c>
      <c r="CI14" s="96">
        <f>'8'!BD13</f>
        <v>0.62094436482320736</v>
      </c>
      <c r="CJ14" s="96">
        <f t="shared" si="20"/>
        <v>0.50301573248413189</v>
      </c>
      <c r="CK14" s="96">
        <f t="shared" si="21"/>
        <v>0.58358671895188019</v>
      </c>
    </row>
    <row r="15" spans="1:90">
      <c r="A15" s="1">
        <v>1991</v>
      </c>
      <c r="B15" s="96">
        <f>'1'!I16</f>
        <v>0.3766366423781744</v>
      </c>
      <c r="C15" s="96">
        <f>'1'!K16</f>
        <v>0.46627819954578292</v>
      </c>
      <c r="D15" s="96">
        <f>'2'!I16</f>
        <v>0.40085204498174626</v>
      </c>
      <c r="E15" s="96">
        <f>'2'!K16</f>
        <v>0.88395658815445022</v>
      </c>
      <c r="F15" s="96">
        <f>'3'!D15</f>
        <v>0.63838285348393542</v>
      </c>
      <c r="G15" s="96">
        <f>'8'!F14</f>
        <v>0.58165041354443769</v>
      </c>
      <c r="H15" s="96">
        <f t="shared" si="0"/>
        <v>0.49574817820653772</v>
      </c>
      <c r="I15" s="96">
        <f t="shared" si="1"/>
        <v>0.57991525539085143</v>
      </c>
      <c r="J15" s="96">
        <f>'1'!S16</f>
        <v>0.24430548504057278</v>
      </c>
      <c r="K15" s="96">
        <f>'1'!U16</f>
        <v>0.31253183617381181</v>
      </c>
      <c r="L15" s="96">
        <f>'2'!S16</f>
        <v>0.36886023246826799</v>
      </c>
      <c r="M15" s="96">
        <f>'2'!U16</f>
        <v>0.88035638307697106</v>
      </c>
      <c r="N15" s="96">
        <f>'3'!G15</f>
        <v>0.41585583470425025</v>
      </c>
      <c r="O15" s="96">
        <f>'8'!K14</f>
        <v>0.52000191535833051</v>
      </c>
      <c r="P15" s="96">
        <f t="shared" si="2"/>
        <v>0.3685726547787011</v>
      </c>
      <c r="Q15" s="96">
        <f t="shared" si="3"/>
        <v>0.4470128102928671</v>
      </c>
      <c r="R15" s="96">
        <f>'1'!AC16</f>
        <v>0.36170569130855174</v>
      </c>
      <c r="S15" s="96">
        <f>'1'!AE16</f>
        <v>0.45014346434611568</v>
      </c>
      <c r="T15" s="96">
        <f>'2'!AC16</f>
        <v>0.26361400716850186</v>
      </c>
      <c r="U15" s="96">
        <f>'2'!AE16</f>
        <v>0.86476840685455558</v>
      </c>
      <c r="V15" s="96">
        <f>'3'!J15</f>
        <v>0.69764289778658983</v>
      </c>
      <c r="W15" s="96">
        <f>'8'!P14</f>
        <v>0.50147452293164196</v>
      </c>
      <c r="X15" s="96">
        <f t="shared" si="4"/>
        <v>0.47082303241982881</v>
      </c>
      <c r="Y15" s="96">
        <f t="shared" si="5"/>
        <v>0.56631358160345979</v>
      </c>
      <c r="Z15" s="96">
        <f>'1'!AM16</f>
        <v>0.41721809167392021</v>
      </c>
      <c r="AA15" s="96">
        <f>'1'!AO16</f>
        <v>0.50877500990289137</v>
      </c>
      <c r="AB15" s="96">
        <f>'2'!AM16</f>
        <v>0.33672987410000338</v>
      </c>
      <c r="AC15" s="96">
        <f>'2'!AO16</f>
        <v>0.87630937105587237</v>
      </c>
      <c r="AD15" s="96">
        <f>'3'!M15</f>
        <v>0.62914131813390628</v>
      </c>
      <c r="AE15" s="96">
        <f>'8'!U14</f>
        <v>0.53708418743143416</v>
      </c>
      <c r="AF15" s="96">
        <f t="shared" si="6"/>
        <v>0.49211660047090355</v>
      </c>
      <c r="AG15" s="96">
        <f t="shared" si="7"/>
        <v>0.58269731745807896</v>
      </c>
      <c r="AH15" s="96">
        <f>'1'!AW16</f>
        <v>0.29974750466505723</v>
      </c>
      <c r="AI15" s="96">
        <f>'1'!AY16</f>
        <v>0.38004655751715499</v>
      </c>
      <c r="AJ15" s="96">
        <f>'2'!AW16</f>
        <v>0.38503338720766733</v>
      </c>
      <c r="AK15" s="96">
        <f>'2'!AY16</f>
        <v>0.88222417823651589</v>
      </c>
      <c r="AL15" s="96">
        <f>'3'!P15</f>
        <v>0.5742769250195966</v>
      </c>
      <c r="AM15" s="96">
        <f>'8'!Z14</f>
        <v>0.51440335355323774</v>
      </c>
      <c r="AN15" s="96">
        <f t="shared" si="8"/>
        <v>0.4305724102299982</v>
      </c>
      <c r="AO15" s="96">
        <f t="shared" si="9"/>
        <v>0.51241111047372212</v>
      </c>
      <c r="AP15" s="96">
        <f>'1'!BG16</f>
        <v>0.28397861529250679</v>
      </c>
      <c r="AQ15" s="96">
        <f>'1'!BI16</f>
        <v>0.36133473463097249</v>
      </c>
      <c r="AR15" s="96">
        <f>'2'!BG16</f>
        <v>0.40011585070517919</v>
      </c>
      <c r="AS15" s="96">
        <f>'2'!BI16</f>
        <v>0.88387789667364203</v>
      </c>
      <c r="AT15" s="96">
        <f>'3'!S15</f>
        <v>0.60369349630574143</v>
      </c>
      <c r="AU15" s="96">
        <f>'8'!AE14</f>
        <v>0.55545077271052712</v>
      </c>
      <c r="AV15" s="96">
        <f t="shared" si="10"/>
        <v>0.4433890984415878</v>
      </c>
      <c r="AW15" s="96">
        <f t="shared" si="11"/>
        <v>0.52270775077382037</v>
      </c>
      <c r="AX15" s="96">
        <f>'1'!BQ16</f>
        <v>0.40639334750637551</v>
      </c>
      <c r="AY15" s="96">
        <f>'1'!BS16</f>
        <v>0.49762687043006887</v>
      </c>
      <c r="AZ15" s="96">
        <f>'2'!BQ16</f>
        <v>0.42718780898881697</v>
      </c>
      <c r="BA15" s="96">
        <f>'2'!BS16</f>
        <v>0.88665780641098957</v>
      </c>
      <c r="BB15" s="96">
        <f>'3'!V15</f>
        <v>0.73344326474878163</v>
      </c>
      <c r="BC15" s="96">
        <f>'8'!AJ14</f>
        <v>0.58901431652747027</v>
      </c>
      <c r="BD15" s="96">
        <f t="shared" si="12"/>
        <v>0.53589051522049491</v>
      </c>
      <c r="BE15" s="96">
        <f t="shared" si="13"/>
        <v>0.61833092413218949</v>
      </c>
      <c r="BF15" s="96">
        <f>'1'!CA16</f>
        <v>0.37178907150566709</v>
      </c>
      <c r="BG15" s="96">
        <f>'1'!CC16</f>
        <v>0.46107025586041889</v>
      </c>
      <c r="BH15" s="96">
        <f>'2'!CA16</f>
        <v>0.43105585945330682</v>
      </c>
      <c r="BI15" s="96">
        <f>'2'!CC16</f>
        <v>0.88703702250156813</v>
      </c>
      <c r="BJ15" s="96">
        <f>'3'!Y15</f>
        <v>0.55398635816971931</v>
      </c>
      <c r="BK15" s="96">
        <f>'8'!AO14</f>
        <v>0.61754093039027469</v>
      </c>
      <c r="BL15" s="96">
        <f t="shared" si="14"/>
        <v>0.48470303668759596</v>
      </c>
      <c r="BM15" s="96">
        <f t="shared" si="15"/>
        <v>0.56601362673432287</v>
      </c>
      <c r="BN15" s="96">
        <f>'1'!CK16</f>
        <v>0.3256750759904109</v>
      </c>
      <c r="BO15" s="96">
        <f>'1'!CM16</f>
        <v>0.41002167564145153</v>
      </c>
      <c r="BP15" s="96">
        <f>'2'!CK16</f>
        <v>0.48175269090610651</v>
      </c>
      <c r="BQ15" s="96">
        <f>'2'!CM16</f>
        <v>0.89165083236735321</v>
      </c>
      <c r="BR15" s="96">
        <f>'3'!AB15</f>
        <v>0.34104878033264141</v>
      </c>
      <c r="BS15" s="96">
        <f>'8'!AT14</f>
        <v>0.59231008197761648</v>
      </c>
      <c r="BT15" s="96">
        <f t="shared" si="16"/>
        <v>0.41178501506433951</v>
      </c>
      <c r="BU15" s="96">
        <f t="shared" si="17"/>
        <v>0.48651346907088044</v>
      </c>
      <c r="BV15" s="96">
        <f>'1'!CU16</f>
        <v>0.47333310939866058</v>
      </c>
      <c r="BW15" s="96">
        <f>'1'!CW16</f>
        <v>0.56452802953365522</v>
      </c>
      <c r="BX15" s="96">
        <f>'2'!CU16</f>
        <v>0.40887782134463657</v>
      </c>
      <c r="BY15" s="96">
        <f>'2'!CW16</f>
        <v>0.88480281458671295</v>
      </c>
      <c r="BZ15" s="96">
        <f>'3'!AE15</f>
        <v>0.6245833985257776</v>
      </c>
      <c r="CA15" s="96">
        <f>'8'!AY14</f>
        <v>0.61059124625952665</v>
      </c>
      <c r="CB15" s="96">
        <f t="shared" si="18"/>
        <v>0.53901468709025391</v>
      </c>
      <c r="CC15" s="96">
        <f t="shared" si="19"/>
        <v>0.62308515446845947</v>
      </c>
      <c r="CD15" s="96">
        <f>'1'!DE16</f>
        <v>0.40752940257113168</v>
      </c>
      <c r="CE15" s="96">
        <f>'1'!DG16</f>
        <v>0.49880312694162771</v>
      </c>
      <c r="CF15" s="96">
        <f>'2'!DE16</f>
        <v>0.438368701745944</v>
      </c>
      <c r="CG15" s="96">
        <f>'2'!DG16</f>
        <v>0.88774257086680552</v>
      </c>
      <c r="CH15" s="96">
        <f>'3'!AH15</f>
        <v>0.6964236340359955</v>
      </c>
      <c r="CI15" s="96">
        <f>'8'!BD14</f>
        <v>0.60545948403715544</v>
      </c>
      <c r="CJ15" s="96">
        <f t="shared" si="20"/>
        <v>0.53231941072133482</v>
      </c>
      <c r="CK15" s="96">
        <f t="shared" si="21"/>
        <v>0.61376628738161942</v>
      </c>
    </row>
    <row r="16" spans="1:90">
      <c r="A16" s="1">
        <v>1992</v>
      </c>
      <c r="B16" s="96">
        <f>'1'!I17</f>
        <v>0.39488929667151385</v>
      </c>
      <c r="C16" s="96">
        <f>'1'!K17</f>
        <v>0.48563163489270711</v>
      </c>
      <c r="D16" s="96">
        <f>'2'!I17</f>
        <v>0.39735310104753047</v>
      </c>
      <c r="E16" s="96">
        <f>'2'!K17</f>
        <v>0.88358094779350138</v>
      </c>
      <c r="F16" s="96">
        <f>'3'!D16</f>
        <v>0.63011305315076216</v>
      </c>
      <c r="G16" s="96">
        <f>'8'!F15</f>
        <v>0.57081554549656666</v>
      </c>
      <c r="H16" s="96">
        <f t="shared" si="0"/>
        <v>0.49792317843519079</v>
      </c>
      <c r="I16" s="96">
        <f t="shared" si="1"/>
        <v>0.5828428983982652</v>
      </c>
      <c r="J16" s="96">
        <f>'1'!S17</f>
        <v>0.24658116544072414</v>
      </c>
      <c r="K16" s="96">
        <f>'1'!U17</f>
        <v>0.31540112857437674</v>
      </c>
      <c r="L16" s="96">
        <f>'2'!S17</f>
        <v>0.36689763307380535</v>
      </c>
      <c r="M16" s="96">
        <f>'2'!U17</f>
        <v>0.88012256280999868</v>
      </c>
      <c r="N16" s="96">
        <f>'3'!G16</f>
        <v>0.29586880357446038</v>
      </c>
      <c r="O16" s="96">
        <f>'8'!K15</f>
        <v>0.48990031747410206</v>
      </c>
      <c r="P16" s="96">
        <f t="shared" si="2"/>
        <v>0.33176450974581084</v>
      </c>
      <c r="Q16" s="96">
        <f t="shared" si="3"/>
        <v>0.4106149879728912</v>
      </c>
      <c r="R16" s="96">
        <f>'1'!AC17</f>
        <v>0.42507056992406506</v>
      </c>
      <c r="S16" s="96">
        <f>'1'!AE17</f>
        <v>0.51677972088063484</v>
      </c>
      <c r="T16" s="96">
        <f>'2'!AC17</f>
        <v>0.23839520554542451</v>
      </c>
      <c r="U16" s="96">
        <f>'2'!AE17</f>
        <v>0.85965998023807622</v>
      </c>
      <c r="V16" s="96">
        <f>'3'!J16</f>
        <v>0.7429511213610539</v>
      </c>
      <c r="W16" s="96">
        <f>'8'!P15</f>
        <v>0.4945437386931868</v>
      </c>
      <c r="X16" s="96">
        <f t="shared" si="4"/>
        <v>0.50324146353772869</v>
      </c>
      <c r="Y16" s="96">
        <f t="shared" si="5"/>
        <v>0.60205160138962177</v>
      </c>
      <c r="Z16" s="96">
        <f>'1'!AM17</f>
        <v>0.44191334381795516</v>
      </c>
      <c r="AA16" s="96">
        <f>'1'!AO17</f>
        <v>0.53372136852630259</v>
      </c>
      <c r="AB16" s="96">
        <f>'2'!AM17</f>
        <v>0.32650889084197271</v>
      </c>
      <c r="AC16" s="96">
        <f>'2'!AO17</f>
        <v>0.87491363806110722</v>
      </c>
      <c r="AD16" s="96">
        <f>'3'!M16</f>
        <v>0.64036615917687256</v>
      </c>
      <c r="AE16" s="96">
        <f>'8'!U15</f>
        <v>0.51596147871778619</v>
      </c>
      <c r="AF16" s="96">
        <f t="shared" si="6"/>
        <v>0.49849813608504401</v>
      </c>
      <c r="AG16" s="96">
        <f t="shared" si="7"/>
        <v>0.59006182069029645</v>
      </c>
      <c r="AH16" s="96">
        <f>'1'!AW17</f>
        <v>0.30440825756747508</v>
      </c>
      <c r="AI16" s="96">
        <f>'1'!AY17</f>
        <v>0.38550621429738557</v>
      </c>
      <c r="AJ16" s="96">
        <f>'2'!AW17</f>
        <v>0.37427569253682041</v>
      </c>
      <c r="AK16" s="96">
        <f>'2'!AY17</f>
        <v>0.8809933290856985</v>
      </c>
      <c r="AL16" s="96">
        <f>'3'!P16</f>
        <v>0.59371436358940921</v>
      </c>
      <c r="AM16" s="96">
        <f>'8'!Z15</f>
        <v>0.48357778524471107</v>
      </c>
      <c r="AN16" s="96">
        <f t="shared" si="8"/>
        <v>0.42851390948920209</v>
      </c>
      <c r="AO16" s="96">
        <f t="shared" si="9"/>
        <v>0.5116248558360541</v>
      </c>
      <c r="AP16" s="96">
        <f>'1'!BG17</f>
        <v>0.30271710291683318</v>
      </c>
      <c r="AQ16" s="96">
        <f>'1'!BI17</f>
        <v>0.3835288596440426</v>
      </c>
      <c r="AR16" s="96">
        <f>'2'!BG17</f>
        <v>0.39966604834785158</v>
      </c>
      <c r="AS16" s="96">
        <f>'2'!BI17</f>
        <v>0.88382972744667265</v>
      </c>
      <c r="AT16" s="96">
        <f>'3'!S16</f>
        <v>0.65652420774750908</v>
      </c>
      <c r="AU16" s="96">
        <f>'8'!AE15</f>
        <v>0.54169430571504795</v>
      </c>
      <c r="AV16" s="96">
        <f t="shared" si="10"/>
        <v>0.46060807436715767</v>
      </c>
      <c r="AW16" s="96">
        <f t="shared" si="11"/>
        <v>0.54134914496792363</v>
      </c>
      <c r="AX16" s="96">
        <f>'1'!BQ17</f>
        <v>0.43299339110018692</v>
      </c>
      <c r="AY16" s="96">
        <f>'1'!BS17</f>
        <v>0.5247872935262401</v>
      </c>
      <c r="AZ16" s="96">
        <f>'2'!BQ17</f>
        <v>0.42340563880142795</v>
      </c>
      <c r="BA16" s="96">
        <f>'2'!BS17</f>
        <v>0.88628286231179598</v>
      </c>
      <c r="BB16" s="96">
        <f>'3'!V16</f>
        <v>0.71861926064176262</v>
      </c>
      <c r="BC16" s="96">
        <f>'8'!AJ15</f>
        <v>0.5828785941094704</v>
      </c>
      <c r="BD16" s="96">
        <f t="shared" si="12"/>
        <v>0.54091238400802588</v>
      </c>
      <c r="BE16" s="96">
        <f t="shared" si="13"/>
        <v>0.62391766732948395</v>
      </c>
      <c r="BF16" s="96">
        <f>'1'!CA17</f>
        <v>0.38019872414027361</v>
      </c>
      <c r="BG16" s="96">
        <f>'1'!CC17</f>
        <v>0.47008668883820687</v>
      </c>
      <c r="BH16" s="96">
        <f>'2'!CA17</f>
        <v>0.42577543590641259</v>
      </c>
      <c r="BI16" s="96">
        <f>'2'!CC17</f>
        <v>0.88651827600735811</v>
      </c>
      <c r="BJ16" s="96">
        <f>'3'!Y16</f>
        <v>0.54179874700872466</v>
      </c>
      <c r="BK16" s="96">
        <f>'8'!AO15</f>
        <v>0.60570812330422297</v>
      </c>
      <c r="BL16" s="96">
        <f t="shared" si="14"/>
        <v>0.48153375082498762</v>
      </c>
      <c r="BM16" s="96">
        <f t="shared" si="15"/>
        <v>0.56356322071425546</v>
      </c>
      <c r="BN16" s="96">
        <f>'1'!CK17</f>
        <v>0.3055315311164114</v>
      </c>
      <c r="BO16" s="96">
        <f>'1'!CM17</f>
        <v>0.38681727647485725</v>
      </c>
      <c r="BP16" s="96">
        <f>'2'!CK17</f>
        <v>0.46813410781396431</v>
      </c>
      <c r="BQ16" s="96">
        <f>'2'!CM17</f>
        <v>0.8904718087739828</v>
      </c>
      <c r="BR16" s="96">
        <f>'3'!AB16</f>
        <v>0.35264984704607266</v>
      </c>
      <c r="BS16" s="96">
        <f>'8'!AT15</f>
        <v>0.58864903826701553</v>
      </c>
      <c r="BT16" s="96">
        <f t="shared" si="16"/>
        <v>0.40435074455623304</v>
      </c>
      <c r="BU16" s="96">
        <f t="shared" si="17"/>
        <v>0.47909881279561323</v>
      </c>
      <c r="BV16" s="96">
        <f>'1'!CU17</f>
        <v>0.46337010939200796</v>
      </c>
      <c r="BW16" s="96">
        <f>'1'!CW17</f>
        <v>0.55486887079126224</v>
      </c>
      <c r="BX16" s="96">
        <f>'2'!CU17</f>
        <v>0.38408569206583631</v>
      </c>
      <c r="BY16" s="96">
        <f>'2'!CW17</f>
        <v>0.88211752429654666</v>
      </c>
      <c r="BZ16" s="96">
        <f>'3'!AE16</f>
        <v>0.49704518435042866</v>
      </c>
      <c r="CA16" s="96">
        <f>'8'!AY15</f>
        <v>0.5994610713124402</v>
      </c>
      <c r="CB16" s="96">
        <f t="shared" si="18"/>
        <v>0.49788317687910405</v>
      </c>
      <c r="CC16" s="96">
        <f t="shared" si="19"/>
        <v>0.58428586466187682</v>
      </c>
      <c r="CD16" s="96">
        <f>'1'!DE17</f>
        <v>0.42828806992049806</v>
      </c>
      <c r="CE16" s="96">
        <f>'1'!DG17</f>
        <v>0.52003991144523609</v>
      </c>
      <c r="CF16" s="96">
        <f>'2'!DE17</f>
        <v>0.42606022223610407</v>
      </c>
      <c r="CG16" s="96">
        <f>'2'!DG17</f>
        <v>0.8865464567285023</v>
      </c>
      <c r="CH16" s="96">
        <f>'3'!AH16</f>
        <v>0.63445915358031513</v>
      </c>
      <c r="CI16" s="96">
        <f>'8'!BD15</f>
        <v>0.59593122509141216</v>
      </c>
      <c r="CJ16" s="96">
        <f t="shared" si="20"/>
        <v>0.52151884485974143</v>
      </c>
      <c r="CK16" s="96">
        <f t="shared" si="21"/>
        <v>0.60426820491887656</v>
      </c>
    </row>
    <row r="17" spans="1:89">
      <c r="A17" s="1">
        <v>1993</v>
      </c>
      <c r="B17" s="96">
        <f>'1'!I18</f>
        <v>0.40082431209695057</v>
      </c>
      <c r="C17" s="96">
        <f>'1'!K18</f>
        <v>0.49183926511742859</v>
      </c>
      <c r="D17" s="96">
        <f>'2'!I18</f>
        <v>0.40220280136507569</v>
      </c>
      <c r="E17" s="96">
        <f>'2'!K18</f>
        <v>0.88410049657787648</v>
      </c>
      <c r="F17" s="96">
        <f>'3'!D17</f>
        <v>0.64865820296194854</v>
      </c>
      <c r="G17" s="96">
        <f>'8'!F16</f>
        <v>0.56079876390661454</v>
      </c>
      <c r="H17" s="96">
        <f t="shared" si="0"/>
        <v>0.50291424669242857</v>
      </c>
      <c r="I17" s="96">
        <f t="shared" si="1"/>
        <v>0.5875099974218998</v>
      </c>
      <c r="J17" s="96">
        <f>'1'!S18</f>
        <v>0.24122706395988311</v>
      </c>
      <c r="K17" s="96">
        <f>'1'!U18</f>
        <v>0.30863634585743877</v>
      </c>
      <c r="L17" s="96">
        <f>'2'!S18</f>
        <v>0.364905072518245</v>
      </c>
      <c r="M17" s="96">
        <f>'2'!U18</f>
        <v>0.87988351159015887</v>
      </c>
      <c r="N17" s="96">
        <f>'3'!G17</f>
        <v>0.45852766533268963</v>
      </c>
      <c r="O17" s="96">
        <f>'8'!K16</f>
        <v>0.48905214002072334</v>
      </c>
      <c r="P17" s="96">
        <f t="shared" si="2"/>
        <v>0.36987628417413099</v>
      </c>
      <c r="Q17" s="96">
        <f t="shared" si="3"/>
        <v>0.44833784084034461</v>
      </c>
      <c r="R17" s="96">
        <f>'1'!AC18</f>
        <v>0.29170784877156192</v>
      </c>
      <c r="S17" s="96">
        <f>'1'!AE18</f>
        <v>0.37055325344359347</v>
      </c>
      <c r="T17" s="96">
        <f>'2'!AC18</f>
        <v>0.2183412849252894</v>
      </c>
      <c r="U17" s="96">
        <f>'2'!AE18</f>
        <v>0.85496514086955056</v>
      </c>
      <c r="V17" s="96">
        <f>'3'!J17</f>
        <v>0.85755441190953885</v>
      </c>
      <c r="W17" s="96">
        <f>'8'!P16</f>
        <v>0.51182679188271973</v>
      </c>
      <c r="X17" s="96">
        <f t="shared" si="4"/>
        <v>0.48086256894921836</v>
      </c>
      <c r="Y17" s="96">
        <f t="shared" si="5"/>
        <v>0.57606311641245711</v>
      </c>
      <c r="Z17" s="96">
        <f>'1'!AM18</f>
        <v>0.45708275330793446</v>
      </c>
      <c r="AA17" s="96">
        <f>'1'!AO18</f>
        <v>0.54872151314458717</v>
      </c>
      <c r="AB17" s="96">
        <f>'2'!AM18</f>
        <v>0.32244666431393398</v>
      </c>
      <c r="AC17" s="96">
        <f>'2'!AO18</f>
        <v>0.87434255695614138</v>
      </c>
      <c r="AD17" s="96">
        <f>'3'!M17</f>
        <v>0.61138414166862765</v>
      </c>
      <c r="AE17" s="96">
        <f>'8'!U16</f>
        <v>0.48973721885045435</v>
      </c>
      <c r="AF17" s="96">
        <f t="shared" si="6"/>
        <v>0.4903581078843377</v>
      </c>
      <c r="AG17" s="96">
        <f t="shared" si="7"/>
        <v>0.58220320108321955</v>
      </c>
      <c r="AH17" s="96">
        <f>'1'!AW18</f>
        <v>0.3264580059586501</v>
      </c>
      <c r="AI17" s="96">
        <f>'1'!AY18</f>
        <v>0.41091205261836894</v>
      </c>
      <c r="AJ17" s="96">
        <f>'2'!AW18</f>
        <v>0.36314492477710286</v>
      </c>
      <c r="AK17" s="96">
        <f>'2'!AY18</f>
        <v>0.87967093194786117</v>
      </c>
      <c r="AL17" s="96">
        <f>'3'!P17</f>
        <v>0.58969317509979324</v>
      </c>
      <c r="AM17" s="96">
        <f>'8'!Z16</f>
        <v>0.49416289356696108</v>
      </c>
      <c r="AN17" s="96">
        <f t="shared" si="8"/>
        <v>0.43786171202785895</v>
      </c>
      <c r="AO17" s="96">
        <f t="shared" si="9"/>
        <v>0.52329593140882236</v>
      </c>
      <c r="AP17" s="96">
        <f>'1'!BG18</f>
        <v>0.30850318201729071</v>
      </c>
      <c r="AQ17" s="96">
        <f>'1'!BI18</f>
        <v>0.39027689037877095</v>
      </c>
      <c r="AR17" s="96">
        <f>'2'!BG18</f>
        <v>0.39888416084648326</v>
      </c>
      <c r="AS17" s="96">
        <f>'2'!BI18</f>
        <v>0.88374583205860002</v>
      </c>
      <c r="AT17" s="96">
        <f>'3'!S17</f>
        <v>0.59328551133712371</v>
      </c>
      <c r="AU17" s="96">
        <f>'8'!AE16</f>
        <v>0.513450157704055</v>
      </c>
      <c r="AV17" s="96">
        <f t="shared" si="10"/>
        <v>0.43997360615185932</v>
      </c>
      <c r="AW17" s="96">
        <f t="shared" si="11"/>
        <v>0.521169256617663</v>
      </c>
      <c r="AX17" s="96">
        <f>'1'!BQ18</f>
        <v>0.44025597033783359</v>
      </c>
      <c r="AY17" s="96">
        <f>'1'!BS18</f>
        <v>0.53206781383478685</v>
      </c>
      <c r="AZ17" s="96">
        <f>'2'!BQ18</f>
        <v>0.41989415119795015</v>
      </c>
      <c r="BA17" s="96">
        <f>'2'!BS18</f>
        <v>0.88593100026600313</v>
      </c>
      <c r="BB17" s="96">
        <f>'3'!V17</f>
        <v>0.74594952367354472</v>
      </c>
      <c r="BC17" s="96">
        <f>'8'!AJ16</f>
        <v>0.57123845331461298</v>
      </c>
      <c r="BD17" s="96">
        <f t="shared" si="12"/>
        <v>0.54738879750196789</v>
      </c>
      <c r="BE17" s="96">
        <f t="shared" si="13"/>
        <v>0.63071721980755446</v>
      </c>
      <c r="BF17" s="96">
        <f>'1'!CA18</f>
        <v>0.37809764137880475</v>
      </c>
      <c r="BG17" s="96">
        <f>'1'!CC18</f>
        <v>0.4678421398912686</v>
      </c>
      <c r="BH17" s="96">
        <f>'2'!CA18</f>
        <v>0.42114833995707579</v>
      </c>
      <c r="BI17" s="96">
        <f>'2'!CC18</f>
        <v>0.88605709357758966</v>
      </c>
      <c r="BJ17" s="96">
        <f>'3'!Y17</f>
        <v>0.57741797800255379</v>
      </c>
      <c r="BK17" s="96">
        <f>'8'!AO16</f>
        <v>0.60293517990986634</v>
      </c>
      <c r="BL17" s="96">
        <f t="shared" si="14"/>
        <v>0.48844218002533452</v>
      </c>
      <c r="BM17" s="96">
        <f t="shared" si="15"/>
        <v>0.5708308547923715</v>
      </c>
      <c r="BN17" s="96">
        <f>'1'!CK18</f>
        <v>0.34551464592362213</v>
      </c>
      <c r="BO17" s="96">
        <f>'1'!CM18</f>
        <v>0.43232660003713935</v>
      </c>
      <c r="BP17" s="96">
        <f>'2'!CK18</f>
        <v>0.45500868592283922</v>
      </c>
      <c r="BQ17" s="96">
        <f>'2'!CM18</f>
        <v>0.88929530785521438</v>
      </c>
      <c r="BR17" s="96">
        <f>'3'!AB17</f>
        <v>0.4503890000886438</v>
      </c>
      <c r="BS17" s="96">
        <f>'8'!AT16</f>
        <v>0.57456166626018446</v>
      </c>
      <c r="BT17" s="96">
        <f t="shared" si="16"/>
        <v>0.43994439354893983</v>
      </c>
      <c r="BU17" s="96">
        <f t="shared" si="17"/>
        <v>0.5180978373875843</v>
      </c>
      <c r="BV17" s="96">
        <f>'1'!CU18</f>
        <v>0.48304936023208733</v>
      </c>
      <c r="BW17" s="96">
        <f>'1'!CW18</f>
        <v>0.57385284292245498</v>
      </c>
      <c r="BX17" s="96">
        <f>'2'!CU18</f>
        <v>0.39477955380340402</v>
      </c>
      <c r="BY17" s="96">
        <f>'2'!CW18</f>
        <v>0.88330197520206677</v>
      </c>
      <c r="BZ17" s="96">
        <f>'3'!AE17</f>
        <v>0.65531690969869727</v>
      </c>
      <c r="CA17" s="96">
        <f>'8'!AY16</f>
        <v>0.61388522545287694</v>
      </c>
      <c r="CB17" s="96">
        <f t="shared" si="18"/>
        <v>0.54999823326106889</v>
      </c>
      <c r="CC17" s="96">
        <f t="shared" si="19"/>
        <v>0.63517186847708229</v>
      </c>
      <c r="CD17" s="96">
        <f>'1'!DE18</f>
        <v>0.43692380020400151</v>
      </c>
      <c r="CE17" s="96">
        <f>'1'!DG18</f>
        <v>0.52873444721726093</v>
      </c>
      <c r="CF17" s="96">
        <f>'2'!DE18</f>
        <v>0.42143567190877873</v>
      </c>
      <c r="CG17" s="96">
        <f>'2'!DG18</f>
        <v>0.88608591537071779</v>
      </c>
      <c r="CH17" s="96">
        <f>'3'!AH17</f>
        <v>0.6663458358187484</v>
      </c>
      <c r="CI17" s="96">
        <f>'8'!BD16</f>
        <v>0.59641951181814112</v>
      </c>
      <c r="CJ17" s="96">
        <f t="shared" si="20"/>
        <v>0.53260442418170084</v>
      </c>
      <c r="CK17" s="96">
        <f t="shared" si="21"/>
        <v>0.61579370733319849</v>
      </c>
    </row>
    <row r="18" spans="1:89">
      <c r="A18" s="1">
        <v>1994</v>
      </c>
      <c r="B18" s="96">
        <f>'1'!I19</f>
        <v>0.41404965088172713</v>
      </c>
      <c r="C18" s="96">
        <f>'1'!K19</f>
        <v>0.50552564345529916</v>
      </c>
      <c r="D18" s="96">
        <f>'2'!I19</f>
        <v>0.40913913918221012</v>
      </c>
      <c r="E18" s="96">
        <f>'2'!K19</f>
        <v>0.88483001560137864</v>
      </c>
      <c r="F18" s="96">
        <f>'3'!D18</f>
        <v>0.63350339783919385</v>
      </c>
      <c r="G18" s="96">
        <f>'8'!F17</f>
        <v>0.56334687823018237</v>
      </c>
      <c r="H18" s="96">
        <f t="shared" si="0"/>
        <v>0.50574634328825596</v>
      </c>
      <c r="I18" s="96">
        <f t="shared" si="1"/>
        <v>0.58990582795960167</v>
      </c>
      <c r="J18" s="96">
        <f>'1'!S19</f>
        <v>0.25506165054169522</v>
      </c>
      <c r="K18" s="96">
        <f>'1'!U19</f>
        <v>0.32601688610949692</v>
      </c>
      <c r="L18" s="96">
        <f>'2'!S19</f>
        <v>0.37424692888492489</v>
      </c>
      <c r="M18" s="96">
        <f>'2'!U19</f>
        <v>0.88098997743168805</v>
      </c>
      <c r="N18" s="96">
        <f>'3'!G18</f>
        <v>0.44350587080090897</v>
      </c>
      <c r="O18" s="96">
        <f>'8'!K17</f>
        <v>0.48754592297480381</v>
      </c>
      <c r="P18" s="96">
        <f t="shared" si="2"/>
        <v>0.37221230154909879</v>
      </c>
      <c r="Q18" s="96">
        <f t="shared" si="3"/>
        <v>0.4512687006308958</v>
      </c>
      <c r="R18" s="96">
        <f>'1'!AC19</f>
        <v>0.28621326820327064</v>
      </c>
      <c r="S18" s="96">
        <f>'1'!AE19</f>
        <v>0.36400931614827553</v>
      </c>
      <c r="T18" s="96">
        <f>'2'!AC19</f>
        <v>0.18591417011073832</v>
      </c>
      <c r="U18" s="96">
        <f>'2'!AE19</f>
        <v>0.84565338256261346</v>
      </c>
      <c r="V18" s="96">
        <f>'3'!J18</f>
        <v>0.89099348453659233</v>
      </c>
      <c r="W18" s="96">
        <f>'8'!P17</f>
        <v>0.49532892799373868</v>
      </c>
      <c r="X18" s="96">
        <f t="shared" si="4"/>
        <v>0.47965732742496486</v>
      </c>
      <c r="Y18" s="96">
        <f t="shared" si="5"/>
        <v>0.57674966784815429</v>
      </c>
      <c r="Z18" s="96">
        <f>'1'!AM19</f>
        <v>0.44935073851608831</v>
      </c>
      <c r="AA18" s="96">
        <f>'1'!AO19</f>
        <v>0.54110583979167126</v>
      </c>
      <c r="AB18" s="96">
        <f>'2'!AM19</f>
        <v>0.318911247704873</v>
      </c>
      <c r="AC18" s="96">
        <f>'2'!AO19</f>
        <v>0.87383758408729362</v>
      </c>
      <c r="AD18" s="96">
        <f>'3'!M18</f>
        <v>0.56214100268949951</v>
      </c>
      <c r="AE18" s="96">
        <f>'8'!U17</f>
        <v>0.48932612092773131</v>
      </c>
      <c r="AF18" s="96">
        <f t="shared" si="6"/>
        <v>0.47449820108123036</v>
      </c>
      <c r="AG18" s="96">
        <f t="shared" si="7"/>
        <v>0.56669287522970557</v>
      </c>
      <c r="AH18" s="96">
        <f>'1'!AW19</f>
        <v>0.32656509762181174</v>
      </c>
      <c r="AI18" s="96">
        <f>'1'!AY19</f>
        <v>0.4110337753487614</v>
      </c>
      <c r="AJ18" s="96">
        <f>'2'!AW19</f>
        <v>0.36193483904660007</v>
      </c>
      <c r="AK18" s="96">
        <f>'2'!AY19</f>
        <v>0.87952400824582289</v>
      </c>
      <c r="AL18" s="96">
        <f>'3'!P18</f>
        <v>0.51415666303989616</v>
      </c>
      <c r="AM18" s="96">
        <f>'8'!Z17</f>
        <v>0.483646731799042</v>
      </c>
      <c r="AN18" s="96">
        <f t="shared" si="8"/>
        <v>0.41627037166311925</v>
      </c>
      <c r="AO18" s="96">
        <f t="shared" si="9"/>
        <v>0.50181675967382133</v>
      </c>
      <c r="AP18" s="96">
        <f>'1'!BG19</f>
        <v>0.32626489251077861</v>
      </c>
      <c r="AQ18" s="96">
        <f>'1'!BI19</f>
        <v>0.41069251559258491</v>
      </c>
      <c r="AR18" s="96">
        <f>'2'!BG19</f>
        <v>0.39970753762715894</v>
      </c>
      <c r="AS18" s="96">
        <f>'2'!BI19</f>
        <v>0.88383417339024783</v>
      </c>
      <c r="AT18" s="96">
        <f>'3'!S18</f>
        <v>0.59008613024673151</v>
      </c>
      <c r="AU18" s="96">
        <f>'8'!AE17</f>
        <v>0.52025207249198846</v>
      </c>
      <c r="AV18" s="96">
        <f t="shared" si="10"/>
        <v>0.44806126145170733</v>
      </c>
      <c r="AW18" s="96">
        <f t="shared" si="11"/>
        <v>0.5302449742607388</v>
      </c>
      <c r="AX18" s="96">
        <f>'1'!BQ19</f>
        <v>0.45699715981808781</v>
      </c>
      <c r="AY18" s="96">
        <f>'1'!BS19</f>
        <v>0.54863754611591564</v>
      </c>
      <c r="AZ18" s="96">
        <f>'2'!BQ19</f>
        <v>0.42053079857057396</v>
      </c>
      <c r="BA18" s="96">
        <f>'2'!BS19</f>
        <v>0.88599506596987843</v>
      </c>
      <c r="BB18" s="96">
        <f>'3'!V18</f>
        <v>0.71623692317590348</v>
      </c>
      <c r="BC18" s="96">
        <f>'8'!AJ17</f>
        <v>0.57607212112735473</v>
      </c>
      <c r="BD18" s="96">
        <f t="shared" si="12"/>
        <v>0.5479292048601071</v>
      </c>
      <c r="BE18" s="96">
        <f t="shared" si="13"/>
        <v>0.63113178611916865</v>
      </c>
      <c r="BF18" s="96">
        <f>'1'!CA19</f>
        <v>0.39983892689710926</v>
      </c>
      <c r="BG18" s="96">
        <f>'1'!CC19</f>
        <v>0.49081146634032763</v>
      </c>
      <c r="BH18" s="96">
        <f>'2'!CA19</f>
        <v>0.41960085033368499</v>
      </c>
      <c r="BI18" s="96">
        <f>'2'!CC19</f>
        <v>0.88590144466897602</v>
      </c>
      <c r="BJ18" s="96">
        <f>'3'!Y18</f>
        <v>0.56965152485502091</v>
      </c>
      <c r="BK18" s="96">
        <f>'8'!AO17</f>
        <v>0.56781754816673113</v>
      </c>
      <c r="BL18" s="96">
        <f t="shared" si="14"/>
        <v>0.4862629240476502</v>
      </c>
      <c r="BM18" s="96">
        <f t="shared" si="15"/>
        <v>0.56928199925846668</v>
      </c>
      <c r="BN18" s="96">
        <f>'1'!CK19</f>
        <v>0.33394559134724994</v>
      </c>
      <c r="BO18" s="96">
        <f>'1'!CM19</f>
        <v>0.41938466502364108</v>
      </c>
      <c r="BP18" s="96">
        <f>'2'!CK19</f>
        <v>0.4586700908381855</v>
      </c>
      <c r="BQ18" s="96">
        <f>'2'!CM19</f>
        <v>0.88962762613773327</v>
      </c>
      <c r="BR18" s="96">
        <f>'3'!AB18</f>
        <v>0.47029081291572006</v>
      </c>
      <c r="BS18" s="96">
        <f>'8'!AT17</f>
        <v>0.56619573019558933</v>
      </c>
      <c r="BT18" s="96">
        <f t="shared" si="16"/>
        <v>0.43856688140054589</v>
      </c>
      <c r="BU18" s="96">
        <f t="shared" si="17"/>
        <v>0.51583826440105707</v>
      </c>
      <c r="BV18" s="96">
        <f>'1'!CU19</f>
        <v>0.47342378726714235</v>
      </c>
      <c r="BW18" s="96">
        <f>'1'!CW19</f>
        <v>0.56461548548077911</v>
      </c>
      <c r="BX18" s="96">
        <f>'2'!CU19</f>
        <v>0.37410567796978755</v>
      </c>
      <c r="BY18" s="96">
        <f>'2'!CW19</f>
        <v>0.88097351350774822</v>
      </c>
      <c r="BZ18" s="96">
        <f>'3'!AE18</f>
        <v>0.63831919895125533</v>
      </c>
      <c r="CA18" s="96">
        <f>'8'!AY17</f>
        <v>0.60601218365738718</v>
      </c>
      <c r="CB18" s="96">
        <f t="shared" si="18"/>
        <v>0.53786292835599636</v>
      </c>
      <c r="CC18" s="96">
        <f t="shared" si="19"/>
        <v>0.62502639119524717</v>
      </c>
      <c r="CD18" s="96">
        <f>'1'!DE19</f>
        <v>0.44806426026864798</v>
      </c>
      <c r="CE18" s="96">
        <f>'1'!DG19</f>
        <v>0.53983267934832602</v>
      </c>
      <c r="CF18" s="96">
        <f>'2'!DE19</f>
        <v>0.42669805193488347</v>
      </c>
      <c r="CG18" s="96">
        <f>'2'!DG19</f>
        <v>0.88660948761195146</v>
      </c>
      <c r="CH18" s="96">
        <f>'3'!AH18</f>
        <v>0.65505107606693402</v>
      </c>
      <c r="CI18" s="96">
        <f>'8'!BD17</f>
        <v>0.61490051743575891</v>
      </c>
      <c r="CJ18" s="96">
        <f t="shared" si="20"/>
        <v>0.53938340767662085</v>
      </c>
      <c r="CK18" s="96">
        <f t="shared" si="21"/>
        <v>0.62208191887619879</v>
      </c>
    </row>
    <row r="19" spans="1:89">
      <c r="A19" s="1">
        <v>1995</v>
      </c>
      <c r="B19" s="96">
        <f>'1'!I20</f>
        <v>0.4264803677875289</v>
      </c>
      <c r="C19" s="96">
        <f>'1'!K20</f>
        <v>0.51820962339498822</v>
      </c>
      <c r="D19" s="96">
        <f>'2'!I20</f>
        <v>0.42334051190599309</v>
      </c>
      <c r="E19" s="96">
        <f>'2'!K20</f>
        <v>0.88627636952200128</v>
      </c>
      <c r="F19" s="96">
        <f>'3'!D19</f>
        <v>0.61577529165254052</v>
      </c>
      <c r="G19" s="96">
        <f>'8'!F18</f>
        <v>0.56384709400505484</v>
      </c>
      <c r="H19" s="96">
        <f t="shared" si="0"/>
        <v>0.50783179472000972</v>
      </c>
      <c r="I19" s="96">
        <f t="shared" si="1"/>
        <v>0.59081708272459421</v>
      </c>
      <c r="J19" s="96">
        <f>'1'!S20</f>
        <v>0.26288117512845582</v>
      </c>
      <c r="K19" s="96">
        <f>'1'!U20</f>
        <v>0.33569961889469918</v>
      </c>
      <c r="L19" s="96">
        <f>'2'!S20</f>
        <v>0.39477860041226487</v>
      </c>
      <c r="M19" s="96">
        <f>'2'!U20</f>
        <v>0.8833018714278762</v>
      </c>
      <c r="N19" s="96">
        <f>'3'!G19</f>
        <v>0.3636109175093073</v>
      </c>
      <c r="O19" s="96">
        <f>'8'!K18</f>
        <v>0.49414941536539225</v>
      </c>
      <c r="P19" s="96">
        <f t="shared" si="2"/>
        <v>0.35907041331128375</v>
      </c>
      <c r="Q19" s="96">
        <f t="shared" si="3"/>
        <v>0.43705011791934217</v>
      </c>
      <c r="R19" s="96">
        <f>'1'!AC20</f>
        <v>0.31271103947218137</v>
      </c>
      <c r="S19" s="96">
        <f>'1'!AE20</f>
        <v>0.39515391493958024</v>
      </c>
      <c r="T19" s="96">
        <f>'2'!AC20</f>
        <v>0.16289500024313172</v>
      </c>
      <c r="U19" s="96">
        <f>'2'!AE20</f>
        <v>0.83703873873789914</v>
      </c>
      <c r="V19" s="96">
        <f>'3'!J19</f>
        <v>0.78827701216291457</v>
      </c>
      <c r="W19" s="96">
        <f>'8'!P18</f>
        <v>0.47055407731510551</v>
      </c>
      <c r="X19" s="96">
        <f t="shared" si="4"/>
        <v>0.45608168818269074</v>
      </c>
      <c r="Y19" s="96">
        <f t="shared" si="5"/>
        <v>0.55647321221912704</v>
      </c>
      <c r="Z19" s="96">
        <f>'1'!AM20</f>
        <v>0.45888004854662734</v>
      </c>
      <c r="AA19" s="96">
        <f>'1'!AO20</f>
        <v>0.55048291697247131</v>
      </c>
      <c r="AB19" s="96">
        <f>'2'!AM20</f>
        <v>0.32147640769625729</v>
      </c>
      <c r="AC19" s="96">
        <f>'2'!AO20</f>
        <v>0.87420471986955284</v>
      </c>
      <c r="AD19" s="96">
        <f>'3'!M19</f>
        <v>0.58620384142388837</v>
      </c>
      <c r="AE19" s="96">
        <f>'8'!U18</f>
        <v>0.4944546101667916</v>
      </c>
      <c r="AF19" s="96">
        <f t="shared" si="6"/>
        <v>0.48586427308594671</v>
      </c>
      <c r="AG19" s="96">
        <f t="shared" si="7"/>
        <v>0.57777825167361385</v>
      </c>
      <c r="AH19" s="96">
        <f>'1'!AW20</f>
        <v>0.33950225044762611</v>
      </c>
      <c r="AI19" s="96">
        <f>'1'!AY20</f>
        <v>0.4256230797586783</v>
      </c>
      <c r="AJ19" s="96">
        <f>'2'!AW20</f>
        <v>0.37906360554106733</v>
      </c>
      <c r="AK19" s="96">
        <f>'2'!AY20</f>
        <v>0.88154666734981069</v>
      </c>
      <c r="AL19" s="96">
        <f>'3'!P19</f>
        <v>0.54775762898636404</v>
      </c>
      <c r="AM19" s="96">
        <f>'8'!Z18</f>
        <v>0.53447885822491004</v>
      </c>
      <c r="AN19" s="96">
        <f t="shared" si="8"/>
        <v>0.44426638253597567</v>
      </c>
      <c r="AO19" s="96">
        <f t="shared" si="9"/>
        <v>0.52896302044127097</v>
      </c>
      <c r="AP19" s="96">
        <f>'1'!BG20</f>
        <v>0.33701382448106371</v>
      </c>
      <c r="AQ19" s="96">
        <f>'1'!BI20</f>
        <v>0.42283448859393719</v>
      </c>
      <c r="AR19" s="96">
        <f>'2'!BG20</f>
        <v>0.41029643954021994</v>
      </c>
      <c r="AS19" s="96">
        <f>'2'!BI20</f>
        <v>0.88495021926885653</v>
      </c>
      <c r="AT19" s="96">
        <f>'3'!S19</f>
        <v>0.53923797429716258</v>
      </c>
      <c r="AU19" s="96">
        <f>'8'!AE18</f>
        <v>0.52204157270998941</v>
      </c>
      <c r="AV19" s="96">
        <f t="shared" si="10"/>
        <v>0.4411550604982355</v>
      </c>
      <c r="AW19" s="96">
        <f t="shared" si="11"/>
        <v>0.5229487041162485</v>
      </c>
      <c r="AX19" s="96">
        <f>'1'!BQ20</f>
        <v>0.47760268358592045</v>
      </c>
      <c r="AY19" s="96">
        <f>'1'!BS20</f>
        <v>0.56863705180733481</v>
      </c>
      <c r="AZ19" s="96">
        <f>'2'!BQ20</f>
        <v>0.42229069973201261</v>
      </c>
      <c r="BA19" s="96">
        <f>'2'!BS20</f>
        <v>0.8861715371304637</v>
      </c>
      <c r="BB19" s="96">
        <f>'3'!V19</f>
        <v>0.71836940628573409</v>
      </c>
      <c r="BC19" s="96">
        <f>'8'!AJ18</f>
        <v>0.56113973647769988</v>
      </c>
      <c r="BD19" s="96">
        <f t="shared" si="12"/>
        <v>0.55314742909842796</v>
      </c>
      <c r="BE19" s="96">
        <f t="shared" si="13"/>
        <v>0.63594926012683883</v>
      </c>
      <c r="BF19" s="96">
        <f>'1'!CA20</f>
        <v>0.40428073959991184</v>
      </c>
      <c r="BG19" s="96">
        <f>'1'!CC20</f>
        <v>0.49543556254986015</v>
      </c>
      <c r="BH19" s="96">
        <f>'2'!CA20</f>
        <v>0.42445665624701762</v>
      </c>
      <c r="BI19" s="96">
        <f>'2'!CC20</f>
        <v>0.88638747131318396</v>
      </c>
      <c r="BJ19" s="96">
        <f>'3'!Y19</f>
        <v>0.6799018881472304</v>
      </c>
      <c r="BK19" s="96">
        <f>'8'!AO18</f>
        <v>0.60021837057574046</v>
      </c>
      <c r="BL19" s="96">
        <f t="shared" si="14"/>
        <v>0.52418802614540927</v>
      </c>
      <c r="BM19" s="96">
        <f t="shared" si="15"/>
        <v>0.60684303683200524</v>
      </c>
      <c r="BN19" s="96">
        <f>'1'!CK20</f>
        <v>0.35418400849596787</v>
      </c>
      <c r="BO19" s="96">
        <f>'1'!CM20</f>
        <v>0.44190868996353982</v>
      </c>
      <c r="BP19" s="96">
        <f>'2'!CK20</f>
        <v>0.47249857253152266</v>
      </c>
      <c r="BQ19" s="96">
        <f>'2'!CM20</f>
        <v>0.89085414402289465</v>
      </c>
      <c r="BR19" s="96">
        <f>'3'!AB19</f>
        <v>0.41956959093114132</v>
      </c>
      <c r="BS19" s="96">
        <f>'8'!AT18</f>
        <v>0.56381398223279622</v>
      </c>
      <c r="BT19" s="96">
        <f t="shared" si="16"/>
        <v>0.43476935394252381</v>
      </c>
      <c r="BU19" s="96">
        <f t="shared" si="17"/>
        <v>0.51169478367868981</v>
      </c>
      <c r="BV19" s="96">
        <f>'1'!CU20</f>
        <v>0.48712676518282955</v>
      </c>
      <c r="BW19" s="96">
        <f>'1'!CW20</f>
        <v>0.57773845505091936</v>
      </c>
      <c r="BX19" s="96">
        <f>'2'!CU20</f>
        <v>0.37261823450981552</v>
      </c>
      <c r="BY19" s="96">
        <f>'2'!CW20</f>
        <v>0.88079965289685669</v>
      </c>
      <c r="BZ19" s="96">
        <f>'3'!AE19</f>
        <v>0.62726727917856262</v>
      </c>
      <c r="CA19" s="96">
        <f>'8'!AY18</f>
        <v>0.61128014548749332</v>
      </c>
      <c r="CB19" s="96">
        <f t="shared" si="18"/>
        <v>0.54174938569062736</v>
      </c>
      <c r="CC19" s="96">
        <f t="shared" si="19"/>
        <v>0.62881220347656741</v>
      </c>
      <c r="CD19" s="96">
        <f>'1'!DE20</f>
        <v>0.44357480043834507</v>
      </c>
      <c r="CE19" s="96">
        <f>'1'!DG20</f>
        <v>0.53537606767804102</v>
      </c>
      <c r="CF19" s="96">
        <f>'2'!DE20</f>
        <v>0.43499759196658683</v>
      </c>
      <c r="CG19" s="96">
        <f>'2'!DG20</f>
        <v>0.88741914707349134</v>
      </c>
      <c r="CH19" s="96">
        <f>'3'!AH19</f>
        <v>0.63137661625497765</v>
      </c>
      <c r="CI19" s="96">
        <f>'8'!BD18</f>
        <v>0.62923428029583206</v>
      </c>
      <c r="CJ19" s="96">
        <f t="shared" si="20"/>
        <v>0.53608240350969916</v>
      </c>
      <c r="CK19" s="96">
        <f t="shared" si="21"/>
        <v>0.61804506591626795</v>
      </c>
    </row>
    <row r="20" spans="1:89">
      <c r="A20" s="1">
        <v>1996</v>
      </c>
      <c r="B20" s="96">
        <f>'1'!I21</f>
        <v>0.4272950534474812</v>
      </c>
      <c r="C20" s="96">
        <f>'1'!K21</f>
        <v>0.51903493137895251</v>
      </c>
      <c r="D20" s="96">
        <f>'2'!I21</f>
        <v>0.41833606599451517</v>
      </c>
      <c r="E20" s="96">
        <f>'2'!K21</f>
        <v>0.88577369780944315</v>
      </c>
      <c r="F20" s="96">
        <f>'3'!D20</f>
        <v>0.56576109635416261</v>
      </c>
      <c r="G20" s="96">
        <f>'8'!F19</f>
        <v>0.55208985889131801</v>
      </c>
      <c r="H20" s="96">
        <f t="shared" si="0"/>
        <v>0.49221436678981412</v>
      </c>
      <c r="I20" s="96">
        <f t="shared" si="1"/>
        <v>0.57565408114389549</v>
      </c>
      <c r="J20" s="96">
        <f>'1'!S21</f>
        <v>0.26246059526134236</v>
      </c>
      <c r="K20" s="96">
        <f>'1'!U21</f>
        <v>0.33518136793212733</v>
      </c>
      <c r="L20" s="96">
        <f>'2'!S21</f>
        <v>0.40236199538328882</v>
      </c>
      <c r="M20" s="96">
        <f>'2'!U21</f>
        <v>0.88411741680014888</v>
      </c>
      <c r="N20" s="96">
        <f>'3'!G20</f>
        <v>0.36445778161320408</v>
      </c>
      <c r="O20" s="96">
        <f>'8'!K19</f>
        <v>0.48969748094054266</v>
      </c>
      <c r="P20" s="96">
        <f t="shared" si="2"/>
        <v>0.35875925328130254</v>
      </c>
      <c r="Q20" s="96">
        <f t="shared" si="3"/>
        <v>0.43602310449130255</v>
      </c>
      <c r="R20" s="96">
        <f>'1'!AC21</f>
        <v>0.31293923967874743</v>
      </c>
      <c r="S20" s="96">
        <f>'1'!AE21</f>
        <v>0.39541767972389197</v>
      </c>
      <c r="T20" s="96">
        <f>'2'!AC21</f>
        <v>0.14013196651191362</v>
      </c>
      <c r="U20" s="96">
        <f>'2'!AE21</f>
        <v>0.82561373100530611</v>
      </c>
      <c r="V20" s="96">
        <f>'3'!J20</f>
        <v>0.77316249281982874</v>
      </c>
      <c r="W20" s="96">
        <f>'8'!P19</f>
        <v>0.46726030863861567</v>
      </c>
      <c r="X20" s="96">
        <f t="shared" si="4"/>
        <v>0.44929459288730145</v>
      </c>
      <c r="Y20" s="96">
        <f t="shared" si="5"/>
        <v>0.55083414535469855</v>
      </c>
      <c r="Z20" s="96">
        <f>'1'!AM21</f>
        <v>0.44047583888840974</v>
      </c>
      <c r="AA20" s="96">
        <f>'1'!AO21</f>
        <v>0.53228734405470479</v>
      </c>
      <c r="AB20" s="96">
        <f>'2'!AM21</f>
        <v>0.32154796776465466</v>
      </c>
      <c r="AC20" s="96">
        <f>'2'!AO21</f>
        <v>0.87421490503742749</v>
      </c>
      <c r="AD20" s="96">
        <f>'3'!M20</f>
        <v>0.52624509766323269</v>
      </c>
      <c r="AE20" s="96">
        <f>'8'!U19</f>
        <v>0.47438456039804561</v>
      </c>
      <c r="AF20" s="96">
        <f t="shared" si="6"/>
        <v>0.45850254684714892</v>
      </c>
      <c r="AG20" s="96">
        <f t="shared" si="7"/>
        <v>0.55049384264094425</v>
      </c>
      <c r="AH20" s="96">
        <f>'1'!AW21</f>
        <v>0.34438049018805544</v>
      </c>
      <c r="AI20" s="96">
        <f>'1'!AY21</f>
        <v>0.43106574473092391</v>
      </c>
      <c r="AJ20" s="96">
        <f>'2'!AW21</f>
        <v>0.38753563013595349</v>
      </c>
      <c r="AK20" s="96">
        <f>'2'!AY21</f>
        <v>0.88250417946780979</v>
      </c>
      <c r="AL20" s="96">
        <f>'3'!P20</f>
        <v>0.58044312497137995</v>
      </c>
      <c r="AM20" s="96">
        <f>'8'!Z19</f>
        <v>0.53104765923251718</v>
      </c>
      <c r="AN20" s="96">
        <f t="shared" si="8"/>
        <v>0.4543784551397918</v>
      </c>
      <c r="AO20" s="96">
        <f t="shared" si="9"/>
        <v>0.53854941189012484</v>
      </c>
      <c r="AP20" s="96">
        <f>'1'!BG21</f>
        <v>0.3427003086883158</v>
      </c>
      <c r="AQ20" s="96">
        <f>'1'!BI21</f>
        <v>0.42919473562569138</v>
      </c>
      <c r="AR20" s="96">
        <f>'2'!BG21</f>
        <v>0.41662567653620869</v>
      </c>
      <c r="AS20" s="96">
        <f>'2'!BI21</f>
        <v>0.88560017429411497</v>
      </c>
      <c r="AT20" s="96">
        <f>'3'!S20</f>
        <v>0.55016697367881706</v>
      </c>
      <c r="AU20" s="96">
        <f>'8'!AE19</f>
        <v>0.51817096035494803</v>
      </c>
      <c r="AV20" s="96">
        <f t="shared" si="10"/>
        <v>0.44582717463738847</v>
      </c>
      <c r="AW20" s="96">
        <f t="shared" si="11"/>
        <v>0.5273223951881294</v>
      </c>
      <c r="AX20" s="96">
        <f>'1'!BQ21</f>
        <v>0.4693751401978522</v>
      </c>
      <c r="AY20" s="96">
        <f>'1'!BS21</f>
        <v>0.56070270171788528</v>
      </c>
      <c r="AZ20" s="96">
        <f>'2'!BQ21</f>
        <v>0.4241494684678509</v>
      </c>
      <c r="BA20" s="96">
        <f>'2'!BS21</f>
        <v>0.88635692992433146</v>
      </c>
      <c r="BB20" s="96">
        <f>'3'!V20</f>
        <v>0.6137226299013091</v>
      </c>
      <c r="BC20" s="96">
        <f>'8'!AJ19</f>
        <v>0.54126055639121629</v>
      </c>
      <c r="BD20" s="96">
        <f t="shared" si="12"/>
        <v>0.51891079949905738</v>
      </c>
      <c r="BE20" s="96">
        <f t="shared" si="13"/>
        <v>0.60166257025271852</v>
      </c>
      <c r="BF20" s="96">
        <f>'1'!CA21</f>
        <v>0.41861050492608975</v>
      </c>
      <c r="BG20" s="96">
        <f>'1'!CC21</f>
        <v>0.51019942385508177</v>
      </c>
      <c r="BH20" s="96">
        <f>'2'!CA21</f>
        <v>0.42479088047121377</v>
      </c>
      <c r="BI20" s="96">
        <f>'2'!CC21</f>
        <v>0.8864206695092085</v>
      </c>
      <c r="BJ20" s="96">
        <f>'3'!Y20</f>
        <v>0.60907704933686146</v>
      </c>
      <c r="BK20" s="96">
        <f>'8'!AO19</f>
        <v>0.56503460916760118</v>
      </c>
      <c r="BL20" s="96">
        <f t="shared" si="14"/>
        <v>0.50345120464367299</v>
      </c>
      <c r="BM20" s="96">
        <f t="shared" si="15"/>
        <v>0.58624975111906918</v>
      </c>
      <c r="BN20" s="96">
        <f>'1'!CK21</f>
        <v>0.36876985162681325</v>
      </c>
      <c r="BO20" s="96">
        <f>'1'!CM21</f>
        <v>0.45781186644092869</v>
      </c>
      <c r="BP20" s="96">
        <f>'2'!CK21</f>
        <v>0.46738338139413543</v>
      </c>
      <c r="BQ20" s="96">
        <f>'2'!CM21</f>
        <v>0.89040560688316228</v>
      </c>
      <c r="BR20" s="96">
        <f>'3'!AB20</f>
        <v>0.48177709891612813</v>
      </c>
      <c r="BS20" s="96">
        <f>'8'!AT19</f>
        <v>0.5743666243277088</v>
      </c>
      <c r="BT20" s="96">
        <f t="shared" si="16"/>
        <v>0.45828220960109811</v>
      </c>
      <c r="BU20" s="96">
        <f t="shared" si="17"/>
        <v>0.5362012380756469</v>
      </c>
      <c r="BV20" s="96">
        <f>'1'!CU21</f>
        <v>0.48733847900642863</v>
      </c>
      <c r="BW20" s="96">
        <f>'1'!CW21</f>
        <v>0.57793977007489028</v>
      </c>
      <c r="BX20" s="96">
        <f>'2'!CU21</f>
        <v>0.40728677787970352</v>
      </c>
      <c r="BY20" s="96">
        <f>'2'!CW21</f>
        <v>0.88463672753385258</v>
      </c>
      <c r="BZ20" s="96">
        <f>'3'!AE20</f>
        <v>0.60449118475121577</v>
      </c>
      <c r="CA20" s="96">
        <f>'8'!AY19</f>
        <v>0.62340594574128216</v>
      </c>
      <c r="CB20" s="96">
        <f t="shared" si="18"/>
        <v>0.54263835201366628</v>
      </c>
      <c r="CC20" s="96">
        <f t="shared" si="19"/>
        <v>0.62661386340646597</v>
      </c>
      <c r="CD20" s="96">
        <f>'1'!DE21</f>
        <v>0.45423175103915081</v>
      </c>
      <c r="CE20" s="96">
        <f>'1'!DG21</f>
        <v>0.54592062160059418</v>
      </c>
      <c r="CF20" s="96">
        <f>'2'!DE21</f>
        <v>0.44434846269878325</v>
      </c>
      <c r="CG20" s="96">
        <f>'2'!DG21</f>
        <v>0.88830878526286605</v>
      </c>
      <c r="CH20" s="96">
        <f>'3'!AH20</f>
        <v>0.55293637721581546</v>
      </c>
      <c r="CI20" s="96">
        <f>'8'!BD19</f>
        <v>0.60597351501811791</v>
      </c>
      <c r="CJ20" s="96">
        <f t="shared" si="20"/>
        <v>0.51585501974402204</v>
      </c>
      <c r="CK20" s="96">
        <f t="shared" si="21"/>
        <v>0.59692660022500765</v>
      </c>
    </row>
    <row r="21" spans="1:89">
      <c r="A21" s="1">
        <v>1997</v>
      </c>
      <c r="B21" s="96">
        <f>'1'!I22</f>
        <v>0.45595820770094564</v>
      </c>
      <c r="C21" s="96">
        <f>'1'!K22</f>
        <v>0.54761773475067821</v>
      </c>
      <c r="D21" s="96">
        <f>'2'!I22</f>
        <v>0.41937887182239819</v>
      </c>
      <c r="E21" s="96">
        <f>'2'!K22</f>
        <v>0.88587905900170039</v>
      </c>
      <c r="F21" s="96">
        <f>'3'!D21</f>
        <v>0.54644507777391094</v>
      </c>
      <c r="G21" s="96">
        <f>'8'!F20</f>
        <v>0.5473741099163173</v>
      </c>
      <c r="H21" s="96">
        <f t="shared" si="0"/>
        <v>0.49777596718517514</v>
      </c>
      <c r="I21" s="96">
        <f t="shared" si="1"/>
        <v>0.58108979672299843</v>
      </c>
      <c r="J21" s="96">
        <f>'1'!S22</f>
        <v>0.29352816750281163</v>
      </c>
      <c r="K21" s="96">
        <f>'1'!U22</f>
        <v>0.37271115852344056</v>
      </c>
      <c r="L21" s="96">
        <f>'2'!S22</f>
        <v>0.41300273055857539</v>
      </c>
      <c r="M21" s="96">
        <f>'2'!U22</f>
        <v>0.88522965711018475</v>
      </c>
      <c r="N21" s="96">
        <f>'3'!G21</f>
        <v>0.42822983323877784</v>
      </c>
      <c r="O21" s="96">
        <f>'8'!K20</f>
        <v>0.51413450055823218</v>
      </c>
      <c r="P21" s="96">
        <f t="shared" si="2"/>
        <v>0.39430262350623468</v>
      </c>
      <c r="Q21" s="96">
        <f t="shared" si="3"/>
        <v>0.47319851256964718</v>
      </c>
      <c r="R21" s="96">
        <f>'1'!AC22</f>
        <v>0.37440811465030438</v>
      </c>
      <c r="S21" s="96">
        <f>'1'!AE22</f>
        <v>0.46388760216226499</v>
      </c>
      <c r="T21" s="96">
        <f>'2'!AC22</f>
        <v>0.10954075279127123</v>
      </c>
      <c r="U21" s="96">
        <f>'2'!AE22</f>
        <v>0.79939305093374591</v>
      </c>
      <c r="V21" s="96">
        <f>'3'!J21</f>
        <v>0.7669613335136215</v>
      </c>
      <c r="W21" s="96">
        <f>'8'!P20</f>
        <v>0.43573705384796646</v>
      </c>
      <c r="X21" s="96">
        <f t="shared" si="4"/>
        <v>0.46139191797964585</v>
      </c>
      <c r="Y21" s="96">
        <f t="shared" si="5"/>
        <v>0.56616894279867758</v>
      </c>
      <c r="Z21" s="96">
        <f>'1'!AM22</f>
        <v>0.46556737380183311</v>
      </c>
      <c r="AA21" s="96">
        <f>'1'!AO22</f>
        <v>0.55700771654128589</v>
      </c>
      <c r="AB21" s="96">
        <f>'2'!AM22</f>
        <v>0.32161280431747236</v>
      </c>
      <c r="AC21" s="96">
        <f>'2'!AO22</f>
        <v>0.87422413060354642</v>
      </c>
      <c r="AD21" s="96">
        <f>'3'!M21</f>
        <v>0.47155970244518042</v>
      </c>
      <c r="AE21" s="96">
        <f>'8'!U20</f>
        <v>0.44511274351888996</v>
      </c>
      <c r="AF21" s="96">
        <f t="shared" si="6"/>
        <v>0.4475563414434981</v>
      </c>
      <c r="AG21" s="96">
        <f t="shared" si="7"/>
        <v>0.53939361116788664</v>
      </c>
      <c r="AH21" s="96">
        <f>'1'!AW22</f>
        <v>0.36286480726539871</v>
      </c>
      <c r="AI21" s="96">
        <f>'1'!AY22</f>
        <v>0.45140604683156921</v>
      </c>
      <c r="AJ21" s="96">
        <f>'2'!AW22</f>
        <v>0.39242761037629165</v>
      </c>
      <c r="AK21" s="96">
        <f>'2'!AY22</f>
        <v>0.8830450010390487</v>
      </c>
      <c r="AL21" s="96">
        <f>'3'!P21</f>
        <v>0.53016272094086925</v>
      </c>
      <c r="AM21" s="96">
        <f>'8'!Z20</f>
        <v>0.48099943584097388</v>
      </c>
      <c r="AN21" s="96">
        <f t="shared" si="8"/>
        <v>0.43717922313924945</v>
      </c>
      <c r="AO21" s="96">
        <f t="shared" si="9"/>
        <v>0.52165745803199337</v>
      </c>
      <c r="AP21" s="96">
        <f>'1'!BG22</f>
        <v>0.36130444178528398</v>
      </c>
      <c r="AQ21" s="96">
        <f>'1'!BI22</f>
        <v>0.44970600050012899</v>
      </c>
      <c r="AR21" s="96">
        <f>'2'!BG22</f>
        <v>0.42481587665424975</v>
      </c>
      <c r="AS21" s="96">
        <f>'2'!BI22</f>
        <v>0.88642315105176606</v>
      </c>
      <c r="AT21" s="96">
        <f>'3'!S21</f>
        <v>0.50405956125740126</v>
      </c>
      <c r="AU21" s="96">
        <f>'8'!AE20</f>
        <v>0.50915795238880801</v>
      </c>
      <c r="AV21" s="96">
        <f t="shared" si="10"/>
        <v>0.44030774279109086</v>
      </c>
      <c r="AW21" s="96">
        <f t="shared" si="11"/>
        <v>0.52182909371678055</v>
      </c>
      <c r="AX21" s="96">
        <f>'1'!BQ22</f>
        <v>0.5098529512633333</v>
      </c>
      <c r="AY21" s="96">
        <f>'1'!BS22</f>
        <v>0.59910477855309041</v>
      </c>
      <c r="AZ21" s="96">
        <f>'2'!BQ22</f>
        <v>0.42650287919124935</v>
      </c>
      <c r="BA21" s="96">
        <f>'2'!BS22</f>
        <v>0.88659021291313778</v>
      </c>
      <c r="BB21" s="96">
        <f>'3'!V21</f>
        <v>0.60623510138842962</v>
      </c>
      <c r="BC21" s="96">
        <f>'8'!AJ20</f>
        <v>0.54233769642320562</v>
      </c>
      <c r="BD21" s="96">
        <f t="shared" si="12"/>
        <v>0.53373466787736712</v>
      </c>
      <c r="BE21" s="96">
        <f t="shared" si="13"/>
        <v>0.61544413216545879</v>
      </c>
      <c r="BF21" s="96">
        <f>'1'!CA22</f>
        <v>0.44219814985410799</v>
      </c>
      <c r="BG21" s="96">
        <f>'1'!CC22</f>
        <v>0.53400522419856911</v>
      </c>
      <c r="BH21" s="96">
        <f>'2'!CA22</f>
        <v>0.42846571706025777</v>
      </c>
      <c r="BI21" s="96">
        <f>'2'!CC22</f>
        <v>0.88678355983280743</v>
      </c>
      <c r="BJ21" s="96">
        <f>'3'!Y21</f>
        <v>0.59216654942529512</v>
      </c>
      <c r="BK21" s="96">
        <f>'8'!AO20</f>
        <v>0.54232532606957362</v>
      </c>
      <c r="BL21" s="96">
        <f t="shared" si="14"/>
        <v>0.5033488005213862</v>
      </c>
      <c r="BM21" s="96">
        <f t="shared" si="15"/>
        <v>0.58590341453642558</v>
      </c>
      <c r="BN21" s="96">
        <f>'1'!CK22</f>
        <v>0.38412812630746979</v>
      </c>
      <c r="BO21" s="96">
        <f>'1'!CM22</f>
        <v>0.47426999514234675</v>
      </c>
      <c r="BP21" s="96">
        <f>'2'!CK22</f>
        <v>0.46542780549346208</v>
      </c>
      <c r="BQ21" s="96">
        <f>'2'!CM22</f>
        <v>0.89023254733752566</v>
      </c>
      <c r="BR21" s="96">
        <f>'3'!AB21</f>
        <v>0.60655618730459893</v>
      </c>
      <c r="BS21" s="96">
        <f>'8'!AT20</f>
        <v>0.56630598574851043</v>
      </c>
      <c r="BT21" s="96">
        <f t="shared" si="16"/>
        <v>0.49340957433561144</v>
      </c>
      <c r="BU21" s="96">
        <f t="shared" si="17"/>
        <v>0.57194679605396859</v>
      </c>
      <c r="BV21" s="96">
        <f>'1'!CU22</f>
        <v>0.53323071861691484</v>
      </c>
      <c r="BW21" s="96">
        <f>'1'!CW22</f>
        <v>0.62058592486711872</v>
      </c>
      <c r="BX21" s="96">
        <f>'2'!CU22</f>
        <v>0.40599610395327723</v>
      </c>
      <c r="BY21" s="96">
        <f>'2'!CW22</f>
        <v>0.88450139532779981</v>
      </c>
      <c r="BZ21" s="96">
        <f>'3'!AE21</f>
        <v>0.59269120231191474</v>
      </c>
      <c r="CA21" s="96">
        <f>'8'!AY20</f>
        <v>0.61763598504916373</v>
      </c>
      <c r="CB21" s="96">
        <f t="shared" si="18"/>
        <v>0.55647369468236318</v>
      </c>
      <c r="CC21" s="96">
        <f t="shared" si="19"/>
        <v>0.63926630631989712</v>
      </c>
      <c r="CD21" s="96">
        <f>'1'!DE22</f>
        <v>0.47954398279691063</v>
      </c>
      <c r="CE21" s="96">
        <f>'1'!DG22</f>
        <v>0.57049939707604902</v>
      </c>
      <c r="CF21" s="96">
        <f>'2'!DE22</f>
        <v>0.45276149094160839</v>
      </c>
      <c r="CG21" s="96">
        <f>'2'!DG22</f>
        <v>0.88908972170407108</v>
      </c>
      <c r="CH21" s="96">
        <f>'3'!AH21</f>
        <v>0.51685445991638435</v>
      </c>
      <c r="CI21" s="96">
        <f>'8'!BD20</f>
        <v>0.60597368038635757</v>
      </c>
      <c r="CJ21" s="96">
        <f t="shared" si="20"/>
        <v>0.51780077728861063</v>
      </c>
      <c r="CK21" s="96">
        <f t="shared" si="21"/>
        <v>0.59781576607651221</v>
      </c>
    </row>
    <row r="22" spans="1:89">
      <c r="A22" s="1">
        <v>1998</v>
      </c>
      <c r="B22" s="96">
        <f>'1'!I23</f>
        <v>0.48387371751608338</v>
      </c>
      <c r="C22" s="96">
        <f>'1'!K23</f>
        <v>0.57463972720467316</v>
      </c>
      <c r="D22" s="96">
        <f>'2'!I23</f>
        <v>0.40992833523961608</v>
      </c>
      <c r="E22" s="96">
        <f>'2'!K23</f>
        <v>0.88491203210810621</v>
      </c>
      <c r="F22" s="96">
        <f>'3'!D22</f>
        <v>0.52650279161698088</v>
      </c>
      <c r="G22" s="96">
        <f>'8'!F21</f>
        <v>0.5617133682032095</v>
      </c>
      <c r="H22" s="96">
        <f t="shared" si="0"/>
        <v>0.50659636048544254</v>
      </c>
      <c r="I22" s="96">
        <f t="shared" si="1"/>
        <v>0.59040113404772754</v>
      </c>
      <c r="J22" s="96">
        <f>'1'!S23</f>
        <v>0.33073350272967722</v>
      </c>
      <c r="K22" s="96">
        <f>'1'!U23</f>
        <v>0.41575940819418961</v>
      </c>
      <c r="L22" s="96">
        <f>'2'!S23</f>
        <v>0.41443508841545262</v>
      </c>
      <c r="M22" s="96">
        <f>'2'!U23</f>
        <v>0.88537662815426676</v>
      </c>
      <c r="N22" s="96">
        <f>'3'!G22</f>
        <v>0.34583607381663201</v>
      </c>
      <c r="O22" s="96">
        <f>'8'!K21</f>
        <v>0.48694765652368049</v>
      </c>
      <c r="P22" s="96">
        <f t="shared" si="2"/>
        <v>0.3819328425184943</v>
      </c>
      <c r="Q22" s="96">
        <f t="shared" si="3"/>
        <v>0.46303735867818069</v>
      </c>
      <c r="R22" s="96">
        <f>'1'!AC23</f>
        <v>0.38328763757352929</v>
      </c>
      <c r="S22" s="96">
        <f>'1'!AE23</f>
        <v>0.47337676883438118</v>
      </c>
      <c r="T22" s="96">
        <f>'2'!AC23</f>
        <v>8.3333333333333315E-2</v>
      </c>
      <c r="U22" s="96">
        <f>'2'!AE23</f>
        <v>8.3333333333333329E-2</v>
      </c>
      <c r="V22" s="96">
        <f>'3'!J22</f>
        <v>0.77830759454614873</v>
      </c>
      <c r="W22" s="96">
        <f>'8'!P21</f>
        <v>0.45369808291239583</v>
      </c>
      <c r="X22" s="96">
        <f t="shared" si="4"/>
        <v>0.46964980772738119</v>
      </c>
      <c r="Y22" s="96">
        <f t="shared" si="5"/>
        <v>0.50568546023172201</v>
      </c>
      <c r="Z22" s="96">
        <f>'1'!AM23</f>
        <v>0.49451028102890776</v>
      </c>
      <c r="AA22" s="96">
        <f>'1'!AO23</f>
        <v>0.58473384069550727</v>
      </c>
      <c r="AB22" s="96">
        <f>'2'!AM23</f>
        <v>0.31992967666215855</v>
      </c>
      <c r="AC22" s="96">
        <f>'2'!AO23</f>
        <v>0.87398382192115254</v>
      </c>
      <c r="AD22" s="96">
        <f>'3'!M22</f>
        <v>0.42202642333035484</v>
      </c>
      <c r="AE22" s="96">
        <f>'8'!U21</f>
        <v>0.45481884705860587</v>
      </c>
      <c r="AF22" s="96">
        <f t="shared" si="6"/>
        <v>0.44900839767501916</v>
      </c>
      <c r="AG22" s="96">
        <f t="shared" si="7"/>
        <v>0.54050323606755835</v>
      </c>
      <c r="AH22" s="96">
        <f>'1'!AW23</f>
        <v>0.39017058350126377</v>
      </c>
      <c r="AI22" s="96">
        <f>'1'!AY23</f>
        <v>0.48066660320397292</v>
      </c>
      <c r="AJ22" s="96">
        <f>'2'!AW23</f>
        <v>0.38375857635864508</v>
      </c>
      <c r="AK22" s="96">
        <f>'2'!AY23</f>
        <v>0.88208063254386393</v>
      </c>
      <c r="AL22" s="96">
        <f>'3'!P22</f>
        <v>0.5292637929057058</v>
      </c>
      <c r="AM22" s="96">
        <f>'8'!Z21</f>
        <v>0.5135170574245197</v>
      </c>
      <c r="AN22" s="96">
        <f t="shared" si="8"/>
        <v>0.45513930361892641</v>
      </c>
      <c r="AO22" s="96">
        <f t="shared" si="9"/>
        <v>0.54116991711853191</v>
      </c>
      <c r="AP22" s="96">
        <f>'1'!BG23</f>
        <v>0.38679917793086666</v>
      </c>
      <c r="AQ22" s="96">
        <f>'1'!BI23</f>
        <v>0.47710299499596776</v>
      </c>
      <c r="AR22" s="96">
        <f>'2'!BG23</f>
        <v>0.42200115306712271</v>
      </c>
      <c r="AS22" s="96">
        <f>'2'!BI23</f>
        <v>0.88614256638350941</v>
      </c>
      <c r="AT22" s="96">
        <f>'3'!S22</f>
        <v>0.52677087585096016</v>
      </c>
      <c r="AU22" s="96">
        <f>'8'!AE21</f>
        <v>0.54146959854850385</v>
      </c>
      <c r="AV22" s="96">
        <f t="shared" si="10"/>
        <v>0.46397990507892495</v>
      </c>
      <c r="AW22" s="96">
        <f t="shared" si="11"/>
        <v>0.54651557323660405</v>
      </c>
      <c r="AX22" s="96">
        <f>'1'!BQ23</f>
        <v>0.54124362046086216</v>
      </c>
      <c r="AY22" s="96">
        <f>'1'!BS23</f>
        <v>0.62783665052248927</v>
      </c>
      <c r="AZ22" s="96">
        <f>'2'!BQ23</f>
        <v>0.42272418230647951</v>
      </c>
      <c r="BA22" s="96">
        <f>'2'!BS23</f>
        <v>0.88621486323620735</v>
      </c>
      <c r="BB22" s="96">
        <f>'3'!V22</f>
        <v>0.60380051244111899</v>
      </c>
      <c r="BC22" s="96">
        <f>'8'!AJ21</f>
        <v>0.55928008702556697</v>
      </c>
      <c r="BD22" s="96">
        <f t="shared" si="12"/>
        <v>0.54954001628166438</v>
      </c>
      <c r="BE22" s="96">
        <f t="shared" si="13"/>
        <v>0.63052629639928792</v>
      </c>
      <c r="BF22" s="96">
        <f>'1'!CA23</f>
        <v>0.44847937400982468</v>
      </c>
      <c r="BG22" s="96">
        <f>'1'!CC23</f>
        <v>0.54024368520666544</v>
      </c>
      <c r="BH22" s="96">
        <f>'2'!CA23</f>
        <v>0.42596383542963173</v>
      </c>
      <c r="BI22" s="96">
        <f>'2'!CC23</f>
        <v>0.88653692149939456</v>
      </c>
      <c r="BJ22" s="96">
        <f>'3'!Y22</f>
        <v>0.51994971314424321</v>
      </c>
      <c r="BK22" s="96">
        <f>'8'!AO21</f>
        <v>0.5786583715607948</v>
      </c>
      <c r="BL22" s="96">
        <f t="shared" si="14"/>
        <v>0.49664015432315256</v>
      </c>
      <c r="BM22" s="96">
        <f t="shared" si="15"/>
        <v>0.57940318740886521</v>
      </c>
      <c r="BN22" s="96">
        <f>'1'!CK23</f>
        <v>0.40396441326081856</v>
      </c>
      <c r="BO22" s="96">
        <f>'1'!CM23</f>
        <v>0.49510700985299855</v>
      </c>
      <c r="BP22" s="96">
        <f>'2'!CK23</f>
        <v>0.44214258194282907</v>
      </c>
      <c r="BQ22" s="96">
        <f>'2'!CM23</f>
        <v>0.88810101304302802</v>
      </c>
      <c r="BR22" s="96">
        <f>'3'!AB22</f>
        <v>0.49130363552679446</v>
      </c>
      <c r="BS22" s="96">
        <f>'8'!AT21</f>
        <v>0.67867772995817888</v>
      </c>
      <c r="BT22" s="96">
        <f t="shared" si="16"/>
        <v>0.49829536486985371</v>
      </c>
      <c r="BU22" s="96">
        <f t="shared" si="17"/>
        <v>0.57934824661674555</v>
      </c>
      <c r="BV22" s="96">
        <f>'1'!CU23</f>
        <v>0.55124157010546204</v>
      </c>
      <c r="BW22" s="96">
        <f>'1'!CW23</f>
        <v>0.63680548507167989</v>
      </c>
      <c r="BX22" s="96">
        <f>'2'!CU23</f>
        <v>0.35311896060407699</v>
      </c>
      <c r="BY22" s="96">
        <f>'2'!CW23</f>
        <v>0.87843395831164772</v>
      </c>
      <c r="BZ22" s="96">
        <f>'3'!AE22</f>
        <v>0.52479766035795861</v>
      </c>
      <c r="CA22" s="96">
        <f>'8'!AY21</f>
        <v>0.63381629369763404</v>
      </c>
      <c r="CB22" s="96">
        <f t="shared" si="18"/>
        <v>0.54546201261649074</v>
      </c>
      <c r="CC22" s="96">
        <f t="shared" si="19"/>
        <v>0.63221907837373492</v>
      </c>
      <c r="CD22" s="96">
        <f>'1'!DE23</f>
        <v>0.50815189095268631</v>
      </c>
      <c r="CE22" s="96">
        <f>'1'!DG23</f>
        <v>0.59752229664933432</v>
      </c>
      <c r="CF22" s="96">
        <f>'2'!DE23</f>
        <v>0.44575440009970757</v>
      </c>
      <c r="CG22" s="96">
        <f>'2'!DG23</f>
        <v>0.88844054931303029</v>
      </c>
      <c r="CH22" s="96">
        <f>'3'!AH22</f>
        <v>0.44653409359276358</v>
      </c>
      <c r="CI22" s="96">
        <f>'8'!BD21</f>
        <v>0.56723424462284999</v>
      </c>
      <c r="CJ22" s="96">
        <f t="shared" si="20"/>
        <v>0.50127828094494875</v>
      </c>
      <c r="CK22" s="96">
        <f t="shared" si="21"/>
        <v>0.58129505814494009</v>
      </c>
    </row>
    <row r="23" spans="1:89">
      <c r="A23" s="1">
        <v>1999</v>
      </c>
      <c r="B23" s="96">
        <f>'1'!I24</f>
        <v>0.5049231353451662</v>
      </c>
      <c r="C23" s="96">
        <f>'1'!K24</f>
        <v>0.59451122804160961</v>
      </c>
      <c r="D23" s="96">
        <f>'2'!I24</f>
        <v>0.42647567171608924</v>
      </c>
      <c r="E23" s="96">
        <f>'2'!K24</f>
        <v>0.88658752511058936</v>
      </c>
      <c r="F23" s="96">
        <f>'3'!D23</f>
        <v>0.52223174877133638</v>
      </c>
      <c r="G23" s="96">
        <f>'8'!F22</f>
        <v>0.5684039137280481</v>
      </c>
      <c r="H23" s="96">
        <f t="shared" si="0"/>
        <v>0.51727573693452156</v>
      </c>
      <c r="I23" s="96">
        <f t="shared" si="1"/>
        <v>0.59912215935254887</v>
      </c>
      <c r="J23" s="96">
        <f>'1'!S24</f>
        <v>0.36247779674173314</v>
      </c>
      <c r="K23" s="96">
        <f>'1'!U24</f>
        <v>0.45098467998822994</v>
      </c>
      <c r="L23" s="96">
        <f>'2'!S24</f>
        <v>0.42380938007617452</v>
      </c>
      <c r="M23" s="96">
        <f>'2'!U24</f>
        <v>0.88632308534829685</v>
      </c>
      <c r="N23" s="96">
        <f>'3'!G23</f>
        <v>0.27060643136890583</v>
      </c>
      <c r="O23" s="96">
        <f>'8'!K22</f>
        <v>0.50540589492553523</v>
      </c>
      <c r="P23" s="96">
        <f t="shared" si="2"/>
        <v>0.38137513827792102</v>
      </c>
      <c r="Q23" s="96">
        <f t="shared" si="3"/>
        <v>0.46302926210373196</v>
      </c>
      <c r="R23" s="96">
        <f>'1'!AC24</f>
        <v>0.4248345065101769</v>
      </c>
      <c r="S23" s="96">
        <f>'1'!AE24</f>
        <v>0.51654007721339978</v>
      </c>
      <c r="T23" s="96">
        <f>'2'!AC24</f>
        <v>8.3333333333333315E-2</v>
      </c>
      <c r="U23" s="96">
        <f>'2'!AE24</f>
        <v>8.3333333333333329E-2</v>
      </c>
      <c r="V23" s="96">
        <f>'3'!J23</f>
        <v>0.57881380149700468</v>
      </c>
      <c r="W23" s="96">
        <f>'8'!P22</f>
        <v>0.44841788108400937</v>
      </c>
      <c r="X23" s="96">
        <f t="shared" si="4"/>
        <v>0.4350750565826576</v>
      </c>
      <c r="Y23" s="96">
        <f t="shared" si="5"/>
        <v>0.47175728486394675</v>
      </c>
      <c r="Z23" s="96">
        <f>'1'!AM24</f>
        <v>0.52497515347202295</v>
      </c>
      <c r="AA23" s="96">
        <f>'1'!AO24</f>
        <v>0.61305635446042706</v>
      </c>
      <c r="AB23" s="96">
        <f>'2'!AM24</f>
        <v>0.32507656604055857</v>
      </c>
      <c r="AC23" s="96">
        <f>'2'!AO24</f>
        <v>0.87471337336265453</v>
      </c>
      <c r="AD23" s="96">
        <f>'3'!M23</f>
        <v>0.49125783577169591</v>
      </c>
      <c r="AE23" s="96">
        <f>'8'!U22</f>
        <v>0.5269835971819915</v>
      </c>
      <c r="AF23" s="96">
        <f t="shared" si="6"/>
        <v>0.49705807623128684</v>
      </c>
      <c r="AG23" s="96">
        <f t="shared" si="7"/>
        <v>0.58725423735885818</v>
      </c>
      <c r="AH23" s="96">
        <f>'1'!AW24</f>
        <v>0.43251958343368191</v>
      </c>
      <c r="AI23" s="96">
        <f>'1'!AY24</f>
        <v>0.52431034016815836</v>
      </c>
      <c r="AJ23" s="96">
        <f>'2'!AW24</f>
        <v>0.39959936624535086</v>
      </c>
      <c r="AK23" s="96">
        <f>'2'!AY24</f>
        <v>0.88382258064718866</v>
      </c>
      <c r="AL23" s="96">
        <f>'3'!P23</f>
        <v>0.50608277762963827</v>
      </c>
      <c r="AM23" s="96">
        <f>'8'!Z22</f>
        <v>0.51027717424497221</v>
      </c>
      <c r="AN23" s="96">
        <f t="shared" si="8"/>
        <v>0.46705775796666049</v>
      </c>
      <c r="AO23" s="96">
        <f t="shared" si="9"/>
        <v>0.55219638210063482</v>
      </c>
      <c r="AP23" s="96">
        <f>'1'!BG24</f>
        <v>0.41130875970835629</v>
      </c>
      <c r="AQ23" s="96">
        <f>'1'!BI24</f>
        <v>0.50270561045325468</v>
      </c>
      <c r="AR23" s="96">
        <f>'2'!BG24</f>
        <v>0.43184355356981718</v>
      </c>
      <c r="AS23" s="96">
        <f>'2'!BI24</f>
        <v>0.88711372932179489</v>
      </c>
      <c r="AT23" s="96">
        <f>'3'!S23</f>
        <v>0.56517736515936945</v>
      </c>
      <c r="AU23" s="96">
        <f>'8'!AE22</f>
        <v>0.54678551955897658</v>
      </c>
      <c r="AV23" s="96">
        <f t="shared" si="10"/>
        <v>0.48569858041991076</v>
      </c>
      <c r="AW23" s="96">
        <f t="shared" si="11"/>
        <v>0.56778433829306785</v>
      </c>
      <c r="AX23" s="96">
        <f>'1'!BQ24</f>
        <v>0.55663961632340275</v>
      </c>
      <c r="AY23" s="96">
        <f>'1'!BS24</f>
        <v>0.64161237611231892</v>
      </c>
      <c r="AZ23" s="96">
        <f>'2'!BQ24</f>
        <v>0.43140300523652209</v>
      </c>
      <c r="BA23" s="96">
        <f>'2'!BS24</f>
        <v>0.88707084946505443</v>
      </c>
      <c r="BB23" s="96">
        <f>'3'!V23</f>
        <v>0.57003063879832983</v>
      </c>
      <c r="BC23" s="96">
        <f>'8'!AJ22</f>
        <v>0.56710244961307932</v>
      </c>
      <c r="BD23" s="96">
        <f t="shared" si="12"/>
        <v>0.55007941915586556</v>
      </c>
      <c r="BE23" s="96">
        <f t="shared" si="13"/>
        <v>0.62963530749428531</v>
      </c>
      <c r="BF23" s="96">
        <f>'1'!CA24</f>
        <v>0.47252446468250275</v>
      </c>
      <c r="BG23" s="96">
        <f>'1'!CC24</f>
        <v>0.56374775530532228</v>
      </c>
      <c r="BH23" s="96">
        <f>'2'!CA24</f>
        <v>0.43115825221226511</v>
      </c>
      <c r="BI23" s="96">
        <f>'2'!CC24</f>
        <v>0.88704700348024268</v>
      </c>
      <c r="BJ23" s="96">
        <f>'3'!Y23</f>
        <v>0.47574979863111777</v>
      </c>
      <c r="BK23" s="96">
        <f>'8'!AO22</f>
        <v>0.54242500236545732</v>
      </c>
      <c r="BL23" s="96">
        <f t="shared" si="14"/>
        <v>0.48666931134337138</v>
      </c>
      <c r="BM23" s="96">
        <f t="shared" si="15"/>
        <v>0.56874750271929697</v>
      </c>
      <c r="BN23" s="96">
        <f>'1'!CK24</f>
        <v>0.42547362565559355</v>
      </c>
      <c r="BO23" s="96">
        <f>'1'!CM24</f>
        <v>0.51718874767467049</v>
      </c>
      <c r="BP23" s="96">
        <f>'2'!CK24</f>
        <v>0.46687652813453301</v>
      </c>
      <c r="BQ23" s="96">
        <f>'2'!CM24</f>
        <v>0.89036083742863414</v>
      </c>
      <c r="BR23" s="96">
        <f>'3'!AB23</f>
        <v>0.55702347084032755</v>
      </c>
      <c r="BS23" s="96">
        <f>'8'!AT22</f>
        <v>0.60262299047591861</v>
      </c>
      <c r="BT23" s="96">
        <f t="shared" si="16"/>
        <v>0.50678871840475226</v>
      </c>
      <c r="BU23" s="96">
        <f t="shared" si="17"/>
        <v>0.58582319814179318</v>
      </c>
      <c r="BV23" s="96">
        <f>'1'!CU24</f>
        <v>0.57495818412694266</v>
      </c>
      <c r="BW23" s="96">
        <f>'1'!CW24</f>
        <v>0.65774306116385428</v>
      </c>
      <c r="BX23" s="96">
        <f>'2'!CU24</f>
        <v>0.4253949494997713</v>
      </c>
      <c r="BY23" s="96">
        <f>'2'!CW24</f>
        <v>0.88648058879476577</v>
      </c>
      <c r="BZ23" s="96">
        <f>'3'!AE23</f>
        <v>0.57607654406166009</v>
      </c>
      <c r="CA23" s="96">
        <f>'8'!AY22</f>
        <v>0.65164216333310909</v>
      </c>
      <c r="CB23" s="96">
        <f t="shared" si="18"/>
        <v>0.57945244544944652</v>
      </c>
      <c r="CC23" s="96">
        <f t="shared" si="19"/>
        <v>0.65867496019371063</v>
      </c>
      <c r="CD23" s="96">
        <f>'1'!DE24</f>
        <v>0.52839066405301127</v>
      </c>
      <c r="CE23" s="96">
        <f>'1'!DG24</f>
        <v>0.61617886036890901</v>
      </c>
      <c r="CF23" s="96">
        <f>'2'!DE24</f>
        <v>0.46224917986843012</v>
      </c>
      <c r="CG23" s="96">
        <f>'2'!DG24</f>
        <v>0.88994935467327174</v>
      </c>
      <c r="CH23" s="96">
        <f>'3'!AH23</f>
        <v>0.40019411894234669</v>
      </c>
      <c r="CI23" s="96">
        <f>'8'!BD22</f>
        <v>0.57937058187798163</v>
      </c>
      <c r="CJ23" s="96">
        <f t="shared" si="20"/>
        <v>0.50247235881312968</v>
      </c>
      <c r="CK23" s="96">
        <f t="shared" si="21"/>
        <v>0.58035765481997292</v>
      </c>
    </row>
    <row r="24" spans="1:89">
      <c r="A24" s="1">
        <v>2000</v>
      </c>
      <c r="B24" s="96">
        <f>'1'!I25</f>
        <v>0.54183097666483182</v>
      </c>
      <c r="C24" s="96">
        <f>'1'!K25</f>
        <v>0.62836593341729308</v>
      </c>
      <c r="D24" s="96">
        <f>'2'!I25</f>
        <v>0.45366862410948205</v>
      </c>
      <c r="E24" s="96">
        <f>'2'!K25</f>
        <v>0.88917286151530694</v>
      </c>
      <c r="F24" s="96">
        <f>'3'!D24</f>
        <v>0.51502753356743192</v>
      </c>
      <c r="G24" s="96">
        <f>'8'!F23</f>
        <v>0.58093795840739404</v>
      </c>
      <c r="H24" s="96">
        <f t="shared" si="0"/>
        <v>0.53609062607058744</v>
      </c>
      <c r="I24" s="96">
        <f t="shared" si="1"/>
        <v>0.61425503251215441</v>
      </c>
      <c r="J24" s="96">
        <f>'1'!S25</f>
        <v>0.41378973225434978</v>
      </c>
      <c r="K24" s="96">
        <f>'1'!U25</f>
        <v>0.50525858447067351</v>
      </c>
      <c r="L24" s="96">
        <f>'2'!S25</f>
        <v>0.51006153035258828</v>
      </c>
      <c r="M24" s="96">
        <f>'2'!U25</f>
        <v>0.89397780654689452</v>
      </c>
      <c r="N24" s="96">
        <f>'3'!G24</f>
        <v>0.30826999688576695</v>
      </c>
      <c r="O24" s="96">
        <f>'8'!K23</f>
        <v>0.47682735586450242</v>
      </c>
      <c r="P24" s="96">
        <f t="shared" si="2"/>
        <v>0.4127963841245661</v>
      </c>
      <c r="Q24" s="96">
        <f t="shared" si="3"/>
        <v>0.48777555263052619</v>
      </c>
      <c r="R24" s="96">
        <f>'1'!AC25</f>
        <v>0.4576287819846277</v>
      </c>
      <c r="S24" s="96">
        <f>'1'!AE25</f>
        <v>0.54925698872396633</v>
      </c>
      <c r="T24" s="96">
        <f>'2'!AC25</f>
        <v>8.3333333333333315E-2</v>
      </c>
      <c r="U24" s="96">
        <f>'2'!AE25</f>
        <v>8.3333333333333329E-2</v>
      </c>
      <c r="V24" s="96">
        <f>'3'!J24</f>
        <v>0.55030073447052974</v>
      </c>
      <c r="W24" s="96">
        <f>'8'!P23</f>
        <v>0.50144389267515066</v>
      </c>
      <c r="X24" s="96">
        <f t="shared" si="4"/>
        <v>0.45432100291360455</v>
      </c>
      <c r="Y24" s="96">
        <f t="shared" si="5"/>
        <v>0.49097228560934003</v>
      </c>
      <c r="Z24" s="96">
        <f>'1'!AM25</f>
        <v>0.54751369603992106</v>
      </c>
      <c r="AA24" s="96">
        <f>'1'!AO25</f>
        <v>0.63347137900757711</v>
      </c>
      <c r="AB24" s="96">
        <f>'2'!AM25</f>
        <v>0.3412870086452221</v>
      </c>
      <c r="AC24" s="96">
        <f>'2'!AO25</f>
        <v>0.87691361950467661</v>
      </c>
      <c r="AD24" s="96">
        <f>'3'!M24</f>
        <v>0.49610214451182849</v>
      </c>
      <c r="AE24" s="96">
        <f>'8'!U23</f>
        <v>0.49473198308881061</v>
      </c>
      <c r="AF24" s="96">
        <f t="shared" si="6"/>
        <v>0.50084271118065038</v>
      </c>
      <c r="AG24" s="96">
        <f t="shared" si="7"/>
        <v>0.58878844545365827</v>
      </c>
      <c r="AH24" s="96">
        <f>'1'!AW25</f>
        <v>0.45461453076358632</v>
      </c>
      <c r="AI24" s="96">
        <f>'1'!AY25</f>
        <v>0.54629716125753591</v>
      </c>
      <c r="AJ24" s="96">
        <f>'2'!AW25</f>
        <v>0.41204029273212628</v>
      </c>
      <c r="AK24" s="96">
        <f>'2'!AY25</f>
        <v>0.885130544387702</v>
      </c>
      <c r="AL24" s="96">
        <f>'3'!P24</f>
        <v>0.53748096665705825</v>
      </c>
      <c r="AM24" s="96">
        <f>'8'!Z23</f>
        <v>0.52424055443692996</v>
      </c>
      <c r="AN24" s="96">
        <f t="shared" si="8"/>
        <v>0.48848022185214424</v>
      </c>
      <c r="AO24" s="96">
        <f t="shared" si="9"/>
        <v>0.57246229921528169</v>
      </c>
      <c r="AP24" s="96">
        <f>'1'!BG25</f>
        <v>0.44102892963291457</v>
      </c>
      <c r="AQ24" s="96">
        <f>'1'!BI25</f>
        <v>0.53283935595575227</v>
      </c>
      <c r="AR24" s="96">
        <f>'2'!BG25</f>
        <v>0.44203203611701364</v>
      </c>
      <c r="AS24" s="96">
        <f>'2'!BI25</f>
        <v>0.88809056713320045</v>
      </c>
      <c r="AT24" s="96">
        <f>'3'!S24</f>
        <v>0.51773609582452085</v>
      </c>
      <c r="AU24" s="96">
        <f>'8'!AE23</f>
        <v>0.55538573259834045</v>
      </c>
      <c r="AV24" s="96">
        <f t="shared" si="10"/>
        <v>0.48889523257058254</v>
      </c>
      <c r="AW24" s="96">
        <f t="shared" si="11"/>
        <v>0.57022525620133635</v>
      </c>
      <c r="AX24" s="96">
        <f>'1'!BQ25</f>
        <v>0.59849741886681196</v>
      </c>
      <c r="AY24" s="96">
        <f>'1'!BS25</f>
        <v>0.67807062153899811</v>
      </c>
      <c r="AZ24" s="96">
        <f>'2'!BQ25</f>
        <v>0.44037039457936006</v>
      </c>
      <c r="BA24" s="96">
        <f>'2'!BS25</f>
        <v>0.88793316303311898</v>
      </c>
      <c r="BB24" s="96">
        <f>'3'!V24</f>
        <v>0.59157111509897831</v>
      </c>
      <c r="BC24" s="96">
        <f>'8'!AJ23</f>
        <v>0.58074291774853781</v>
      </c>
      <c r="BD24" s="96">
        <f t="shared" si="12"/>
        <v>0.57651451521653985</v>
      </c>
      <c r="BE24" s="96">
        <f t="shared" si="13"/>
        <v>0.65310007313079022</v>
      </c>
      <c r="BF24" s="96">
        <f>'1'!CA25</f>
        <v>0.49543549213630134</v>
      </c>
      <c r="BG24" s="96">
        <f>'1'!CC25</f>
        <v>0.58560673840638122</v>
      </c>
      <c r="BH24" s="96">
        <f>'2'!CA25</f>
        <v>0.44008135104727919</v>
      </c>
      <c r="BI24" s="96">
        <f>'2'!CC25</f>
        <v>0.88790570771670418</v>
      </c>
      <c r="BJ24" s="96">
        <f>'3'!Y24</f>
        <v>0.49286304029232142</v>
      </c>
      <c r="BK24" s="96">
        <f>'8'!AO23</f>
        <v>0.543830495345627</v>
      </c>
      <c r="BL24" s="96">
        <f t="shared" si="14"/>
        <v>0.50135571586873562</v>
      </c>
      <c r="BM24" s="96">
        <f t="shared" si="15"/>
        <v>0.58220665004370997</v>
      </c>
      <c r="BN24" s="96">
        <f>'1'!CK25</f>
        <v>0.44907683864191617</v>
      </c>
      <c r="BO24" s="96">
        <f>'1'!CM25</f>
        <v>0.54083492055412852</v>
      </c>
      <c r="BP24" s="96">
        <f>'2'!CK25</f>
        <v>0.51356770145053476</v>
      </c>
      <c r="BQ24" s="96">
        <f>'2'!CM25</f>
        <v>0.89425520518004242</v>
      </c>
      <c r="BR24" s="96">
        <f>'3'!AB24</f>
        <v>0.42711488490090177</v>
      </c>
      <c r="BS24" s="96">
        <f>'8'!AT23</f>
        <v>0.58717580335495634</v>
      </c>
      <c r="BT24" s="96">
        <f t="shared" si="16"/>
        <v>0.48456017766578446</v>
      </c>
      <c r="BU24" s="96">
        <f t="shared" si="17"/>
        <v>0.55933216080362014</v>
      </c>
      <c r="BV24" s="96">
        <f>'1'!CU25</f>
        <v>0.62411321919891061</v>
      </c>
      <c r="BW24" s="96">
        <f>'1'!CW25</f>
        <v>0.69970067607903474</v>
      </c>
      <c r="BX24" s="96">
        <f>'2'!CU25</f>
        <v>0.55166589768803032</v>
      </c>
      <c r="BY24" s="96">
        <f>'2'!CW25</f>
        <v>0.89713157724454962</v>
      </c>
      <c r="BZ24" s="96">
        <f>'3'!AE24</f>
        <v>0.58895865355651877</v>
      </c>
      <c r="CA24" s="96">
        <f>'8'!AY23</f>
        <v>0.65046499523184598</v>
      </c>
      <c r="CB24" s="96">
        <f t="shared" si="18"/>
        <v>0.61466778964545843</v>
      </c>
      <c r="CC24" s="96">
        <f t="shared" si="19"/>
        <v>0.67944934035316007</v>
      </c>
      <c r="CD24" s="96">
        <f>'1'!DE25</f>
        <v>0.56777180998822518</v>
      </c>
      <c r="CE24" s="96">
        <f>'1'!DG25</f>
        <v>0.65144811630305488</v>
      </c>
      <c r="CF24" s="96">
        <f>'2'!DE25</f>
        <v>0.49408836348432456</v>
      </c>
      <c r="CG24" s="96">
        <f>'2'!DG25</f>
        <v>0.89268450969762891</v>
      </c>
      <c r="CH24" s="96">
        <f>'3'!AH24</f>
        <v>0.39493198590078726</v>
      </c>
      <c r="CI24" s="96">
        <f>'8'!BD23</f>
        <v>0.61992433764426924</v>
      </c>
      <c r="CJ24" s="96">
        <f t="shared" si="20"/>
        <v>0.53023164122998667</v>
      </c>
      <c r="CK24" s="96">
        <f t="shared" si="21"/>
        <v>0.60356177837724889</v>
      </c>
    </row>
    <row r="25" spans="1:89">
      <c r="A25" s="1">
        <v>2001</v>
      </c>
      <c r="B25" s="96">
        <f>'1'!I26</f>
        <v>0.54408044801130018</v>
      </c>
      <c r="C25" s="96">
        <f>'1'!K26</f>
        <v>0.6303902282751237</v>
      </c>
      <c r="D25" s="96">
        <f>'2'!I26</f>
        <v>0.44573996081060441</v>
      </c>
      <c r="E25" s="96">
        <f>'2'!K26</f>
        <v>0.88843919866660825</v>
      </c>
      <c r="F25" s="96">
        <f>'3'!D25</f>
        <v>0.52250917300451261</v>
      </c>
      <c r="G25" s="96">
        <f>'8'!F24</f>
        <v>0.58018534361500385</v>
      </c>
      <c r="H25" s="96">
        <f t="shared" si="0"/>
        <v>0.53787980444045969</v>
      </c>
      <c r="I25" s="96">
        <f t="shared" si="1"/>
        <v>0.61667364033158945</v>
      </c>
      <c r="J25" s="96">
        <f>'1'!S26</f>
        <v>0.43351320572913771</v>
      </c>
      <c r="K25" s="96">
        <f>'1'!U26</f>
        <v>0.5253102796291812</v>
      </c>
      <c r="L25" s="96">
        <f>'2'!S26</f>
        <v>0.49253675501466632</v>
      </c>
      <c r="M25" s="96">
        <f>'2'!U26</f>
        <v>0.89255621123504669</v>
      </c>
      <c r="N25" s="96">
        <f>'3'!G25</f>
        <v>0.40728963005921137</v>
      </c>
      <c r="O25" s="96">
        <f>'8'!K24</f>
        <v>0.52430080892168052</v>
      </c>
      <c r="P25" s="96">
        <f t="shared" si="2"/>
        <v>0.45555656753834473</v>
      </c>
      <c r="Q25" s="96">
        <f t="shared" si="3"/>
        <v>0.53227734272040017</v>
      </c>
      <c r="R25" s="96">
        <f>'1'!AC26</f>
        <v>0.46756547958537509</v>
      </c>
      <c r="S25" s="96">
        <f>'1'!AE26</f>
        <v>0.55894846120493769</v>
      </c>
      <c r="T25" s="96">
        <f>'2'!AC26</f>
        <v>8.3333333333333315E-2</v>
      </c>
      <c r="U25" s="96">
        <f>'2'!AE26</f>
        <v>8.3333333333333329E-2</v>
      </c>
      <c r="V25" s="96">
        <f>'3'!J25</f>
        <v>0.59472825988778066</v>
      </c>
      <c r="W25" s="96">
        <f>'8'!P24</f>
        <v>0.46310652744619984</v>
      </c>
      <c r="X25" s="96">
        <f t="shared" si="4"/>
        <v>0.45981822200097849</v>
      </c>
      <c r="Y25" s="96">
        <f t="shared" si="5"/>
        <v>0.49637141464880352</v>
      </c>
      <c r="Z25" s="96">
        <f>'1'!AM26</f>
        <v>0.55438442332042281</v>
      </c>
      <c r="AA25" s="96">
        <f>'1'!AO26</f>
        <v>0.63960715960538572</v>
      </c>
      <c r="AB25" s="96">
        <f>'2'!AM26</f>
        <v>0.34190985727602513</v>
      </c>
      <c r="AC25" s="96">
        <f>'2'!AO26</f>
        <v>0.87699537513019121</v>
      </c>
      <c r="AD25" s="96">
        <f>'3'!M25</f>
        <v>0.48335799693281928</v>
      </c>
      <c r="AE25" s="96">
        <f>'8'!U24</f>
        <v>0.50044957039589011</v>
      </c>
      <c r="AF25" s="96">
        <f t="shared" si="6"/>
        <v>0.50189664688794899</v>
      </c>
      <c r="AG25" s="96">
        <f t="shared" si="7"/>
        <v>0.5894942931873508</v>
      </c>
      <c r="AH25" s="96">
        <f>'1'!AW26</f>
        <v>0.44675375469093692</v>
      </c>
      <c r="AI25" s="96">
        <f>'1'!AY26</f>
        <v>0.53853395576925678</v>
      </c>
      <c r="AJ25" s="96">
        <f>'2'!AW26</f>
        <v>0.4005533060619883</v>
      </c>
      <c r="AK25" s="96">
        <f>'2'!AY26</f>
        <v>0.88392467810259301</v>
      </c>
      <c r="AL25" s="96">
        <f>'3'!P25</f>
        <v>0.54321261283094135</v>
      </c>
      <c r="AM25" s="96">
        <f>'8'!Z24</f>
        <v>0.48187371372401877</v>
      </c>
      <c r="AN25" s="96">
        <f t="shared" si="8"/>
        <v>0.47502841412131369</v>
      </c>
      <c r="AO25" s="96">
        <f t="shared" si="9"/>
        <v>0.560077631756702</v>
      </c>
      <c r="AP25" s="96">
        <f>'1'!BG26</f>
        <v>0.44629255503276194</v>
      </c>
      <c r="AQ25" s="96">
        <f>'1'!BI26</f>
        <v>0.53807647311607842</v>
      </c>
      <c r="AR25" s="96">
        <f>'2'!BG26</f>
        <v>0.44063280436864244</v>
      </c>
      <c r="AS25" s="96">
        <f>'2'!BI26</f>
        <v>0.88795806925368648</v>
      </c>
      <c r="AT25" s="96">
        <f>'3'!S25</f>
        <v>0.5350984416410145</v>
      </c>
      <c r="AU25" s="96">
        <f>'8'!AE24</f>
        <v>0.56920827287616738</v>
      </c>
      <c r="AV25" s="96">
        <f t="shared" si="10"/>
        <v>0.49865698107926454</v>
      </c>
      <c r="AW25" s="96">
        <f t="shared" si="11"/>
        <v>0.58010307480109558</v>
      </c>
      <c r="AX25" s="96">
        <f>'1'!BQ26</f>
        <v>0.60024838964225158</v>
      </c>
      <c r="AY25" s="96">
        <f>'1'!BS26</f>
        <v>0.67956518190111403</v>
      </c>
      <c r="AZ25" s="96">
        <f>'2'!BQ26</f>
        <v>0.43954609646102821</v>
      </c>
      <c r="BA25" s="96">
        <f>'2'!BS26</f>
        <v>0.88785480681483353</v>
      </c>
      <c r="BB25" s="96">
        <f>'3'!V25</f>
        <v>0.60134236719061285</v>
      </c>
      <c r="BC25" s="96">
        <f>'8'!AJ24</f>
        <v>0.57471923399576297</v>
      </c>
      <c r="BD25" s="96">
        <f t="shared" si="12"/>
        <v>0.57806936579959745</v>
      </c>
      <c r="BE25" s="96">
        <f t="shared" si="13"/>
        <v>0.65462695373852298</v>
      </c>
      <c r="BF25" s="96">
        <f>'1'!CA26</f>
        <v>0.49630609151854066</v>
      </c>
      <c r="BG25" s="96">
        <f>'1'!CC26</f>
        <v>0.58642736890646918</v>
      </c>
      <c r="BH25" s="96">
        <f>'2'!CA26</f>
        <v>0.43321458238322447</v>
      </c>
      <c r="BI25" s="96">
        <f>'2'!CC26</f>
        <v>0.88724682956620937</v>
      </c>
      <c r="BJ25" s="96">
        <f>'3'!Y25</f>
        <v>0.54517712599537393</v>
      </c>
      <c r="BK25" s="96">
        <f>'8'!AO24</f>
        <v>0.53258684041782633</v>
      </c>
      <c r="BL25" s="96">
        <f t="shared" si="14"/>
        <v>0.5112848864490388</v>
      </c>
      <c r="BM25" s="96">
        <f t="shared" si="15"/>
        <v>0.59273662212250866</v>
      </c>
      <c r="BN25" s="96">
        <f>'1'!CK26</f>
        <v>0.45166376637293021</v>
      </c>
      <c r="BO25" s="96">
        <f>'1'!CM26</f>
        <v>0.54339057236778732</v>
      </c>
      <c r="BP25" s="96">
        <f>'2'!CK26</f>
        <v>0.47587288484580675</v>
      </c>
      <c r="BQ25" s="96">
        <f>'2'!CM26</f>
        <v>0.89114681242723415</v>
      </c>
      <c r="BR25" s="96">
        <f>'3'!AB25</f>
        <v>0.50720005158980441</v>
      </c>
      <c r="BS25" s="96">
        <f>'8'!AT24</f>
        <v>0.59490294494553675</v>
      </c>
      <c r="BT25" s="96">
        <f t="shared" si="16"/>
        <v>0.50377854416758805</v>
      </c>
      <c r="BU25" s="96">
        <f t="shared" si="17"/>
        <v>0.58199665932367362</v>
      </c>
      <c r="BV25" s="96">
        <f>'1'!CU26</f>
        <v>0.63047523821165397</v>
      </c>
      <c r="BW25" s="96">
        <f>'1'!CW26</f>
        <v>0.70499611470865686</v>
      </c>
      <c r="BX25" s="96">
        <f>'2'!CU26</f>
        <v>0.49821495155005863</v>
      </c>
      <c r="BY25" s="96">
        <f>'2'!CW26</f>
        <v>0.89302338226349121</v>
      </c>
      <c r="BZ25" s="96">
        <f>'3'!AE25</f>
        <v>0.60616499512939681</v>
      </c>
      <c r="CA25" s="96">
        <f>'8'!AY24</f>
        <v>0.66915662673625842</v>
      </c>
      <c r="CB25" s="96">
        <f t="shared" si="18"/>
        <v>0.62084199590608125</v>
      </c>
      <c r="CC25" s="96">
        <f t="shared" si="19"/>
        <v>0.69013118957622566</v>
      </c>
      <c r="CD25" s="96">
        <f>'1'!DE26</f>
        <v>0.56342110753962438</v>
      </c>
      <c r="CE25" s="96">
        <f>'1'!DG26</f>
        <v>0.64761640036107748</v>
      </c>
      <c r="CF25" s="96">
        <f>'2'!DE26</f>
        <v>0.48549501067904732</v>
      </c>
      <c r="CG25" s="96">
        <f>'2'!DG26</f>
        <v>0.89196776678102374</v>
      </c>
      <c r="CH25" s="96">
        <f>'3'!AH25</f>
        <v>0.32411191086510921</v>
      </c>
      <c r="CI25" s="96">
        <f>'8'!BD24</f>
        <v>0.59128057306177062</v>
      </c>
      <c r="CJ25" s="96">
        <f t="shared" si="20"/>
        <v>0.50276606506547439</v>
      </c>
      <c r="CK25" s="96">
        <f t="shared" si="21"/>
        <v>0.5770914578042533</v>
      </c>
    </row>
    <row r="26" spans="1:89">
      <c r="A26" s="1">
        <v>2002</v>
      </c>
      <c r="B26" s="96">
        <f>'1'!I27</f>
        <v>0.56184321713427521</v>
      </c>
      <c r="C26" s="96">
        <f>'1'!K27</f>
        <v>0.64622284484694437</v>
      </c>
      <c r="D26" s="96">
        <f>'2'!I27</f>
        <v>0.43809822194226483</v>
      </c>
      <c r="E26" s="96">
        <f>'2'!K27</f>
        <v>0.88771673462441858</v>
      </c>
      <c r="F26" s="96">
        <f>'3'!D26</f>
        <v>0.50785865281832121</v>
      </c>
      <c r="G26" s="96">
        <f>'8'!F25</f>
        <v>0.55168052575067694</v>
      </c>
      <c r="H26" s="96">
        <f t="shared" si="0"/>
        <v>0.53343190369018612</v>
      </c>
      <c r="I26" s="96">
        <f t="shared" si="1"/>
        <v>0.61214560604346913</v>
      </c>
      <c r="J26" s="96">
        <f>'1'!S27</f>
        <v>0.43993592844799789</v>
      </c>
      <c r="K26" s="96">
        <f>'1'!U27</f>
        <v>0.53174817229508886</v>
      </c>
      <c r="L26" s="96">
        <f>'2'!S27</f>
        <v>0.53378789189694542</v>
      </c>
      <c r="M26" s="96">
        <f>'2'!U27</f>
        <v>0.89581213728305031</v>
      </c>
      <c r="N26" s="96">
        <f>'3'!G26</f>
        <v>0.29775124477807785</v>
      </c>
      <c r="O26" s="96">
        <f>'8'!K25</f>
        <v>0.51373462148092752</v>
      </c>
      <c r="P26" s="96">
        <f t="shared" si="2"/>
        <v>0.43222462713364507</v>
      </c>
      <c r="Q26" s="96">
        <f t="shared" si="3"/>
        <v>0.50515194921109197</v>
      </c>
      <c r="R26" s="96">
        <f>'1'!AC27</f>
        <v>0.4895128771209038</v>
      </c>
      <c r="S26" s="96">
        <f>'1'!AE27</f>
        <v>0.58000486353494196</v>
      </c>
      <c r="T26" s="96">
        <f>'2'!AC27</f>
        <v>8.3333333333333315E-2</v>
      </c>
      <c r="U26" s="96">
        <f>'2'!AE27</f>
        <v>8.3333333333333329E-2</v>
      </c>
      <c r="V26" s="96">
        <f>'3'!J26</f>
        <v>0.6353873394442886</v>
      </c>
      <c r="W26" s="96">
        <f>'8'!P25</f>
        <v>0.51826642118179622</v>
      </c>
      <c r="X26" s="96">
        <f t="shared" si="4"/>
        <v>0.49255192433821604</v>
      </c>
      <c r="Y26" s="96">
        <f t="shared" si="5"/>
        <v>0.52874871890383135</v>
      </c>
      <c r="Z26" s="96">
        <f>'1'!AM27</f>
        <v>0.57365353624950144</v>
      </c>
      <c r="AA26" s="96">
        <f>'1'!AO27</f>
        <v>0.65660339091116371</v>
      </c>
      <c r="AB26" s="96">
        <f>'2'!AM27</f>
        <v>0.33365487387362164</v>
      </c>
      <c r="AC26" s="96">
        <f>'2'!AO27</f>
        <v>0.875895472753071</v>
      </c>
      <c r="AD26" s="96">
        <f>'3'!M26</f>
        <v>0.46685260542015844</v>
      </c>
      <c r="AE26" s="96">
        <f>'8'!U25</f>
        <v>0.4514033345780829</v>
      </c>
      <c r="AF26" s="96">
        <f t="shared" si="6"/>
        <v>0.49239088688672306</v>
      </c>
      <c r="AG26" s="96">
        <f t="shared" si="7"/>
        <v>0.57979488863933293</v>
      </c>
      <c r="AH26" s="96">
        <f>'1'!AW27</f>
        <v>0.46065590224967612</v>
      </c>
      <c r="AI26" s="96">
        <f>'1'!AY27</f>
        <v>0.55222005519161144</v>
      </c>
      <c r="AJ26" s="96">
        <f>'2'!AW27</f>
        <v>0.38923072125214259</v>
      </c>
      <c r="AK26" s="96">
        <f>'2'!AY27</f>
        <v>0.88269255478809439</v>
      </c>
      <c r="AL26" s="96">
        <f>'3'!P26</f>
        <v>0.4716811224347412</v>
      </c>
      <c r="AM26" s="96">
        <f>'8'!Z25</f>
        <v>0.50005166855530048</v>
      </c>
      <c r="AN26" s="96">
        <f t="shared" si="8"/>
        <v>0.46611863077259513</v>
      </c>
      <c r="AO26" s="96">
        <f t="shared" si="9"/>
        <v>0.55209047530296451</v>
      </c>
      <c r="AP26" s="96">
        <f>'1'!BG27</f>
        <v>0.46123307755301607</v>
      </c>
      <c r="AQ26" s="96">
        <f>'1'!BI27</f>
        <v>0.55278395339401809</v>
      </c>
      <c r="AR26" s="96">
        <f>'2'!BG27</f>
        <v>0.43824295810525843</v>
      </c>
      <c r="AS26" s="96">
        <f>'2'!BI27</f>
        <v>0.88773056227802316</v>
      </c>
      <c r="AT26" s="96">
        <f>'3'!S26</f>
        <v>0.52723393725693124</v>
      </c>
      <c r="AU26" s="96">
        <f>'8'!AE25</f>
        <v>0.5560764914159313</v>
      </c>
      <c r="AV26" s="96">
        <f t="shared" si="10"/>
        <v>0.49914513399994792</v>
      </c>
      <c r="AW26" s="96">
        <f t="shared" si="11"/>
        <v>0.58071424475362521</v>
      </c>
      <c r="AX26" s="96">
        <f>'1'!BQ27</f>
        <v>0.621038170733899</v>
      </c>
      <c r="AY26" s="96">
        <f>'1'!BS27</f>
        <v>0.69713036477025936</v>
      </c>
      <c r="AZ26" s="96">
        <f>'2'!BQ27</f>
        <v>0.43939876160372543</v>
      </c>
      <c r="BA26" s="96">
        <f>'2'!BS27</f>
        <v>0.88784078234331709</v>
      </c>
      <c r="BB26" s="96">
        <f>'3'!V26</f>
        <v>0.56948569298172813</v>
      </c>
      <c r="BC26" s="96">
        <f>'8'!AJ25</f>
        <v>0.53417245909351196</v>
      </c>
      <c r="BD26" s="96">
        <f t="shared" si="12"/>
        <v>0.56826968247274223</v>
      </c>
      <c r="BE26" s="96">
        <f t="shared" si="13"/>
        <v>0.64355076216124552</v>
      </c>
      <c r="BF26" s="96">
        <f>'1'!CA27</f>
        <v>0.51695217364863022</v>
      </c>
      <c r="BG26" s="96">
        <f>'1'!CC27</f>
        <v>0.6056803691028082</v>
      </c>
      <c r="BH26" s="96">
        <f>'2'!CA27</f>
        <v>0.43141566677642107</v>
      </c>
      <c r="BI26" s="96">
        <f>'2'!CC27</f>
        <v>0.88707208260705062</v>
      </c>
      <c r="BJ26" s="96">
        <f>'3'!Y26</f>
        <v>0.48121887454645113</v>
      </c>
      <c r="BK26" s="96">
        <f>'8'!AO25</f>
        <v>0.55148190419907006</v>
      </c>
      <c r="BL26" s="96">
        <f t="shared" si="14"/>
        <v>0.50809763082347448</v>
      </c>
      <c r="BM26" s="96">
        <f t="shared" si="15"/>
        <v>0.58915455058820865</v>
      </c>
      <c r="BN26" s="96">
        <f>'1'!CK27</f>
        <v>0.47706157546848271</v>
      </c>
      <c r="BO26" s="96">
        <f>'1'!CM27</f>
        <v>0.56811728931438232</v>
      </c>
      <c r="BP26" s="96">
        <f>'2'!CK27</f>
        <v>0.46709724047449519</v>
      </c>
      <c r="BQ26" s="96">
        <f>'2'!CM27</f>
        <v>0.89038033982811748</v>
      </c>
      <c r="BR26" s="96">
        <f>'3'!AB26</f>
        <v>0.50028046254616831</v>
      </c>
      <c r="BS26" s="96">
        <f>'8'!AT25</f>
        <v>0.57381932415682613</v>
      </c>
      <c r="BT26" s="96">
        <f t="shared" si="16"/>
        <v>0.50605930091059126</v>
      </c>
      <c r="BU26" s="96">
        <f t="shared" si="17"/>
        <v>0.58480989638431335</v>
      </c>
      <c r="BV26" s="96">
        <f>'1'!CU27</f>
        <v>0.64195235353955604</v>
      </c>
      <c r="BW26" s="96">
        <f>'1'!CW27</f>
        <v>0.71447393029484918</v>
      </c>
      <c r="BX26" s="96">
        <f>'2'!CU27</f>
        <v>0.47006359935162906</v>
      </c>
      <c r="BY26" s="96">
        <f>'2'!CW27</f>
        <v>0.89064136784136416</v>
      </c>
      <c r="BZ26" s="96">
        <f>'3'!AE26</f>
        <v>0.67927393261889035</v>
      </c>
      <c r="CA26" s="96">
        <f>'8'!AY25</f>
        <v>0.65959794142473571</v>
      </c>
      <c r="CB26" s="96">
        <f t="shared" si="18"/>
        <v>0.63850526986189182</v>
      </c>
      <c r="CC26" s="96">
        <f t="shared" si="19"/>
        <v>0.70957167741298266</v>
      </c>
      <c r="CD26" s="96">
        <f>'1'!DE27</f>
        <v>0.58069984590987822</v>
      </c>
      <c r="CE26" s="96">
        <f>'1'!DG27</f>
        <v>0.66274222816869299</v>
      </c>
      <c r="CF26" s="96">
        <f>'2'!DE27</f>
        <v>0.47249126923545964</v>
      </c>
      <c r="CG26" s="96">
        <f>'2'!DG27</f>
        <v>0.89085350782887329</v>
      </c>
      <c r="CH26" s="96">
        <f>'3'!AH26</f>
        <v>0.27964334946745045</v>
      </c>
      <c r="CI26" s="96">
        <f>'8'!BD25</f>
        <v>0.54484549212182798</v>
      </c>
      <c r="CJ26" s="96">
        <f t="shared" si="20"/>
        <v>0.48565127568481686</v>
      </c>
      <c r="CK26" s="96">
        <f t="shared" si="21"/>
        <v>0.56030445244768412</v>
      </c>
    </row>
    <row r="27" spans="1:89">
      <c r="A27" s="1">
        <v>2003</v>
      </c>
      <c r="B27" s="96">
        <f>'1'!I28</f>
        <v>0.58123945539804001</v>
      </c>
      <c r="C27" s="96">
        <f>'1'!K28</f>
        <v>0.66321068610991396</v>
      </c>
      <c r="D27" s="96">
        <f>'2'!I28</f>
        <v>0.44301162103924996</v>
      </c>
      <c r="E27" s="96">
        <f>'2'!K28</f>
        <v>0.88818302004345662</v>
      </c>
      <c r="F27" s="96">
        <f>'3'!D27</f>
        <v>0.51162578582777185</v>
      </c>
      <c r="G27" s="96">
        <f>'8'!F26</f>
        <v>0.55355148262958687</v>
      </c>
      <c r="H27" s="96">
        <f t="shared" si="0"/>
        <v>0.54309126137748076</v>
      </c>
      <c r="I27" s="96">
        <f t="shared" si="1"/>
        <v>0.62039689356265093</v>
      </c>
      <c r="J27" s="96">
        <f>'1'!S28</f>
        <v>0.45656470664252835</v>
      </c>
      <c r="K27" s="96">
        <f>'1'!U28</f>
        <v>0.5482131951802689</v>
      </c>
      <c r="L27" s="96">
        <f>'2'!S28</f>
        <v>0.53620531944863459</v>
      </c>
      <c r="M27" s="96">
        <f>'2'!U28</f>
        <v>0.89599358034695786</v>
      </c>
      <c r="N27" s="96">
        <f>'3'!G27</f>
        <v>0.33069837327071971</v>
      </c>
      <c r="O27" s="96">
        <f>'8'!K26</f>
        <v>0.49300768549496754</v>
      </c>
      <c r="P27" s="96">
        <f t="shared" si="2"/>
        <v>0.44217292929329666</v>
      </c>
      <c r="Q27" s="96">
        <f t="shared" si="3"/>
        <v>0.51481115079822515</v>
      </c>
      <c r="R27" s="96">
        <f>'1'!AC28</f>
        <v>0.50769608277045575</v>
      </c>
      <c r="S27" s="96">
        <f>'1'!AE28</f>
        <v>0.5970978069043219</v>
      </c>
      <c r="T27" s="96">
        <f>'2'!AC28</f>
        <v>8.3333333333333315E-2</v>
      </c>
      <c r="U27" s="96">
        <f>'2'!AE28</f>
        <v>8.3333333333333329E-2</v>
      </c>
      <c r="V27" s="96">
        <f>'3'!J27</f>
        <v>0.70224361634686228</v>
      </c>
      <c r="W27" s="96">
        <f>'8'!P26</f>
        <v>0.50049668685229776</v>
      </c>
      <c r="X27" s="96">
        <f t="shared" si="4"/>
        <v>0.51209684224130569</v>
      </c>
      <c r="Y27" s="96">
        <f t="shared" si="5"/>
        <v>0.54785753189485209</v>
      </c>
      <c r="Z27" s="96">
        <f>'1'!AM28</f>
        <v>0.58674922304416677</v>
      </c>
      <c r="AA27" s="96">
        <f>'1'!AO28</f>
        <v>0.66798056728963351</v>
      </c>
      <c r="AB27" s="96">
        <f>'2'!AM28</f>
        <v>0.33229674168978529</v>
      </c>
      <c r="AC27" s="96">
        <f>'2'!AO28</f>
        <v>0.87571104542400391</v>
      </c>
      <c r="AD27" s="96">
        <f>'3'!M27</f>
        <v>0.43191339388593608</v>
      </c>
      <c r="AE27" s="96">
        <f>'8'!U26</f>
        <v>0.47764742701563501</v>
      </c>
      <c r="AF27" s="96">
        <f t="shared" si="6"/>
        <v>0.49531956861203802</v>
      </c>
      <c r="AG27" s="96">
        <f t="shared" si="7"/>
        <v>0.58215353668364656</v>
      </c>
      <c r="AH27" s="96">
        <f>'1'!AW28</f>
        <v>0.47063953706392175</v>
      </c>
      <c r="AI27" s="96">
        <f>'1'!AY28</f>
        <v>0.5619264271741754</v>
      </c>
      <c r="AJ27" s="96">
        <f>'2'!AW28</f>
        <v>0.3753673379717542</v>
      </c>
      <c r="AK27" s="96">
        <f>'2'!AY28</f>
        <v>0.88112028759149608</v>
      </c>
      <c r="AL27" s="96">
        <f>'3'!P27</f>
        <v>0.41875787373185341</v>
      </c>
      <c r="AM27" s="96">
        <f>'8'!Z26</f>
        <v>0.48062855568140472</v>
      </c>
      <c r="AN27" s="96">
        <f t="shared" si="8"/>
        <v>0.45063915597605869</v>
      </c>
      <c r="AO27" s="96">
        <f t="shared" si="9"/>
        <v>0.53772920698213433</v>
      </c>
      <c r="AP27" s="96">
        <f>'1'!BG28</f>
        <v>0.48305877054316504</v>
      </c>
      <c r="AQ27" s="96">
        <f>'1'!BI28</f>
        <v>0.57386182920363049</v>
      </c>
      <c r="AR27" s="96">
        <f>'2'!BG28</f>
        <v>0.43740900997593912</v>
      </c>
      <c r="AS27" s="96">
        <f>'2'!BI28</f>
        <v>0.88765081191904993</v>
      </c>
      <c r="AT27" s="96">
        <f>'3'!S27</f>
        <v>0.55448400382974483</v>
      </c>
      <c r="AU27" s="96">
        <f>'8'!AE26</f>
        <v>0.55118627463878045</v>
      </c>
      <c r="AV27" s="96">
        <f t="shared" si="10"/>
        <v>0.51338197883199133</v>
      </c>
      <c r="AW27" s="96">
        <f t="shared" si="11"/>
        <v>0.59472738249048851</v>
      </c>
      <c r="AX27" s="96">
        <f>'1'!BQ28</f>
        <v>0.63492356630217561</v>
      </c>
      <c r="AY27" s="96">
        <f>'1'!BS28</f>
        <v>0.70868095749327398</v>
      </c>
      <c r="AZ27" s="96">
        <f>'2'!BQ28</f>
        <v>0.44068069011069494</v>
      </c>
      <c r="BA27" s="96">
        <f>'2'!BS28</f>
        <v>0.88796261228145246</v>
      </c>
      <c r="BB27" s="96">
        <f>'3'!V27</f>
        <v>0.58388692146244503</v>
      </c>
      <c r="BC27" s="96">
        <f>'8'!AJ26</f>
        <v>0.54063315269758128</v>
      </c>
      <c r="BD27" s="96">
        <f t="shared" si="12"/>
        <v>0.57916751407194633</v>
      </c>
      <c r="BE27" s="96">
        <f t="shared" si="13"/>
        <v>0.65339866276546144</v>
      </c>
      <c r="BF27" s="96">
        <f>'1'!CA28</f>
        <v>0.54365704967987527</v>
      </c>
      <c r="BG27" s="96">
        <f>'1'!CC28</f>
        <v>0.63000954753858529</v>
      </c>
      <c r="BH27" s="96">
        <f>'2'!CA28</f>
        <v>0.43165191094219502</v>
      </c>
      <c r="BI27" s="96">
        <f>'2'!CC28</f>
        <v>0.88709508284966632</v>
      </c>
      <c r="BJ27" s="96">
        <f>'3'!Y27</f>
        <v>0.5070320816444065</v>
      </c>
      <c r="BK27" s="96">
        <f>'8'!AO26</f>
        <v>0.57275883123817084</v>
      </c>
      <c r="BL27" s="96">
        <f t="shared" si="14"/>
        <v>0.530575739186814</v>
      </c>
      <c r="BM27" s="96">
        <f t="shared" si="15"/>
        <v>0.6106610555210451</v>
      </c>
      <c r="BN27" s="96">
        <f>'1'!CK28</f>
        <v>0.528855409363156</v>
      </c>
      <c r="BO27" s="96">
        <f>'1'!CM28</f>
        <v>0.61660293214651296</v>
      </c>
      <c r="BP27" s="96">
        <f>'2'!CK28</f>
        <v>0.47891877865324112</v>
      </c>
      <c r="BQ27" s="96">
        <f>'2'!CM28</f>
        <v>0.89140884329616477</v>
      </c>
      <c r="BR27" s="96">
        <f>'3'!AB27</f>
        <v>0.49229378797178552</v>
      </c>
      <c r="BS27" s="96">
        <f>'8'!AT26</f>
        <v>0.58960126168170912</v>
      </c>
      <c r="BT27" s="96">
        <f t="shared" si="16"/>
        <v>0.5299078040239602</v>
      </c>
      <c r="BU27" s="96">
        <f t="shared" si="17"/>
        <v>0.60625581960159536</v>
      </c>
      <c r="BV27" s="96">
        <f>'1'!CU28</f>
        <v>0.67636152165910324</v>
      </c>
      <c r="BW27" s="96">
        <f>'1'!CW28</f>
        <v>0.74232665853803526</v>
      </c>
      <c r="BX27" s="96">
        <f>'2'!CU28</f>
        <v>0.51090434332688262</v>
      </c>
      <c r="BY27" s="96">
        <f>'2'!CW28</f>
        <v>0.89404469512888718</v>
      </c>
      <c r="BZ27" s="96">
        <f>'3'!AE27</f>
        <v>0.56873894316641249</v>
      </c>
      <c r="CA27" s="96">
        <f>'8'!AY26</f>
        <v>0.65035781958080707</v>
      </c>
      <c r="CB27" s="96">
        <f t="shared" si="18"/>
        <v>0.6264092336831345</v>
      </c>
      <c r="CC27" s="96">
        <f t="shared" si="19"/>
        <v>0.69110932361490773</v>
      </c>
      <c r="CD27" s="96">
        <f>'1'!DE28</f>
        <v>0.59068757052861964</v>
      </c>
      <c r="CE27" s="96">
        <f>'1'!DG28</f>
        <v>0.67137520028670994</v>
      </c>
      <c r="CF27" s="96">
        <f>'2'!DE28</f>
        <v>0.47064770603399692</v>
      </c>
      <c r="CG27" s="96">
        <f>'2'!DG28</f>
        <v>0.89069253094590173</v>
      </c>
      <c r="CH27" s="96">
        <f>'3'!AH27</f>
        <v>0.31262599996507051</v>
      </c>
      <c r="CI27" s="96">
        <f>'8'!BD26</f>
        <v>0.53878472236677188</v>
      </c>
      <c r="CJ27" s="96">
        <f t="shared" si="20"/>
        <v>0.49619247939780814</v>
      </c>
      <c r="CK27" s="96">
        <f t="shared" si="21"/>
        <v>0.57047201379223478</v>
      </c>
    </row>
    <row r="28" spans="1:89">
      <c r="A28" s="1">
        <v>2004</v>
      </c>
      <c r="B28" s="96">
        <f>'1'!I29</f>
        <v>0.6034300247342812</v>
      </c>
      <c r="C28" s="96">
        <f>'1'!K29</f>
        <v>0.68227480358573589</v>
      </c>
      <c r="D28" s="96">
        <f>'2'!I29</f>
        <v>0.45832779012278357</v>
      </c>
      <c r="E28" s="96">
        <f>'2'!K29</f>
        <v>0.88959669574302347</v>
      </c>
      <c r="F28" s="96">
        <f>'3'!D28</f>
        <v>0.48611430946692713</v>
      </c>
      <c r="G28" s="96">
        <f>'8'!F27</f>
        <v>0.55372032576290231</v>
      </c>
      <c r="H28" s="96">
        <f t="shared" si="0"/>
        <v>0.54716344771344827</v>
      </c>
      <c r="I28" s="96">
        <f t="shared" si="1"/>
        <v>0.62182824981605411</v>
      </c>
      <c r="J28" s="96">
        <f>'1'!S29</f>
        <v>0.45514116071677213</v>
      </c>
      <c r="K28" s="96">
        <f>'1'!U29</f>
        <v>0.54681495845566352</v>
      </c>
      <c r="L28" s="96">
        <f>'2'!S29</f>
        <v>0.57611311575544677</v>
      </c>
      <c r="M28" s="96">
        <f>'2'!U29</f>
        <v>0.89885653959123224</v>
      </c>
      <c r="N28" s="96">
        <f>'3'!G28</f>
        <v>0.30107831003419894</v>
      </c>
      <c r="O28" s="96">
        <f>'8'!K27</f>
        <v>0.4672920968148736</v>
      </c>
      <c r="P28" s="96">
        <f t="shared" si="2"/>
        <v>0.43176037757452168</v>
      </c>
      <c r="Q28" s="96">
        <f t="shared" si="3"/>
        <v>0.5007042390536568</v>
      </c>
      <c r="R28" s="96">
        <f>'1'!AC29</f>
        <v>0.51152953062134099</v>
      </c>
      <c r="S28" s="96">
        <f>'1'!AE29</f>
        <v>0.60066187022614015</v>
      </c>
      <c r="T28" s="96">
        <f>'2'!AC29</f>
        <v>8.3333333333333315E-2</v>
      </c>
      <c r="U28" s="96">
        <f>'2'!AE29</f>
        <v>8.3333333333333329E-2</v>
      </c>
      <c r="V28" s="96">
        <f>'3'!J28</f>
        <v>0.71866749854926171</v>
      </c>
      <c r="W28" s="96">
        <f>'8'!P27</f>
        <v>0.47185259149832548</v>
      </c>
      <c r="X28" s="96">
        <f t="shared" si="4"/>
        <v>0.51057516809376657</v>
      </c>
      <c r="Y28" s="96">
        <f t="shared" si="5"/>
        <v>0.54622810393568622</v>
      </c>
      <c r="Z28" s="96">
        <f>'1'!AM29</f>
        <v>0.60102103396656781</v>
      </c>
      <c r="AA28" s="96">
        <f>'1'!AO29</f>
        <v>0.68022392221930561</v>
      </c>
      <c r="AB28" s="96">
        <f>'2'!AM29</f>
        <v>0.33564613376013847</v>
      </c>
      <c r="AC28" s="96">
        <f>'2'!AO29</f>
        <v>0.87616407441717958</v>
      </c>
      <c r="AD28" s="96">
        <f>'3'!M28</f>
        <v>0.46881235480990008</v>
      </c>
      <c r="AE28" s="96">
        <f>'8'!U27</f>
        <v>0.49180109712815617</v>
      </c>
      <c r="AF28" s="96">
        <f t="shared" si="6"/>
        <v>0.51412638994715509</v>
      </c>
      <c r="AG28" s="96">
        <f t="shared" si="7"/>
        <v>0.5998593393139543</v>
      </c>
      <c r="AH28" s="96">
        <f>'1'!AW29</f>
        <v>0.49595552082306049</v>
      </c>
      <c r="AI28" s="96">
        <f>'1'!AY29</f>
        <v>0.58609700614584581</v>
      </c>
      <c r="AJ28" s="96">
        <f>'2'!AW29</f>
        <v>0.39463374172268118</v>
      </c>
      <c r="AK28" s="96">
        <f>'2'!AY29</f>
        <v>0.88328610023733756</v>
      </c>
      <c r="AL28" s="96">
        <f>'3'!P28</f>
        <v>0.44386881791829863</v>
      </c>
      <c r="AM28" s="96">
        <f>'8'!Z27</f>
        <v>0.4821751081419266</v>
      </c>
      <c r="AN28" s="96">
        <f t="shared" si="8"/>
        <v>0.46935656401654863</v>
      </c>
      <c r="AO28" s="96">
        <f t="shared" si="9"/>
        <v>0.55427839399712842</v>
      </c>
      <c r="AP28" s="96">
        <f>'1'!BG29</f>
        <v>0.50380851017147688</v>
      </c>
      <c r="AQ28" s="96">
        <f>'1'!BI29</f>
        <v>0.59346949723803499</v>
      </c>
      <c r="AR28" s="96">
        <f>'2'!BG29</f>
        <v>0.45117968405059633</v>
      </c>
      <c r="AS28" s="96">
        <f>'2'!BI29</f>
        <v>0.88894425769581809</v>
      </c>
      <c r="AT28" s="96">
        <f>'3'!S28</f>
        <v>0.59084334536235217</v>
      </c>
      <c r="AU28" s="96">
        <f>'8'!AE27</f>
        <v>0.57572663448705097</v>
      </c>
      <c r="AV28" s="96">
        <f t="shared" si="10"/>
        <v>0.53828386743600121</v>
      </c>
      <c r="AW28" s="96">
        <f t="shared" si="11"/>
        <v>0.61792471962714657</v>
      </c>
      <c r="AX28" s="96">
        <f>'1'!BQ29</f>
        <v>0.66008002061412463</v>
      </c>
      <c r="AY28" s="96">
        <f>'1'!BS29</f>
        <v>0.72925082182618928</v>
      </c>
      <c r="AZ28" s="96">
        <f>'2'!BQ29</f>
        <v>0.45026881703109789</v>
      </c>
      <c r="BA28" s="96">
        <f>'2'!BS29</f>
        <v>0.88886020968719381</v>
      </c>
      <c r="BB28" s="96">
        <f>'3'!V28</f>
        <v>0.49438906112497583</v>
      </c>
      <c r="BC28" s="96">
        <f>'8'!AJ27</f>
        <v>0.52347460125432999</v>
      </c>
      <c r="BD28" s="96">
        <f t="shared" si="12"/>
        <v>0.56352480554358619</v>
      </c>
      <c r="BE28" s="96">
        <f t="shared" si="13"/>
        <v>0.63505226529402159</v>
      </c>
      <c r="BF28" s="96">
        <f>'1'!CA29</f>
        <v>0.55675547465267383</v>
      </c>
      <c r="BG28" s="96">
        <f>'1'!CC29</f>
        <v>0.64171527612262835</v>
      </c>
      <c r="BH28" s="96">
        <f>'2'!CA29</f>
        <v>0.44060530298237527</v>
      </c>
      <c r="BI28" s="96">
        <f>'2'!CC29</f>
        <v>0.8879554598602214</v>
      </c>
      <c r="BJ28" s="96">
        <f>'3'!Y28</f>
        <v>0.52889176835937757</v>
      </c>
      <c r="BK28" s="96">
        <f>'8'!AO27</f>
        <v>0.56203266397253993</v>
      </c>
      <c r="BL28" s="96">
        <f t="shared" si="14"/>
        <v>0.53949382824228642</v>
      </c>
      <c r="BM28" s="96">
        <f t="shared" si="15"/>
        <v>0.61821276451805285</v>
      </c>
      <c r="BN28" s="96">
        <f>'1'!CK29</f>
        <v>0.53283502271277039</v>
      </c>
      <c r="BO28" s="96">
        <f>'1'!CM29</f>
        <v>0.62022640631455683</v>
      </c>
      <c r="BP28" s="96">
        <f>'2'!CK29</f>
        <v>0.49633134872053736</v>
      </c>
      <c r="BQ28" s="96">
        <f>'2'!CM29</f>
        <v>0.89286912219360626</v>
      </c>
      <c r="BR28" s="96">
        <f>'3'!AB28</f>
        <v>0.40103490642026007</v>
      </c>
      <c r="BS28" s="96">
        <f>'8'!AT27</f>
        <v>0.58143752466593368</v>
      </c>
      <c r="BT28" s="96">
        <f t="shared" si="16"/>
        <v>0.5083852517287103</v>
      </c>
      <c r="BU28" s="96">
        <f t="shared" si="17"/>
        <v>0.58299558251673178</v>
      </c>
      <c r="BV28" s="96">
        <f>'1'!CU29</f>
        <v>0.69945381329775991</v>
      </c>
      <c r="BW28" s="96">
        <f>'1'!CW29</f>
        <v>0.7605642755663824</v>
      </c>
      <c r="BX28" s="96">
        <f>'2'!CU29</f>
        <v>0.52423489508674537</v>
      </c>
      <c r="BY28" s="96">
        <f>'2'!CW29</f>
        <v>0.89508546992893656</v>
      </c>
      <c r="BZ28" s="96">
        <f>'3'!AE28</f>
        <v>0.56166297477879146</v>
      </c>
      <c r="CA28" s="96">
        <f>'8'!AY27</f>
        <v>0.65355180995061557</v>
      </c>
      <c r="CB28" s="96">
        <f t="shared" si="18"/>
        <v>0.63600871101013035</v>
      </c>
      <c r="CC28" s="96">
        <f t="shared" si="19"/>
        <v>0.69753795340179847</v>
      </c>
      <c r="CD28" s="96">
        <f>'1'!DE29</f>
        <v>0.61617283819994673</v>
      </c>
      <c r="CE28" s="96">
        <f>'1'!DG29</f>
        <v>0.69304914015470387</v>
      </c>
      <c r="CF28" s="96">
        <f>'2'!DE29</f>
        <v>0.4937579771983438</v>
      </c>
      <c r="CG28" s="96">
        <f>'2'!DG29</f>
        <v>0.89265723157463595</v>
      </c>
      <c r="CH28" s="96">
        <f>'3'!AH28</f>
        <v>0.32464507853011298</v>
      </c>
      <c r="CI28" s="96">
        <f>'8'!BD27</f>
        <v>0.54633335131711569</v>
      </c>
      <c r="CJ28" s="96">
        <f t="shared" si="20"/>
        <v>0.5135895404616202</v>
      </c>
      <c r="CK28" s="96">
        <f t="shared" si="21"/>
        <v>0.58422998668115234</v>
      </c>
    </row>
    <row r="29" spans="1:89">
      <c r="A29" s="1">
        <v>2005</v>
      </c>
      <c r="B29" s="96">
        <f>'1'!I30</f>
        <v>0.63319051497742085</v>
      </c>
      <c r="C29" s="96">
        <f>'1'!K30</f>
        <v>0.70724708291754879</v>
      </c>
      <c r="D29" s="96">
        <f>'2'!I30</f>
        <v>0.47103499786444109</v>
      </c>
      <c r="E29" s="96">
        <f>'2'!K30</f>
        <v>0.89072641210986991</v>
      </c>
      <c r="F29" s="96">
        <f>'3'!D29</f>
        <v>0.50320512012604324</v>
      </c>
      <c r="G29" s="96">
        <f>'8'!F28</f>
        <v>0.55527892281764069</v>
      </c>
      <c r="H29" s="96">
        <f t="shared" si="0"/>
        <v>0.5650007165133335</v>
      </c>
      <c r="I29" s="96">
        <f t="shared" si="1"/>
        <v>0.63659248511392752</v>
      </c>
      <c r="J29" s="96">
        <f>'1'!S30</f>
        <v>0.47785367165464637</v>
      </c>
      <c r="K29" s="96">
        <f>'1'!U30</f>
        <v>0.5688780408689883</v>
      </c>
      <c r="L29" s="96">
        <f>'2'!S30</f>
        <v>0.75474009597782221</v>
      </c>
      <c r="M29" s="96">
        <f>'2'!U30</f>
        <v>0.90934226536497287</v>
      </c>
      <c r="N29" s="96">
        <f>'3'!G29</f>
        <v>0.40169024427556321</v>
      </c>
      <c r="O29" s="96">
        <f>'8'!K28</f>
        <v>0.45348073466903571</v>
      </c>
      <c r="P29" s="96">
        <f t="shared" si="2"/>
        <v>0.4804082229957905</v>
      </c>
      <c r="Q29" s="96">
        <f t="shared" si="3"/>
        <v>0.53227818762024237</v>
      </c>
      <c r="R29" s="96">
        <f>'1'!AC30</f>
        <v>0.57700933385586883</v>
      </c>
      <c r="S29" s="96">
        <f>'1'!AE30</f>
        <v>0.65953203185875986</v>
      </c>
      <c r="T29" s="96">
        <f>'2'!AC30</f>
        <v>8.3333333333333315E-2</v>
      </c>
      <c r="U29" s="96">
        <f>'2'!AE30</f>
        <v>8.3333333333333329E-2</v>
      </c>
      <c r="V29" s="96">
        <f>'3'!J29</f>
        <v>0.80904035551832953</v>
      </c>
      <c r="W29" s="96">
        <f>'8'!P28</f>
        <v>0.49997333597622751</v>
      </c>
      <c r="X29" s="96">
        <f t="shared" si="4"/>
        <v>0.56639048974932016</v>
      </c>
      <c r="Y29" s="96">
        <f t="shared" si="5"/>
        <v>0.59939956895047652</v>
      </c>
      <c r="Z29" s="96">
        <f>'1'!AM30</f>
        <v>0.62839678367048102</v>
      </c>
      <c r="AA29" s="96">
        <f>'1'!AO30</f>
        <v>0.70326940470456456</v>
      </c>
      <c r="AB29" s="96">
        <f>'2'!AM30</f>
        <v>0.33422642479988796</v>
      </c>
      <c r="AC29" s="96">
        <f>'2'!AO30</f>
        <v>0.87597278744313645</v>
      </c>
      <c r="AD29" s="96">
        <f>'3'!M29</f>
        <v>0.54029729525026304</v>
      </c>
      <c r="AE29" s="96">
        <f>'8'!U28</f>
        <v>0.49520285911898493</v>
      </c>
      <c r="AF29" s="96">
        <f t="shared" si="6"/>
        <v>0.54365639454049319</v>
      </c>
      <c r="AG29" s="96">
        <f t="shared" si="7"/>
        <v>0.62778007921845147</v>
      </c>
      <c r="AH29" s="96">
        <f>'1'!AW30</f>
        <v>0.51904923685864024</v>
      </c>
      <c r="AI29" s="96">
        <f>'1'!AY30</f>
        <v>0.60761394215431408</v>
      </c>
      <c r="AJ29" s="96">
        <f>'2'!AW30</f>
        <v>0.38566415573358764</v>
      </c>
      <c r="AK29" s="96">
        <f>'2'!AY30</f>
        <v>0.88229497960835435</v>
      </c>
      <c r="AL29" s="96">
        <f>'3'!P29</f>
        <v>0.43051111866513248</v>
      </c>
      <c r="AM29" s="96">
        <f>'8'!Z28</f>
        <v>0.44307131679997197</v>
      </c>
      <c r="AN29" s="96">
        <f t="shared" si="8"/>
        <v>0.46458171918309099</v>
      </c>
      <c r="AO29" s="96">
        <f t="shared" si="9"/>
        <v>0.5496706836888372</v>
      </c>
      <c r="AP29" s="96">
        <f>'1'!BG30</f>
        <v>0.52751721214182834</v>
      </c>
      <c r="AQ29" s="96">
        <f>'1'!BI30</f>
        <v>0.61538133044425669</v>
      </c>
      <c r="AR29" s="96">
        <f>'2'!BG30</f>
        <v>0.45354811651227561</v>
      </c>
      <c r="AS29" s="96">
        <f>'2'!BI30</f>
        <v>0.88916182859095638</v>
      </c>
      <c r="AT29" s="96">
        <f>'3'!S29</f>
        <v>0.5410909701217852</v>
      </c>
      <c r="AU29" s="96">
        <f>'8'!AE28</f>
        <v>0.55208034985764409</v>
      </c>
      <c r="AV29" s="96">
        <f t="shared" si="10"/>
        <v>0.5296545265028163</v>
      </c>
      <c r="AW29" s="96">
        <f t="shared" si="11"/>
        <v>0.60836154503165574</v>
      </c>
      <c r="AX29" s="96">
        <f>'1'!BQ30</f>
        <v>0.68073331802476222</v>
      </c>
      <c r="AY29" s="96">
        <f>'1'!BS30</f>
        <v>0.74580677794120176</v>
      </c>
      <c r="AZ29" s="96">
        <f>'2'!BQ30</f>
        <v>0.45262691723042542</v>
      </c>
      <c r="BA29" s="96">
        <f>'2'!BS30</f>
        <v>0.88907737048024349</v>
      </c>
      <c r="BB29" s="96">
        <f>'3'!V29</f>
        <v>0.53624954965449667</v>
      </c>
      <c r="BC29" s="96">
        <f>'8'!AJ28</f>
        <v>0.51814940502279494</v>
      </c>
      <c r="BD29" s="96">
        <f t="shared" si="12"/>
        <v>0.58115575760227034</v>
      </c>
      <c r="BE29" s="96">
        <f t="shared" si="13"/>
        <v>0.65083018689382799</v>
      </c>
      <c r="BF29" s="96">
        <f>'1'!CA30</f>
        <v>0.57477454565689245</v>
      </c>
      <c r="BG29" s="96">
        <f>'1'!CC30</f>
        <v>0.65758272842876087</v>
      </c>
      <c r="BH29" s="96">
        <f>'2'!CA30</f>
        <v>0.44245394351955636</v>
      </c>
      <c r="BI29" s="96">
        <f>'2'!CC30</f>
        <v>0.88813041753416144</v>
      </c>
      <c r="BJ29" s="96">
        <f>'3'!Y29</f>
        <v>0.49090347845276444</v>
      </c>
      <c r="BK29" s="96">
        <f>'8'!AO28</f>
        <v>0.5476844980208998</v>
      </c>
      <c r="BL29" s="96">
        <f t="shared" si="14"/>
        <v>0.53380220673312873</v>
      </c>
      <c r="BM29" s="96">
        <f t="shared" si="15"/>
        <v>0.6114931272433366</v>
      </c>
      <c r="BN29" s="96">
        <f>'1'!CK30</f>
        <v>0.58008201338907805</v>
      </c>
      <c r="BO29" s="96">
        <f>'1'!CM30</f>
        <v>0.66220557318427309</v>
      </c>
      <c r="BP29" s="96">
        <f>'2'!CK30</f>
        <v>0.52910959943256664</v>
      </c>
      <c r="BQ29" s="96">
        <f>'2'!CM30</f>
        <v>0.89545821975241247</v>
      </c>
      <c r="BR29" s="96">
        <f>'3'!AB29</f>
        <v>0.24821113883652998</v>
      </c>
      <c r="BS29" s="96">
        <f>'8'!AT28</f>
        <v>0.57141461042026842</v>
      </c>
      <c r="BT29" s="96">
        <f t="shared" si="16"/>
        <v>0.48985020261308748</v>
      </c>
      <c r="BU29" s="96">
        <f t="shared" si="17"/>
        <v>0.55933448856315016</v>
      </c>
      <c r="BV29" s="96">
        <f>'1'!CU30</f>
        <v>0.75758419749349704</v>
      </c>
      <c r="BW29" s="96">
        <f>'1'!CW30</f>
        <v>0.80495864465839406</v>
      </c>
      <c r="BX29" s="96">
        <f>'2'!CU30</f>
        <v>0.56986501448549498</v>
      </c>
      <c r="BY29" s="96">
        <f>'2'!CW30</f>
        <v>0.8984239622633281</v>
      </c>
      <c r="BZ29" s="96">
        <f>'3'!AE29</f>
        <v>0.66883612717090846</v>
      </c>
      <c r="CA29" s="96">
        <f>'8'!AY28</f>
        <v>0.68298969074259586</v>
      </c>
      <c r="CB29" s="96">
        <f t="shared" si="18"/>
        <v>0.69797663492432438</v>
      </c>
      <c r="CC29" s="96">
        <f t="shared" si="19"/>
        <v>0.7497823085680666</v>
      </c>
      <c r="CD29" s="96">
        <f>'1'!DE30</f>
        <v>0.64798956536976715</v>
      </c>
      <c r="CE29" s="96">
        <f>'1'!DG30</f>
        <v>0.71942118113309383</v>
      </c>
      <c r="CF29" s="96">
        <f>'2'!DE30</f>
        <v>0.50541799741084881</v>
      </c>
      <c r="CG29" s="96">
        <f>'2'!DG30</f>
        <v>0.89360689397731574</v>
      </c>
      <c r="CH29" s="96">
        <f>'3'!AH29</f>
        <v>0.37264783560785192</v>
      </c>
      <c r="CI29" s="96">
        <f>'8'!BD28</f>
        <v>0.59909738043676153</v>
      </c>
      <c r="CJ29" s="96">
        <f t="shared" si="20"/>
        <v>0.55267392990014519</v>
      </c>
      <c r="CK29" s="96">
        <f t="shared" si="21"/>
        <v>0.62006546586212252</v>
      </c>
    </row>
    <row r="30" spans="1:89">
      <c r="A30" s="1">
        <v>2006</v>
      </c>
      <c r="B30" s="96">
        <f>'1'!I31</f>
        <v>0.67590922168555101</v>
      </c>
      <c r="C30" s="96">
        <f>'1'!K31</f>
        <v>0.74196586990381319</v>
      </c>
      <c r="D30" s="96">
        <f>'2'!I31</f>
        <v>0.47890479142456271</v>
      </c>
      <c r="E30" s="96">
        <f>'2'!K31</f>
        <v>0.89140764462600952</v>
      </c>
      <c r="F30" s="96">
        <f>'3'!D30</f>
        <v>0.50912221592253659</v>
      </c>
      <c r="G30" s="96">
        <f>'8'!F29</f>
        <v>0.54706172817301546</v>
      </c>
      <c r="H30" s="96">
        <f t="shared" si="0"/>
        <v>0.58230015384056466</v>
      </c>
      <c r="I30" s="96">
        <f t="shared" si="1"/>
        <v>0.64997309844801432</v>
      </c>
      <c r="J30" s="96">
        <f>'1'!S31</f>
        <v>0.518338482789097</v>
      </c>
      <c r="K30" s="96">
        <f>'1'!U31</f>
        <v>0.60695904727956873</v>
      </c>
      <c r="L30" s="96">
        <f>'2'!S31</f>
        <v>0.79548769036097944</v>
      </c>
      <c r="M30" s="96">
        <f>'2'!U31</f>
        <v>0.91133964159396152</v>
      </c>
      <c r="N30" s="96">
        <f>'3'!G30</f>
        <v>0.49543540360529675</v>
      </c>
      <c r="O30" s="96">
        <f>'8'!K29</f>
        <v>0.48143993250331146</v>
      </c>
      <c r="P30" s="96">
        <f t="shared" si="2"/>
        <v>0.53110299617888879</v>
      </c>
      <c r="Q30" s="96">
        <f t="shared" si="3"/>
        <v>0.57813641709837571</v>
      </c>
      <c r="R30" s="96">
        <f>'1'!AC31</f>
        <v>0.62396670146816968</v>
      </c>
      <c r="S30" s="96">
        <f>'1'!AE31</f>
        <v>0.69957836784873406</v>
      </c>
      <c r="T30" s="96">
        <f>'2'!AC31</f>
        <v>8.3333333333333315E-2</v>
      </c>
      <c r="U30" s="96">
        <f>'2'!AE31</f>
        <v>8.3333333333333329E-2</v>
      </c>
      <c r="V30" s="96">
        <f>'3'!J30</f>
        <v>0.75461565505698003</v>
      </c>
      <c r="W30" s="96">
        <f>'8'!P29</f>
        <v>0.45771680691008182</v>
      </c>
      <c r="X30" s="96">
        <f t="shared" si="4"/>
        <v>0.56100312941236663</v>
      </c>
      <c r="Y30" s="96">
        <f t="shared" si="5"/>
        <v>0.59124779596459243</v>
      </c>
      <c r="Z30" s="96">
        <f>'1'!AM31</f>
        <v>0.65880669067033515</v>
      </c>
      <c r="AA30" s="96">
        <f>'1'!AO31</f>
        <v>0.72822044798572472</v>
      </c>
      <c r="AB30" s="96">
        <f>'2'!AM31</f>
        <v>0.33275531603557346</v>
      </c>
      <c r="AC30" s="96">
        <f>'2'!AO31</f>
        <v>0.87577342971062022</v>
      </c>
      <c r="AD30" s="96">
        <f>'3'!M30</f>
        <v>0.52625518786316849</v>
      </c>
      <c r="AE30" s="96">
        <f>'8'!U29</f>
        <v>0.4673024063804031</v>
      </c>
      <c r="AF30" s="96">
        <f t="shared" si="6"/>
        <v>0.54518760643258435</v>
      </c>
      <c r="AG30" s="96">
        <f t="shared" si="7"/>
        <v>0.62725492072624478</v>
      </c>
      <c r="AH30" s="96">
        <f>'1'!AW31</f>
        <v>0.55967975880068943</v>
      </c>
      <c r="AI30" s="96">
        <f>'1'!AY31</f>
        <v>0.64430874785978887</v>
      </c>
      <c r="AJ30" s="96">
        <f>'2'!AW31</f>
        <v>0.40060136554061027</v>
      </c>
      <c r="AK30" s="96">
        <f>'2'!AY31</f>
        <v>0.88392981364451451</v>
      </c>
      <c r="AL30" s="96">
        <f>'3'!P30</f>
        <v>0.5364615563832571</v>
      </c>
      <c r="AM30" s="96">
        <f>'8'!Z29</f>
        <v>0.46433563542112061</v>
      </c>
      <c r="AN30" s="96">
        <f t="shared" si="8"/>
        <v>0.51413133802543121</v>
      </c>
      <c r="AO30" s="96">
        <f t="shared" si="9"/>
        <v>0.59631577845946149</v>
      </c>
      <c r="AP30" s="96">
        <f>'1'!BG31</f>
        <v>0.55787226187271821</v>
      </c>
      <c r="AQ30" s="96">
        <f>'1'!BI31</f>
        <v>0.64270657476422066</v>
      </c>
      <c r="AR30" s="96">
        <f>'2'!BG31</f>
        <v>0.46008957958613389</v>
      </c>
      <c r="AS30" s="96">
        <f>'2'!BI31</f>
        <v>0.88975559124358528</v>
      </c>
      <c r="AT30" s="96">
        <f>'3'!S30</f>
        <v>0.60543647519203192</v>
      </c>
      <c r="AU30" s="96">
        <f>'8'!AE29</f>
        <v>0.5550514228850103</v>
      </c>
      <c r="AV30" s="96">
        <f t="shared" si="10"/>
        <v>0.55927983722696128</v>
      </c>
      <c r="AW30" s="96">
        <f t="shared" si="11"/>
        <v>0.6361801635493074</v>
      </c>
      <c r="AX30" s="96">
        <f>'1'!BQ31</f>
        <v>0.73074535052432732</v>
      </c>
      <c r="AY30" s="96">
        <f>'1'!BS31</f>
        <v>0.78472326312773566</v>
      </c>
      <c r="AZ30" s="96">
        <f>'2'!BQ31</f>
        <v>0.46404705187366979</v>
      </c>
      <c r="BA30" s="96">
        <f>'2'!BS31</f>
        <v>0.89010982264403526</v>
      </c>
      <c r="BB30" s="96">
        <f>'3'!V30</f>
        <v>0.49091889507794506</v>
      </c>
      <c r="BC30" s="96">
        <f>'8'!AJ29</f>
        <v>0.50587073739373656</v>
      </c>
      <c r="BD30" s="96">
        <f t="shared" si="12"/>
        <v>0.5879002535150184</v>
      </c>
      <c r="BE30" s="96">
        <f t="shared" si="13"/>
        <v>0.65209769563341824</v>
      </c>
      <c r="BF30" s="96">
        <f>'1'!CA31</f>
        <v>0.63274540649754585</v>
      </c>
      <c r="BG30" s="96">
        <f>'1'!CC31</f>
        <v>0.70687845844144626</v>
      </c>
      <c r="BH30" s="96">
        <f>'2'!CA31</f>
        <v>0.46183131683696999</v>
      </c>
      <c r="BI30" s="96">
        <f>'2'!CC31</f>
        <v>0.88991194952308827</v>
      </c>
      <c r="BJ30" s="96">
        <f>'3'!Y30</f>
        <v>0.47185329350427596</v>
      </c>
      <c r="BK30" s="96">
        <f>'8'!AO29</f>
        <v>0.5477898383173746</v>
      </c>
      <c r="BL30" s="96">
        <f t="shared" si="14"/>
        <v>0.55419207723812791</v>
      </c>
      <c r="BM30" s="96">
        <f t="shared" si="15"/>
        <v>0.62665336128429994</v>
      </c>
      <c r="BN30" s="96">
        <f>'1'!CK31</f>
        <v>0.58201210251762359</v>
      </c>
      <c r="BO30" s="96">
        <f>'1'!CM31</f>
        <v>0.66388104564647277</v>
      </c>
      <c r="BP30" s="96">
        <f>'2'!CK31</f>
        <v>0.50818668861775451</v>
      </c>
      <c r="BQ30" s="96">
        <f>'2'!CM31</f>
        <v>0.89382853751765001</v>
      </c>
      <c r="BR30" s="96">
        <f>'3'!AB30</f>
        <v>0.33055666035117687</v>
      </c>
      <c r="BS30" s="96">
        <f>'8'!AT29</f>
        <v>0.56971921477790433</v>
      </c>
      <c r="BT30" s="96">
        <f t="shared" si="16"/>
        <v>0.50869247865109524</v>
      </c>
      <c r="BU30" s="96">
        <f t="shared" si="17"/>
        <v>0.58000424079262447</v>
      </c>
      <c r="BV30" s="96">
        <f>'1'!CU31</f>
        <v>0.80790816141523958</v>
      </c>
      <c r="BW30" s="96">
        <f>'1'!CW31</f>
        <v>0.84175964359419975</v>
      </c>
      <c r="BX30" s="96">
        <f>'2'!CU31</f>
        <v>0.58555120317536247</v>
      </c>
      <c r="BY30" s="96">
        <f>'2'!CW31</f>
        <v>0.89949967971435585</v>
      </c>
      <c r="BZ30" s="96">
        <f>'3'!AE30</f>
        <v>0.67858858673403843</v>
      </c>
      <c r="CA30" s="96">
        <f>'8'!AY29</f>
        <v>0.68027805199378621</v>
      </c>
      <c r="CB30" s="96">
        <f t="shared" si="18"/>
        <v>0.72143504456558827</v>
      </c>
      <c r="CC30" s="96">
        <f t="shared" si="19"/>
        <v>0.76637048509107164</v>
      </c>
      <c r="CD30" s="96">
        <f>'1'!DE31</f>
        <v>0.69748869068436081</v>
      </c>
      <c r="CE30" s="96">
        <f>'1'!DG31</f>
        <v>0.75902604964355025</v>
      </c>
      <c r="CF30" s="96">
        <f>'2'!DE31</f>
        <v>0.50615744035221488</v>
      </c>
      <c r="CG30" s="96">
        <f>'2'!DG31</f>
        <v>0.89366623097918574</v>
      </c>
      <c r="CH30" s="96">
        <f>'3'!AH30</f>
        <v>0.37396383774370356</v>
      </c>
      <c r="CI30" s="96">
        <f>'8'!BD29</f>
        <v>0.57040030272002173</v>
      </c>
      <c r="CJ30" s="96">
        <f t="shared" si="20"/>
        <v>0.56570225542489716</v>
      </c>
      <c r="CK30" s="96">
        <f t="shared" si="21"/>
        <v>0.62906807807127008</v>
      </c>
    </row>
    <row r="31" spans="1:89">
      <c r="A31" s="1">
        <v>2007</v>
      </c>
      <c r="B31" s="96">
        <f>'1'!I32</f>
        <v>0.70983300599399279</v>
      </c>
      <c r="C31" s="96">
        <f>'1'!K32</f>
        <v>0.76864702023467624</v>
      </c>
      <c r="D31" s="96">
        <f>'2'!I32</f>
        <v>0.47568271405366769</v>
      </c>
      <c r="E31" s="96">
        <f>'2'!K32</f>
        <v>0.89113038512460596</v>
      </c>
      <c r="F31" s="96">
        <f>'3'!D31</f>
        <v>0.52500133985851938</v>
      </c>
      <c r="G31" s="96">
        <f>'8'!F30</f>
        <v>0.55261816001642527</v>
      </c>
      <c r="H31" s="96">
        <f t="shared" si="0"/>
        <v>0.60090634877170013</v>
      </c>
      <c r="I31" s="96">
        <f t="shared" si="1"/>
        <v>0.66597672157506727</v>
      </c>
      <c r="J31" s="96">
        <f>'1'!S32</f>
        <v>0.59323095472448262</v>
      </c>
      <c r="K31" s="96">
        <f>'1'!U32</f>
        <v>0.67356092370902254</v>
      </c>
      <c r="L31" s="96">
        <f>'2'!S32</f>
        <v>0.8954931782099057</v>
      </c>
      <c r="M31" s="96">
        <f>'2'!U32</f>
        <v>0.91579419578721155</v>
      </c>
      <c r="N31" s="96">
        <f>'3'!G31</f>
        <v>0.56730891051827659</v>
      </c>
      <c r="O31" s="96">
        <f>'8'!K30</f>
        <v>0.4979958521821552</v>
      </c>
      <c r="P31" s="96">
        <f t="shared" si="2"/>
        <v>0.59316789038589157</v>
      </c>
      <c r="Q31" s="96">
        <f t="shared" si="3"/>
        <v>0.62732997973743809</v>
      </c>
      <c r="R31" s="96">
        <f>'1'!AC32</f>
        <v>0.61871183868118906</v>
      </c>
      <c r="S31" s="96">
        <f>'1'!AE32</f>
        <v>0.69518117149353487</v>
      </c>
      <c r="T31" s="96">
        <f>'2'!AC32</f>
        <v>8.3333333333333315E-2</v>
      </c>
      <c r="U31" s="96">
        <f>'2'!AE32</f>
        <v>8.3333333333333329E-2</v>
      </c>
      <c r="V31" s="96">
        <f>'3'!J31</f>
        <v>0.79547402543972723</v>
      </c>
      <c r="W31" s="96">
        <f>'8'!P30</f>
        <v>0.49228220810868151</v>
      </c>
      <c r="X31" s="96">
        <f t="shared" si="4"/>
        <v>0.57775712719291117</v>
      </c>
      <c r="Y31" s="96">
        <f t="shared" si="5"/>
        <v>0.60834486031784951</v>
      </c>
      <c r="Z31" s="96">
        <f>'1'!AM32</f>
        <v>0.70440246512638738</v>
      </c>
      <c r="AA31" s="96">
        <f>'1'!AO32</f>
        <v>0.76442672790398569</v>
      </c>
      <c r="AB31" s="96">
        <f>'2'!AM32</f>
        <v>0.32652501748636248</v>
      </c>
      <c r="AC31" s="96">
        <f>'2'!AO32</f>
        <v>0.87491588613370708</v>
      </c>
      <c r="AD31" s="96">
        <f>'3'!M31</f>
        <v>0.53435739335131305</v>
      </c>
      <c r="AE31" s="96">
        <f>'8'!U30</f>
        <v>0.45999832680989589</v>
      </c>
      <c r="AF31" s="96">
        <f t="shared" si="6"/>
        <v>0.56300241783949345</v>
      </c>
      <c r="AG31" s="96">
        <f t="shared" si="7"/>
        <v>0.64185120981526722</v>
      </c>
      <c r="AH31" s="96">
        <f>'1'!AW32</f>
        <v>0.60026324791249652</v>
      </c>
      <c r="AI31" s="96">
        <f>'1'!AY32</f>
        <v>0.67957785412679372</v>
      </c>
      <c r="AJ31" s="96">
        <f>'2'!AW32</f>
        <v>0.39435857690742632</v>
      </c>
      <c r="AK31" s="96">
        <f>'2'!AY32</f>
        <v>0.88325612201575543</v>
      </c>
      <c r="AL31" s="96">
        <f>'3'!P31</f>
        <v>0.54040254841390467</v>
      </c>
      <c r="AM31" s="96">
        <f>'8'!Z30</f>
        <v>0.4986508995675209</v>
      </c>
      <c r="AN31" s="96">
        <f t="shared" si="8"/>
        <v>0.53930451885109765</v>
      </c>
      <c r="AO31" s="96">
        <f t="shared" si="9"/>
        <v>0.61992011584764939</v>
      </c>
      <c r="AP31" s="96">
        <f>'1'!BG32</f>
        <v>0.59223186368279435</v>
      </c>
      <c r="AQ31" s="96">
        <f>'1'!BI32</f>
        <v>0.67270293790916758</v>
      </c>
      <c r="AR31" s="96">
        <f>'2'!BG32</f>
        <v>0.46167457986238863</v>
      </c>
      <c r="AS31" s="96">
        <f>'2'!BI32</f>
        <v>0.88989790850917994</v>
      </c>
      <c r="AT31" s="96">
        <f>'3'!S31</f>
        <v>0.57028788263163455</v>
      </c>
      <c r="AU31" s="96">
        <f>'8'!AE30</f>
        <v>0.54952160269399375</v>
      </c>
      <c r="AV31" s="96">
        <f t="shared" si="10"/>
        <v>0.56301257479076372</v>
      </c>
      <c r="AW31" s="96">
        <f t="shared" si="11"/>
        <v>0.63802333734599215</v>
      </c>
      <c r="AX31" s="96">
        <f>'1'!BQ32</f>
        <v>0.76034557416854665</v>
      </c>
      <c r="AY31" s="96">
        <f>'1'!BS32</f>
        <v>0.80701598172839506</v>
      </c>
      <c r="AZ31" s="96">
        <f>'2'!BQ32</f>
        <v>0.46678938809543979</v>
      </c>
      <c r="BA31" s="96">
        <f>'2'!BS32</f>
        <v>0.89035313454295728</v>
      </c>
      <c r="BB31" s="96">
        <f>'3'!V31</f>
        <v>0.51121403815232891</v>
      </c>
      <c r="BC31" s="96">
        <f>'8'!AJ30</f>
        <v>0.50833493204090818</v>
      </c>
      <c r="BD31" s="96">
        <f t="shared" si="12"/>
        <v>0.60570441102527195</v>
      </c>
      <c r="BE31" s="96">
        <f t="shared" si="13"/>
        <v>0.66672894869396293</v>
      </c>
      <c r="BF31" s="96">
        <f>'1'!CA32</f>
        <v>0.65520593485274581</v>
      </c>
      <c r="BG31" s="96">
        <f>'1'!CC32</f>
        <v>0.72530057073700094</v>
      </c>
      <c r="BH31" s="96">
        <f>'2'!CA32</f>
        <v>0.46707126824153222</v>
      </c>
      <c r="BI31" s="96">
        <f>'2'!CC32</f>
        <v>0.89037804547371813</v>
      </c>
      <c r="BJ31" s="96">
        <f>'3'!Y31</f>
        <v>0.4844055397343221</v>
      </c>
      <c r="BK31" s="96">
        <f>'8'!AO30</f>
        <v>0.54641840815865306</v>
      </c>
      <c r="BL31" s="96">
        <f t="shared" si="14"/>
        <v>0.56649548773849534</v>
      </c>
      <c r="BM31" s="96">
        <f t="shared" si="15"/>
        <v>0.63686401981541596</v>
      </c>
      <c r="BN31" s="96">
        <f>'1'!CK32</f>
        <v>0.6369995340103094</v>
      </c>
      <c r="BO31" s="96">
        <f>'1'!CM32</f>
        <v>0.71039566184134728</v>
      </c>
      <c r="BP31" s="96">
        <f>'2'!CK32</f>
        <v>0.50997686023783229</v>
      </c>
      <c r="BQ31" s="96">
        <f>'2'!CM32</f>
        <v>0.89397107952966204</v>
      </c>
      <c r="BR31" s="96">
        <f>'3'!AB31</f>
        <v>0.39854675314020538</v>
      </c>
      <c r="BS31" s="96">
        <f>'8'!AT30</f>
        <v>0.61168058078131438</v>
      </c>
      <c r="BT31" s="96">
        <f t="shared" si="16"/>
        <v>0.55835433310828697</v>
      </c>
      <c r="BU31" s="96">
        <f t="shared" si="17"/>
        <v>0.62611220616988505</v>
      </c>
      <c r="BV31" s="96">
        <f>'1'!CU32</f>
        <v>0.8462370569673443</v>
      </c>
      <c r="BW31" s="96">
        <f>'1'!CW32</f>
        <v>0.86884842032855436</v>
      </c>
      <c r="BX31" s="96">
        <f>'2'!CU32</f>
        <v>0.53535769701555835</v>
      </c>
      <c r="BY31" s="96">
        <f>'2'!CW32</f>
        <v>0.89593007147895132</v>
      </c>
      <c r="BZ31" s="96">
        <f>'3'!AE31</f>
        <v>0.67267700491297477</v>
      </c>
      <c r="CA31" s="96">
        <f>'8'!AY30</f>
        <v>0.65571883786229401</v>
      </c>
      <c r="CB31" s="96">
        <f t="shared" si="18"/>
        <v>0.72412955318231076</v>
      </c>
      <c r="CC31" s="96">
        <f t="shared" si="19"/>
        <v>0.76923133597313409</v>
      </c>
      <c r="CD31" s="96">
        <f>'1'!DE32</f>
        <v>0.74600156488163649</v>
      </c>
      <c r="CE31" s="96">
        <f>'1'!DG32</f>
        <v>0.79627946832671048</v>
      </c>
      <c r="CF31" s="96">
        <f>'2'!DE32</f>
        <v>0.49576026796481037</v>
      </c>
      <c r="CG31" s="96">
        <f>'2'!DG32</f>
        <v>0.89282221379123816</v>
      </c>
      <c r="CH31" s="96">
        <f>'3'!AH31</f>
        <v>0.48298559728612189</v>
      </c>
      <c r="CI31" s="96">
        <f>'8'!BD30</f>
        <v>0.6029734564256064</v>
      </c>
      <c r="CJ31" s="96">
        <f t="shared" si="20"/>
        <v>0.61946641617706777</v>
      </c>
      <c r="CK31" s="96">
        <f t="shared" si="21"/>
        <v>0.67928377213774005</v>
      </c>
    </row>
    <row r="32" spans="1:89">
      <c r="A32" s="1">
        <v>2008</v>
      </c>
      <c r="B32" s="96">
        <f>'1'!I33</f>
        <v>0.73767477107406576</v>
      </c>
      <c r="C32" s="96">
        <f>'1'!K33</f>
        <v>0.7899898342859285</v>
      </c>
      <c r="D32" s="96">
        <f>'2'!I33</f>
        <v>0.5144140677084601</v>
      </c>
      <c r="E32" s="96">
        <f>'2'!K33</f>
        <v>0.89432182862072485</v>
      </c>
      <c r="F32" s="96">
        <f>'3'!D32</f>
        <v>0.51782694513397909</v>
      </c>
      <c r="G32" s="96">
        <f>'8'!F31</f>
        <v>0.55142827395892047</v>
      </c>
      <c r="H32" s="96">
        <f t="shared" si="0"/>
        <v>0.61382511997369726</v>
      </c>
      <c r="I32" s="96">
        <f t="shared" si="1"/>
        <v>0.67274192134966881</v>
      </c>
      <c r="J32" s="96">
        <f>'1'!S33</f>
        <v>0.60190241867351124</v>
      </c>
      <c r="K32" s="96">
        <f>'1'!U33</f>
        <v>0.68097480619281203</v>
      </c>
      <c r="L32" s="96">
        <f>'2'!S33</f>
        <v>0.91666666666666652</v>
      </c>
      <c r="M32" s="96">
        <f>'2'!U33</f>
        <v>0.91666666666666663</v>
      </c>
      <c r="N32" s="96">
        <f>'3'!G32</f>
        <v>0.48368804774781626</v>
      </c>
      <c r="O32" s="96">
        <f>'8'!K31</f>
        <v>0.52092008456472827</v>
      </c>
      <c r="P32" s="96">
        <f t="shared" si="2"/>
        <v>0.58357966721420729</v>
      </c>
      <c r="Q32" s="96">
        <f t="shared" si="3"/>
        <v>0.61520862222192763</v>
      </c>
      <c r="R32" s="96">
        <f>'1'!AC33</f>
        <v>0.63186964451712613</v>
      </c>
      <c r="S32" s="96">
        <f>'1'!AE33</f>
        <v>0.70615275619071316</v>
      </c>
      <c r="T32" s="96">
        <f>'2'!AC33</f>
        <v>8.3333333333333315E-2</v>
      </c>
      <c r="U32" s="96">
        <f>'2'!AE33</f>
        <v>8.3333333333333329E-2</v>
      </c>
      <c r="V32" s="96">
        <f>'3'!J32</f>
        <v>0.70238307866418892</v>
      </c>
      <c r="W32" s="96">
        <f>'8'!P31</f>
        <v>0.48485093003004737</v>
      </c>
      <c r="X32" s="96">
        <f t="shared" si="4"/>
        <v>0.55788969331374283</v>
      </c>
      <c r="Y32" s="96">
        <f t="shared" si="5"/>
        <v>0.58760293798317764</v>
      </c>
      <c r="Z32" s="96">
        <f>'1'!AM33</f>
        <v>0.73523282108838628</v>
      </c>
      <c r="AA32" s="96">
        <f>'1'!AO33</f>
        <v>0.78813726008702856</v>
      </c>
      <c r="AB32" s="96">
        <f>'2'!AM33</f>
        <v>0.33178944128376092</v>
      </c>
      <c r="AC32" s="96">
        <f>'2'!AO33</f>
        <v>0.87564189845011586</v>
      </c>
      <c r="AD32" s="96">
        <f>'3'!M32</f>
        <v>0.48560694870733517</v>
      </c>
      <c r="AE32" s="96">
        <f>'8'!U31</f>
        <v>0.44020039315762527</v>
      </c>
      <c r="AF32" s="96">
        <f t="shared" si="6"/>
        <v>0.55872390802997063</v>
      </c>
      <c r="AG32" s="96">
        <f t="shared" si="7"/>
        <v>0.63427092934606311</v>
      </c>
      <c r="AH32" s="96">
        <f>'1'!AW33</f>
        <v>0.61416937850779407</v>
      </c>
      <c r="AI32" s="96">
        <f>'1'!AY33</f>
        <v>0.69136337179927365</v>
      </c>
      <c r="AJ32" s="96">
        <f>'2'!AW33</f>
        <v>0.39887172073804145</v>
      </c>
      <c r="AK32" s="96">
        <f>'2'!AY33</f>
        <v>0.88374449557372892</v>
      </c>
      <c r="AL32" s="96">
        <f>'3'!P32</f>
        <v>0.53660120625076857</v>
      </c>
      <c r="AM32" s="96">
        <f>'8'!Z31</f>
        <v>0.47578093429305801</v>
      </c>
      <c r="AN32" s="96">
        <f t="shared" si="8"/>
        <v>0.53865045861287841</v>
      </c>
      <c r="AO32" s="96">
        <f t="shared" si="9"/>
        <v>0.61801533341303905</v>
      </c>
      <c r="AP32" s="96">
        <f>'1'!BG33</f>
        <v>0.61676713873597411</v>
      </c>
      <c r="AQ32" s="96">
        <f>'1'!BI33</f>
        <v>0.69354861782004495</v>
      </c>
      <c r="AR32" s="96">
        <f>'2'!BG33</f>
        <v>0.46762326854357344</v>
      </c>
      <c r="AS32" s="96">
        <f>'2'!BI33</f>
        <v>0.89042677509646651</v>
      </c>
      <c r="AT32" s="96">
        <f>'3'!S32</f>
        <v>0.53468744416631009</v>
      </c>
      <c r="AU32" s="96">
        <f>'8'!AE31</f>
        <v>0.55317434300369261</v>
      </c>
      <c r="AV32" s="96">
        <f t="shared" si="10"/>
        <v>0.56543462914124765</v>
      </c>
      <c r="AW32" s="96">
        <f t="shared" si="11"/>
        <v>0.63842757143016526</v>
      </c>
      <c r="AX32" s="96">
        <f>'1'!BQ33</f>
        <v>0.78812051497805224</v>
      </c>
      <c r="AY32" s="96">
        <f>'1'!BS33</f>
        <v>0.82746156226573142</v>
      </c>
      <c r="AZ32" s="96">
        <f>'2'!BQ33</f>
        <v>0.47368505796263982</v>
      </c>
      <c r="BA32" s="96">
        <f>'2'!BS33</f>
        <v>0.89095734119903369</v>
      </c>
      <c r="BB32" s="96">
        <f>'3'!V32</f>
        <v>0.51630231217269129</v>
      </c>
      <c r="BC32" s="96">
        <f>'8'!AJ31</f>
        <v>0.49568530314891268</v>
      </c>
      <c r="BD32" s="96">
        <f t="shared" si="12"/>
        <v>0.61561361561788597</v>
      </c>
      <c r="BE32" s="96">
        <f t="shared" si="13"/>
        <v>0.67307726285659697</v>
      </c>
      <c r="BF32" s="96">
        <f>'1'!CA33</f>
        <v>0.70531737530689598</v>
      </c>
      <c r="BG32" s="96">
        <f>'1'!CC33</f>
        <v>0.76513907682853699</v>
      </c>
      <c r="BH32" s="96">
        <f>'2'!CA33</f>
        <v>0.4676448913385759</v>
      </c>
      <c r="BI32" s="96">
        <f>'2'!CC33</f>
        <v>0.89042868249412976</v>
      </c>
      <c r="BJ32" s="96">
        <f>'3'!Y32</f>
        <v>0.52773195801732631</v>
      </c>
      <c r="BK32" s="96">
        <f>'8'!AO31</f>
        <v>0.55367601035318048</v>
      </c>
      <c r="BL32" s="96">
        <f t="shared" si="14"/>
        <v>0.59924343134924274</v>
      </c>
      <c r="BM32" s="96">
        <f t="shared" si="15"/>
        <v>0.66545049107345455</v>
      </c>
      <c r="BN32" s="96">
        <f>'1'!CK33</f>
        <v>0.69413222806223274</v>
      </c>
      <c r="BO32" s="96">
        <f>'1'!CM33</f>
        <v>0.75639286842353193</v>
      </c>
      <c r="BP32" s="96">
        <f>'2'!CK33</f>
        <v>0.60198328162725157</v>
      </c>
      <c r="BQ32" s="96">
        <f>'2'!CM33</f>
        <v>0.90059109777545709</v>
      </c>
      <c r="BR32" s="96">
        <f>'3'!AB32</f>
        <v>0.51051383829285046</v>
      </c>
      <c r="BS32" s="96">
        <f>'8'!AT31</f>
        <v>0.66548875683429198</v>
      </c>
      <c r="BT32" s="96">
        <f t="shared" si="16"/>
        <v>0.63185186816940386</v>
      </c>
      <c r="BU32" s="96">
        <f t="shared" si="17"/>
        <v>0.68661690592874414</v>
      </c>
      <c r="BV32" s="96">
        <f>'1'!CU33</f>
        <v>0.87384126087937908</v>
      </c>
      <c r="BW32" s="96">
        <f>'1'!CW33</f>
        <v>0.8878827121832279</v>
      </c>
      <c r="BX32" s="96">
        <f>'2'!CU33</f>
        <v>0.7192158347871549</v>
      </c>
      <c r="BY32" s="96">
        <f>'2'!CW33</f>
        <v>0.90749941135829892</v>
      </c>
      <c r="BZ32" s="96">
        <f>'3'!AE32</f>
        <v>0.68588533919906292</v>
      </c>
      <c r="CA32" s="96">
        <f>'8'!AY31</f>
        <v>0.67256278862029772</v>
      </c>
      <c r="CB32" s="96">
        <f t="shared" si="18"/>
        <v>0.76107011978530725</v>
      </c>
      <c r="CC32" s="96">
        <f t="shared" si="19"/>
        <v>0.78551505796396126</v>
      </c>
      <c r="CD32" s="96">
        <f>'1'!DE33</f>
        <v>0.76394791653594429</v>
      </c>
      <c r="CE32" s="96">
        <f>'1'!DG33</f>
        <v>0.8096930869324126</v>
      </c>
      <c r="CF32" s="96">
        <f>'2'!DE33</f>
        <v>0.52208648361166332</v>
      </c>
      <c r="CG32" s="96">
        <f>'2'!DG33</f>
        <v>0.89491987892755032</v>
      </c>
      <c r="CH32" s="96">
        <f>'3'!AH32</f>
        <v>0.44371112572302102</v>
      </c>
      <c r="CI32" s="96">
        <f>'8'!BD31</f>
        <v>0.59513869731507651</v>
      </c>
      <c r="CJ32" s="96">
        <f t="shared" si="20"/>
        <v>0.61750027073506852</v>
      </c>
      <c r="CK32" s="96">
        <f t="shared" si="21"/>
        <v>0.67308167842524447</v>
      </c>
    </row>
    <row r="33" spans="1:89">
      <c r="A33" s="1">
        <v>2009</v>
      </c>
      <c r="B33" s="96">
        <f>'1'!I34</f>
        <v>0.7475427965492738</v>
      </c>
      <c r="C33" s="96">
        <f>'1'!K34</f>
        <v>0.79743901080420088</v>
      </c>
      <c r="D33" s="96">
        <f>'2'!I34</f>
        <v>0.45258560694027011</v>
      </c>
      <c r="E33" s="96">
        <f>'2'!K34</f>
        <v>0.88907357810399168</v>
      </c>
      <c r="F33" s="96">
        <f>'3'!D33</f>
        <v>0.49732887275977317</v>
      </c>
      <c r="G33" s="96">
        <f>'8'!F32</f>
        <v>0.52254675227348502</v>
      </c>
      <c r="H33" s="96">
        <f t="shared" si="0"/>
        <v>0.59924458557205107</v>
      </c>
      <c r="I33" s="96">
        <f t="shared" si="1"/>
        <v>0.66285186839039412</v>
      </c>
      <c r="J33" s="96">
        <f>'1'!S34</f>
        <v>0.64506753657363558</v>
      </c>
      <c r="K33" s="96">
        <f>'1'!U34</f>
        <v>0.71702996455768819</v>
      </c>
      <c r="L33" s="96">
        <f>'2'!S34</f>
        <v>0.66023596255527184</v>
      </c>
      <c r="M33" s="96">
        <f>'2'!U34</f>
        <v>0.9041995679601843</v>
      </c>
      <c r="N33" s="96">
        <f>'3'!G33</f>
        <v>0.47947495790923744</v>
      </c>
      <c r="O33" s="96">
        <f>'8'!K32</f>
        <v>0.4967921166218669</v>
      </c>
      <c r="P33" s="96">
        <f t="shared" si="2"/>
        <v>0.56811737951775754</v>
      </c>
      <c r="Q33" s="96">
        <f t="shared" si="3"/>
        <v>0.62129871125186975</v>
      </c>
      <c r="R33" s="96">
        <f>'1'!AC34</f>
        <v>0.65110110956074674</v>
      </c>
      <c r="S33" s="96">
        <f>'1'!AE34</f>
        <v>0.72196078217553772</v>
      </c>
      <c r="T33" s="96">
        <f>'2'!AC34</f>
        <v>8.3333333333333315E-2</v>
      </c>
      <c r="U33" s="96">
        <f>'2'!AE34</f>
        <v>8.3333333333333329E-2</v>
      </c>
      <c r="V33" s="96">
        <f>'3'!J33</f>
        <v>0.77894564027442459</v>
      </c>
      <c r="W33" s="96">
        <f>'8'!P32</f>
        <v>0.46131130223104816</v>
      </c>
      <c r="X33" s="96">
        <f t="shared" si="4"/>
        <v>0.57883801278400027</v>
      </c>
      <c r="Y33" s="96">
        <f t="shared" si="5"/>
        <v>0.60718188182991661</v>
      </c>
      <c r="Z33" s="96">
        <f>'1'!AM34</f>
        <v>0.7553586550206961</v>
      </c>
      <c r="AA33" s="96">
        <f>'1'!AO34</f>
        <v>0.80329722566277784</v>
      </c>
      <c r="AB33" s="96">
        <f>'2'!AM34</f>
        <v>0.31719038114800346</v>
      </c>
      <c r="AC33" s="96">
        <f>'2'!AO34</f>
        <v>0.87358903947833122</v>
      </c>
      <c r="AD33" s="96">
        <f>'3'!M33</f>
        <v>0.46593657280815215</v>
      </c>
      <c r="AE33" s="96">
        <f>'8'!U32</f>
        <v>0.39449750202828648</v>
      </c>
      <c r="AF33" s="96">
        <f t="shared" si="6"/>
        <v>0.54897101883218846</v>
      </c>
      <c r="AG33" s="96">
        <f t="shared" si="7"/>
        <v>0.62378631292205389</v>
      </c>
      <c r="AH33" s="96">
        <f>'1'!AW34</f>
        <v>0.62905160948183914</v>
      </c>
      <c r="AI33" s="96">
        <f>'1'!AY34</f>
        <v>0.70381375598784168</v>
      </c>
      <c r="AJ33" s="96">
        <f>'2'!AW34</f>
        <v>0.37109653843009682</v>
      </c>
      <c r="AK33" s="96">
        <f>'2'!AY34</f>
        <v>0.88062086111717586</v>
      </c>
      <c r="AL33" s="96">
        <f>'3'!P33</f>
        <v>0.53527912748893347</v>
      </c>
      <c r="AM33" s="96">
        <f>'8'!Z32</f>
        <v>0.44030823461107305</v>
      </c>
      <c r="AN33" s="96">
        <f t="shared" si="8"/>
        <v>0.53262713816074703</v>
      </c>
      <c r="AO33" s="96">
        <f t="shared" si="9"/>
        <v>0.61348442903185585</v>
      </c>
      <c r="AP33" s="96">
        <f>'1'!BG34</f>
        <v>0.63123293837460137</v>
      </c>
      <c r="AQ33" s="96">
        <f>'1'!BI34</f>
        <v>0.70562479437365633</v>
      </c>
      <c r="AR33" s="96">
        <f>'2'!BG34</f>
        <v>0.4573328263488185</v>
      </c>
      <c r="AS33" s="96">
        <f>'2'!BI34</f>
        <v>0.88950662995493412</v>
      </c>
      <c r="AT33" s="96">
        <f>'3'!S33</f>
        <v>0.58257467033028698</v>
      </c>
      <c r="AU33" s="96">
        <f>'8'!AE32</f>
        <v>0.51976239962499171</v>
      </c>
      <c r="AV33" s="96">
        <f t="shared" si="10"/>
        <v>0.57381072547354206</v>
      </c>
      <c r="AW33" s="96">
        <f t="shared" si="11"/>
        <v>0.64678484823377569</v>
      </c>
      <c r="AX33" s="96">
        <f>'1'!BQ34</f>
        <v>0.80011591528781212</v>
      </c>
      <c r="AY33" s="96">
        <f>'1'!BS34</f>
        <v>0.83615521564068207</v>
      </c>
      <c r="AZ33" s="96">
        <f>'2'!BQ34</f>
        <v>0.4600154152509256</v>
      </c>
      <c r="BA33" s="96">
        <f>'2'!BS34</f>
        <v>0.88974891736903128</v>
      </c>
      <c r="BB33" s="96">
        <f>'3'!V33</f>
        <v>0.50194155702182797</v>
      </c>
      <c r="BC33" s="96">
        <f>'8'!AJ32</f>
        <v>0.48309626068493872</v>
      </c>
      <c r="BD33" s="96">
        <f t="shared" si="12"/>
        <v>0.61230736206690906</v>
      </c>
      <c r="BE33" s="96">
        <f t="shared" si="13"/>
        <v>0.66969643241986765</v>
      </c>
      <c r="BF33" s="96">
        <f>'1'!CA34</f>
        <v>0.69768808656575121</v>
      </c>
      <c r="BG33" s="96">
        <f>'1'!CC34</f>
        <v>0.75918224481252738</v>
      </c>
      <c r="BH33" s="96">
        <f>'2'!CA34</f>
        <v>0.44993322368920791</v>
      </c>
      <c r="BI33" s="96">
        <f>'2'!CC34</f>
        <v>0.88882919103357505</v>
      </c>
      <c r="BJ33" s="96">
        <f>'3'!Y33</f>
        <v>0.55293105079057059</v>
      </c>
      <c r="BK33" s="96">
        <f>'8'!AO32</f>
        <v>0.52445554375740033</v>
      </c>
      <c r="BL33" s="96">
        <f t="shared" si="14"/>
        <v>0.59341520563221395</v>
      </c>
      <c r="BM33" s="96">
        <f t="shared" si="15"/>
        <v>0.66190246566536115</v>
      </c>
      <c r="BN33" s="96">
        <f>'1'!CK34</f>
        <v>0.65847691320548996</v>
      </c>
      <c r="BO33" s="96">
        <f>'1'!CM34</f>
        <v>0.72795340811261977</v>
      </c>
      <c r="BP33" s="96">
        <f>'2'!CK34</f>
        <v>0.44209407849331062</v>
      </c>
      <c r="BQ33" s="96">
        <f>'2'!CM34</f>
        <v>0.88809643015764039</v>
      </c>
      <c r="BR33" s="96">
        <f>'3'!AB33</f>
        <v>0.46906509743877278</v>
      </c>
      <c r="BS33" s="96">
        <f>'8'!AT32</f>
        <v>0.6061785294067118</v>
      </c>
      <c r="BT33" s="96">
        <f t="shared" si="16"/>
        <v>0.57641107984289819</v>
      </c>
      <c r="BU33" s="96">
        <f t="shared" si="17"/>
        <v>0.64880191297218304</v>
      </c>
      <c r="BV33" s="96">
        <f>'1'!CU34</f>
        <v>0.86294307364809653</v>
      </c>
      <c r="BW33" s="96">
        <f>'1'!CW34</f>
        <v>0.88041415577827753</v>
      </c>
      <c r="BX33" s="96">
        <f>'2'!CU34</f>
        <v>0.443506839139575</v>
      </c>
      <c r="BY33" s="96">
        <f>'2'!CW34</f>
        <v>0.88822966279113269</v>
      </c>
      <c r="BZ33" s="96">
        <f>'3'!AE33</f>
        <v>0.56216043288863238</v>
      </c>
      <c r="CA33" s="96">
        <f>'8'!AY32</f>
        <v>0.6516325513982606</v>
      </c>
      <c r="CB33" s="96">
        <f t="shared" si="18"/>
        <v>0.69297615944491942</v>
      </c>
      <c r="CC33" s="96">
        <f t="shared" si="19"/>
        <v>0.74443687466214759</v>
      </c>
      <c r="CD33" s="96">
        <f>'1'!DE34</f>
        <v>0.77116562777253772</v>
      </c>
      <c r="CE33" s="96">
        <f>'1'!DG34</f>
        <v>0.81503402829403115</v>
      </c>
      <c r="CF33" s="96">
        <f>'2'!DE34</f>
        <v>0.47590155275827034</v>
      </c>
      <c r="CG33" s="96">
        <f>'2'!DG34</f>
        <v>0.89114928812390648</v>
      </c>
      <c r="CH33" s="96">
        <f>'3'!AH33</f>
        <v>0.35667636196093355</v>
      </c>
      <c r="CI33" s="96">
        <f>'8'!BD32</f>
        <v>0.55572874587005994</v>
      </c>
      <c r="CJ33" s="96">
        <f t="shared" si="20"/>
        <v>0.58415768334259055</v>
      </c>
      <c r="CK33" s="96">
        <f t="shared" si="21"/>
        <v>0.64322981708775151</v>
      </c>
    </row>
    <row r="34" spans="1:89">
      <c r="A34" s="1">
        <v>2010</v>
      </c>
      <c r="B34" s="96">
        <f>'1'!I35</f>
        <v>0.77665836561771429</v>
      </c>
      <c r="C34" s="96">
        <f>'1'!K35</f>
        <v>0.81907818812759958</v>
      </c>
      <c r="D34" s="96">
        <f>'2'!I35</f>
        <v>0.47435916900944258</v>
      </c>
      <c r="E34" s="96">
        <f>'2'!K35</f>
        <v>0.89101583384343541</v>
      </c>
      <c r="F34" s="96">
        <f>'3'!D34</f>
        <v>0.52950438228261121</v>
      </c>
      <c r="G34" s="96">
        <f>'8'!F33</f>
        <v>0.50527958436042353</v>
      </c>
      <c r="H34" s="96">
        <f t="shared" si="0"/>
        <v>0.61679525480878861</v>
      </c>
      <c r="I34" s="96">
        <f t="shared" si="1"/>
        <v>0.67542885029614208</v>
      </c>
      <c r="J34" s="96">
        <f>'1'!S35</f>
        <v>0.70253445997418951</v>
      </c>
      <c r="K34" s="96">
        <f>'1'!U35</f>
        <v>0.7629706123426041</v>
      </c>
      <c r="L34" s="96">
        <f>'2'!S35</f>
        <v>0.6825799989125042</v>
      </c>
      <c r="M34" s="96">
        <f>'2'!U35</f>
        <v>0.9054877643302196</v>
      </c>
      <c r="N34" s="96">
        <f>'3'!G34</f>
        <v>0.51079201272676555</v>
      </c>
      <c r="O34" s="96">
        <f>'8'!K33</f>
        <v>0.47882789064136355</v>
      </c>
      <c r="P34" s="96">
        <f t="shared" si="2"/>
        <v>0.59667675972295853</v>
      </c>
      <c r="Q34" s="96">
        <f t="shared" si="3"/>
        <v>0.64314199721209586</v>
      </c>
      <c r="R34" s="96">
        <f>'1'!AC35</f>
        <v>0.6903778689584732</v>
      </c>
      <c r="S34" s="96">
        <f>'1'!AE35</f>
        <v>0.75343872195454809</v>
      </c>
      <c r="T34" s="96">
        <f>'2'!AC35</f>
        <v>8.3333333333333315E-2</v>
      </c>
      <c r="U34" s="96">
        <f>'2'!AE35</f>
        <v>8.3333333333333329E-2</v>
      </c>
      <c r="V34" s="96">
        <f>'3'!J34</f>
        <v>0.76429474498786387</v>
      </c>
      <c r="W34" s="96">
        <f>'8'!P33</f>
        <v>0.46395205090478242</v>
      </c>
      <c r="X34" s="96">
        <f t="shared" si="4"/>
        <v>0.59154617988988423</v>
      </c>
      <c r="Y34" s="96">
        <f t="shared" si="5"/>
        <v>0.61677052108831421</v>
      </c>
      <c r="Z34" s="96">
        <f>'1'!AM35</f>
        <v>0.78841615846387902</v>
      </c>
      <c r="AA34" s="96">
        <f>'1'!AO35</f>
        <v>0.82767680378413555</v>
      </c>
      <c r="AB34" s="96">
        <f>'2'!AM35</f>
        <v>0.32247258141647966</v>
      </c>
      <c r="AC34" s="96">
        <f>'2'!AO35</f>
        <v>0.87434623113053234</v>
      </c>
      <c r="AD34" s="96">
        <f>'3'!M34</f>
        <v>0.53209703852556878</v>
      </c>
      <c r="AE34" s="96">
        <f>'8'!U33</f>
        <v>0.36553904438717139</v>
      </c>
      <c r="AF34" s="96">
        <f t="shared" si="6"/>
        <v>0.57202274225538463</v>
      </c>
      <c r="AG34" s="96">
        <f t="shared" si="7"/>
        <v>0.64291436535489255</v>
      </c>
      <c r="AH34" s="96">
        <f>'1'!AW35</f>
        <v>0.67322496852631319</v>
      </c>
      <c r="AI34" s="96">
        <f>'1'!AY35</f>
        <v>0.73982183792802414</v>
      </c>
      <c r="AJ34" s="96">
        <f>'2'!AW35</f>
        <v>0.38060827033056593</v>
      </c>
      <c r="AK34" s="96">
        <f>'2'!AY35</f>
        <v>0.88172327412472795</v>
      </c>
      <c r="AL34" s="96">
        <f>'3'!P34</f>
        <v>0.59156383815181268</v>
      </c>
      <c r="AM34" s="96">
        <f>'8'!Z33</f>
        <v>0.434866446452011</v>
      </c>
      <c r="AN34" s="96">
        <f t="shared" si="8"/>
        <v>0.56395838559453781</v>
      </c>
      <c r="AO34" s="96">
        <f t="shared" si="9"/>
        <v>0.64070863373463838</v>
      </c>
      <c r="AP34" s="96">
        <f>'1'!BG35</f>
        <v>0.65217415860576233</v>
      </c>
      <c r="AQ34" s="96">
        <f>'1'!BI35</f>
        <v>0.72283499377173965</v>
      </c>
      <c r="AR34" s="96">
        <f>'2'!BG35</f>
        <v>0.46731516313959126</v>
      </c>
      <c r="AS34" s="96">
        <f>'2'!BI35</f>
        <v>0.89039958472722158</v>
      </c>
      <c r="AT34" s="96">
        <f>'3'!S34</f>
        <v>0.58594753534150679</v>
      </c>
      <c r="AU34" s="96">
        <f>'8'!AE33</f>
        <v>0.48172168915331548</v>
      </c>
      <c r="AV34" s="96">
        <f t="shared" si="10"/>
        <v>0.57451848587996968</v>
      </c>
      <c r="AW34" s="96">
        <f t="shared" si="11"/>
        <v>0.64509126210512369</v>
      </c>
      <c r="AX34" s="96">
        <f>'1'!BQ35</f>
        <v>0.83273783433793058</v>
      </c>
      <c r="AY34" s="96">
        <f>'1'!BS35</f>
        <v>0.85939715527629679</v>
      </c>
      <c r="AZ34" s="96">
        <f>'2'!BQ35</f>
        <v>0.46518789605288591</v>
      </c>
      <c r="BA34" s="96">
        <f>'2'!BS35</f>
        <v>0.89021125547738578</v>
      </c>
      <c r="BB34" s="96">
        <f>'3'!V34</f>
        <v>0.52616002489946267</v>
      </c>
      <c r="BC34" s="96">
        <f>'8'!AJ33</f>
        <v>0.47922743950574359</v>
      </c>
      <c r="BD34" s="96">
        <f t="shared" si="12"/>
        <v>0.63096078944176237</v>
      </c>
      <c r="BE34" s="96">
        <f t="shared" si="13"/>
        <v>0.68412685375955884</v>
      </c>
      <c r="BF34" s="96">
        <f>'1'!CA35</f>
        <v>0.71760951737443213</v>
      </c>
      <c r="BG34" s="96">
        <f>'1'!CC35</f>
        <v>0.77465748989287564</v>
      </c>
      <c r="BH34" s="96">
        <f>'2'!CA35</f>
        <v>0.46240190232203132</v>
      </c>
      <c r="BI34" s="96">
        <f>'2'!CC35</f>
        <v>0.88996301538293365</v>
      </c>
      <c r="BJ34" s="96">
        <f>'3'!Y34</f>
        <v>0.5446840565598543</v>
      </c>
      <c r="BK34" s="96">
        <f>'8'!AO33</f>
        <v>0.50017291742675463</v>
      </c>
      <c r="BL34" s="96">
        <f t="shared" si="14"/>
        <v>0.59449824067862822</v>
      </c>
      <c r="BM34" s="96">
        <f t="shared" si="15"/>
        <v>0.66007354099209581</v>
      </c>
      <c r="BN34" s="96">
        <f>'1'!CK35</f>
        <v>0.66459633536468388</v>
      </c>
      <c r="BO34" s="96">
        <f>'1'!CM35</f>
        <v>0.73289628019122177</v>
      </c>
      <c r="BP34" s="96">
        <f>'2'!CK35</f>
        <v>0.49948973333491459</v>
      </c>
      <c r="BQ34" s="96">
        <f>'2'!CM35</f>
        <v>0.89312738528020796</v>
      </c>
      <c r="BR34" s="96">
        <f>'3'!AB34</f>
        <v>0.50931392972131473</v>
      </c>
      <c r="BS34" s="96">
        <f>'8'!AT33</f>
        <v>0.60122821833977658</v>
      </c>
      <c r="BT34" s="96">
        <f t="shared" si="16"/>
        <v>0.59342304449463779</v>
      </c>
      <c r="BU34" s="96">
        <f t="shared" si="17"/>
        <v>0.66010678761978236</v>
      </c>
      <c r="BV34" s="96">
        <f>'1'!CU35</f>
        <v>0.9058047405885562</v>
      </c>
      <c r="BW34" s="96">
        <f>'1'!CW35</f>
        <v>0.90944954054263716</v>
      </c>
      <c r="BX34" s="96">
        <f>'2'!CU35</f>
        <v>0.52675202941977139</v>
      </c>
      <c r="BY34" s="96">
        <f>'2'!CW35</f>
        <v>0.89527845718505683</v>
      </c>
      <c r="BZ34" s="96">
        <f>'3'!AE34</f>
        <v>0.6574583577073555</v>
      </c>
      <c r="CA34" s="96">
        <f>'8'!AY33</f>
        <v>0.61942785452674609</v>
      </c>
      <c r="CB34" s="96">
        <f t="shared" si="18"/>
        <v>0.73421865223592508</v>
      </c>
      <c r="CC34" s="96">
        <f t="shared" si="19"/>
        <v>0.772529214994086</v>
      </c>
      <c r="CD34" s="96">
        <f>'1'!DE35</f>
        <v>0.7913734961992428</v>
      </c>
      <c r="CE34" s="96">
        <f>'1'!DG35</f>
        <v>0.82982715450119426</v>
      </c>
      <c r="CF34" s="96">
        <f>'2'!DE35</f>
        <v>0.49272543795220541</v>
      </c>
      <c r="CG34" s="96">
        <f>'2'!DG35</f>
        <v>0.89257183889342151</v>
      </c>
      <c r="CH34" s="96">
        <f>'3'!AH34</f>
        <v>0.40518873040048065</v>
      </c>
      <c r="CI34" s="96">
        <f>'8'!BD33</f>
        <v>0.53260968519288332</v>
      </c>
      <c r="CJ34" s="96">
        <f t="shared" si="20"/>
        <v>0.60027154617325873</v>
      </c>
      <c r="CK34" s="96">
        <f t="shared" si="21"/>
        <v>0.65563764958816084</v>
      </c>
    </row>
    <row r="35" spans="1:89">
      <c r="A35" s="1">
        <v>2011</v>
      </c>
      <c r="B35" s="96">
        <f>'1'!I36</f>
        <v>0.77653841079289654</v>
      </c>
      <c r="C35" s="96">
        <f>'1'!K36</f>
        <v>0.81899005504669076</v>
      </c>
      <c r="D35" s="96">
        <f>'2'!I36</f>
        <v>0.4895508622735209</v>
      </c>
      <c r="E35" s="96">
        <f>'2'!K36</f>
        <v>0.89230794085015097</v>
      </c>
      <c r="F35" s="96">
        <f>'3'!D35</f>
        <v>0.52740685852720481</v>
      </c>
      <c r="G35" s="96">
        <f>'8'!F34</f>
        <v>0.51376769902991404</v>
      </c>
      <c r="H35" s="96">
        <f t="shared" ref="H35:H40" si="22">SUM(0.4*B35,0.1*D35,0.25*F35,0.25*G35)</f>
        <v>0.6198640899337905</v>
      </c>
      <c r="I35" s="96">
        <f t="shared" ref="I35:I40" si="23">SUM(0.4*C35,0.1*E35,0.25*F35,0.25*G35)</f>
        <v>0.67712045549297117</v>
      </c>
      <c r="J35" s="96">
        <f>'1'!S36</f>
        <v>0.70057342907067455</v>
      </c>
      <c r="K35" s="96">
        <f>'1'!U36</f>
        <v>0.76143953969042166</v>
      </c>
      <c r="L35" s="96">
        <f>'2'!S36</f>
        <v>0.73304353052413052</v>
      </c>
      <c r="M35" s="96">
        <f>'2'!U36</f>
        <v>0.90822869052145749</v>
      </c>
      <c r="N35" s="96">
        <f>'3'!G35</f>
        <v>0.61560049488042012</v>
      </c>
      <c r="O35" s="96">
        <f>'8'!K34</f>
        <v>0.52538750869503359</v>
      </c>
      <c r="P35" s="96">
        <f t="shared" ref="P35:P40" si="24">SUM(0.4*J35,0.1*L35,0.25*N35,0.25*O35)</f>
        <v>0.63878072557454624</v>
      </c>
      <c r="Q35" s="96">
        <f t="shared" ref="Q35:Q40" si="25">SUM(0.4*K35,0.1*M35,0.25*N35,0.25*O35)</f>
        <v>0.68064568582217777</v>
      </c>
      <c r="R35" s="96">
        <f>'1'!AC36</f>
        <v>0.67962729793838572</v>
      </c>
      <c r="S35" s="96">
        <f>'1'!AE36</f>
        <v>0.74492756602324817</v>
      </c>
      <c r="T35" s="96">
        <f>'2'!AC36</f>
        <v>8.3333333333333315E-2</v>
      </c>
      <c r="U35" s="96">
        <f>'2'!AE36</f>
        <v>8.3333333333333329E-2</v>
      </c>
      <c r="V35" s="96">
        <f>'3'!J35</f>
        <v>0.73564791716967615</v>
      </c>
      <c r="W35" s="96">
        <f>'8'!P34</f>
        <v>0.40502080806768964</v>
      </c>
      <c r="X35" s="96">
        <f t="shared" ref="X35:X40" si="26">SUM(0.4*R35,0.1*T35,0.25*V35,0.25*W35)</f>
        <v>0.5653514338180291</v>
      </c>
      <c r="Y35" s="96">
        <f t="shared" ref="Y35:Y40" si="27">SUM(0.4*S35,0.1*U35,0.25*V35,0.25*W35)</f>
        <v>0.59147154105197408</v>
      </c>
      <c r="Z35" s="96">
        <f>'1'!AM36</f>
        <v>0.7934539138996245</v>
      </c>
      <c r="AA35" s="96">
        <f>'1'!AO36</f>
        <v>0.83133691870034876</v>
      </c>
      <c r="AB35" s="96">
        <f>'2'!AM36</f>
        <v>0.32214721095117288</v>
      </c>
      <c r="AC35" s="96">
        <f>'2'!AO36</f>
        <v>0.87430007562327094</v>
      </c>
      <c r="AD35" s="96">
        <f>'3'!M35</f>
        <v>0.60398307379088489</v>
      </c>
      <c r="AE35" s="96">
        <f>'8'!U34</f>
        <v>0.40484857881031666</v>
      </c>
      <c r="AF35" s="96">
        <f t="shared" ref="AF35:AF40" si="28">SUM(0.4*Z35,0.1*AB35,0.25*AD35,0.25*AE35)</f>
        <v>0.60180419980526745</v>
      </c>
      <c r="AG35" s="96">
        <f t="shared" ref="AG35:AG40" si="29">SUM(0.4*AA35,0.1*AC35,0.25*AD35,0.25*AE35)</f>
        <v>0.67217268819276699</v>
      </c>
      <c r="AH35" s="96">
        <f>'1'!AW36</f>
        <v>0.67936998027572315</v>
      </c>
      <c r="AI35" s="96">
        <f>'1'!AY36</f>
        <v>0.74472289713497597</v>
      </c>
      <c r="AJ35" s="96">
        <f>'2'!AW36</f>
        <v>0.38250087812248668</v>
      </c>
      <c r="AK35" s="96">
        <f>'2'!AY36</f>
        <v>0.88193841560466602</v>
      </c>
      <c r="AL35" s="96">
        <f>'3'!P35</f>
        <v>0.5746058505334859</v>
      </c>
      <c r="AM35" s="96">
        <f>'8'!Z34</f>
        <v>0.45741051403994132</v>
      </c>
      <c r="AN35" s="96">
        <f t="shared" ref="AN35:AN40" si="30">SUM(0.4*AH35,0.1*AJ35,0.25*AL35,0.25*AM35)</f>
        <v>0.56800217106589468</v>
      </c>
      <c r="AO35" s="96">
        <f t="shared" ref="AO35:AO40" si="31">SUM(0.4*AI35,0.1*AK35,0.25*AL35,0.25*AM35)</f>
        <v>0.64408709155781374</v>
      </c>
      <c r="AP35" s="96">
        <f>'1'!BG36</f>
        <v>0.65131671821585979</v>
      </c>
      <c r="AQ35" s="96">
        <f>'1'!BI36</f>
        <v>0.7221365038682791</v>
      </c>
      <c r="AR35" s="96">
        <f>'2'!BG36</f>
        <v>0.47467890342344704</v>
      </c>
      <c r="AS35" s="96">
        <f>'2'!BI36</f>
        <v>0.89104354196453228</v>
      </c>
      <c r="AT35" s="96">
        <f>'3'!S35</f>
        <v>0.5659127119234566</v>
      </c>
      <c r="AU35" s="96">
        <f>'8'!AE34</f>
        <v>0.50051363753513156</v>
      </c>
      <c r="AV35" s="96">
        <f t="shared" ref="AV35:AV40" si="32">SUM(0.4*AP35,0.1*AR35,0.25*AT35,0.25*AU35)</f>
        <v>0.57460116499333569</v>
      </c>
      <c r="AW35" s="96">
        <f t="shared" ref="AW35:AW40" si="33">SUM(0.4*AQ35,0.1*AS35,0.25*AT35,0.25*AU35)</f>
        <v>0.64456554310841196</v>
      </c>
      <c r="AX35" s="96">
        <f>'1'!BQ36</f>
        <v>0.82953659013381775</v>
      </c>
      <c r="AY35" s="96">
        <f>'1'!BS36</f>
        <v>0.8571417744322497</v>
      </c>
      <c r="AZ35" s="96">
        <f>'2'!BQ36</f>
        <v>0.47156956973330039</v>
      </c>
      <c r="BA35" s="96">
        <f>'2'!BS36</f>
        <v>0.89077312210725013</v>
      </c>
      <c r="BB35" s="96">
        <f>'3'!V35</f>
        <v>0.50490950118432698</v>
      </c>
      <c r="BC35" s="96">
        <f>'8'!AJ34</f>
        <v>0.46357437194275097</v>
      </c>
      <c r="BD35" s="96">
        <f t="shared" ref="BD35:BD40" si="34">SUM(0.4*AX35,0.1*AZ35,0.25*BB35,0.25*BC35)</f>
        <v>0.62109256130862667</v>
      </c>
      <c r="BE35" s="96">
        <f t="shared" ref="BE35:BE40" si="35">SUM(0.4*AY35,0.1*BA35,0.25*BB35,0.25*BC35)</f>
        <v>0.67405499026539428</v>
      </c>
      <c r="BF35" s="96">
        <f>'1'!CA36</f>
        <v>0.73306832217731432</v>
      </c>
      <c r="BG35" s="96">
        <f>'1'!CC36</f>
        <v>0.78649209922432939</v>
      </c>
      <c r="BH35" s="96">
        <f>'2'!CA36</f>
        <v>0.46731154888253462</v>
      </c>
      <c r="BI35" s="96">
        <f>'2'!CC36</f>
        <v>0.89039926563879612</v>
      </c>
      <c r="BJ35" s="96">
        <f>'3'!Y35</f>
        <v>0.54073203657834767</v>
      </c>
      <c r="BK35" s="96">
        <f>'8'!AO34</f>
        <v>0.52299274071012014</v>
      </c>
      <c r="BL35" s="96">
        <f t="shared" ref="BL35:BL40" si="36">SUM(0.4*BF35,0.1*BH35,0.25*BJ35,0.25*BK35)</f>
        <v>0.60588967808129612</v>
      </c>
      <c r="BM35" s="96">
        <f t="shared" ref="BM35:BM40" si="37">SUM(0.4*BG35,0.1*BI35,0.25*BJ35,0.25*BK35)</f>
        <v>0.66956796057572832</v>
      </c>
      <c r="BN35" s="96">
        <f>'1'!CK36</f>
        <v>0.69143069497508858</v>
      </c>
      <c r="BO35" s="96">
        <f>'1'!CM36</f>
        <v>0.754268088168351</v>
      </c>
      <c r="BP35" s="96">
        <f>'2'!CK36</f>
        <v>0.5423266035852804</v>
      </c>
      <c r="BQ35" s="96">
        <f>'2'!CM36</f>
        <v>0.8964487245681787</v>
      </c>
      <c r="BR35" s="96">
        <f>'3'!AB35</f>
        <v>0.62490167118917694</v>
      </c>
      <c r="BS35" s="96">
        <f>'8'!AT34</f>
        <v>0.63413352869882444</v>
      </c>
      <c r="BT35" s="96">
        <f t="shared" ref="BT35:BT40" si="38">SUM(0.4*BN35,0.1*BP35,0.25*BR35,0.25*BS35)</f>
        <v>0.6455637383205638</v>
      </c>
      <c r="BU35" s="96">
        <f t="shared" ref="BU35:BU40" si="39">SUM(0.4*BO35,0.1*BQ35,0.25*BR35,0.25*BS35)</f>
        <v>0.7061109076961587</v>
      </c>
      <c r="BV35" s="96">
        <f>'1'!CU36</f>
        <v>0.91419356244494177</v>
      </c>
      <c r="BW35" s="96">
        <f>'1'!CW36</f>
        <v>0.91502832091010355</v>
      </c>
      <c r="BX35" s="96">
        <f>'2'!CU36</f>
        <v>0.57291021498090677</v>
      </c>
      <c r="BY35" s="96">
        <f>'2'!CW36</f>
        <v>0.8986354814740094</v>
      </c>
      <c r="BZ35" s="96">
        <f>'3'!AE35</f>
        <v>0.65722598302853896</v>
      </c>
      <c r="CA35" s="96">
        <f>'8'!AY34</f>
        <v>0.65665979228925786</v>
      </c>
      <c r="CB35" s="96">
        <f t="shared" ref="CB35:CB40" si="40">SUM(0.4*BV35,0.1*BX35,0.25*BZ35,0.25*CA35)</f>
        <v>0.75143989030551661</v>
      </c>
      <c r="CC35" s="96">
        <f t="shared" ref="CC35:CC40" si="41">SUM(0.4*BW35,0.1*BY35,0.25*BZ35,0.25*CA35)</f>
        <v>0.78434632034089158</v>
      </c>
      <c r="CD35" s="96">
        <f>'1'!DE36</f>
        <v>0.79378503880872442</v>
      </c>
      <c r="CE35" s="96">
        <f>'1'!DG36</f>
        <v>0.83157699218006231</v>
      </c>
      <c r="CF35" s="96">
        <f>'2'!DE36</f>
        <v>0.50833214975182517</v>
      </c>
      <c r="CG35" s="96">
        <f>'2'!DG36</f>
        <v>0.89384014222583075</v>
      </c>
      <c r="CH35" s="96">
        <f>'3'!AH35</f>
        <v>0.43554545325238125</v>
      </c>
      <c r="CI35" s="96">
        <f>'8'!BD34</f>
        <v>0.53620662864547308</v>
      </c>
      <c r="CJ35" s="96">
        <f t="shared" ref="CJ35:CJ40" si="42">SUM(0.4*CD35,0.1*CF35,0.25*CH35,0.25*CI35)</f>
        <v>0.61128525097313591</v>
      </c>
      <c r="CK35" s="96">
        <f t="shared" ref="CK35:CK40" si="43">SUM(0.4*CE35,0.1*CG35,0.25*CH35,0.25*CI35)</f>
        <v>0.66495283156907159</v>
      </c>
    </row>
    <row r="36" spans="1:89">
      <c r="A36" s="1">
        <v>2012</v>
      </c>
      <c r="B36" s="96">
        <f>'1'!I37</f>
        <v>0.76545357184422169</v>
      </c>
      <c r="C36" s="96">
        <f>'1'!K37</f>
        <v>0.81080975799174793</v>
      </c>
      <c r="D36" s="96">
        <f>'2'!I37</f>
        <v>0.47088971306067606</v>
      </c>
      <c r="E36" s="96">
        <f>'2'!K37</f>
        <v>0.89071370623558643</v>
      </c>
      <c r="F36" s="96">
        <f>'3'!D36</f>
        <v>0.47942709510210746</v>
      </c>
      <c r="G36" s="96">
        <f>'8'!F35</f>
        <v>0.53097537232957548</v>
      </c>
      <c r="H36" s="96">
        <f t="shared" si="22"/>
        <v>0.605871016901677</v>
      </c>
      <c r="I36" s="96">
        <f t="shared" si="23"/>
        <v>0.66599589067817855</v>
      </c>
      <c r="J36" s="96">
        <f>'1'!S37</f>
        <v>0.69121242239729119</v>
      </c>
      <c r="K36" s="96">
        <f>'1'!U37</f>
        <v>0.75409620384771547</v>
      </c>
      <c r="L36" s="96">
        <f>'2'!S37</f>
        <v>0.67108129929046334</v>
      </c>
      <c r="M36" s="96">
        <f>'2'!U37</f>
        <v>0.90483094761118976</v>
      </c>
      <c r="N36" s="96">
        <f>'3'!G36</f>
        <v>0.62116435865909014</v>
      </c>
      <c r="O36" s="96">
        <f>'8'!K35</f>
        <v>0.53419261456542155</v>
      </c>
      <c r="P36" s="96">
        <f t="shared" si="24"/>
        <v>0.63243234219409084</v>
      </c>
      <c r="Q36" s="96">
        <f t="shared" si="25"/>
        <v>0.68096081960633315</v>
      </c>
      <c r="R36" s="96">
        <f>'1'!AC37</f>
        <v>0.6545908697362619</v>
      </c>
      <c r="S36" s="96">
        <f>'1'!AE37</f>
        <v>0.72480089740244091</v>
      </c>
      <c r="T36" s="96">
        <f>'2'!AC37</f>
        <v>8.3333333333333315E-2</v>
      </c>
      <c r="U36" s="96">
        <f>'2'!AE37</f>
        <v>8.3333333333333329E-2</v>
      </c>
      <c r="V36" s="96">
        <f>'3'!J36</f>
        <v>0.76056846040863613</v>
      </c>
      <c r="W36" s="96">
        <f>'8'!P35</f>
        <v>0.45858954148021969</v>
      </c>
      <c r="X36" s="96">
        <f t="shared" si="26"/>
        <v>0.57495918170005211</v>
      </c>
      <c r="Y36" s="96">
        <f t="shared" si="27"/>
        <v>0.60304319276652374</v>
      </c>
      <c r="Z36" s="96">
        <f>'1'!AM37</f>
        <v>0.79498859975530289</v>
      </c>
      <c r="AA36" s="96">
        <f>'1'!AO37</f>
        <v>0.83244908392426564</v>
      </c>
      <c r="AB36" s="96">
        <f>'2'!AM37</f>
        <v>0.31858820254650094</v>
      </c>
      <c r="AC36" s="96">
        <f>'2'!AO37</f>
        <v>0.87379106542163709</v>
      </c>
      <c r="AD36" s="96">
        <f>'3'!M36</f>
        <v>0.47780666150648593</v>
      </c>
      <c r="AE36" s="96">
        <f>'8'!U35</f>
        <v>0.41684959648997905</v>
      </c>
      <c r="AF36" s="96">
        <f t="shared" si="28"/>
        <v>0.57351832465588759</v>
      </c>
      <c r="AG36" s="96">
        <f t="shared" si="29"/>
        <v>0.64402280461098627</v>
      </c>
      <c r="AH36" s="96">
        <f>'1'!AW37</f>
        <v>0.65204198570294147</v>
      </c>
      <c r="AI36" s="96">
        <f>'1'!AY37</f>
        <v>0.72272735680662703</v>
      </c>
      <c r="AJ36" s="96">
        <f>'2'!AW37</f>
        <v>0.36794413469784154</v>
      </c>
      <c r="AK36" s="96">
        <f>'2'!AY37</f>
        <v>0.88024744164509494</v>
      </c>
      <c r="AL36" s="96">
        <f>'3'!P36</f>
        <v>0.49238801318456799</v>
      </c>
      <c r="AM36" s="96">
        <f>'8'!Z35</f>
        <v>0.42415364241683673</v>
      </c>
      <c r="AN36" s="96">
        <f t="shared" si="30"/>
        <v>0.52674662165131192</v>
      </c>
      <c r="AO36" s="96">
        <f t="shared" si="31"/>
        <v>0.60625110078751154</v>
      </c>
      <c r="AP36" s="96">
        <f>'1'!BG37</f>
        <v>0.64338203196954391</v>
      </c>
      <c r="AQ36" s="96">
        <f>'1'!BI37</f>
        <v>0.71564786105700851</v>
      </c>
      <c r="AR36" s="96">
        <f>'2'!BG37</f>
        <v>0.47323850476527585</v>
      </c>
      <c r="AS36" s="96">
        <f>'2'!BI37</f>
        <v>0.890918538112346</v>
      </c>
      <c r="AT36" s="96">
        <f>'3'!S36</f>
        <v>0.48200778564328256</v>
      </c>
      <c r="AU36" s="96">
        <f>'8'!AE35</f>
        <v>0.49798567368546509</v>
      </c>
      <c r="AV36" s="96">
        <f t="shared" si="32"/>
        <v>0.54967502809653213</v>
      </c>
      <c r="AW36" s="96">
        <f t="shared" si="33"/>
        <v>0.6203493630662249</v>
      </c>
      <c r="AX36" s="96">
        <f>'1'!BQ37</f>
        <v>0.81143796369396559</v>
      </c>
      <c r="AY36" s="96">
        <f>'1'!BS37</f>
        <v>0.84428737733547943</v>
      </c>
      <c r="AZ36" s="96">
        <f>'2'!BQ37</f>
        <v>0.46632383048228432</v>
      </c>
      <c r="BA36" s="96">
        <f>'2'!BS37</f>
        <v>0.89031195113797101</v>
      </c>
      <c r="BB36" s="96">
        <f>'3'!V36</f>
        <v>0.42772085954759786</v>
      </c>
      <c r="BC36" s="96">
        <f>'8'!AJ35</f>
        <v>0.48490768922455929</v>
      </c>
      <c r="BD36" s="96">
        <f t="shared" si="34"/>
        <v>0.59936470571885392</v>
      </c>
      <c r="BE36" s="96">
        <f t="shared" si="35"/>
        <v>0.6549032832410282</v>
      </c>
      <c r="BF36" s="96">
        <f>'1'!CA37</f>
        <v>0.75162348378313659</v>
      </c>
      <c r="BG36" s="96">
        <f>'1'!CC37</f>
        <v>0.80050218301407461</v>
      </c>
      <c r="BH36" s="96">
        <f>'2'!CA37</f>
        <v>0.45869294986416059</v>
      </c>
      <c r="BI36" s="96">
        <f>'2'!CC37</f>
        <v>0.88962969068125308</v>
      </c>
      <c r="BJ36" s="96">
        <f>'3'!Y36</f>
        <v>0.4467316964673409</v>
      </c>
      <c r="BK36" s="96">
        <f>'8'!AO35</f>
        <v>0.52964016750066323</v>
      </c>
      <c r="BL36" s="96">
        <f t="shared" si="36"/>
        <v>0.59061165449167174</v>
      </c>
      <c r="BM36" s="96">
        <f t="shared" si="37"/>
        <v>0.65325680826575616</v>
      </c>
      <c r="BN36" s="96">
        <f>'1'!CK37</f>
        <v>0.6736594182629283</v>
      </c>
      <c r="BO36" s="96">
        <f>'1'!CM37</f>
        <v>0.74016918575531032</v>
      </c>
      <c r="BP36" s="96">
        <f>'2'!CK37</f>
        <v>0.48199107673841918</v>
      </c>
      <c r="BQ36" s="96">
        <f>'2'!CM37</f>
        <v>0.8916711096969453</v>
      </c>
      <c r="BR36" s="96">
        <f>'3'!AB36</f>
        <v>0.59595498813572545</v>
      </c>
      <c r="BS36" s="96">
        <f>'8'!AT35</f>
        <v>0.65322255101494131</v>
      </c>
      <c r="BT36" s="96">
        <f t="shared" si="38"/>
        <v>0.62995725976667993</v>
      </c>
      <c r="BU36" s="96">
        <f t="shared" si="39"/>
        <v>0.69752917005948534</v>
      </c>
      <c r="BV36" s="96">
        <f>'1'!CU37</f>
        <v>0.90587452379565037</v>
      </c>
      <c r="BW36" s="96">
        <f>'1'!CW37</f>
        <v>0.90949608568745199</v>
      </c>
      <c r="BX36" s="96">
        <f>'2'!CU37</f>
        <v>0.49912801252861111</v>
      </c>
      <c r="BY36" s="96">
        <f>'2'!CW37</f>
        <v>0.89309790671326028</v>
      </c>
      <c r="BZ36" s="96">
        <f>'3'!AE36</f>
        <v>0.7164847144799007</v>
      </c>
      <c r="CA36" s="96">
        <f>'8'!AY35</f>
        <v>0.68164939576695061</v>
      </c>
      <c r="CB36" s="96">
        <f t="shared" si="40"/>
        <v>0.76179613833283411</v>
      </c>
      <c r="CC36" s="96">
        <f t="shared" si="41"/>
        <v>0.80264175250801972</v>
      </c>
      <c r="CD36" s="96">
        <f>'1'!DE37</f>
        <v>0.7888752750963679</v>
      </c>
      <c r="CE36" s="96">
        <f>'1'!DG37</f>
        <v>0.82801096280747077</v>
      </c>
      <c r="CF36" s="96">
        <f>'2'!DE37</f>
        <v>0.49004369018476873</v>
      </c>
      <c r="CG36" s="96">
        <f>'2'!DG37</f>
        <v>0.89234904389234904</v>
      </c>
      <c r="CH36" s="96">
        <f>'3'!AH36</f>
        <v>0.47651234017198341</v>
      </c>
      <c r="CI36" s="96">
        <f>'8'!BD35</f>
        <v>0.57416754177089291</v>
      </c>
      <c r="CJ36" s="96">
        <f t="shared" si="42"/>
        <v>0.62722444954274303</v>
      </c>
      <c r="CK36" s="96">
        <f t="shared" si="43"/>
        <v>0.68310925999794225</v>
      </c>
    </row>
    <row r="37" spans="1:89">
      <c r="A37" s="1">
        <v>2013</v>
      </c>
      <c r="B37" s="96">
        <f>'1'!I38</f>
        <v>0.76818825936081736</v>
      </c>
      <c r="C37" s="96">
        <f>'1'!K38</f>
        <v>0.81283453844312881</v>
      </c>
      <c r="D37" s="96">
        <f>'2'!I38</f>
        <v>0.47383550320401741</v>
      </c>
      <c r="E37" s="96">
        <f>'2'!K38</f>
        <v>0.89097040409051942</v>
      </c>
      <c r="F37" s="96">
        <f>'3'!D37</f>
        <v>0.47401409669199285</v>
      </c>
      <c r="G37" s="96">
        <f>'8'!F36</f>
        <v>0.55370755562555429</v>
      </c>
      <c r="H37" s="96">
        <f t="shared" si="22"/>
        <v>0.61158926714411554</v>
      </c>
      <c r="I37" s="96">
        <f t="shared" si="23"/>
        <v>0.67116126886569027</v>
      </c>
      <c r="J37" s="96">
        <f>'1'!S38</f>
        <v>0.67853409295778311</v>
      </c>
      <c r="K37" s="96">
        <f>'1'!U38</f>
        <v>0.74405772824730287</v>
      </c>
      <c r="L37" s="96">
        <f>'2'!S38</f>
        <v>0.67177586181876048</v>
      </c>
      <c r="M37" s="96">
        <f>'2'!U38</f>
        <v>0.90487098487352036</v>
      </c>
      <c r="N37" s="96">
        <f>'3'!G37</f>
        <v>0.5892026188367484</v>
      </c>
      <c r="O37" s="96">
        <f>'8'!K36</f>
        <v>0.58624318251406315</v>
      </c>
      <c r="P37" s="96">
        <f t="shared" si="24"/>
        <v>0.63245267370269209</v>
      </c>
      <c r="Q37" s="96">
        <f t="shared" si="25"/>
        <v>0.68197164012397604</v>
      </c>
      <c r="R37" s="96">
        <f>'1'!AC38</f>
        <v>0.65607660670713108</v>
      </c>
      <c r="S37" s="96">
        <f>'1'!AE38</f>
        <v>0.72600744054292465</v>
      </c>
      <c r="T37" s="96">
        <f>'2'!AC38</f>
        <v>8.3333333333333315E-2</v>
      </c>
      <c r="U37" s="96">
        <f>'2'!AE38</f>
        <v>8.3333333333333329E-2</v>
      </c>
      <c r="V37" s="96">
        <f>'3'!J37</f>
        <v>0.53756266351750415</v>
      </c>
      <c r="W37" s="96">
        <f>'8'!P36</f>
        <v>0.45149020584730065</v>
      </c>
      <c r="X37" s="96">
        <f t="shared" si="26"/>
        <v>0.51802719335738689</v>
      </c>
      <c r="Y37" s="96">
        <f t="shared" si="27"/>
        <v>0.54599952689170439</v>
      </c>
      <c r="Z37" s="96">
        <f>'1'!AM38</f>
        <v>0.79029092126788325</v>
      </c>
      <c r="AA37" s="96">
        <f>'1'!AO38</f>
        <v>0.82904056205350563</v>
      </c>
      <c r="AB37" s="96">
        <f>'2'!AM38</f>
        <v>0.3201340327982819</v>
      </c>
      <c r="AC37" s="96">
        <f>'2'!AO38</f>
        <v>0.87401308990508564</v>
      </c>
      <c r="AD37" s="96">
        <f>'3'!M37</f>
        <v>0.4654849144534095</v>
      </c>
      <c r="AE37" s="96">
        <f>'8'!U36</f>
        <v>0.43219232264057378</v>
      </c>
      <c r="AF37" s="96">
        <f t="shared" si="28"/>
        <v>0.57254908106047731</v>
      </c>
      <c r="AG37" s="96">
        <f t="shared" si="29"/>
        <v>0.64343684308540672</v>
      </c>
      <c r="AH37" s="96">
        <f>'1'!AW38</f>
        <v>0.63456040581236761</v>
      </c>
      <c r="AI37" s="96">
        <f>'1'!AY38</f>
        <v>0.7083806714368639</v>
      </c>
      <c r="AJ37" s="96">
        <f>'2'!AW38</f>
        <v>0.36694666721141117</v>
      </c>
      <c r="AK37" s="96">
        <f>'2'!AY38</f>
        <v>0.88012842432775962</v>
      </c>
      <c r="AL37" s="96">
        <f>'3'!P37</f>
        <v>0.54168910517076163</v>
      </c>
      <c r="AM37" s="96">
        <f>'8'!Z36</f>
        <v>0.4624988922620808</v>
      </c>
      <c r="AN37" s="96">
        <f t="shared" si="30"/>
        <v>0.54156582840429879</v>
      </c>
      <c r="AO37" s="96">
        <f t="shared" si="31"/>
        <v>0.62241211036573207</v>
      </c>
      <c r="AP37" s="96">
        <f>'1'!BG38</f>
        <v>0.64517617076356748</v>
      </c>
      <c r="AQ37" s="96">
        <f>'1'!BI38</f>
        <v>0.71711897390510004</v>
      </c>
      <c r="AR37" s="96">
        <f>'2'!BG38</f>
        <v>0.4761975655602424</v>
      </c>
      <c r="AS37" s="96">
        <f>'2'!BI38</f>
        <v>0.89117484056009477</v>
      </c>
      <c r="AT37" s="96">
        <f>'3'!S37</f>
        <v>0.501787615830244</v>
      </c>
      <c r="AU37" s="96">
        <f>'8'!AE36</f>
        <v>0.53304393746505274</v>
      </c>
      <c r="AV37" s="96">
        <f t="shared" si="32"/>
        <v>0.56439811318527544</v>
      </c>
      <c r="AW37" s="96">
        <f t="shared" si="33"/>
        <v>0.63467296194187373</v>
      </c>
      <c r="AX37" s="96">
        <f>'1'!BQ38</f>
        <v>0.80775174086779744</v>
      </c>
      <c r="AY37" s="96">
        <f>'1'!BS38</f>
        <v>0.84164747072264767</v>
      </c>
      <c r="AZ37" s="96">
        <f>'2'!BQ38</f>
        <v>0.47047014999705394</v>
      </c>
      <c r="BA37" s="96">
        <f>'2'!BS38</f>
        <v>0.890676986614794</v>
      </c>
      <c r="BB37" s="96">
        <f>'3'!V37</f>
        <v>0.44204057871805347</v>
      </c>
      <c r="BC37" s="96">
        <f>'8'!AJ36</f>
        <v>0.49540253728956096</v>
      </c>
      <c r="BD37" s="96">
        <f t="shared" si="34"/>
        <v>0.60450849034872811</v>
      </c>
      <c r="BE37" s="96">
        <f t="shared" si="35"/>
        <v>0.66008746595244205</v>
      </c>
      <c r="BF37" s="96">
        <f>'1'!CA38</f>
        <v>0.76143009178030097</v>
      </c>
      <c r="BG37" s="96">
        <f>'1'!CC38</f>
        <v>0.80782275493586808</v>
      </c>
      <c r="BH37" s="96">
        <f>'2'!CA38</f>
        <v>0.45910049837620381</v>
      </c>
      <c r="BI37" s="96">
        <f>'2'!CC38</f>
        <v>0.88966647788234932</v>
      </c>
      <c r="BJ37" s="96">
        <f>'3'!Y37</f>
        <v>0.51672771350157887</v>
      </c>
      <c r="BK37" s="96">
        <f>'8'!AO36</f>
        <v>0.57237571557134448</v>
      </c>
      <c r="BL37" s="96">
        <f t="shared" si="36"/>
        <v>0.62275794381797156</v>
      </c>
      <c r="BM37" s="96">
        <f t="shared" si="37"/>
        <v>0.68437160703081301</v>
      </c>
      <c r="BN37" s="96">
        <f>'1'!CK38</f>
        <v>0.7488363338298214</v>
      </c>
      <c r="BO37" s="96">
        <f>'1'!CM38</f>
        <v>0.79841109248095954</v>
      </c>
      <c r="BP37" s="96">
        <f>'2'!CK38</f>
        <v>0.45501395098742869</v>
      </c>
      <c r="BQ37" s="96">
        <f>'2'!CM38</f>
        <v>0.88929578807219034</v>
      </c>
      <c r="BR37" s="96">
        <f>'3'!AB37</f>
        <v>0.5308728234500989</v>
      </c>
      <c r="BS37" s="96">
        <f>'8'!AT36</f>
        <v>0.67413485893951941</v>
      </c>
      <c r="BT37" s="96">
        <f t="shared" si="38"/>
        <v>0.64628784922807603</v>
      </c>
      <c r="BU37" s="96">
        <f t="shared" si="39"/>
        <v>0.70954593639700747</v>
      </c>
      <c r="BV37" s="96">
        <f>'1'!CU38</f>
        <v>0.91666666666666674</v>
      </c>
      <c r="BW37" s="96">
        <f>'1'!CW38</f>
        <v>0.91666666666666718</v>
      </c>
      <c r="BX37" s="96">
        <f>'2'!CU38</f>
        <v>0.50399874825853141</v>
      </c>
      <c r="BY37" s="96">
        <f>'2'!CW38</f>
        <v>0.89349271375318395</v>
      </c>
      <c r="BZ37" s="96">
        <f>'3'!AE37</f>
        <v>0.67945218031440857</v>
      </c>
      <c r="CA37" s="96">
        <f>'8'!AY36</f>
        <v>0.69767747898757937</v>
      </c>
      <c r="CB37" s="96">
        <f t="shared" si="40"/>
        <v>0.76134895631801691</v>
      </c>
      <c r="CC37" s="96">
        <f t="shared" si="41"/>
        <v>0.8002983528674823</v>
      </c>
      <c r="CD37" s="96">
        <f>'1'!DE38</f>
        <v>0.77857666511488</v>
      </c>
      <c r="CE37" s="96">
        <f>'1'!DG38</f>
        <v>0.82048647182457812</v>
      </c>
      <c r="CF37" s="96">
        <f>'2'!DE38</f>
        <v>0.4933219946008176</v>
      </c>
      <c r="CG37" s="96">
        <f>'2'!DG38</f>
        <v>0.89262120133592593</v>
      </c>
      <c r="CH37" s="96">
        <f>'3'!AH37</f>
        <v>0.38288878838199536</v>
      </c>
      <c r="CI37" s="96">
        <f>'8'!BD36</f>
        <v>0.58995892142227957</v>
      </c>
      <c r="CJ37" s="96">
        <f t="shared" si="42"/>
        <v>0.60397479295710255</v>
      </c>
      <c r="CK37" s="96">
        <f t="shared" si="43"/>
        <v>0.66066863631449257</v>
      </c>
    </row>
    <row r="38" spans="1:89">
      <c r="A38" s="1">
        <v>2014</v>
      </c>
      <c r="B38" s="96">
        <f>'1'!I39</f>
        <v>0.75929404380626253</v>
      </c>
      <c r="C38" s="96">
        <f>'1'!K39</f>
        <v>0.80623308265198301</v>
      </c>
      <c r="D38" s="96">
        <f>'2'!I39</f>
        <v>0.48437756534578269</v>
      </c>
      <c r="E38" s="96">
        <f>'2'!K39</f>
        <v>0.89187344102162147</v>
      </c>
      <c r="F38" s="96">
        <f>'3'!D38</f>
        <v>0.52890204610949798</v>
      </c>
      <c r="G38" s="96">
        <f>'8'!F37</f>
        <v>0.55088874400304444</v>
      </c>
      <c r="H38" s="96">
        <f t="shared" si="22"/>
        <v>0.62210307158521894</v>
      </c>
      <c r="I38" s="96">
        <f t="shared" si="23"/>
        <v>0.68162827469109111</v>
      </c>
      <c r="J38" s="96">
        <f>'1'!S39</f>
        <v>0.66718834237196289</v>
      </c>
      <c r="K38" s="96">
        <f>'1'!U39</f>
        <v>0.73498208450083147</v>
      </c>
      <c r="L38" s="96">
        <f>'2'!S39</f>
        <v>0.61414423419655362</v>
      </c>
      <c r="M38" s="96">
        <f>'2'!U39</f>
        <v>0.90137678814850974</v>
      </c>
      <c r="N38" s="96">
        <f>'3'!G38</f>
        <v>0.59695215495762366</v>
      </c>
      <c r="O38" s="96">
        <f>'8'!K37</f>
        <v>0.53419994913493418</v>
      </c>
      <c r="P38" s="96">
        <f t="shared" si="24"/>
        <v>0.61107778639158006</v>
      </c>
      <c r="Q38" s="96">
        <f t="shared" si="25"/>
        <v>0.66691853863832307</v>
      </c>
      <c r="R38" s="96">
        <f>'1'!AC39</f>
        <v>0.65386054594504139</v>
      </c>
      <c r="S38" s="96">
        <f>'1'!AE39</f>
        <v>0.7242072420572373</v>
      </c>
      <c r="T38" s="96">
        <f>'2'!AC39</f>
        <v>8.3333333333333315E-2</v>
      </c>
      <c r="U38" s="96">
        <f>'2'!AE39</f>
        <v>8.3333333333333329E-2</v>
      </c>
      <c r="V38" s="96">
        <f>'3'!J38</f>
        <v>0.68337336704555396</v>
      </c>
      <c r="W38" s="96">
        <f>'8'!P37</f>
        <v>0.47982962543293178</v>
      </c>
      <c r="X38" s="96">
        <f t="shared" si="26"/>
        <v>0.56067829983097128</v>
      </c>
      <c r="Y38" s="96">
        <f t="shared" si="27"/>
        <v>0.58881697827584978</v>
      </c>
      <c r="Z38" s="96">
        <f>'1'!AM39</f>
        <v>0.78271884844335482</v>
      </c>
      <c r="AA38" s="96">
        <f>'1'!AO39</f>
        <v>0.82352016410881379</v>
      </c>
      <c r="AB38" s="96">
        <f>'2'!AM39</f>
        <v>0.32048477050997171</v>
      </c>
      <c r="AC38" s="96">
        <f>'2'!AO39</f>
        <v>0.87406326390179601</v>
      </c>
      <c r="AD38" s="96">
        <f>'3'!M38</f>
        <v>0.50386822255899233</v>
      </c>
      <c r="AE38" s="96">
        <f>'8'!U37</f>
        <v>0.45749658171911878</v>
      </c>
      <c r="AF38" s="96">
        <f t="shared" si="28"/>
        <v>0.58547721749786685</v>
      </c>
      <c r="AG38" s="96">
        <f t="shared" si="29"/>
        <v>0.6571555931032329</v>
      </c>
      <c r="AH38" s="96">
        <f>'1'!AW39</f>
        <v>0.62947538061499908</v>
      </c>
      <c r="AI38" s="96">
        <f>'1'!AY39</f>
        <v>0.70416586463146358</v>
      </c>
      <c r="AJ38" s="96">
        <f>'2'!AW39</f>
        <v>0.36502345588460561</v>
      </c>
      <c r="AK38" s="96">
        <f>'2'!AY39</f>
        <v>0.87989776146285603</v>
      </c>
      <c r="AL38" s="96">
        <f>'3'!P38</f>
        <v>0.5509389677489902</v>
      </c>
      <c r="AM38" s="96">
        <f>'8'!Z37</f>
        <v>0.46192891557400051</v>
      </c>
      <c r="AN38" s="96">
        <f t="shared" si="30"/>
        <v>0.54150946866520788</v>
      </c>
      <c r="AO38" s="96">
        <f t="shared" si="31"/>
        <v>0.62287309282961878</v>
      </c>
      <c r="AP38" s="96">
        <f>'1'!BG39</f>
        <v>0.64073399197613046</v>
      </c>
      <c r="AQ38" s="96">
        <f>'1'!BI39</f>
        <v>0.71347235075199722</v>
      </c>
      <c r="AR38" s="96">
        <f>'2'!BG39</f>
        <v>0.47764437278349731</v>
      </c>
      <c r="AS38" s="96">
        <f>'2'!BI39</f>
        <v>0.89129945556923351</v>
      </c>
      <c r="AT38" s="96">
        <f>'3'!S38</f>
        <v>0.60579690913694684</v>
      </c>
      <c r="AU38" s="96">
        <f>'8'!AE37</f>
        <v>0.51770935769557935</v>
      </c>
      <c r="AV38" s="96">
        <f t="shared" si="32"/>
        <v>0.58493460077693349</v>
      </c>
      <c r="AW38" s="96">
        <f t="shared" si="33"/>
        <v>0.65539545256585385</v>
      </c>
      <c r="AX38" s="96">
        <f>'1'!BQ39</f>
        <v>0.81051242795353262</v>
      </c>
      <c r="AY38" s="96">
        <f>'1'!BS39</f>
        <v>0.84362525065230709</v>
      </c>
      <c r="AZ38" s="96">
        <f>'2'!BQ39</f>
        <v>0.47043882536483422</v>
      </c>
      <c r="BA38" s="96">
        <f>'2'!BS39</f>
        <v>0.89067424352692104</v>
      </c>
      <c r="BB38" s="96">
        <f>'3'!V38</f>
        <v>0.49973382877790429</v>
      </c>
      <c r="BC38" s="96">
        <f>'8'!AJ37</f>
        <v>0.50995953273145844</v>
      </c>
      <c r="BD38" s="96">
        <f t="shared" si="34"/>
        <v>0.62367219409523722</v>
      </c>
      <c r="BE38" s="96">
        <f t="shared" si="35"/>
        <v>0.67894086499095563</v>
      </c>
      <c r="BF38" s="96">
        <f>'1'!CA39</f>
        <v>0.72134919440931944</v>
      </c>
      <c r="BG38" s="96">
        <f>'1'!CC39</f>
        <v>0.77753419116833411</v>
      </c>
      <c r="BH38" s="96">
        <f>'2'!CA39</f>
        <v>0.45920962848059244</v>
      </c>
      <c r="BI38" s="96">
        <f>'2'!CC39</f>
        <v>0.88967632169477318</v>
      </c>
      <c r="BJ38" s="96">
        <f>'3'!Y38</f>
        <v>0.48906646190387643</v>
      </c>
      <c r="BK38" s="96">
        <f>'8'!AO37</f>
        <v>0.54364957253020563</v>
      </c>
      <c r="BL38" s="96">
        <f t="shared" si="36"/>
        <v>0.59263964922030754</v>
      </c>
      <c r="BM38" s="96">
        <f t="shared" si="37"/>
        <v>0.65816031724533153</v>
      </c>
      <c r="BN38" s="96">
        <f>'1'!CK39</f>
        <v>0.67315700169511217</v>
      </c>
      <c r="BO38" s="96">
        <f>'1'!CM39</f>
        <v>0.73976748595129771</v>
      </c>
      <c r="BP38" s="96">
        <f>'2'!CK39</f>
        <v>0.43672425394065606</v>
      </c>
      <c r="BQ38" s="96">
        <f>'2'!CM39</f>
        <v>0.88758518822047927</v>
      </c>
      <c r="BR38" s="96">
        <f>'3'!AB38</f>
        <v>0.56281652094467449</v>
      </c>
      <c r="BS38" s="96">
        <f>'8'!AT37</f>
        <v>0.68059777620288542</v>
      </c>
      <c r="BT38" s="96">
        <f t="shared" si="38"/>
        <v>0.62378880035900042</v>
      </c>
      <c r="BU38" s="96">
        <f t="shared" si="39"/>
        <v>0.69551908748945701</v>
      </c>
      <c r="BV38" s="96">
        <f>'1'!CU39</f>
        <v>0.90391813994621562</v>
      </c>
      <c r="BW38" s="96">
        <f>'1'!CW39</f>
        <v>0.90819030609977536</v>
      </c>
      <c r="BX38" s="96">
        <f>'2'!CU39</f>
        <v>0.60543243280466374</v>
      </c>
      <c r="BY38" s="96">
        <f>'2'!CW39</f>
        <v>0.90081579537707812</v>
      </c>
      <c r="BZ38" s="96">
        <f>'3'!AE38</f>
        <v>0.6608139305915478</v>
      </c>
      <c r="CA38" s="96">
        <f>'8'!AY37</f>
        <v>0.68960985163221911</v>
      </c>
      <c r="CB38" s="96">
        <f t="shared" si="40"/>
        <v>0.75971644481489431</v>
      </c>
      <c r="CC38" s="96">
        <f t="shared" si="41"/>
        <v>0.79096364753355974</v>
      </c>
      <c r="CD38" s="96">
        <f>'1'!DE39</f>
        <v>0.77724484100349356</v>
      </c>
      <c r="CE38" s="96">
        <f>'1'!DG39</f>
        <v>0.81950896316862876</v>
      </c>
      <c r="CF38" s="96">
        <f>'2'!DE39</f>
        <v>0.49464826946896112</v>
      </c>
      <c r="CG38" s="96">
        <f>'2'!DG39</f>
        <v>0.89273068790118837</v>
      </c>
      <c r="CH38" s="96">
        <f>'3'!AH38</f>
        <v>0.45541211917484881</v>
      </c>
      <c r="CI38" s="96">
        <f>'8'!BD37</f>
        <v>0.5736136618486336</v>
      </c>
      <c r="CJ38" s="96">
        <f t="shared" si="42"/>
        <v>0.61761920860416419</v>
      </c>
      <c r="CK38" s="96">
        <f t="shared" si="43"/>
        <v>0.67433309931344088</v>
      </c>
    </row>
    <row r="39" spans="1:89">
      <c r="A39" s="1">
        <v>2015</v>
      </c>
      <c r="B39" s="96">
        <f>'1'!I40</f>
        <v>0.75553520077098935</v>
      </c>
      <c r="C39" s="96">
        <f>'1'!K40</f>
        <v>0.80342912898871366</v>
      </c>
      <c r="D39" s="96">
        <f>'2'!I40</f>
        <v>0.46368834041900608</v>
      </c>
      <c r="E39" s="96">
        <f>'2'!K40</f>
        <v>0.89007786667141864</v>
      </c>
      <c r="F39" s="96">
        <f>'3'!D39</f>
        <v>0.48643959650723356</v>
      </c>
      <c r="G39" s="96">
        <f>'8'!F38</f>
        <v>0.55408577786537538</v>
      </c>
      <c r="H39" s="96">
        <f t="shared" si="22"/>
        <v>0.60871425794344858</v>
      </c>
      <c r="I39" s="96">
        <f t="shared" si="23"/>
        <v>0.67051078185577961</v>
      </c>
      <c r="J39" s="96">
        <f>'1'!S40</f>
        <v>0.66244205365639686</v>
      </c>
      <c r="K39" s="96">
        <f>'1'!U40</f>
        <v>0.73115916927199631</v>
      </c>
      <c r="L39" s="96">
        <f>'2'!S40</f>
        <v>0.56497791749899318</v>
      </c>
      <c r="M39" s="96">
        <f>'2'!U40</f>
        <v>0.89808172219518301</v>
      </c>
      <c r="N39" s="96">
        <f>'3'!G39</f>
        <v>0.5314806735986416</v>
      </c>
      <c r="O39" s="96">
        <f>'8'!K38</f>
        <v>0.54435310452161989</v>
      </c>
      <c r="P39" s="96">
        <f t="shared" si="24"/>
        <v>0.59043305774252342</v>
      </c>
      <c r="Q39" s="96">
        <f t="shared" si="25"/>
        <v>0.65123028445838227</v>
      </c>
      <c r="R39" s="96">
        <f>'1'!AC40</f>
        <v>0.6414129788052183</v>
      </c>
      <c r="S39" s="96">
        <f>'1'!AE40</f>
        <v>0.71403065835646895</v>
      </c>
      <c r="T39" s="96">
        <f>'2'!AC40</f>
        <v>8.3333333333333315E-2</v>
      </c>
      <c r="U39" s="96">
        <f>'2'!AE40</f>
        <v>8.3333333333333329E-2</v>
      </c>
      <c r="V39" s="96">
        <f>'3'!J39</f>
        <v>0.67528275215882261</v>
      </c>
      <c r="W39" s="96">
        <f>'8'!P38</f>
        <v>0.48577056115746087</v>
      </c>
      <c r="X39" s="96">
        <f t="shared" si="26"/>
        <v>0.55516185318449152</v>
      </c>
      <c r="Y39" s="96">
        <f t="shared" si="27"/>
        <v>0.58420892500499189</v>
      </c>
      <c r="Z39" s="96">
        <f>'1'!AM40</f>
        <v>0.77527477686572221</v>
      </c>
      <c r="AA39" s="96">
        <f>'1'!AO40</f>
        <v>0.81806113434771288</v>
      </c>
      <c r="AB39" s="96">
        <f>'2'!AM40</f>
        <v>0.32594930547886491</v>
      </c>
      <c r="AC39" s="96">
        <f>'2'!AO40</f>
        <v>0.87483553874349862</v>
      </c>
      <c r="AD39" s="96">
        <f>'3'!M39</f>
        <v>0.44270975777698596</v>
      </c>
      <c r="AE39" s="96">
        <f>'8'!U38</f>
        <v>0.46450535874644167</v>
      </c>
      <c r="AF39" s="96">
        <f t="shared" si="28"/>
        <v>0.56950862042503236</v>
      </c>
      <c r="AG39" s="96">
        <f t="shared" si="29"/>
        <v>0.64151178674429199</v>
      </c>
      <c r="AH39" s="96">
        <f>'1'!AW40</f>
        <v>0.62620845049527563</v>
      </c>
      <c r="AI39" s="96">
        <f>'1'!AY40</f>
        <v>0.70144795931179482</v>
      </c>
      <c r="AJ39" s="96">
        <f>'2'!AW40</f>
        <v>0.3698151145549412</v>
      </c>
      <c r="AK39" s="96">
        <f>'2'!AY40</f>
        <v>0.88046956528684239</v>
      </c>
      <c r="AL39" s="96">
        <f>'3'!P39</f>
        <v>0.47783741973677329</v>
      </c>
      <c r="AM39" s="96">
        <f>'8'!Z38</f>
        <v>0.4546513752802524</v>
      </c>
      <c r="AN39" s="96">
        <f t="shared" si="30"/>
        <v>0.52058709040786078</v>
      </c>
      <c r="AO39" s="96">
        <f t="shared" si="31"/>
        <v>0.60174833900765867</v>
      </c>
      <c r="AP39" s="96">
        <f>'1'!BG40</f>
        <v>0.63308862359782392</v>
      </c>
      <c r="AQ39" s="96">
        <f>'1'!BI40</f>
        <v>0.70716271258816288</v>
      </c>
      <c r="AR39" s="96">
        <f>'2'!BG40</f>
        <v>0.4870032342358579</v>
      </c>
      <c r="AS39" s="96">
        <f>'2'!BI40</f>
        <v>0.89209466414004601</v>
      </c>
      <c r="AT39" s="96">
        <f>'3'!S39</f>
        <v>0.51570278925234825</v>
      </c>
      <c r="AU39" s="96">
        <f>'8'!AE38</f>
        <v>0.52604344703163097</v>
      </c>
      <c r="AV39" s="96">
        <f t="shared" si="32"/>
        <v>0.56237233193371017</v>
      </c>
      <c r="AW39" s="96">
        <f t="shared" si="33"/>
        <v>0.63251111052026454</v>
      </c>
      <c r="AX39" s="96">
        <f>'1'!BQ40</f>
        <v>0.81230618692615175</v>
      </c>
      <c r="AY39" s="96">
        <f>'1'!BS40</f>
        <v>0.84490807690076952</v>
      </c>
      <c r="AZ39" s="96">
        <f>'2'!BQ40</f>
        <v>0.48269344173562928</v>
      </c>
      <c r="BA39" s="96">
        <f>'2'!BS40</f>
        <v>0.89173078312735077</v>
      </c>
      <c r="BB39" s="96">
        <f>'3'!V39</f>
        <v>0.46984148018326743</v>
      </c>
      <c r="BC39" s="96">
        <f>'8'!AJ38</f>
        <v>0.51546577406300498</v>
      </c>
      <c r="BD39" s="96">
        <f t="shared" si="34"/>
        <v>0.6195186325055918</v>
      </c>
      <c r="BE39" s="96">
        <f t="shared" si="35"/>
        <v>0.67346312263461106</v>
      </c>
      <c r="BF39" s="96">
        <f>'1'!CA40</f>
        <v>0.71977895109461587</v>
      </c>
      <c r="BG39" s="96">
        <f>'1'!CC40</f>
        <v>0.7763273780213199</v>
      </c>
      <c r="BH39" s="96">
        <f>'2'!CA40</f>
        <v>0.47221553491679824</v>
      </c>
      <c r="BI39" s="96">
        <f>'2'!CC40</f>
        <v>0.89082947972624438</v>
      </c>
      <c r="BJ39" s="96">
        <f>'3'!Y39</f>
        <v>0.45984047911540171</v>
      </c>
      <c r="BK39" s="96">
        <f>'8'!AO38</f>
        <v>0.53580445226296047</v>
      </c>
      <c r="BL39" s="96">
        <f t="shared" si="36"/>
        <v>0.58404436677411675</v>
      </c>
      <c r="BM39" s="96">
        <f t="shared" si="37"/>
        <v>0.64852513202574302</v>
      </c>
      <c r="BN39" s="96">
        <f>'1'!CK40</f>
        <v>0.66683214727207385</v>
      </c>
      <c r="BO39" s="96">
        <f>'1'!CM40</f>
        <v>0.73469572763138069</v>
      </c>
      <c r="BP39" s="96">
        <f>'2'!CK40</f>
        <v>0.39979096663433455</v>
      </c>
      <c r="BQ39" s="96">
        <f>'2'!CM40</f>
        <v>0.88384311178223962</v>
      </c>
      <c r="BR39" s="96">
        <f>'3'!AB39</f>
        <v>0.56086967500763851</v>
      </c>
      <c r="BS39" s="96">
        <f>'8'!AT38</f>
        <v>0.66576611740036284</v>
      </c>
      <c r="BT39" s="96">
        <f t="shared" si="38"/>
        <v>0.61337090367426339</v>
      </c>
      <c r="BU39" s="96">
        <f t="shared" si="39"/>
        <v>0.68892155033277658</v>
      </c>
      <c r="BV39" s="96">
        <f>'1'!CU40</f>
        <v>0.86621299624336312</v>
      </c>
      <c r="BW39" s="96">
        <f>'1'!CW40</f>
        <v>0.8826613120485215</v>
      </c>
      <c r="BX39" s="96">
        <f>'2'!CU40</f>
        <v>0.39466216917484953</v>
      </c>
      <c r="BY39" s="96">
        <f>'2'!CW40</f>
        <v>0.88328919579616449</v>
      </c>
      <c r="BZ39" s="96">
        <f>'3'!AE39</f>
        <v>0.71468078178358974</v>
      </c>
      <c r="CA39" s="96">
        <f>'8'!AY38</f>
        <v>0.67476325367681467</v>
      </c>
      <c r="CB39" s="96">
        <f t="shared" si="40"/>
        <v>0.73331242427993137</v>
      </c>
      <c r="CC39" s="96">
        <f t="shared" si="41"/>
        <v>0.78875445326412619</v>
      </c>
      <c r="CD39" s="96">
        <f>'1'!DE40</f>
        <v>0.77330058445670868</v>
      </c>
      <c r="CE39" s="96">
        <f>'1'!DG40</f>
        <v>0.81660801964422758</v>
      </c>
      <c r="CF39" s="96">
        <f>'2'!DE40</f>
        <v>0.50280653195544955</v>
      </c>
      <c r="CG39" s="96">
        <f>'2'!DG40</f>
        <v>0.8933965004685922</v>
      </c>
      <c r="CH39" s="96">
        <f>'3'!AH39</f>
        <v>0.37348937328650422</v>
      </c>
      <c r="CI39" s="96">
        <f>'8'!BD38</f>
        <v>0.58743601605097961</v>
      </c>
      <c r="CJ39" s="96">
        <f t="shared" si="42"/>
        <v>0.59983223431259935</v>
      </c>
      <c r="CK39" s="96">
        <f t="shared" si="43"/>
        <v>0.65621420523892127</v>
      </c>
    </row>
    <row r="40" spans="1:89">
      <c r="A40" s="1">
        <v>2016</v>
      </c>
      <c r="B40" s="96">
        <f>'1'!I41</f>
        <v>0.74427023930373781</v>
      </c>
      <c r="C40" s="96">
        <f>'1'!K41</f>
        <v>0.79497519218915136</v>
      </c>
      <c r="D40" s="96">
        <f>'2'!I41</f>
        <v>0.46143429972955374</v>
      </c>
      <c r="E40" s="96">
        <f>'2'!K41</f>
        <v>0.88987637212645376</v>
      </c>
      <c r="F40" s="96">
        <f>'3'!D40</f>
        <v>0.54202887108532516</v>
      </c>
      <c r="G40" s="96">
        <f>'8'!F39</f>
        <v>0.51047975372396681</v>
      </c>
      <c r="H40" s="96">
        <f t="shared" si="22"/>
        <v>0.60697868189677351</v>
      </c>
      <c r="I40" s="96">
        <f t="shared" si="23"/>
        <v>0.67010487029062893</v>
      </c>
      <c r="J40" s="96">
        <f>'1'!S41</f>
        <v>0.6353513766208444</v>
      </c>
      <c r="K40" s="96">
        <f>'1'!U41</f>
        <v>0.70903457682433357</v>
      </c>
      <c r="L40" s="96">
        <f>'2'!S41</f>
        <v>0.57086131853777322</v>
      </c>
      <c r="M40" s="96">
        <f>'2'!U41</f>
        <v>0.89849331077209083</v>
      </c>
      <c r="N40" s="96">
        <f>'3'!G40</f>
        <v>0.53737571349341673</v>
      </c>
      <c r="O40" s="96">
        <f>'8'!K39</f>
        <v>0.51202386990686721</v>
      </c>
      <c r="P40" s="96">
        <f t="shared" si="24"/>
        <v>0.57357657835218612</v>
      </c>
      <c r="Q40" s="96">
        <f t="shared" si="25"/>
        <v>0.63581305765701346</v>
      </c>
      <c r="R40" s="96">
        <f>'1'!AC41</f>
        <v>0.6369303768893132</v>
      </c>
      <c r="S40" s="96">
        <f>'1'!AE41</f>
        <v>0.71033859015080647</v>
      </c>
      <c r="T40" s="96">
        <f>'2'!AC41</f>
        <v>8.3333333333333315E-2</v>
      </c>
      <c r="U40" s="96">
        <f>'2'!AE41</f>
        <v>8.3333333333333329E-2</v>
      </c>
      <c r="V40" s="96">
        <f>'3'!J40</f>
        <v>0.69550928937565104</v>
      </c>
      <c r="W40" s="96">
        <f>'8'!P39</f>
        <v>0.45543281215404385</v>
      </c>
      <c r="X40" s="96">
        <f t="shared" si="26"/>
        <v>0.5508410094714824</v>
      </c>
      <c r="Y40" s="96">
        <f t="shared" si="27"/>
        <v>0.58020429477607971</v>
      </c>
      <c r="Z40" s="96">
        <f>'1'!AM41</f>
        <v>0.74978670629112376</v>
      </c>
      <c r="AA40" s="96">
        <f>'1'!AO41</f>
        <v>0.79912464554171048</v>
      </c>
      <c r="AB40" s="96">
        <f>'2'!AM41</f>
        <v>0.32533166546414882</v>
      </c>
      <c r="AC40" s="96">
        <f>'2'!AO41</f>
        <v>0.87474912753682454</v>
      </c>
      <c r="AD40" s="96">
        <f>'3'!M40</f>
        <v>0.44059456679418291</v>
      </c>
      <c r="AE40" s="96">
        <f>'8'!U39</f>
        <v>0.45747342127676044</v>
      </c>
      <c r="AF40" s="96">
        <f t="shared" si="28"/>
        <v>0.55696484608060026</v>
      </c>
      <c r="AG40" s="96">
        <f t="shared" si="29"/>
        <v>0.63164176798810256</v>
      </c>
      <c r="AH40" s="96">
        <f>'1'!AW41</f>
        <v>0.62309511320324551</v>
      </c>
      <c r="AI40" s="96">
        <f>'1'!AY41</f>
        <v>0.69885046356976821</v>
      </c>
      <c r="AJ40" s="96">
        <f>'2'!AW41</f>
        <v>0.36698385619146623</v>
      </c>
      <c r="AK40" s="96">
        <f>'2'!AY41</f>
        <v>0.88013286920523348</v>
      </c>
      <c r="AL40" s="96">
        <f>'3'!P40</f>
        <v>0.62506656531154614</v>
      </c>
      <c r="AM40" s="96">
        <f>'8'!Z39</f>
        <v>0.47437574780720226</v>
      </c>
      <c r="AN40" s="96">
        <f t="shared" si="30"/>
        <v>0.56079700918013198</v>
      </c>
      <c r="AO40" s="96">
        <f t="shared" si="31"/>
        <v>0.64241405062811774</v>
      </c>
      <c r="AP40" s="96">
        <f>'1'!BG41</f>
        <v>0.62771248689580283</v>
      </c>
      <c r="AQ40" s="96">
        <f>'1'!BI41</f>
        <v>0.7027002156948865</v>
      </c>
      <c r="AR40" s="96">
        <f>'2'!BG41</f>
        <v>0.48622743131590335</v>
      </c>
      <c r="AS40" s="96">
        <f>'2'!BI41</f>
        <v>0.89202944976308662</v>
      </c>
      <c r="AT40" s="96">
        <f>'3'!S40</f>
        <v>0.57852973798729068</v>
      </c>
      <c r="AU40" s="96">
        <f>'8'!AE39</f>
        <v>0.48679541614532063</v>
      </c>
      <c r="AV40" s="96">
        <f t="shared" si="32"/>
        <v>0.56603902642306425</v>
      </c>
      <c r="AW40" s="96">
        <f t="shared" si="33"/>
        <v>0.63661431978741612</v>
      </c>
      <c r="AX40" s="96">
        <f>'1'!BQ41</f>
        <v>0.80239270779722327</v>
      </c>
      <c r="AY40" s="96">
        <f>'1'!BS41</f>
        <v>0.83779623210391807</v>
      </c>
      <c r="AZ40" s="96">
        <f>'2'!BQ41</f>
        <v>0.48369206463441528</v>
      </c>
      <c r="BA40" s="96">
        <f>'2'!BS41</f>
        <v>0.89181544640113697</v>
      </c>
      <c r="BB40" s="96">
        <f>'3'!V40</f>
        <v>0.50309472808734168</v>
      </c>
      <c r="BC40" s="96">
        <f>'8'!AJ39</f>
        <v>0.45890870015261093</v>
      </c>
      <c r="BD40" s="96">
        <f t="shared" si="34"/>
        <v>0.60982714664231896</v>
      </c>
      <c r="BE40" s="96">
        <f t="shared" si="35"/>
        <v>0.66480089454166913</v>
      </c>
      <c r="BF40" s="96">
        <f>'1'!CA41</f>
        <v>0.70068365592331694</v>
      </c>
      <c r="BG40" s="96">
        <f>'1'!CC41</f>
        <v>0.76152566569842706</v>
      </c>
      <c r="BH40" s="96">
        <f>'2'!CA41</f>
        <v>0.46741842428213959</v>
      </c>
      <c r="BI40" s="96">
        <f>'2'!CC41</f>
        <v>0.89040869997558614</v>
      </c>
      <c r="BJ40" s="96">
        <f>'3'!Y40</f>
        <v>0.55909173676692414</v>
      </c>
      <c r="BK40" s="96">
        <f>'8'!AO39</f>
        <v>0.50237315777836256</v>
      </c>
      <c r="BL40" s="96">
        <f t="shared" si="36"/>
        <v>0.59238152843386238</v>
      </c>
      <c r="BM40" s="96">
        <f t="shared" si="37"/>
        <v>0.65901735991325117</v>
      </c>
      <c r="BN40" s="96">
        <f>'1'!CK41</f>
        <v>0.65401889228329235</v>
      </c>
      <c r="BO40" s="96">
        <f>'1'!CM41</f>
        <v>0.72433598840338453</v>
      </c>
      <c r="BP40" s="96">
        <f>'2'!CK41</f>
        <v>0.3708734648042199</v>
      </c>
      <c r="BQ40" s="96">
        <f>'2'!CM41</f>
        <v>0.88059457163726895</v>
      </c>
      <c r="BR40" s="96">
        <f>'3'!AB40</f>
        <v>0.6605094991317777</v>
      </c>
      <c r="BS40" s="96">
        <f>'8'!AT39</f>
        <v>0.60980060249924517</v>
      </c>
      <c r="BT40" s="96">
        <f t="shared" si="38"/>
        <v>0.61627242880149469</v>
      </c>
      <c r="BU40" s="96">
        <f t="shared" si="39"/>
        <v>0.69537137793283632</v>
      </c>
      <c r="BV40" s="96">
        <f>'1'!CU41</f>
        <v>0.84023963760886555</v>
      </c>
      <c r="BW40" s="96">
        <f>'1'!CW41</f>
        <v>0.86466120949408598</v>
      </c>
      <c r="BX40" s="96">
        <f>'2'!CU41</f>
        <v>0.38475830894350499</v>
      </c>
      <c r="BY40" s="96">
        <f>'2'!CW41</f>
        <v>0.88219325538092264</v>
      </c>
      <c r="BZ40" s="96">
        <f>'3'!AE40</f>
        <v>0.71393571991993632</v>
      </c>
      <c r="CA40" s="96">
        <f>'8'!AY39</f>
        <v>0.60877487355811921</v>
      </c>
      <c r="CB40" s="96">
        <f t="shared" si="40"/>
        <v>0.70524933430741055</v>
      </c>
      <c r="CC40" s="96">
        <f t="shared" si="41"/>
        <v>0.76476145770524051</v>
      </c>
      <c r="CD40" s="96">
        <f>'1'!DE41</f>
        <v>0.76173729123984113</v>
      </c>
      <c r="CE40" s="96">
        <f>'1'!DG41</f>
        <v>0.80805115433753949</v>
      </c>
      <c r="CF40" s="96">
        <f>'2'!DE41</f>
        <v>0.50267935060316316</v>
      </c>
      <c r="CG40" s="96">
        <f>'2'!DG41</f>
        <v>0.8933862206438653</v>
      </c>
      <c r="CH40" s="96">
        <f>'3'!AH40</f>
        <v>0.46563615492233412</v>
      </c>
      <c r="CI40" s="96">
        <f>'8'!BD39</f>
        <v>0.58206863073328341</v>
      </c>
      <c r="CJ40" s="96">
        <f t="shared" si="42"/>
        <v>0.6168890479701572</v>
      </c>
      <c r="CK40" s="96">
        <f t="shared" si="43"/>
        <v>0.67448528021330678</v>
      </c>
    </row>
    <row r="41" spans="1:89">
      <c r="A41" s="1">
        <v>2017</v>
      </c>
      <c r="B41" s="96">
        <f>'1'!I42</f>
        <v>0.7617917653155315</v>
      </c>
      <c r="C41" s="96">
        <f>'1'!K42</f>
        <v>0.80809164938862255</v>
      </c>
      <c r="D41" s="96">
        <f>'2'!I42</f>
        <v>0.4771426112389654</v>
      </c>
      <c r="E41" s="96">
        <f>'2'!K42</f>
        <v>0.89125629019130559</v>
      </c>
      <c r="F41" s="96">
        <f>'3'!D41</f>
        <v>0.54817151473391246</v>
      </c>
      <c r="G41" s="96">
        <f>'8'!F40</f>
        <v>0.53721515741804893</v>
      </c>
      <c r="H41" s="96">
        <f t="shared" ref="H41:H42" si="44">SUM(0.4*B41,0.1*D41,0.25*F41,0.25*G41)</f>
        <v>0.62377763528809949</v>
      </c>
      <c r="I41" s="96">
        <f t="shared" ref="I41:I42" si="45">SUM(0.4*C41,0.1*E41,0.25*F41,0.25*G41)</f>
        <v>0.68370895681256993</v>
      </c>
      <c r="J41" s="96">
        <f>'1'!S42</f>
        <v>0.64165542828914002</v>
      </c>
      <c r="K41" s="96">
        <f>'1'!U42</f>
        <v>0.71422993553238912</v>
      </c>
      <c r="L41" s="96">
        <f>'2'!S42</f>
        <v>0.58432928548393448</v>
      </c>
      <c r="M41" s="96">
        <f>'2'!U42</f>
        <v>0.89941709887373378</v>
      </c>
      <c r="N41" s="96">
        <f>'3'!G41</f>
        <v>0.53838353316580456</v>
      </c>
      <c r="O41" s="96">
        <f>'8'!K40</f>
        <v>0.50331067486490366</v>
      </c>
      <c r="P41" s="96">
        <f t="shared" ref="P41:P42" si="46">SUM(0.4*J41,0.1*L41,0.25*N41,0.25*O41)</f>
        <v>0.57551865187172657</v>
      </c>
      <c r="Q41" s="96">
        <f t="shared" ref="Q41:Q42" si="47">SUM(0.4*K41,0.1*M41,0.25*N41,0.25*O41)</f>
        <v>0.63605723610800613</v>
      </c>
      <c r="R41" s="96">
        <f>'1'!AC42</f>
        <v>0.64226592201650146</v>
      </c>
      <c r="S41" s="96">
        <f>'1'!AE42</f>
        <v>0.71473153233820641</v>
      </c>
      <c r="T41" s="96">
        <f>'2'!AC42</f>
        <v>8.3333333333333315E-2</v>
      </c>
      <c r="U41" s="96">
        <f>'2'!AE42</f>
        <v>8.3333333333333329E-2</v>
      </c>
      <c r="V41" s="96">
        <f>'3'!J41</f>
        <v>0.67528275215882261</v>
      </c>
      <c r="W41" s="96">
        <f>'8'!P40</f>
        <v>0.44683916236457877</v>
      </c>
      <c r="X41" s="96">
        <f t="shared" ref="X41:X42" si="48">SUM(0.4*R41,0.1*T41,0.25*V41,0.25*W41)</f>
        <v>0.54577018077078432</v>
      </c>
      <c r="Y41" s="96">
        <f t="shared" ref="Y41:Y42" si="49">SUM(0.4*S41,0.1*U41,0.25*V41,0.25*W41)</f>
        <v>0.57475642489946632</v>
      </c>
      <c r="Z41" s="96">
        <f>'1'!AM42</f>
        <v>0.76075626876867486</v>
      </c>
      <c r="AA41" s="96">
        <f>'1'!AO42</f>
        <v>0.80732157953289274</v>
      </c>
      <c r="AB41" s="96">
        <f>'2'!AM42</f>
        <v>0.32682763262724052</v>
      </c>
      <c r="AC41" s="96">
        <f>'2'!AO42</f>
        <v>0.87495804340665984</v>
      </c>
      <c r="AD41" s="96">
        <f>'3'!M41</f>
        <v>0.39603478098669648</v>
      </c>
      <c r="AE41" s="96">
        <f>'8'!U40</f>
        <v>0.47915479165684055</v>
      </c>
      <c r="AF41" s="96">
        <f t="shared" ref="AF41:AF42" si="50">SUM(0.4*Z41,0.1*AB41,0.25*AD41,0.25*AE41)</f>
        <v>0.55578266393107822</v>
      </c>
      <c r="AG41" s="96">
        <f t="shared" ref="AG41:AG42" si="51">SUM(0.4*AA41,0.1*AC41,0.25*AD41,0.25*AE41)</f>
        <v>0.62922182931470738</v>
      </c>
      <c r="AH41" s="96">
        <f>'1'!AW42</f>
        <v>0.63833752843804559</v>
      </c>
      <c r="AI41" s="96">
        <f>'1'!AY42</f>
        <v>0.71149915244998774</v>
      </c>
      <c r="AJ41" s="96">
        <f>'2'!AW42</f>
        <v>0.36765388050274028</v>
      </c>
      <c r="AK41" s="96">
        <f>'2'!AY42</f>
        <v>0.88021285174419905</v>
      </c>
      <c r="AL41" s="96">
        <f>'3'!P41</f>
        <v>0.58022271599434583</v>
      </c>
      <c r="AM41" s="96">
        <f>'8'!Z40</f>
        <v>0.48968124858552631</v>
      </c>
      <c r="AN41" s="96">
        <f t="shared" ref="AN41:AN42" si="52">SUM(0.4*AH41,0.1*AJ41,0.25*AL41,0.25*AM41)</f>
        <v>0.55957639057046027</v>
      </c>
      <c r="AO41" s="96">
        <f t="shared" ref="AO41:AO42" si="53">SUM(0.4*AI41,0.1*AK41,0.25*AL41,0.25*AM41)</f>
        <v>0.64009693729938311</v>
      </c>
      <c r="AP41" s="96">
        <f>'1'!BG42</f>
        <v>0.64723135411426747</v>
      </c>
      <c r="AQ41" s="96">
        <f>'1'!BI42</f>
        <v>0.71880129278195626</v>
      </c>
      <c r="AR41" s="96">
        <f>'2'!BG42</f>
        <v>0.49274373626788426</v>
      </c>
      <c r="AS41" s="96">
        <f>'2'!BI42</f>
        <v>0.89257335406770544</v>
      </c>
      <c r="AT41" s="96">
        <f>'3'!S41</f>
        <v>0.53529641961596086</v>
      </c>
      <c r="AU41" s="96">
        <f>'8'!AE40</f>
        <v>0.50940646913482257</v>
      </c>
      <c r="AV41" s="96">
        <f t="shared" ref="AV41:AV42" si="54">SUM(0.4*AP41,0.1*AR41,0.25*AT41,0.25*AU41)</f>
        <v>0.56934263746019131</v>
      </c>
      <c r="AW41" s="96">
        <f t="shared" ref="AW41:AW42" si="55">SUM(0.4*AQ41,0.1*AS41,0.25*AT41,0.25*AU41)</f>
        <v>0.63795357470724889</v>
      </c>
      <c r="AX41" s="96">
        <f>'1'!BQ42</f>
        <v>0.82206590807585311</v>
      </c>
      <c r="AY41" s="96">
        <f>'1'!BS42</f>
        <v>0.85185718120408016</v>
      </c>
      <c r="AZ41" s="96">
        <f>'2'!BQ42</f>
        <v>0.48658651030793443</v>
      </c>
      <c r="BA41" s="96">
        <f>'2'!BS42</f>
        <v>0.89205964971662954</v>
      </c>
      <c r="BB41" s="96">
        <f>'3'!V41</f>
        <v>0.51298132354255366</v>
      </c>
      <c r="BC41" s="96">
        <f>'8'!AJ40</f>
        <v>0.49825392797805451</v>
      </c>
      <c r="BD41" s="96">
        <f t="shared" ref="BD41:BD42" si="56">SUM(0.4*AX41,0.1*AZ41,0.25*BB41,0.25*BC41)</f>
        <v>0.63029382714128668</v>
      </c>
      <c r="BE41" s="96">
        <f t="shared" ref="BE41:BE42" si="57">SUM(0.4*AY41,0.1*BA41,0.25*BB41,0.25*BC41)</f>
        <v>0.68275765033344704</v>
      </c>
      <c r="BF41" s="96">
        <f>'1'!CA42</f>
        <v>0.70670378585374505</v>
      </c>
      <c r="BG41" s="96">
        <f>'1'!CC42</f>
        <v>0.76621750283948475</v>
      </c>
      <c r="BH41" s="96">
        <f>'2'!CA42</f>
        <v>0.47145670915613475</v>
      </c>
      <c r="BI41" s="96">
        <f>'2'!CC42</f>
        <v>0.89076326589665134</v>
      </c>
      <c r="BJ41" s="96">
        <f>'3'!Y41</f>
        <v>0.51657039640667057</v>
      </c>
      <c r="BK41" s="96">
        <f>'8'!AO40</f>
        <v>0.55740059247220497</v>
      </c>
      <c r="BL41" s="96">
        <f t="shared" ref="BL41:BL42" si="58">SUM(0.4*BF41,0.1*BH41,0.25*BJ41,0.25*BK41)</f>
        <v>0.59831993247683046</v>
      </c>
      <c r="BM41" s="96">
        <f t="shared" ref="BM41:BM42" si="59">SUM(0.4*BG41,0.1*BI41,0.25*BJ41,0.25*BK41)</f>
        <v>0.66405607494517793</v>
      </c>
      <c r="BN41" s="96">
        <f>'1'!CK42</f>
        <v>0.65568876828212941</v>
      </c>
      <c r="BO41" s="96">
        <f>'1'!CM42</f>
        <v>0.72569263328563272</v>
      </c>
      <c r="BP41" s="96">
        <f>'2'!CK42</f>
        <v>0.37554333200007456</v>
      </c>
      <c r="BQ41" s="96">
        <f>'2'!CM42</f>
        <v>0.88114071128670146</v>
      </c>
      <c r="BR41" s="96">
        <f>'3'!AB41</f>
        <v>0.56114196036575481</v>
      </c>
      <c r="BS41" s="96">
        <f>'8'!AT40</f>
        <v>0.61870219115936487</v>
      </c>
      <c r="BT41" s="96">
        <f t="shared" ref="BT41:BT42" si="60">SUM(0.4*BN41,0.1*BP41,0.25*BR41,0.25*BS41)</f>
        <v>0.59479087839413913</v>
      </c>
      <c r="BU41" s="96">
        <f t="shared" ref="BU41:BU42" si="61">SUM(0.4*BO41,0.1*BQ41,0.25*BR41,0.25*BS41)</f>
        <v>0.67335216232420314</v>
      </c>
      <c r="BV41" s="96">
        <f>'1'!CU42</f>
        <v>0.84740496617962913</v>
      </c>
      <c r="BW41" s="96">
        <f>'1'!CW42</f>
        <v>0.86966164172892946</v>
      </c>
      <c r="BX41" s="96">
        <f>'2'!CU42</f>
        <v>0.3733965551204938</v>
      </c>
      <c r="BY41" s="96">
        <f>'2'!CW42</f>
        <v>0.88089073851861177</v>
      </c>
      <c r="BZ41" s="96">
        <f>'3'!AE41</f>
        <v>0.76696861046078713</v>
      </c>
      <c r="CA41" s="96">
        <f>'8'!AY40</f>
        <v>0.62118200210994678</v>
      </c>
      <c r="CB41" s="96">
        <f t="shared" ref="CB41:CB42" si="62">SUM(0.4*BV41,0.1*BX41,0.25*BZ41,0.25*CA41)</f>
        <v>0.72333929512658446</v>
      </c>
      <c r="CC41" s="96">
        <f t="shared" ref="CC41:CC42" si="63">SUM(0.4*BW41,0.1*BY41,0.25*BZ41,0.25*CA41)</f>
        <v>0.78299138368611643</v>
      </c>
      <c r="CD41" s="96">
        <f>'1'!DE42</f>
        <v>0.78654863165528377</v>
      </c>
      <c r="CE41" s="96">
        <f>'1'!DG42</f>
        <v>0.82631632914283148</v>
      </c>
      <c r="CF41" s="96">
        <f>'2'!DE42</f>
        <v>0.51090442887730836</v>
      </c>
      <c r="CG41" s="96">
        <f>'2'!DG42</f>
        <v>0.89404470191177321</v>
      </c>
      <c r="CH41" s="96">
        <f>'3'!AH41</f>
        <v>0.58417267292382113</v>
      </c>
      <c r="CI41" s="96">
        <f>'8'!BD40</f>
        <v>0.60194437845108539</v>
      </c>
      <c r="CJ41" s="96">
        <f t="shared" ref="CJ41:CJ42" si="64">SUM(0.4*CD41,0.1*CF41,0.25*CH41,0.25*CI41)</f>
        <v>0.66223915839357095</v>
      </c>
      <c r="CK41" s="96">
        <f t="shared" ref="CK41:CK42" si="65">SUM(0.4*CE41,0.1*CG41,0.25*CH41,0.25*CI41)</f>
        <v>0.71646026469203661</v>
      </c>
    </row>
    <row r="42" spans="1:89" s="89" customFormat="1">
      <c r="A42" s="89">
        <v>2018</v>
      </c>
      <c r="B42" s="96">
        <f>'1'!I43</f>
        <v>0.76440342409511886</v>
      </c>
      <c r="C42" s="96">
        <f>'1'!K43</f>
        <v>0.81003105535082986</v>
      </c>
      <c r="D42" s="96">
        <f>'2'!I43</f>
        <v>0.48283190913617491</v>
      </c>
      <c r="E42" s="96">
        <f>'2'!K43</f>
        <v>0.89174253503099499</v>
      </c>
      <c r="F42" s="96">
        <f>'3'!D42</f>
        <v>0.57870761058243958</v>
      </c>
      <c r="G42" s="96">
        <f>'8'!F41</f>
        <v>0.54843571450410611</v>
      </c>
      <c r="H42" s="96">
        <f t="shared" si="44"/>
        <v>0.63583039182330148</v>
      </c>
      <c r="I42" s="96">
        <f t="shared" si="45"/>
        <v>0.69497250691506784</v>
      </c>
      <c r="J42" s="96">
        <f>'1'!S43</f>
        <v>0.6534019021981553</v>
      </c>
      <c r="K42" s="96">
        <f>'1'!U43</f>
        <v>0.72383423344084896</v>
      </c>
      <c r="L42" s="96">
        <f>'2'!S43</f>
        <v>0.59027650388887609</v>
      </c>
      <c r="M42" s="96">
        <f>'2'!U43</f>
        <v>0.89981714978525296</v>
      </c>
      <c r="N42" s="96">
        <f>'3'!G42</f>
        <v>0.53879014196618735</v>
      </c>
      <c r="O42" s="96">
        <f>'8'!K41</f>
        <v>0.50162536592626472</v>
      </c>
      <c r="P42" s="96">
        <f t="shared" si="46"/>
        <v>0.58049228824126275</v>
      </c>
      <c r="Q42" s="96">
        <f t="shared" si="47"/>
        <v>0.63961928532797796</v>
      </c>
      <c r="R42" s="96">
        <f>'1'!AC43</f>
        <v>0.64620148117178478</v>
      </c>
      <c r="S42" s="96">
        <f>'1'!AE43</f>
        <v>0.71795864423782318</v>
      </c>
      <c r="T42" s="96">
        <f>'2'!AC43</f>
        <v>8.3333333333333315E-2</v>
      </c>
      <c r="U42" s="96">
        <f>'2'!AE43</f>
        <v>8.3333333333333329E-2</v>
      </c>
      <c r="V42" s="96">
        <f>'3'!J42</f>
        <v>0.62431887774530703</v>
      </c>
      <c r="W42" s="96">
        <f>'8'!P41</f>
        <v>0.46162321326997896</v>
      </c>
      <c r="X42" s="96">
        <f t="shared" si="48"/>
        <v>0.53829944855586875</v>
      </c>
      <c r="Y42" s="96">
        <f t="shared" si="49"/>
        <v>0.56700231378228416</v>
      </c>
      <c r="Z42" s="96">
        <f>'1'!AM43</f>
        <v>0.75294968259467854</v>
      </c>
      <c r="AA42" s="96">
        <f>'1'!AO43</f>
        <v>0.80149553926733363</v>
      </c>
      <c r="AB42" s="96">
        <f>'2'!AM43</f>
        <v>0.33156217442701141</v>
      </c>
      <c r="AC42" s="96">
        <f>'2'!AO43</f>
        <v>0.87561087530853332</v>
      </c>
      <c r="AD42" s="96">
        <f>'3'!M42</f>
        <v>0.50509149988353896</v>
      </c>
      <c r="AE42" s="96">
        <f>'8'!U41</f>
        <v>0.47576060397344988</v>
      </c>
      <c r="AF42" s="96">
        <f t="shared" si="50"/>
        <v>0.57954911644481977</v>
      </c>
      <c r="AG42" s="96">
        <f t="shared" si="51"/>
        <v>0.65337232920203414</v>
      </c>
      <c r="AH42" s="96">
        <f>'1'!AW43</f>
        <v>0.63593594581010848</v>
      </c>
      <c r="AI42" s="96">
        <f>'1'!AY43</f>
        <v>0.70951755378407577</v>
      </c>
      <c r="AJ42" s="96">
        <f>'2'!AW43</f>
        <v>0.37120916327913184</v>
      </c>
      <c r="AK42" s="96">
        <f>'2'!AY43</f>
        <v>0.88063412634245586</v>
      </c>
      <c r="AL42" s="96">
        <f>'3'!P42</f>
        <v>0.63770583482728294</v>
      </c>
      <c r="AM42" s="96">
        <f>'8'!Z41</f>
        <v>0.49642251736306042</v>
      </c>
      <c r="AN42" s="96">
        <f t="shared" si="52"/>
        <v>0.57502738269954246</v>
      </c>
      <c r="AO42" s="96">
        <f t="shared" si="53"/>
        <v>0.65540252219546169</v>
      </c>
      <c r="AP42" s="96">
        <f>'1'!BG43</f>
        <v>0.65730595697341332</v>
      </c>
      <c r="AQ42" s="96">
        <f>'1'!BI43</f>
        <v>0.72700460065476791</v>
      </c>
      <c r="AR42" s="96">
        <f>'2'!BG43</f>
        <v>0.49832502226499836</v>
      </c>
      <c r="AS42" s="96">
        <f>'2'!BI43</f>
        <v>0.8930323749744189</v>
      </c>
      <c r="AT42" s="96">
        <f>'3'!S42</f>
        <v>0.58866581269816176</v>
      </c>
      <c r="AU42" s="96">
        <f>'8'!AE41</f>
        <v>0.5298395883112178</v>
      </c>
      <c r="AV42" s="96">
        <f t="shared" si="54"/>
        <v>0.59238123526821007</v>
      </c>
      <c r="AW42" s="96">
        <f t="shared" si="55"/>
        <v>0.65973142801169404</v>
      </c>
      <c r="AX42" s="96">
        <f>'1'!BQ43</f>
        <v>0.82696960154942167</v>
      </c>
      <c r="AY42" s="96">
        <f>'1'!BS43</f>
        <v>0.85532930969178234</v>
      </c>
      <c r="AZ42" s="96">
        <f>'2'!BQ43</f>
        <v>0.49554042408980059</v>
      </c>
      <c r="BA42" s="96">
        <f>'2'!BS43</f>
        <v>0.89280413856385454</v>
      </c>
      <c r="BB42" s="96">
        <f>'3'!V42</f>
        <v>0.54176761367806803</v>
      </c>
      <c r="BC42" s="96">
        <f>'8'!AJ41</f>
        <v>0.51109149434177892</v>
      </c>
      <c r="BD42" s="96">
        <f t="shared" si="56"/>
        <v>0.64355666003371048</v>
      </c>
      <c r="BE42" s="96">
        <f t="shared" si="57"/>
        <v>0.69462691473806026</v>
      </c>
      <c r="BF42" s="96">
        <f>'1'!CA43</f>
        <v>0.70229590602504921</v>
      </c>
      <c r="BG42" s="96">
        <f>'1'!CC43</f>
        <v>0.76278449547456295</v>
      </c>
      <c r="BH42" s="96">
        <f>'2'!CA43</f>
        <v>0.47745272523754173</v>
      </c>
      <c r="BI42" s="96">
        <f>'2'!CC43</f>
        <v>0.89128297506362031</v>
      </c>
      <c r="BJ42" s="96">
        <f>'3'!Y42</f>
        <v>0.53159294113919009</v>
      </c>
      <c r="BK42" s="96">
        <f>'8'!AO41</f>
        <v>0.53466396142686901</v>
      </c>
      <c r="BL42" s="96">
        <f t="shared" si="58"/>
        <v>0.59522786057528865</v>
      </c>
      <c r="BM42" s="96">
        <f t="shared" si="59"/>
        <v>0.66080632133770201</v>
      </c>
      <c r="BN42" s="96">
        <f>'1'!CK43</f>
        <v>0.64730816321342666</v>
      </c>
      <c r="BO42" s="96">
        <f>'1'!CM43</f>
        <v>0.71886410805818057</v>
      </c>
      <c r="BP42" s="96">
        <f>'2'!CK43</f>
        <v>0.38153555602774242</v>
      </c>
      <c r="BQ42" s="96">
        <f>'2'!CM43</f>
        <v>0.88182885358631613</v>
      </c>
      <c r="BR42" s="96">
        <f>'3'!AB42</f>
        <v>0.53069476330476506</v>
      </c>
      <c r="BS42" s="96">
        <f>'8'!AT41</f>
        <v>0.62106314283393105</v>
      </c>
      <c r="BT42" s="96">
        <f t="shared" si="60"/>
        <v>0.58501629742281902</v>
      </c>
      <c r="BU42" s="96">
        <f t="shared" si="61"/>
        <v>0.66366800511657797</v>
      </c>
      <c r="BV42" s="96">
        <f>'1'!CU43</f>
        <v>0.83525452451691362</v>
      </c>
      <c r="BW42" s="96">
        <f>'1'!CW43</f>
        <v>0.86116643456874165</v>
      </c>
      <c r="BX42" s="96">
        <f>'2'!CU43</f>
        <v>0.37042045810660185</v>
      </c>
      <c r="BY42" s="96">
        <f>'2'!CW43</f>
        <v>0.88054112146244889</v>
      </c>
      <c r="BZ42" s="96">
        <f>'3'!AE42</f>
        <v>0.72407730860623698</v>
      </c>
      <c r="CA42" s="96">
        <f>'8'!AY41</f>
        <v>0.6233697646365377</v>
      </c>
      <c r="CB42" s="96">
        <f t="shared" si="62"/>
        <v>0.70800562392811939</v>
      </c>
      <c r="CC42" s="96">
        <f t="shared" si="63"/>
        <v>0.76938245428443519</v>
      </c>
      <c r="CD42" s="96">
        <f>'1'!DE43</f>
        <v>0.78470653971012716</v>
      </c>
      <c r="CE42" s="96">
        <f>'1'!DG43</f>
        <v>0.82497244189090346</v>
      </c>
      <c r="CF42" s="96">
        <f>'2'!DE43</f>
        <v>0.51854413747621153</v>
      </c>
      <c r="CG42" s="96">
        <f>'2'!DG43</f>
        <v>0.89464507021871076</v>
      </c>
      <c r="CH42" s="96">
        <f>'3'!AH42</f>
        <v>0.63768666719840905</v>
      </c>
      <c r="CI42" s="96">
        <f>'8'!BD41</f>
        <v>0.61454942787989519</v>
      </c>
      <c r="CJ42" s="96">
        <f t="shared" si="64"/>
        <v>0.67879605340124816</v>
      </c>
      <c r="CK42" s="96">
        <f t="shared" si="65"/>
        <v>0.73251250754780861</v>
      </c>
    </row>
    <row r="43" spans="1:89" s="89" customFormat="1">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c r="CB43" s="96"/>
      <c r="CC43" s="96"/>
      <c r="CD43" s="96"/>
      <c r="CE43" s="96"/>
      <c r="CF43" s="96"/>
      <c r="CG43" s="96"/>
      <c r="CH43" s="96"/>
      <c r="CI43" s="96"/>
      <c r="CJ43" s="96"/>
      <c r="CK43" s="96"/>
    </row>
    <row r="44" spans="1:89" s="264" customFormat="1">
      <c r="B44" s="264" t="s">
        <v>616</v>
      </c>
      <c r="R44" s="264" t="s">
        <v>616</v>
      </c>
      <c r="AH44" s="264" t="s">
        <v>616</v>
      </c>
      <c r="AX44" s="264" t="s">
        <v>616</v>
      </c>
      <c r="BN44" s="264" t="s">
        <v>616</v>
      </c>
      <c r="CD44" s="264" t="s">
        <v>616</v>
      </c>
    </row>
    <row r="45" spans="1:89" s="6" customFormat="1">
      <c r="A45" s="6" t="s">
        <v>989</v>
      </c>
      <c r="B45" s="96">
        <f>B42-B5</f>
        <v>0.51213622430075278</v>
      </c>
      <c r="C45" s="96">
        <f t="shared" ref="C45:BN45" si="66">C42-C5</f>
        <v>0.48749893102208808</v>
      </c>
      <c r="D45" s="96">
        <f t="shared" si="66"/>
        <v>4.9652853508369343E-2</v>
      </c>
      <c r="E45" s="96">
        <f t="shared" si="66"/>
        <v>4.4991478349672986E-3</v>
      </c>
      <c r="F45" s="96">
        <f t="shared" si="66"/>
        <v>-4.2771007166097608E-2</v>
      </c>
      <c r="G45" s="96">
        <f t="shared" si="66"/>
        <v>-7.6445351766365577E-2</v>
      </c>
      <c r="H45" s="96">
        <f t="shared" si="66"/>
        <v>0.18001568533802226</v>
      </c>
      <c r="I45" s="96">
        <f t="shared" si="66"/>
        <v>0.16564539745921614</v>
      </c>
      <c r="J45" s="96">
        <f t="shared" si="66"/>
        <v>0.57006856886482205</v>
      </c>
      <c r="K45" s="96">
        <f t="shared" si="66"/>
        <v>0.64050090010751615</v>
      </c>
      <c r="L45" s="96">
        <f t="shared" si="66"/>
        <v>0.22419461432036192</v>
      </c>
      <c r="M45" s="96">
        <f t="shared" si="66"/>
        <v>1.9792249544080986E-2</v>
      </c>
      <c r="N45" s="96">
        <f t="shared" si="66"/>
        <v>0.16088212383869677</v>
      </c>
      <c r="O45" s="96">
        <f t="shared" si="66"/>
        <v>0.1262416298272962</v>
      </c>
      <c r="P45" s="96">
        <f t="shared" si="66"/>
        <v>0.32222782739446326</v>
      </c>
      <c r="Q45" s="96">
        <f t="shared" si="66"/>
        <v>0.32996052341391291</v>
      </c>
      <c r="R45" s="96">
        <f t="shared" si="66"/>
        <v>0.45053000170314605</v>
      </c>
      <c r="S45" s="96">
        <f t="shared" si="66"/>
        <v>0.46895054040625067</v>
      </c>
      <c r="T45" s="96">
        <f t="shared" si="66"/>
        <v>-0.22074951254894354</v>
      </c>
      <c r="U45" s="96">
        <f t="shared" si="66"/>
        <v>-0.78830030274889928</v>
      </c>
      <c r="V45" s="96">
        <f t="shared" si="66"/>
        <v>0.20606911497378466</v>
      </c>
      <c r="W45" s="96">
        <f t="shared" si="66"/>
        <v>6.907268054753174E-2</v>
      </c>
      <c r="X45" s="96">
        <f t="shared" si="66"/>
        <v>0.2269224983066932</v>
      </c>
      <c r="Y45" s="96">
        <f t="shared" si="66"/>
        <v>0.17753563476793949</v>
      </c>
      <c r="Z45" s="96">
        <f t="shared" si="66"/>
        <v>0.48901421077977925</v>
      </c>
      <c r="AA45" s="96">
        <f t="shared" si="66"/>
        <v>0.46449804567600145</v>
      </c>
      <c r="AB45" s="96">
        <f t="shared" si="66"/>
        <v>1.2478174066598569E-3</v>
      </c>
      <c r="AC45" s="96">
        <f t="shared" si="66"/>
        <v>1.7084147420765028E-4</v>
      </c>
      <c r="AD45" s="96">
        <f t="shared" si="66"/>
        <v>-1.2495981174642568E-2</v>
      </c>
      <c r="AE45" s="96">
        <f t="shared" si="66"/>
        <v>-8.207106661367769E-2</v>
      </c>
      <c r="AF45" s="96">
        <f t="shared" si="66"/>
        <v>0.17208870410549765</v>
      </c>
      <c r="AG45" s="96">
        <f t="shared" si="66"/>
        <v>0.16217454047074142</v>
      </c>
      <c r="AH45" s="96">
        <f t="shared" si="66"/>
        <v>0.50923836016610935</v>
      </c>
      <c r="AI45" s="96">
        <f t="shared" si="66"/>
        <v>0.55871033513768698</v>
      </c>
      <c r="AJ45" s="96">
        <f t="shared" si="66"/>
        <v>-9.7477464197868735E-3</v>
      </c>
      <c r="AK45" s="96">
        <f t="shared" si="66"/>
        <v>-1.128881960104744E-3</v>
      </c>
      <c r="AL45" s="96">
        <f t="shared" si="66"/>
        <v>0.30880344212504357</v>
      </c>
      <c r="AM45" s="96">
        <f t="shared" si="66"/>
        <v>-9.9670260323403426E-4</v>
      </c>
      <c r="AN45" s="96">
        <f t="shared" si="66"/>
        <v>0.27967225430491749</v>
      </c>
      <c r="AO45" s="96">
        <f t="shared" si="66"/>
        <v>0.30032293073951666</v>
      </c>
      <c r="AP45" s="96">
        <f t="shared" si="66"/>
        <v>0.48879603556867096</v>
      </c>
      <c r="AQ45" s="96">
        <f t="shared" si="66"/>
        <v>0.51544634715111248</v>
      </c>
      <c r="AR45" s="96">
        <f t="shared" si="66"/>
        <v>0.11370093418813998</v>
      </c>
      <c r="AS45" s="96">
        <f t="shared" si="66"/>
        <v>1.0854218244908731E-2</v>
      </c>
      <c r="AT45" s="96">
        <f t="shared" si="66"/>
        <v>8.7680086437528226E-3</v>
      </c>
      <c r="AU45" s="96">
        <f t="shared" si="66"/>
        <v>-3.5416945460816196E-2</v>
      </c>
      <c r="AV45" s="96">
        <f t="shared" si="66"/>
        <v>0.2002262734420166</v>
      </c>
      <c r="AW45" s="96">
        <f t="shared" si="66"/>
        <v>0.2006017264806701</v>
      </c>
      <c r="AX45" s="96">
        <f t="shared" si="66"/>
        <v>0.57010263311208953</v>
      </c>
      <c r="AY45" s="96">
        <f t="shared" si="66"/>
        <v>0.52706802378711948</v>
      </c>
      <c r="AZ45" s="96">
        <f t="shared" si="66"/>
        <v>7.8244321939883121E-2</v>
      </c>
      <c r="BA45" s="96">
        <f t="shared" si="66"/>
        <v>7.1358419428985131E-3</v>
      </c>
      <c r="BB45" s="96">
        <f t="shared" si="66"/>
        <v>-0.2036679099593468</v>
      </c>
      <c r="BC45" s="96">
        <f t="shared" si="66"/>
        <v>-0.16216771616830472</v>
      </c>
      <c r="BD45" s="96">
        <f t="shared" si="66"/>
        <v>0.14440657890691122</v>
      </c>
      <c r="BE45" s="96">
        <f t="shared" si="66"/>
        <v>0.1200818871772249</v>
      </c>
      <c r="BF45" s="96">
        <f t="shared" si="66"/>
        <v>0.48443713210426098</v>
      </c>
      <c r="BG45" s="96">
        <f t="shared" si="66"/>
        <v>0.48426009062389819</v>
      </c>
      <c r="BH45" s="96">
        <f t="shared" si="66"/>
        <v>4.5356698984310828E-2</v>
      </c>
      <c r="BI45" s="96">
        <f t="shared" si="66"/>
        <v>4.1446962639765106E-3</v>
      </c>
      <c r="BJ45" s="96">
        <f t="shared" si="66"/>
        <v>5.3930880825091121E-2</v>
      </c>
      <c r="BK45" s="96">
        <f t="shared" si="66"/>
        <v>-6.6789443784716185E-2</v>
      </c>
      <c r="BL45" s="96">
        <f t="shared" si="66"/>
        <v>0.1950958820002292</v>
      </c>
      <c r="BM45" s="96">
        <f t="shared" si="66"/>
        <v>0.19090386513605068</v>
      </c>
      <c r="BN45" s="96">
        <f t="shared" si="66"/>
        <v>0.3670021352118028</v>
      </c>
      <c r="BO45" s="96">
        <f t="shared" ref="BO45:CK45" si="67">BO42-BO5</f>
        <v>0.36194165405523238</v>
      </c>
      <c r="BP45" s="96">
        <f t="shared" si="67"/>
        <v>-0.16015082070129955</v>
      </c>
      <c r="BQ45" s="96">
        <f t="shared" si="67"/>
        <v>-1.4572552448260168E-2</v>
      </c>
      <c r="BR45" s="96">
        <f t="shared" si="67"/>
        <v>0.18150574230652616</v>
      </c>
      <c r="BS45" s="96">
        <f t="shared" si="67"/>
        <v>-8.8675099174911454E-2</v>
      </c>
      <c r="BT45" s="96">
        <f t="shared" si="67"/>
        <v>0.15399343279749494</v>
      </c>
      <c r="BU45" s="96">
        <f t="shared" si="67"/>
        <v>0.16652706716017068</v>
      </c>
      <c r="BV45" s="96">
        <f t="shared" si="67"/>
        <v>0.42760669028348092</v>
      </c>
      <c r="BW45" s="96">
        <f t="shared" si="67"/>
        <v>0.36224077014679762</v>
      </c>
      <c r="BX45" s="96">
        <f t="shared" si="67"/>
        <v>-0.33942119576857466</v>
      </c>
      <c r="BY45" s="96">
        <f t="shared" si="67"/>
        <v>-2.6454814648366409E-2</v>
      </c>
      <c r="BZ45" s="96">
        <f t="shared" si="67"/>
        <v>3.2944877890425883E-2</v>
      </c>
      <c r="CA45" s="96">
        <f t="shared" si="67"/>
        <v>-8.135082244823999E-2</v>
      </c>
      <c r="CB45" s="96">
        <f t="shared" si="67"/>
        <v>0.12499907039708136</v>
      </c>
      <c r="CC45" s="96">
        <f t="shared" si="67"/>
        <v>0.13014934045442883</v>
      </c>
      <c r="CD45" s="96">
        <f t="shared" si="67"/>
        <v>0.46689004757788727</v>
      </c>
      <c r="CE45" s="96">
        <f t="shared" si="67"/>
        <v>0.42393511178956655</v>
      </c>
      <c r="CF45" s="96">
        <f t="shared" si="67"/>
        <v>7.3040574379243162E-2</v>
      </c>
      <c r="CG45" s="96">
        <f t="shared" si="67"/>
        <v>6.2279917734066048E-3</v>
      </c>
      <c r="CH45" s="96">
        <f t="shared" si="67"/>
        <v>-2.5825735450291765E-2</v>
      </c>
      <c r="CI45" s="96">
        <f t="shared" si="67"/>
        <v>2.2674667858835207E-2</v>
      </c>
      <c r="CJ45" s="96">
        <f t="shared" si="67"/>
        <v>0.19327230957121511</v>
      </c>
      <c r="CK45" s="96">
        <f t="shared" si="67"/>
        <v>0.16940907699530316</v>
      </c>
    </row>
    <row r="46" spans="1:89" s="6" customFormat="1"/>
    <row r="47" spans="1:89">
      <c r="B47" s="1" t="s">
        <v>19</v>
      </c>
      <c r="R47" s="1" t="s">
        <v>290</v>
      </c>
      <c r="AH47" s="1" t="s">
        <v>290</v>
      </c>
      <c r="AX47" s="1" t="s">
        <v>290</v>
      </c>
      <c r="BN47" s="1" t="s">
        <v>290</v>
      </c>
      <c r="CD47" s="1" t="s">
        <v>290</v>
      </c>
    </row>
    <row r="48" spans="1:89">
      <c r="B48" s="89" t="s">
        <v>1235</v>
      </c>
    </row>
  </sheetData>
  <mergeCells count="11">
    <mergeCell ref="CD2:CK2"/>
    <mergeCell ref="R2:Y2"/>
    <mergeCell ref="Z2:AG2"/>
    <mergeCell ref="AH2:AO2"/>
    <mergeCell ref="AP2:AW2"/>
    <mergeCell ref="B2:I2"/>
    <mergeCell ref="J2:Q2"/>
    <mergeCell ref="BV2:CC2"/>
    <mergeCell ref="BN2:BU2"/>
    <mergeCell ref="BF2:BM2"/>
    <mergeCell ref="AX2:BE2"/>
  </mergeCells>
  <pageMargins left="0.70866141732283472" right="0.70866141732283472" top="0.74803149606299213" bottom="0.74803149606299213" header="0.31496062992125984" footer="0.31496062992125984"/>
  <pageSetup scale="68" orientation="landscape" r:id="rId1"/>
  <colBreaks count="5" manualBreakCount="5">
    <brk id="17" max="55" man="1"/>
    <brk id="33" max="55" man="1"/>
    <brk id="49" max="55" man="1"/>
    <brk id="65" max="55" man="1"/>
    <brk id="81" max="55" man="1"/>
  </colBreaks>
</worksheet>
</file>

<file path=xl/worksheets/sheet73.xml><?xml version="1.0" encoding="utf-8"?>
<worksheet xmlns="http://schemas.openxmlformats.org/spreadsheetml/2006/main" xmlns:r="http://schemas.openxmlformats.org/officeDocument/2006/relationships">
  <dimension ref="A1:CL48"/>
  <sheetViews>
    <sheetView view="pageBreakPreview" zoomScale="78" zoomScaleSheetLayoutView="78" workbookViewId="0">
      <pane xSplit="1" ySplit="4" topLeftCell="B5" activePane="bottomRight" state="frozen"/>
      <selection activeCell="B23" sqref="B23"/>
      <selection pane="topRight" activeCell="B23" sqref="B23"/>
      <selection pane="bottomLeft" activeCell="B23" sqref="B23"/>
      <selection pane="bottomRight" activeCell="G33" sqref="G33"/>
    </sheetView>
  </sheetViews>
  <sheetFormatPr defaultColWidth="8.875" defaultRowHeight="12.75"/>
  <cols>
    <col min="1" max="1" width="8.875" style="273"/>
    <col min="2" max="89" width="9.75" style="273" customWidth="1"/>
    <col min="90" max="16384" width="8.875" style="273"/>
  </cols>
  <sheetData>
    <row r="1" spans="1:90">
      <c r="B1" s="273" t="s">
        <v>769</v>
      </c>
      <c r="R1" s="273" t="s">
        <v>769</v>
      </c>
      <c r="AH1" s="273" t="s">
        <v>769</v>
      </c>
      <c r="AX1" s="273" t="s">
        <v>769</v>
      </c>
      <c r="BN1" s="273" t="s">
        <v>769</v>
      </c>
      <c r="CD1" s="273" t="s">
        <v>769</v>
      </c>
    </row>
    <row r="2" spans="1:90" ht="12" customHeight="1">
      <c r="B2" s="367" t="s">
        <v>264</v>
      </c>
      <c r="C2" s="367"/>
      <c r="D2" s="367"/>
      <c r="E2" s="367"/>
      <c r="F2" s="367"/>
      <c r="G2" s="367"/>
      <c r="H2" s="367"/>
      <c r="I2" s="367"/>
      <c r="J2" s="367" t="s">
        <v>280</v>
      </c>
      <c r="K2" s="367"/>
      <c r="L2" s="367"/>
      <c r="M2" s="367"/>
      <c r="N2" s="367"/>
      <c r="O2" s="367"/>
      <c r="P2" s="367"/>
      <c r="Q2" s="367"/>
      <c r="R2" s="367" t="s">
        <v>281</v>
      </c>
      <c r="S2" s="367"/>
      <c r="T2" s="367"/>
      <c r="U2" s="367"/>
      <c r="V2" s="367"/>
      <c r="W2" s="367"/>
      <c r="X2" s="367"/>
      <c r="Y2" s="367"/>
      <c r="Z2" s="367" t="s">
        <v>282</v>
      </c>
      <c r="AA2" s="367"/>
      <c r="AB2" s="367"/>
      <c r="AC2" s="367"/>
      <c r="AD2" s="367"/>
      <c r="AE2" s="367"/>
      <c r="AF2" s="367"/>
      <c r="AG2" s="367"/>
      <c r="AH2" s="367" t="s">
        <v>283</v>
      </c>
      <c r="AI2" s="367"/>
      <c r="AJ2" s="367"/>
      <c r="AK2" s="367"/>
      <c r="AL2" s="367"/>
      <c r="AM2" s="367"/>
      <c r="AN2" s="367"/>
      <c r="AO2" s="367"/>
      <c r="AP2" s="367" t="s">
        <v>284</v>
      </c>
      <c r="AQ2" s="367"/>
      <c r="AR2" s="367"/>
      <c r="AS2" s="367"/>
      <c r="AT2" s="367"/>
      <c r="AU2" s="367"/>
      <c r="AV2" s="367"/>
      <c r="AW2" s="367"/>
      <c r="AX2" s="367" t="s">
        <v>285</v>
      </c>
      <c r="AY2" s="367"/>
      <c r="AZ2" s="367"/>
      <c r="BA2" s="367"/>
      <c r="BB2" s="367"/>
      <c r="BC2" s="367"/>
      <c r="BD2" s="367"/>
      <c r="BE2" s="367"/>
      <c r="BF2" s="367" t="s">
        <v>286</v>
      </c>
      <c r="BG2" s="367"/>
      <c r="BH2" s="367"/>
      <c r="BI2" s="367"/>
      <c r="BJ2" s="367"/>
      <c r="BK2" s="367"/>
      <c r="BL2" s="367"/>
      <c r="BM2" s="367"/>
      <c r="BN2" s="367" t="s">
        <v>287</v>
      </c>
      <c r="BO2" s="367"/>
      <c r="BP2" s="367"/>
      <c r="BQ2" s="367"/>
      <c r="BR2" s="367"/>
      <c r="BS2" s="367"/>
      <c r="BT2" s="367"/>
      <c r="BU2" s="367"/>
      <c r="BV2" s="367" t="s">
        <v>288</v>
      </c>
      <c r="BW2" s="367"/>
      <c r="BX2" s="367"/>
      <c r="BY2" s="367"/>
      <c r="BZ2" s="367"/>
      <c r="CA2" s="367"/>
      <c r="CB2" s="367"/>
      <c r="CC2" s="367"/>
      <c r="CD2" s="367" t="s">
        <v>289</v>
      </c>
      <c r="CE2" s="367"/>
      <c r="CF2" s="367"/>
      <c r="CG2" s="367"/>
      <c r="CH2" s="367"/>
      <c r="CI2" s="367"/>
      <c r="CJ2" s="367"/>
      <c r="CK2" s="367"/>
      <c r="CL2" s="264"/>
    </row>
    <row r="3" spans="1:90" s="277" customFormat="1" ht="87" customHeight="1">
      <c r="B3" s="277" t="s">
        <v>22</v>
      </c>
      <c r="C3" s="277" t="s">
        <v>135</v>
      </c>
      <c r="D3" s="277" t="s">
        <v>23</v>
      </c>
      <c r="E3" s="277" t="s">
        <v>136</v>
      </c>
      <c r="F3" s="277" t="s">
        <v>486</v>
      </c>
      <c r="G3" s="277" t="s">
        <v>20</v>
      </c>
      <c r="H3" s="277" t="s">
        <v>21</v>
      </c>
      <c r="I3" s="277" t="s">
        <v>137</v>
      </c>
      <c r="J3" s="277" t="s">
        <v>22</v>
      </c>
      <c r="K3" s="277" t="s">
        <v>135</v>
      </c>
      <c r="L3" s="277" t="s">
        <v>23</v>
      </c>
      <c r="M3" s="277" t="s">
        <v>136</v>
      </c>
      <c r="N3" s="277" t="s">
        <v>486</v>
      </c>
      <c r="O3" s="277" t="s">
        <v>20</v>
      </c>
      <c r="P3" s="277" t="s">
        <v>21</v>
      </c>
      <c r="Q3" s="277" t="s">
        <v>137</v>
      </c>
      <c r="R3" s="277" t="s">
        <v>22</v>
      </c>
      <c r="S3" s="277" t="s">
        <v>135</v>
      </c>
      <c r="T3" s="277" t="s">
        <v>23</v>
      </c>
      <c r="U3" s="277" t="s">
        <v>136</v>
      </c>
      <c r="V3" s="277" t="s">
        <v>486</v>
      </c>
      <c r="W3" s="277" t="s">
        <v>20</v>
      </c>
      <c r="X3" s="277" t="s">
        <v>21</v>
      </c>
      <c r="Y3" s="277" t="s">
        <v>137</v>
      </c>
      <c r="Z3" s="277" t="s">
        <v>22</v>
      </c>
      <c r="AA3" s="277" t="s">
        <v>135</v>
      </c>
      <c r="AB3" s="277" t="s">
        <v>23</v>
      </c>
      <c r="AC3" s="277" t="s">
        <v>136</v>
      </c>
      <c r="AD3" s="277" t="s">
        <v>486</v>
      </c>
      <c r="AE3" s="277" t="s">
        <v>20</v>
      </c>
      <c r="AF3" s="277" t="s">
        <v>21</v>
      </c>
      <c r="AG3" s="277" t="s">
        <v>137</v>
      </c>
      <c r="AH3" s="277" t="s">
        <v>22</v>
      </c>
      <c r="AI3" s="277" t="s">
        <v>135</v>
      </c>
      <c r="AJ3" s="277" t="s">
        <v>23</v>
      </c>
      <c r="AK3" s="277" t="s">
        <v>136</v>
      </c>
      <c r="AL3" s="277" t="s">
        <v>486</v>
      </c>
      <c r="AM3" s="277" t="s">
        <v>20</v>
      </c>
      <c r="AN3" s="277" t="s">
        <v>21</v>
      </c>
      <c r="AO3" s="277" t="s">
        <v>137</v>
      </c>
      <c r="AP3" s="277" t="s">
        <v>22</v>
      </c>
      <c r="AQ3" s="277" t="s">
        <v>135</v>
      </c>
      <c r="AR3" s="277" t="s">
        <v>23</v>
      </c>
      <c r="AS3" s="277" t="s">
        <v>136</v>
      </c>
      <c r="AT3" s="277" t="s">
        <v>486</v>
      </c>
      <c r="AU3" s="277" t="s">
        <v>20</v>
      </c>
      <c r="AV3" s="277" t="s">
        <v>21</v>
      </c>
      <c r="AW3" s="277" t="s">
        <v>137</v>
      </c>
      <c r="AX3" s="277" t="s">
        <v>22</v>
      </c>
      <c r="AY3" s="277" t="s">
        <v>135</v>
      </c>
      <c r="AZ3" s="277" t="s">
        <v>23</v>
      </c>
      <c r="BA3" s="277" t="s">
        <v>136</v>
      </c>
      <c r="BB3" s="277" t="s">
        <v>486</v>
      </c>
      <c r="BC3" s="277" t="s">
        <v>20</v>
      </c>
      <c r="BD3" s="277" t="s">
        <v>21</v>
      </c>
      <c r="BE3" s="277" t="s">
        <v>137</v>
      </c>
      <c r="BF3" s="277" t="s">
        <v>22</v>
      </c>
      <c r="BG3" s="277" t="s">
        <v>135</v>
      </c>
      <c r="BH3" s="277" t="s">
        <v>23</v>
      </c>
      <c r="BI3" s="277" t="s">
        <v>136</v>
      </c>
      <c r="BJ3" s="277" t="s">
        <v>486</v>
      </c>
      <c r="BK3" s="277" t="s">
        <v>20</v>
      </c>
      <c r="BL3" s="277" t="s">
        <v>21</v>
      </c>
      <c r="BM3" s="277" t="s">
        <v>137</v>
      </c>
      <c r="BN3" s="277" t="s">
        <v>22</v>
      </c>
      <c r="BO3" s="277" t="s">
        <v>135</v>
      </c>
      <c r="BP3" s="277" t="s">
        <v>23</v>
      </c>
      <c r="BQ3" s="277" t="s">
        <v>136</v>
      </c>
      <c r="BR3" s="277" t="s">
        <v>486</v>
      </c>
      <c r="BS3" s="277" t="s">
        <v>20</v>
      </c>
      <c r="BT3" s="277" t="s">
        <v>21</v>
      </c>
      <c r="BU3" s="277" t="s">
        <v>137</v>
      </c>
      <c r="BV3" s="277" t="s">
        <v>22</v>
      </c>
      <c r="BW3" s="277" t="s">
        <v>135</v>
      </c>
      <c r="BX3" s="277" t="s">
        <v>23</v>
      </c>
      <c r="BY3" s="277" t="s">
        <v>136</v>
      </c>
      <c r="BZ3" s="277" t="s">
        <v>486</v>
      </c>
      <c r="CA3" s="277" t="s">
        <v>20</v>
      </c>
      <c r="CB3" s="277" t="s">
        <v>21</v>
      </c>
      <c r="CC3" s="277" t="s">
        <v>137</v>
      </c>
      <c r="CD3" s="277" t="s">
        <v>22</v>
      </c>
      <c r="CE3" s="277" t="s">
        <v>135</v>
      </c>
      <c r="CF3" s="277" t="s">
        <v>23</v>
      </c>
      <c r="CG3" s="277" t="s">
        <v>136</v>
      </c>
      <c r="CH3" s="277" t="s">
        <v>486</v>
      </c>
      <c r="CI3" s="277" t="s">
        <v>20</v>
      </c>
      <c r="CJ3" s="277" t="s">
        <v>21</v>
      </c>
      <c r="CK3" s="277" t="s">
        <v>137</v>
      </c>
    </row>
    <row r="4" spans="1:90" s="277" customFormat="1" ht="25.5">
      <c r="B4" s="277" t="s">
        <v>77</v>
      </c>
      <c r="C4" s="277" t="s">
        <v>210</v>
      </c>
      <c r="D4" s="277" t="s">
        <v>78</v>
      </c>
      <c r="E4" s="277" t="s">
        <v>139</v>
      </c>
      <c r="F4" s="277" t="s">
        <v>79</v>
      </c>
      <c r="G4" s="277" t="s">
        <v>80</v>
      </c>
      <c r="H4" s="277" t="s">
        <v>772</v>
      </c>
      <c r="I4" s="277" t="s">
        <v>773</v>
      </c>
      <c r="J4" s="277" t="s">
        <v>82</v>
      </c>
      <c r="K4" s="277" t="s">
        <v>141</v>
      </c>
      <c r="L4" s="277" t="s">
        <v>83</v>
      </c>
      <c r="M4" s="277" t="s">
        <v>142</v>
      </c>
      <c r="N4" s="277" t="s">
        <v>84</v>
      </c>
      <c r="O4" s="277" t="s">
        <v>101</v>
      </c>
      <c r="P4" s="277" t="s">
        <v>774</v>
      </c>
      <c r="Q4" s="277" t="s">
        <v>775</v>
      </c>
      <c r="R4" s="277" t="s">
        <v>77</v>
      </c>
      <c r="S4" s="277" t="s">
        <v>210</v>
      </c>
      <c r="T4" s="277" t="s">
        <v>78</v>
      </c>
      <c r="U4" s="277" t="s">
        <v>139</v>
      </c>
      <c r="V4" s="277" t="s">
        <v>79</v>
      </c>
      <c r="W4" s="277" t="s">
        <v>80</v>
      </c>
      <c r="X4" s="277" t="s">
        <v>772</v>
      </c>
      <c r="Y4" s="277" t="s">
        <v>773</v>
      </c>
      <c r="Z4" s="277" t="s">
        <v>82</v>
      </c>
      <c r="AA4" s="277" t="s">
        <v>141</v>
      </c>
      <c r="AB4" s="277" t="s">
        <v>83</v>
      </c>
      <c r="AC4" s="277" t="s">
        <v>142</v>
      </c>
      <c r="AD4" s="277" t="s">
        <v>84</v>
      </c>
      <c r="AE4" s="277" t="s">
        <v>101</v>
      </c>
      <c r="AF4" s="277" t="s">
        <v>774</v>
      </c>
      <c r="AG4" s="277" t="s">
        <v>775</v>
      </c>
      <c r="AH4" s="277" t="s">
        <v>77</v>
      </c>
      <c r="AI4" s="277" t="s">
        <v>210</v>
      </c>
      <c r="AJ4" s="277" t="s">
        <v>78</v>
      </c>
      <c r="AK4" s="277" t="s">
        <v>139</v>
      </c>
      <c r="AL4" s="277" t="s">
        <v>79</v>
      </c>
      <c r="AM4" s="277" t="s">
        <v>80</v>
      </c>
      <c r="AN4" s="277" t="s">
        <v>772</v>
      </c>
      <c r="AO4" s="277" t="s">
        <v>773</v>
      </c>
      <c r="AP4" s="277" t="s">
        <v>82</v>
      </c>
      <c r="AQ4" s="277" t="s">
        <v>141</v>
      </c>
      <c r="AR4" s="277" t="s">
        <v>83</v>
      </c>
      <c r="AS4" s="277" t="s">
        <v>142</v>
      </c>
      <c r="AT4" s="277" t="s">
        <v>84</v>
      </c>
      <c r="AU4" s="277" t="s">
        <v>101</v>
      </c>
      <c r="AV4" s="277" t="s">
        <v>774</v>
      </c>
      <c r="AW4" s="277" t="s">
        <v>775</v>
      </c>
      <c r="AX4" s="277" t="s">
        <v>77</v>
      </c>
      <c r="AY4" s="277" t="s">
        <v>210</v>
      </c>
      <c r="AZ4" s="277" t="s">
        <v>78</v>
      </c>
      <c r="BA4" s="277" t="s">
        <v>139</v>
      </c>
      <c r="BB4" s="277" t="s">
        <v>79</v>
      </c>
      <c r="BC4" s="277" t="s">
        <v>80</v>
      </c>
      <c r="BD4" s="277" t="s">
        <v>772</v>
      </c>
      <c r="BE4" s="277" t="s">
        <v>773</v>
      </c>
      <c r="BF4" s="277" t="s">
        <v>82</v>
      </c>
      <c r="BG4" s="277" t="s">
        <v>141</v>
      </c>
      <c r="BH4" s="277" t="s">
        <v>83</v>
      </c>
      <c r="BI4" s="277" t="s">
        <v>142</v>
      </c>
      <c r="BJ4" s="277" t="s">
        <v>84</v>
      </c>
      <c r="BK4" s="277" t="s">
        <v>101</v>
      </c>
      <c r="BL4" s="277" t="s">
        <v>774</v>
      </c>
      <c r="BM4" s="277" t="s">
        <v>775</v>
      </c>
      <c r="BN4" s="277" t="s">
        <v>77</v>
      </c>
      <c r="BO4" s="277" t="s">
        <v>210</v>
      </c>
      <c r="BP4" s="277" t="s">
        <v>78</v>
      </c>
      <c r="BQ4" s="277" t="s">
        <v>139</v>
      </c>
      <c r="BR4" s="277" t="s">
        <v>79</v>
      </c>
      <c r="BS4" s="277" t="s">
        <v>80</v>
      </c>
      <c r="BT4" s="277" t="s">
        <v>772</v>
      </c>
      <c r="BU4" s="277" t="s">
        <v>773</v>
      </c>
      <c r="BV4" s="277" t="s">
        <v>82</v>
      </c>
      <c r="BW4" s="277" t="s">
        <v>141</v>
      </c>
      <c r="BX4" s="277" t="s">
        <v>83</v>
      </c>
      <c r="BY4" s="277" t="s">
        <v>142</v>
      </c>
      <c r="BZ4" s="277" t="s">
        <v>84</v>
      </c>
      <c r="CA4" s="277" t="s">
        <v>101</v>
      </c>
      <c r="CB4" s="277" t="s">
        <v>774</v>
      </c>
      <c r="CC4" s="277" t="s">
        <v>775</v>
      </c>
      <c r="CD4" s="277" t="s">
        <v>77</v>
      </c>
      <c r="CE4" s="277" t="s">
        <v>210</v>
      </c>
      <c r="CF4" s="277" t="s">
        <v>78</v>
      </c>
      <c r="CG4" s="277" t="s">
        <v>139</v>
      </c>
      <c r="CH4" s="277" t="s">
        <v>79</v>
      </c>
      <c r="CI4" s="277" t="s">
        <v>80</v>
      </c>
      <c r="CJ4" s="277" t="s">
        <v>772</v>
      </c>
      <c r="CK4" s="277" t="s">
        <v>773</v>
      </c>
    </row>
    <row r="5" spans="1:90">
      <c r="A5" s="273">
        <v>1981</v>
      </c>
      <c r="B5" s="96">
        <f>'1'!I6</f>
        <v>0.25226719979436601</v>
      </c>
      <c r="C5" s="96">
        <f>'1'!K6</f>
        <v>0.32253212432874179</v>
      </c>
      <c r="D5" s="96">
        <f>'2'!I6</f>
        <v>0.43317905562780556</v>
      </c>
      <c r="E5" s="96">
        <f>'2'!K6</f>
        <v>0.88724338719602769</v>
      </c>
      <c r="F5" s="96">
        <f>'3'!D5</f>
        <v>0.62147861774853719</v>
      </c>
      <c r="G5" s="96">
        <f>'8'!F4</f>
        <v>0.62488106627047169</v>
      </c>
      <c r="H5" s="96">
        <f>SUM(B5,D5,G5)/3</f>
        <v>0.43677577389754774</v>
      </c>
      <c r="I5" s="96">
        <f>SUM(C5,E5,G5)/3</f>
        <v>0.61155219259841376</v>
      </c>
      <c r="J5" s="96">
        <f>'1'!S6</f>
        <v>8.3333333333333301E-2</v>
      </c>
      <c r="K5" s="96">
        <f>'1'!U6</f>
        <v>8.3333333333332774E-2</v>
      </c>
      <c r="L5" s="96">
        <f>'2'!S6</f>
        <v>0.36608188956851417</v>
      </c>
      <c r="M5" s="96">
        <f>'2'!U6</f>
        <v>0.88002490024117197</v>
      </c>
      <c r="N5" s="96">
        <f>'3'!G5</f>
        <v>0.37790801812749059</v>
      </c>
      <c r="O5" s="96">
        <f>'8'!K4</f>
        <v>0.37538373609896852</v>
      </c>
      <c r="P5" s="96">
        <f>SUM(J5,L5,O5)/3</f>
        <v>0.27493298633360536</v>
      </c>
      <c r="Q5" s="96">
        <f>SUM(K5,M5,O5)/3</f>
        <v>0.44624732322449107</v>
      </c>
      <c r="R5" s="96">
        <f>'1'!AC6</f>
        <v>0.19567147946863875</v>
      </c>
      <c r="S5" s="96">
        <f>'1'!AE6</f>
        <v>0.24900810383157251</v>
      </c>
      <c r="T5" s="96">
        <f>'2'!AC6</f>
        <v>0.30408284588227685</v>
      </c>
      <c r="U5" s="96">
        <f>'2'!AE6</f>
        <v>0.87163363608223265</v>
      </c>
      <c r="V5" s="96">
        <f>'3'!J5</f>
        <v>0.41824976277152237</v>
      </c>
      <c r="W5" s="96">
        <f>'8'!P4</f>
        <v>0.39255053272244722</v>
      </c>
      <c r="X5" s="96">
        <f>SUM(R5,T5,W5)/3</f>
        <v>0.29743495269112091</v>
      </c>
      <c r="Y5" s="96">
        <f>SUM(S5,U5,W5)/3</f>
        <v>0.50439742421208411</v>
      </c>
      <c r="Z5" s="96">
        <f>'1'!AM6</f>
        <v>0.26393547181489929</v>
      </c>
      <c r="AA5" s="96">
        <f>'1'!AO6</f>
        <v>0.33699749359133219</v>
      </c>
      <c r="AB5" s="96">
        <f>'2'!AM6</f>
        <v>0.33031435702035156</v>
      </c>
      <c r="AC5" s="96">
        <f>'2'!AO6</f>
        <v>0.87544003383432567</v>
      </c>
      <c r="AD5" s="96">
        <f>'3'!M5</f>
        <v>0.51758748105818153</v>
      </c>
      <c r="AE5" s="96">
        <f>'8'!U4</f>
        <v>0.55783167058712757</v>
      </c>
      <c r="AF5" s="96">
        <f>SUM(Z5,AB5,AE5)/3</f>
        <v>0.38402716647412616</v>
      </c>
      <c r="AG5" s="96">
        <f>SUM(AA5,AC5,AE5)/3</f>
        <v>0.59008973267092846</v>
      </c>
      <c r="AH5" s="96">
        <f>'1'!AW6</f>
        <v>0.12669758564399911</v>
      </c>
      <c r="AI5" s="96">
        <f>'1'!AY6</f>
        <v>0.15080721864638874</v>
      </c>
      <c r="AJ5" s="96">
        <f>'2'!AW6</f>
        <v>0.38095690969891871</v>
      </c>
      <c r="AK5" s="96">
        <f>'2'!AY6</f>
        <v>0.8817630083025606</v>
      </c>
      <c r="AL5" s="96">
        <f>'3'!P5</f>
        <v>0.32890239270223937</v>
      </c>
      <c r="AM5" s="96">
        <f>'8'!Z4</f>
        <v>0.49741921996629446</v>
      </c>
      <c r="AN5" s="96">
        <f>SUM(AH5,AJ5,AM5)/3</f>
        <v>0.33502457176973738</v>
      </c>
      <c r="AO5" s="96">
        <f>SUM(AI5,AK5,AM5)/3</f>
        <v>0.50999648230508132</v>
      </c>
      <c r="AP5" s="96">
        <f>'1'!BG6</f>
        <v>0.16850992140474236</v>
      </c>
      <c r="AQ5" s="96">
        <f>'1'!BI6</f>
        <v>0.21155825350365545</v>
      </c>
      <c r="AR5" s="96">
        <f>'2'!BG6</f>
        <v>0.38462408807685838</v>
      </c>
      <c r="AS5" s="96">
        <f>'2'!BI6</f>
        <v>0.88217815672951017</v>
      </c>
      <c r="AT5" s="96">
        <f>'3'!S5</f>
        <v>0.57989780405440894</v>
      </c>
      <c r="AU5" s="96">
        <f>'8'!AE4</f>
        <v>0.565256533772034</v>
      </c>
      <c r="AV5" s="96">
        <f>SUM(AP5,AR5,AU5)/3</f>
        <v>0.37279684775121158</v>
      </c>
      <c r="AW5" s="96">
        <f>SUM(AQ5,AS5,AU5)/3</f>
        <v>0.55299764800173323</v>
      </c>
      <c r="AX5" s="96">
        <f>'1'!BQ6</f>
        <v>0.2568669684373322</v>
      </c>
      <c r="AY5" s="96">
        <f>'1'!BS6</f>
        <v>0.3282612859046628</v>
      </c>
      <c r="AZ5" s="96">
        <f>'2'!BQ6</f>
        <v>0.41729610214991747</v>
      </c>
      <c r="BA5" s="96">
        <f>'2'!BS6</f>
        <v>0.88566829662095603</v>
      </c>
      <c r="BB5" s="96">
        <f>'3'!V5</f>
        <v>0.74543552363741483</v>
      </c>
      <c r="BC5" s="96">
        <f>'8'!AJ4</f>
        <v>0.67325921051008364</v>
      </c>
      <c r="BD5" s="96">
        <f>SUM(AX5,AZ5,BC5)/3</f>
        <v>0.44914076036577777</v>
      </c>
      <c r="BE5" s="96">
        <f>SUM(AY5,BA5,BC5)/3</f>
        <v>0.62906293101190081</v>
      </c>
      <c r="BF5" s="96">
        <f>'1'!CA6</f>
        <v>0.2178587739207882</v>
      </c>
      <c r="BG5" s="96">
        <f>'1'!CC6</f>
        <v>0.27852440485066476</v>
      </c>
      <c r="BH5" s="96">
        <f>'2'!CA6</f>
        <v>0.4320960262532309</v>
      </c>
      <c r="BI5" s="96">
        <f>'2'!CC6</f>
        <v>0.8871382787996438</v>
      </c>
      <c r="BJ5" s="96">
        <f>'3'!Y5</f>
        <v>0.47766206031409897</v>
      </c>
      <c r="BK5" s="96">
        <f>'8'!AO4</f>
        <v>0.60145340521158519</v>
      </c>
      <c r="BL5" s="96">
        <f>SUM(BF5,BH5,BK5)/3</f>
        <v>0.41713606846186807</v>
      </c>
      <c r="BM5" s="96">
        <f>SUM(BG5,BI5,BK5)/3</f>
        <v>0.58903869628729788</v>
      </c>
      <c r="BN5" s="96">
        <f>'1'!CK6</f>
        <v>0.28030602800162385</v>
      </c>
      <c r="BO5" s="96">
        <f>'1'!CM6</f>
        <v>0.3569224540029482</v>
      </c>
      <c r="BP5" s="96">
        <f>'2'!CK6</f>
        <v>0.54168637672904196</v>
      </c>
      <c r="BQ5" s="96">
        <f>'2'!CM6</f>
        <v>0.8964014060345763</v>
      </c>
      <c r="BR5" s="96">
        <f>'3'!AB5</f>
        <v>0.3491890209982389</v>
      </c>
      <c r="BS5" s="96">
        <f>'8'!AT4</f>
        <v>0.7097382420088425</v>
      </c>
      <c r="BT5" s="96">
        <f>SUM(BN5,BP5,BS5)/3</f>
        <v>0.51057688224650277</v>
      </c>
      <c r="BU5" s="96">
        <f>SUM(BO5,BQ5,BS5)/3</f>
        <v>0.65435403401545567</v>
      </c>
      <c r="BV5" s="96">
        <f>'1'!CU6</f>
        <v>0.4076478342334327</v>
      </c>
      <c r="BW5" s="96">
        <f>'1'!CW6</f>
        <v>0.49892566442194403</v>
      </c>
      <c r="BX5" s="96">
        <f>'2'!CU6</f>
        <v>0.7098416538751765</v>
      </c>
      <c r="BY5" s="96">
        <f>'2'!CW6</f>
        <v>0.9069959361108153</v>
      </c>
      <c r="BZ5" s="96">
        <f>'3'!AE5</f>
        <v>0.6911324307158111</v>
      </c>
      <c r="CA5" s="96">
        <f>'8'!AY4</f>
        <v>0.70472058708477769</v>
      </c>
      <c r="CB5" s="96">
        <f>SUM(BV5,BX5,CA5)/3</f>
        <v>0.60740335839779569</v>
      </c>
      <c r="CC5" s="96">
        <f>SUM(BW5,BY5,CA5)/3</f>
        <v>0.70354739587251236</v>
      </c>
      <c r="CD5" s="96">
        <f>'1'!DE6</f>
        <v>0.31781649213223989</v>
      </c>
      <c r="CE5" s="96">
        <f>'1'!DG6</f>
        <v>0.40103733010133691</v>
      </c>
      <c r="CF5" s="96">
        <f>'2'!DE6</f>
        <v>0.44550356309696837</v>
      </c>
      <c r="CG5" s="96">
        <f>'2'!DG6</f>
        <v>0.88841707844530415</v>
      </c>
      <c r="CH5" s="96">
        <f>'3'!AH5</f>
        <v>0.66351240264870082</v>
      </c>
      <c r="CI5" s="96">
        <f>'8'!BD4</f>
        <v>0.59187476002105999</v>
      </c>
      <c r="CJ5" s="96">
        <f>SUM(CD5,CF5,CI5)/3</f>
        <v>0.45173160508342275</v>
      </c>
      <c r="CK5" s="96">
        <f>SUM(CE5,CG5,CI5)/3</f>
        <v>0.62710972285590039</v>
      </c>
    </row>
    <row r="6" spans="1:90">
      <c r="A6" s="273">
        <v>1982</v>
      </c>
      <c r="B6" s="96">
        <f>'1'!I7</f>
        <v>0.21931621716759123</v>
      </c>
      <c r="C6" s="96">
        <f>'1'!K7</f>
        <v>0.28043105545873415</v>
      </c>
      <c r="D6" s="96">
        <f>'2'!I7</f>
        <v>0.42543003979917798</v>
      </c>
      <c r="E6" s="96">
        <f>'2'!K7</f>
        <v>0.88648406624640352</v>
      </c>
      <c r="F6" s="96">
        <f>'3'!D6</f>
        <v>0.6139734220082611</v>
      </c>
      <c r="G6" s="96">
        <f>'8'!F5</f>
        <v>0.59207747925713405</v>
      </c>
      <c r="H6" s="96">
        <f t="shared" ref="H6:H34" si="0">SUM(B6,D6,G6)/3</f>
        <v>0.41227457874130113</v>
      </c>
      <c r="I6" s="96">
        <f t="shared" ref="I6:I34" si="1">SUM(C6,E6,G6)/3</f>
        <v>0.58633086698742387</v>
      </c>
      <c r="J6" s="96">
        <f>'1'!S7</f>
        <v>8.6283572289789903E-2</v>
      </c>
      <c r="K6" s="96">
        <f>'1'!U7</f>
        <v>8.8081424209872139E-2</v>
      </c>
      <c r="L6" s="96">
        <f>'2'!S7</f>
        <v>0.35903032170486227</v>
      </c>
      <c r="M6" s="96">
        <f>'2'!U7</f>
        <v>0.87916873304873511</v>
      </c>
      <c r="N6" s="96">
        <f>'3'!G6</f>
        <v>0.33492988053743422</v>
      </c>
      <c r="O6" s="96">
        <f>'8'!K5</f>
        <v>0.37683754244363771</v>
      </c>
      <c r="P6" s="96">
        <f t="shared" ref="P6:P34" si="2">SUM(J6,L6,O6)/3</f>
        <v>0.27405047881276329</v>
      </c>
      <c r="Q6" s="96">
        <f t="shared" ref="Q6:Q34" si="3">SUM(K6,M6,O6)/3</f>
        <v>0.44802923323408161</v>
      </c>
      <c r="R6" s="96">
        <f>'1'!AC7</f>
        <v>0.17704144722856729</v>
      </c>
      <c r="S6" s="96">
        <f>'1'!AE7</f>
        <v>0.22348370090886935</v>
      </c>
      <c r="T6" s="96">
        <f>'2'!AC7</f>
        <v>0.30485719227136648</v>
      </c>
      <c r="U6" s="96">
        <f>'2'!AE7</f>
        <v>0.87175234287415093</v>
      </c>
      <c r="V6" s="96">
        <f>'3'!J6</f>
        <v>0.5556396130476593</v>
      </c>
      <c r="W6" s="96">
        <f>'8'!P5</f>
        <v>0.4538885617275274</v>
      </c>
      <c r="X6" s="96">
        <f t="shared" ref="X6:X34" si="4">SUM(R6,T6,W6)/3</f>
        <v>0.31192906707582041</v>
      </c>
      <c r="Y6" s="96">
        <f t="shared" ref="Y6:Y34" si="5">SUM(S6,U6,W6)/3</f>
        <v>0.51637486850351588</v>
      </c>
      <c r="Z6" s="96">
        <f>'1'!AM7</f>
        <v>0.25065996235113414</v>
      </c>
      <c r="AA6" s="96">
        <f>'1'!AO7</f>
        <v>0.32052195469479516</v>
      </c>
      <c r="AB6" s="96">
        <f>'2'!AM7</f>
        <v>0.32558454079920413</v>
      </c>
      <c r="AC6" s="96">
        <f>'2'!AO7</f>
        <v>0.87478453280866264</v>
      </c>
      <c r="AD6" s="96">
        <f>'3'!M6</f>
        <v>0.49947613482415631</v>
      </c>
      <c r="AE6" s="96">
        <f>'8'!U5</f>
        <v>0.5750031828436768</v>
      </c>
      <c r="AF6" s="96">
        <f t="shared" ref="AF6:AF34" si="6">SUM(Z6,AB6,AE6)/3</f>
        <v>0.3837492286646717</v>
      </c>
      <c r="AG6" s="96">
        <f t="shared" ref="AG6:AG34" si="7">SUM(AA6,AC6,AE6)/3</f>
        <v>0.59010322344904487</v>
      </c>
      <c r="AH6" s="96">
        <f>'1'!AW7</f>
        <v>0.12214141458307244</v>
      </c>
      <c r="AI6" s="96">
        <f>'1'!AY7</f>
        <v>0.14394247530208673</v>
      </c>
      <c r="AJ6" s="96">
        <f>'2'!AW7</f>
        <v>0.36968229137589903</v>
      </c>
      <c r="AK6" s="96">
        <f>'2'!AY7</f>
        <v>0.88045384435798624</v>
      </c>
      <c r="AL6" s="96">
        <f>'3'!P6</f>
        <v>0.33506270357822354</v>
      </c>
      <c r="AM6" s="96">
        <f>'8'!Z5</f>
        <v>0.4551016706784759</v>
      </c>
      <c r="AN6" s="96">
        <f t="shared" ref="AN6:AN34" si="8">SUM(AH6,AJ6,AM6)/3</f>
        <v>0.31564179221248245</v>
      </c>
      <c r="AO6" s="96">
        <f t="shared" ref="AO6:AO34" si="9">SUM(AI6,AK6,AM6)/3</f>
        <v>0.49316599677951628</v>
      </c>
      <c r="AP6" s="96">
        <f>'1'!BG7</f>
        <v>0.14229894764441897</v>
      </c>
      <c r="AQ6" s="96">
        <f>'1'!BI7</f>
        <v>0.17393914493949902</v>
      </c>
      <c r="AR6" s="96">
        <f>'2'!BG7</f>
        <v>0.38302315772469142</v>
      </c>
      <c r="AS6" s="96">
        <f>'2'!BI7</f>
        <v>0.88199754595004098</v>
      </c>
      <c r="AT6" s="96">
        <f>'3'!S6</f>
        <v>0.61051503411282793</v>
      </c>
      <c r="AU6" s="96">
        <f>'8'!AE5</f>
        <v>0.55694596648753647</v>
      </c>
      <c r="AV6" s="96">
        <f t="shared" ref="AV6:AV34" si="10">SUM(AP6,AR6,AU6)/3</f>
        <v>0.36075602395221562</v>
      </c>
      <c r="AW6" s="96">
        <f t="shared" ref="AW6:AW34" si="11">SUM(AQ6,AS6,AU6)/3</f>
        <v>0.53762755245902549</v>
      </c>
      <c r="AX6" s="96">
        <f>'1'!BQ7</f>
        <v>0.22563885550166726</v>
      </c>
      <c r="AY6" s="96">
        <f>'1'!BS7</f>
        <v>0.288657717069981</v>
      </c>
      <c r="AZ6" s="96">
        <f>'2'!BQ7</f>
        <v>0.4144722171417311</v>
      </c>
      <c r="BA6" s="96">
        <f>'2'!BS7</f>
        <v>0.88538042939051675</v>
      </c>
      <c r="BB6" s="96">
        <f>'3'!V6</f>
        <v>0.71842297061847804</v>
      </c>
      <c r="BC6" s="96">
        <f>'8'!AJ5</f>
        <v>0.62294543865260066</v>
      </c>
      <c r="BD6" s="96">
        <f t="shared" ref="BD6:BD34" si="12">SUM(AX6,AZ6,BC6)/3</f>
        <v>0.42101883709866633</v>
      </c>
      <c r="BE6" s="96">
        <f t="shared" ref="BE6:BE34" si="13">SUM(AY6,BA6,BC6)/3</f>
        <v>0.59899452837103284</v>
      </c>
      <c r="BF6" s="96">
        <f>'1'!CA7</f>
        <v>0.21580145158131159</v>
      </c>
      <c r="BG6" s="96">
        <f>'1'!CC7</f>
        <v>0.27582634926072191</v>
      </c>
      <c r="BH6" s="96">
        <f>'2'!CA7</f>
        <v>0.42550858262881514</v>
      </c>
      <c r="BI6" s="96">
        <f>'2'!CC7</f>
        <v>0.88649184855490959</v>
      </c>
      <c r="BJ6" s="96">
        <f>'3'!Y6</f>
        <v>0.49104826719533634</v>
      </c>
      <c r="BK6" s="96">
        <f>'8'!AO5</f>
        <v>0.61556341302274464</v>
      </c>
      <c r="BL6" s="96">
        <f t="shared" ref="BL6:BL34" si="14">SUM(BF6,BH6,BK6)/3</f>
        <v>0.41895781574429042</v>
      </c>
      <c r="BM6" s="96">
        <f t="shared" ref="BM6:BM34" si="15">SUM(BG6,BI6,BK6)/3</f>
        <v>0.59262720361279209</v>
      </c>
      <c r="BN6" s="96">
        <f>'1'!CK7</f>
        <v>0.23266366509923009</v>
      </c>
      <c r="BO6" s="96">
        <f>'1'!CM7</f>
        <v>0.29771393068481156</v>
      </c>
      <c r="BP6" s="96">
        <f>'2'!CK7</f>
        <v>0.52857354244700361</v>
      </c>
      <c r="BQ6" s="96">
        <f>'2'!CM7</f>
        <v>0.89541742954469639</v>
      </c>
      <c r="BR6" s="96">
        <f>'3'!AB6</f>
        <v>0.50437175729481698</v>
      </c>
      <c r="BS6" s="96">
        <f>'8'!AT5</f>
        <v>0.75198737199259313</v>
      </c>
      <c r="BT6" s="96">
        <f t="shared" ref="BT6:BT34" si="16">SUM(BN6,BP6,BS6)/3</f>
        <v>0.50440819317960894</v>
      </c>
      <c r="BU6" s="96">
        <f t="shared" ref="BU6:BU34" si="17">SUM(BO6,BQ6,BS6)/3</f>
        <v>0.64837291074070036</v>
      </c>
      <c r="BV6" s="96">
        <f>'1'!CU7</f>
        <v>0.37353666853620487</v>
      </c>
      <c r="BW6" s="96">
        <f>'1'!CW7</f>
        <v>0.46295111560345176</v>
      </c>
      <c r="BX6" s="96">
        <f>'2'!CU7</f>
        <v>0.70251516293443661</v>
      </c>
      <c r="BY6" s="96">
        <f>'2'!CW7</f>
        <v>0.90659716688674419</v>
      </c>
      <c r="BZ6" s="96">
        <f>'3'!AE6</f>
        <v>0.69813810529421472</v>
      </c>
      <c r="CA6" s="96">
        <f>'8'!AY5</f>
        <v>0.63762358633101046</v>
      </c>
      <c r="CB6" s="96">
        <f t="shared" ref="CB6:CB34" si="18">SUM(BV6,BX6,CA6)/3</f>
        <v>0.5712251392672173</v>
      </c>
      <c r="CC6" s="96">
        <f t="shared" ref="CC6:CC34" si="19">SUM(BW6,BY6,CA6)/3</f>
        <v>0.66905728960706889</v>
      </c>
      <c r="CD6" s="96">
        <f>'1'!DE7</f>
        <v>0.26672433951141256</v>
      </c>
      <c r="CE6" s="96">
        <f>'1'!DG7</f>
        <v>0.34042202486375034</v>
      </c>
      <c r="CF6" s="96">
        <f>'2'!DE7</f>
        <v>0.43208238592423337</v>
      </c>
      <c r="CG6" s="96">
        <f>'2'!DG7</f>
        <v>0.88713695292043859</v>
      </c>
      <c r="CH6" s="96">
        <f>'3'!AH6</f>
        <v>0.55629232520037719</v>
      </c>
      <c r="CI6" s="96">
        <f>'8'!BD5</f>
        <v>0.53833352019244285</v>
      </c>
      <c r="CJ6" s="96">
        <f t="shared" ref="CJ6:CJ34" si="20">SUM(CD6,CF6,CI6)/3</f>
        <v>0.41238008187602954</v>
      </c>
      <c r="CK6" s="96">
        <f t="shared" ref="CK6:CK34" si="21">SUM(CE6,CG6,CI6)/3</f>
        <v>0.58863083265887728</v>
      </c>
    </row>
    <row r="7" spans="1:90">
      <c r="A7" s="273">
        <v>1983</v>
      </c>
      <c r="B7" s="96">
        <f>'1'!I8</f>
        <v>0.23685072494335888</v>
      </c>
      <c r="C7" s="96">
        <f>'1'!K8</f>
        <v>0.30307036656650782</v>
      </c>
      <c r="D7" s="96">
        <f>'2'!I8</f>
        <v>0.42860973394008861</v>
      </c>
      <c r="E7" s="96">
        <f>'2'!K8</f>
        <v>0.88679770270883318</v>
      </c>
      <c r="F7" s="96">
        <f>'3'!D7</f>
        <v>0.58674634908808909</v>
      </c>
      <c r="G7" s="96">
        <f>'8'!F6</f>
        <v>0.56729004078668877</v>
      </c>
      <c r="H7" s="96">
        <f t="shared" si="0"/>
        <v>0.41091683322337874</v>
      </c>
      <c r="I7" s="96">
        <f t="shared" si="1"/>
        <v>0.58571937002067653</v>
      </c>
      <c r="J7" s="96">
        <f>'1'!S8</f>
        <v>0.10022457981419104</v>
      </c>
      <c r="K7" s="96">
        <f>'1'!U8</f>
        <v>0.1101975351982564</v>
      </c>
      <c r="L7" s="96">
        <f>'2'!S8</f>
        <v>0.35588875178225005</v>
      </c>
      <c r="M7" s="96">
        <f>'2'!U8</f>
        <v>0.87878022360867336</v>
      </c>
      <c r="N7" s="96">
        <f>'3'!G7</f>
        <v>0.16626213592233013</v>
      </c>
      <c r="O7" s="96">
        <f>'8'!K6</f>
        <v>0.29074144793877454</v>
      </c>
      <c r="P7" s="96">
        <f t="shared" si="2"/>
        <v>0.24895159317840521</v>
      </c>
      <c r="Q7" s="96">
        <f t="shared" si="3"/>
        <v>0.42657306891523472</v>
      </c>
      <c r="R7" s="96">
        <f>'1'!AC8</f>
        <v>0.18639307034368302</v>
      </c>
      <c r="S7" s="96">
        <f>'1'!AE8</f>
        <v>0.23638312734799211</v>
      </c>
      <c r="T7" s="96">
        <f>'2'!AC8</f>
        <v>0.30702881832461937</v>
      </c>
      <c r="U7" s="96">
        <f>'2'!AE8</f>
        <v>0.87208305117898233</v>
      </c>
      <c r="V7" s="96">
        <f>'3'!J7</f>
        <v>0.65921266462480022</v>
      </c>
      <c r="W7" s="96">
        <f>'8'!P6</f>
        <v>0.46628972952213338</v>
      </c>
      <c r="X7" s="96">
        <f t="shared" si="4"/>
        <v>0.31990387273014526</v>
      </c>
      <c r="Y7" s="96">
        <f t="shared" si="5"/>
        <v>0.52491863601636923</v>
      </c>
      <c r="Z7" s="96">
        <f>'1'!AM8</f>
        <v>0.25067984664842768</v>
      </c>
      <c r="AA7" s="96">
        <f>'1'!AO8</f>
        <v>0.32054685037273539</v>
      </c>
      <c r="AB7" s="96">
        <f>'2'!AM8</f>
        <v>0.32579440037620305</v>
      </c>
      <c r="AC7" s="96">
        <f>'2'!AO8</f>
        <v>0.87481388735964583</v>
      </c>
      <c r="AD7" s="96">
        <f>'3'!M7</f>
        <v>0.53271741702644793</v>
      </c>
      <c r="AE7" s="96">
        <f>'8'!U6</f>
        <v>0.56411338083428064</v>
      </c>
      <c r="AF7" s="96">
        <f t="shared" si="6"/>
        <v>0.38019587595297044</v>
      </c>
      <c r="AG7" s="96">
        <f t="shared" si="7"/>
        <v>0.58649137285555397</v>
      </c>
      <c r="AH7" s="96">
        <f>'1'!AW8</f>
        <v>0.15169251425337696</v>
      </c>
      <c r="AI7" s="96">
        <f>'1'!AY8</f>
        <v>0.18759582392754287</v>
      </c>
      <c r="AJ7" s="96">
        <f>'2'!AW8</f>
        <v>0.36339038446769367</v>
      </c>
      <c r="AK7" s="96">
        <f>'2'!AY8</f>
        <v>0.87970065714238066</v>
      </c>
      <c r="AL7" s="96">
        <f>'3'!P7</f>
        <v>0.26539084828318371</v>
      </c>
      <c r="AM7" s="96">
        <f>'8'!Z6</f>
        <v>0.38262720130467809</v>
      </c>
      <c r="AN7" s="96">
        <f t="shared" si="8"/>
        <v>0.29923670000858288</v>
      </c>
      <c r="AO7" s="96">
        <f t="shared" si="9"/>
        <v>0.48330789412486719</v>
      </c>
      <c r="AP7" s="96">
        <f>'1'!BG8</f>
        <v>0.16221877140165186</v>
      </c>
      <c r="AQ7" s="96">
        <f>'1'!BI8</f>
        <v>0.20266597679131235</v>
      </c>
      <c r="AR7" s="96">
        <f>'2'!BG8</f>
        <v>0.38470952292897898</v>
      </c>
      <c r="AS7" s="96">
        <f>'2'!BI8</f>
        <v>0.8821877681669269</v>
      </c>
      <c r="AT7" s="96">
        <f>'3'!S7</f>
        <v>0.61134936986438837</v>
      </c>
      <c r="AU7" s="96">
        <f>'8'!AE6</f>
        <v>0.56542457307344607</v>
      </c>
      <c r="AV7" s="96">
        <f t="shared" si="10"/>
        <v>0.37078428913469236</v>
      </c>
      <c r="AW7" s="96">
        <f t="shared" si="11"/>
        <v>0.55009277267722834</v>
      </c>
      <c r="AX7" s="96">
        <f>'1'!BQ8</f>
        <v>0.24739659913745868</v>
      </c>
      <c r="AY7" s="96">
        <f>'1'!BS8</f>
        <v>0.31642712984045751</v>
      </c>
      <c r="AZ7" s="96">
        <f>'2'!BQ8</f>
        <v>0.41454089034952935</v>
      </c>
      <c r="BA7" s="96">
        <f>'2'!BS8</f>
        <v>0.88538745902538929</v>
      </c>
      <c r="BB7" s="96">
        <f>'3'!V7</f>
        <v>0.66320954661048215</v>
      </c>
      <c r="BC7" s="96">
        <f>'8'!AJ6</f>
        <v>0.58631717504771008</v>
      </c>
      <c r="BD7" s="96">
        <f t="shared" si="12"/>
        <v>0.41608488817823269</v>
      </c>
      <c r="BE7" s="96">
        <f t="shared" si="13"/>
        <v>0.596043921304519</v>
      </c>
      <c r="BF7" s="96">
        <f>'1'!CA8</f>
        <v>0.23302181606864925</v>
      </c>
      <c r="BG7" s="96">
        <f>'1'!CC8</f>
        <v>0.29817330901680816</v>
      </c>
      <c r="BH7" s="96">
        <f>'2'!CA8</f>
        <v>0.42202596089928363</v>
      </c>
      <c r="BI7" s="96">
        <f>'2'!CC8</f>
        <v>0.88614504951444562</v>
      </c>
      <c r="BJ7" s="96">
        <f>'3'!Y7</f>
        <v>0.55057245717809178</v>
      </c>
      <c r="BK7" s="96">
        <f>'8'!AO6</f>
        <v>0.52719823565207635</v>
      </c>
      <c r="BL7" s="96">
        <f t="shared" si="14"/>
        <v>0.39408200420666972</v>
      </c>
      <c r="BM7" s="96">
        <f t="shared" si="15"/>
        <v>0.57050553139444338</v>
      </c>
      <c r="BN7" s="96">
        <f>'1'!CK8</f>
        <v>0.22779992410431357</v>
      </c>
      <c r="BO7" s="96">
        <f>'1'!CM8</f>
        <v>0.29145306515050279</v>
      </c>
      <c r="BP7" s="96">
        <f>'2'!CK8</f>
        <v>0.53321556120838709</v>
      </c>
      <c r="BQ7" s="96">
        <f>'2'!CM8</f>
        <v>0.89576903773303307</v>
      </c>
      <c r="BR7" s="96">
        <f>'3'!AB7</f>
        <v>0.49608335198332376</v>
      </c>
      <c r="BS7" s="96">
        <f>'8'!AT6</f>
        <v>0.73687599557988304</v>
      </c>
      <c r="BT7" s="96">
        <f t="shared" si="16"/>
        <v>0.49929716029752785</v>
      </c>
      <c r="BU7" s="96">
        <f t="shared" si="17"/>
        <v>0.64136603282113969</v>
      </c>
      <c r="BV7" s="96">
        <f>'1'!CU8</f>
        <v>0.38247255075908498</v>
      </c>
      <c r="BW7" s="96">
        <f>'1'!CW8</f>
        <v>0.47250972272437242</v>
      </c>
      <c r="BX7" s="96">
        <f>'2'!CU8</f>
        <v>0.74293050611099698</v>
      </c>
      <c r="BY7" s="96">
        <f>'2'!CW8</f>
        <v>0.90874067965466898</v>
      </c>
      <c r="BZ7" s="96">
        <f>'3'!AE7</f>
        <v>0.5561407096310832</v>
      </c>
      <c r="CA7" s="96">
        <f>'8'!AY6</f>
        <v>0.56535880486925061</v>
      </c>
      <c r="CB7" s="96">
        <f t="shared" si="18"/>
        <v>0.56358728724644414</v>
      </c>
      <c r="CC7" s="96">
        <f t="shared" si="19"/>
        <v>0.64886973574943063</v>
      </c>
      <c r="CD7" s="96">
        <f>'1'!DE8</f>
        <v>0.26404375798024371</v>
      </c>
      <c r="CE7" s="96">
        <f>'1'!DG8</f>
        <v>0.33713069556275727</v>
      </c>
      <c r="CF7" s="96">
        <f>'2'!DE8</f>
        <v>0.42558549044146837</v>
      </c>
      <c r="CG7" s="96">
        <f>'2'!DG8</f>
        <v>0.88649946712923744</v>
      </c>
      <c r="CH7" s="96">
        <f>'3'!AH7</f>
        <v>0.61123177589859501</v>
      </c>
      <c r="CI7" s="96">
        <f>'8'!BD6</f>
        <v>0.55602782225229674</v>
      </c>
      <c r="CJ7" s="96">
        <f t="shared" si="20"/>
        <v>0.41521902355800294</v>
      </c>
      <c r="CK7" s="96">
        <f t="shared" si="21"/>
        <v>0.59321932831476387</v>
      </c>
    </row>
    <row r="8" spans="1:90">
      <c r="A8" s="273">
        <v>1984</v>
      </c>
      <c r="B8" s="96">
        <f>'1'!I9</f>
        <v>0.26244462649172778</v>
      </c>
      <c r="C8" s="96">
        <f>'1'!K9</f>
        <v>0.33516168508129435</v>
      </c>
      <c r="D8" s="96">
        <f>'2'!I9</f>
        <v>0.42770240466331982</v>
      </c>
      <c r="E8" s="96">
        <f>'2'!K9</f>
        <v>0.88670850166737147</v>
      </c>
      <c r="F8" s="96">
        <f>'3'!D8</f>
        <v>0.56229625673237649</v>
      </c>
      <c r="G8" s="96">
        <f>'8'!F7</f>
        <v>0.5858120373932697</v>
      </c>
      <c r="H8" s="96">
        <f t="shared" si="0"/>
        <v>0.42531968951610577</v>
      </c>
      <c r="I8" s="96">
        <f t="shared" si="1"/>
        <v>0.60256074138064519</v>
      </c>
      <c r="J8" s="96">
        <f>'1'!S9</f>
        <v>0.13388529057200449</v>
      </c>
      <c r="K8" s="96">
        <f>'1'!U9</f>
        <v>0.1615354521713212</v>
      </c>
      <c r="L8" s="96">
        <f>'2'!S9</f>
        <v>0.35845560254626641</v>
      </c>
      <c r="M8" s="96">
        <f>'2'!U9</f>
        <v>0.87909799104515307</v>
      </c>
      <c r="N8" s="96">
        <f>'3'!G8</f>
        <v>0.25649020414882628</v>
      </c>
      <c r="O8" s="96">
        <f>'8'!K7</f>
        <v>0.42723854977075698</v>
      </c>
      <c r="P8" s="96">
        <f t="shared" si="2"/>
        <v>0.30652648096300927</v>
      </c>
      <c r="Q8" s="96">
        <f t="shared" si="3"/>
        <v>0.48929066432907709</v>
      </c>
      <c r="R8" s="96">
        <f>'1'!AC9</f>
        <v>0.21941317227081822</v>
      </c>
      <c r="S8" s="96">
        <f>'1'!AE9</f>
        <v>0.28055775588905862</v>
      </c>
      <c r="T8" s="96">
        <f>'2'!AC9</f>
        <v>0.30724469920586378</v>
      </c>
      <c r="U8" s="96">
        <f>'2'!AE9</f>
        <v>0.87211575120738449</v>
      </c>
      <c r="V8" s="96">
        <f>'3'!J8</f>
        <v>0.60895180332353327</v>
      </c>
      <c r="W8" s="96">
        <f>'8'!P7</f>
        <v>0.54507945119456414</v>
      </c>
      <c r="X8" s="96">
        <f t="shared" si="4"/>
        <v>0.3572457742237487</v>
      </c>
      <c r="Y8" s="96">
        <f t="shared" si="5"/>
        <v>0.56591765276366912</v>
      </c>
      <c r="Z8" s="96">
        <f>'1'!AM9</f>
        <v>0.2967873952357537</v>
      </c>
      <c r="AA8" s="96">
        <f>'1'!AO9</f>
        <v>0.37656242997338274</v>
      </c>
      <c r="AB8" s="96">
        <f>'2'!AM9</f>
        <v>0.32832234708206753</v>
      </c>
      <c r="AC8" s="96">
        <f>'2'!AO9</f>
        <v>0.87516550633152768</v>
      </c>
      <c r="AD8" s="96">
        <f>'3'!M8</f>
        <v>0.52898561847179071</v>
      </c>
      <c r="AE8" s="96">
        <f>'8'!U7</f>
        <v>0.53023132754256463</v>
      </c>
      <c r="AF8" s="96">
        <f t="shared" si="6"/>
        <v>0.38511368995346196</v>
      </c>
      <c r="AG8" s="96">
        <f t="shared" si="7"/>
        <v>0.59398642128249168</v>
      </c>
      <c r="AH8" s="96">
        <f>'1'!AW9</f>
        <v>0.19025521370941822</v>
      </c>
      <c r="AI8" s="96">
        <f>'1'!AY9</f>
        <v>0.24165900303431301</v>
      </c>
      <c r="AJ8" s="96">
        <f>'2'!AW9</f>
        <v>0.360255507105114</v>
      </c>
      <c r="AK8" s="96">
        <f>'2'!AY9</f>
        <v>0.87931904974548714</v>
      </c>
      <c r="AL8" s="96">
        <f>'3'!P8</f>
        <v>0.36067204362543337</v>
      </c>
      <c r="AM8" s="96">
        <f>'8'!Z7</f>
        <v>0.45002385087974034</v>
      </c>
      <c r="AN8" s="96">
        <f t="shared" si="8"/>
        <v>0.33351152389809086</v>
      </c>
      <c r="AO8" s="96">
        <f t="shared" si="9"/>
        <v>0.52366730121984684</v>
      </c>
      <c r="AP8" s="96">
        <f>'1'!BG9</f>
        <v>0.19950901435384513</v>
      </c>
      <c r="AQ8" s="96">
        <f>'1'!BI9</f>
        <v>0.25418035749378043</v>
      </c>
      <c r="AR8" s="96">
        <f>'2'!BG9</f>
        <v>0.38582017899688986</v>
      </c>
      <c r="AS8" s="96">
        <f>'2'!BI9</f>
        <v>0.88231246983899148</v>
      </c>
      <c r="AT8" s="96">
        <f>'3'!S8</f>
        <v>0.53917356956374396</v>
      </c>
      <c r="AU8" s="96">
        <f>'8'!AE7</f>
        <v>0.5899802031752992</v>
      </c>
      <c r="AV8" s="96">
        <f t="shared" si="10"/>
        <v>0.39176979884201141</v>
      </c>
      <c r="AW8" s="96">
        <f t="shared" si="11"/>
        <v>0.575491010169357</v>
      </c>
      <c r="AX8" s="96">
        <f>'1'!BQ9</f>
        <v>0.2792125738309072</v>
      </c>
      <c r="AY8" s="96">
        <f>'1'!BS9</f>
        <v>0.35560473625498895</v>
      </c>
      <c r="AZ8" s="96">
        <f>'2'!BQ9</f>
        <v>0.4146861476077307</v>
      </c>
      <c r="BA8" s="96">
        <f>'2'!BS9</f>
        <v>0.8854023232764423</v>
      </c>
      <c r="BB8" s="96">
        <f>'3'!V8</f>
        <v>0.68343608382731069</v>
      </c>
      <c r="BC8" s="96">
        <f>'8'!AJ7</f>
        <v>0.61521932419086189</v>
      </c>
      <c r="BD8" s="96">
        <f t="shared" si="12"/>
        <v>0.43637268187649991</v>
      </c>
      <c r="BE8" s="96">
        <f t="shared" si="13"/>
        <v>0.61874212790743111</v>
      </c>
      <c r="BF8" s="96">
        <f>'1'!CA9</f>
        <v>0.27964774940433146</v>
      </c>
      <c r="BG8" s="96">
        <f>'1'!CC9</f>
        <v>0.35612938723923143</v>
      </c>
      <c r="BH8" s="96">
        <f>'2'!CA9</f>
        <v>0.4236253005772565</v>
      </c>
      <c r="BI8" s="96">
        <f>'2'!CC9</f>
        <v>0.88630475220508864</v>
      </c>
      <c r="BJ8" s="96">
        <f>'3'!Y8</f>
        <v>0.51226589460807936</v>
      </c>
      <c r="BK8" s="96">
        <f>'8'!AO7</f>
        <v>0.62577977344344105</v>
      </c>
      <c r="BL8" s="96">
        <f t="shared" si="14"/>
        <v>0.44301760780834298</v>
      </c>
      <c r="BM8" s="96">
        <f t="shared" si="15"/>
        <v>0.6227379709625871</v>
      </c>
      <c r="BN8" s="96">
        <f>'1'!CK9</f>
        <v>0.22198251819493001</v>
      </c>
      <c r="BO8" s="96">
        <f>'1'!CM9</f>
        <v>0.28390912447349959</v>
      </c>
      <c r="BP8" s="96">
        <f>'2'!CK9</f>
        <v>0.53989552819039688</v>
      </c>
      <c r="BQ8" s="96">
        <f>'2'!CM9</f>
        <v>0.89626869434156287</v>
      </c>
      <c r="BR8" s="96">
        <f>'3'!AB8</f>
        <v>0.3498563245553245</v>
      </c>
      <c r="BS8" s="96">
        <f>'8'!AT7</f>
        <v>0.68872820613680696</v>
      </c>
      <c r="BT8" s="96">
        <f t="shared" si="16"/>
        <v>0.483535417507378</v>
      </c>
      <c r="BU8" s="96">
        <f t="shared" si="17"/>
        <v>0.62296867498395647</v>
      </c>
      <c r="BV8" s="96">
        <f>'1'!CU9</f>
        <v>0.37777692673711716</v>
      </c>
      <c r="BW8" s="96">
        <f>'1'!CW9</f>
        <v>0.46749905180975992</v>
      </c>
      <c r="BX8" s="96">
        <f>'2'!CU9</f>
        <v>0.69028295521620064</v>
      </c>
      <c r="BY8" s="96">
        <f>'2'!CW9</f>
        <v>0.90592075245941317</v>
      </c>
      <c r="BZ8" s="96">
        <f>'3'!AE8</f>
        <v>0.49998480843504123</v>
      </c>
      <c r="CA8" s="96">
        <f>'8'!AY7</f>
        <v>0.5924563984977208</v>
      </c>
      <c r="CB8" s="96">
        <f t="shared" si="18"/>
        <v>0.55350542681701287</v>
      </c>
      <c r="CC8" s="96">
        <f t="shared" si="19"/>
        <v>0.65529206758896474</v>
      </c>
      <c r="CD8" s="96">
        <f>'1'!DE9</f>
        <v>0.26281103881371504</v>
      </c>
      <c r="CE8" s="96">
        <f>'1'!DG9</f>
        <v>0.33561321480170603</v>
      </c>
      <c r="CF8" s="96">
        <f>'2'!DE9</f>
        <v>0.41443035294268876</v>
      </c>
      <c r="CG8" s="96">
        <f>'2'!DG9</f>
        <v>0.88537614330626579</v>
      </c>
      <c r="CH8" s="96">
        <f>'3'!AH8</f>
        <v>0.54191371527193255</v>
      </c>
      <c r="CI8" s="96">
        <f>'8'!BD7</f>
        <v>0.50081512146284712</v>
      </c>
      <c r="CJ8" s="96">
        <f t="shared" si="20"/>
        <v>0.39268550440641697</v>
      </c>
      <c r="CK8" s="96">
        <f t="shared" si="21"/>
        <v>0.57393482652360628</v>
      </c>
    </row>
    <row r="9" spans="1:90">
      <c r="A9" s="273">
        <v>1985</v>
      </c>
      <c r="B9" s="96">
        <f>'1'!I10</f>
        <v>0.29113617339513048</v>
      </c>
      <c r="C9" s="96">
        <f>'1'!K10</f>
        <v>0.369874529598678</v>
      </c>
      <c r="D9" s="96">
        <f>'2'!I10</f>
        <v>0.42521507451041218</v>
      </c>
      <c r="E9" s="96">
        <f>'2'!K10</f>
        <v>0.88646275756507487</v>
      </c>
      <c r="F9" s="96">
        <f>'3'!D9</f>
        <v>0.6120260134206712</v>
      </c>
      <c r="G9" s="96">
        <f>'8'!F8</f>
        <v>0.59508872052527617</v>
      </c>
      <c r="H9" s="96">
        <f t="shared" si="0"/>
        <v>0.43714665614360632</v>
      </c>
      <c r="I9" s="96">
        <f t="shared" si="1"/>
        <v>0.61714200256300966</v>
      </c>
      <c r="J9" s="96">
        <f>'1'!S10</f>
        <v>0.16218591566112608</v>
      </c>
      <c r="K9" s="96">
        <f>'1'!U10</f>
        <v>0.20261931393176089</v>
      </c>
      <c r="L9" s="96">
        <f>'2'!S10</f>
        <v>0.35219946024553522</v>
      </c>
      <c r="M9" s="96">
        <f>'2'!U10</f>
        <v>0.87831822060161091</v>
      </c>
      <c r="N9" s="96">
        <f>'3'!G9</f>
        <v>0.21621155138692</v>
      </c>
      <c r="O9" s="96">
        <f>'8'!K8</f>
        <v>0.44536658355213093</v>
      </c>
      <c r="P9" s="96">
        <f t="shared" si="2"/>
        <v>0.31991731981959742</v>
      </c>
      <c r="Q9" s="96">
        <f t="shared" si="3"/>
        <v>0.50876803936183423</v>
      </c>
      <c r="R9" s="96">
        <f>'1'!AC10</f>
        <v>0.22833545407661465</v>
      </c>
      <c r="S9" s="96">
        <f>'1'!AE10</f>
        <v>0.29214448474830135</v>
      </c>
      <c r="T9" s="96">
        <f>'2'!AC10</f>
        <v>0.30751430843681282</v>
      </c>
      <c r="U9" s="96">
        <f>'2'!AE10</f>
        <v>0.87215654536111853</v>
      </c>
      <c r="V9" s="96">
        <f>'3'!J9</f>
        <v>0.67185399719256877</v>
      </c>
      <c r="W9" s="96">
        <f>'8'!P8</f>
        <v>0.51731785924954854</v>
      </c>
      <c r="X9" s="96">
        <f t="shared" si="4"/>
        <v>0.35105587392099197</v>
      </c>
      <c r="Y9" s="96">
        <f t="shared" si="5"/>
        <v>0.56053962978632288</v>
      </c>
      <c r="Z9" s="96">
        <f>'1'!AM10</f>
        <v>0.32543643265317879</v>
      </c>
      <c r="AA9" s="96">
        <f>'1'!AO10</f>
        <v>0.40975011293826052</v>
      </c>
      <c r="AB9" s="96">
        <f>'2'!AM10</f>
        <v>0.32362665038143484</v>
      </c>
      <c r="AC9" s="96">
        <f>'2'!AO10</f>
        <v>0.87450943697620742</v>
      </c>
      <c r="AD9" s="96">
        <f>'3'!M9</f>
        <v>0.53370168039564037</v>
      </c>
      <c r="AE9" s="96">
        <f>'8'!U8</f>
        <v>0.51773130230789455</v>
      </c>
      <c r="AF9" s="96">
        <f t="shared" si="6"/>
        <v>0.38893146178083599</v>
      </c>
      <c r="AG9" s="96">
        <f t="shared" si="7"/>
        <v>0.60066361740745411</v>
      </c>
      <c r="AH9" s="96">
        <f>'1'!AW10</f>
        <v>0.23551768895968758</v>
      </c>
      <c r="AI9" s="96">
        <f>'1'!AY10</f>
        <v>0.30136836235847947</v>
      </c>
      <c r="AJ9" s="96">
        <f>'2'!AW10</f>
        <v>0.35503724840927769</v>
      </c>
      <c r="AK9" s="96">
        <f>'2'!AY10</f>
        <v>0.87867414898969176</v>
      </c>
      <c r="AL9" s="96">
        <f>'3'!P9</f>
        <v>0.50888237674636971</v>
      </c>
      <c r="AM9" s="96">
        <f>'8'!Z8</f>
        <v>0.47388296811920166</v>
      </c>
      <c r="AN9" s="96">
        <f t="shared" si="8"/>
        <v>0.35481263516272232</v>
      </c>
      <c r="AO9" s="96">
        <f t="shared" si="9"/>
        <v>0.55130849315579089</v>
      </c>
      <c r="AP9" s="96">
        <f>'1'!BG10</f>
        <v>0.22158628263087857</v>
      </c>
      <c r="AQ9" s="96">
        <f>'1'!BI10</f>
        <v>0.28339307069145703</v>
      </c>
      <c r="AR9" s="96">
        <f>'2'!BG10</f>
        <v>0.38412152051870546</v>
      </c>
      <c r="AS9" s="96">
        <f>'2'!BI10</f>
        <v>0.88212156255200658</v>
      </c>
      <c r="AT9" s="96">
        <f>'3'!S9</f>
        <v>0.60442389174495303</v>
      </c>
      <c r="AU9" s="96">
        <f>'8'!AE8</f>
        <v>0.58599894551301657</v>
      </c>
      <c r="AV9" s="96">
        <f t="shared" si="10"/>
        <v>0.39723558288753358</v>
      </c>
      <c r="AW9" s="96">
        <f t="shared" si="11"/>
        <v>0.58383785958549339</v>
      </c>
      <c r="AX9" s="96">
        <f>'1'!BQ10</f>
        <v>0.30399281984763893</v>
      </c>
      <c r="AY9" s="96">
        <f>'1'!BS10</f>
        <v>0.3850208578287026</v>
      </c>
      <c r="AZ9" s="96">
        <f>'2'!BQ10</f>
        <v>0.41253172643587899</v>
      </c>
      <c r="BA9" s="96">
        <f>'2'!BS10</f>
        <v>0.88518118888192343</v>
      </c>
      <c r="BB9" s="96">
        <f>'3'!V9</f>
        <v>0.73796453705082399</v>
      </c>
      <c r="BC9" s="96">
        <f>'8'!AJ8</f>
        <v>0.63373269309060376</v>
      </c>
      <c r="BD9" s="96">
        <f t="shared" si="12"/>
        <v>0.45008574645804056</v>
      </c>
      <c r="BE9" s="96">
        <f t="shared" si="13"/>
        <v>0.63464491326707662</v>
      </c>
      <c r="BF9" s="96">
        <f>'1'!CA10</f>
        <v>0.32046978223348893</v>
      </c>
      <c r="BG9" s="96">
        <f>'1'!CC10</f>
        <v>0.40408037161073435</v>
      </c>
      <c r="BH9" s="96">
        <f>'2'!CA10</f>
        <v>0.41750844639323847</v>
      </c>
      <c r="BI9" s="96">
        <f>'2'!CC10</f>
        <v>0.88568984452581823</v>
      </c>
      <c r="BJ9" s="96">
        <f>'3'!Y9</f>
        <v>0.57184158587154765</v>
      </c>
      <c r="BK9" s="96">
        <f>'8'!AO8</f>
        <v>0.6138760825813705</v>
      </c>
      <c r="BL9" s="96">
        <f t="shared" si="14"/>
        <v>0.45061810373603262</v>
      </c>
      <c r="BM9" s="96">
        <f t="shared" si="15"/>
        <v>0.63454876623930767</v>
      </c>
      <c r="BN9" s="96">
        <f>'1'!CK10</f>
        <v>0.25630633558591892</v>
      </c>
      <c r="BO9" s="96">
        <f>'1'!CM10</f>
        <v>0.32756487470999668</v>
      </c>
      <c r="BP9" s="96">
        <f>'2'!CK10</f>
        <v>0.53171076235808745</v>
      </c>
      <c r="BQ9" s="96">
        <f>'2'!CM10</f>
        <v>0.89565545623268972</v>
      </c>
      <c r="BR9" s="96">
        <f>'3'!AB9</f>
        <v>0.28452580591514676</v>
      </c>
      <c r="BS9" s="96">
        <f>'8'!AT8</f>
        <v>0.6569600960412616</v>
      </c>
      <c r="BT9" s="96">
        <f t="shared" si="16"/>
        <v>0.48165906466175601</v>
      </c>
      <c r="BU9" s="96">
        <f t="shared" si="17"/>
        <v>0.62672680899464928</v>
      </c>
      <c r="BV9" s="96">
        <f>'1'!CU10</f>
        <v>0.41961141859458106</v>
      </c>
      <c r="BW9" s="96">
        <f>'1'!CW10</f>
        <v>0.51122200209350332</v>
      </c>
      <c r="BX9" s="96">
        <f>'2'!CU10</f>
        <v>0.67332128547181369</v>
      </c>
      <c r="BY9" s="96">
        <f>'2'!CW10</f>
        <v>0.90495989975946323</v>
      </c>
      <c r="BZ9" s="96">
        <f>'3'!AE9</f>
        <v>0.65448238639695222</v>
      </c>
      <c r="CA9" s="96">
        <f>'8'!AY8</f>
        <v>0.64082789635701454</v>
      </c>
      <c r="CB9" s="96">
        <f t="shared" si="18"/>
        <v>0.57792020014113643</v>
      </c>
      <c r="CC9" s="96">
        <f t="shared" si="19"/>
        <v>0.68566993273666033</v>
      </c>
      <c r="CD9" s="96">
        <f>'1'!DE10</f>
        <v>0.27918865234088336</v>
      </c>
      <c r="CE9" s="96">
        <f>'1'!DG10</f>
        <v>0.35557588778854249</v>
      </c>
      <c r="CF9" s="96">
        <f>'2'!DE10</f>
        <v>0.40947180095902586</v>
      </c>
      <c r="CG9" s="96">
        <f>'2'!DG10</f>
        <v>0.88486461137961869</v>
      </c>
      <c r="CH9" s="96">
        <f>'3'!AH9</f>
        <v>0.52165296890141877</v>
      </c>
      <c r="CI9" s="96">
        <f>'8'!BD8</f>
        <v>0.50157877104878124</v>
      </c>
      <c r="CJ9" s="96">
        <f t="shared" si="20"/>
        <v>0.39674640811623013</v>
      </c>
      <c r="CK9" s="96">
        <f t="shared" si="21"/>
        <v>0.58067309007231416</v>
      </c>
    </row>
    <row r="10" spans="1:90">
      <c r="A10" s="273">
        <v>1986</v>
      </c>
      <c r="B10" s="96">
        <f>'1'!I11</f>
        <v>0.30404023899145666</v>
      </c>
      <c r="C10" s="96">
        <f>'1'!K11</f>
        <v>0.38507627041716108</v>
      </c>
      <c r="D10" s="96">
        <f>'2'!I11</f>
        <v>0.41153276957784368</v>
      </c>
      <c r="E10" s="96">
        <f>'2'!K11</f>
        <v>0.88507816226473812</v>
      </c>
      <c r="F10" s="96">
        <f>'3'!D10</f>
        <v>0.63765283314509302</v>
      </c>
      <c r="G10" s="96">
        <f>'8'!F9</f>
        <v>0.58934197850501024</v>
      </c>
      <c r="H10" s="96">
        <f t="shared" si="0"/>
        <v>0.43497166235810353</v>
      </c>
      <c r="I10" s="96">
        <f t="shared" si="1"/>
        <v>0.61983213706230311</v>
      </c>
      <c r="J10" s="96">
        <f>'1'!S11</f>
        <v>0.18687577391241275</v>
      </c>
      <c r="K10" s="96">
        <f>'1'!U11</f>
        <v>0.23704415367601853</v>
      </c>
      <c r="L10" s="96">
        <f>'2'!S11</f>
        <v>0.35032413775421173</v>
      </c>
      <c r="M10" s="96">
        <f>'2'!U11</f>
        <v>0.87808094148237004</v>
      </c>
      <c r="N10" s="96">
        <f>'3'!G10</f>
        <v>0.3300342580667735</v>
      </c>
      <c r="O10" s="96">
        <f>'8'!K9</f>
        <v>0.51636358619438516</v>
      </c>
      <c r="P10" s="96">
        <f t="shared" si="2"/>
        <v>0.35118783262033659</v>
      </c>
      <c r="Q10" s="96">
        <f t="shared" si="3"/>
        <v>0.54382956045092457</v>
      </c>
      <c r="R10" s="96">
        <f>'1'!AC11</f>
        <v>0.24769480391835513</v>
      </c>
      <c r="S10" s="96">
        <f>'1'!AE11</f>
        <v>0.3168020584511459</v>
      </c>
      <c r="T10" s="96">
        <f>'2'!AC11</f>
        <v>0.30646687037777276</v>
      </c>
      <c r="U10" s="96">
        <f>'2'!AE11</f>
        <v>0.87199778327578159</v>
      </c>
      <c r="V10" s="96">
        <f>'3'!J10</f>
        <v>0.71614738671773792</v>
      </c>
      <c r="W10" s="96">
        <f>'8'!P9</f>
        <v>0.56778638825360161</v>
      </c>
      <c r="X10" s="96">
        <f t="shared" si="4"/>
        <v>0.37398268751657654</v>
      </c>
      <c r="Y10" s="96">
        <f t="shared" si="5"/>
        <v>0.58552874332684302</v>
      </c>
      <c r="Z10" s="96">
        <f>'1'!AM11</f>
        <v>0.34827064909159139</v>
      </c>
      <c r="AA10" s="96">
        <f>'1'!AO11</f>
        <v>0.43538341810782821</v>
      </c>
      <c r="AB10" s="96">
        <f>'2'!AM11</f>
        <v>0.32061555412295967</v>
      </c>
      <c r="AC10" s="96">
        <f>'2'!AO11</f>
        <v>0.87408195386683818</v>
      </c>
      <c r="AD10" s="96">
        <f>'3'!M10</f>
        <v>0.53172062530491904</v>
      </c>
      <c r="AE10" s="96">
        <f>'8'!U9</f>
        <v>0.47114729027395874</v>
      </c>
      <c r="AF10" s="96">
        <f t="shared" si="6"/>
        <v>0.38001116449616995</v>
      </c>
      <c r="AG10" s="96">
        <f t="shared" si="7"/>
        <v>0.59353755408287512</v>
      </c>
      <c r="AH10" s="96">
        <f>'1'!AW11</f>
        <v>0.2465790679276976</v>
      </c>
      <c r="AI10" s="96">
        <f>'1'!AY11</f>
        <v>0.3153984879734561</v>
      </c>
      <c r="AJ10" s="96">
        <f>'2'!AW11</f>
        <v>0.35332970540438774</v>
      </c>
      <c r="AK10" s="96">
        <f>'2'!AY11</f>
        <v>0.87846042923750267</v>
      </c>
      <c r="AL10" s="96">
        <f>'3'!P10</f>
        <v>0.55569186452911057</v>
      </c>
      <c r="AM10" s="96">
        <f>'8'!Z9</f>
        <v>0.47517002745822623</v>
      </c>
      <c r="AN10" s="96">
        <f t="shared" si="8"/>
        <v>0.35835960026343722</v>
      </c>
      <c r="AO10" s="96">
        <f t="shared" si="9"/>
        <v>0.55634298155639506</v>
      </c>
      <c r="AP10" s="96">
        <f>'1'!BG11</f>
        <v>0.24517198173607774</v>
      </c>
      <c r="AQ10" s="96">
        <f>'1'!BI11</f>
        <v>0.31362539689091146</v>
      </c>
      <c r="AR10" s="96">
        <f>'2'!BG11</f>
        <v>0.3860033870463464</v>
      </c>
      <c r="AS10" s="96">
        <f>'2'!BI11</f>
        <v>0.88233299597556514</v>
      </c>
      <c r="AT10" s="96">
        <f>'3'!S10</f>
        <v>0.599172786654253</v>
      </c>
      <c r="AU10" s="96">
        <f>'8'!AE9</f>
        <v>0.57183584319840164</v>
      </c>
      <c r="AV10" s="96">
        <f t="shared" si="10"/>
        <v>0.40100373732694194</v>
      </c>
      <c r="AW10" s="96">
        <f t="shared" si="11"/>
        <v>0.58926474535495943</v>
      </c>
      <c r="AX10" s="96">
        <f>'1'!BQ11</f>
        <v>0.31518781886216785</v>
      </c>
      <c r="AY10" s="96">
        <f>'1'!BS11</f>
        <v>0.39801272560974921</v>
      </c>
      <c r="AZ10" s="96">
        <f>'2'!BQ11</f>
        <v>0.4110105884237189</v>
      </c>
      <c r="BA10" s="96">
        <f>'2'!BS11</f>
        <v>0.88502418265661043</v>
      </c>
      <c r="BB10" s="96">
        <f>'3'!V10</f>
        <v>0.77206997548404011</v>
      </c>
      <c r="BC10" s="96">
        <f>'8'!AJ9</f>
        <v>0.63729206618313239</v>
      </c>
      <c r="BD10" s="96">
        <f t="shared" si="12"/>
        <v>0.45449682448967305</v>
      </c>
      <c r="BE10" s="96">
        <f t="shared" si="13"/>
        <v>0.64010965814983056</v>
      </c>
      <c r="BF10" s="96">
        <f>'1'!CA11</f>
        <v>0.34413760260776893</v>
      </c>
      <c r="BG10" s="96">
        <f>'1'!CC11</f>
        <v>0.43079550238573577</v>
      </c>
      <c r="BH10" s="96">
        <f>'2'!CA11</f>
        <v>0.41732772300461851</v>
      </c>
      <c r="BI10" s="96">
        <f>'2'!CC11</f>
        <v>0.88567150625586866</v>
      </c>
      <c r="BJ10" s="96">
        <f>'3'!Y10</f>
        <v>0.56817914337518438</v>
      </c>
      <c r="BK10" s="96">
        <f>'8'!AO9</f>
        <v>0.56553285862676705</v>
      </c>
      <c r="BL10" s="96">
        <f t="shared" si="14"/>
        <v>0.44233272807971818</v>
      </c>
      <c r="BM10" s="96">
        <f t="shared" si="15"/>
        <v>0.62733328908945707</v>
      </c>
      <c r="BN10" s="96">
        <f>'1'!CK11</f>
        <v>0.28888823907500477</v>
      </c>
      <c r="BO10" s="96">
        <f>'1'!CM11</f>
        <v>0.36720087386033962</v>
      </c>
      <c r="BP10" s="96">
        <f>'2'!CK11</f>
        <v>0.48686164293812478</v>
      </c>
      <c r="BQ10" s="96">
        <f>'2'!CM11</f>
        <v>0.89208277126063706</v>
      </c>
      <c r="BR10" s="96">
        <f>'3'!AB10</f>
        <v>0.2397043876000341</v>
      </c>
      <c r="BS10" s="96">
        <f>'8'!AT9</f>
        <v>0.62389593836238066</v>
      </c>
      <c r="BT10" s="96">
        <f t="shared" si="16"/>
        <v>0.46654860679183674</v>
      </c>
      <c r="BU10" s="96">
        <f t="shared" si="17"/>
        <v>0.62772652782778582</v>
      </c>
      <c r="BV10" s="96">
        <f>'1'!CU11</f>
        <v>0.42664071694648187</v>
      </c>
      <c r="BW10" s="96">
        <f>'1'!CW11</f>
        <v>0.51837212085309292</v>
      </c>
      <c r="BX10" s="96">
        <f>'2'!CU11</f>
        <v>0.53206520154843373</v>
      </c>
      <c r="BY10" s="96">
        <f>'2'!CW11</f>
        <v>0.89568224341539748</v>
      </c>
      <c r="BZ10" s="96">
        <f>'3'!AE10</f>
        <v>0.65941409352314495</v>
      </c>
      <c r="CA10" s="96">
        <f>'8'!AY9</f>
        <v>0.6300211234644697</v>
      </c>
      <c r="CB10" s="96">
        <f t="shared" si="18"/>
        <v>0.52957568065312843</v>
      </c>
      <c r="CC10" s="96">
        <f t="shared" si="19"/>
        <v>0.68135849591098674</v>
      </c>
      <c r="CD10" s="96">
        <f>'1'!DE11</f>
        <v>0.28233885100492667</v>
      </c>
      <c r="CE10" s="96">
        <f>'1'!DG11</f>
        <v>0.35936727837966626</v>
      </c>
      <c r="CF10" s="96">
        <f>'2'!DE11</f>
        <v>0.40953961090784136</v>
      </c>
      <c r="CG10" s="96">
        <f>'2'!DG11</f>
        <v>0.88487165907117371</v>
      </c>
      <c r="CH10" s="96">
        <f>'3'!AH10</f>
        <v>0.61870163718407778</v>
      </c>
      <c r="CI10" s="96">
        <f>'8'!BD9</f>
        <v>0.51080100914818316</v>
      </c>
      <c r="CJ10" s="96">
        <f t="shared" si="20"/>
        <v>0.40089315702031708</v>
      </c>
      <c r="CK10" s="96">
        <f t="shared" si="21"/>
        <v>0.58501331553300773</v>
      </c>
    </row>
    <row r="11" spans="1:90">
      <c r="A11" s="273">
        <v>1987</v>
      </c>
      <c r="B11" s="96">
        <f>'1'!I12</f>
        <v>0.32601346257416292</v>
      </c>
      <c r="C11" s="96">
        <f>'1'!K12</f>
        <v>0.41040660542312768</v>
      </c>
      <c r="D11" s="96">
        <f>'2'!I12</f>
        <v>0.41972237468945456</v>
      </c>
      <c r="E11" s="96">
        <f>'2'!K12</f>
        <v>0.8859136936677251</v>
      </c>
      <c r="F11" s="96">
        <f>'3'!D11</f>
        <v>0.65782655622991615</v>
      </c>
      <c r="G11" s="96">
        <f>'8'!F10</f>
        <v>0.57680620171697461</v>
      </c>
      <c r="H11" s="96">
        <f t="shared" si="0"/>
        <v>0.44084734632686401</v>
      </c>
      <c r="I11" s="96">
        <f t="shared" si="1"/>
        <v>0.6243755002692758</v>
      </c>
      <c r="J11" s="96">
        <f>'1'!S12</f>
        <v>0.21482688284133755</v>
      </c>
      <c r="K11" s="96">
        <f>'1'!U12</f>
        <v>0.27454553841954676</v>
      </c>
      <c r="L11" s="96">
        <f>'2'!S12</f>
        <v>0.35662731974082024</v>
      </c>
      <c r="M11" s="96">
        <f>'2'!U12</f>
        <v>0.87887196145189572</v>
      </c>
      <c r="N11" s="96">
        <f>'3'!G11</f>
        <v>0.32994078305472974</v>
      </c>
      <c r="O11" s="96">
        <f>'8'!K10</f>
        <v>0.47959007324545488</v>
      </c>
      <c r="P11" s="96">
        <f t="shared" si="2"/>
        <v>0.35034809194253763</v>
      </c>
      <c r="Q11" s="96">
        <f t="shared" si="3"/>
        <v>0.54433585770563253</v>
      </c>
      <c r="R11" s="96">
        <f>'1'!AC12</f>
        <v>0.27555254988083333</v>
      </c>
      <c r="S11" s="96">
        <f>'1'!AE12</f>
        <v>0.35118049716710109</v>
      </c>
      <c r="T11" s="96">
        <f>'2'!AC12</f>
        <v>0.30072782466360309</v>
      </c>
      <c r="U11" s="96">
        <f>'2'!AE12</f>
        <v>0.87111445659394393</v>
      </c>
      <c r="V11" s="96">
        <f>'3'!J11</f>
        <v>0.67982206678863122</v>
      </c>
      <c r="W11" s="96">
        <f>'8'!P10</f>
        <v>0.56436848024986186</v>
      </c>
      <c r="X11" s="96">
        <f t="shared" si="4"/>
        <v>0.38021628493143278</v>
      </c>
      <c r="Y11" s="96">
        <f t="shared" si="5"/>
        <v>0.59555447800363559</v>
      </c>
      <c r="Z11" s="96">
        <f>'1'!AM12</f>
        <v>0.37156061096571097</v>
      </c>
      <c r="AA11" s="96">
        <f>'1'!AO12</f>
        <v>0.46082409428926147</v>
      </c>
      <c r="AB11" s="96">
        <f>'2'!AM12</f>
        <v>0.32456878068274375</v>
      </c>
      <c r="AC11" s="96">
        <f>'2'!AO12</f>
        <v>0.87464209084793887</v>
      </c>
      <c r="AD11" s="96">
        <f>'3'!M11</f>
        <v>0.59672810750700678</v>
      </c>
      <c r="AE11" s="96">
        <f>'8'!U10</f>
        <v>0.47624936618020042</v>
      </c>
      <c r="AF11" s="96">
        <f t="shared" si="6"/>
        <v>0.39079291927621834</v>
      </c>
      <c r="AG11" s="96">
        <f t="shared" si="7"/>
        <v>0.60390518377246682</v>
      </c>
      <c r="AH11" s="96">
        <f>'1'!AW12</f>
        <v>0.28565604156400198</v>
      </c>
      <c r="AI11" s="96">
        <f>'1'!AY12</f>
        <v>0.36334310568562356</v>
      </c>
      <c r="AJ11" s="96">
        <f>'2'!AW12</f>
        <v>0.36315241533778508</v>
      </c>
      <c r="AK11" s="96">
        <f>'2'!AY12</f>
        <v>0.87967183944121996</v>
      </c>
      <c r="AL11" s="96">
        <f>'3'!P11</f>
        <v>0.52067095613444248</v>
      </c>
      <c r="AM11" s="96">
        <f>'8'!Z10</f>
        <v>0.4654782146994409</v>
      </c>
      <c r="AN11" s="96">
        <f t="shared" si="8"/>
        <v>0.37142889053374267</v>
      </c>
      <c r="AO11" s="96">
        <f t="shared" si="9"/>
        <v>0.56949771994209486</v>
      </c>
      <c r="AP11" s="96">
        <f>'1'!BG12</f>
        <v>0.25808901934755984</v>
      </c>
      <c r="AQ11" s="96">
        <f>'1'!BI12</f>
        <v>0.32977750762262104</v>
      </c>
      <c r="AR11" s="96">
        <f>'2'!BG12</f>
        <v>0.39034708134048357</v>
      </c>
      <c r="AS11" s="96">
        <f>'2'!BI12</f>
        <v>0.88281604652771728</v>
      </c>
      <c r="AT11" s="96">
        <f>'3'!S11</f>
        <v>0.59189959049242402</v>
      </c>
      <c r="AU11" s="96">
        <f>'8'!AE10</f>
        <v>0.57066763080370231</v>
      </c>
      <c r="AV11" s="96">
        <f t="shared" si="10"/>
        <v>0.40636791049724863</v>
      </c>
      <c r="AW11" s="96">
        <f t="shared" si="11"/>
        <v>0.59442039498468013</v>
      </c>
      <c r="AX11" s="96">
        <f>'1'!BQ12</f>
        <v>0.34097444096105495</v>
      </c>
      <c r="AY11" s="96">
        <f>'1'!BS12</f>
        <v>0.42726894627180612</v>
      </c>
      <c r="AZ11" s="96">
        <f>'2'!BQ12</f>
        <v>0.41657231983196574</v>
      </c>
      <c r="BA11" s="96">
        <f>'2'!BS12</f>
        <v>0.88559474680366246</v>
      </c>
      <c r="BB11" s="96">
        <f>'3'!V11</f>
        <v>0.82170130583541545</v>
      </c>
      <c r="BC11" s="96">
        <f>'8'!AJ10</f>
        <v>0.63032406102316552</v>
      </c>
      <c r="BD11" s="96">
        <f t="shared" si="12"/>
        <v>0.46262360727206203</v>
      </c>
      <c r="BE11" s="96">
        <f t="shared" si="13"/>
        <v>0.6477292513662114</v>
      </c>
      <c r="BF11" s="96">
        <f>'1'!CA12</f>
        <v>0.34256056605660357</v>
      </c>
      <c r="BG11" s="96">
        <f>'1'!CC12</f>
        <v>0.42903895290245192</v>
      </c>
      <c r="BH11" s="96">
        <f>'2'!CA12</f>
        <v>0.4206951605726339</v>
      </c>
      <c r="BI11" s="96">
        <f>'2'!CC12</f>
        <v>0.88601158604207408</v>
      </c>
      <c r="BJ11" s="96">
        <f>'3'!Y11</f>
        <v>0.62392498484744552</v>
      </c>
      <c r="BK11" s="96">
        <f>'8'!AO10</f>
        <v>0.60156314011594036</v>
      </c>
      <c r="BL11" s="96">
        <f t="shared" si="14"/>
        <v>0.45493962224839263</v>
      </c>
      <c r="BM11" s="96">
        <f t="shared" si="15"/>
        <v>0.63887122635348881</v>
      </c>
      <c r="BN11" s="96">
        <f>'1'!CK12</f>
        <v>0.27277400184017153</v>
      </c>
      <c r="BO11" s="96">
        <f>'1'!CM12</f>
        <v>0.34780775520926527</v>
      </c>
      <c r="BP11" s="96">
        <f>'2'!CK12</f>
        <v>0.50835929869728969</v>
      </c>
      <c r="BQ11" s="96">
        <f>'2'!CM12</f>
        <v>0.8938423076950599</v>
      </c>
      <c r="BR11" s="96">
        <f>'3'!AB11</f>
        <v>0.48372375730297917</v>
      </c>
      <c r="BS11" s="96">
        <f>'8'!AT10</f>
        <v>0.5841964288062913</v>
      </c>
      <c r="BT11" s="96">
        <f t="shared" si="16"/>
        <v>0.45510990978125082</v>
      </c>
      <c r="BU11" s="96">
        <f t="shared" si="17"/>
        <v>0.60861549723687214</v>
      </c>
      <c r="BV11" s="96">
        <f>'1'!CU12</f>
        <v>0.43898022104340606</v>
      </c>
      <c r="BW11" s="96">
        <f>'1'!CW12</f>
        <v>0.53079300967640874</v>
      </c>
      <c r="BX11" s="96">
        <f>'2'!CU12</f>
        <v>0.51012462011442095</v>
      </c>
      <c r="BY11" s="96">
        <f>'2'!CW12</f>
        <v>0.89398281814329061</v>
      </c>
      <c r="BZ11" s="96">
        <f>'3'!AE11</f>
        <v>0.58321729228306929</v>
      </c>
      <c r="CA11" s="96">
        <f>'8'!AY10</f>
        <v>0.60474711204838794</v>
      </c>
      <c r="CB11" s="96">
        <f t="shared" si="18"/>
        <v>0.51795065106873828</v>
      </c>
      <c r="CC11" s="96">
        <f t="shared" si="19"/>
        <v>0.6765076466226958</v>
      </c>
      <c r="CD11" s="96">
        <f>'1'!DE12</f>
        <v>0.31869905046441555</v>
      </c>
      <c r="CE11" s="96">
        <f>'1'!DG12</f>
        <v>0.40205063003340491</v>
      </c>
      <c r="CF11" s="96">
        <f>'2'!DE12</f>
        <v>0.42287012962752546</v>
      </c>
      <c r="CG11" s="96">
        <f>'2'!DG12</f>
        <v>0.88622943805890442</v>
      </c>
      <c r="CH11" s="96">
        <f>'3'!AH11</f>
        <v>0.62940032493894715</v>
      </c>
      <c r="CI11" s="96">
        <f>'8'!BD10</f>
        <v>0.49370403777913657</v>
      </c>
      <c r="CJ11" s="96">
        <f t="shared" si="20"/>
        <v>0.41175773929035925</v>
      </c>
      <c r="CK11" s="96">
        <f t="shared" si="21"/>
        <v>0.59399470195714865</v>
      </c>
    </row>
    <row r="12" spans="1:90">
      <c r="A12" s="273">
        <v>1988</v>
      </c>
      <c r="B12" s="96">
        <f>'1'!I13</f>
        <v>0.3523913939789734</v>
      </c>
      <c r="C12" s="96">
        <f>'1'!K13</f>
        <v>0.43993538082355987</v>
      </c>
      <c r="D12" s="96">
        <f>'2'!I13</f>
        <v>0.42079464798191363</v>
      </c>
      <c r="E12" s="96">
        <f>'2'!K13</f>
        <v>0.886021581640415</v>
      </c>
      <c r="F12" s="96">
        <f>'3'!D12</f>
        <v>0.69034445736990313</v>
      </c>
      <c r="G12" s="96">
        <f>'8'!F11</f>
        <v>0.60694136630408024</v>
      </c>
      <c r="H12" s="96">
        <f t="shared" si="0"/>
        <v>0.46004246942165578</v>
      </c>
      <c r="I12" s="96">
        <f t="shared" si="1"/>
        <v>0.64429944292268504</v>
      </c>
      <c r="J12" s="96">
        <f>'1'!S13</f>
        <v>0.24269404067121331</v>
      </c>
      <c r="K12" s="96">
        <f>'1'!U13</f>
        <v>0.31049470892334763</v>
      </c>
      <c r="L12" s="96">
        <f>'2'!S13</f>
        <v>0.37154039014047174</v>
      </c>
      <c r="M12" s="96">
        <f>'2'!U13</f>
        <v>0.88067310898377804</v>
      </c>
      <c r="N12" s="96">
        <f>'3'!G12</f>
        <v>0.4552881860128134</v>
      </c>
      <c r="O12" s="96">
        <f>'8'!K11</f>
        <v>0.54524775777430767</v>
      </c>
      <c r="P12" s="96">
        <f t="shared" si="2"/>
        <v>0.38649406286199756</v>
      </c>
      <c r="Q12" s="96">
        <f t="shared" si="3"/>
        <v>0.57880519189381108</v>
      </c>
      <c r="R12" s="96">
        <f>'1'!AC13</f>
        <v>0.33489773331691114</v>
      </c>
      <c r="S12" s="96">
        <f>'1'!AE13</f>
        <v>0.4204565855423722</v>
      </c>
      <c r="T12" s="96">
        <f>'2'!AC13</f>
        <v>0.30461823456751758</v>
      </c>
      <c r="U12" s="96">
        <f>'2'!AE13</f>
        <v>0.87171575514010224</v>
      </c>
      <c r="V12" s="96">
        <f>'3'!J12</f>
        <v>0.709482978455375</v>
      </c>
      <c r="W12" s="96">
        <f>'8'!P11</f>
        <v>0.57904985211601112</v>
      </c>
      <c r="X12" s="96">
        <f t="shared" si="4"/>
        <v>0.40618860666681328</v>
      </c>
      <c r="Y12" s="96">
        <f t="shared" si="5"/>
        <v>0.62374073093282856</v>
      </c>
      <c r="Z12" s="96">
        <f>'1'!AM13</f>
        <v>0.40182830495434479</v>
      </c>
      <c r="AA12" s="96">
        <f>'1'!AO13</f>
        <v>0.49288531202389102</v>
      </c>
      <c r="AB12" s="96">
        <f>'2'!AM13</f>
        <v>0.33022165689933219</v>
      </c>
      <c r="AC12" s="96">
        <f>'2'!AO13</f>
        <v>0.87542730763053966</v>
      </c>
      <c r="AD12" s="96">
        <f>'3'!M12</f>
        <v>0.65695343510016413</v>
      </c>
      <c r="AE12" s="96">
        <f>'8'!U11</f>
        <v>0.54201412247670067</v>
      </c>
      <c r="AF12" s="96">
        <f t="shared" si="6"/>
        <v>0.4246880281101259</v>
      </c>
      <c r="AG12" s="96">
        <f t="shared" si="7"/>
        <v>0.6367755807103771</v>
      </c>
      <c r="AH12" s="96">
        <f>'1'!AW13</f>
        <v>0.29857533830632393</v>
      </c>
      <c r="AI12" s="96">
        <f>'1'!AY13</f>
        <v>0.37866843841997011</v>
      </c>
      <c r="AJ12" s="96">
        <f>'2'!AW13</f>
        <v>0.37836789887493172</v>
      </c>
      <c r="AK12" s="96">
        <f>'2'!AY13</f>
        <v>0.88146682333505733</v>
      </c>
      <c r="AL12" s="96">
        <f>'3'!P12</f>
        <v>0.58347491121674322</v>
      </c>
      <c r="AM12" s="96">
        <f>'8'!Z11</f>
        <v>0.51167568193893631</v>
      </c>
      <c r="AN12" s="96">
        <f t="shared" si="8"/>
        <v>0.39620630637339732</v>
      </c>
      <c r="AO12" s="96">
        <f t="shared" si="9"/>
        <v>0.59060364789798792</v>
      </c>
      <c r="AP12" s="96">
        <f>'1'!BG13</f>
        <v>0.28109176551005433</v>
      </c>
      <c r="AQ12" s="96">
        <f>'1'!BI13</f>
        <v>0.35786819836576328</v>
      </c>
      <c r="AR12" s="96">
        <f>'2'!BG13</f>
        <v>0.39943173942229876</v>
      </c>
      <c r="AS12" s="96">
        <f>'2'!BI13</f>
        <v>0.88380460822036999</v>
      </c>
      <c r="AT12" s="96">
        <f>'3'!S12</f>
        <v>0.65388743970111518</v>
      </c>
      <c r="AU12" s="96">
        <f>'8'!AE11</f>
        <v>0.58541371956283894</v>
      </c>
      <c r="AV12" s="96">
        <f t="shared" si="10"/>
        <v>0.42197907483173064</v>
      </c>
      <c r="AW12" s="96">
        <f t="shared" si="11"/>
        <v>0.60902884204965746</v>
      </c>
      <c r="AX12" s="96">
        <f>'1'!BQ13</f>
        <v>0.37729903862647396</v>
      </c>
      <c r="AY12" s="96">
        <f>'1'!BS13</f>
        <v>0.46698759203421952</v>
      </c>
      <c r="AZ12" s="96">
        <f>'2'!BQ13</f>
        <v>0.42484686097894137</v>
      </c>
      <c r="BA12" s="96">
        <f>'2'!BS13</f>
        <v>0.88642622682610306</v>
      </c>
      <c r="BB12" s="96">
        <f>'3'!V12</f>
        <v>0.81434716301387922</v>
      </c>
      <c r="BC12" s="96">
        <f>'8'!AJ11</f>
        <v>0.64930730249753965</v>
      </c>
      <c r="BD12" s="96">
        <f t="shared" si="12"/>
        <v>0.48381773403431838</v>
      </c>
      <c r="BE12" s="96">
        <f t="shared" si="13"/>
        <v>0.66757370711928743</v>
      </c>
      <c r="BF12" s="96">
        <f>'1'!CA13</f>
        <v>0.34515487226291697</v>
      </c>
      <c r="BG12" s="96">
        <f>'1'!CC13</f>
        <v>0.43192681915711623</v>
      </c>
      <c r="BH12" s="96">
        <f>'2'!CA13</f>
        <v>0.42605964215937298</v>
      </c>
      <c r="BI12" s="96">
        <f>'2'!CC13</f>
        <v>0.8865463993514443</v>
      </c>
      <c r="BJ12" s="96">
        <f>'3'!Y12</f>
        <v>0.61891746993660557</v>
      </c>
      <c r="BK12" s="96">
        <f>'8'!AO11</f>
        <v>0.62552570359098203</v>
      </c>
      <c r="BL12" s="96">
        <f t="shared" si="14"/>
        <v>0.46558007267109064</v>
      </c>
      <c r="BM12" s="96">
        <f t="shared" si="15"/>
        <v>0.6479996406998475</v>
      </c>
      <c r="BN12" s="96">
        <f>'1'!CK13</f>
        <v>0.25533107043711056</v>
      </c>
      <c r="BO12" s="96">
        <f>'1'!CM13</f>
        <v>0.32635217531606198</v>
      </c>
      <c r="BP12" s="96">
        <f>'2'!CK13</f>
        <v>0.50750085355187502</v>
      </c>
      <c r="BQ12" s="96">
        <f>'2'!CM13</f>
        <v>0.89377376886576088</v>
      </c>
      <c r="BR12" s="96">
        <f>'3'!AB12</f>
        <v>0.39451033557559323</v>
      </c>
      <c r="BS12" s="96">
        <f>'8'!AT11</f>
        <v>0.6209849346219336</v>
      </c>
      <c r="BT12" s="96">
        <f t="shared" si="16"/>
        <v>0.46127228620363975</v>
      </c>
      <c r="BU12" s="96">
        <f t="shared" si="17"/>
        <v>0.61370362626791886</v>
      </c>
      <c r="BV12" s="96">
        <f>'1'!CU13</f>
        <v>0.46424156291496366</v>
      </c>
      <c r="BW12" s="96">
        <f>'1'!CW13</f>
        <v>0.55571774037411803</v>
      </c>
      <c r="BX12" s="96">
        <f>'2'!CU13</f>
        <v>0.44949935251754985</v>
      </c>
      <c r="BY12" s="96">
        <f>'2'!CW13</f>
        <v>0.88878904651741886</v>
      </c>
      <c r="BZ12" s="96">
        <f>'3'!AE12</f>
        <v>0.67472013911482454</v>
      </c>
      <c r="CA12" s="96">
        <f>'8'!AY11</f>
        <v>0.60669934000364734</v>
      </c>
      <c r="CB12" s="96">
        <f t="shared" si="18"/>
        <v>0.5068134184787203</v>
      </c>
      <c r="CC12" s="96">
        <f t="shared" si="19"/>
        <v>0.68373537563172804</v>
      </c>
      <c r="CD12" s="96">
        <f>'1'!DE13</f>
        <v>0.35039525575712183</v>
      </c>
      <c r="CE12" s="96">
        <f>'1'!DG13</f>
        <v>0.43773312214166454</v>
      </c>
      <c r="CF12" s="96">
        <f>'2'!DE13</f>
        <v>0.43574192593018668</v>
      </c>
      <c r="CG12" s="96">
        <f>'2'!DG13</f>
        <v>0.88749082427461068</v>
      </c>
      <c r="CH12" s="96">
        <f>'3'!AH12</f>
        <v>0.73137574902292357</v>
      </c>
      <c r="CI12" s="96">
        <f>'8'!BD11</f>
        <v>0.56488172141358994</v>
      </c>
      <c r="CJ12" s="96">
        <f t="shared" si="20"/>
        <v>0.45033963436696611</v>
      </c>
      <c r="CK12" s="96">
        <f t="shared" si="21"/>
        <v>0.63003522260995504</v>
      </c>
    </row>
    <row r="13" spans="1:90">
      <c r="A13" s="273">
        <v>1989</v>
      </c>
      <c r="B13" s="96">
        <f>'1'!I14</f>
        <v>0.37275642565499323</v>
      </c>
      <c r="C13" s="96">
        <f>'1'!K14</f>
        <v>0.4621118428168276</v>
      </c>
      <c r="D13" s="96">
        <f>'2'!I14</f>
        <v>0.41501609981192555</v>
      </c>
      <c r="E13" s="96">
        <f>'2'!K14</f>
        <v>0.88543606326057778</v>
      </c>
      <c r="F13" s="96">
        <f>'3'!D13</f>
        <v>0.70467632979232586</v>
      </c>
      <c r="G13" s="96">
        <f>'8'!F12</f>
        <v>0.63184722761098078</v>
      </c>
      <c r="H13" s="96">
        <f t="shared" si="0"/>
        <v>0.47320658435929985</v>
      </c>
      <c r="I13" s="96">
        <f t="shared" si="1"/>
        <v>0.65979837789612872</v>
      </c>
      <c r="J13" s="96">
        <f>'1'!S14</f>
        <v>0.25200004773976414</v>
      </c>
      <c r="K13" s="96">
        <f>'1'!U14</f>
        <v>0.32219829688409096</v>
      </c>
      <c r="L13" s="96">
        <f>'2'!S14</f>
        <v>0.37440285572805326</v>
      </c>
      <c r="M13" s="96">
        <f>'2'!U14</f>
        <v>0.88100814267205019</v>
      </c>
      <c r="N13" s="96">
        <f>'3'!G13</f>
        <v>0.53790655553613032</v>
      </c>
      <c r="O13" s="96">
        <f>'8'!K12</f>
        <v>0.57368067504735709</v>
      </c>
      <c r="P13" s="96">
        <f t="shared" si="2"/>
        <v>0.40002785950505815</v>
      </c>
      <c r="Q13" s="96">
        <f t="shared" si="3"/>
        <v>0.59229570486783267</v>
      </c>
      <c r="R13" s="96">
        <f>'1'!AC14</f>
        <v>0.3491849437437558</v>
      </c>
      <c r="S13" s="96">
        <f>'1'!AE14</f>
        <v>0.43639530395644155</v>
      </c>
      <c r="T13" s="96">
        <f>'2'!AC14</f>
        <v>0.30565684426103673</v>
      </c>
      <c r="U13" s="96">
        <f>'2'!AE14</f>
        <v>0.87187449428301145</v>
      </c>
      <c r="V13" s="96">
        <f>'3'!J13</f>
        <v>0.70646904698759294</v>
      </c>
      <c r="W13" s="96">
        <f>'8'!P12</f>
        <v>0.5568934894298565</v>
      </c>
      <c r="X13" s="96">
        <f t="shared" si="4"/>
        <v>0.40391175914488303</v>
      </c>
      <c r="Y13" s="96">
        <f t="shared" si="5"/>
        <v>0.62172109588976976</v>
      </c>
      <c r="Z13" s="96">
        <f>'1'!AM14</f>
        <v>0.42237928984598816</v>
      </c>
      <c r="AA13" s="96">
        <f>'1'!AO14</f>
        <v>0.5140439760704103</v>
      </c>
      <c r="AB13" s="96">
        <f>'2'!AM14</f>
        <v>0.33162317506349176</v>
      </c>
      <c r="AC13" s="96">
        <f>'2'!AO14</f>
        <v>0.87561920500954527</v>
      </c>
      <c r="AD13" s="96">
        <f>'3'!M13</f>
        <v>0.63826863542146617</v>
      </c>
      <c r="AE13" s="96">
        <f>'8'!U12</f>
        <v>0.54495848278571279</v>
      </c>
      <c r="AF13" s="96">
        <f t="shared" si="6"/>
        <v>0.43298698256506424</v>
      </c>
      <c r="AG13" s="96">
        <f t="shared" si="7"/>
        <v>0.64487388795522282</v>
      </c>
      <c r="AH13" s="96">
        <f>'1'!AW14</f>
        <v>0.30878926560856662</v>
      </c>
      <c r="AI13" s="96">
        <f>'1'!AY14</f>
        <v>0.39060927626778774</v>
      </c>
      <c r="AJ13" s="96">
        <f>'2'!AW14</f>
        <v>0.38384287770252057</v>
      </c>
      <c r="AK13" s="96">
        <f>'2'!AY14</f>
        <v>0.88209014379818118</v>
      </c>
      <c r="AL13" s="96">
        <f>'3'!P13</f>
        <v>0.59850792124956786</v>
      </c>
      <c r="AM13" s="96">
        <f>'8'!Z12</f>
        <v>0.5424375507218836</v>
      </c>
      <c r="AN13" s="96">
        <f t="shared" si="8"/>
        <v>0.41168989801099026</v>
      </c>
      <c r="AO13" s="96">
        <f t="shared" si="9"/>
        <v>0.60504565692928425</v>
      </c>
      <c r="AP13" s="96">
        <f>'1'!BG14</f>
        <v>0.28910102656798392</v>
      </c>
      <c r="AQ13" s="96">
        <f>'1'!BI14</f>
        <v>0.36745428754694415</v>
      </c>
      <c r="AR13" s="96">
        <f>'2'!BG14</f>
        <v>0.39818467590803192</v>
      </c>
      <c r="AS13" s="96">
        <f>'2'!BI14</f>
        <v>0.88367060198524405</v>
      </c>
      <c r="AT13" s="96">
        <f>'3'!S13</f>
        <v>0.68300910707687157</v>
      </c>
      <c r="AU13" s="96">
        <f>'8'!AE12</f>
        <v>0.59477360916454858</v>
      </c>
      <c r="AV13" s="96">
        <f t="shared" si="10"/>
        <v>0.4273531038801881</v>
      </c>
      <c r="AW13" s="96">
        <f t="shared" si="11"/>
        <v>0.61529949956557894</v>
      </c>
      <c r="AX13" s="96">
        <f>'1'!BQ14</f>
        <v>0.39504220795683914</v>
      </c>
      <c r="AY13" s="96">
        <f>'1'!BS14</f>
        <v>0.48579208810332852</v>
      </c>
      <c r="AZ13" s="96">
        <f>'2'!BQ14</f>
        <v>0.42330181160353125</v>
      </c>
      <c r="BA13" s="96">
        <f>'2'!BS14</f>
        <v>0.88627251072765523</v>
      </c>
      <c r="BB13" s="96">
        <f>'3'!V13</f>
        <v>0.83576051779935279</v>
      </c>
      <c r="BC13" s="96">
        <f>'8'!AJ12</f>
        <v>0.68380136391235791</v>
      </c>
      <c r="BD13" s="96">
        <f t="shared" si="12"/>
        <v>0.50071512782424277</v>
      </c>
      <c r="BE13" s="96">
        <f t="shared" si="13"/>
        <v>0.68528865424778063</v>
      </c>
      <c r="BF13" s="96">
        <f>'1'!CA14</f>
        <v>0.37519558953137749</v>
      </c>
      <c r="BG13" s="96">
        <f>'1'!CC14</f>
        <v>0.46473304447387564</v>
      </c>
      <c r="BH13" s="96">
        <f>'2'!CA14</f>
        <v>0.42624566624068833</v>
      </c>
      <c r="BI13" s="96">
        <f>'2'!CC14</f>
        <v>0.88656479455221482</v>
      </c>
      <c r="BJ13" s="96">
        <f>'3'!Y13</f>
        <v>0.63892341062621538</v>
      </c>
      <c r="BK13" s="96">
        <f>'8'!AO12</f>
        <v>0.63617277968112262</v>
      </c>
      <c r="BL13" s="96">
        <f t="shared" si="14"/>
        <v>0.47920467848439613</v>
      </c>
      <c r="BM13" s="96">
        <f t="shared" si="15"/>
        <v>0.66249020623573773</v>
      </c>
      <c r="BN13" s="96">
        <f>'1'!CK14</f>
        <v>0.31972428106533335</v>
      </c>
      <c r="BO13" s="96">
        <f>'1'!CM14</f>
        <v>0.40322636078637536</v>
      </c>
      <c r="BP13" s="96">
        <f>'2'!CK14</f>
        <v>0.51188459042513024</v>
      </c>
      <c r="BQ13" s="96">
        <f>'2'!CM14</f>
        <v>0.89412232531034219</v>
      </c>
      <c r="BR13" s="96">
        <f>'3'!AB13</f>
        <v>0.41425576905868483</v>
      </c>
      <c r="BS13" s="96">
        <f>'8'!AT12</f>
        <v>0.60479509873533677</v>
      </c>
      <c r="BT13" s="96">
        <f t="shared" si="16"/>
        <v>0.47880132340860015</v>
      </c>
      <c r="BU13" s="96">
        <f t="shared" si="17"/>
        <v>0.63404792827735146</v>
      </c>
      <c r="BV13" s="96">
        <f>'1'!CU14</f>
        <v>0.47925317230775749</v>
      </c>
      <c r="BW13" s="96">
        <f>'1'!CW14</f>
        <v>0.57022065010006551</v>
      </c>
      <c r="BX13" s="96">
        <f>'2'!CU14</f>
        <v>0.4416186640707821</v>
      </c>
      <c r="BY13" s="96">
        <f>'2'!CW14</f>
        <v>0.88805147743590862</v>
      </c>
      <c r="BZ13" s="96">
        <f>'3'!AE13</f>
        <v>0.59151121156999209</v>
      </c>
      <c r="CA13" s="96">
        <f>'8'!AY12</f>
        <v>0.64062238737444721</v>
      </c>
      <c r="CB13" s="96">
        <f t="shared" si="18"/>
        <v>0.52049807458432895</v>
      </c>
      <c r="CC13" s="96">
        <f t="shared" si="19"/>
        <v>0.69963150497014048</v>
      </c>
      <c r="CD13" s="96">
        <f>'1'!DE14</f>
        <v>0.38215259734358903</v>
      </c>
      <c r="CE13" s="96">
        <f>'1'!DG14</f>
        <v>0.47216915343320115</v>
      </c>
      <c r="CF13" s="96">
        <f>'2'!DE14</f>
        <v>0.44047005448419757</v>
      </c>
      <c r="CG13" s="96">
        <f>'2'!DG14</f>
        <v>0.88794262425455173</v>
      </c>
      <c r="CH13" s="96">
        <f>'3'!AH13</f>
        <v>0.72511738691038952</v>
      </c>
      <c r="CI13" s="96">
        <f>'8'!BD12</f>
        <v>0.5920504287671563</v>
      </c>
      <c r="CJ13" s="96">
        <f t="shared" si="20"/>
        <v>0.47155769353164761</v>
      </c>
      <c r="CK13" s="96">
        <f t="shared" si="21"/>
        <v>0.65072073548496967</v>
      </c>
    </row>
    <row r="14" spans="1:90">
      <c r="A14" s="273">
        <v>1990</v>
      </c>
      <c r="B14" s="96">
        <f>'1'!I15</f>
        <v>0.37731963495895071</v>
      </c>
      <c r="C14" s="96">
        <f>'1'!K15</f>
        <v>0.46700964102891451</v>
      </c>
      <c r="D14" s="96">
        <f>'2'!I15</f>
        <v>0.41151452572739639</v>
      </c>
      <c r="E14" s="96">
        <f>'2'!K15</f>
        <v>0.88507627778536968</v>
      </c>
      <c r="F14" s="96">
        <f>'3'!D14</f>
        <v>0.64230103941212613</v>
      </c>
      <c r="G14" s="96">
        <f>'8'!F13</f>
        <v>0.61782571931130836</v>
      </c>
      <c r="H14" s="96">
        <f t="shared" si="0"/>
        <v>0.46888662666588515</v>
      </c>
      <c r="I14" s="96">
        <f t="shared" si="1"/>
        <v>0.65663721270853082</v>
      </c>
      <c r="J14" s="96">
        <f>'1'!S15</f>
        <v>0.25369267557895969</v>
      </c>
      <c r="K14" s="96">
        <f>'1'!U15</f>
        <v>0.32431135669695976</v>
      </c>
      <c r="L14" s="96">
        <f>'2'!S15</f>
        <v>0.37253335942531496</v>
      </c>
      <c r="M14" s="96">
        <f>'2'!U15</f>
        <v>0.88078970528539346</v>
      </c>
      <c r="N14" s="96">
        <f>'3'!G14</f>
        <v>0.41448851883787069</v>
      </c>
      <c r="O14" s="96">
        <f>'8'!K13</f>
        <v>0.54054883223136019</v>
      </c>
      <c r="P14" s="96">
        <f t="shared" si="2"/>
        <v>0.38892495574521163</v>
      </c>
      <c r="Q14" s="96">
        <f t="shared" si="3"/>
        <v>0.58188329807123784</v>
      </c>
      <c r="R14" s="96">
        <f>'1'!AC15</f>
        <v>0.37106885266865558</v>
      </c>
      <c r="S14" s="96">
        <f>'1'!AE15</f>
        <v>0.46029401482126442</v>
      </c>
      <c r="T14" s="96">
        <f>'2'!AC15</f>
        <v>0.28840979654779259</v>
      </c>
      <c r="U14" s="96">
        <f>'2'!AE15</f>
        <v>0.86913704038719986</v>
      </c>
      <c r="V14" s="96">
        <f>'3'!J14</f>
        <v>0.7464395172860353</v>
      </c>
      <c r="W14" s="96">
        <f>'8'!P13</f>
        <v>0.54810637308047561</v>
      </c>
      <c r="X14" s="96">
        <f t="shared" si="4"/>
        <v>0.40252834076564126</v>
      </c>
      <c r="Y14" s="96">
        <f t="shared" si="5"/>
        <v>0.62584580942964663</v>
      </c>
      <c r="Z14" s="96">
        <f>'1'!AM15</f>
        <v>0.42284745352313885</v>
      </c>
      <c r="AA14" s="96">
        <f>'1'!AO15</f>
        <v>0.51452044998721591</v>
      </c>
      <c r="AB14" s="96">
        <f>'2'!AM15</f>
        <v>0.34062132459962469</v>
      </c>
      <c r="AC14" s="96">
        <f>'2'!AO15</f>
        <v>0.87682602274270371</v>
      </c>
      <c r="AD14" s="96">
        <f>'3'!M14</f>
        <v>0.65654738895033526</v>
      </c>
      <c r="AE14" s="96">
        <f>'8'!U13</f>
        <v>0.54517465755440242</v>
      </c>
      <c r="AF14" s="96">
        <f t="shared" si="6"/>
        <v>0.43621447855905532</v>
      </c>
      <c r="AG14" s="96">
        <f t="shared" si="7"/>
        <v>0.64550704342810727</v>
      </c>
      <c r="AH14" s="96">
        <f>'1'!AW15</f>
        <v>0.30036825317572929</v>
      </c>
      <c r="AI14" s="96">
        <f>'1'!AY15</f>
        <v>0.38077555153369413</v>
      </c>
      <c r="AJ14" s="96">
        <f>'2'!AW15</f>
        <v>0.39199401046065807</v>
      </c>
      <c r="AK14" s="96">
        <f>'2'!AY15</f>
        <v>0.88299741235863871</v>
      </c>
      <c r="AL14" s="96">
        <f>'3'!P14</f>
        <v>0.58266319401745514</v>
      </c>
      <c r="AM14" s="96">
        <f>'8'!Z13</f>
        <v>0.53308596821017473</v>
      </c>
      <c r="AN14" s="96">
        <f t="shared" si="8"/>
        <v>0.40848274394885403</v>
      </c>
      <c r="AO14" s="96">
        <f t="shared" si="9"/>
        <v>0.59895297736750253</v>
      </c>
      <c r="AP14" s="96">
        <f>'1'!BG15</f>
        <v>0.29440789507691323</v>
      </c>
      <c r="AQ14" s="96">
        <f>'1'!BI15</f>
        <v>0.3737522536288776</v>
      </c>
      <c r="AR14" s="96">
        <f>'2'!BG15</f>
        <v>0.40261623956122378</v>
      </c>
      <c r="AS14" s="96">
        <f>'2'!BI15</f>
        <v>0.88414442209747734</v>
      </c>
      <c r="AT14" s="96">
        <f>'3'!S14</f>
        <v>0.64445269015083051</v>
      </c>
      <c r="AU14" s="96">
        <f>'8'!AE13</f>
        <v>0.5778712177255656</v>
      </c>
      <c r="AV14" s="96">
        <f t="shared" si="10"/>
        <v>0.4249651174545675</v>
      </c>
      <c r="AW14" s="96">
        <f t="shared" si="11"/>
        <v>0.61192263115064016</v>
      </c>
      <c r="AX14" s="96">
        <f>'1'!BQ15</f>
        <v>0.3964724359810502</v>
      </c>
      <c r="AY14" s="96">
        <f>'1'!BS15</f>
        <v>0.48729152675378729</v>
      </c>
      <c r="AZ14" s="96">
        <f>'2'!BQ15</f>
        <v>0.42865592395891589</v>
      </c>
      <c r="BA14" s="96">
        <f>'2'!BS15</f>
        <v>0.88680223745350606</v>
      </c>
      <c r="BB14" s="96">
        <f>'3'!V14</f>
        <v>0.76570673530823374</v>
      </c>
      <c r="BC14" s="96">
        <f>'8'!AJ13</f>
        <v>0.64856642270242415</v>
      </c>
      <c r="BD14" s="96">
        <f t="shared" si="12"/>
        <v>0.4912315942141301</v>
      </c>
      <c r="BE14" s="96">
        <f t="shared" si="13"/>
        <v>0.67422006230323905</v>
      </c>
      <c r="BF14" s="96">
        <f>'1'!CA15</f>
        <v>0.38699555268620706</v>
      </c>
      <c r="BG14" s="96">
        <f>'1'!CC15</f>
        <v>0.47731093785867057</v>
      </c>
      <c r="BH14" s="96">
        <f>'2'!CA15</f>
        <v>0.4346040521362789</v>
      </c>
      <c r="BI14" s="96">
        <f>'2'!CC15</f>
        <v>0.8873811889945703</v>
      </c>
      <c r="BJ14" s="96">
        <f>'3'!Y14</f>
        <v>0.55132127004543885</v>
      </c>
      <c r="BK14" s="96">
        <f>'8'!AO13</f>
        <v>0.62502444208751207</v>
      </c>
      <c r="BL14" s="96">
        <f t="shared" si="14"/>
        <v>0.48220801563666599</v>
      </c>
      <c r="BM14" s="96">
        <f t="shared" si="15"/>
        <v>0.66323885631358426</v>
      </c>
      <c r="BN14" s="96">
        <f>'1'!CK15</f>
        <v>0.34712357021117168</v>
      </c>
      <c r="BO14" s="96">
        <f>'1'!CM15</f>
        <v>0.43411235038240242</v>
      </c>
      <c r="BP14" s="96">
        <f>'2'!CK15</f>
        <v>0.50839214663694376</v>
      </c>
      <c r="BQ14" s="96">
        <f>'2'!CM15</f>
        <v>0.89384492754570566</v>
      </c>
      <c r="BR14" s="96">
        <f>'3'!AB14</f>
        <v>0.2619535785385454</v>
      </c>
      <c r="BS14" s="96">
        <f>'8'!AT13</f>
        <v>0.61332762877025349</v>
      </c>
      <c r="BT14" s="96">
        <f t="shared" si="16"/>
        <v>0.48961444853945629</v>
      </c>
      <c r="BU14" s="96">
        <f t="shared" si="17"/>
        <v>0.64709496889945395</v>
      </c>
      <c r="BV14" s="96">
        <f>'1'!CU15</f>
        <v>0.48783885595395077</v>
      </c>
      <c r="BW14" s="96">
        <f>'1'!CW15</f>
        <v>0.57841539771224781</v>
      </c>
      <c r="BX14" s="96">
        <f>'2'!CU15</f>
        <v>0.4529160366954525</v>
      </c>
      <c r="BY14" s="96">
        <f>'2'!CW15</f>
        <v>0.88910390042000098</v>
      </c>
      <c r="BZ14" s="96">
        <f>'3'!AE14</f>
        <v>0.6396291244611233</v>
      </c>
      <c r="CA14" s="96">
        <f>'8'!AY13</f>
        <v>0.6382897888046154</v>
      </c>
      <c r="CB14" s="96">
        <f t="shared" si="18"/>
        <v>0.52634822715133955</v>
      </c>
      <c r="CC14" s="96">
        <f t="shared" si="19"/>
        <v>0.70193636231228806</v>
      </c>
      <c r="CD14" s="96">
        <f>'1'!DE15</f>
        <v>0.40332574645623259</v>
      </c>
      <c r="CE14" s="96">
        <f>'1'!DG15</f>
        <v>0.49444330589227509</v>
      </c>
      <c r="CF14" s="96">
        <f>'2'!DE15</f>
        <v>0.44734982767407339</v>
      </c>
      <c r="CG14" s="96">
        <f>'2'!DG15</f>
        <v>0.88858945460738592</v>
      </c>
      <c r="CH14" s="96">
        <f>'3'!AH14</f>
        <v>0.56685743971371871</v>
      </c>
      <c r="CI14" s="96">
        <f>'8'!BD13</f>
        <v>0.62094436482320736</v>
      </c>
      <c r="CJ14" s="96">
        <f t="shared" si="20"/>
        <v>0.49053997965117113</v>
      </c>
      <c r="CK14" s="96">
        <f t="shared" si="21"/>
        <v>0.66799237510762277</v>
      </c>
    </row>
    <row r="15" spans="1:90">
      <c r="A15" s="273">
        <v>1991</v>
      </c>
      <c r="B15" s="96">
        <f>'1'!I16</f>
        <v>0.3766366423781744</v>
      </c>
      <c r="C15" s="96">
        <f>'1'!K16</f>
        <v>0.46627819954578292</v>
      </c>
      <c r="D15" s="96">
        <f>'2'!I16</f>
        <v>0.40085204498174626</v>
      </c>
      <c r="E15" s="96">
        <f>'2'!K16</f>
        <v>0.88395658815445022</v>
      </c>
      <c r="F15" s="96">
        <f>'3'!D15</f>
        <v>0.63838285348393542</v>
      </c>
      <c r="G15" s="96">
        <f>'8'!F14</f>
        <v>0.58165041354443769</v>
      </c>
      <c r="H15" s="96">
        <f t="shared" si="0"/>
        <v>0.45304636696811951</v>
      </c>
      <c r="I15" s="96">
        <f t="shared" si="1"/>
        <v>0.64396173374822363</v>
      </c>
      <c r="J15" s="96">
        <f>'1'!S16</f>
        <v>0.24430548504057278</v>
      </c>
      <c r="K15" s="96">
        <f>'1'!U16</f>
        <v>0.31253183617381181</v>
      </c>
      <c r="L15" s="96">
        <f>'2'!S16</f>
        <v>0.36886023246826799</v>
      </c>
      <c r="M15" s="96">
        <f>'2'!U16</f>
        <v>0.88035638307697106</v>
      </c>
      <c r="N15" s="96">
        <f>'3'!G15</f>
        <v>0.41585583470425025</v>
      </c>
      <c r="O15" s="96">
        <f>'8'!K14</f>
        <v>0.52000191535833051</v>
      </c>
      <c r="P15" s="96">
        <f t="shared" si="2"/>
        <v>0.3777225442890571</v>
      </c>
      <c r="Q15" s="96">
        <f t="shared" si="3"/>
        <v>0.57096337820303777</v>
      </c>
      <c r="R15" s="96">
        <f>'1'!AC16</f>
        <v>0.36170569130855174</v>
      </c>
      <c r="S15" s="96">
        <f>'1'!AE16</f>
        <v>0.45014346434611568</v>
      </c>
      <c r="T15" s="96">
        <f>'2'!AC16</f>
        <v>0.26361400716850186</v>
      </c>
      <c r="U15" s="96">
        <f>'2'!AE16</f>
        <v>0.86476840685455558</v>
      </c>
      <c r="V15" s="96">
        <f>'3'!J15</f>
        <v>0.69764289778658983</v>
      </c>
      <c r="W15" s="96">
        <f>'8'!P14</f>
        <v>0.50147452293164196</v>
      </c>
      <c r="X15" s="96">
        <f t="shared" si="4"/>
        <v>0.37559807380289856</v>
      </c>
      <c r="Y15" s="96">
        <f t="shared" si="5"/>
        <v>0.60546213137743776</v>
      </c>
      <c r="Z15" s="96">
        <f>'1'!AM16</f>
        <v>0.41721809167392021</v>
      </c>
      <c r="AA15" s="96">
        <f>'1'!AO16</f>
        <v>0.50877500990289137</v>
      </c>
      <c r="AB15" s="96">
        <f>'2'!AM16</f>
        <v>0.33672987410000338</v>
      </c>
      <c r="AC15" s="96">
        <f>'2'!AO16</f>
        <v>0.87630937105587237</v>
      </c>
      <c r="AD15" s="96">
        <f>'3'!M15</f>
        <v>0.62914131813390628</v>
      </c>
      <c r="AE15" s="96">
        <f>'8'!U14</f>
        <v>0.53708418743143416</v>
      </c>
      <c r="AF15" s="96">
        <f t="shared" si="6"/>
        <v>0.43034405106845258</v>
      </c>
      <c r="AG15" s="96">
        <f t="shared" si="7"/>
        <v>0.64072285613006585</v>
      </c>
      <c r="AH15" s="96">
        <f>'1'!AW16</f>
        <v>0.29974750466505723</v>
      </c>
      <c r="AI15" s="96">
        <f>'1'!AY16</f>
        <v>0.38004655751715499</v>
      </c>
      <c r="AJ15" s="96">
        <f>'2'!AW16</f>
        <v>0.38503338720766733</v>
      </c>
      <c r="AK15" s="96">
        <f>'2'!AY16</f>
        <v>0.88222417823651589</v>
      </c>
      <c r="AL15" s="96">
        <f>'3'!P15</f>
        <v>0.5742769250195966</v>
      </c>
      <c r="AM15" s="96">
        <f>'8'!Z14</f>
        <v>0.51440335355323774</v>
      </c>
      <c r="AN15" s="96">
        <f t="shared" si="8"/>
        <v>0.3997280818086541</v>
      </c>
      <c r="AO15" s="96">
        <f t="shared" si="9"/>
        <v>0.59222469643563624</v>
      </c>
      <c r="AP15" s="96">
        <f>'1'!BG16</f>
        <v>0.28397861529250679</v>
      </c>
      <c r="AQ15" s="96">
        <f>'1'!BI16</f>
        <v>0.36133473463097249</v>
      </c>
      <c r="AR15" s="96">
        <f>'2'!BG16</f>
        <v>0.40011585070517919</v>
      </c>
      <c r="AS15" s="96">
        <f>'2'!BI16</f>
        <v>0.88387789667364203</v>
      </c>
      <c r="AT15" s="96">
        <f>'3'!S15</f>
        <v>0.60369349630574143</v>
      </c>
      <c r="AU15" s="96">
        <f>'8'!AE14</f>
        <v>0.55545077271052712</v>
      </c>
      <c r="AV15" s="96">
        <f t="shared" si="10"/>
        <v>0.41318174623607101</v>
      </c>
      <c r="AW15" s="96">
        <f t="shared" si="11"/>
        <v>0.6002211346717139</v>
      </c>
      <c r="AX15" s="96">
        <f>'1'!BQ16</f>
        <v>0.40639334750637551</v>
      </c>
      <c r="AY15" s="96">
        <f>'1'!BS16</f>
        <v>0.49762687043006887</v>
      </c>
      <c r="AZ15" s="96">
        <f>'2'!BQ16</f>
        <v>0.42718780898881697</v>
      </c>
      <c r="BA15" s="96">
        <f>'2'!BS16</f>
        <v>0.88665780641098957</v>
      </c>
      <c r="BB15" s="96">
        <f>'3'!V15</f>
        <v>0.73344326474878163</v>
      </c>
      <c r="BC15" s="96">
        <f>'8'!AJ14</f>
        <v>0.58901431652747027</v>
      </c>
      <c r="BD15" s="96">
        <f t="shared" si="12"/>
        <v>0.47419849100755423</v>
      </c>
      <c r="BE15" s="96">
        <f t="shared" si="13"/>
        <v>0.65776633112284288</v>
      </c>
      <c r="BF15" s="96">
        <f>'1'!CA16</f>
        <v>0.37178907150566709</v>
      </c>
      <c r="BG15" s="96">
        <f>'1'!CC16</f>
        <v>0.46107025586041889</v>
      </c>
      <c r="BH15" s="96">
        <f>'2'!CA16</f>
        <v>0.43105585945330682</v>
      </c>
      <c r="BI15" s="96">
        <f>'2'!CC16</f>
        <v>0.88703702250156813</v>
      </c>
      <c r="BJ15" s="96">
        <f>'3'!Y15</f>
        <v>0.55398635816971931</v>
      </c>
      <c r="BK15" s="96">
        <f>'8'!AO14</f>
        <v>0.61754093039027469</v>
      </c>
      <c r="BL15" s="96">
        <f t="shared" si="14"/>
        <v>0.47346195378308287</v>
      </c>
      <c r="BM15" s="96">
        <f t="shared" si="15"/>
        <v>0.65521606958408718</v>
      </c>
      <c r="BN15" s="96">
        <f>'1'!CK16</f>
        <v>0.3256750759904109</v>
      </c>
      <c r="BO15" s="96">
        <f>'1'!CM16</f>
        <v>0.41002167564145153</v>
      </c>
      <c r="BP15" s="96">
        <f>'2'!CK16</f>
        <v>0.48175269090610651</v>
      </c>
      <c r="BQ15" s="96">
        <f>'2'!CM16</f>
        <v>0.89165083236735321</v>
      </c>
      <c r="BR15" s="96">
        <f>'3'!AB15</f>
        <v>0.34104878033264141</v>
      </c>
      <c r="BS15" s="96">
        <f>'8'!AT14</f>
        <v>0.59231008197761648</v>
      </c>
      <c r="BT15" s="96">
        <f t="shared" si="16"/>
        <v>0.46657928295804463</v>
      </c>
      <c r="BU15" s="96">
        <f t="shared" si="17"/>
        <v>0.63132752999547381</v>
      </c>
      <c r="BV15" s="96">
        <f>'1'!CU16</f>
        <v>0.47333310939866058</v>
      </c>
      <c r="BW15" s="96">
        <f>'1'!CW16</f>
        <v>0.56452802953365522</v>
      </c>
      <c r="BX15" s="96">
        <f>'2'!CU16</f>
        <v>0.40887782134463657</v>
      </c>
      <c r="BY15" s="96">
        <f>'2'!CW16</f>
        <v>0.88480281458671295</v>
      </c>
      <c r="BZ15" s="96">
        <f>'3'!AE15</f>
        <v>0.6245833985257776</v>
      </c>
      <c r="CA15" s="96">
        <f>'8'!AY14</f>
        <v>0.61059124625952665</v>
      </c>
      <c r="CB15" s="96">
        <f t="shared" si="18"/>
        <v>0.49760072566760788</v>
      </c>
      <c r="CC15" s="96">
        <f t="shared" si="19"/>
        <v>0.68664069679329831</v>
      </c>
      <c r="CD15" s="96">
        <f>'1'!DE16</f>
        <v>0.40752940257113168</v>
      </c>
      <c r="CE15" s="96">
        <f>'1'!DG16</f>
        <v>0.49880312694162771</v>
      </c>
      <c r="CF15" s="96">
        <f>'2'!DE16</f>
        <v>0.438368701745944</v>
      </c>
      <c r="CG15" s="96">
        <f>'2'!DG16</f>
        <v>0.88774257086680552</v>
      </c>
      <c r="CH15" s="96">
        <f>'3'!AH15</f>
        <v>0.6964236340359955</v>
      </c>
      <c r="CI15" s="96">
        <f>'8'!BD14</f>
        <v>0.60545948403715544</v>
      </c>
      <c r="CJ15" s="96">
        <f t="shared" si="20"/>
        <v>0.48378586278474373</v>
      </c>
      <c r="CK15" s="96">
        <f t="shared" si="21"/>
        <v>0.66400172728186291</v>
      </c>
    </row>
    <row r="16" spans="1:90">
      <c r="A16" s="273">
        <v>1992</v>
      </c>
      <c r="B16" s="96">
        <f>'1'!I17</f>
        <v>0.39488929667151385</v>
      </c>
      <c r="C16" s="96">
        <f>'1'!K17</f>
        <v>0.48563163489270711</v>
      </c>
      <c r="D16" s="96">
        <f>'2'!I17</f>
        <v>0.39735310104753047</v>
      </c>
      <c r="E16" s="96">
        <f>'2'!K17</f>
        <v>0.88358094779350138</v>
      </c>
      <c r="F16" s="96">
        <f>'3'!D16</f>
        <v>0.63011305315076216</v>
      </c>
      <c r="G16" s="96">
        <f>'8'!F15</f>
        <v>0.57081554549656666</v>
      </c>
      <c r="H16" s="96">
        <f t="shared" si="0"/>
        <v>0.45435264773853695</v>
      </c>
      <c r="I16" s="96">
        <f t="shared" si="1"/>
        <v>0.64667604272759172</v>
      </c>
      <c r="J16" s="96">
        <f>'1'!S17</f>
        <v>0.24658116544072414</v>
      </c>
      <c r="K16" s="96">
        <f>'1'!U17</f>
        <v>0.31540112857437674</v>
      </c>
      <c r="L16" s="96">
        <f>'2'!S17</f>
        <v>0.36689763307380535</v>
      </c>
      <c r="M16" s="96">
        <f>'2'!U17</f>
        <v>0.88012256280999868</v>
      </c>
      <c r="N16" s="96">
        <f>'3'!G16</f>
        <v>0.29586880357446038</v>
      </c>
      <c r="O16" s="96">
        <f>'8'!K15</f>
        <v>0.48990031747410206</v>
      </c>
      <c r="P16" s="96">
        <f t="shared" si="2"/>
        <v>0.36779303866287716</v>
      </c>
      <c r="Q16" s="96">
        <f t="shared" si="3"/>
        <v>0.56180800295282585</v>
      </c>
      <c r="R16" s="96">
        <f>'1'!AC17</f>
        <v>0.42507056992406506</v>
      </c>
      <c r="S16" s="96">
        <f>'1'!AE17</f>
        <v>0.51677972088063484</v>
      </c>
      <c r="T16" s="96">
        <f>'2'!AC17</f>
        <v>0.23839520554542451</v>
      </c>
      <c r="U16" s="96">
        <f>'2'!AE17</f>
        <v>0.85965998023807622</v>
      </c>
      <c r="V16" s="96">
        <f>'3'!J16</f>
        <v>0.7429511213610539</v>
      </c>
      <c r="W16" s="96">
        <f>'8'!P15</f>
        <v>0.4945437386931868</v>
      </c>
      <c r="X16" s="96">
        <f t="shared" si="4"/>
        <v>0.38600317138755874</v>
      </c>
      <c r="Y16" s="96">
        <f t="shared" si="5"/>
        <v>0.62366114660396599</v>
      </c>
      <c r="Z16" s="96">
        <f>'1'!AM17</f>
        <v>0.44191334381795516</v>
      </c>
      <c r="AA16" s="96">
        <f>'1'!AO17</f>
        <v>0.53372136852630259</v>
      </c>
      <c r="AB16" s="96">
        <f>'2'!AM17</f>
        <v>0.32650889084197271</v>
      </c>
      <c r="AC16" s="96">
        <f>'2'!AO17</f>
        <v>0.87491363806110722</v>
      </c>
      <c r="AD16" s="96">
        <f>'3'!M16</f>
        <v>0.64036615917687256</v>
      </c>
      <c r="AE16" s="96">
        <f>'8'!U15</f>
        <v>0.51596147871778619</v>
      </c>
      <c r="AF16" s="96">
        <f t="shared" si="6"/>
        <v>0.42812790445923804</v>
      </c>
      <c r="AG16" s="96">
        <f t="shared" si="7"/>
        <v>0.64153216176839867</v>
      </c>
      <c r="AH16" s="96">
        <f>'1'!AW17</f>
        <v>0.30440825756747508</v>
      </c>
      <c r="AI16" s="96">
        <f>'1'!AY17</f>
        <v>0.38550621429738557</v>
      </c>
      <c r="AJ16" s="96">
        <f>'2'!AW17</f>
        <v>0.37427569253682041</v>
      </c>
      <c r="AK16" s="96">
        <f>'2'!AY17</f>
        <v>0.8809933290856985</v>
      </c>
      <c r="AL16" s="96">
        <f>'3'!P16</f>
        <v>0.59371436358940921</v>
      </c>
      <c r="AM16" s="96">
        <f>'8'!Z15</f>
        <v>0.48357778524471107</v>
      </c>
      <c r="AN16" s="96">
        <f t="shared" si="8"/>
        <v>0.38742057844966887</v>
      </c>
      <c r="AO16" s="96">
        <f t="shared" si="9"/>
        <v>0.5833591095425984</v>
      </c>
      <c r="AP16" s="96">
        <f>'1'!BG17</f>
        <v>0.30271710291683318</v>
      </c>
      <c r="AQ16" s="96">
        <f>'1'!BI17</f>
        <v>0.3835288596440426</v>
      </c>
      <c r="AR16" s="96">
        <f>'2'!BG17</f>
        <v>0.39966604834785158</v>
      </c>
      <c r="AS16" s="96">
        <f>'2'!BI17</f>
        <v>0.88382972744667265</v>
      </c>
      <c r="AT16" s="96">
        <f>'3'!S16</f>
        <v>0.65652420774750908</v>
      </c>
      <c r="AU16" s="96">
        <f>'8'!AE15</f>
        <v>0.54169430571504795</v>
      </c>
      <c r="AV16" s="96">
        <f t="shared" si="10"/>
        <v>0.41469248565991085</v>
      </c>
      <c r="AW16" s="96">
        <f t="shared" si="11"/>
        <v>0.60301763093525451</v>
      </c>
      <c r="AX16" s="96">
        <f>'1'!BQ17</f>
        <v>0.43299339110018692</v>
      </c>
      <c r="AY16" s="96">
        <f>'1'!BS17</f>
        <v>0.5247872935262401</v>
      </c>
      <c r="AZ16" s="96">
        <f>'2'!BQ17</f>
        <v>0.42340563880142795</v>
      </c>
      <c r="BA16" s="96">
        <f>'2'!BS17</f>
        <v>0.88628286231179598</v>
      </c>
      <c r="BB16" s="96">
        <f>'3'!V16</f>
        <v>0.71861926064176262</v>
      </c>
      <c r="BC16" s="96">
        <f>'8'!AJ15</f>
        <v>0.5828785941094704</v>
      </c>
      <c r="BD16" s="96">
        <f t="shared" si="12"/>
        <v>0.47975920800369504</v>
      </c>
      <c r="BE16" s="96">
        <f t="shared" si="13"/>
        <v>0.66464958331583546</v>
      </c>
      <c r="BF16" s="96">
        <f>'1'!CA17</f>
        <v>0.38019872414027361</v>
      </c>
      <c r="BG16" s="96">
        <f>'1'!CC17</f>
        <v>0.47008668883820687</v>
      </c>
      <c r="BH16" s="96">
        <f>'2'!CA17</f>
        <v>0.42577543590641259</v>
      </c>
      <c r="BI16" s="96">
        <f>'2'!CC17</f>
        <v>0.88651827600735811</v>
      </c>
      <c r="BJ16" s="96">
        <f>'3'!Y16</f>
        <v>0.54179874700872466</v>
      </c>
      <c r="BK16" s="96">
        <f>'8'!AO15</f>
        <v>0.60570812330422297</v>
      </c>
      <c r="BL16" s="96">
        <f t="shared" si="14"/>
        <v>0.47056076111696976</v>
      </c>
      <c r="BM16" s="96">
        <f t="shared" si="15"/>
        <v>0.654104362716596</v>
      </c>
      <c r="BN16" s="96">
        <f>'1'!CK17</f>
        <v>0.3055315311164114</v>
      </c>
      <c r="BO16" s="96">
        <f>'1'!CM17</f>
        <v>0.38681727647485725</v>
      </c>
      <c r="BP16" s="96">
        <f>'2'!CK17</f>
        <v>0.46813410781396431</v>
      </c>
      <c r="BQ16" s="96">
        <f>'2'!CM17</f>
        <v>0.8904718087739828</v>
      </c>
      <c r="BR16" s="96">
        <f>'3'!AB16</f>
        <v>0.35264984704607266</v>
      </c>
      <c r="BS16" s="96">
        <f>'8'!AT15</f>
        <v>0.58864903826701553</v>
      </c>
      <c r="BT16" s="96">
        <f t="shared" si="16"/>
        <v>0.45410489239913043</v>
      </c>
      <c r="BU16" s="96">
        <f t="shared" si="17"/>
        <v>0.62197937450528518</v>
      </c>
      <c r="BV16" s="96">
        <f>'1'!CU17</f>
        <v>0.46337010939200796</v>
      </c>
      <c r="BW16" s="96">
        <f>'1'!CW17</f>
        <v>0.55486887079126224</v>
      </c>
      <c r="BX16" s="96">
        <f>'2'!CU17</f>
        <v>0.38408569206583631</v>
      </c>
      <c r="BY16" s="96">
        <f>'2'!CW17</f>
        <v>0.88211752429654666</v>
      </c>
      <c r="BZ16" s="96">
        <f>'3'!AE16</f>
        <v>0.49704518435042866</v>
      </c>
      <c r="CA16" s="96">
        <f>'8'!AY15</f>
        <v>0.5994610713124402</v>
      </c>
      <c r="CB16" s="96">
        <f t="shared" si="18"/>
        <v>0.48230562425676143</v>
      </c>
      <c r="CC16" s="96">
        <f t="shared" si="19"/>
        <v>0.67881582213341629</v>
      </c>
      <c r="CD16" s="96">
        <f>'1'!DE17</f>
        <v>0.42828806992049806</v>
      </c>
      <c r="CE16" s="96">
        <f>'1'!DG17</f>
        <v>0.52003991144523609</v>
      </c>
      <c r="CF16" s="96">
        <f>'2'!DE17</f>
        <v>0.42606022223610407</v>
      </c>
      <c r="CG16" s="96">
        <f>'2'!DG17</f>
        <v>0.8865464567285023</v>
      </c>
      <c r="CH16" s="96">
        <f>'3'!AH16</f>
        <v>0.63445915358031513</v>
      </c>
      <c r="CI16" s="96">
        <f>'8'!BD15</f>
        <v>0.59593122509141216</v>
      </c>
      <c r="CJ16" s="96">
        <f t="shared" si="20"/>
        <v>0.4834265057493381</v>
      </c>
      <c r="CK16" s="96">
        <f t="shared" si="21"/>
        <v>0.667505864421717</v>
      </c>
    </row>
    <row r="17" spans="1:89">
      <c r="A17" s="273">
        <v>1993</v>
      </c>
      <c r="B17" s="96">
        <f>'1'!I18</f>
        <v>0.40082431209695057</v>
      </c>
      <c r="C17" s="96">
        <f>'1'!K18</f>
        <v>0.49183926511742859</v>
      </c>
      <c r="D17" s="96">
        <f>'2'!I18</f>
        <v>0.40220280136507569</v>
      </c>
      <c r="E17" s="96">
        <f>'2'!K18</f>
        <v>0.88410049657787648</v>
      </c>
      <c r="F17" s="96">
        <f>'3'!D17</f>
        <v>0.64865820296194854</v>
      </c>
      <c r="G17" s="96">
        <f>'8'!F16</f>
        <v>0.56079876390661454</v>
      </c>
      <c r="H17" s="96">
        <f t="shared" si="0"/>
        <v>0.45460862578954692</v>
      </c>
      <c r="I17" s="96">
        <f t="shared" si="1"/>
        <v>0.64557950853397317</v>
      </c>
      <c r="J17" s="96">
        <f>'1'!S18</f>
        <v>0.24122706395988311</v>
      </c>
      <c r="K17" s="96">
        <f>'1'!U18</f>
        <v>0.30863634585743877</v>
      </c>
      <c r="L17" s="96">
        <f>'2'!S18</f>
        <v>0.364905072518245</v>
      </c>
      <c r="M17" s="96">
        <f>'2'!U18</f>
        <v>0.87988351159015887</v>
      </c>
      <c r="N17" s="96">
        <f>'3'!G17</f>
        <v>0.45852766533268963</v>
      </c>
      <c r="O17" s="96">
        <f>'8'!K16</f>
        <v>0.48905214002072334</v>
      </c>
      <c r="P17" s="96">
        <f t="shared" si="2"/>
        <v>0.36506142549961718</v>
      </c>
      <c r="Q17" s="96">
        <f t="shared" si="3"/>
        <v>0.55919066582277366</v>
      </c>
      <c r="R17" s="96">
        <f>'1'!AC18</f>
        <v>0.29170784877156192</v>
      </c>
      <c r="S17" s="96">
        <f>'1'!AE18</f>
        <v>0.37055325344359347</v>
      </c>
      <c r="T17" s="96">
        <f>'2'!AC18</f>
        <v>0.2183412849252894</v>
      </c>
      <c r="U17" s="96">
        <f>'2'!AE18</f>
        <v>0.85496514086955056</v>
      </c>
      <c r="V17" s="96">
        <f>'3'!J17</f>
        <v>0.85755441190953885</v>
      </c>
      <c r="W17" s="96">
        <f>'8'!P16</f>
        <v>0.51182679188271973</v>
      </c>
      <c r="X17" s="96">
        <f t="shared" si="4"/>
        <v>0.34062530852652367</v>
      </c>
      <c r="Y17" s="96">
        <f t="shared" si="5"/>
        <v>0.57911506206528796</v>
      </c>
      <c r="Z17" s="96">
        <f>'1'!AM18</f>
        <v>0.45708275330793446</v>
      </c>
      <c r="AA17" s="96">
        <f>'1'!AO18</f>
        <v>0.54872151314458717</v>
      </c>
      <c r="AB17" s="96">
        <f>'2'!AM18</f>
        <v>0.32244666431393398</v>
      </c>
      <c r="AC17" s="96">
        <f>'2'!AO18</f>
        <v>0.87434255695614138</v>
      </c>
      <c r="AD17" s="96">
        <f>'3'!M17</f>
        <v>0.61138414166862765</v>
      </c>
      <c r="AE17" s="96">
        <f>'8'!U16</f>
        <v>0.48973721885045435</v>
      </c>
      <c r="AF17" s="96">
        <f t="shared" si="6"/>
        <v>0.42308887882410762</v>
      </c>
      <c r="AG17" s="96">
        <f t="shared" si="7"/>
        <v>0.63760042965039421</v>
      </c>
      <c r="AH17" s="96">
        <f>'1'!AW18</f>
        <v>0.3264580059586501</v>
      </c>
      <c r="AI17" s="96">
        <f>'1'!AY18</f>
        <v>0.41091205261836894</v>
      </c>
      <c r="AJ17" s="96">
        <f>'2'!AW18</f>
        <v>0.36314492477710286</v>
      </c>
      <c r="AK17" s="96">
        <f>'2'!AY18</f>
        <v>0.87967093194786117</v>
      </c>
      <c r="AL17" s="96">
        <f>'3'!P17</f>
        <v>0.58969317509979324</v>
      </c>
      <c r="AM17" s="96">
        <f>'8'!Z16</f>
        <v>0.49416289356696108</v>
      </c>
      <c r="AN17" s="96">
        <f t="shared" si="8"/>
        <v>0.39458860810090468</v>
      </c>
      <c r="AO17" s="96">
        <f t="shared" si="9"/>
        <v>0.59491529271106369</v>
      </c>
      <c r="AP17" s="96">
        <f>'1'!BG18</f>
        <v>0.30850318201729071</v>
      </c>
      <c r="AQ17" s="96">
        <f>'1'!BI18</f>
        <v>0.39027689037877095</v>
      </c>
      <c r="AR17" s="96">
        <f>'2'!BG18</f>
        <v>0.39888416084648326</v>
      </c>
      <c r="AS17" s="96">
        <f>'2'!BI18</f>
        <v>0.88374583205860002</v>
      </c>
      <c r="AT17" s="96">
        <f>'3'!S17</f>
        <v>0.59328551133712371</v>
      </c>
      <c r="AU17" s="96">
        <f>'8'!AE16</f>
        <v>0.513450157704055</v>
      </c>
      <c r="AV17" s="96">
        <f t="shared" si="10"/>
        <v>0.40694583352260966</v>
      </c>
      <c r="AW17" s="96">
        <f t="shared" si="11"/>
        <v>0.59582429338047538</v>
      </c>
      <c r="AX17" s="96">
        <f>'1'!BQ18</f>
        <v>0.44025597033783359</v>
      </c>
      <c r="AY17" s="96">
        <f>'1'!BS18</f>
        <v>0.53206781383478685</v>
      </c>
      <c r="AZ17" s="96">
        <f>'2'!BQ18</f>
        <v>0.41989415119795015</v>
      </c>
      <c r="BA17" s="96">
        <f>'2'!BS18</f>
        <v>0.88593100026600313</v>
      </c>
      <c r="BB17" s="96">
        <f>'3'!V17</f>
        <v>0.74594952367354472</v>
      </c>
      <c r="BC17" s="96">
        <f>'8'!AJ16</f>
        <v>0.57123845331461298</v>
      </c>
      <c r="BD17" s="96">
        <f t="shared" si="12"/>
        <v>0.47712952495013222</v>
      </c>
      <c r="BE17" s="96">
        <f t="shared" si="13"/>
        <v>0.66307908913846758</v>
      </c>
      <c r="BF17" s="96">
        <f>'1'!CA18</f>
        <v>0.37809764137880475</v>
      </c>
      <c r="BG17" s="96">
        <f>'1'!CC18</f>
        <v>0.4678421398912686</v>
      </c>
      <c r="BH17" s="96">
        <f>'2'!CA18</f>
        <v>0.42114833995707579</v>
      </c>
      <c r="BI17" s="96">
        <f>'2'!CC18</f>
        <v>0.88605709357758966</v>
      </c>
      <c r="BJ17" s="96">
        <f>'3'!Y17</f>
        <v>0.57741797800255379</v>
      </c>
      <c r="BK17" s="96">
        <f>'8'!AO16</f>
        <v>0.60293517990986634</v>
      </c>
      <c r="BL17" s="96">
        <f t="shared" si="14"/>
        <v>0.46739372041524896</v>
      </c>
      <c r="BM17" s="96">
        <f t="shared" si="15"/>
        <v>0.65227813779290822</v>
      </c>
      <c r="BN17" s="96">
        <f>'1'!CK18</f>
        <v>0.34551464592362213</v>
      </c>
      <c r="BO17" s="96">
        <f>'1'!CM18</f>
        <v>0.43232660003713935</v>
      </c>
      <c r="BP17" s="96">
        <f>'2'!CK18</f>
        <v>0.45500868592283922</v>
      </c>
      <c r="BQ17" s="96">
        <f>'2'!CM18</f>
        <v>0.88929530785521438</v>
      </c>
      <c r="BR17" s="96">
        <f>'3'!AB17</f>
        <v>0.4503890000886438</v>
      </c>
      <c r="BS17" s="96">
        <f>'8'!AT16</f>
        <v>0.57456166626018446</v>
      </c>
      <c r="BT17" s="96">
        <f t="shared" si="16"/>
        <v>0.45836166603554857</v>
      </c>
      <c r="BU17" s="96">
        <f t="shared" si="17"/>
        <v>0.63206119138417938</v>
      </c>
      <c r="BV17" s="96">
        <f>'1'!CU18</f>
        <v>0.48304936023208733</v>
      </c>
      <c r="BW17" s="96">
        <f>'1'!CW18</f>
        <v>0.57385284292245498</v>
      </c>
      <c r="BX17" s="96">
        <f>'2'!CU18</f>
        <v>0.39477955380340402</v>
      </c>
      <c r="BY17" s="96">
        <f>'2'!CW18</f>
        <v>0.88330197520206677</v>
      </c>
      <c r="BZ17" s="96">
        <f>'3'!AE17</f>
        <v>0.65531690969869727</v>
      </c>
      <c r="CA17" s="96">
        <f>'8'!AY16</f>
        <v>0.61388522545287694</v>
      </c>
      <c r="CB17" s="96">
        <f t="shared" si="18"/>
        <v>0.4972380464961228</v>
      </c>
      <c r="CC17" s="96">
        <f t="shared" si="19"/>
        <v>0.69034668119246623</v>
      </c>
      <c r="CD17" s="96">
        <f>'1'!DE18</f>
        <v>0.43692380020400151</v>
      </c>
      <c r="CE17" s="96">
        <f>'1'!DG18</f>
        <v>0.52873444721726093</v>
      </c>
      <c r="CF17" s="96">
        <f>'2'!DE18</f>
        <v>0.42143567190877873</v>
      </c>
      <c r="CG17" s="96">
        <f>'2'!DG18</f>
        <v>0.88608591537071779</v>
      </c>
      <c r="CH17" s="96">
        <f>'3'!AH17</f>
        <v>0.6663458358187484</v>
      </c>
      <c r="CI17" s="96">
        <f>'8'!BD16</f>
        <v>0.59641951181814112</v>
      </c>
      <c r="CJ17" s="96">
        <f t="shared" si="20"/>
        <v>0.48492632797697377</v>
      </c>
      <c r="CK17" s="96">
        <f t="shared" si="21"/>
        <v>0.67041329146870654</v>
      </c>
    </row>
    <row r="18" spans="1:89">
      <c r="A18" s="273">
        <v>1994</v>
      </c>
      <c r="B18" s="96">
        <f>'1'!I19</f>
        <v>0.41404965088172713</v>
      </c>
      <c r="C18" s="96">
        <f>'1'!K19</f>
        <v>0.50552564345529916</v>
      </c>
      <c r="D18" s="96">
        <f>'2'!I19</f>
        <v>0.40913913918221012</v>
      </c>
      <c r="E18" s="96">
        <f>'2'!K19</f>
        <v>0.88483001560137864</v>
      </c>
      <c r="F18" s="96">
        <f>'3'!D18</f>
        <v>0.63350339783919385</v>
      </c>
      <c r="G18" s="96">
        <f>'8'!F17</f>
        <v>0.56334687823018237</v>
      </c>
      <c r="H18" s="96">
        <f t="shared" si="0"/>
        <v>0.46217855609803982</v>
      </c>
      <c r="I18" s="96">
        <f t="shared" si="1"/>
        <v>0.65123417909562009</v>
      </c>
      <c r="J18" s="96">
        <f>'1'!S19</f>
        <v>0.25506165054169522</v>
      </c>
      <c r="K18" s="96">
        <f>'1'!U19</f>
        <v>0.32601688610949692</v>
      </c>
      <c r="L18" s="96">
        <f>'2'!S19</f>
        <v>0.37424692888492489</v>
      </c>
      <c r="M18" s="96">
        <f>'2'!U19</f>
        <v>0.88098997743168805</v>
      </c>
      <c r="N18" s="96">
        <f>'3'!G18</f>
        <v>0.44350587080090897</v>
      </c>
      <c r="O18" s="96">
        <f>'8'!K17</f>
        <v>0.48754592297480381</v>
      </c>
      <c r="P18" s="96">
        <f t="shared" si="2"/>
        <v>0.37228483413380803</v>
      </c>
      <c r="Q18" s="96">
        <f t="shared" si="3"/>
        <v>0.56485092883866295</v>
      </c>
      <c r="R18" s="96">
        <f>'1'!AC19</f>
        <v>0.28621326820327064</v>
      </c>
      <c r="S18" s="96">
        <f>'1'!AE19</f>
        <v>0.36400931614827553</v>
      </c>
      <c r="T18" s="96">
        <f>'2'!AC19</f>
        <v>0.18591417011073832</v>
      </c>
      <c r="U18" s="96">
        <f>'2'!AE19</f>
        <v>0.84565338256261346</v>
      </c>
      <c r="V18" s="96">
        <f>'3'!J18</f>
        <v>0.89099348453659233</v>
      </c>
      <c r="W18" s="96">
        <f>'8'!P17</f>
        <v>0.49532892799373868</v>
      </c>
      <c r="X18" s="96">
        <f t="shared" si="4"/>
        <v>0.32248545543591584</v>
      </c>
      <c r="Y18" s="96">
        <f t="shared" si="5"/>
        <v>0.56833054223487589</v>
      </c>
      <c r="Z18" s="96">
        <f>'1'!AM19</f>
        <v>0.44935073851608831</v>
      </c>
      <c r="AA18" s="96">
        <f>'1'!AO19</f>
        <v>0.54110583979167126</v>
      </c>
      <c r="AB18" s="96">
        <f>'2'!AM19</f>
        <v>0.318911247704873</v>
      </c>
      <c r="AC18" s="96">
        <f>'2'!AO19</f>
        <v>0.87383758408729362</v>
      </c>
      <c r="AD18" s="96">
        <f>'3'!M18</f>
        <v>0.56214100268949951</v>
      </c>
      <c r="AE18" s="96">
        <f>'8'!U17</f>
        <v>0.48932612092773131</v>
      </c>
      <c r="AF18" s="96">
        <f t="shared" si="6"/>
        <v>0.41919603571623093</v>
      </c>
      <c r="AG18" s="96">
        <f t="shared" si="7"/>
        <v>0.6347565149355654</v>
      </c>
      <c r="AH18" s="96">
        <f>'1'!AW19</f>
        <v>0.32656509762181174</v>
      </c>
      <c r="AI18" s="96">
        <f>'1'!AY19</f>
        <v>0.4110337753487614</v>
      </c>
      <c r="AJ18" s="96">
        <f>'2'!AW19</f>
        <v>0.36193483904660007</v>
      </c>
      <c r="AK18" s="96">
        <f>'2'!AY19</f>
        <v>0.87952400824582289</v>
      </c>
      <c r="AL18" s="96">
        <f>'3'!P18</f>
        <v>0.51415666303989616</v>
      </c>
      <c r="AM18" s="96">
        <f>'8'!Z17</f>
        <v>0.483646731799042</v>
      </c>
      <c r="AN18" s="96">
        <f t="shared" si="8"/>
        <v>0.39071555615581793</v>
      </c>
      <c r="AO18" s="96">
        <f t="shared" si="9"/>
        <v>0.59140150513120882</v>
      </c>
      <c r="AP18" s="96">
        <f>'1'!BG19</f>
        <v>0.32626489251077861</v>
      </c>
      <c r="AQ18" s="96">
        <f>'1'!BI19</f>
        <v>0.41069251559258491</v>
      </c>
      <c r="AR18" s="96">
        <f>'2'!BG19</f>
        <v>0.39970753762715894</v>
      </c>
      <c r="AS18" s="96">
        <f>'2'!BI19</f>
        <v>0.88383417339024783</v>
      </c>
      <c r="AT18" s="96">
        <f>'3'!S18</f>
        <v>0.59008613024673151</v>
      </c>
      <c r="AU18" s="96">
        <f>'8'!AE17</f>
        <v>0.52025207249198846</v>
      </c>
      <c r="AV18" s="96">
        <f t="shared" si="10"/>
        <v>0.41540816754330862</v>
      </c>
      <c r="AW18" s="96">
        <f t="shared" si="11"/>
        <v>0.60492625382494047</v>
      </c>
      <c r="AX18" s="96">
        <f>'1'!BQ19</f>
        <v>0.45699715981808781</v>
      </c>
      <c r="AY18" s="96">
        <f>'1'!BS19</f>
        <v>0.54863754611591564</v>
      </c>
      <c r="AZ18" s="96">
        <f>'2'!BQ19</f>
        <v>0.42053079857057396</v>
      </c>
      <c r="BA18" s="96">
        <f>'2'!BS19</f>
        <v>0.88599506596987843</v>
      </c>
      <c r="BB18" s="96">
        <f>'3'!V18</f>
        <v>0.71623692317590348</v>
      </c>
      <c r="BC18" s="96">
        <f>'8'!AJ17</f>
        <v>0.57607212112735473</v>
      </c>
      <c r="BD18" s="96">
        <f t="shared" si="12"/>
        <v>0.48453335983867213</v>
      </c>
      <c r="BE18" s="96">
        <f t="shared" si="13"/>
        <v>0.6702349110710496</v>
      </c>
      <c r="BF18" s="96">
        <f>'1'!CA19</f>
        <v>0.39983892689710926</v>
      </c>
      <c r="BG18" s="96">
        <f>'1'!CC19</f>
        <v>0.49081146634032763</v>
      </c>
      <c r="BH18" s="96">
        <f>'2'!CA19</f>
        <v>0.41960085033368499</v>
      </c>
      <c r="BI18" s="96">
        <f>'2'!CC19</f>
        <v>0.88590144466897602</v>
      </c>
      <c r="BJ18" s="96">
        <f>'3'!Y18</f>
        <v>0.56965152485502091</v>
      </c>
      <c r="BK18" s="96">
        <f>'8'!AO17</f>
        <v>0.56781754816673113</v>
      </c>
      <c r="BL18" s="96">
        <f t="shared" si="14"/>
        <v>0.46241910846584178</v>
      </c>
      <c r="BM18" s="96">
        <f t="shared" si="15"/>
        <v>0.64817681972534491</v>
      </c>
      <c r="BN18" s="96">
        <f>'1'!CK19</f>
        <v>0.33394559134724994</v>
      </c>
      <c r="BO18" s="96">
        <f>'1'!CM19</f>
        <v>0.41938466502364108</v>
      </c>
      <c r="BP18" s="96">
        <f>'2'!CK19</f>
        <v>0.4586700908381855</v>
      </c>
      <c r="BQ18" s="96">
        <f>'2'!CM19</f>
        <v>0.88962762613773327</v>
      </c>
      <c r="BR18" s="96">
        <f>'3'!AB18</f>
        <v>0.47029081291572006</v>
      </c>
      <c r="BS18" s="96">
        <f>'8'!AT17</f>
        <v>0.56619573019558933</v>
      </c>
      <c r="BT18" s="96">
        <f t="shared" si="16"/>
        <v>0.45293713746034153</v>
      </c>
      <c r="BU18" s="96">
        <f t="shared" si="17"/>
        <v>0.62506934045232121</v>
      </c>
      <c r="BV18" s="96">
        <f>'1'!CU19</f>
        <v>0.47342378726714235</v>
      </c>
      <c r="BW18" s="96">
        <f>'1'!CW19</f>
        <v>0.56461548548077911</v>
      </c>
      <c r="BX18" s="96">
        <f>'2'!CU19</f>
        <v>0.37410567796978755</v>
      </c>
      <c r="BY18" s="96">
        <f>'2'!CW19</f>
        <v>0.88097351350774822</v>
      </c>
      <c r="BZ18" s="96">
        <f>'3'!AE18</f>
        <v>0.63831919895125533</v>
      </c>
      <c r="CA18" s="96">
        <f>'8'!AY17</f>
        <v>0.60601218365738718</v>
      </c>
      <c r="CB18" s="96">
        <f t="shared" si="18"/>
        <v>0.48451388296477232</v>
      </c>
      <c r="CC18" s="96">
        <f t="shared" si="19"/>
        <v>0.68386706088197158</v>
      </c>
      <c r="CD18" s="96">
        <f>'1'!DE19</f>
        <v>0.44806426026864798</v>
      </c>
      <c r="CE18" s="96">
        <f>'1'!DG19</f>
        <v>0.53983267934832602</v>
      </c>
      <c r="CF18" s="96">
        <f>'2'!DE19</f>
        <v>0.42669805193488347</v>
      </c>
      <c r="CG18" s="96">
        <f>'2'!DG19</f>
        <v>0.88660948761195146</v>
      </c>
      <c r="CH18" s="96">
        <f>'3'!AH18</f>
        <v>0.65505107606693402</v>
      </c>
      <c r="CI18" s="96">
        <f>'8'!BD17</f>
        <v>0.61490051743575891</v>
      </c>
      <c r="CJ18" s="96">
        <f t="shared" si="20"/>
        <v>0.49655427654643014</v>
      </c>
      <c r="CK18" s="96">
        <f t="shared" si="21"/>
        <v>0.68044756146534535</v>
      </c>
    </row>
    <row r="19" spans="1:89">
      <c r="A19" s="273">
        <v>1995</v>
      </c>
      <c r="B19" s="96">
        <f>'1'!I20</f>
        <v>0.4264803677875289</v>
      </c>
      <c r="C19" s="96">
        <f>'1'!K20</f>
        <v>0.51820962339498822</v>
      </c>
      <c r="D19" s="96">
        <f>'2'!I20</f>
        <v>0.42334051190599309</v>
      </c>
      <c r="E19" s="96">
        <f>'2'!K20</f>
        <v>0.88627636952200128</v>
      </c>
      <c r="F19" s="96">
        <f>'3'!D19</f>
        <v>0.61577529165254052</v>
      </c>
      <c r="G19" s="96">
        <f>'8'!F18</f>
        <v>0.56384709400505484</v>
      </c>
      <c r="H19" s="96">
        <f t="shared" si="0"/>
        <v>0.47122265789952561</v>
      </c>
      <c r="I19" s="96">
        <f t="shared" si="1"/>
        <v>0.65611102897401474</v>
      </c>
      <c r="J19" s="96">
        <f>'1'!S20</f>
        <v>0.26288117512845582</v>
      </c>
      <c r="K19" s="96">
        <f>'1'!U20</f>
        <v>0.33569961889469918</v>
      </c>
      <c r="L19" s="96">
        <f>'2'!S20</f>
        <v>0.39477860041226487</v>
      </c>
      <c r="M19" s="96">
        <f>'2'!U20</f>
        <v>0.8833018714278762</v>
      </c>
      <c r="N19" s="96">
        <f>'3'!G19</f>
        <v>0.3636109175093073</v>
      </c>
      <c r="O19" s="96">
        <f>'8'!K18</f>
        <v>0.49414941536539225</v>
      </c>
      <c r="P19" s="96">
        <f t="shared" si="2"/>
        <v>0.38393639696870435</v>
      </c>
      <c r="Q19" s="96">
        <f t="shared" si="3"/>
        <v>0.57105030189598927</v>
      </c>
      <c r="R19" s="96">
        <f>'1'!AC20</f>
        <v>0.31271103947218137</v>
      </c>
      <c r="S19" s="96">
        <f>'1'!AE20</f>
        <v>0.39515391493958024</v>
      </c>
      <c r="T19" s="96">
        <f>'2'!AC20</f>
        <v>0.16289500024313172</v>
      </c>
      <c r="U19" s="96">
        <f>'2'!AE20</f>
        <v>0.83703873873789914</v>
      </c>
      <c r="V19" s="96">
        <f>'3'!J19</f>
        <v>0.78827701216291457</v>
      </c>
      <c r="W19" s="96">
        <f>'8'!P18</f>
        <v>0.47055407731510551</v>
      </c>
      <c r="X19" s="96">
        <f t="shared" si="4"/>
        <v>0.31538670567680621</v>
      </c>
      <c r="Y19" s="96">
        <f t="shared" si="5"/>
        <v>0.56758224366419496</v>
      </c>
      <c r="Z19" s="96">
        <f>'1'!AM20</f>
        <v>0.45888004854662734</v>
      </c>
      <c r="AA19" s="96">
        <f>'1'!AO20</f>
        <v>0.55048291697247131</v>
      </c>
      <c r="AB19" s="96">
        <f>'2'!AM20</f>
        <v>0.32147640769625729</v>
      </c>
      <c r="AC19" s="96">
        <f>'2'!AO20</f>
        <v>0.87420471986955284</v>
      </c>
      <c r="AD19" s="96">
        <f>'3'!M19</f>
        <v>0.58620384142388837</v>
      </c>
      <c r="AE19" s="96">
        <f>'8'!U18</f>
        <v>0.4944546101667916</v>
      </c>
      <c r="AF19" s="96">
        <f t="shared" si="6"/>
        <v>0.42493702213655871</v>
      </c>
      <c r="AG19" s="96">
        <f t="shared" si="7"/>
        <v>0.63971408233627181</v>
      </c>
      <c r="AH19" s="96">
        <f>'1'!AW20</f>
        <v>0.33950225044762611</v>
      </c>
      <c r="AI19" s="96">
        <f>'1'!AY20</f>
        <v>0.4256230797586783</v>
      </c>
      <c r="AJ19" s="96">
        <f>'2'!AW20</f>
        <v>0.37906360554106733</v>
      </c>
      <c r="AK19" s="96">
        <f>'2'!AY20</f>
        <v>0.88154666734981069</v>
      </c>
      <c r="AL19" s="96">
        <f>'3'!P19</f>
        <v>0.54775762898636404</v>
      </c>
      <c r="AM19" s="96">
        <f>'8'!Z18</f>
        <v>0.53447885822491004</v>
      </c>
      <c r="AN19" s="96">
        <f t="shared" si="8"/>
        <v>0.41768157140453449</v>
      </c>
      <c r="AO19" s="96">
        <f t="shared" si="9"/>
        <v>0.61388286844446627</v>
      </c>
      <c r="AP19" s="96">
        <f>'1'!BG20</f>
        <v>0.33701382448106371</v>
      </c>
      <c r="AQ19" s="96">
        <f>'1'!BI20</f>
        <v>0.42283448859393719</v>
      </c>
      <c r="AR19" s="96">
        <f>'2'!BG20</f>
        <v>0.41029643954021994</v>
      </c>
      <c r="AS19" s="96">
        <f>'2'!BI20</f>
        <v>0.88495021926885653</v>
      </c>
      <c r="AT19" s="96">
        <f>'3'!S19</f>
        <v>0.53923797429716258</v>
      </c>
      <c r="AU19" s="96">
        <f>'8'!AE18</f>
        <v>0.52204157270998941</v>
      </c>
      <c r="AV19" s="96">
        <f t="shared" si="10"/>
        <v>0.42311727891042433</v>
      </c>
      <c r="AW19" s="96">
        <f t="shared" si="11"/>
        <v>0.6099420935242611</v>
      </c>
      <c r="AX19" s="96">
        <f>'1'!BQ20</f>
        <v>0.47760268358592045</v>
      </c>
      <c r="AY19" s="96">
        <f>'1'!BS20</f>
        <v>0.56863705180733481</v>
      </c>
      <c r="AZ19" s="96">
        <f>'2'!BQ20</f>
        <v>0.42229069973201261</v>
      </c>
      <c r="BA19" s="96">
        <f>'2'!BS20</f>
        <v>0.8861715371304637</v>
      </c>
      <c r="BB19" s="96">
        <f>'3'!V19</f>
        <v>0.71836940628573409</v>
      </c>
      <c r="BC19" s="96">
        <f>'8'!AJ18</f>
        <v>0.56113973647769988</v>
      </c>
      <c r="BD19" s="96">
        <f t="shared" si="12"/>
        <v>0.48701103993187767</v>
      </c>
      <c r="BE19" s="96">
        <f t="shared" si="13"/>
        <v>0.67198277513849947</v>
      </c>
      <c r="BF19" s="96">
        <f>'1'!CA20</f>
        <v>0.40428073959991184</v>
      </c>
      <c r="BG19" s="96">
        <f>'1'!CC20</f>
        <v>0.49543556254986015</v>
      </c>
      <c r="BH19" s="96">
        <f>'2'!CA20</f>
        <v>0.42445665624701762</v>
      </c>
      <c r="BI19" s="96">
        <f>'2'!CC20</f>
        <v>0.88638747131318396</v>
      </c>
      <c r="BJ19" s="96">
        <f>'3'!Y19</f>
        <v>0.6799018881472304</v>
      </c>
      <c r="BK19" s="96">
        <f>'8'!AO18</f>
        <v>0.60021837057574046</v>
      </c>
      <c r="BL19" s="96">
        <f t="shared" si="14"/>
        <v>0.47631858880755668</v>
      </c>
      <c r="BM19" s="96">
        <f t="shared" si="15"/>
        <v>0.66068046814626158</v>
      </c>
      <c r="BN19" s="96">
        <f>'1'!CK20</f>
        <v>0.35418400849596787</v>
      </c>
      <c r="BO19" s="96">
        <f>'1'!CM20</f>
        <v>0.44190868996353982</v>
      </c>
      <c r="BP19" s="96">
        <f>'2'!CK20</f>
        <v>0.47249857253152266</v>
      </c>
      <c r="BQ19" s="96">
        <f>'2'!CM20</f>
        <v>0.89085414402289465</v>
      </c>
      <c r="BR19" s="96">
        <f>'3'!AB19</f>
        <v>0.41956959093114132</v>
      </c>
      <c r="BS19" s="96">
        <f>'8'!AT18</f>
        <v>0.56381398223279622</v>
      </c>
      <c r="BT19" s="96">
        <f t="shared" si="16"/>
        <v>0.46349885442009553</v>
      </c>
      <c r="BU19" s="96">
        <f t="shared" si="17"/>
        <v>0.63219227207307682</v>
      </c>
      <c r="BV19" s="96">
        <f>'1'!CU20</f>
        <v>0.48712676518282955</v>
      </c>
      <c r="BW19" s="96">
        <f>'1'!CW20</f>
        <v>0.57773845505091936</v>
      </c>
      <c r="BX19" s="96">
        <f>'2'!CU20</f>
        <v>0.37261823450981552</v>
      </c>
      <c r="BY19" s="96">
        <f>'2'!CW20</f>
        <v>0.88079965289685669</v>
      </c>
      <c r="BZ19" s="96">
        <f>'3'!AE19</f>
        <v>0.62726727917856262</v>
      </c>
      <c r="CA19" s="96">
        <f>'8'!AY18</f>
        <v>0.61128014548749332</v>
      </c>
      <c r="CB19" s="96">
        <f t="shared" si="18"/>
        <v>0.49034171506004615</v>
      </c>
      <c r="CC19" s="96">
        <f t="shared" si="19"/>
        <v>0.68993941781175649</v>
      </c>
      <c r="CD19" s="96">
        <f>'1'!DE20</f>
        <v>0.44357480043834507</v>
      </c>
      <c r="CE19" s="96">
        <f>'1'!DG20</f>
        <v>0.53537606767804102</v>
      </c>
      <c r="CF19" s="96">
        <f>'2'!DE20</f>
        <v>0.43499759196658683</v>
      </c>
      <c r="CG19" s="96">
        <f>'2'!DG20</f>
        <v>0.88741914707349134</v>
      </c>
      <c r="CH19" s="96">
        <f>'3'!AH19</f>
        <v>0.63137661625497765</v>
      </c>
      <c r="CI19" s="96">
        <f>'8'!BD18</f>
        <v>0.62923428029583206</v>
      </c>
      <c r="CJ19" s="96">
        <f t="shared" si="20"/>
        <v>0.50260222423358802</v>
      </c>
      <c r="CK19" s="96">
        <f t="shared" si="21"/>
        <v>0.68400983168245488</v>
      </c>
    </row>
    <row r="20" spans="1:89">
      <c r="A20" s="273">
        <v>1996</v>
      </c>
      <c r="B20" s="96">
        <f>'1'!I21</f>
        <v>0.4272950534474812</v>
      </c>
      <c r="C20" s="96">
        <f>'1'!K21</f>
        <v>0.51903493137895251</v>
      </c>
      <c r="D20" s="96">
        <f>'2'!I21</f>
        <v>0.41833606599451517</v>
      </c>
      <c r="E20" s="96">
        <f>'2'!K21</f>
        <v>0.88577369780944315</v>
      </c>
      <c r="F20" s="96">
        <f>'3'!D20</f>
        <v>0.56576109635416261</v>
      </c>
      <c r="G20" s="96">
        <f>'8'!F19</f>
        <v>0.55208985889131801</v>
      </c>
      <c r="H20" s="96">
        <f t="shared" si="0"/>
        <v>0.46590699277777148</v>
      </c>
      <c r="I20" s="96">
        <f t="shared" si="1"/>
        <v>0.65229949602657122</v>
      </c>
      <c r="J20" s="96">
        <f>'1'!S21</f>
        <v>0.26246059526134236</v>
      </c>
      <c r="K20" s="96">
        <f>'1'!U21</f>
        <v>0.33518136793212733</v>
      </c>
      <c r="L20" s="96">
        <f>'2'!S21</f>
        <v>0.40236199538328882</v>
      </c>
      <c r="M20" s="96">
        <f>'2'!U21</f>
        <v>0.88411741680014888</v>
      </c>
      <c r="N20" s="96">
        <f>'3'!G20</f>
        <v>0.36445778161320408</v>
      </c>
      <c r="O20" s="96">
        <f>'8'!K19</f>
        <v>0.48969748094054266</v>
      </c>
      <c r="P20" s="96">
        <f t="shared" si="2"/>
        <v>0.38484002386172467</v>
      </c>
      <c r="Q20" s="96">
        <f t="shared" si="3"/>
        <v>0.56966542189093961</v>
      </c>
      <c r="R20" s="96">
        <f>'1'!AC21</f>
        <v>0.31293923967874743</v>
      </c>
      <c r="S20" s="96">
        <f>'1'!AE21</f>
        <v>0.39541767972389197</v>
      </c>
      <c r="T20" s="96">
        <f>'2'!AC21</f>
        <v>0.14013196651191362</v>
      </c>
      <c r="U20" s="96">
        <f>'2'!AE21</f>
        <v>0.82561373100530611</v>
      </c>
      <c r="V20" s="96">
        <f>'3'!J20</f>
        <v>0.77316249281982874</v>
      </c>
      <c r="W20" s="96">
        <f>'8'!P19</f>
        <v>0.46726030863861567</v>
      </c>
      <c r="X20" s="96">
        <f t="shared" si="4"/>
        <v>0.30677717160975893</v>
      </c>
      <c r="Y20" s="96">
        <f t="shared" si="5"/>
        <v>0.56276390645593788</v>
      </c>
      <c r="Z20" s="96">
        <f>'1'!AM21</f>
        <v>0.44047583888840974</v>
      </c>
      <c r="AA20" s="96">
        <f>'1'!AO21</f>
        <v>0.53228734405470479</v>
      </c>
      <c r="AB20" s="96">
        <f>'2'!AM21</f>
        <v>0.32154796776465466</v>
      </c>
      <c r="AC20" s="96">
        <f>'2'!AO21</f>
        <v>0.87421490503742749</v>
      </c>
      <c r="AD20" s="96">
        <f>'3'!M20</f>
        <v>0.52624509766323269</v>
      </c>
      <c r="AE20" s="96">
        <f>'8'!U19</f>
        <v>0.47438456039804561</v>
      </c>
      <c r="AF20" s="96">
        <f t="shared" si="6"/>
        <v>0.41213612235037006</v>
      </c>
      <c r="AG20" s="96">
        <f t="shared" si="7"/>
        <v>0.62696226983005932</v>
      </c>
      <c r="AH20" s="96">
        <f>'1'!AW21</f>
        <v>0.34438049018805544</v>
      </c>
      <c r="AI20" s="96">
        <f>'1'!AY21</f>
        <v>0.43106574473092391</v>
      </c>
      <c r="AJ20" s="96">
        <f>'2'!AW21</f>
        <v>0.38753563013595349</v>
      </c>
      <c r="AK20" s="96">
        <f>'2'!AY21</f>
        <v>0.88250417946780979</v>
      </c>
      <c r="AL20" s="96">
        <f>'3'!P20</f>
        <v>0.58044312497137995</v>
      </c>
      <c r="AM20" s="96">
        <f>'8'!Z19</f>
        <v>0.53104765923251718</v>
      </c>
      <c r="AN20" s="96">
        <f t="shared" si="8"/>
        <v>0.42098792651884204</v>
      </c>
      <c r="AO20" s="96">
        <f t="shared" si="9"/>
        <v>0.6148725278104169</v>
      </c>
      <c r="AP20" s="96">
        <f>'1'!BG21</f>
        <v>0.3427003086883158</v>
      </c>
      <c r="AQ20" s="96">
        <f>'1'!BI21</f>
        <v>0.42919473562569138</v>
      </c>
      <c r="AR20" s="96">
        <f>'2'!BG21</f>
        <v>0.41662567653620869</v>
      </c>
      <c r="AS20" s="96">
        <f>'2'!BI21</f>
        <v>0.88560017429411497</v>
      </c>
      <c r="AT20" s="96">
        <f>'3'!S20</f>
        <v>0.55016697367881706</v>
      </c>
      <c r="AU20" s="96">
        <f>'8'!AE19</f>
        <v>0.51817096035494803</v>
      </c>
      <c r="AV20" s="96">
        <f t="shared" si="10"/>
        <v>0.42583231519315751</v>
      </c>
      <c r="AW20" s="96">
        <f t="shared" si="11"/>
        <v>0.61098862342491811</v>
      </c>
      <c r="AX20" s="96">
        <f>'1'!BQ21</f>
        <v>0.4693751401978522</v>
      </c>
      <c r="AY20" s="96">
        <f>'1'!BS21</f>
        <v>0.56070270171788528</v>
      </c>
      <c r="AZ20" s="96">
        <f>'2'!BQ21</f>
        <v>0.4241494684678509</v>
      </c>
      <c r="BA20" s="96">
        <f>'2'!BS21</f>
        <v>0.88635692992433146</v>
      </c>
      <c r="BB20" s="96">
        <f>'3'!V20</f>
        <v>0.6137226299013091</v>
      </c>
      <c r="BC20" s="96">
        <f>'8'!AJ19</f>
        <v>0.54126055639121629</v>
      </c>
      <c r="BD20" s="96">
        <f t="shared" si="12"/>
        <v>0.4782617216856398</v>
      </c>
      <c r="BE20" s="96">
        <f t="shared" si="13"/>
        <v>0.66277339601114427</v>
      </c>
      <c r="BF20" s="96">
        <f>'1'!CA21</f>
        <v>0.41861050492608975</v>
      </c>
      <c r="BG20" s="96">
        <f>'1'!CC21</f>
        <v>0.51019942385508177</v>
      </c>
      <c r="BH20" s="96">
        <f>'2'!CA21</f>
        <v>0.42479088047121377</v>
      </c>
      <c r="BI20" s="96">
        <f>'2'!CC21</f>
        <v>0.8864206695092085</v>
      </c>
      <c r="BJ20" s="96">
        <f>'3'!Y20</f>
        <v>0.60907704933686146</v>
      </c>
      <c r="BK20" s="96">
        <f>'8'!AO19</f>
        <v>0.56503460916760118</v>
      </c>
      <c r="BL20" s="96">
        <f t="shared" si="14"/>
        <v>0.4694786648549682</v>
      </c>
      <c r="BM20" s="96">
        <f t="shared" si="15"/>
        <v>0.65388490084396389</v>
      </c>
      <c r="BN20" s="96">
        <f>'1'!CK21</f>
        <v>0.36876985162681325</v>
      </c>
      <c r="BO20" s="96">
        <f>'1'!CM21</f>
        <v>0.45781186644092869</v>
      </c>
      <c r="BP20" s="96">
        <f>'2'!CK21</f>
        <v>0.46738338139413543</v>
      </c>
      <c r="BQ20" s="96">
        <f>'2'!CM21</f>
        <v>0.89040560688316228</v>
      </c>
      <c r="BR20" s="96">
        <f>'3'!AB20</f>
        <v>0.48177709891612813</v>
      </c>
      <c r="BS20" s="96">
        <f>'8'!AT19</f>
        <v>0.5743666243277088</v>
      </c>
      <c r="BT20" s="96">
        <f t="shared" si="16"/>
        <v>0.47017328578288581</v>
      </c>
      <c r="BU20" s="96">
        <f t="shared" si="17"/>
        <v>0.64086136588393328</v>
      </c>
      <c r="BV20" s="96">
        <f>'1'!CU21</f>
        <v>0.48733847900642863</v>
      </c>
      <c r="BW20" s="96">
        <f>'1'!CW21</f>
        <v>0.57793977007489028</v>
      </c>
      <c r="BX20" s="96">
        <f>'2'!CU21</f>
        <v>0.40728677787970352</v>
      </c>
      <c r="BY20" s="96">
        <f>'2'!CW21</f>
        <v>0.88463672753385258</v>
      </c>
      <c r="BZ20" s="96">
        <f>'3'!AE20</f>
        <v>0.60449118475121577</v>
      </c>
      <c r="CA20" s="96">
        <f>'8'!AY19</f>
        <v>0.62340594574128216</v>
      </c>
      <c r="CB20" s="96">
        <f t="shared" si="18"/>
        <v>0.50601040087580473</v>
      </c>
      <c r="CC20" s="96">
        <f t="shared" si="19"/>
        <v>0.69532748111667508</v>
      </c>
      <c r="CD20" s="96">
        <f>'1'!DE21</f>
        <v>0.45423175103915081</v>
      </c>
      <c r="CE20" s="96">
        <f>'1'!DG21</f>
        <v>0.54592062160059418</v>
      </c>
      <c r="CF20" s="96">
        <f>'2'!DE21</f>
        <v>0.44434846269878325</v>
      </c>
      <c r="CG20" s="96">
        <f>'2'!DG21</f>
        <v>0.88830878526286605</v>
      </c>
      <c r="CH20" s="96">
        <f>'3'!AH20</f>
        <v>0.55293637721581546</v>
      </c>
      <c r="CI20" s="96">
        <f>'8'!BD19</f>
        <v>0.60597351501811791</v>
      </c>
      <c r="CJ20" s="96">
        <f t="shared" si="20"/>
        <v>0.5015179095853507</v>
      </c>
      <c r="CK20" s="96">
        <f t="shared" si="21"/>
        <v>0.68006764062719272</v>
      </c>
    </row>
    <row r="21" spans="1:89">
      <c r="A21" s="273">
        <v>1997</v>
      </c>
      <c r="B21" s="96">
        <f>'1'!I22</f>
        <v>0.45595820770094564</v>
      </c>
      <c r="C21" s="96">
        <f>'1'!K22</f>
        <v>0.54761773475067821</v>
      </c>
      <c r="D21" s="96">
        <f>'2'!I22</f>
        <v>0.41937887182239819</v>
      </c>
      <c r="E21" s="96">
        <f>'2'!K22</f>
        <v>0.88587905900170039</v>
      </c>
      <c r="F21" s="96">
        <f>'3'!D21</f>
        <v>0.54644507777391094</v>
      </c>
      <c r="G21" s="96">
        <f>'8'!F20</f>
        <v>0.5473741099163173</v>
      </c>
      <c r="H21" s="96">
        <f t="shared" si="0"/>
        <v>0.47423706314655373</v>
      </c>
      <c r="I21" s="96">
        <f t="shared" si="1"/>
        <v>0.66029030122289856</v>
      </c>
      <c r="J21" s="96">
        <f>'1'!S22</f>
        <v>0.29352816750281163</v>
      </c>
      <c r="K21" s="96">
        <f>'1'!U22</f>
        <v>0.37271115852344056</v>
      </c>
      <c r="L21" s="96">
        <f>'2'!S22</f>
        <v>0.41300273055857539</v>
      </c>
      <c r="M21" s="96">
        <f>'2'!U22</f>
        <v>0.88522965711018475</v>
      </c>
      <c r="N21" s="96">
        <f>'3'!G21</f>
        <v>0.42822983323877784</v>
      </c>
      <c r="O21" s="96">
        <f>'8'!K20</f>
        <v>0.51413450055823218</v>
      </c>
      <c r="P21" s="96">
        <f t="shared" si="2"/>
        <v>0.40688846620653973</v>
      </c>
      <c r="Q21" s="96">
        <f t="shared" si="3"/>
        <v>0.59069177206395251</v>
      </c>
      <c r="R21" s="96">
        <f>'1'!AC22</f>
        <v>0.37440811465030438</v>
      </c>
      <c r="S21" s="96">
        <f>'1'!AE22</f>
        <v>0.46388760216226499</v>
      </c>
      <c r="T21" s="96">
        <f>'2'!AC22</f>
        <v>0.10954075279127123</v>
      </c>
      <c r="U21" s="96">
        <f>'2'!AE22</f>
        <v>0.79939305093374591</v>
      </c>
      <c r="V21" s="96">
        <f>'3'!J21</f>
        <v>0.7669613335136215</v>
      </c>
      <c r="W21" s="96">
        <f>'8'!P20</f>
        <v>0.43573705384796646</v>
      </c>
      <c r="X21" s="96">
        <f t="shared" si="4"/>
        <v>0.30656197376318067</v>
      </c>
      <c r="Y21" s="96">
        <f t="shared" si="5"/>
        <v>0.56633923564799249</v>
      </c>
      <c r="Z21" s="96">
        <f>'1'!AM22</f>
        <v>0.46556737380183311</v>
      </c>
      <c r="AA21" s="96">
        <f>'1'!AO22</f>
        <v>0.55700771654128589</v>
      </c>
      <c r="AB21" s="96">
        <f>'2'!AM22</f>
        <v>0.32161280431747236</v>
      </c>
      <c r="AC21" s="96">
        <f>'2'!AO22</f>
        <v>0.87422413060354642</v>
      </c>
      <c r="AD21" s="96">
        <f>'3'!M21</f>
        <v>0.47155970244518042</v>
      </c>
      <c r="AE21" s="96">
        <f>'8'!U20</f>
        <v>0.44511274351888996</v>
      </c>
      <c r="AF21" s="96">
        <f t="shared" si="6"/>
        <v>0.41076430721273183</v>
      </c>
      <c r="AG21" s="96">
        <f t="shared" si="7"/>
        <v>0.62544819688790743</v>
      </c>
      <c r="AH21" s="96">
        <f>'1'!AW22</f>
        <v>0.36286480726539871</v>
      </c>
      <c r="AI21" s="96">
        <f>'1'!AY22</f>
        <v>0.45140604683156921</v>
      </c>
      <c r="AJ21" s="96">
        <f>'2'!AW22</f>
        <v>0.39242761037629165</v>
      </c>
      <c r="AK21" s="96">
        <f>'2'!AY22</f>
        <v>0.8830450010390487</v>
      </c>
      <c r="AL21" s="96">
        <f>'3'!P21</f>
        <v>0.53016272094086925</v>
      </c>
      <c r="AM21" s="96">
        <f>'8'!Z20</f>
        <v>0.48099943584097388</v>
      </c>
      <c r="AN21" s="96">
        <f t="shared" si="8"/>
        <v>0.41209728449422145</v>
      </c>
      <c r="AO21" s="96">
        <f t="shared" si="9"/>
        <v>0.60515016123719734</v>
      </c>
      <c r="AP21" s="96">
        <f>'1'!BG22</f>
        <v>0.36130444178528398</v>
      </c>
      <c r="AQ21" s="96">
        <f>'1'!BI22</f>
        <v>0.44970600050012899</v>
      </c>
      <c r="AR21" s="96">
        <f>'2'!BG22</f>
        <v>0.42481587665424975</v>
      </c>
      <c r="AS21" s="96">
        <f>'2'!BI22</f>
        <v>0.88642315105176606</v>
      </c>
      <c r="AT21" s="96">
        <f>'3'!S21</f>
        <v>0.50405956125740126</v>
      </c>
      <c r="AU21" s="96">
        <f>'8'!AE20</f>
        <v>0.50915795238880801</v>
      </c>
      <c r="AV21" s="96">
        <f t="shared" si="10"/>
        <v>0.43175942360944725</v>
      </c>
      <c r="AW21" s="96">
        <f t="shared" si="11"/>
        <v>0.61509570131356772</v>
      </c>
      <c r="AX21" s="96">
        <f>'1'!BQ22</f>
        <v>0.5098529512633333</v>
      </c>
      <c r="AY21" s="96">
        <f>'1'!BS22</f>
        <v>0.59910477855309041</v>
      </c>
      <c r="AZ21" s="96">
        <f>'2'!BQ22</f>
        <v>0.42650287919124935</v>
      </c>
      <c r="BA21" s="96">
        <f>'2'!BS22</f>
        <v>0.88659021291313778</v>
      </c>
      <c r="BB21" s="96">
        <f>'3'!V21</f>
        <v>0.60623510138842962</v>
      </c>
      <c r="BC21" s="96">
        <f>'8'!AJ20</f>
        <v>0.54233769642320562</v>
      </c>
      <c r="BD21" s="96">
        <f t="shared" si="12"/>
        <v>0.49289784229259609</v>
      </c>
      <c r="BE21" s="96">
        <f t="shared" si="13"/>
        <v>0.67601089596314468</v>
      </c>
      <c r="BF21" s="96">
        <f>'1'!CA22</f>
        <v>0.44219814985410799</v>
      </c>
      <c r="BG21" s="96">
        <f>'1'!CC22</f>
        <v>0.53400522419856911</v>
      </c>
      <c r="BH21" s="96">
        <f>'2'!CA22</f>
        <v>0.42846571706025777</v>
      </c>
      <c r="BI21" s="96">
        <f>'2'!CC22</f>
        <v>0.88678355983280743</v>
      </c>
      <c r="BJ21" s="96">
        <f>'3'!Y21</f>
        <v>0.59216654942529512</v>
      </c>
      <c r="BK21" s="96">
        <f>'8'!AO20</f>
        <v>0.54232532606957362</v>
      </c>
      <c r="BL21" s="96">
        <f t="shared" si="14"/>
        <v>0.47099639766131318</v>
      </c>
      <c r="BM21" s="96">
        <f t="shared" si="15"/>
        <v>0.65437137003365009</v>
      </c>
      <c r="BN21" s="96">
        <f>'1'!CK22</f>
        <v>0.38412812630746979</v>
      </c>
      <c r="BO21" s="96">
        <f>'1'!CM22</f>
        <v>0.47426999514234675</v>
      </c>
      <c r="BP21" s="96">
        <f>'2'!CK22</f>
        <v>0.46542780549346208</v>
      </c>
      <c r="BQ21" s="96">
        <f>'2'!CM22</f>
        <v>0.89023254733752566</v>
      </c>
      <c r="BR21" s="96">
        <f>'3'!AB21</f>
        <v>0.60655618730459893</v>
      </c>
      <c r="BS21" s="96">
        <f>'8'!AT20</f>
        <v>0.56630598574851043</v>
      </c>
      <c r="BT21" s="96">
        <f t="shared" si="16"/>
        <v>0.47195397251648075</v>
      </c>
      <c r="BU21" s="96">
        <f t="shared" si="17"/>
        <v>0.64360284274279433</v>
      </c>
      <c r="BV21" s="96">
        <f>'1'!CU22</f>
        <v>0.53323071861691484</v>
      </c>
      <c r="BW21" s="96">
        <f>'1'!CW22</f>
        <v>0.62058592486711872</v>
      </c>
      <c r="BX21" s="96">
        <f>'2'!CU22</f>
        <v>0.40599610395327723</v>
      </c>
      <c r="BY21" s="96">
        <f>'2'!CW22</f>
        <v>0.88450139532779981</v>
      </c>
      <c r="BZ21" s="96">
        <f>'3'!AE21</f>
        <v>0.59269120231191474</v>
      </c>
      <c r="CA21" s="96">
        <f>'8'!AY20</f>
        <v>0.61763598504916373</v>
      </c>
      <c r="CB21" s="96">
        <f t="shared" si="18"/>
        <v>0.51895426920645193</v>
      </c>
      <c r="CC21" s="96">
        <f t="shared" si="19"/>
        <v>0.70757443508136075</v>
      </c>
      <c r="CD21" s="96">
        <f>'1'!DE22</f>
        <v>0.47954398279691063</v>
      </c>
      <c r="CE21" s="96">
        <f>'1'!DG22</f>
        <v>0.57049939707604902</v>
      </c>
      <c r="CF21" s="96">
        <f>'2'!DE22</f>
        <v>0.45276149094160839</v>
      </c>
      <c r="CG21" s="96">
        <f>'2'!DG22</f>
        <v>0.88908972170407108</v>
      </c>
      <c r="CH21" s="96">
        <f>'3'!AH21</f>
        <v>0.51685445991638435</v>
      </c>
      <c r="CI21" s="96">
        <f>'8'!BD20</f>
        <v>0.60597368038635757</v>
      </c>
      <c r="CJ21" s="96">
        <f t="shared" si="20"/>
        <v>0.51275971804162557</v>
      </c>
      <c r="CK21" s="96">
        <f t="shared" si="21"/>
        <v>0.68852093305549256</v>
      </c>
    </row>
    <row r="22" spans="1:89">
      <c r="A22" s="273">
        <v>1998</v>
      </c>
      <c r="B22" s="96">
        <f>'1'!I23</f>
        <v>0.48387371751608338</v>
      </c>
      <c r="C22" s="96">
        <f>'1'!K23</f>
        <v>0.57463972720467316</v>
      </c>
      <c r="D22" s="96">
        <f>'2'!I23</f>
        <v>0.40992833523961608</v>
      </c>
      <c r="E22" s="96">
        <f>'2'!K23</f>
        <v>0.88491203210810621</v>
      </c>
      <c r="F22" s="96">
        <f>'3'!D22</f>
        <v>0.52650279161698088</v>
      </c>
      <c r="G22" s="96">
        <f>'8'!F21</f>
        <v>0.5617133682032095</v>
      </c>
      <c r="H22" s="96">
        <f t="shared" si="0"/>
        <v>0.48517180698630297</v>
      </c>
      <c r="I22" s="96">
        <f t="shared" si="1"/>
        <v>0.67375504250532969</v>
      </c>
      <c r="J22" s="96">
        <f>'1'!S23</f>
        <v>0.33073350272967722</v>
      </c>
      <c r="K22" s="96">
        <f>'1'!U23</f>
        <v>0.41575940819418961</v>
      </c>
      <c r="L22" s="96">
        <f>'2'!S23</f>
        <v>0.41443508841545262</v>
      </c>
      <c r="M22" s="96">
        <f>'2'!U23</f>
        <v>0.88537662815426676</v>
      </c>
      <c r="N22" s="96">
        <f>'3'!G22</f>
        <v>0.34583607381663201</v>
      </c>
      <c r="O22" s="96">
        <f>'8'!K21</f>
        <v>0.48694765652368049</v>
      </c>
      <c r="P22" s="96">
        <f t="shared" si="2"/>
        <v>0.41070541588960346</v>
      </c>
      <c r="Q22" s="96">
        <f t="shared" si="3"/>
        <v>0.59602789762404562</v>
      </c>
      <c r="R22" s="96">
        <f>'1'!AC23</f>
        <v>0.38328763757352929</v>
      </c>
      <c r="S22" s="96">
        <f>'1'!AE23</f>
        <v>0.47337676883438118</v>
      </c>
      <c r="T22" s="96">
        <f>'2'!AC23</f>
        <v>8.3333333333333315E-2</v>
      </c>
      <c r="U22" s="96">
        <f>'2'!AE23</f>
        <v>8.3333333333333329E-2</v>
      </c>
      <c r="V22" s="96">
        <f>'3'!J22</f>
        <v>0.77830759454614873</v>
      </c>
      <c r="W22" s="96">
        <f>'8'!P21</f>
        <v>0.45369808291239583</v>
      </c>
      <c r="X22" s="96">
        <f t="shared" si="4"/>
        <v>0.30677301793975281</v>
      </c>
      <c r="Y22" s="96">
        <f t="shared" si="5"/>
        <v>0.33680272836003677</v>
      </c>
      <c r="Z22" s="96">
        <f>'1'!AM23</f>
        <v>0.49451028102890776</v>
      </c>
      <c r="AA22" s="96">
        <f>'1'!AO23</f>
        <v>0.58473384069550727</v>
      </c>
      <c r="AB22" s="96">
        <f>'2'!AM23</f>
        <v>0.31992967666215855</v>
      </c>
      <c r="AC22" s="96">
        <f>'2'!AO23</f>
        <v>0.87398382192115254</v>
      </c>
      <c r="AD22" s="96">
        <f>'3'!M22</f>
        <v>0.42202642333035484</v>
      </c>
      <c r="AE22" s="96">
        <f>'8'!U21</f>
        <v>0.45481884705860587</v>
      </c>
      <c r="AF22" s="96">
        <f t="shared" si="6"/>
        <v>0.42308626824989076</v>
      </c>
      <c r="AG22" s="96">
        <f t="shared" si="7"/>
        <v>0.63784550322508859</v>
      </c>
      <c r="AH22" s="96">
        <f>'1'!AW23</f>
        <v>0.39017058350126377</v>
      </c>
      <c r="AI22" s="96">
        <f>'1'!AY23</f>
        <v>0.48066660320397292</v>
      </c>
      <c r="AJ22" s="96">
        <f>'2'!AW23</f>
        <v>0.38375857635864508</v>
      </c>
      <c r="AK22" s="96">
        <f>'2'!AY23</f>
        <v>0.88208063254386393</v>
      </c>
      <c r="AL22" s="96">
        <f>'3'!P22</f>
        <v>0.5292637929057058</v>
      </c>
      <c r="AM22" s="96">
        <f>'8'!Z21</f>
        <v>0.5135170574245197</v>
      </c>
      <c r="AN22" s="96">
        <f t="shared" si="8"/>
        <v>0.42914873909480949</v>
      </c>
      <c r="AO22" s="96">
        <f t="shared" si="9"/>
        <v>0.62542143105745218</v>
      </c>
      <c r="AP22" s="96">
        <f>'1'!BG23</f>
        <v>0.38679917793086666</v>
      </c>
      <c r="AQ22" s="96">
        <f>'1'!BI23</f>
        <v>0.47710299499596776</v>
      </c>
      <c r="AR22" s="96">
        <f>'2'!BG23</f>
        <v>0.42200115306712271</v>
      </c>
      <c r="AS22" s="96">
        <f>'2'!BI23</f>
        <v>0.88614256638350941</v>
      </c>
      <c r="AT22" s="96">
        <f>'3'!S22</f>
        <v>0.52677087585096016</v>
      </c>
      <c r="AU22" s="96">
        <f>'8'!AE21</f>
        <v>0.54146959854850385</v>
      </c>
      <c r="AV22" s="96">
        <f t="shared" si="10"/>
        <v>0.45008997651549776</v>
      </c>
      <c r="AW22" s="96">
        <f t="shared" si="11"/>
        <v>0.63490505330932701</v>
      </c>
      <c r="AX22" s="96">
        <f>'1'!BQ23</f>
        <v>0.54124362046086216</v>
      </c>
      <c r="AY22" s="96">
        <f>'1'!BS23</f>
        <v>0.62783665052248927</v>
      </c>
      <c r="AZ22" s="96">
        <f>'2'!BQ23</f>
        <v>0.42272418230647951</v>
      </c>
      <c r="BA22" s="96">
        <f>'2'!BS23</f>
        <v>0.88621486323620735</v>
      </c>
      <c r="BB22" s="96">
        <f>'3'!V22</f>
        <v>0.60380051244111899</v>
      </c>
      <c r="BC22" s="96">
        <f>'8'!AJ21</f>
        <v>0.55928008702556697</v>
      </c>
      <c r="BD22" s="96">
        <f t="shared" si="12"/>
        <v>0.50774929659763623</v>
      </c>
      <c r="BE22" s="96">
        <f t="shared" si="13"/>
        <v>0.69111053359475461</v>
      </c>
      <c r="BF22" s="96">
        <f>'1'!CA23</f>
        <v>0.44847937400982468</v>
      </c>
      <c r="BG22" s="96">
        <f>'1'!CC23</f>
        <v>0.54024368520666544</v>
      </c>
      <c r="BH22" s="96">
        <f>'2'!CA23</f>
        <v>0.42596383542963173</v>
      </c>
      <c r="BI22" s="96">
        <f>'2'!CC23</f>
        <v>0.88653692149939456</v>
      </c>
      <c r="BJ22" s="96">
        <f>'3'!Y22</f>
        <v>0.51994971314424321</v>
      </c>
      <c r="BK22" s="96">
        <f>'8'!AO21</f>
        <v>0.5786583715607948</v>
      </c>
      <c r="BL22" s="96">
        <f t="shared" si="14"/>
        <v>0.48436719366675041</v>
      </c>
      <c r="BM22" s="96">
        <f t="shared" si="15"/>
        <v>0.66847965942228493</v>
      </c>
      <c r="BN22" s="96">
        <f>'1'!CK23</f>
        <v>0.40396441326081856</v>
      </c>
      <c r="BO22" s="96">
        <f>'1'!CM23</f>
        <v>0.49510700985299855</v>
      </c>
      <c r="BP22" s="96">
        <f>'2'!CK23</f>
        <v>0.44214258194282907</v>
      </c>
      <c r="BQ22" s="96">
        <f>'2'!CM23</f>
        <v>0.88810101304302802</v>
      </c>
      <c r="BR22" s="96">
        <f>'3'!AB22</f>
        <v>0.49130363552679446</v>
      </c>
      <c r="BS22" s="96">
        <f>'8'!AT21</f>
        <v>0.67867772995817888</v>
      </c>
      <c r="BT22" s="96">
        <f t="shared" si="16"/>
        <v>0.50826157505394221</v>
      </c>
      <c r="BU22" s="96">
        <f t="shared" si="17"/>
        <v>0.68729525095140176</v>
      </c>
      <c r="BV22" s="96">
        <f>'1'!CU23</f>
        <v>0.55124157010546204</v>
      </c>
      <c r="BW22" s="96">
        <f>'1'!CW23</f>
        <v>0.63680548507167989</v>
      </c>
      <c r="BX22" s="96">
        <f>'2'!CU23</f>
        <v>0.35311896060407699</v>
      </c>
      <c r="BY22" s="96">
        <f>'2'!CW23</f>
        <v>0.87843395831164772</v>
      </c>
      <c r="BZ22" s="96">
        <f>'3'!AE22</f>
        <v>0.52479766035795861</v>
      </c>
      <c r="CA22" s="96">
        <f>'8'!AY21</f>
        <v>0.63381629369763404</v>
      </c>
      <c r="CB22" s="96">
        <f t="shared" si="18"/>
        <v>0.51272560813572443</v>
      </c>
      <c r="CC22" s="96">
        <f t="shared" si="19"/>
        <v>0.71635191236032059</v>
      </c>
      <c r="CD22" s="96">
        <f>'1'!DE23</f>
        <v>0.50815189095268631</v>
      </c>
      <c r="CE22" s="96">
        <f>'1'!DG23</f>
        <v>0.59752229664933432</v>
      </c>
      <c r="CF22" s="96">
        <f>'2'!DE23</f>
        <v>0.44575440009970757</v>
      </c>
      <c r="CG22" s="96">
        <f>'2'!DG23</f>
        <v>0.88844054931303029</v>
      </c>
      <c r="CH22" s="96">
        <f>'3'!AH22</f>
        <v>0.44653409359276358</v>
      </c>
      <c r="CI22" s="96">
        <f>'8'!BD21</f>
        <v>0.56723424462284999</v>
      </c>
      <c r="CJ22" s="96">
        <f t="shared" si="20"/>
        <v>0.50704684522508126</v>
      </c>
      <c r="CK22" s="96">
        <f t="shared" si="21"/>
        <v>0.68439903019507164</v>
      </c>
    </row>
    <row r="23" spans="1:89">
      <c r="A23" s="273">
        <v>1999</v>
      </c>
      <c r="B23" s="96">
        <f>'1'!I24</f>
        <v>0.5049231353451662</v>
      </c>
      <c r="C23" s="96">
        <f>'1'!K24</f>
        <v>0.59451122804160961</v>
      </c>
      <c r="D23" s="96">
        <f>'2'!I24</f>
        <v>0.42647567171608924</v>
      </c>
      <c r="E23" s="96">
        <f>'2'!K24</f>
        <v>0.88658752511058936</v>
      </c>
      <c r="F23" s="96">
        <f>'3'!D23</f>
        <v>0.52223174877133638</v>
      </c>
      <c r="G23" s="96">
        <f>'8'!F22</f>
        <v>0.5684039137280481</v>
      </c>
      <c r="H23" s="96">
        <f t="shared" si="0"/>
        <v>0.49993424026310124</v>
      </c>
      <c r="I23" s="96">
        <f t="shared" si="1"/>
        <v>0.68316755562674913</v>
      </c>
      <c r="J23" s="96">
        <f>'1'!S24</f>
        <v>0.36247779674173314</v>
      </c>
      <c r="K23" s="96">
        <f>'1'!U24</f>
        <v>0.45098467998822994</v>
      </c>
      <c r="L23" s="96">
        <f>'2'!S24</f>
        <v>0.42380938007617452</v>
      </c>
      <c r="M23" s="96">
        <f>'2'!U24</f>
        <v>0.88632308534829685</v>
      </c>
      <c r="N23" s="96">
        <f>'3'!G23</f>
        <v>0.27060643136890583</v>
      </c>
      <c r="O23" s="96">
        <f>'8'!K22</f>
        <v>0.50540589492553523</v>
      </c>
      <c r="P23" s="96">
        <f t="shared" si="2"/>
        <v>0.43056435724781422</v>
      </c>
      <c r="Q23" s="96">
        <f t="shared" si="3"/>
        <v>0.61423788675402069</v>
      </c>
      <c r="R23" s="96">
        <f>'1'!AC24</f>
        <v>0.4248345065101769</v>
      </c>
      <c r="S23" s="96">
        <f>'1'!AE24</f>
        <v>0.51654007721339978</v>
      </c>
      <c r="T23" s="96">
        <f>'2'!AC24</f>
        <v>8.3333333333333315E-2</v>
      </c>
      <c r="U23" s="96">
        <f>'2'!AE24</f>
        <v>8.3333333333333329E-2</v>
      </c>
      <c r="V23" s="96">
        <f>'3'!J23</f>
        <v>0.57881380149700468</v>
      </c>
      <c r="W23" s="96">
        <f>'8'!P22</f>
        <v>0.44841788108400937</v>
      </c>
      <c r="X23" s="96">
        <f t="shared" si="4"/>
        <v>0.31886190697583988</v>
      </c>
      <c r="Y23" s="96">
        <f t="shared" si="5"/>
        <v>0.34943043054358086</v>
      </c>
      <c r="Z23" s="96">
        <f>'1'!AM24</f>
        <v>0.52497515347202295</v>
      </c>
      <c r="AA23" s="96">
        <f>'1'!AO24</f>
        <v>0.61305635446042706</v>
      </c>
      <c r="AB23" s="96">
        <f>'2'!AM24</f>
        <v>0.32507656604055857</v>
      </c>
      <c r="AC23" s="96">
        <f>'2'!AO24</f>
        <v>0.87471337336265453</v>
      </c>
      <c r="AD23" s="96">
        <f>'3'!M23</f>
        <v>0.49125783577169591</v>
      </c>
      <c r="AE23" s="96">
        <f>'8'!U22</f>
        <v>0.5269835971819915</v>
      </c>
      <c r="AF23" s="96">
        <f t="shared" si="6"/>
        <v>0.45901177223152434</v>
      </c>
      <c r="AG23" s="96">
        <f t="shared" si="7"/>
        <v>0.67158444166835762</v>
      </c>
      <c r="AH23" s="96">
        <f>'1'!AW24</f>
        <v>0.43251958343368191</v>
      </c>
      <c r="AI23" s="96">
        <f>'1'!AY24</f>
        <v>0.52431034016815836</v>
      </c>
      <c r="AJ23" s="96">
        <f>'2'!AW24</f>
        <v>0.39959936624535086</v>
      </c>
      <c r="AK23" s="96">
        <f>'2'!AY24</f>
        <v>0.88382258064718866</v>
      </c>
      <c r="AL23" s="96">
        <f>'3'!P23</f>
        <v>0.50608277762963827</v>
      </c>
      <c r="AM23" s="96">
        <f>'8'!Z22</f>
        <v>0.51027717424497221</v>
      </c>
      <c r="AN23" s="96">
        <f t="shared" si="8"/>
        <v>0.44746537464133501</v>
      </c>
      <c r="AO23" s="96">
        <f t="shared" si="9"/>
        <v>0.63947003168677308</v>
      </c>
      <c r="AP23" s="96">
        <f>'1'!BG24</f>
        <v>0.41130875970835629</v>
      </c>
      <c r="AQ23" s="96">
        <f>'1'!BI24</f>
        <v>0.50270561045325468</v>
      </c>
      <c r="AR23" s="96">
        <f>'2'!BG24</f>
        <v>0.43184355356981718</v>
      </c>
      <c r="AS23" s="96">
        <f>'2'!BI24</f>
        <v>0.88711372932179489</v>
      </c>
      <c r="AT23" s="96">
        <f>'3'!S23</f>
        <v>0.56517736515936945</v>
      </c>
      <c r="AU23" s="96">
        <f>'8'!AE22</f>
        <v>0.54678551955897658</v>
      </c>
      <c r="AV23" s="96">
        <f t="shared" si="10"/>
        <v>0.46331261094571669</v>
      </c>
      <c r="AW23" s="96">
        <f t="shared" si="11"/>
        <v>0.64553495311134201</v>
      </c>
      <c r="AX23" s="96">
        <f>'1'!BQ24</f>
        <v>0.55663961632340275</v>
      </c>
      <c r="AY23" s="96">
        <f>'1'!BS24</f>
        <v>0.64161237611231892</v>
      </c>
      <c r="AZ23" s="96">
        <f>'2'!BQ24</f>
        <v>0.43140300523652209</v>
      </c>
      <c r="BA23" s="96">
        <f>'2'!BS24</f>
        <v>0.88707084946505443</v>
      </c>
      <c r="BB23" s="96">
        <f>'3'!V23</f>
        <v>0.57003063879832983</v>
      </c>
      <c r="BC23" s="96">
        <f>'8'!AJ22</f>
        <v>0.56710244961307932</v>
      </c>
      <c r="BD23" s="96">
        <f t="shared" si="12"/>
        <v>0.51838169039100135</v>
      </c>
      <c r="BE23" s="96">
        <f t="shared" si="13"/>
        <v>0.69859522506348426</v>
      </c>
      <c r="BF23" s="96">
        <f>'1'!CA24</f>
        <v>0.47252446468250275</v>
      </c>
      <c r="BG23" s="96">
        <f>'1'!CC24</f>
        <v>0.56374775530532228</v>
      </c>
      <c r="BH23" s="96">
        <f>'2'!CA24</f>
        <v>0.43115825221226511</v>
      </c>
      <c r="BI23" s="96">
        <f>'2'!CC24</f>
        <v>0.88704700348024268</v>
      </c>
      <c r="BJ23" s="96">
        <f>'3'!Y23</f>
        <v>0.47574979863111777</v>
      </c>
      <c r="BK23" s="96">
        <f>'8'!AO22</f>
        <v>0.54242500236545732</v>
      </c>
      <c r="BL23" s="96">
        <f t="shared" si="14"/>
        <v>0.48203590642007504</v>
      </c>
      <c r="BM23" s="96">
        <f t="shared" si="15"/>
        <v>0.66440658705034072</v>
      </c>
      <c r="BN23" s="96">
        <f>'1'!CK24</f>
        <v>0.42547362565559355</v>
      </c>
      <c r="BO23" s="96">
        <f>'1'!CM24</f>
        <v>0.51718874767467049</v>
      </c>
      <c r="BP23" s="96">
        <f>'2'!CK24</f>
        <v>0.46687652813453301</v>
      </c>
      <c r="BQ23" s="96">
        <f>'2'!CM24</f>
        <v>0.89036083742863414</v>
      </c>
      <c r="BR23" s="96">
        <f>'3'!AB23</f>
        <v>0.55702347084032755</v>
      </c>
      <c r="BS23" s="96">
        <f>'8'!AT22</f>
        <v>0.60262299047591861</v>
      </c>
      <c r="BT23" s="96">
        <f t="shared" si="16"/>
        <v>0.49832438142201507</v>
      </c>
      <c r="BU23" s="96">
        <f t="shared" si="17"/>
        <v>0.67005752519307438</v>
      </c>
      <c r="BV23" s="96">
        <f>'1'!CU24</f>
        <v>0.57495818412694266</v>
      </c>
      <c r="BW23" s="96">
        <f>'1'!CW24</f>
        <v>0.65774306116385428</v>
      </c>
      <c r="BX23" s="96">
        <f>'2'!CU24</f>
        <v>0.4253949494997713</v>
      </c>
      <c r="BY23" s="96">
        <f>'2'!CW24</f>
        <v>0.88648058879476577</v>
      </c>
      <c r="BZ23" s="96">
        <f>'3'!AE23</f>
        <v>0.57607654406166009</v>
      </c>
      <c r="CA23" s="96">
        <f>'8'!AY22</f>
        <v>0.65164216333310909</v>
      </c>
      <c r="CB23" s="96">
        <f t="shared" si="18"/>
        <v>0.55066509898660765</v>
      </c>
      <c r="CC23" s="96">
        <f t="shared" si="19"/>
        <v>0.73195527109724301</v>
      </c>
      <c r="CD23" s="96">
        <f>'1'!DE24</f>
        <v>0.52839066405301127</v>
      </c>
      <c r="CE23" s="96">
        <f>'1'!DG24</f>
        <v>0.61617886036890901</v>
      </c>
      <c r="CF23" s="96">
        <f>'2'!DE24</f>
        <v>0.46224917986843012</v>
      </c>
      <c r="CG23" s="96">
        <f>'2'!DG24</f>
        <v>0.88994935467327174</v>
      </c>
      <c r="CH23" s="96">
        <f>'3'!AH23</f>
        <v>0.40019411894234669</v>
      </c>
      <c r="CI23" s="96">
        <f>'8'!BD22</f>
        <v>0.57937058187798163</v>
      </c>
      <c r="CJ23" s="96">
        <f t="shared" si="20"/>
        <v>0.52333680859980769</v>
      </c>
      <c r="CK23" s="96">
        <f t="shared" si="21"/>
        <v>0.69516626564005424</v>
      </c>
    </row>
    <row r="24" spans="1:89">
      <c r="A24" s="273">
        <v>2000</v>
      </c>
      <c r="B24" s="96">
        <f>'1'!I25</f>
        <v>0.54183097666483182</v>
      </c>
      <c r="C24" s="96">
        <f>'1'!K25</f>
        <v>0.62836593341729308</v>
      </c>
      <c r="D24" s="96">
        <f>'2'!I25</f>
        <v>0.45366862410948205</v>
      </c>
      <c r="E24" s="96">
        <f>'2'!K25</f>
        <v>0.88917286151530694</v>
      </c>
      <c r="F24" s="96">
        <f>'3'!D24</f>
        <v>0.51502753356743192</v>
      </c>
      <c r="G24" s="96">
        <f>'8'!F23</f>
        <v>0.58093795840739404</v>
      </c>
      <c r="H24" s="96">
        <f t="shared" si="0"/>
        <v>0.52547918639390268</v>
      </c>
      <c r="I24" s="96">
        <f t="shared" si="1"/>
        <v>0.69949225111333135</v>
      </c>
      <c r="J24" s="96">
        <f>'1'!S25</f>
        <v>0.41378973225434978</v>
      </c>
      <c r="K24" s="96">
        <f>'1'!U25</f>
        <v>0.50525858447067351</v>
      </c>
      <c r="L24" s="96">
        <f>'2'!S25</f>
        <v>0.51006153035258828</v>
      </c>
      <c r="M24" s="96">
        <f>'2'!U25</f>
        <v>0.89397780654689452</v>
      </c>
      <c r="N24" s="96">
        <f>'3'!G24</f>
        <v>0.30826999688576695</v>
      </c>
      <c r="O24" s="96">
        <f>'8'!K23</f>
        <v>0.47682735586450242</v>
      </c>
      <c r="P24" s="96">
        <f t="shared" si="2"/>
        <v>0.46689287282381348</v>
      </c>
      <c r="Q24" s="96">
        <f t="shared" si="3"/>
        <v>0.62535458229402352</v>
      </c>
      <c r="R24" s="96">
        <f>'1'!AC25</f>
        <v>0.4576287819846277</v>
      </c>
      <c r="S24" s="96">
        <f>'1'!AE25</f>
        <v>0.54925698872396633</v>
      </c>
      <c r="T24" s="96">
        <f>'2'!AC25</f>
        <v>8.3333333333333315E-2</v>
      </c>
      <c r="U24" s="96">
        <f>'2'!AE25</f>
        <v>8.3333333333333329E-2</v>
      </c>
      <c r="V24" s="96">
        <f>'3'!J24</f>
        <v>0.55030073447052974</v>
      </c>
      <c r="W24" s="96">
        <f>'8'!P23</f>
        <v>0.50144389267515066</v>
      </c>
      <c r="X24" s="96">
        <f t="shared" si="4"/>
        <v>0.34746866933103721</v>
      </c>
      <c r="Y24" s="96">
        <f t="shared" si="5"/>
        <v>0.37801140491081675</v>
      </c>
      <c r="Z24" s="96">
        <f>'1'!AM25</f>
        <v>0.54751369603992106</v>
      </c>
      <c r="AA24" s="96">
        <f>'1'!AO25</f>
        <v>0.63347137900757711</v>
      </c>
      <c r="AB24" s="96">
        <f>'2'!AM25</f>
        <v>0.3412870086452221</v>
      </c>
      <c r="AC24" s="96">
        <f>'2'!AO25</f>
        <v>0.87691361950467661</v>
      </c>
      <c r="AD24" s="96">
        <f>'3'!M24</f>
        <v>0.49610214451182849</v>
      </c>
      <c r="AE24" s="96">
        <f>'8'!U23</f>
        <v>0.49473198308881061</v>
      </c>
      <c r="AF24" s="96">
        <f t="shared" si="6"/>
        <v>0.46117756259131792</v>
      </c>
      <c r="AG24" s="96">
        <f t="shared" si="7"/>
        <v>0.66837232720035489</v>
      </c>
      <c r="AH24" s="96">
        <f>'1'!AW25</f>
        <v>0.45461453076358632</v>
      </c>
      <c r="AI24" s="96">
        <f>'1'!AY25</f>
        <v>0.54629716125753591</v>
      </c>
      <c r="AJ24" s="96">
        <f>'2'!AW25</f>
        <v>0.41204029273212628</v>
      </c>
      <c r="AK24" s="96">
        <f>'2'!AY25</f>
        <v>0.885130544387702</v>
      </c>
      <c r="AL24" s="96">
        <f>'3'!P24</f>
        <v>0.53748096665705825</v>
      </c>
      <c r="AM24" s="96">
        <f>'8'!Z23</f>
        <v>0.52424055443692996</v>
      </c>
      <c r="AN24" s="96">
        <f t="shared" si="8"/>
        <v>0.46363179264421417</v>
      </c>
      <c r="AO24" s="96">
        <f t="shared" si="9"/>
        <v>0.65188942002738937</v>
      </c>
      <c r="AP24" s="96">
        <f>'1'!BG25</f>
        <v>0.44102892963291457</v>
      </c>
      <c r="AQ24" s="96">
        <f>'1'!BI25</f>
        <v>0.53283935595575227</v>
      </c>
      <c r="AR24" s="96">
        <f>'2'!BG25</f>
        <v>0.44203203611701364</v>
      </c>
      <c r="AS24" s="96">
        <f>'2'!BI25</f>
        <v>0.88809056713320045</v>
      </c>
      <c r="AT24" s="96">
        <f>'3'!S24</f>
        <v>0.51773609582452085</v>
      </c>
      <c r="AU24" s="96">
        <f>'8'!AE23</f>
        <v>0.55538573259834045</v>
      </c>
      <c r="AV24" s="96">
        <f t="shared" si="10"/>
        <v>0.4794822327827562</v>
      </c>
      <c r="AW24" s="96">
        <f t="shared" si="11"/>
        <v>0.65877188522909769</v>
      </c>
      <c r="AX24" s="96">
        <f>'1'!BQ25</f>
        <v>0.59849741886681196</v>
      </c>
      <c r="AY24" s="96">
        <f>'1'!BS25</f>
        <v>0.67807062153899811</v>
      </c>
      <c r="AZ24" s="96">
        <f>'2'!BQ25</f>
        <v>0.44037039457936006</v>
      </c>
      <c r="BA24" s="96">
        <f>'2'!BS25</f>
        <v>0.88793316303311898</v>
      </c>
      <c r="BB24" s="96">
        <f>'3'!V24</f>
        <v>0.59157111509897831</v>
      </c>
      <c r="BC24" s="96">
        <f>'8'!AJ23</f>
        <v>0.58074291774853781</v>
      </c>
      <c r="BD24" s="96">
        <f t="shared" si="12"/>
        <v>0.53987024373157</v>
      </c>
      <c r="BE24" s="96">
        <f t="shared" si="13"/>
        <v>0.71558223410688493</v>
      </c>
      <c r="BF24" s="96">
        <f>'1'!CA25</f>
        <v>0.49543549213630134</v>
      </c>
      <c r="BG24" s="96">
        <f>'1'!CC25</f>
        <v>0.58560673840638122</v>
      </c>
      <c r="BH24" s="96">
        <f>'2'!CA25</f>
        <v>0.44008135104727919</v>
      </c>
      <c r="BI24" s="96">
        <f>'2'!CC25</f>
        <v>0.88790570771670418</v>
      </c>
      <c r="BJ24" s="96">
        <f>'3'!Y24</f>
        <v>0.49286304029232142</v>
      </c>
      <c r="BK24" s="96">
        <f>'8'!AO23</f>
        <v>0.543830495345627</v>
      </c>
      <c r="BL24" s="96">
        <f t="shared" si="14"/>
        <v>0.49311577950973584</v>
      </c>
      <c r="BM24" s="96">
        <f t="shared" si="15"/>
        <v>0.6724476471562375</v>
      </c>
      <c r="BN24" s="96">
        <f>'1'!CK25</f>
        <v>0.44907683864191617</v>
      </c>
      <c r="BO24" s="96">
        <f>'1'!CM25</f>
        <v>0.54083492055412852</v>
      </c>
      <c r="BP24" s="96">
        <f>'2'!CK25</f>
        <v>0.51356770145053476</v>
      </c>
      <c r="BQ24" s="96">
        <f>'2'!CM25</f>
        <v>0.89425520518004242</v>
      </c>
      <c r="BR24" s="96">
        <f>'3'!AB24</f>
        <v>0.42711488490090177</v>
      </c>
      <c r="BS24" s="96">
        <f>'8'!AT23</f>
        <v>0.58717580335495634</v>
      </c>
      <c r="BT24" s="96">
        <f t="shared" si="16"/>
        <v>0.51660678114913583</v>
      </c>
      <c r="BU24" s="96">
        <f t="shared" si="17"/>
        <v>0.67408864302970917</v>
      </c>
      <c r="BV24" s="96">
        <f>'1'!CU25</f>
        <v>0.62411321919891061</v>
      </c>
      <c r="BW24" s="96">
        <f>'1'!CW25</f>
        <v>0.69970067607903474</v>
      </c>
      <c r="BX24" s="96">
        <f>'2'!CU25</f>
        <v>0.55166589768803032</v>
      </c>
      <c r="BY24" s="96">
        <f>'2'!CW25</f>
        <v>0.89713157724454962</v>
      </c>
      <c r="BZ24" s="96">
        <f>'3'!AE24</f>
        <v>0.58895865355651877</v>
      </c>
      <c r="CA24" s="96">
        <f>'8'!AY23</f>
        <v>0.65046499523184598</v>
      </c>
      <c r="CB24" s="96">
        <f t="shared" si="18"/>
        <v>0.60874803737292893</v>
      </c>
      <c r="CC24" s="96">
        <f t="shared" si="19"/>
        <v>0.74909908285181004</v>
      </c>
      <c r="CD24" s="96">
        <f>'1'!DE25</f>
        <v>0.56777180998822518</v>
      </c>
      <c r="CE24" s="96">
        <f>'1'!DG25</f>
        <v>0.65144811630305488</v>
      </c>
      <c r="CF24" s="96">
        <f>'2'!DE25</f>
        <v>0.49408836348432456</v>
      </c>
      <c r="CG24" s="96">
        <f>'2'!DG25</f>
        <v>0.89268450969762891</v>
      </c>
      <c r="CH24" s="96">
        <f>'3'!AH24</f>
        <v>0.39493198590078726</v>
      </c>
      <c r="CI24" s="96">
        <f>'8'!BD23</f>
        <v>0.61992433764426924</v>
      </c>
      <c r="CJ24" s="96">
        <f t="shared" si="20"/>
        <v>0.56059483703893964</v>
      </c>
      <c r="CK24" s="96">
        <f t="shared" si="21"/>
        <v>0.72135232121498438</v>
      </c>
    </row>
    <row r="25" spans="1:89">
      <c r="A25" s="273">
        <v>2001</v>
      </c>
      <c r="B25" s="96">
        <f>'1'!I26</f>
        <v>0.54408044801130018</v>
      </c>
      <c r="C25" s="96">
        <f>'1'!K26</f>
        <v>0.6303902282751237</v>
      </c>
      <c r="D25" s="96">
        <f>'2'!I26</f>
        <v>0.44573996081060441</v>
      </c>
      <c r="E25" s="96">
        <f>'2'!K26</f>
        <v>0.88843919866660825</v>
      </c>
      <c r="F25" s="96">
        <f>'3'!D25</f>
        <v>0.52250917300451261</v>
      </c>
      <c r="G25" s="96">
        <f>'8'!F24</f>
        <v>0.58018534361500385</v>
      </c>
      <c r="H25" s="96">
        <f t="shared" si="0"/>
        <v>0.52333525081230281</v>
      </c>
      <c r="I25" s="96">
        <f t="shared" si="1"/>
        <v>0.69967159018557856</v>
      </c>
      <c r="J25" s="96">
        <f>'1'!S26</f>
        <v>0.43351320572913771</v>
      </c>
      <c r="K25" s="96">
        <f>'1'!U26</f>
        <v>0.5253102796291812</v>
      </c>
      <c r="L25" s="96">
        <f>'2'!S26</f>
        <v>0.49253675501466632</v>
      </c>
      <c r="M25" s="96">
        <f>'2'!U26</f>
        <v>0.89255621123504669</v>
      </c>
      <c r="N25" s="96">
        <f>'3'!G25</f>
        <v>0.40728963005921137</v>
      </c>
      <c r="O25" s="96">
        <f>'8'!K24</f>
        <v>0.52430080892168052</v>
      </c>
      <c r="P25" s="96">
        <f t="shared" si="2"/>
        <v>0.48345025655516149</v>
      </c>
      <c r="Q25" s="96">
        <f t="shared" si="3"/>
        <v>0.64738909992863614</v>
      </c>
      <c r="R25" s="96">
        <f>'1'!AC26</f>
        <v>0.46756547958537509</v>
      </c>
      <c r="S25" s="96">
        <f>'1'!AE26</f>
        <v>0.55894846120493769</v>
      </c>
      <c r="T25" s="96">
        <f>'2'!AC26</f>
        <v>8.3333333333333315E-2</v>
      </c>
      <c r="U25" s="96">
        <f>'2'!AE26</f>
        <v>8.3333333333333329E-2</v>
      </c>
      <c r="V25" s="96">
        <f>'3'!J25</f>
        <v>0.59472825988778066</v>
      </c>
      <c r="W25" s="96">
        <f>'8'!P24</f>
        <v>0.46310652744619984</v>
      </c>
      <c r="X25" s="96">
        <f t="shared" si="4"/>
        <v>0.33800178012163612</v>
      </c>
      <c r="Y25" s="96">
        <f t="shared" si="5"/>
        <v>0.36846277399482363</v>
      </c>
      <c r="Z25" s="96">
        <f>'1'!AM26</f>
        <v>0.55438442332042281</v>
      </c>
      <c r="AA25" s="96">
        <f>'1'!AO26</f>
        <v>0.63960715960538572</v>
      </c>
      <c r="AB25" s="96">
        <f>'2'!AM26</f>
        <v>0.34190985727602513</v>
      </c>
      <c r="AC25" s="96">
        <f>'2'!AO26</f>
        <v>0.87699537513019121</v>
      </c>
      <c r="AD25" s="96">
        <f>'3'!M25</f>
        <v>0.48335799693281928</v>
      </c>
      <c r="AE25" s="96">
        <f>'8'!U24</f>
        <v>0.50044957039589011</v>
      </c>
      <c r="AF25" s="96">
        <f t="shared" si="6"/>
        <v>0.46558128366411272</v>
      </c>
      <c r="AG25" s="96">
        <f t="shared" si="7"/>
        <v>0.67235070171048905</v>
      </c>
      <c r="AH25" s="96">
        <f>'1'!AW26</f>
        <v>0.44675375469093692</v>
      </c>
      <c r="AI25" s="96">
        <f>'1'!AY26</f>
        <v>0.53853395576925678</v>
      </c>
      <c r="AJ25" s="96">
        <f>'2'!AW26</f>
        <v>0.4005533060619883</v>
      </c>
      <c r="AK25" s="96">
        <f>'2'!AY26</f>
        <v>0.88392467810259301</v>
      </c>
      <c r="AL25" s="96">
        <f>'3'!P25</f>
        <v>0.54321261283094135</v>
      </c>
      <c r="AM25" s="96">
        <f>'8'!Z24</f>
        <v>0.48187371372401877</v>
      </c>
      <c r="AN25" s="96">
        <f t="shared" si="8"/>
        <v>0.44306025815898131</v>
      </c>
      <c r="AO25" s="96">
        <f t="shared" si="9"/>
        <v>0.63477744919862289</v>
      </c>
      <c r="AP25" s="96">
        <f>'1'!BG26</f>
        <v>0.44629255503276194</v>
      </c>
      <c r="AQ25" s="96">
        <f>'1'!BI26</f>
        <v>0.53807647311607842</v>
      </c>
      <c r="AR25" s="96">
        <f>'2'!BG26</f>
        <v>0.44063280436864244</v>
      </c>
      <c r="AS25" s="96">
        <f>'2'!BI26</f>
        <v>0.88795806925368648</v>
      </c>
      <c r="AT25" s="96">
        <f>'3'!S25</f>
        <v>0.5350984416410145</v>
      </c>
      <c r="AU25" s="96">
        <f>'8'!AE24</f>
        <v>0.56920827287616738</v>
      </c>
      <c r="AV25" s="96">
        <f t="shared" si="10"/>
        <v>0.48537787742585725</v>
      </c>
      <c r="AW25" s="96">
        <f t="shared" si="11"/>
        <v>0.6650809384153108</v>
      </c>
      <c r="AX25" s="96">
        <f>'1'!BQ26</f>
        <v>0.60024838964225158</v>
      </c>
      <c r="AY25" s="96">
        <f>'1'!BS26</f>
        <v>0.67956518190111403</v>
      </c>
      <c r="AZ25" s="96">
        <f>'2'!BQ26</f>
        <v>0.43954609646102821</v>
      </c>
      <c r="BA25" s="96">
        <f>'2'!BS26</f>
        <v>0.88785480681483353</v>
      </c>
      <c r="BB25" s="96">
        <f>'3'!V25</f>
        <v>0.60134236719061285</v>
      </c>
      <c r="BC25" s="96">
        <f>'8'!AJ24</f>
        <v>0.57471923399576297</v>
      </c>
      <c r="BD25" s="96">
        <f t="shared" si="12"/>
        <v>0.5381712400330142</v>
      </c>
      <c r="BE25" s="96">
        <f t="shared" si="13"/>
        <v>0.71404640757057025</v>
      </c>
      <c r="BF25" s="96">
        <f>'1'!CA26</f>
        <v>0.49630609151854066</v>
      </c>
      <c r="BG25" s="96">
        <f>'1'!CC26</f>
        <v>0.58642736890646918</v>
      </c>
      <c r="BH25" s="96">
        <f>'2'!CA26</f>
        <v>0.43321458238322447</v>
      </c>
      <c r="BI25" s="96">
        <f>'2'!CC26</f>
        <v>0.88724682956620937</v>
      </c>
      <c r="BJ25" s="96">
        <f>'3'!Y25</f>
        <v>0.54517712599537393</v>
      </c>
      <c r="BK25" s="96">
        <f>'8'!AO24</f>
        <v>0.53258684041782633</v>
      </c>
      <c r="BL25" s="96">
        <f t="shared" si="14"/>
        <v>0.4873691714398638</v>
      </c>
      <c r="BM25" s="96">
        <f t="shared" si="15"/>
        <v>0.6687536796301683</v>
      </c>
      <c r="BN25" s="96">
        <f>'1'!CK26</f>
        <v>0.45166376637293021</v>
      </c>
      <c r="BO25" s="96">
        <f>'1'!CM26</f>
        <v>0.54339057236778732</v>
      </c>
      <c r="BP25" s="96">
        <f>'2'!CK26</f>
        <v>0.47587288484580675</v>
      </c>
      <c r="BQ25" s="96">
        <f>'2'!CM26</f>
        <v>0.89114681242723415</v>
      </c>
      <c r="BR25" s="96">
        <f>'3'!AB25</f>
        <v>0.50720005158980441</v>
      </c>
      <c r="BS25" s="96">
        <f>'8'!AT24</f>
        <v>0.59490294494553675</v>
      </c>
      <c r="BT25" s="96">
        <f t="shared" si="16"/>
        <v>0.50747986538809131</v>
      </c>
      <c r="BU25" s="96">
        <f t="shared" si="17"/>
        <v>0.67648010991351937</v>
      </c>
      <c r="BV25" s="96">
        <f>'1'!CU26</f>
        <v>0.63047523821165397</v>
      </c>
      <c r="BW25" s="96">
        <f>'1'!CW26</f>
        <v>0.70499611470865686</v>
      </c>
      <c r="BX25" s="96">
        <f>'2'!CU26</f>
        <v>0.49821495155005863</v>
      </c>
      <c r="BY25" s="96">
        <f>'2'!CW26</f>
        <v>0.89302338226349121</v>
      </c>
      <c r="BZ25" s="96">
        <f>'3'!AE25</f>
        <v>0.60616499512939681</v>
      </c>
      <c r="CA25" s="96">
        <f>'8'!AY24</f>
        <v>0.66915662673625842</v>
      </c>
      <c r="CB25" s="96">
        <f t="shared" si="18"/>
        <v>0.59928227216599028</v>
      </c>
      <c r="CC25" s="96">
        <f t="shared" si="19"/>
        <v>0.75572537456946887</v>
      </c>
      <c r="CD25" s="96">
        <f>'1'!DE26</f>
        <v>0.56342110753962438</v>
      </c>
      <c r="CE25" s="96">
        <f>'1'!DG26</f>
        <v>0.64761640036107748</v>
      </c>
      <c r="CF25" s="96">
        <f>'2'!DE26</f>
        <v>0.48549501067904732</v>
      </c>
      <c r="CG25" s="96">
        <f>'2'!DG26</f>
        <v>0.89196776678102374</v>
      </c>
      <c r="CH25" s="96">
        <f>'3'!AH25</f>
        <v>0.32411191086510921</v>
      </c>
      <c r="CI25" s="96">
        <f>'8'!BD24</f>
        <v>0.59128057306177062</v>
      </c>
      <c r="CJ25" s="96">
        <f t="shared" si="20"/>
        <v>0.54673223042681407</v>
      </c>
      <c r="CK25" s="96">
        <f t="shared" si="21"/>
        <v>0.71028824673462398</v>
      </c>
    </row>
    <row r="26" spans="1:89">
      <c r="A26" s="273">
        <v>2002</v>
      </c>
      <c r="B26" s="96">
        <f>'1'!I27</f>
        <v>0.56184321713427521</v>
      </c>
      <c r="C26" s="96">
        <f>'1'!K27</f>
        <v>0.64622284484694437</v>
      </c>
      <c r="D26" s="96">
        <f>'2'!I27</f>
        <v>0.43809822194226483</v>
      </c>
      <c r="E26" s="96">
        <f>'2'!K27</f>
        <v>0.88771673462441858</v>
      </c>
      <c r="F26" s="96">
        <f>'3'!D26</f>
        <v>0.50785865281832121</v>
      </c>
      <c r="G26" s="96">
        <f>'8'!F25</f>
        <v>0.55168052575067694</v>
      </c>
      <c r="H26" s="96">
        <f t="shared" si="0"/>
        <v>0.51720732160907235</v>
      </c>
      <c r="I26" s="96">
        <f t="shared" si="1"/>
        <v>0.69520670174068</v>
      </c>
      <c r="J26" s="96">
        <f>'1'!S27</f>
        <v>0.43993592844799789</v>
      </c>
      <c r="K26" s="96">
        <f>'1'!U27</f>
        <v>0.53174817229508886</v>
      </c>
      <c r="L26" s="96">
        <f>'2'!S27</f>
        <v>0.53378789189694542</v>
      </c>
      <c r="M26" s="96">
        <f>'2'!U27</f>
        <v>0.89581213728305031</v>
      </c>
      <c r="N26" s="96">
        <f>'3'!G26</f>
        <v>0.29775124477807785</v>
      </c>
      <c r="O26" s="96">
        <f>'8'!K25</f>
        <v>0.51373462148092752</v>
      </c>
      <c r="P26" s="96">
        <f t="shared" si="2"/>
        <v>0.49581948060862358</v>
      </c>
      <c r="Q26" s="96">
        <f t="shared" si="3"/>
        <v>0.64709831035302223</v>
      </c>
      <c r="R26" s="96">
        <f>'1'!AC27</f>
        <v>0.4895128771209038</v>
      </c>
      <c r="S26" s="96">
        <f>'1'!AE27</f>
        <v>0.58000486353494196</v>
      </c>
      <c r="T26" s="96">
        <f>'2'!AC27</f>
        <v>8.3333333333333315E-2</v>
      </c>
      <c r="U26" s="96">
        <f>'2'!AE27</f>
        <v>8.3333333333333329E-2</v>
      </c>
      <c r="V26" s="96">
        <f>'3'!J26</f>
        <v>0.6353873394442886</v>
      </c>
      <c r="W26" s="96">
        <f>'8'!P25</f>
        <v>0.51826642118179622</v>
      </c>
      <c r="X26" s="96">
        <f t="shared" si="4"/>
        <v>0.36370421054534446</v>
      </c>
      <c r="Y26" s="96">
        <f t="shared" si="5"/>
        <v>0.39386820601669054</v>
      </c>
      <c r="Z26" s="96">
        <f>'1'!AM27</f>
        <v>0.57365353624950144</v>
      </c>
      <c r="AA26" s="96">
        <f>'1'!AO27</f>
        <v>0.65660339091116371</v>
      </c>
      <c r="AB26" s="96">
        <f>'2'!AM27</f>
        <v>0.33365487387362164</v>
      </c>
      <c r="AC26" s="96">
        <f>'2'!AO27</f>
        <v>0.875895472753071</v>
      </c>
      <c r="AD26" s="96">
        <f>'3'!M26</f>
        <v>0.46685260542015844</v>
      </c>
      <c r="AE26" s="96">
        <f>'8'!U25</f>
        <v>0.4514033345780829</v>
      </c>
      <c r="AF26" s="96">
        <f t="shared" si="6"/>
        <v>0.45290391490040199</v>
      </c>
      <c r="AG26" s="96">
        <f t="shared" si="7"/>
        <v>0.66130073274743928</v>
      </c>
      <c r="AH26" s="96">
        <f>'1'!AW27</f>
        <v>0.46065590224967612</v>
      </c>
      <c r="AI26" s="96">
        <f>'1'!AY27</f>
        <v>0.55222005519161144</v>
      </c>
      <c r="AJ26" s="96">
        <f>'2'!AW27</f>
        <v>0.38923072125214259</v>
      </c>
      <c r="AK26" s="96">
        <f>'2'!AY27</f>
        <v>0.88269255478809439</v>
      </c>
      <c r="AL26" s="96">
        <f>'3'!P26</f>
        <v>0.4716811224347412</v>
      </c>
      <c r="AM26" s="96">
        <f>'8'!Z25</f>
        <v>0.50005166855530048</v>
      </c>
      <c r="AN26" s="96">
        <f t="shared" si="8"/>
        <v>0.44997943068570639</v>
      </c>
      <c r="AO26" s="96">
        <f t="shared" si="9"/>
        <v>0.64498809284500214</v>
      </c>
      <c r="AP26" s="96">
        <f>'1'!BG27</f>
        <v>0.46123307755301607</v>
      </c>
      <c r="AQ26" s="96">
        <f>'1'!BI27</f>
        <v>0.55278395339401809</v>
      </c>
      <c r="AR26" s="96">
        <f>'2'!BG27</f>
        <v>0.43824295810525843</v>
      </c>
      <c r="AS26" s="96">
        <f>'2'!BI27</f>
        <v>0.88773056227802316</v>
      </c>
      <c r="AT26" s="96">
        <f>'3'!S26</f>
        <v>0.52723393725693124</v>
      </c>
      <c r="AU26" s="96">
        <f>'8'!AE25</f>
        <v>0.5560764914159313</v>
      </c>
      <c r="AV26" s="96">
        <f t="shared" si="10"/>
        <v>0.48518417569140193</v>
      </c>
      <c r="AW26" s="96">
        <f t="shared" si="11"/>
        <v>0.66553033569599085</v>
      </c>
      <c r="AX26" s="96">
        <f>'1'!BQ27</f>
        <v>0.621038170733899</v>
      </c>
      <c r="AY26" s="96">
        <f>'1'!BS27</f>
        <v>0.69713036477025936</v>
      </c>
      <c r="AZ26" s="96">
        <f>'2'!BQ27</f>
        <v>0.43939876160372543</v>
      </c>
      <c r="BA26" s="96">
        <f>'2'!BS27</f>
        <v>0.88784078234331709</v>
      </c>
      <c r="BB26" s="96">
        <f>'3'!V26</f>
        <v>0.56948569298172813</v>
      </c>
      <c r="BC26" s="96">
        <f>'8'!AJ25</f>
        <v>0.53417245909351196</v>
      </c>
      <c r="BD26" s="96">
        <f t="shared" si="12"/>
        <v>0.53153646381037878</v>
      </c>
      <c r="BE26" s="96">
        <f t="shared" si="13"/>
        <v>0.70638120206902943</v>
      </c>
      <c r="BF26" s="96">
        <f>'1'!CA27</f>
        <v>0.51695217364863022</v>
      </c>
      <c r="BG26" s="96">
        <f>'1'!CC27</f>
        <v>0.6056803691028082</v>
      </c>
      <c r="BH26" s="96">
        <f>'2'!CA27</f>
        <v>0.43141566677642107</v>
      </c>
      <c r="BI26" s="96">
        <f>'2'!CC27</f>
        <v>0.88707208260705062</v>
      </c>
      <c r="BJ26" s="96">
        <f>'3'!Y26</f>
        <v>0.48121887454645113</v>
      </c>
      <c r="BK26" s="96">
        <f>'8'!AO25</f>
        <v>0.55148190419907006</v>
      </c>
      <c r="BL26" s="96">
        <f t="shared" si="14"/>
        <v>0.49994991487470708</v>
      </c>
      <c r="BM26" s="96">
        <f t="shared" si="15"/>
        <v>0.68141145196964292</v>
      </c>
      <c r="BN26" s="96">
        <f>'1'!CK27</f>
        <v>0.47706157546848271</v>
      </c>
      <c r="BO26" s="96">
        <f>'1'!CM27</f>
        <v>0.56811728931438232</v>
      </c>
      <c r="BP26" s="96">
        <f>'2'!CK27</f>
        <v>0.46709724047449519</v>
      </c>
      <c r="BQ26" s="96">
        <f>'2'!CM27</f>
        <v>0.89038033982811748</v>
      </c>
      <c r="BR26" s="96">
        <f>'3'!AB26</f>
        <v>0.50028046254616831</v>
      </c>
      <c r="BS26" s="96">
        <f>'8'!AT25</f>
        <v>0.57381932415682613</v>
      </c>
      <c r="BT26" s="96">
        <f t="shared" si="16"/>
        <v>0.50599271336660134</v>
      </c>
      <c r="BU26" s="96">
        <f t="shared" si="17"/>
        <v>0.67743898443310868</v>
      </c>
      <c r="BV26" s="96">
        <f>'1'!CU27</f>
        <v>0.64195235353955604</v>
      </c>
      <c r="BW26" s="96">
        <f>'1'!CW27</f>
        <v>0.71447393029484918</v>
      </c>
      <c r="BX26" s="96">
        <f>'2'!CU27</f>
        <v>0.47006359935162906</v>
      </c>
      <c r="BY26" s="96">
        <f>'2'!CW27</f>
        <v>0.89064136784136416</v>
      </c>
      <c r="BZ26" s="96">
        <f>'3'!AE26</f>
        <v>0.67927393261889035</v>
      </c>
      <c r="CA26" s="96">
        <f>'8'!AY25</f>
        <v>0.65959794142473571</v>
      </c>
      <c r="CB26" s="96">
        <f t="shared" si="18"/>
        <v>0.59053796477197362</v>
      </c>
      <c r="CC26" s="96">
        <f t="shared" si="19"/>
        <v>0.75490441318698309</v>
      </c>
      <c r="CD26" s="96">
        <f>'1'!DE27</f>
        <v>0.58069984590987822</v>
      </c>
      <c r="CE26" s="96">
        <f>'1'!DG27</f>
        <v>0.66274222816869299</v>
      </c>
      <c r="CF26" s="96">
        <f>'2'!DE27</f>
        <v>0.47249126923545964</v>
      </c>
      <c r="CG26" s="96">
        <f>'2'!DG27</f>
        <v>0.89085350782887329</v>
      </c>
      <c r="CH26" s="96">
        <f>'3'!AH26</f>
        <v>0.27964334946745045</v>
      </c>
      <c r="CI26" s="96">
        <f>'8'!BD25</f>
        <v>0.54484549212182798</v>
      </c>
      <c r="CJ26" s="96">
        <f t="shared" si="20"/>
        <v>0.53267886908905526</v>
      </c>
      <c r="CK26" s="96">
        <f t="shared" si="21"/>
        <v>0.69948040937313138</v>
      </c>
    </row>
    <row r="27" spans="1:89">
      <c r="A27" s="273">
        <v>2003</v>
      </c>
      <c r="B27" s="96">
        <f>'1'!I28</f>
        <v>0.58123945539804001</v>
      </c>
      <c r="C27" s="96">
        <f>'1'!K28</f>
        <v>0.66321068610991396</v>
      </c>
      <c r="D27" s="96">
        <f>'2'!I28</f>
        <v>0.44301162103924996</v>
      </c>
      <c r="E27" s="96">
        <f>'2'!K28</f>
        <v>0.88818302004345662</v>
      </c>
      <c r="F27" s="96">
        <f>'3'!D27</f>
        <v>0.51162578582777185</v>
      </c>
      <c r="G27" s="96">
        <f>'8'!F26</f>
        <v>0.55355148262958687</v>
      </c>
      <c r="H27" s="96">
        <f t="shared" si="0"/>
        <v>0.52593418635562561</v>
      </c>
      <c r="I27" s="96">
        <f t="shared" si="1"/>
        <v>0.70164839626098574</v>
      </c>
      <c r="J27" s="96">
        <f>'1'!S28</f>
        <v>0.45656470664252835</v>
      </c>
      <c r="K27" s="96">
        <f>'1'!U28</f>
        <v>0.5482131951802689</v>
      </c>
      <c r="L27" s="96">
        <f>'2'!S28</f>
        <v>0.53620531944863459</v>
      </c>
      <c r="M27" s="96">
        <f>'2'!U28</f>
        <v>0.89599358034695786</v>
      </c>
      <c r="N27" s="96">
        <f>'3'!G27</f>
        <v>0.33069837327071971</v>
      </c>
      <c r="O27" s="96">
        <f>'8'!K26</f>
        <v>0.49300768549496754</v>
      </c>
      <c r="P27" s="96">
        <f t="shared" si="2"/>
        <v>0.49525923719537684</v>
      </c>
      <c r="Q27" s="96">
        <f t="shared" si="3"/>
        <v>0.64573815367406473</v>
      </c>
      <c r="R27" s="96">
        <f>'1'!AC28</f>
        <v>0.50769608277045575</v>
      </c>
      <c r="S27" s="96">
        <f>'1'!AE28</f>
        <v>0.5970978069043219</v>
      </c>
      <c r="T27" s="96">
        <f>'2'!AC28</f>
        <v>8.3333333333333315E-2</v>
      </c>
      <c r="U27" s="96">
        <f>'2'!AE28</f>
        <v>8.3333333333333329E-2</v>
      </c>
      <c r="V27" s="96">
        <f>'3'!J27</f>
        <v>0.70224361634686228</v>
      </c>
      <c r="W27" s="96">
        <f>'8'!P26</f>
        <v>0.50049668685229776</v>
      </c>
      <c r="X27" s="96">
        <f t="shared" si="4"/>
        <v>0.36384203431869561</v>
      </c>
      <c r="Y27" s="96">
        <f t="shared" si="5"/>
        <v>0.39364260902998433</v>
      </c>
      <c r="Z27" s="96">
        <f>'1'!AM28</f>
        <v>0.58674922304416677</v>
      </c>
      <c r="AA27" s="96">
        <f>'1'!AO28</f>
        <v>0.66798056728963351</v>
      </c>
      <c r="AB27" s="96">
        <f>'2'!AM28</f>
        <v>0.33229674168978529</v>
      </c>
      <c r="AC27" s="96">
        <f>'2'!AO28</f>
        <v>0.87571104542400391</v>
      </c>
      <c r="AD27" s="96">
        <f>'3'!M27</f>
        <v>0.43191339388593608</v>
      </c>
      <c r="AE27" s="96">
        <f>'8'!U26</f>
        <v>0.47764742701563501</v>
      </c>
      <c r="AF27" s="96">
        <f t="shared" si="6"/>
        <v>0.465564463916529</v>
      </c>
      <c r="AG27" s="96">
        <f t="shared" si="7"/>
        <v>0.67377967990975751</v>
      </c>
      <c r="AH27" s="96">
        <f>'1'!AW28</f>
        <v>0.47063953706392175</v>
      </c>
      <c r="AI27" s="96">
        <f>'1'!AY28</f>
        <v>0.5619264271741754</v>
      </c>
      <c r="AJ27" s="96">
        <f>'2'!AW28</f>
        <v>0.3753673379717542</v>
      </c>
      <c r="AK27" s="96">
        <f>'2'!AY28</f>
        <v>0.88112028759149608</v>
      </c>
      <c r="AL27" s="96">
        <f>'3'!P27</f>
        <v>0.41875787373185341</v>
      </c>
      <c r="AM27" s="96">
        <f>'8'!Z26</f>
        <v>0.48062855568140472</v>
      </c>
      <c r="AN27" s="96">
        <f t="shared" si="8"/>
        <v>0.44221181023902689</v>
      </c>
      <c r="AO27" s="96">
        <f t="shared" si="9"/>
        <v>0.6412250901490254</v>
      </c>
      <c r="AP27" s="96">
        <f>'1'!BG28</f>
        <v>0.48305877054316504</v>
      </c>
      <c r="AQ27" s="96">
        <f>'1'!BI28</f>
        <v>0.57386182920363049</v>
      </c>
      <c r="AR27" s="96">
        <f>'2'!BG28</f>
        <v>0.43740900997593912</v>
      </c>
      <c r="AS27" s="96">
        <f>'2'!BI28</f>
        <v>0.88765081191904993</v>
      </c>
      <c r="AT27" s="96">
        <f>'3'!S27</f>
        <v>0.55448400382974483</v>
      </c>
      <c r="AU27" s="96">
        <f>'8'!AE26</f>
        <v>0.55118627463878045</v>
      </c>
      <c r="AV27" s="96">
        <f t="shared" si="10"/>
        <v>0.49055135171929481</v>
      </c>
      <c r="AW27" s="96">
        <f t="shared" si="11"/>
        <v>0.67089963858715362</v>
      </c>
      <c r="AX27" s="96">
        <f>'1'!BQ28</f>
        <v>0.63492356630217561</v>
      </c>
      <c r="AY27" s="96">
        <f>'1'!BS28</f>
        <v>0.70868095749327398</v>
      </c>
      <c r="AZ27" s="96">
        <f>'2'!BQ28</f>
        <v>0.44068069011069494</v>
      </c>
      <c r="BA27" s="96">
        <f>'2'!BS28</f>
        <v>0.88796261228145246</v>
      </c>
      <c r="BB27" s="96">
        <f>'3'!V27</f>
        <v>0.58388692146244503</v>
      </c>
      <c r="BC27" s="96">
        <f>'8'!AJ26</f>
        <v>0.54063315269758128</v>
      </c>
      <c r="BD27" s="96">
        <f t="shared" si="12"/>
        <v>0.53874580303681718</v>
      </c>
      <c r="BE27" s="96">
        <f t="shared" si="13"/>
        <v>0.7124255741574359</v>
      </c>
      <c r="BF27" s="96">
        <f>'1'!CA28</f>
        <v>0.54365704967987527</v>
      </c>
      <c r="BG27" s="96">
        <f>'1'!CC28</f>
        <v>0.63000954753858529</v>
      </c>
      <c r="BH27" s="96">
        <f>'2'!CA28</f>
        <v>0.43165191094219502</v>
      </c>
      <c r="BI27" s="96">
        <f>'2'!CC28</f>
        <v>0.88709508284966632</v>
      </c>
      <c r="BJ27" s="96">
        <f>'3'!Y27</f>
        <v>0.5070320816444065</v>
      </c>
      <c r="BK27" s="96">
        <f>'8'!AO26</f>
        <v>0.57275883123817084</v>
      </c>
      <c r="BL27" s="96">
        <f t="shared" si="14"/>
        <v>0.51602259728674704</v>
      </c>
      <c r="BM27" s="96">
        <f t="shared" si="15"/>
        <v>0.69662115387547419</v>
      </c>
      <c r="BN27" s="96">
        <f>'1'!CK28</f>
        <v>0.528855409363156</v>
      </c>
      <c r="BO27" s="96">
        <f>'1'!CM28</f>
        <v>0.61660293214651296</v>
      </c>
      <c r="BP27" s="96">
        <f>'2'!CK28</f>
        <v>0.47891877865324112</v>
      </c>
      <c r="BQ27" s="96">
        <f>'2'!CM28</f>
        <v>0.89140884329616477</v>
      </c>
      <c r="BR27" s="96">
        <f>'3'!AB27</f>
        <v>0.49229378797178552</v>
      </c>
      <c r="BS27" s="96">
        <f>'8'!AT26</f>
        <v>0.58960126168170912</v>
      </c>
      <c r="BT27" s="96">
        <f t="shared" si="16"/>
        <v>0.53245848323270206</v>
      </c>
      <c r="BU27" s="96">
        <f t="shared" si="17"/>
        <v>0.69920434570812906</v>
      </c>
      <c r="BV27" s="96">
        <f>'1'!CU28</f>
        <v>0.67636152165910324</v>
      </c>
      <c r="BW27" s="96">
        <f>'1'!CW28</f>
        <v>0.74232665853803526</v>
      </c>
      <c r="BX27" s="96">
        <f>'2'!CU28</f>
        <v>0.51090434332688262</v>
      </c>
      <c r="BY27" s="96">
        <f>'2'!CW28</f>
        <v>0.89404469512888718</v>
      </c>
      <c r="BZ27" s="96">
        <f>'3'!AE27</f>
        <v>0.56873894316641249</v>
      </c>
      <c r="CA27" s="96">
        <f>'8'!AY26</f>
        <v>0.65035781958080707</v>
      </c>
      <c r="CB27" s="96">
        <f t="shared" si="18"/>
        <v>0.61254122818893098</v>
      </c>
      <c r="CC27" s="96">
        <f t="shared" si="19"/>
        <v>0.76224305774924306</v>
      </c>
      <c r="CD27" s="96">
        <f>'1'!DE28</f>
        <v>0.59068757052861964</v>
      </c>
      <c r="CE27" s="96">
        <f>'1'!DG28</f>
        <v>0.67137520028670994</v>
      </c>
      <c r="CF27" s="96">
        <f>'2'!DE28</f>
        <v>0.47064770603399692</v>
      </c>
      <c r="CG27" s="96">
        <f>'2'!DG28</f>
        <v>0.89069253094590173</v>
      </c>
      <c r="CH27" s="96">
        <f>'3'!AH27</f>
        <v>0.31262599996507051</v>
      </c>
      <c r="CI27" s="96">
        <f>'8'!BD26</f>
        <v>0.53878472236677188</v>
      </c>
      <c r="CJ27" s="96">
        <f t="shared" si="20"/>
        <v>0.53337333297646283</v>
      </c>
      <c r="CK27" s="96">
        <f t="shared" si="21"/>
        <v>0.70028415119979448</v>
      </c>
    </row>
    <row r="28" spans="1:89">
      <c r="A28" s="273">
        <v>2004</v>
      </c>
      <c r="B28" s="96">
        <f>'1'!I29</f>
        <v>0.6034300247342812</v>
      </c>
      <c r="C28" s="96">
        <f>'1'!K29</f>
        <v>0.68227480358573589</v>
      </c>
      <c r="D28" s="96">
        <f>'2'!I29</f>
        <v>0.45832779012278357</v>
      </c>
      <c r="E28" s="96">
        <f>'2'!K29</f>
        <v>0.88959669574302347</v>
      </c>
      <c r="F28" s="96">
        <f>'3'!D28</f>
        <v>0.48611430946692713</v>
      </c>
      <c r="G28" s="96">
        <f>'8'!F27</f>
        <v>0.55372032576290231</v>
      </c>
      <c r="H28" s="96">
        <f t="shared" si="0"/>
        <v>0.53849271353998907</v>
      </c>
      <c r="I28" s="96">
        <f t="shared" si="1"/>
        <v>0.70853060836388726</v>
      </c>
      <c r="J28" s="96">
        <f>'1'!S29</f>
        <v>0.45514116071677213</v>
      </c>
      <c r="K28" s="96">
        <f>'1'!U29</f>
        <v>0.54681495845566352</v>
      </c>
      <c r="L28" s="96">
        <f>'2'!S29</f>
        <v>0.57611311575544677</v>
      </c>
      <c r="M28" s="96">
        <f>'2'!U29</f>
        <v>0.89885653959123224</v>
      </c>
      <c r="N28" s="96">
        <f>'3'!G28</f>
        <v>0.30107831003419894</v>
      </c>
      <c r="O28" s="96">
        <f>'8'!K27</f>
        <v>0.4672920968148736</v>
      </c>
      <c r="P28" s="96">
        <f t="shared" si="2"/>
        <v>0.49951545776236417</v>
      </c>
      <c r="Q28" s="96">
        <f t="shared" si="3"/>
        <v>0.63765453162058972</v>
      </c>
      <c r="R28" s="96">
        <f>'1'!AC29</f>
        <v>0.51152953062134099</v>
      </c>
      <c r="S28" s="96">
        <f>'1'!AE29</f>
        <v>0.60066187022614015</v>
      </c>
      <c r="T28" s="96">
        <f>'2'!AC29</f>
        <v>8.3333333333333315E-2</v>
      </c>
      <c r="U28" s="96">
        <f>'2'!AE29</f>
        <v>8.3333333333333329E-2</v>
      </c>
      <c r="V28" s="96">
        <f>'3'!J28</f>
        <v>0.71866749854926171</v>
      </c>
      <c r="W28" s="96">
        <f>'8'!P27</f>
        <v>0.47185259149832548</v>
      </c>
      <c r="X28" s="96">
        <f t="shared" si="4"/>
        <v>0.35557181848433322</v>
      </c>
      <c r="Y28" s="96">
        <f t="shared" si="5"/>
        <v>0.38528259835259965</v>
      </c>
      <c r="Z28" s="96">
        <f>'1'!AM29</f>
        <v>0.60102103396656781</v>
      </c>
      <c r="AA28" s="96">
        <f>'1'!AO29</f>
        <v>0.68022392221930561</v>
      </c>
      <c r="AB28" s="96">
        <f>'2'!AM29</f>
        <v>0.33564613376013847</v>
      </c>
      <c r="AC28" s="96">
        <f>'2'!AO29</f>
        <v>0.87616407441717958</v>
      </c>
      <c r="AD28" s="96">
        <f>'3'!M28</f>
        <v>0.46881235480990008</v>
      </c>
      <c r="AE28" s="96">
        <f>'8'!U27</f>
        <v>0.49180109712815617</v>
      </c>
      <c r="AF28" s="96">
        <f t="shared" si="6"/>
        <v>0.47615608828495409</v>
      </c>
      <c r="AG28" s="96">
        <f t="shared" si="7"/>
        <v>0.68272969792154725</v>
      </c>
      <c r="AH28" s="96">
        <f>'1'!AW29</f>
        <v>0.49595552082306049</v>
      </c>
      <c r="AI28" s="96">
        <f>'1'!AY29</f>
        <v>0.58609700614584581</v>
      </c>
      <c r="AJ28" s="96">
        <f>'2'!AW29</f>
        <v>0.39463374172268118</v>
      </c>
      <c r="AK28" s="96">
        <f>'2'!AY29</f>
        <v>0.88328610023733756</v>
      </c>
      <c r="AL28" s="96">
        <f>'3'!P28</f>
        <v>0.44386881791829863</v>
      </c>
      <c r="AM28" s="96">
        <f>'8'!Z27</f>
        <v>0.4821751081419266</v>
      </c>
      <c r="AN28" s="96">
        <f t="shared" si="8"/>
        <v>0.45758812356255607</v>
      </c>
      <c r="AO28" s="96">
        <f t="shared" si="9"/>
        <v>0.65051940484170323</v>
      </c>
      <c r="AP28" s="96">
        <f>'1'!BG29</f>
        <v>0.50380851017147688</v>
      </c>
      <c r="AQ28" s="96">
        <f>'1'!BI29</f>
        <v>0.59346949723803499</v>
      </c>
      <c r="AR28" s="96">
        <f>'2'!BG29</f>
        <v>0.45117968405059633</v>
      </c>
      <c r="AS28" s="96">
        <f>'2'!BI29</f>
        <v>0.88894425769581809</v>
      </c>
      <c r="AT28" s="96">
        <f>'3'!S28</f>
        <v>0.59084334536235217</v>
      </c>
      <c r="AU28" s="96">
        <f>'8'!AE27</f>
        <v>0.57572663448705097</v>
      </c>
      <c r="AV28" s="96">
        <f t="shared" si="10"/>
        <v>0.51023827623637474</v>
      </c>
      <c r="AW28" s="96">
        <f t="shared" si="11"/>
        <v>0.68604679647363465</v>
      </c>
      <c r="AX28" s="96">
        <f>'1'!BQ29</f>
        <v>0.66008002061412463</v>
      </c>
      <c r="AY28" s="96">
        <f>'1'!BS29</f>
        <v>0.72925082182618928</v>
      </c>
      <c r="AZ28" s="96">
        <f>'2'!BQ29</f>
        <v>0.45026881703109789</v>
      </c>
      <c r="BA28" s="96">
        <f>'2'!BS29</f>
        <v>0.88886020968719381</v>
      </c>
      <c r="BB28" s="96">
        <f>'3'!V28</f>
        <v>0.49438906112497583</v>
      </c>
      <c r="BC28" s="96">
        <f>'8'!AJ27</f>
        <v>0.52347460125432999</v>
      </c>
      <c r="BD28" s="96">
        <f t="shared" si="12"/>
        <v>0.54460781296651761</v>
      </c>
      <c r="BE28" s="96">
        <f t="shared" si="13"/>
        <v>0.71386187758923769</v>
      </c>
      <c r="BF28" s="96">
        <f>'1'!CA29</f>
        <v>0.55675547465267383</v>
      </c>
      <c r="BG28" s="96">
        <f>'1'!CC29</f>
        <v>0.64171527612262835</v>
      </c>
      <c r="BH28" s="96">
        <f>'2'!CA29</f>
        <v>0.44060530298237527</v>
      </c>
      <c r="BI28" s="96">
        <f>'2'!CC29</f>
        <v>0.8879554598602214</v>
      </c>
      <c r="BJ28" s="96">
        <f>'3'!Y28</f>
        <v>0.52889176835937757</v>
      </c>
      <c r="BK28" s="96">
        <f>'8'!AO27</f>
        <v>0.56203266397253993</v>
      </c>
      <c r="BL28" s="96">
        <f t="shared" si="14"/>
        <v>0.51979781386919632</v>
      </c>
      <c r="BM28" s="96">
        <f t="shared" si="15"/>
        <v>0.69723446665179656</v>
      </c>
      <c r="BN28" s="96">
        <f>'1'!CK29</f>
        <v>0.53283502271277039</v>
      </c>
      <c r="BO28" s="96">
        <f>'1'!CM29</f>
        <v>0.62022640631455683</v>
      </c>
      <c r="BP28" s="96">
        <f>'2'!CK29</f>
        <v>0.49633134872053736</v>
      </c>
      <c r="BQ28" s="96">
        <f>'2'!CM29</f>
        <v>0.89286912219360626</v>
      </c>
      <c r="BR28" s="96">
        <f>'3'!AB28</f>
        <v>0.40103490642026007</v>
      </c>
      <c r="BS28" s="96">
        <f>'8'!AT27</f>
        <v>0.58143752466593368</v>
      </c>
      <c r="BT28" s="96">
        <f t="shared" si="16"/>
        <v>0.53686796536641379</v>
      </c>
      <c r="BU28" s="96">
        <f t="shared" si="17"/>
        <v>0.69817768439136563</v>
      </c>
      <c r="BV28" s="96">
        <f>'1'!CU29</f>
        <v>0.69945381329775991</v>
      </c>
      <c r="BW28" s="96">
        <f>'1'!CW29</f>
        <v>0.7605642755663824</v>
      </c>
      <c r="BX28" s="96">
        <f>'2'!CU29</f>
        <v>0.52423489508674537</v>
      </c>
      <c r="BY28" s="96">
        <f>'2'!CW29</f>
        <v>0.89508546992893656</v>
      </c>
      <c r="BZ28" s="96">
        <f>'3'!AE28</f>
        <v>0.56166297477879146</v>
      </c>
      <c r="CA28" s="96">
        <f>'8'!AY27</f>
        <v>0.65355180995061557</v>
      </c>
      <c r="CB28" s="96">
        <f t="shared" si="18"/>
        <v>0.62574683944504039</v>
      </c>
      <c r="CC28" s="96">
        <f t="shared" si="19"/>
        <v>0.76973385181531151</v>
      </c>
      <c r="CD28" s="96">
        <f>'1'!DE29</f>
        <v>0.61617283819994673</v>
      </c>
      <c r="CE28" s="96">
        <f>'1'!DG29</f>
        <v>0.69304914015470387</v>
      </c>
      <c r="CF28" s="96">
        <f>'2'!DE29</f>
        <v>0.4937579771983438</v>
      </c>
      <c r="CG28" s="96">
        <f>'2'!DG29</f>
        <v>0.89265723157463595</v>
      </c>
      <c r="CH28" s="96">
        <f>'3'!AH28</f>
        <v>0.32464507853011298</v>
      </c>
      <c r="CI28" s="96">
        <f>'8'!BD27</f>
        <v>0.54633335131711569</v>
      </c>
      <c r="CJ28" s="96">
        <f t="shared" si="20"/>
        <v>0.55208805557180207</v>
      </c>
      <c r="CK28" s="96">
        <f t="shared" si="21"/>
        <v>0.71067990768215183</v>
      </c>
    </row>
    <row r="29" spans="1:89">
      <c r="A29" s="273">
        <v>2005</v>
      </c>
      <c r="B29" s="96">
        <f>'1'!I30</f>
        <v>0.63319051497742085</v>
      </c>
      <c r="C29" s="96">
        <f>'1'!K30</f>
        <v>0.70724708291754879</v>
      </c>
      <c r="D29" s="96">
        <f>'2'!I30</f>
        <v>0.47103499786444109</v>
      </c>
      <c r="E29" s="96">
        <f>'2'!K30</f>
        <v>0.89072641210986991</v>
      </c>
      <c r="F29" s="96">
        <f>'3'!D29</f>
        <v>0.50320512012604324</v>
      </c>
      <c r="G29" s="96">
        <f>'8'!F28</f>
        <v>0.55527892281764069</v>
      </c>
      <c r="H29" s="96">
        <f t="shared" si="0"/>
        <v>0.55316814521983415</v>
      </c>
      <c r="I29" s="96">
        <f t="shared" si="1"/>
        <v>0.71775080594835305</v>
      </c>
      <c r="J29" s="96">
        <f>'1'!S30</f>
        <v>0.47785367165464637</v>
      </c>
      <c r="K29" s="96">
        <f>'1'!U30</f>
        <v>0.5688780408689883</v>
      </c>
      <c r="L29" s="96">
        <f>'2'!S30</f>
        <v>0.75474009597782221</v>
      </c>
      <c r="M29" s="96">
        <f>'2'!U30</f>
        <v>0.90934226536497287</v>
      </c>
      <c r="N29" s="96">
        <f>'3'!G29</f>
        <v>0.40169024427556321</v>
      </c>
      <c r="O29" s="96">
        <f>'8'!K28</f>
        <v>0.45348073466903571</v>
      </c>
      <c r="P29" s="96">
        <f t="shared" si="2"/>
        <v>0.56202483410050141</v>
      </c>
      <c r="Q29" s="96">
        <f t="shared" si="3"/>
        <v>0.64390034696766563</v>
      </c>
      <c r="R29" s="96">
        <f>'1'!AC30</f>
        <v>0.57700933385586883</v>
      </c>
      <c r="S29" s="96">
        <f>'1'!AE30</f>
        <v>0.65953203185875986</v>
      </c>
      <c r="T29" s="96">
        <f>'2'!AC30</f>
        <v>8.3333333333333315E-2</v>
      </c>
      <c r="U29" s="96">
        <f>'2'!AE30</f>
        <v>8.3333333333333329E-2</v>
      </c>
      <c r="V29" s="96">
        <f>'3'!J29</f>
        <v>0.80904035551832953</v>
      </c>
      <c r="W29" s="96">
        <f>'8'!P28</f>
        <v>0.49997333597622751</v>
      </c>
      <c r="X29" s="96">
        <f t="shared" si="4"/>
        <v>0.3867720010551432</v>
      </c>
      <c r="Y29" s="96">
        <f t="shared" si="5"/>
        <v>0.41427956705610686</v>
      </c>
      <c r="Z29" s="96">
        <f>'1'!AM30</f>
        <v>0.62839678367048102</v>
      </c>
      <c r="AA29" s="96">
        <f>'1'!AO30</f>
        <v>0.70326940470456456</v>
      </c>
      <c r="AB29" s="96">
        <f>'2'!AM30</f>
        <v>0.33422642479988796</v>
      </c>
      <c r="AC29" s="96">
        <f>'2'!AO30</f>
        <v>0.87597278744313645</v>
      </c>
      <c r="AD29" s="96">
        <f>'3'!M29</f>
        <v>0.54029729525026304</v>
      </c>
      <c r="AE29" s="96">
        <f>'8'!U28</f>
        <v>0.49520285911898493</v>
      </c>
      <c r="AF29" s="96">
        <f t="shared" si="6"/>
        <v>0.48594202252978463</v>
      </c>
      <c r="AG29" s="96">
        <f t="shared" si="7"/>
        <v>0.69148168375556196</v>
      </c>
      <c r="AH29" s="96">
        <f>'1'!AW30</f>
        <v>0.51904923685864024</v>
      </c>
      <c r="AI29" s="96">
        <f>'1'!AY30</f>
        <v>0.60761394215431408</v>
      </c>
      <c r="AJ29" s="96">
        <f>'2'!AW30</f>
        <v>0.38566415573358764</v>
      </c>
      <c r="AK29" s="96">
        <f>'2'!AY30</f>
        <v>0.88229497960835435</v>
      </c>
      <c r="AL29" s="96">
        <f>'3'!P29</f>
        <v>0.43051111866513248</v>
      </c>
      <c r="AM29" s="96">
        <f>'8'!Z28</f>
        <v>0.44307131679997197</v>
      </c>
      <c r="AN29" s="96">
        <f t="shared" si="8"/>
        <v>0.44926156979740001</v>
      </c>
      <c r="AO29" s="96">
        <f t="shared" si="9"/>
        <v>0.64432674618754682</v>
      </c>
      <c r="AP29" s="96">
        <f>'1'!BG30</f>
        <v>0.52751721214182834</v>
      </c>
      <c r="AQ29" s="96">
        <f>'1'!BI30</f>
        <v>0.61538133044425669</v>
      </c>
      <c r="AR29" s="96">
        <f>'2'!BG30</f>
        <v>0.45354811651227561</v>
      </c>
      <c r="AS29" s="96">
        <f>'2'!BI30</f>
        <v>0.88916182859095638</v>
      </c>
      <c r="AT29" s="96">
        <f>'3'!S29</f>
        <v>0.5410909701217852</v>
      </c>
      <c r="AU29" s="96">
        <f>'8'!AE28</f>
        <v>0.55208034985764409</v>
      </c>
      <c r="AV29" s="96">
        <f t="shared" si="10"/>
        <v>0.51104855950391603</v>
      </c>
      <c r="AW29" s="96">
        <f t="shared" si="11"/>
        <v>0.68554116963095224</v>
      </c>
      <c r="AX29" s="96">
        <f>'1'!BQ30</f>
        <v>0.68073331802476222</v>
      </c>
      <c r="AY29" s="96">
        <f>'1'!BS30</f>
        <v>0.74580677794120176</v>
      </c>
      <c r="AZ29" s="96">
        <f>'2'!BQ30</f>
        <v>0.45262691723042542</v>
      </c>
      <c r="BA29" s="96">
        <f>'2'!BS30</f>
        <v>0.88907737048024349</v>
      </c>
      <c r="BB29" s="96">
        <f>'3'!V29</f>
        <v>0.53624954965449667</v>
      </c>
      <c r="BC29" s="96">
        <f>'8'!AJ28</f>
        <v>0.51814940502279494</v>
      </c>
      <c r="BD29" s="96">
        <f t="shared" si="12"/>
        <v>0.55050321342599418</v>
      </c>
      <c r="BE29" s="96">
        <f t="shared" si="13"/>
        <v>0.71767785114808014</v>
      </c>
      <c r="BF29" s="96">
        <f>'1'!CA30</f>
        <v>0.57477454565689245</v>
      </c>
      <c r="BG29" s="96">
        <f>'1'!CC30</f>
        <v>0.65758272842876087</v>
      </c>
      <c r="BH29" s="96">
        <f>'2'!CA30</f>
        <v>0.44245394351955636</v>
      </c>
      <c r="BI29" s="96">
        <f>'2'!CC30</f>
        <v>0.88813041753416144</v>
      </c>
      <c r="BJ29" s="96">
        <f>'3'!Y29</f>
        <v>0.49090347845276444</v>
      </c>
      <c r="BK29" s="96">
        <f>'8'!AO28</f>
        <v>0.5476844980208998</v>
      </c>
      <c r="BL29" s="96">
        <f t="shared" si="14"/>
        <v>0.52163766239911624</v>
      </c>
      <c r="BM29" s="96">
        <f t="shared" si="15"/>
        <v>0.69779921466127404</v>
      </c>
      <c r="BN29" s="96">
        <f>'1'!CK30</f>
        <v>0.58008201338907805</v>
      </c>
      <c r="BO29" s="96">
        <f>'1'!CM30</f>
        <v>0.66220557318427309</v>
      </c>
      <c r="BP29" s="96">
        <f>'2'!CK30</f>
        <v>0.52910959943256664</v>
      </c>
      <c r="BQ29" s="96">
        <f>'2'!CM30</f>
        <v>0.89545821975241247</v>
      </c>
      <c r="BR29" s="96">
        <f>'3'!AB29</f>
        <v>0.24821113883652998</v>
      </c>
      <c r="BS29" s="96">
        <f>'8'!AT28</f>
        <v>0.57141461042026842</v>
      </c>
      <c r="BT29" s="96">
        <f t="shared" si="16"/>
        <v>0.56020207441397096</v>
      </c>
      <c r="BU29" s="96">
        <f t="shared" si="17"/>
        <v>0.70969280111898458</v>
      </c>
      <c r="BV29" s="96">
        <f>'1'!CU30</f>
        <v>0.75758419749349704</v>
      </c>
      <c r="BW29" s="96">
        <f>'1'!CW30</f>
        <v>0.80495864465839406</v>
      </c>
      <c r="BX29" s="96">
        <f>'2'!CU30</f>
        <v>0.56986501448549498</v>
      </c>
      <c r="BY29" s="96">
        <f>'2'!CW30</f>
        <v>0.8984239622633281</v>
      </c>
      <c r="BZ29" s="96">
        <f>'3'!AE29</f>
        <v>0.66883612717090846</v>
      </c>
      <c r="CA29" s="96">
        <f>'8'!AY28</f>
        <v>0.68298969074259586</v>
      </c>
      <c r="CB29" s="96">
        <f t="shared" si="18"/>
        <v>0.67014630090719596</v>
      </c>
      <c r="CC29" s="96">
        <f t="shared" si="19"/>
        <v>0.79545743255477264</v>
      </c>
      <c r="CD29" s="96">
        <f>'1'!DE30</f>
        <v>0.64798956536976715</v>
      </c>
      <c r="CE29" s="96">
        <f>'1'!DG30</f>
        <v>0.71942118113309383</v>
      </c>
      <c r="CF29" s="96">
        <f>'2'!DE30</f>
        <v>0.50541799741084881</v>
      </c>
      <c r="CG29" s="96">
        <f>'2'!DG30</f>
        <v>0.89360689397731574</v>
      </c>
      <c r="CH29" s="96">
        <f>'3'!AH29</f>
        <v>0.37264783560785192</v>
      </c>
      <c r="CI29" s="96">
        <f>'8'!BD28</f>
        <v>0.59909738043676153</v>
      </c>
      <c r="CJ29" s="96">
        <f t="shared" si="20"/>
        <v>0.58416831440579253</v>
      </c>
      <c r="CK29" s="96">
        <f t="shared" si="21"/>
        <v>0.737375151849057</v>
      </c>
    </row>
    <row r="30" spans="1:89">
      <c r="A30" s="273">
        <v>2006</v>
      </c>
      <c r="B30" s="96">
        <f>'1'!I31</f>
        <v>0.67590922168555101</v>
      </c>
      <c r="C30" s="96">
        <f>'1'!K31</f>
        <v>0.74196586990381319</v>
      </c>
      <c r="D30" s="96">
        <f>'2'!I31</f>
        <v>0.47890479142456271</v>
      </c>
      <c r="E30" s="96">
        <f>'2'!K31</f>
        <v>0.89140764462600952</v>
      </c>
      <c r="F30" s="96">
        <f>'3'!D30</f>
        <v>0.50912221592253659</v>
      </c>
      <c r="G30" s="96">
        <f>'8'!F29</f>
        <v>0.54706172817301546</v>
      </c>
      <c r="H30" s="96">
        <f t="shared" si="0"/>
        <v>0.56729191376104304</v>
      </c>
      <c r="I30" s="96">
        <f t="shared" si="1"/>
        <v>0.7268117475676128</v>
      </c>
      <c r="J30" s="96">
        <f>'1'!S31</f>
        <v>0.518338482789097</v>
      </c>
      <c r="K30" s="96">
        <f>'1'!U31</f>
        <v>0.60695904727956873</v>
      </c>
      <c r="L30" s="96">
        <f>'2'!S31</f>
        <v>0.79548769036097944</v>
      </c>
      <c r="M30" s="96">
        <f>'2'!U31</f>
        <v>0.91133964159396152</v>
      </c>
      <c r="N30" s="96">
        <f>'3'!G30</f>
        <v>0.49543540360529675</v>
      </c>
      <c r="O30" s="96">
        <f>'8'!K29</f>
        <v>0.48143993250331146</v>
      </c>
      <c r="P30" s="96">
        <f t="shared" si="2"/>
        <v>0.59842203521779591</v>
      </c>
      <c r="Q30" s="96">
        <f t="shared" si="3"/>
        <v>0.6665795404589473</v>
      </c>
      <c r="R30" s="96">
        <f>'1'!AC31</f>
        <v>0.62396670146816968</v>
      </c>
      <c r="S30" s="96">
        <f>'1'!AE31</f>
        <v>0.69957836784873406</v>
      </c>
      <c r="T30" s="96">
        <f>'2'!AC31</f>
        <v>8.3333333333333315E-2</v>
      </c>
      <c r="U30" s="96">
        <f>'2'!AE31</f>
        <v>8.3333333333333329E-2</v>
      </c>
      <c r="V30" s="96">
        <f>'3'!J30</f>
        <v>0.75461565505698003</v>
      </c>
      <c r="W30" s="96">
        <f>'8'!P29</f>
        <v>0.45771680691008182</v>
      </c>
      <c r="X30" s="96">
        <f t="shared" si="4"/>
        <v>0.38833894723719498</v>
      </c>
      <c r="Y30" s="96">
        <f t="shared" si="5"/>
        <v>0.41354283603071645</v>
      </c>
      <c r="Z30" s="96">
        <f>'1'!AM31</f>
        <v>0.65880669067033515</v>
      </c>
      <c r="AA30" s="96">
        <f>'1'!AO31</f>
        <v>0.72822044798572472</v>
      </c>
      <c r="AB30" s="96">
        <f>'2'!AM31</f>
        <v>0.33275531603557346</v>
      </c>
      <c r="AC30" s="96">
        <f>'2'!AO31</f>
        <v>0.87577342971062022</v>
      </c>
      <c r="AD30" s="96">
        <f>'3'!M30</f>
        <v>0.52625518786316849</v>
      </c>
      <c r="AE30" s="96">
        <f>'8'!U29</f>
        <v>0.4673024063804031</v>
      </c>
      <c r="AF30" s="96">
        <f t="shared" si="6"/>
        <v>0.48628813769543716</v>
      </c>
      <c r="AG30" s="96">
        <f t="shared" si="7"/>
        <v>0.69043209469224942</v>
      </c>
      <c r="AH30" s="96">
        <f>'1'!AW31</f>
        <v>0.55967975880068943</v>
      </c>
      <c r="AI30" s="96">
        <f>'1'!AY31</f>
        <v>0.64430874785978887</v>
      </c>
      <c r="AJ30" s="96">
        <f>'2'!AW31</f>
        <v>0.40060136554061027</v>
      </c>
      <c r="AK30" s="96">
        <f>'2'!AY31</f>
        <v>0.88392981364451451</v>
      </c>
      <c r="AL30" s="96">
        <f>'3'!P30</f>
        <v>0.5364615563832571</v>
      </c>
      <c r="AM30" s="96">
        <f>'8'!Z29</f>
        <v>0.46433563542112061</v>
      </c>
      <c r="AN30" s="96">
        <f t="shared" si="8"/>
        <v>0.47487225325414006</v>
      </c>
      <c r="AO30" s="96">
        <f t="shared" si="9"/>
        <v>0.66419139897514134</v>
      </c>
      <c r="AP30" s="96">
        <f>'1'!BG31</f>
        <v>0.55787226187271821</v>
      </c>
      <c r="AQ30" s="96">
        <f>'1'!BI31</f>
        <v>0.64270657476422066</v>
      </c>
      <c r="AR30" s="96">
        <f>'2'!BG31</f>
        <v>0.46008957958613389</v>
      </c>
      <c r="AS30" s="96">
        <f>'2'!BI31</f>
        <v>0.88975559124358528</v>
      </c>
      <c r="AT30" s="96">
        <f>'3'!S30</f>
        <v>0.60543647519203192</v>
      </c>
      <c r="AU30" s="96">
        <f>'8'!AE29</f>
        <v>0.5550514228850103</v>
      </c>
      <c r="AV30" s="96">
        <f t="shared" si="10"/>
        <v>0.52433775478128741</v>
      </c>
      <c r="AW30" s="96">
        <f t="shared" si="11"/>
        <v>0.69583786296427208</v>
      </c>
      <c r="AX30" s="96">
        <f>'1'!BQ31</f>
        <v>0.73074535052432732</v>
      </c>
      <c r="AY30" s="96">
        <f>'1'!BS31</f>
        <v>0.78472326312773566</v>
      </c>
      <c r="AZ30" s="96">
        <f>'2'!BQ31</f>
        <v>0.46404705187366979</v>
      </c>
      <c r="BA30" s="96">
        <f>'2'!BS31</f>
        <v>0.89010982264403526</v>
      </c>
      <c r="BB30" s="96">
        <f>'3'!V30</f>
        <v>0.49091889507794506</v>
      </c>
      <c r="BC30" s="96">
        <f>'8'!AJ29</f>
        <v>0.50587073739373656</v>
      </c>
      <c r="BD30" s="96">
        <f t="shared" si="12"/>
        <v>0.5668877132639113</v>
      </c>
      <c r="BE30" s="96">
        <f t="shared" si="13"/>
        <v>0.72690127438850249</v>
      </c>
      <c r="BF30" s="96">
        <f>'1'!CA31</f>
        <v>0.63274540649754585</v>
      </c>
      <c r="BG30" s="96">
        <f>'1'!CC31</f>
        <v>0.70687845844144626</v>
      </c>
      <c r="BH30" s="96">
        <f>'2'!CA31</f>
        <v>0.46183131683696999</v>
      </c>
      <c r="BI30" s="96">
        <f>'2'!CC31</f>
        <v>0.88991194952308827</v>
      </c>
      <c r="BJ30" s="96">
        <f>'3'!Y30</f>
        <v>0.47185329350427596</v>
      </c>
      <c r="BK30" s="96">
        <f>'8'!AO29</f>
        <v>0.5477898383173746</v>
      </c>
      <c r="BL30" s="96">
        <f t="shared" si="14"/>
        <v>0.54745552055063007</v>
      </c>
      <c r="BM30" s="96">
        <f t="shared" si="15"/>
        <v>0.71486008209396967</v>
      </c>
      <c r="BN30" s="96">
        <f>'1'!CK31</f>
        <v>0.58201210251762359</v>
      </c>
      <c r="BO30" s="96">
        <f>'1'!CM31</f>
        <v>0.66388104564647277</v>
      </c>
      <c r="BP30" s="96">
        <f>'2'!CK31</f>
        <v>0.50818668861775451</v>
      </c>
      <c r="BQ30" s="96">
        <f>'2'!CM31</f>
        <v>0.89382853751765001</v>
      </c>
      <c r="BR30" s="96">
        <f>'3'!AB30</f>
        <v>0.33055666035117687</v>
      </c>
      <c r="BS30" s="96">
        <f>'8'!AT29</f>
        <v>0.56971921477790433</v>
      </c>
      <c r="BT30" s="96">
        <f t="shared" si="16"/>
        <v>0.55330600197109414</v>
      </c>
      <c r="BU30" s="96">
        <f t="shared" si="17"/>
        <v>0.70914293264734241</v>
      </c>
      <c r="BV30" s="96">
        <f>'1'!CU31</f>
        <v>0.80790816141523958</v>
      </c>
      <c r="BW30" s="96">
        <f>'1'!CW31</f>
        <v>0.84175964359419975</v>
      </c>
      <c r="BX30" s="96">
        <f>'2'!CU31</f>
        <v>0.58555120317536247</v>
      </c>
      <c r="BY30" s="96">
        <f>'2'!CW31</f>
        <v>0.89949967971435585</v>
      </c>
      <c r="BZ30" s="96">
        <f>'3'!AE30</f>
        <v>0.67858858673403843</v>
      </c>
      <c r="CA30" s="96">
        <f>'8'!AY29</f>
        <v>0.68027805199378621</v>
      </c>
      <c r="CB30" s="96">
        <f t="shared" si="18"/>
        <v>0.69124580552812942</v>
      </c>
      <c r="CC30" s="96">
        <f t="shared" si="19"/>
        <v>0.8071791251007806</v>
      </c>
      <c r="CD30" s="96">
        <f>'1'!DE31</f>
        <v>0.69748869068436081</v>
      </c>
      <c r="CE30" s="96">
        <f>'1'!DG31</f>
        <v>0.75902604964355025</v>
      </c>
      <c r="CF30" s="96">
        <f>'2'!DE31</f>
        <v>0.50615744035221488</v>
      </c>
      <c r="CG30" s="96">
        <f>'2'!DG31</f>
        <v>0.89366623097918574</v>
      </c>
      <c r="CH30" s="96">
        <f>'3'!AH30</f>
        <v>0.37396383774370356</v>
      </c>
      <c r="CI30" s="96">
        <f>'8'!BD29</f>
        <v>0.57040030272002173</v>
      </c>
      <c r="CJ30" s="96">
        <f t="shared" si="20"/>
        <v>0.59134881125219918</v>
      </c>
      <c r="CK30" s="96">
        <f t="shared" si="21"/>
        <v>0.74103086111425254</v>
      </c>
    </row>
    <row r="31" spans="1:89">
      <c r="A31" s="273">
        <v>2007</v>
      </c>
      <c r="B31" s="96">
        <f>'1'!I32</f>
        <v>0.70983300599399279</v>
      </c>
      <c r="C31" s="96">
        <f>'1'!K32</f>
        <v>0.76864702023467624</v>
      </c>
      <c r="D31" s="96">
        <f>'2'!I32</f>
        <v>0.47568271405366769</v>
      </c>
      <c r="E31" s="96">
        <f>'2'!K32</f>
        <v>0.89113038512460596</v>
      </c>
      <c r="F31" s="96">
        <f>'3'!D31</f>
        <v>0.52500133985851938</v>
      </c>
      <c r="G31" s="96">
        <f>'8'!F30</f>
        <v>0.55261816001642527</v>
      </c>
      <c r="H31" s="96">
        <f t="shared" si="0"/>
        <v>0.57937796002136188</v>
      </c>
      <c r="I31" s="96">
        <f t="shared" si="1"/>
        <v>0.73746518845856912</v>
      </c>
      <c r="J31" s="96">
        <f>'1'!S32</f>
        <v>0.59323095472448262</v>
      </c>
      <c r="K31" s="96">
        <f>'1'!U32</f>
        <v>0.67356092370902254</v>
      </c>
      <c r="L31" s="96">
        <f>'2'!S32</f>
        <v>0.8954931782099057</v>
      </c>
      <c r="M31" s="96">
        <f>'2'!U32</f>
        <v>0.91579419578721155</v>
      </c>
      <c r="N31" s="96">
        <f>'3'!G31</f>
        <v>0.56730891051827659</v>
      </c>
      <c r="O31" s="96">
        <f>'8'!K30</f>
        <v>0.4979958521821552</v>
      </c>
      <c r="P31" s="96">
        <f t="shared" si="2"/>
        <v>0.6622399950388479</v>
      </c>
      <c r="Q31" s="96">
        <f t="shared" si="3"/>
        <v>0.69578365722612967</v>
      </c>
      <c r="R31" s="96">
        <f>'1'!AC32</f>
        <v>0.61871183868118906</v>
      </c>
      <c r="S31" s="96">
        <f>'1'!AE32</f>
        <v>0.69518117149353487</v>
      </c>
      <c r="T31" s="96">
        <f>'2'!AC32</f>
        <v>8.3333333333333315E-2</v>
      </c>
      <c r="U31" s="96">
        <f>'2'!AE32</f>
        <v>8.3333333333333329E-2</v>
      </c>
      <c r="V31" s="96">
        <f>'3'!J31</f>
        <v>0.79547402543972723</v>
      </c>
      <c r="W31" s="96">
        <f>'8'!P30</f>
        <v>0.49228220810868151</v>
      </c>
      <c r="X31" s="96">
        <f t="shared" si="4"/>
        <v>0.39810912670773463</v>
      </c>
      <c r="Y31" s="96">
        <f t="shared" si="5"/>
        <v>0.42359890431184993</v>
      </c>
      <c r="Z31" s="96">
        <f>'1'!AM32</f>
        <v>0.70440246512638738</v>
      </c>
      <c r="AA31" s="96">
        <f>'1'!AO32</f>
        <v>0.76442672790398569</v>
      </c>
      <c r="AB31" s="96">
        <f>'2'!AM32</f>
        <v>0.32652501748636248</v>
      </c>
      <c r="AC31" s="96">
        <f>'2'!AO32</f>
        <v>0.87491588613370708</v>
      </c>
      <c r="AD31" s="96">
        <f>'3'!M31</f>
        <v>0.53435739335131305</v>
      </c>
      <c r="AE31" s="96">
        <f>'8'!U30</f>
        <v>0.45999832680989589</v>
      </c>
      <c r="AF31" s="96">
        <f t="shared" si="6"/>
        <v>0.49697526980754864</v>
      </c>
      <c r="AG31" s="96">
        <f t="shared" si="7"/>
        <v>0.69978031361586279</v>
      </c>
      <c r="AH31" s="96">
        <f>'1'!AW32</f>
        <v>0.60026324791249652</v>
      </c>
      <c r="AI31" s="96">
        <f>'1'!AY32</f>
        <v>0.67957785412679372</v>
      </c>
      <c r="AJ31" s="96">
        <f>'2'!AW32</f>
        <v>0.39435857690742632</v>
      </c>
      <c r="AK31" s="96">
        <f>'2'!AY32</f>
        <v>0.88325612201575543</v>
      </c>
      <c r="AL31" s="96">
        <f>'3'!P31</f>
        <v>0.54040254841390467</v>
      </c>
      <c r="AM31" s="96">
        <f>'8'!Z30</f>
        <v>0.4986508995675209</v>
      </c>
      <c r="AN31" s="96">
        <f t="shared" si="8"/>
        <v>0.49775757479581456</v>
      </c>
      <c r="AO31" s="96">
        <f t="shared" si="9"/>
        <v>0.68716162523669</v>
      </c>
      <c r="AP31" s="96">
        <f>'1'!BG32</f>
        <v>0.59223186368279435</v>
      </c>
      <c r="AQ31" s="96">
        <f>'1'!BI32</f>
        <v>0.67270293790916758</v>
      </c>
      <c r="AR31" s="96">
        <f>'2'!BG32</f>
        <v>0.46167457986238863</v>
      </c>
      <c r="AS31" s="96">
        <f>'2'!BI32</f>
        <v>0.88989790850917994</v>
      </c>
      <c r="AT31" s="96">
        <f>'3'!S31</f>
        <v>0.57028788263163455</v>
      </c>
      <c r="AU31" s="96">
        <f>'8'!AE30</f>
        <v>0.54952160269399375</v>
      </c>
      <c r="AV31" s="96">
        <f t="shared" si="10"/>
        <v>0.53447601541305889</v>
      </c>
      <c r="AW31" s="96">
        <f t="shared" si="11"/>
        <v>0.70404081637078042</v>
      </c>
      <c r="AX31" s="96">
        <f>'1'!BQ32</f>
        <v>0.76034557416854665</v>
      </c>
      <c r="AY31" s="96">
        <f>'1'!BS32</f>
        <v>0.80701598172839506</v>
      </c>
      <c r="AZ31" s="96">
        <f>'2'!BQ32</f>
        <v>0.46678938809543979</v>
      </c>
      <c r="BA31" s="96">
        <f>'2'!BS32</f>
        <v>0.89035313454295728</v>
      </c>
      <c r="BB31" s="96">
        <f>'3'!V31</f>
        <v>0.51121403815232891</v>
      </c>
      <c r="BC31" s="96">
        <f>'8'!AJ30</f>
        <v>0.50833493204090818</v>
      </c>
      <c r="BD31" s="96">
        <f t="shared" si="12"/>
        <v>0.57848996476829828</v>
      </c>
      <c r="BE31" s="96">
        <f t="shared" si="13"/>
        <v>0.73523468277075343</v>
      </c>
      <c r="BF31" s="96">
        <f>'1'!CA32</f>
        <v>0.65520593485274581</v>
      </c>
      <c r="BG31" s="96">
        <f>'1'!CC32</f>
        <v>0.72530057073700094</v>
      </c>
      <c r="BH31" s="96">
        <f>'2'!CA32</f>
        <v>0.46707126824153222</v>
      </c>
      <c r="BI31" s="96">
        <f>'2'!CC32</f>
        <v>0.89037804547371813</v>
      </c>
      <c r="BJ31" s="96">
        <f>'3'!Y31</f>
        <v>0.4844055397343221</v>
      </c>
      <c r="BK31" s="96">
        <f>'8'!AO30</f>
        <v>0.54641840815865306</v>
      </c>
      <c r="BL31" s="96">
        <f t="shared" si="14"/>
        <v>0.55623187041764366</v>
      </c>
      <c r="BM31" s="96">
        <f t="shared" si="15"/>
        <v>0.72069900812312404</v>
      </c>
      <c r="BN31" s="96">
        <f>'1'!CK32</f>
        <v>0.6369995340103094</v>
      </c>
      <c r="BO31" s="96">
        <f>'1'!CM32</f>
        <v>0.71039566184134728</v>
      </c>
      <c r="BP31" s="96">
        <f>'2'!CK32</f>
        <v>0.50997686023783229</v>
      </c>
      <c r="BQ31" s="96">
        <f>'2'!CM32</f>
        <v>0.89397107952966204</v>
      </c>
      <c r="BR31" s="96">
        <f>'3'!AB31</f>
        <v>0.39854675314020538</v>
      </c>
      <c r="BS31" s="96">
        <f>'8'!AT30</f>
        <v>0.61168058078131438</v>
      </c>
      <c r="BT31" s="96">
        <f t="shared" si="16"/>
        <v>0.58621899167648539</v>
      </c>
      <c r="BU31" s="96">
        <f t="shared" si="17"/>
        <v>0.73868244071744116</v>
      </c>
      <c r="BV31" s="96">
        <f>'1'!CU32</f>
        <v>0.8462370569673443</v>
      </c>
      <c r="BW31" s="96">
        <f>'1'!CW32</f>
        <v>0.86884842032855436</v>
      </c>
      <c r="BX31" s="96">
        <f>'2'!CU32</f>
        <v>0.53535769701555835</v>
      </c>
      <c r="BY31" s="96">
        <f>'2'!CW32</f>
        <v>0.89593007147895132</v>
      </c>
      <c r="BZ31" s="96">
        <f>'3'!AE31</f>
        <v>0.67267700491297477</v>
      </c>
      <c r="CA31" s="96">
        <f>'8'!AY30</f>
        <v>0.65571883786229401</v>
      </c>
      <c r="CB31" s="96">
        <f t="shared" si="18"/>
        <v>0.67910453061506548</v>
      </c>
      <c r="CC31" s="96">
        <f t="shared" si="19"/>
        <v>0.80683244322326653</v>
      </c>
      <c r="CD31" s="96">
        <f>'1'!DE32</f>
        <v>0.74600156488163649</v>
      </c>
      <c r="CE31" s="96">
        <f>'1'!DG32</f>
        <v>0.79627946832671048</v>
      </c>
      <c r="CF31" s="96">
        <f>'2'!DE32</f>
        <v>0.49576026796481037</v>
      </c>
      <c r="CG31" s="96">
        <f>'2'!DG32</f>
        <v>0.89282221379123816</v>
      </c>
      <c r="CH31" s="96">
        <f>'3'!AH31</f>
        <v>0.48298559728612189</v>
      </c>
      <c r="CI31" s="96">
        <f>'8'!BD30</f>
        <v>0.6029734564256064</v>
      </c>
      <c r="CJ31" s="96">
        <f t="shared" si="20"/>
        <v>0.6149117630906844</v>
      </c>
      <c r="CK31" s="96">
        <f t="shared" si="21"/>
        <v>0.76402504618118494</v>
      </c>
    </row>
    <row r="32" spans="1:89">
      <c r="A32" s="273">
        <v>2008</v>
      </c>
      <c r="B32" s="96">
        <f>'1'!I33</f>
        <v>0.73767477107406576</v>
      </c>
      <c r="C32" s="96">
        <f>'1'!K33</f>
        <v>0.7899898342859285</v>
      </c>
      <c r="D32" s="96">
        <f>'2'!I33</f>
        <v>0.5144140677084601</v>
      </c>
      <c r="E32" s="96">
        <f>'2'!K33</f>
        <v>0.89432182862072485</v>
      </c>
      <c r="F32" s="96">
        <f>'3'!D32</f>
        <v>0.51782694513397909</v>
      </c>
      <c r="G32" s="96">
        <f>'8'!F31</f>
        <v>0.55142827395892047</v>
      </c>
      <c r="H32" s="96">
        <f t="shared" si="0"/>
        <v>0.60117237091381537</v>
      </c>
      <c r="I32" s="96">
        <f t="shared" si="1"/>
        <v>0.74524664562185794</v>
      </c>
      <c r="J32" s="96">
        <f>'1'!S33</f>
        <v>0.60190241867351124</v>
      </c>
      <c r="K32" s="96">
        <f>'1'!U33</f>
        <v>0.68097480619281203</v>
      </c>
      <c r="L32" s="96">
        <f>'2'!S33</f>
        <v>0.91666666666666652</v>
      </c>
      <c r="M32" s="96">
        <f>'2'!U33</f>
        <v>0.91666666666666663</v>
      </c>
      <c r="N32" s="96">
        <f>'3'!G32</f>
        <v>0.48368804774781626</v>
      </c>
      <c r="O32" s="96">
        <f>'8'!K31</f>
        <v>0.52092008456472827</v>
      </c>
      <c r="P32" s="96">
        <f t="shared" si="2"/>
        <v>0.67982972330163538</v>
      </c>
      <c r="Q32" s="96">
        <f t="shared" si="3"/>
        <v>0.70618718580806894</v>
      </c>
      <c r="R32" s="96">
        <f>'1'!AC33</f>
        <v>0.63186964451712613</v>
      </c>
      <c r="S32" s="96">
        <f>'1'!AE33</f>
        <v>0.70615275619071316</v>
      </c>
      <c r="T32" s="96">
        <f>'2'!AC33</f>
        <v>8.3333333333333315E-2</v>
      </c>
      <c r="U32" s="96">
        <f>'2'!AE33</f>
        <v>8.3333333333333329E-2</v>
      </c>
      <c r="V32" s="96">
        <f>'3'!J32</f>
        <v>0.70238307866418892</v>
      </c>
      <c r="W32" s="96">
        <f>'8'!P31</f>
        <v>0.48485093003004737</v>
      </c>
      <c r="X32" s="96">
        <f t="shared" si="4"/>
        <v>0.40001796929350225</v>
      </c>
      <c r="Y32" s="96">
        <f t="shared" si="5"/>
        <v>0.4247790065180313</v>
      </c>
      <c r="Z32" s="96">
        <f>'1'!AM33</f>
        <v>0.73523282108838628</v>
      </c>
      <c r="AA32" s="96">
        <f>'1'!AO33</f>
        <v>0.78813726008702856</v>
      </c>
      <c r="AB32" s="96">
        <f>'2'!AM33</f>
        <v>0.33178944128376092</v>
      </c>
      <c r="AC32" s="96">
        <f>'2'!AO33</f>
        <v>0.87564189845011586</v>
      </c>
      <c r="AD32" s="96">
        <f>'3'!M32</f>
        <v>0.48560694870733517</v>
      </c>
      <c r="AE32" s="96">
        <f>'8'!U31</f>
        <v>0.44020039315762527</v>
      </c>
      <c r="AF32" s="96">
        <f t="shared" si="6"/>
        <v>0.50240755184325747</v>
      </c>
      <c r="AG32" s="96">
        <f t="shared" si="7"/>
        <v>0.7013265172315899</v>
      </c>
      <c r="AH32" s="96">
        <f>'1'!AW33</f>
        <v>0.61416937850779407</v>
      </c>
      <c r="AI32" s="96">
        <f>'1'!AY33</f>
        <v>0.69136337179927365</v>
      </c>
      <c r="AJ32" s="96">
        <f>'2'!AW33</f>
        <v>0.39887172073804145</v>
      </c>
      <c r="AK32" s="96">
        <f>'2'!AY33</f>
        <v>0.88374449557372892</v>
      </c>
      <c r="AL32" s="96">
        <f>'3'!P32</f>
        <v>0.53660120625076857</v>
      </c>
      <c r="AM32" s="96">
        <f>'8'!Z31</f>
        <v>0.47578093429305801</v>
      </c>
      <c r="AN32" s="96">
        <f t="shared" si="8"/>
        <v>0.4962740111796311</v>
      </c>
      <c r="AO32" s="96">
        <f t="shared" si="9"/>
        <v>0.6836296005553536</v>
      </c>
      <c r="AP32" s="96">
        <f>'1'!BG33</f>
        <v>0.61676713873597411</v>
      </c>
      <c r="AQ32" s="96">
        <f>'1'!BI33</f>
        <v>0.69354861782004495</v>
      </c>
      <c r="AR32" s="96">
        <f>'2'!BG33</f>
        <v>0.46762326854357344</v>
      </c>
      <c r="AS32" s="96">
        <f>'2'!BI33</f>
        <v>0.89042677509646651</v>
      </c>
      <c r="AT32" s="96">
        <f>'3'!S32</f>
        <v>0.53468744416631009</v>
      </c>
      <c r="AU32" s="96">
        <f>'8'!AE31</f>
        <v>0.55317434300369261</v>
      </c>
      <c r="AV32" s="96">
        <f t="shared" si="10"/>
        <v>0.54585491676108011</v>
      </c>
      <c r="AW32" s="96">
        <f t="shared" si="11"/>
        <v>0.71238324530673458</v>
      </c>
      <c r="AX32" s="96">
        <f>'1'!BQ33</f>
        <v>0.78812051497805224</v>
      </c>
      <c r="AY32" s="96">
        <f>'1'!BS33</f>
        <v>0.82746156226573142</v>
      </c>
      <c r="AZ32" s="96">
        <f>'2'!BQ33</f>
        <v>0.47368505796263982</v>
      </c>
      <c r="BA32" s="96">
        <f>'2'!BS33</f>
        <v>0.89095734119903369</v>
      </c>
      <c r="BB32" s="96">
        <f>'3'!V32</f>
        <v>0.51630231217269129</v>
      </c>
      <c r="BC32" s="96">
        <f>'8'!AJ31</f>
        <v>0.49568530314891268</v>
      </c>
      <c r="BD32" s="96">
        <f t="shared" si="12"/>
        <v>0.58583029202986825</v>
      </c>
      <c r="BE32" s="96">
        <f t="shared" si="13"/>
        <v>0.73803473553789256</v>
      </c>
      <c r="BF32" s="96">
        <f>'1'!CA33</f>
        <v>0.70531737530689598</v>
      </c>
      <c r="BG32" s="96">
        <f>'1'!CC33</f>
        <v>0.76513907682853699</v>
      </c>
      <c r="BH32" s="96">
        <f>'2'!CA33</f>
        <v>0.4676448913385759</v>
      </c>
      <c r="BI32" s="96">
        <f>'2'!CC33</f>
        <v>0.89042868249412976</v>
      </c>
      <c r="BJ32" s="96">
        <f>'3'!Y32</f>
        <v>0.52773195801732631</v>
      </c>
      <c r="BK32" s="96">
        <f>'8'!AO31</f>
        <v>0.55367601035318048</v>
      </c>
      <c r="BL32" s="96">
        <f t="shared" si="14"/>
        <v>0.57554609233288412</v>
      </c>
      <c r="BM32" s="96">
        <f t="shared" si="15"/>
        <v>0.73641458989194908</v>
      </c>
      <c r="BN32" s="96">
        <f>'1'!CK33</f>
        <v>0.69413222806223274</v>
      </c>
      <c r="BO32" s="96">
        <f>'1'!CM33</f>
        <v>0.75639286842353193</v>
      </c>
      <c r="BP32" s="96">
        <f>'2'!CK33</f>
        <v>0.60198328162725157</v>
      </c>
      <c r="BQ32" s="96">
        <f>'2'!CM33</f>
        <v>0.90059109777545709</v>
      </c>
      <c r="BR32" s="96">
        <f>'3'!AB32</f>
        <v>0.51051383829285046</v>
      </c>
      <c r="BS32" s="96">
        <f>'8'!AT31</f>
        <v>0.66548875683429198</v>
      </c>
      <c r="BT32" s="96">
        <f t="shared" si="16"/>
        <v>0.6538680888412588</v>
      </c>
      <c r="BU32" s="96">
        <f t="shared" si="17"/>
        <v>0.774157574344427</v>
      </c>
      <c r="BV32" s="96">
        <f>'1'!CU33</f>
        <v>0.87384126087937908</v>
      </c>
      <c r="BW32" s="96">
        <f>'1'!CW33</f>
        <v>0.8878827121832279</v>
      </c>
      <c r="BX32" s="96">
        <f>'2'!CU33</f>
        <v>0.7192158347871549</v>
      </c>
      <c r="BY32" s="96">
        <f>'2'!CW33</f>
        <v>0.90749941135829892</v>
      </c>
      <c r="BZ32" s="96">
        <f>'3'!AE32</f>
        <v>0.68588533919906292</v>
      </c>
      <c r="CA32" s="96">
        <f>'8'!AY31</f>
        <v>0.67256278862029772</v>
      </c>
      <c r="CB32" s="96">
        <f t="shared" si="18"/>
        <v>0.75520662809561057</v>
      </c>
      <c r="CC32" s="96">
        <f t="shared" si="19"/>
        <v>0.82264830405394151</v>
      </c>
      <c r="CD32" s="96">
        <f>'1'!DE33</f>
        <v>0.76394791653594429</v>
      </c>
      <c r="CE32" s="96">
        <f>'1'!DG33</f>
        <v>0.8096930869324126</v>
      </c>
      <c r="CF32" s="96">
        <f>'2'!DE33</f>
        <v>0.52208648361166332</v>
      </c>
      <c r="CG32" s="96">
        <f>'2'!DG33</f>
        <v>0.89491987892755032</v>
      </c>
      <c r="CH32" s="96">
        <f>'3'!AH32</f>
        <v>0.44371112572302102</v>
      </c>
      <c r="CI32" s="96">
        <f>'8'!BD31</f>
        <v>0.59513869731507651</v>
      </c>
      <c r="CJ32" s="96">
        <f t="shared" si="20"/>
        <v>0.62705769915422804</v>
      </c>
      <c r="CK32" s="96">
        <f t="shared" si="21"/>
        <v>0.76658388772501318</v>
      </c>
    </row>
    <row r="33" spans="1:89">
      <c r="A33" s="273">
        <v>2009</v>
      </c>
      <c r="B33" s="96">
        <f>'1'!I34</f>
        <v>0.7475427965492738</v>
      </c>
      <c r="C33" s="96">
        <f>'1'!K34</f>
        <v>0.79743901080420088</v>
      </c>
      <c r="D33" s="96">
        <f>'2'!I34</f>
        <v>0.45258560694027011</v>
      </c>
      <c r="E33" s="96">
        <f>'2'!K34</f>
        <v>0.88907357810399168</v>
      </c>
      <c r="F33" s="96">
        <f>'3'!D33</f>
        <v>0.49732887275977317</v>
      </c>
      <c r="G33" s="96">
        <f>'8'!F32</f>
        <v>0.52254675227348502</v>
      </c>
      <c r="H33" s="96">
        <f t="shared" si="0"/>
        <v>0.57422505192100959</v>
      </c>
      <c r="I33" s="96">
        <f t="shared" si="1"/>
        <v>0.73635311372722578</v>
      </c>
      <c r="J33" s="96">
        <f>'1'!S34</f>
        <v>0.64506753657363558</v>
      </c>
      <c r="K33" s="96">
        <f>'1'!U34</f>
        <v>0.71702996455768819</v>
      </c>
      <c r="L33" s="96">
        <f>'2'!S34</f>
        <v>0.66023596255527184</v>
      </c>
      <c r="M33" s="96">
        <f>'2'!U34</f>
        <v>0.9041995679601843</v>
      </c>
      <c r="N33" s="96">
        <f>'3'!G33</f>
        <v>0.47947495790923744</v>
      </c>
      <c r="O33" s="96">
        <f>'8'!K32</f>
        <v>0.4967921166218669</v>
      </c>
      <c r="P33" s="96">
        <f t="shared" si="2"/>
        <v>0.60069853858359146</v>
      </c>
      <c r="Q33" s="96">
        <f t="shared" si="3"/>
        <v>0.70600721637991315</v>
      </c>
      <c r="R33" s="96">
        <f>'1'!AC34</f>
        <v>0.65110110956074674</v>
      </c>
      <c r="S33" s="96">
        <f>'1'!AE34</f>
        <v>0.72196078217553772</v>
      </c>
      <c r="T33" s="96">
        <f>'2'!AC34</f>
        <v>8.3333333333333315E-2</v>
      </c>
      <c r="U33" s="96">
        <f>'2'!AE34</f>
        <v>8.3333333333333329E-2</v>
      </c>
      <c r="V33" s="96">
        <f>'3'!J33</f>
        <v>0.77894564027442459</v>
      </c>
      <c r="W33" s="96">
        <f>'8'!P32</f>
        <v>0.46131130223104816</v>
      </c>
      <c r="X33" s="96">
        <f t="shared" si="4"/>
        <v>0.39858191504170942</v>
      </c>
      <c r="Y33" s="96">
        <f t="shared" si="5"/>
        <v>0.42220180591330642</v>
      </c>
      <c r="Z33" s="96">
        <f>'1'!AM34</f>
        <v>0.7553586550206961</v>
      </c>
      <c r="AA33" s="96">
        <f>'1'!AO34</f>
        <v>0.80329722566277784</v>
      </c>
      <c r="AB33" s="96">
        <f>'2'!AM34</f>
        <v>0.31719038114800346</v>
      </c>
      <c r="AC33" s="96">
        <f>'2'!AO34</f>
        <v>0.87358903947833122</v>
      </c>
      <c r="AD33" s="96">
        <f>'3'!M33</f>
        <v>0.46593657280815215</v>
      </c>
      <c r="AE33" s="96">
        <f>'8'!U32</f>
        <v>0.39449750202828648</v>
      </c>
      <c r="AF33" s="96">
        <f t="shared" si="6"/>
        <v>0.48901551273232863</v>
      </c>
      <c r="AG33" s="96">
        <f t="shared" si="7"/>
        <v>0.69046125572313188</v>
      </c>
      <c r="AH33" s="96">
        <f>'1'!AW34</f>
        <v>0.62905160948183914</v>
      </c>
      <c r="AI33" s="96">
        <f>'1'!AY34</f>
        <v>0.70381375598784168</v>
      </c>
      <c r="AJ33" s="96">
        <f>'2'!AW34</f>
        <v>0.37109653843009682</v>
      </c>
      <c r="AK33" s="96">
        <f>'2'!AY34</f>
        <v>0.88062086111717586</v>
      </c>
      <c r="AL33" s="96">
        <f>'3'!P33</f>
        <v>0.53527912748893347</v>
      </c>
      <c r="AM33" s="96">
        <f>'8'!Z32</f>
        <v>0.44030823461107305</v>
      </c>
      <c r="AN33" s="96">
        <f t="shared" si="8"/>
        <v>0.48015212750766967</v>
      </c>
      <c r="AO33" s="96">
        <f t="shared" si="9"/>
        <v>0.67491428390536357</v>
      </c>
      <c r="AP33" s="96">
        <f>'1'!BG34</f>
        <v>0.63123293837460137</v>
      </c>
      <c r="AQ33" s="96">
        <f>'1'!BI34</f>
        <v>0.70562479437365633</v>
      </c>
      <c r="AR33" s="96">
        <f>'2'!BG34</f>
        <v>0.4573328263488185</v>
      </c>
      <c r="AS33" s="96">
        <f>'2'!BI34</f>
        <v>0.88950662995493412</v>
      </c>
      <c r="AT33" s="96">
        <f>'3'!S33</f>
        <v>0.58257467033028698</v>
      </c>
      <c r="AU33" s="96">
        <f>'8'!AE32</f>
        <v>0.51976239962499171</v>
      </c>
      <c r="AV33" s="96">
        <f t="shared" si="10"/>
        <v>0.53610938811613718</v>
      </c>
      <c r="AW33" s="96">
        <f t="shared" si="11"/>
        <v>0.70496460798452742</v>
      </c>
      <c r="AX33" s="96">
        <f>'1'!BQ34</f>
        <v>0.80011591528781212</v>
      </c>
      <c r="AY33" s="96">
        <f>'1'!BS34</f>
        <v>0.83615521564068207</v>
      </c>
      <c r="AZ33" s="96">
        <f>'2'!BQ34</f>
        <v>0.4600154152509256</v>
      </c>
      <c r="BA33" s="96">
        <f>'2'!BS34</f>
        <v>0.88974891736903128</v>
      </c>
      <c r="BB33" s="96">
        <f>'3'!V33</f>
        <v>0.50194155702182797</v>
      </c>
      <c r="BC33" s="96">
        <f>'8'!AJ32</f>
        <v>0.48309626068493872</v>
      </c>
      <c r="BD33" s="96">
        <f t="shared" si="12"/>
        <v>0.58107586374122544</v>
      </c>
      <c r="BE33" s="96">
        <f t="shared" si="13"/>
        <v>0.73633346456488402</v>
      </c>
      <c r="BF33" s="96">
        <f>'1'!CA34</f>
        <v>0.69768808656575121</v>
      </c>
      <c r="BG33" s="96">
        <f>'1'!CC34</f>
        <v>0.75918224481252738</v>
      </c>
      <c r="BH33" s="96">
        <f>'2'!CA34</f>
        <v>0.44993322368920791</v>
      </c>
      <c r="BI33" s="96">
        <f>'2'!CC34</f>
        <v>0.88882919103357505</v>
      </c>
      <c r="BJ33" s="96">
        <f>'3'!Y33</f>
        <v>0.55293105079057059</v>
      </c>
      <c r="BK33" s="96">
        <f>'8'!AO32</f>
        <v>0.52445554375740033</v>
      </c>
      <c r="BL33" s="96">
        <f t="shared" si="14"/>
        <v>0.55735895133745317</v>
      </c>
      <c r="BM33" s="96">
        <f t="shared" si="15"/>
        <v>0.72415565986783426</v>
      </c>
      <c r="BN33" s="96">
        <f>'1'!CK34</f>
        <v>0.65847691320548996</v>
      </c>
      <c r="BO33" s="96">
        <f>'1'!CM34</f>
        <v>0.72795340811261977</v>
      </c>
      <c r="BP33" s="96">
        <f>'2'!CK34</f>
        <v>0.44209407849331062</v>
      </c>
      <c r="BQ33" s="96">
        <f>'2'!CM34</f>
        <v>0.88809643015764039</v>
      </c>
      <c r="BR33" s="96">
        <f>'3'!AB33</f>
        <v>0.46906509743877278</v>
      </c>
      <c r="BS33" s="96">
        <f>'8'!AT32</f>
        <v>0.6061785294067118</v>
      </c>
      <c r="BT33" s="96">
        <f t="shared" si="16"/>
        <v>0.56891650703517083</v>
      </c>
      <c r="BU33" s="96">
        <f t="shared" si="17"/>
        <v>0.74074278922565728</v>
      </c>
      <c r="BV33" s="96">
        <f>'1'!CU34</f>
        <v>0.86294307364809653</v>
      </c>
      <c r="BW33" s="96">
        <f>'1'!CW34</f>
        <v>0.88041415577827753</v>
      </c>
      <c r="BX33" s="96">
        <f>'2'!CU34</f>
        <v>0.443506839139575</v>
      </c>
      <c r="BY33" s="96">
        <f>'2'!CW34</f>
        <v>0.88822966279113269</v>
      </c>
      <c r="BZ33" s="96">
        <f>'3'!AE33</f>
        <v>0.56216043288863238</v>
      </c>
      <c r="CA33" s="96">
        <f>'8'!AY32</f>
        <v>0.6516325513982606</v>
      </c>
      <c r="CB33" s="96">
        <f t="shared" si="18"/>
        <v>0.652694154728644</v>
      </c>
      <c r="CC33" s="96">
        <f t="shared" si="19"/>
        <v>0.80675878998922368</v>
      </c>
      <c r="CD33" s="96">
        <f>'1'!DE34</f>
        <v>0.77116562777253772</v>
      </c>
      <c r="CE33" s="96">
        <f>'1'!DG34</f>
        <v>0.81503402829403115</v>
      </c>
      <c r="CF33" s="96">
        <f>'2'!DE34</f>
        <v>0.47590155275827034</v>
      </c>
      <c r="CG33" s="96">
        <f>'2'!DG34</f>
        <v>0.89114928812390648</v>
      </c>
      <c r="CH33" s="96">
        <f>'3'!AH33</f>
        <v>0.35667636196093355</v>
      </c>
      <c r="CI33" s="96">
        <f>'8'!BD32</f>
        <v>0.55572874587005994</v>
      </c>
      <c r="CJ33" s="96">
        <f t="shared" si="20"/>
        <v>0.60093197546695598</v>
      </c>
      <c r="CK33" s="96">
        <f t="shared" si="21"/>
        <v>0.75397068742933249</v>
      </c>
    </row>
    <row r="34" spans="1:89">
      <c r="A34" s="273">
        <v>2010</v>
      </c>
      <c r="B34" s="96">
        <f>'1'!I35</f>
        <v>0.77665836561771429</v>
      </c>
      <c r="C34" s="96">
        <f>'1'!K35</f>
        <v>0.81907818812759958</v>
      </c>
      <c r="D34" s="96">
        <f>'2'!I35</f>
        <v>0.47435916900944258</v>
      </c>
      <c r="E34" s="96">
        <f>'2'!K35</f>
        <v>0.89101583384343541</v>
      </c>
      <c r="F34" s="96">
        <f>'3'!D34</f>
        <v>0.52950438228261121</v>
      </c>
      <c r="G34" s="96">
        <f>'8'!F33</f>
        <v>0.50527958436042353</v>
      </c>
      <c r="H34" s="96">
        <f t="shared" si="0"/>
        <v>0.58543237299586004</v>
      </c>
      <c r="I34" s="96">
        <f t="shared" si="1"/>
        <v>0.7384578687771528</v>
      </c>
      <c r="J34" s="96">
        <f>'1'!S35</f>
        <v>0.70253445997418951</v>
      </c>
      <c r="K34" s="96">
        <f>'1'!U35</f>
        <v>0.7629706123426041</v>
      </c>
      <c r="L34" s="96">
        <f>'2'!S35</f>
        <v>0.6825799989125042</v>
      </c>
      <c r="M34" s="96">
        <f>'2'!U35</f>
        <v>0.9054877643302196</v>
      </c>
      <c r="N34" s="96">
        <f>'3'!G34</f>
        <v>0.51079201272676555</v>
      </c>
      <c r="O34" s="96">
        <f>'8'!K33</f>
        <v>0.47882789064136355</v>
      </c>
      <c r="P34" s="96">
        <f t="shared" si="2"/>
        <v>0.62131411650935242</v>
      </c>
      <c r="Q34" s="96">
        <f t="shared" si="3"/>
        <v>0.71576208910472916</v>
      </c>
      <c r="R34" s="96">
        <f>'1'!AC35</f>
        <v>0.6903778689584732</v>
      </c>
      <c r="S34" s="96">
        <f>'1'!AE35</f>
        <v>0.75343872195454809</v>
      </c>
      <c r="T34" s="96">
        <f>'2'!AC35</f>
        <v>8.3333333333333315E-2</v>
      </c>
      <c r="U34" s="96">
        <f>'2'!AE35</f>
        <v>8.3333333333333329E-2</v>
      </c>
      <c r="V34" s="96">
        <f>'3'!J34</f>
        <v>0.76429474498786387</v>
      </c>
      <c r="W34" s="96">
        <f>'8'!P33</f>
        <v>0.46395205090478242</v>
      </c>
      <c r="X34" s="96">
        <f t="shared" si="4"/>
        <v>0.41255441773219631</v>
      </c>
      <c r="Y34" s="96">
        <f t="shared" si="5"/>
        <v>0.43357470206422127</v>
      </c>
      <c r="Z34" s="96">
        <f>'1'!AM35</f>
        <v>0.78841615846387902</v>
      </c>
      <c r="AA34" s="96">
        <f>'1'!AO35</f>
        <v>0.82767680378413555</v>
      </c>
      <c r="AB34" s="96">
        <f>'2'!AM35</f>
        <v>0.32247258141647966</v>
      </c>
      <c r="AC34" s="96">
        <f>'2'!AO35</f>
        <v>0.87434623113053234</v>
      </c>
      <c r="AD34" s="96">
        <f>'3'!M34</f>
        <v>0.53209703852556878</v>
      </c>
      <c r="AE34" s="96">
        <f>'8'!U33</f>
        <v>0.36553904438717139</v>
      </c>
      <c r="AF34" s="96">
        <f t="shared" si="6"/>
        <v>0.49214259475584332</v>
      </c>
      <c r="AG34" s="96">
        <f t="shared" si="7"/>
        <v>0.68918735976727985</v>
      </c>
      <c r="AH34" s="96">
        <f>'1'!AW35</f>
        <v>0.67322496852631319</v>
      </c>
      <c r="AI34" s="96">
        <f>'1'!AY35</f>
        <v>0.73982183792802414</v>
      </c>
      <c r="AJ34" s="96">
        <f>'2'!AW35</f>
        <v>0.38060827033056593</v>
      </c>
      <c r="AK34" s="96">
        <f>'2'!AY35</f>
        <v>0.88172327412472795</v>
      </c>
      <c r="AL34" s="96">
        <f>'3'!P34</f>
        <v>0.59156383815181268</v>
      </c>
      <c r="AM34" s="96">
        <f>'8'!Z33</f>
        <v>0.434866446452011</v>
      </c>
      <c r="AN34" s="96">
        <f t="shared" si="8"/>
        <v>0.49623322843629669</v>
      </c>
      <c r="AO34" s="96">
        <f t="shared" si="9"/>
        <v>0.68547051950158766</v>
      </c>
      <c r="AP34" s="96">
        <f>'1'!BG35</f>
        <v>0.65217415860576233</v>
      </c>
      <c r="AQ34" s="96">
        <f>'1'!BI35</f>
        <v>0.72283499377173965</v>
      </c>
      <c r="AR34" s="96">
        <f>'2'!BG35</f>
        <v>0.46731516313959126</v>
      </c>
      <c r="AS34" s="96">
        <f>'2'!BI35</f>
        <v>0.89039958472722158</v>
      </c>
      <c r="AT34" s="96">
        <f>'3'!S34</f>
        <v>0.58594753534150679</v>
      </c>
      <c r="AU34" s="96">
        <f>'8'!AE33</f>
        <v>0.48172168915331548</v>
      </c>
      <c r="AV34" s="96">
        <f t="shared" si="10"/>
        <v>0.53373700363288978</v>
      </c>
      <c r="AW34" s="96">
        <f t="shared" si="11"/>
        <v>0.6983187558840922</v>
      </c>
      <c r="AX34" s="96">
        <f>'1'!BQ35</f>
        <v>0.83273783433793058</v>
      </c>
      <c r="AY34" s="96">
        <f>'1'!BS35</f>
        <v>0.85939715527629679</v>
      </c>
      <c r="AZ34" s="96">
        <f>'2'!BQ35</f>
        <v>0.46518789605288591</v>
      </c>
      <c r="BA34" s="96">
        <f>'2'!BS35</f>
        <v>0.89021125547738578</v>
      </c>
      <c r="BB34" s="96">
        <f>'3'!V34</f>
        <v>0.52616002489946267</v>
      </c>
      <c r="BC34" s="96">
        <f>'8'!AJ33</f>
        <v>0.47922743950574359</v>
      </c>
      <c r="BD34" s="96">
        <f t="shared" si="12"/>
        <v>0.59238438996552001</v>
      </c>
      <c r="BE34" s="96">
        <f t="shared" si="13"/>
        <v>0.7429452834198087</v>
      </c>
      <c r="BF34" s="96">
        <f>'1'!CA35</f>
        <v>0.71760951737443213</v>
      </c>
      <c r="BG34" s="96">
        <f>'1'!CC35</f>
        <v>0.77465748989287564</v>
      </c>
      <c r="BH34" s="96">
        <f>'2'!CA35</f>
        <v>0.46240190232203132</v>
      </c>
      <c r="BI34" s="96">
        <f>'2'!CC35</f>
        <v>0.88996301538293365</v>
      </c>
      <c r="BJ34" s="96">
        <f>'3'!Y34</f>
        <v>0.5446840565598543</v>
      </c>
      <c r="BK34" s="96">
        <f>'8'!AO33</f>
        <v>0.50017291742675463</v>
      </c>
      <c r="BL34" s="96">
        <f t="shared" si="14"/>
        <v>0.56006144570773941</v>
      </c>
      <c r="BM34" s="96">
        <f t="shared" si="15"/>
        <v>0.72159780756752134</v>
      </c>
      <c r="BN34" s="96">
        <f>'1'!CK35</f>
        <v>0.66459633536468388</v>
      </c>
      <c r="BO34" s="96">
        <f>'1'!CM35</f>
        <v>0.73289628019122177</v>
      </c>
      <c r="BP34" s="96">
        <f>'2'!CK35</f>
        <v>0.49948973333491459</v>
      </c>
      <c r="BQ34" s="96">
        <f>'2'!CM35</f>
        <v>0.89312738528020796</v>
      </c>
      <c r="BR34" s="96">
        <f>'3'!AB34</f>
        <v>0.50931392972131473</v>
      </c>
      <c r="BS34" s="96">
        <f>'8'!AT33</f>
        <v>0.60122821833977658</v>
      </c>
      <c r="BT34" s="96">
        <f t="shared" si="16"/>
        <v>0.58843809567979166</v>
      </c>
      <c r="BU34" s="96">
        <f t="shared" si="17"/>
        <v>0.7424172946037354</v>
      </c>
      <c r="BV34" s="96">
        <f>'1'!CU35</f>
        <v>0.9058047405885562</v>
      </c>
      <c r="BW34" s="96">
        <f>'1'!CW35</f>
        <v>0.90944954054263716</v>
      </c>
      <c r="BX34" s="96">
        <f>'2'!CU35</f>
        <v>0.52675202941977139</v>
      </c>
      <c r="BY34" s="96">
        <f>'2'!CW35</f>
        <v>0.89527845718505683</v>
      </c>
      <c r="BZ34" s="96">
        <f>'3'!AE34</f>
        <v>0.6574583577073555</v>
      </c>
      <c r="CA34" s="96">
        <f>'8'!AY33</f>
        <v>0.61942785452674609</v>
      </c>
      <c r="CB34" s="96">
        <f t="shared" si="18"/>
        <v>0.68399487484502464</v>
      </c>
      <c r="CC34" s="96">
        <f t="shared" si="19"/>
        <v>0.80805195075148006</v>
      </c>
      <c r="CD34" s="96">
        <f>'1'!DE35</f>
        <v>0.7913734961992428</v>
      </c>
      <c r="CE34" s="96">
        <f>'1'!DG35</f>
        <v>0.82982715450119426</v>
      </c>
      <c r="CF34" s="96">
        <f>'2'!DE35</f>
        <v>0.49272543795220541</v>
      </c>
      <c r="CG34" s="96">
        <f>'2'!DG35</f>
        <v>0.89257183889342151</v>
      </c>
      <c r="CH34" s="96">
        <f>'3'!AH34</f>
        <v>0.40518873040048065</v>
      </c>
      <c r="CI34" s="96">
        <f>'8'!BD33</f>
        <v>0.53260968519288332</v>
      </c>
      <c r="CJ34" s="96">
        <f t="shared" si="20"/>
        <v>0.6055695397814439</v>
      </c>
      <c r="CK34" s="96">
        <f t="shared" si="21"/>
        <v>0.75166955952916636</v>
      </c>
    </row>
    <row r="35" spans="1:89">
      <c r="A35" s="273">
        <v>2011</v>
      </c>
      <c r="B35" s="96">
        <f>'1'!I36</f>
        <v>0.77653841079289654</v>
      </c>
      <c r="C35" s="96">
        <f>'1'!K36</f>
        <v>0.81899005504669076</v>
      </c>
      <c r="D35" s="96">
        <f>'2'!I36</f>
        <v>0.4895508622735209</v>
      </c>
      <c r="E35" s="96">
        <f>'2'!K36</f>
        <v>0.89230794085015097</v>
      </c>
      <c r="F35" s="96">
        <f>'3'!D35</f>
        <v>0.52740685852720481</v>
      </c>
      <c r="G35" s="96">
        <f>'8'!F34</f>
        <v>0.51376769902991404</v>
      </c>
      <c r="H35" s="96">
        <f t="shared" ref="H35:H40" si="22">SUM(B35,D35,G35)/3</f>
        <v>0.59328565736544381</v>
      </c>
      <c r="I35" s="96">
        <f t="shared" ref="I35:I40" si="23">SUM(C35,E35,G35)/3</f>
        <v>0.74168856497558533</v>
      </c>
      <c r="J35" s="96">
        <f>'1'!S36</f>
        <v>0.70057342907067455</v>
      </c>
      <c r="K35" s="96">
        <f>'1'!U36</f>
        <v>0.76143953969042166</v>
      </c>
      <c r="L35" s="96">
        <f>'2'!S36</f>
        <v>0.73304353052413052</v>
      </c>
      <c r="M35" s="96">
        <f>'2'!U36</f>
        <v>0.90822869052145749</v>
      </c>
      <c r="N35" s="96">
        <f>'3'!G35</f>
        <v>0.61560049488042012</v>
      </c>
      <c r="O35" s="96">
        <f>'8'!K34</f>
        <v>0.52538750869503359</v>
      </c>
      <c r="P35" s="96">
        <f t="shared" ref="P35:P40" si="24">SUM(J35,L35,O35)/3</f>
        <v>0.65300148942994618</v>
      </c>
      <c r="Q35" s="96">
        <f t="shared" ref="Q35:Q40" si="25">SUM(K35,M35,O35)/3</f>
        <v>0.73168524630230414</v>
      </c>
      <c r="R35" s="96">
        <f>'1'!AC36</f>
        <v>0.67962729793838572</v>
      </c>
      <c r="S35" s="96">
        <f>'1'!AE36</f>
        <v>0.74492756602324817</v>
      </c>
      <c r="T35" s="96">
        <f>'2'!AC36</f>
        <v>8.3333333333333315E-2</v>
      </c>
      <c r="U35" s="96">
        <f>'2'!AE36</f>
        <v>8.3333333333333329E-2</v>
      </c>
      <c r="V35" s="96">
        <f>'3'!J35</f>
        <v>0.73564791716967615</v>
      </c>
      <c r="W35" s="96">
        <f>'8'!P34</f>
        <v>0.40502080806768964</v>
      </c>
      <c r="X35" s="96">
        <f t="shared" ref="X35:X40" si="26">SUM(R35,T35,W35)/3</f>
        <v>0.38932714644646954</v>
      </c>
      <c r="Y35" s="96">
        <f t="shared" ref="Y35:Y40" si="27">SUM(S35,U35,W35)/3</f>
        <v>0.41109390247475708</v>
      </c>
      <c r="Z35" s="96">
        <f>'1'!AM36</f>
        <v>0.7934539138996245</v>
      </c>
      <c r="AA35" s="96">
        <f>'1'!AO36</f>
        <v>0.83133691870034876</v>
      </c>
      <c r="AB35" s="96">
        <f>'2'!AM36</f>
        <v>0.32214721095117288</v>
      </c>
      <c r="AC35" s="96">
        <f>'2'!AO36</f>
        <v>0.87430007562327094</v>
      </c>
      <c r="AD35" s="96">
        <f>'3'!M35</f>
        <v>0.60398307379088489</v>
      </c>
      <c r="AE35" s="96">
        <f>'8'!U34</f>
        <v>0.40484857881031666</v>
      </c>
      <c r="AF35" s="96">
        <f t="shared" ref="AF35:AF40" si="28">SUM(Z35,AB35,AE35)/3</f>
        <v>0.50681656788703799</v>
      </c>
      <c r="AG35" s="96">
        <f t="shared" ref="AG35:AG40" si="29">SUM(AA35,AC35,AE35)/3</f>
        <v>0.70349519104464553</v>
      </c>
      <c r="AH35" s="96">
        <f>'1'!AW36</f>
        <v>0.67936998027572315</v>
      </c>
      <c r="AI35" s="96">
        <f>'1'!AY36</f>
        <v>0.74472289713497597</v>
      </c>
      <c r="AJ35" s="96">
        <f>'2'!AW36</f>
        <v>0.38250087812248668</v>
      </c>
      <c r="AK35" s="96">
        <f>'2'!AY36</f>
        <v>0.88193841560466602</v>
      </c>
      <c r="AL35" s="96">
        <f>'3'!P35</f>
        <v>0.5746058505334859</v>
      </c>
      <c r="AM35" s="96">
        <f>'8'!Z34</f>
        <v>0.45741051403994132</v>
      </c>
      <c r="AN35" s="96">
        <f t="shared" ref="AN35:AN40" si="30">SUM(AH35,AJ35,AM35)/3</f>
        <v>0.5064271241460504</v>
      </c>
      <c r="AO35" s="96">
        <f t="shared" ref="AO35:AO40" si="31">SUM(AI35,AK35,AM35)/3</f>
        <v>0.69469060892652779</v>
      </c>
      <c r="AP35" s="96">
        <f>'1'!BG36</f>
        <v>0.65131671821585979</v>
      </c>
      <c r="AQ35" s="96">
        <f>'1'!BI36</f>
        <v>0.7221365038682791</v>
      </c>
      <c r="AR35" s="96">
        <f>'2'!BG36</f>
        <v>0.47467890342344704</v>
      </c>
      <c r="AS35" s="96">
        <f>'2'!BI36</f>
        <v>0.89104354196453228</v>
      </c>
      <c r="AT35" s="96">
        <f>'3'!S35</f>
        <v>0.5659127119234566</v>
      </c>
      <c r="AU35" s="96">
        <f>'8'!AE34</f>
        <v>0.50051363753513156</v>
      </c>
      <c r="AV35" s="96">
        <f t="shared" ref="AV35:AV40" si="32">SUM(AP35,AR35,AU35)/3</f>
        <v>0.54216975305814608</v>
      </c>
      <c r="AW35" s="96">
        <f t="shared" ref="AW35:AW40" si="33">SUM(AQ35,AS35,AU35)/3</f>
        <v>0.70456456112264776</v>
      </c>
      <c r="AX35" s="96">
        <f>'1'!BQ36</f>
        <v>0.82953659013381775</v>
      </c>
      <c r="AY35" s="96">
        <f>'1'!BS36</f>
        <v>0.8571417744322497</v>
      </c>
      <c r="AZ35" s="96">
        <f>'2'!BQ36</f>
        <v>0.47156956973330039</v>
      </c>
      <c r="BA35" s="96">
        <f>'2'!BS36</f>
        <v>0.89077312210725013</v>
      </c>
      <c r="BB35" s="96">
        <f>'3'!V35</f>
        <v>0.50490950118432698</v>
      </c>
      <c r="BC35" s="96">
        <f>'8'!AJ34</f>
        <v>0.46357437194275097</v>
      </c>
      <c r="BD35" s="96">
        <f t="shared" ref="BD35:BD40" si="34">SUM(AX35,AZ35,BC35)/3</f>
        <v>0.58822684393662306</v>
      </c>
      <c r="BE35" s="96">
        <f t="shared" ref="BE35:BE40" si="35">SUM(AY35,BA35,BC35)/3</f>
        <v>0.7371630894940836</v>
      </c>
      <c r="BF35" s="96">
        <f>'1'!CA36</f>
        <v>0.73306832217731432</v>
      </c>
      <c r="BG35" s="96">
        <f>'1'!CC36</f>
        <v>0.78649209922432939</v>
      </c>
      <c r="BH35" s="96">
        <f>'2'!CA36</f>
        <v>0.46731154888253462</v>
      </c>
      <c r="BI35" s="96">
        <f>'2'!CC36</f>
        <v>0.89039926563879612</v>
      </c>
      <c r="BJ35" s="96">
        <f>'3'!Y35</f>
        <v>0.54073203657834767</v>
      </c>
      <c r="BK35" s="96">
        <f>'8'!AO34</f>
        <v>0.52299274071012014</v>
      </c>
      <c r="BL35" s="96">
        <f t="shared" ref="BL35:BL40" si="36">SUM(BF35,BH35,BK35)/3</f>
        <v>0.57445753725665638</v>
      </c>
      <c r="BM35" s="96">
        <f t="shared" ref="BM35:BM40" si="37">SUM(BG35,BI35,BK35)/3</f>
        <v>0.73329470185774859</v>
      </c>
      <c r="BN35" s="96">
        <f>'1'!CK36</f>
        <v>0.69143069497508858</v>
      </c>
      <c r="BO35" s="96">
        <f>'1'!CM36</f>
        <v>0.754268088168351</v>
      </c>
      <c r="BP35" s="96">
        <f>'2'!CK36</f>
        <v>0.5423266035852804</v>
      </c>
      <c r="BQ35" s="96">
        <f>'2'!CM36</f>
        <v>0.8964487245681787</v>
      </c>
      <c r="BR35" s="96">
        <f>'3'!AB35</f>
        <v>0.62490167118917694</v>
      </c>
      <c r="BS35" s="96">
        <f>'8'!AT34</f>
        <v>0.63413352869882444</v>
      </c>
      <c r="BT35" s="96">
        <f t="shared" ref="BT35:BT40" si="38">SUM(BN35,BP35,BS35)/3</f>
        <v>0.62263027575306451</v>
      </c>
      <c r="BU35" s="96">
        <f t="shared" ref="BU35:BU40" si="39">SUM(BO35,BQ35,BS35)/3</f>
        <v>0.76161678047845138</v>
      </c>
      <c r="BV35" s="96">
        <f>'1'!CU36</f>
        <v>0.91419356244494177</v>
      </c>
      <c r="BW35" s="96">
        <f>'1'!CW36</f>
        <v>0.91502832091010355</v>
      </c>
      <c r="BX35" s="96">
        <f>'2'!CU36</f>
        <v>0.57291021498090677</v>
      </c>
      <c r="BY35" s="96">
        <f>'2'!CW36</f>
        <v>0.8986354814740094</v>
      </c>
      <c r="BZ35" s="96">
        <f>'3'!AE35</f>
        <v>0.65722598302853896</v>
      </c>
      <c r="CA35" s="96">
        <f>'8'!AY34</f>
        <v>0.65665979228925786</v>
      </c>
      <c r="CB35" s="96">
        <f t="shared" ref="CB35:CB40" si="40">SUM(BV35,BX35,CA35)/3</f>
        <v>0.71458785657170198</v>
      </c>
      <c r="CC35" s="96">
        <f t="shared" ref="CC35:CC40" si="41">SUM(BW35,BY35,CA35)/3</f>
        <v>0.82344119822445683</v>
      </c>
      <c r="CD35" s="96">
        <f>'1'!DE36</f>
        <v>0.79378503880872442</v>
      </c>
      <c r="CE35" s="96">
        <f>'1'!DG36</f>
        <v>0.83157699218006231</v>
      </c>
      <c r="CF35" s="96">
        <f>'2'!DE36</f>
        <v>0.50833214975182517</v>
      </c>
      <c r="CG35" s="96">
        <f>'2'!DG36</f>
        <v>0.89384014222583075</v>
      </c>
      <c r="CH35" s="96">
        <f>'3'!AH35</f>
        <v>0.43554545325238125</v>
      </c>
      <c r="CI35" s="96">
        <f>'8'!BD34</f>
        <v>0.53620662864547308</v>
      </c>
      <c r="CJ35" s="96">
        <f t="shared" ref="CJ35:CJ40" si="42">SUM(CD35,CF35,CI35)/3</f>
        <v>0.61277460573534093</v>
      </c>
      <c r="CK35" s="96">
        <f t="shared" ref="CK35:CK40" si="43">SUM(CE35,CG35,CI35)/3</f>
        <v>0.75387458768378879</v>
      </c>
    </row>
    <row r="36" spans="1:89">
      <c r="A36" s="273">
        <v>2012</v>
      </c>
      <c r="B36" s="96">
        <f>'1'!I37</f>
        <v>0.76545357184422169</v>
      </c>
      <c r="C36" s="96">
        <f>'1'!K37</f>
        <v>0.81080975799174793</v>
      </c>
      <c r="D36" s="96">
        <f>'2'!I37</f>
        <v>0.47088971306067606</v>
      </c>
      <c r="E36" s="96">
        <f>'2'!K37</f>
        <v>0.89071370623558643</v>
      </c>
      <c r="F36" s="96">
        <f>'3'!D36</f>
        <v>0.47942709510210746</v>
      </c>
      <c r="G36" s="96">
        <f>'8'!F35</f>
        <v>0.53097537232957548</v>
      </c>
      <c r="H36" s="96">
        <f t="shared" si="22"/>
        <v>0.58910621907815763</v>
      </c>
      <c r="I36" s="96">
        <f t="shared" si="23"/>
        <v>0.74416627885230324</v>
      </c>
      <c r="J36" s="96">
        <f>'1'!S37</f>
        <v>0.69121242239729119</v>
      </c>
      <c r="K36" s="96">
        <f>'1'!U37</f>
        <v>0.75409620384771547</v>
      </c>
      <c r="L36" s="96">
        <f>'2'!S37</f>
        <v>0.67108129929046334</v>
      </c>
      <c r="M36" s="96">
        <f>'2'!U37</f>
        <v>0.90483094761118976</v>
      </c>
      <c r="N36" s="96">
        <f>'3'!G36</f>
        <v>0.62116435865909014</v>
      </c>
      <c r="O36" s="96">
        <f>'8'!K35</f>
        <v>0.53419261456542155</v>
      </c>
      <c r="P36" s="96">
        <f t="shared" si="24"/>
        <v>0.6321621120843921</v>
      </c>
      <c r="Q36" s="96">
        <f t="shared" si="25"/>
        <v>0.73103992200810897</v>
      </c>
      <c r="R36" s="96">
        <f>'1'!AC37</f>
        <v>0.6545908697362619</v>
      </c>
      <c r="S36" s="96">
        <f>'1'!AE37</f>
        <v>0.72480089740244091</v>
      </c>
      <c r="T36" s="96">
        <f>'2'!AC37</f>
        <v>8.3333333333333315E-2</v>
      </c>
      <c r="U36" s="96">
        <f>'2'!AE37</f>
        <v>8.3333333333333329E-2</v>
      </c>
      <c r="V36" s="96">
        <f>'3'!J36</f>
        <v>0.76056846040863613</v>
      </c>
      <c r="W36" s="96">
        <f>'8'!P35</f>
        <v>0.45858954148021969</v>
      </c>
      <c r="X36" s="96">
        <f t="shared" si="26"/>
        <v>0.3988379148499383</v>
      </c>
      <c r="Y36" s="96">
        <f t="shared" si="27"/>
        <v>0.42224125740533136</v>
      </c>
      <c r="Z36" s="96">
        <f>'1'!AM37</f>
        <v>0.79498859975530289</v>
      </c>
      <c r="AA36" s="96">
        <f>'1'!AO37</f>
        <v>0.83244908392426564</v>
      </c>
      <c r="AB36" s="96">
        <f>'2'!AM37</f>
        <v>0.31858820254650094</v>
      </c>
      <c r="AC36" s="96">
        <f>'2'!AO37</f>
        <v>0.87379106542163709</v>
      </c>
      <c r="AD36" s="96">
        <f>'3'!M36</f>
        <v>0.47780666150648593</v>
      </c>
      <c r="AE36" s="96">
        <f>'8'!U35</f>
        <v>0.41684959648997905</v>
      </c>
      <c r="AF36" s="96">
        <f t="shared" si="28"/>
        <v>0.51014213293059429</v>
      </c>
      <c r="AG36" s="96">
        <f t="shared" si="29"/>
        <v>0.70769658194529395</v>
      </c>
      <c r="AH36" s="96">
        <f>'1'!AW37</f>
        <v>0.65204198570294147</v>
      </c>
      <c r="AI36" s="96">
        <f>'1'!AY37</f>
        <v>0.72272735680662703</v>
      </c>
      <c r="AJ36" s="96">
        <f>'2'!AW37</f>
        <v>0.36794413469784154</v>
      </c>
      <c r="AK36" s="96">
        <f>'2'!AY37</f>
        <v>0.88024744164509494</v>
      </c>
      <c r="AL36" s="96">
        <f>'3'!P36</f>
        <v>0.49238801318456799</v>
      </c>
      <c r="AM36" s="96">
        <f>'8'!Z35</f>
        <v>0.42415364241683673</v>
      </c>
      <c r="AN36" s="96">
        <f t="shared" si="30"/>
        <v>0.48137992093920651</v>
      </c>
      <c r="AO36" s="96">
        <f t="shared" si="31"/>
        <v>0.6757094802895196</v>
      </c>
      <c r="AP36" s="96">
        <f>'1'!BG37</f>
        <v>0.64338203196954391</v>
      </c>
      <c r="AQ36" s="96">
        <f>'1'!BI37</f>
        <v>0.71564786105700851</v>
      </c>
      <c r="AR36" s="96">
        <f>'2'!BG37</f>
        <v>0.47323850476527585</v>
      </c>
      <c r="AS36" s="96">
        <f>'2'!BI37</f>
        <v>0.890918538112346</v>
      </c>
      <c r="AT36" s="96">
        <f>'3'!S36</f>
        <v>0.48200778564328256</v>
      </c>
      <c r="AU36" s="96">
        <f>'8'!AE35</f>
        <v>0.49798567368546509</v>
      </c>
      <c r="AV36" s="96">
        <f t="shared" si="32"/>
        <v>0.53820207014009502</v>
      </c>
      <c r="AW36" s="96">
        <f t="shared" si="33"/>
        <v>0.70151735761827316</v>
      </c>
      <c r="AX36" s="96">
        <f>'1'!BQ37</f>
        <v>0.81143796369396559</v>
      </c>
      <c r="AY36" s="96">
        <f>'1'!BS37</f>
        <v>0.84428737733547943</v>
      </c>
      <c r="AZ36" s="96">
        <f>'2'!BQ37</f>
        <v>0.46632383048228432</v>
      </c>
      <c r="BA36" s="96">
        <f>'2'!BS37</f>
        <v>0.89031195113797101</v>
      </c>
      <c r="BB36" s="96">
        <f>'3'!V36</f>
        <v>0.42772085954759786</v>
      </c>
      <c r="BC36" s="96">
        <f>'8'!AJ35</f>
        <v>0.48490768922455929</v>
      </c>
      <c r="BD36" s="96">
        <f t="shared" si="34"/>
        <v>0.58755649446693647</v>
      </c>
      <c r="BE36" s="96">
        <f t="shared" si="35"/>
        <v>0.73983567256600324</v>
      </c>
      <c r="BF36" s="96">
        <f>'1'!CA37</f>
        <v>0.75162348378313659</v>
      </c>
      <c r="BG36" s="96">
        <f>'1'!CC37</f>
        <v>0.80050218301407461</v>
      </c>
      <c r="BH36" s="96">
        <f>'2'!CA37</f>
        <v>0.45869294986416059</v>
      </c>
      <c r="BI36" s="96">
        <f>'2'!CC37</f>
        <v>0.88962969068125308</v>
      </c>
      <c r="BJ36" s="96">
        <f>'3'!Y36</f>
        <v>0.4467316964673409</v>
      </c>
      <c r="BK36" s="96">
        <f>'8'!AO35</f>
        <v>0.52964016750066323</v>
      </c>
      <c r="BL36" s="96">
        <f t="shared" si="36"/>
        <v>0.57998553371598682</v>
      </c>
      <c r="BM36" s="96">
        <f t="shared" si="37"/>
        <v>0.73992401373199701</v>
      </c>
      <c r="BN36" s="96">
        <f>'1'!CK37</f>
        <v>0.6736594182629283</v>
      </c>
      <c r="BO36" s="96">
        <f>'1'!CM37</f>
        <v>0.74016918575531032</v>
      </c>
      <c r="BP36" s="96">
        <f>'2'!CK37</f>
        <v>0.48199107673841918</v>
      </c>
      <c r="BQ36" s="96">
        <f>'2'!CM37</f>
        <v>0.8916711096969453</v>
      </c>
      <c r="BR36" s="96">
        <f>'3'!AB36</f>
        <v>0.59595498813572545</v>
      </c>
      <c r="BS36" s="96">
        <f>'8'!AT35</f>
        <v>0.65322255101494131</v>
      </c>
      <c r="BT36" s="96">
        <f t="shared" si="38"/>
        <v>0.60295768200542954</v>
      </c>
      <c r="BU36" s="96">
        <f t="shared" si="39"/>
        <v>0.76168761548906561</v>
      </c>
      <c r="BV36" s="96">
        <f>'1'!CU37</f>
        <v>0.90587452379565037</v>
      </c>
      <c r="BW36" s="96">
        <f>'1'!CW37</f>
        <v>0.90949608568745199</v>
      </c>
      <c r="BX36" s="96">
        <f>'2'!CU37</f>
        <v>0.49912801252861111</v>
      </c>
      <c r="BY36" s="96">
        <f>'2'!CW37</f>
        <v>0.89309790671326028</v>
      </c>
      <c r="BZ36" s="96">
        <f>'3'!AE36</f>
        <v>0.7164847144799007</v>
      </c>
      <c r="CA36" s="96">
        <f>'8'!AY35</f>
        <v>0.68164939576695061</v>
      </c>
      <c r="CB36" s="96">
        <f t="shared" si="40"/>
        <v>0.69555064403040401</v>
      </c>
      <c r="CC36" s="96">
        <f t="shared" si="41"/>
        <v>0.82808112938922085</v>
      </c>
      <c r="CD36" s="96">
        <f>'1'!DE37</f>
        <v>0.7888752750963679</v>
      </c>
      <c r="CE36" s="96">
        <f>'1'!DG37</f>
        <v>0.82801096280747077</v>
      </c>
      <c r="CF36" s="96">
        <f>'2'!DE37</f>
        <v>0.49004369018476873</v>
      </c>
      <c r="CG36" s="96">
        <f>'2'!DG37</f>
        <v>0.89234904389234904</v>
      </c>
      <c r="CH36" s="96">
        <f>'3'!AH36</f>
        <v>0.47651234017198341</v>
      </c>
      <c r="CI36" s="96">
        <f>'8'!BD35</f>
        <v>0.57416754177089291</v>
      </c>
      <c r="CJ36" s="96">
        <f t="shared" si="42"/>
        <v>0.6176955023506765</v>
      </c>
      <c r="CK36" s="96">
        <f t="shared" si="43"/>
        <v>0.76484251615690424</v>
      </c>
    </row>
    <row r="37" spans="1:89">
      <c r="A37" s="273">
        <v>2013</v>
      </c>
      <c r="B37" s="96">
        <f>'1'!I38</f>
        <v>0.76818825936081736</v>
      </c>
      <c r="C37" s="96">
        <f>'1'!K38</f>
        <v>0.81283453844312881</v>
      </c>
      <c r="D37" s="96">
        <f>'2'!I38</f>
        <v>0.47383550320401741</v>
      </c>
      <c r="E37" s="96">
        <f>'2'!K38</f>
        <v>0.89097040409051942</v>
      </c>
      <c r="F37" s="96">
        <f>'3'!D37</f>
        <v>0.47401409669199285</v>
      </c>
      <c r="G37" s="96">
        <f>'8'!F36</f>
        <v>0.55370755562555429</v>
      </c>
      <c r="H37" s="96">
        <f t="shared" si="22"/>
        <v>0.59857710606346304</v>
      </c>
      <c r="I37" s="96">
        <f t="shared" si="23"/>
        <v>0.75250416605306747</v>
      </c>
      <c r="J37" s="96">
        <f>'1'!S38</f>
        <v>0.67853409295778311</v>
      </c>
      <c r="K37" s="96">
        <f>'1'!U38</f>
        <v>0.74405772824730287</v>
      </c>
      <c r="L37" s="96">
        <f>'2'!S38</f>
        <v>0.67177586181876048</v>
      </c>
      <c r="M37" s="96">
        <f>'2'!U38</f>
        <v>0.90487098487352036</v>
      </c>
      <c r="N37" s="96">
        <f>'3'!G37</f>
        <v>0.5892026188367484</v>
      </c>
      <c r="O37" s="96">
        <f>'8'!K36</f>
        <v>0.58624318251406315</v>
      </c>
      <c r="P37" s="96">
        <f t="shared" si="24"/>
        <v>0.64551771243020228</v>
      </c>
      <c r="Q37" s="96">
        <f t="shared" si="25"/>
        <v>0.74505729854496217</v>
      </c>
      <c r="R37" s="96">
        <f>'1'!AC38</f>
        <v>0.65607660670713108</v>
      </c>
      <c r="S37" s="96">
        <f>'1'!AE38</f>
        <v>0.72600744054292465</v>
      </c>
      <c r="T37" s="96">
        <f>'2'!AC38</f>
        <v>8.3333333333333315E-2</v>
      </c>
      <c r="U37" s="96">
        <f>'2'!AE38</f>
        <v>8.3333333333333329E-2</v>
      </c>
      <c r="V37" s="96">
        <f>'3'!J37</f>
        <v>0.53756266351750415</v>
      </c>
      <c r="W37" s="96">
        <f>'8'!P36</f>
        <v>0.45149020584730065</v>
      </c>
      <c r="X37" s="96">
        <f t="shared" si="26"/>
        <v>0.3969667152959217</v>
      </c>
      <c r="Y37" s="96">
        <f t="shared" si="27"/>
        <v>0.42027699324118623</v>
      </c>
      <c r="Z37" s="96">
        <f>'1'!AM38</f>
        <v>0.79029092126788325</v>
      </c>
      <c r="AA37" s="96">
        <f>'1'!AO38</f>
        <v>0.82904056205350563</v>
      </c>
      <c r="AB37" s="96">
        <f>'2'!AM38</f>
        <v>0.3201340327982819</v>
      </c>
      <c r="AC37" s="96">
        <f>'2'!AO38</f>
        <v>0.87401308990508564</v>
      </c>
      <c r="AD37" s="96">
        <f>'3'!M37</f>
        <v>0.4654849144534095</v>
      </c>
      <c r="AE37" s="96">
        <f>'8'!U36</f>
        <v>0.43219232264057378</v>
      </c>
      <c r="AF37" s="96">
        <f t="shared" si="28"/>
        <v>0.51420575890224629</v>
      </c>
      <c r="AG37" s="96">
        <f t="shared" si="29"/>
        <v>0.71174865819972177</v>
      </c>
      <c r="AH37" s="96">
        <f>'1'!AW38</f>
        <v>0.63456040581236761</v>
      </c>
      <c r="AI37" s="96">
        <f>'1'!AY38</f>
        <v>0.7083806714368639</v>
      </c>
      <c r="AJ37" s="96">
        <f>'2'!AW38</f>
        <v>0.36694666721141117</v>
      </c>
      <c r="AK37" s="96">
        <f>'2'!AY38</f>
        <v>0.88012842432775962</v>
      </c>
      <c r="AL37" s="96">
        <f>'3'!P37</f>
        <v>0.54168910517076163</v>
      </c>
      <c r="AM37" s="96">
        <f>'8'!Z36</f>
        <v>0.4624988922620808</v>
      </c>
      <c r="AN37" s="96">
        <f t="shared" si="30"/>
        <v>0.4880019884286198</v>
      </c>
      <c r="AO37" s="96">
        <f t="shared" si="31"/>
        <v>0.68366932934223479</v>
      </c>
      <c r="AP37" s="96">
        <f>'1'!BG38</f>
        <v>0.64517617076356748</v>
      </c>
      <c r="AQ37" s="96">
        <f>'1'!BI38</f>
        <v>0.71711897390510004</v>
      </c>
      <c r="AR37" s="96">
        <f>'2'!BG38</f>
        <v>0.4761975655602424</v>
      </c>
      <c r="AS37" s="96">
        <f>'2'!BI38</f>
        <v>0.89117484056009477</v>
      </c>
      <c r="AT37" s="96">
        <f>'3'!S37</f>
        <v>0.501787615830244</v>
      </c>
      <c r="AU37" s="96">
        <f>'8'!AE36</f>
        <v>0.53304393746505274</v>
      </c>
      <c r="AV37" s="96">
        <f t="shared" si="32"/>
        <v>0.5514725579296208</v>
      </c>
      <c r="AW37" s="96">
        <f t="shared" si="33"/>
        <v>0.71377925064341585</v>
      </c>
      <c r="AX37" s="96">
        <f>'1'!BQ38</f>
        <v>0.80775174086779744</v>
      </c>
      <c r="AY37" s="96">
        <f>'1'!BS38</f>
        <v>0.84164747072264767</v>
      </c>
      <c r="AZ37" s="96">
        <f>'2'!BQ38</f>
        <v>0.47047014999705394</v>
      </c>
      <c r="BA37" s="96">
        <f>'2'!BS38</f>
        <v>0.890676986614794</v>
      </c>
      <c r="BB37" s="96">
        <f>'3'!V37</f>
        <v>0.44204057871805347</v>
      </c>
      <c r="BC37" s="96">
        <f>'8'!AJ36</f>
        <v>0.49540253728956096</v>
      </c>
      <c r="BD37" s="96">
        <f t="shared" si="34"/>
        <v>0.59120814271813749</v>
      </c>
      <c r="BE37" s="96">
        <f t="shared" si="35"/>
        <v>0.74257566487566751</v>
      </c>
      <c r="BF37" s="96">
        <f>'1'!CA38</f>
        <v>0.76143009178030097</v>
      </c>
      <c r="BG37" s="96">
        <f>'1'!CC38</f>
        <v>0.80782275493586808</v>
      </c>
      <c r="BH37" s="96">
        <f>'2'!CA38</f>
        <v>0.45910049837620381</v>
      </c>
      <c r="BI37" s="96">
        <f>'2'!CC38</f>
        <v>0.88966647788234932</v>
      </c>
      <c r="BJ37" s="96">
        <f>'3'!Y37</f>
        <v>0.51672771350157887</v>
      </c>
      <c r="BK37" s="96">
        <f>'8'!AO36</f>
        <v>0.57237571557134448</v>
      </c>
      <c r="BL37" s="96">
        <f t="shared" si="36"/>
        <v>0.59763543524261642</v>
      </c>
      <c r="BM37" s="96">
        <f t="shared" si="37"/>
        <v>0.75662164946318722</v>
      </c>
      <c r="BN37" s="96">
        <f>'1'!CK38</f>
        <v>0.7488363338298214</v>
      </c>
      <c r="BO37" s="96">
        <f>'1'!CM38</f>
        <v>0.79841109248095954</v>
      </c>
      <c r="BP37" s="96">
        <f>'2'!CK38</f>
        <v>0.45501395098742869</v>
      </c>
      <c r="BQ37" s="96">
        <f>'2'!CM38</f>
        <v>0.88929578807219034</v>
      </c>
      <c r="BR37" s="96">
        <f>'3'!AB37</f>
        <v>0.5308728234500989</v>
      </c>
      <c r="BS37" s="96">
        <f>'8'!AT36</f>
        <v>0.67413485893951941</v>
      </c>
      <c r="BT37" s="96">
        <f t="shared" si="38"/>
        <v>0.62599504791892313</v>
      </c>
      <c r="BU37" s="96">
        <f t="shared" si="39"/>
        <v>0.78728057983088984</v>
      </c>
      <c r="BV37" s="96">
        <f>'1'!CU38</f>
        <v>0.91666666666666674</v>
      </c>
      <c r="BW37" s="96">
        <f>'1'!CW38</f>
        <v>0.91666666666666718</v>
      </c>
      <c r="BX37" s="96">
        <f>'2'!CU38</f>
        <v>0.50399874825853141</v>
      </c>
      <c r="BY37" s="96">
        <f>'2'!CW38</f>
        <v>0.89349271375318395</v>
      </c>
      <c r="BZ37" s="96">
        <f>'3'!AE37</f>
        <v>0.67945218031440857</v>
      </c>
      <c r="CA37" s="96">
        <f>'8'!AY36</f>
        <v>0.69767747898757937</v>
      </c>
      <c r="CB37" s="96">
        <f t="shared" si="40"/>
        <v>0.70611429797092595</v>
      </c>
      <c r="CC37" s="96">
        <f t="shared" si="41"/>
        <v>0.83594561980247695</v>
      </c>
      <c r="CD37" s="96">
        <f>'1'!DE38</f>
        <v>0.77857666511488</v>
      </c>
      <c r="CE37" s="96">
        <f>'1'!DG38</f>
        <v>0.82048647182457812</v>
      </c>
      <c r="CF37" s="96">
        <f>'2'!DE38</f>
        <v>0.4933219946008176</v>
      </c>
      <c r="CG37" s="96">
        <f>'2'!DG38</f>
        <v>0.89262120133592593</v>
      </c>
      <c r="CH37" s="96">
        <f>'3'!AH37</f>
        <v>0.38288878838199536</v>
      </c>
      <c r="CI37" s="96">
        <f>'8'!BD36</f>
        <v>0.58995892142227957</v>
      </c>
      <c r="CJ37" s="96">
        <f t="shared" si="42"/>
        <v>0.62061919371265906</v>
      </c>
      <c r="CK37" s="96">
        <f t="shared" si="43"/>
        <v>0.76768886486092791</v>
      </c>
    </row>
    <row r="38" spans="1:89">
      <c r="A38" s="273">
        <v>2014</v>
      </c>
      <c r="B38" s="96">
        <f>'1'!I39</f>
        <v>0.75929404380626253</v>
      </c>
      <c r="C38" s="96">
        <f>'1'!K39</f>
        <v>0.80623308265198301</v>
      </c>
      <c r="D38" s="96">
        <f>'2'!I39</f>
        <v>0.48437756534578269</v>
      </c>
      <c r="E38" s="96">
        <f>'2'!K39</f>
        <v>0.89187344102162147</v>
      </c>
      <c r="F38" s="96">
        <f>'3'!D38</f>
        <v>0.52890204610949798</v>
      </c>
      <c r="G38" s="96">
        <f>'8'!F37</f>
        <v>0.55088874400304444</v>
      </c>
      <c r="H38" s="96">
        <f t="shared" si="22"/>
        <v>0.59818678438502992</v>
      </c>
      <c r="I38" s="96">
        <f t="shared" si="23"/>
        <v>0.74966508922554975</v>
      </c>
      <c r="J38" s="96">
        <f>'1'!S39</f>
        <v>0.66718834237196289</v>
      </c>
      <c r="K38" s="96">
        <f>'1'!U39</f>
        <v>0.73498208450083147</v>
      </c>
      <c r="L38" s="96">
        <f>'2'!S39</f>
        <v>0.61414423419655362</v>
      </c>
      <c r="M38" s="96">
        <f>'2'!U39</f>
        <v>0.90137678814850974</v>
      </c>
      <c r="N38" s="96">
        <f>'3'!G38</f>
        <v>0.59695215495762366</v>
      </c>
      <c r="O38" s="96">
        <f>'8'!K37</f>
        <v>0.53419994913493418</v>
      </c>
      <c r="P38" s="96">
        <f t="shared" si="24"/>
        <v>0.60517750856781694</v>
      </c>
      <c r="Q38" s="96">
        <f t="shared" si="25"/>
        <v>0.72351960726142517</v>
      </c>
      <c r="R38" s="96">
        <f>'1'!AC39</f>
        <v>0.65386054594504139</v>
      </c>
      <c r="S38" s="96">
        <f>'1'!AE39</f>
        <v>0.7242072420572373</v>
      </c>
      <c r="T38" s="96">
        <f>'2'!AC39</f>
        <v>8.3333333333333315E-2</v>
      </c>
      <c r="U38" s="96">
        <f>'2'!AE39</f>
        <v>8.3333333333333329E-2</v>
      </c>
      <c r="V38" s="96">
        <f>'3'!J38</f>
        <v>0.68337336704555396</v>
      </c>
      <c r="W38" s="96">
        <f>'8'!P37</f>
        <v>0.47982962543293178</v>
      </c>
      <c r="X38" s="96">
        <f t="shared" si="26"/>
        <v>0.4056745015704355</v>
      </c>
      <c r="Y38" s="96">
        <f t="shared" si="27"/>
        <v>0.4291234002745008</v>
      </c>
      <c r="Z38" s="96">
        <f>'1'!AM39</f>
        <v>0.78271884844335482</v>
      </c>
      <c r="AA38" s="96">
        <f>'1'!AO39</f>
        <v>0.82352016410881379</v>
      </c>
      <c r="AB38" s="96">
        <f>'2'!AM39</f>
        <v>0.32048477050997171</v>
      </c>
      <c r="AC38" s="96">
        <f>'2'!AO39</f>
        <v>0.87406326390179601</v>
      </c>
      <c r="AD38" s="96">
        <f>'3'!M38</f>
        <v>0.50386822255899233</v>
      </c>
      <c r="AE38" s="96">
        <f>'8'!U37</f>
        <v>0.45749658171911878</v>
      </c>
      <c r="AF38" s="96">
        <f t="shared" si="28"/>
        <v>0.52023340022414843</v>
      </c>
      <c r="AG38" s="96">
        <f t="shared" si="29"/>
        <v>0.71836000324324301</v>
      </c>
      <c r="AH38" s="96">
        <f>'1'!AW39</f>
        <v>0.62947538061499908</v>
      </c>
      <c r="AI38" s="96">
        <f>'1'!AY39</f>
        <v>0.70416586463146358</v>
      </c>
      <c r="AJ38" s="96">
        <f>'2'!AW39</f>
        <v>0.36502345588460561</v>
      </c>
      <c r="AK38" s="96">
        <f>'2'!AY39</f>
        <v>0.87989776146285603</v>
      </c>
      <c r="AL38" s="96">
        <f>'3'!P38</f>
        <v>0.5509389677489902</v>
      </c>
      <c r="AM38" s="96">
        <f>'8'!Z37</f>
        <v>0.46192891557400051</v>
      </c>
      <c r="AN38" s="96">
        <f t="shared" si="30"/>
        <v>0.48547591735786844</v>
      </c>
      <c r="AO38" s="96">
        <f t="shared" si="31"/>
        <v>0.68199751388943997</v>
      </c>
      <c r="AP38" s="96">
        <f>'1'!BG39</f>
        <v>0.64073399197613046</v>
      </c>
      <c r="AQ38" s="96">
        <f>'1'!BI39</f>
        <v>0.71347235075199722</v>
      </c>
      <c r="AR38" s="96">
        <f>'2'!BG39</f>
        <v>0.47764437278349731</v>
      </c>
      <c r="AS38" s="96">
        <f>'2'!BI39</f>
        <v>0.89129945556923351</v>
      </c>
      <c r="AT38" s="96">
        <f>'3'!S38</f>
        <v>0.60579690913694684</v>
      </c>
      <c r="AU38" s="96">
        <f>'8'!AE37</f>
        <v>0.51770935769557935</v>
      </c>
      <c r="AV38" s="96">
        <f t="shared" si="32"/>
        <v>0.54536257415173572</v>
      </c>
      <c r="AW38" s="96">
        <f t="shared" si="33"/>
        <v>0.70749372133893662</v>
      </c>
      <c r="AX38" s="96">
        <f>'1'!BQ39</f>
        <v>0.81051242795353262</v>
      </c>
      <c r="AY38" s="96">
        <f>'1'!BS39</f>
        <v>0.84362525065230709</v>
      </c>
      <c r="AZ38" s="96">
        <f>'2'!BQ39</f>
        <v>0.47043882536483422</v>
      </c>
      <c r="BA38" s="96">
        <f>'2'!BS39</f>
        <v>0.89067424352692104</v>
      </c>
      <c r="BB38" s="96">
        <f>'3'!V38</f>
        <v>0.49973382877790429</v>
      </c>
      <c r="BC38" s="96">
        <f>'8'!AJ37</f>
        <v>0.50995953273145844</v>
      </c>
      <c r="BD38" s="96">
        <f t="shared" si="34"/>
        <v>0.59697026201660852</v>
      </c>
      <c r="BE38" s="96">
        <f t="shared" si="35"/>
        <v>0.74808634230356219</v>
      </c>
      <c r="BF38" s="96">
        <f>'1'!CA39</f>
        <v>0.72134919440931944</v>
      </c>
      <c r="BG38" s="96">
        <f>'1'!CC39</f>
        <v>0.77753419116833411</v>
      </c>
      <c r="BH38" s="96">
        <f>'2'!CA39</f>
        <v>0.45920962848059244</v>
      </c>
      <c r="BI38" s="96">
        <f>'2'!CC39</f>
        <v>0.88967632169477318</v>
      </c>
      <c r="BJ38" s="96">
        <f>'3'!Y38</f>
        <v>0.48906646190387643</v>
      </c>
      <c r="BK38" s="96">
        <f>'8'!AO37</f>
        <v>0.54364957253020563</v>
      </c>
      <c r="BL38" s="96">
        <f t="shared" si="36"/>
        <v>0.5747361318067058</v>
      </c>
      <c r="BM38" s="96">
        <f t="shared" si="37"/>
        <v>0.73695336179777104</v>
      </c>
      <c r="BN38" s="96">
        <f>'1'!CK39</f>
        <v>0.67315700169511217</v>
      </c>
      <c r="BO38" s="96">
        <f>'1'!CM39</f>
        <v>0.73976748595129771</v>
      </c>
      <c r="BP38" s="96">
        <f>'2'!CK39</f>
        <v>0.43672425394065606</v>
      </c>
      <c r="BQ38" s="96">
        <f>'2'!CM39</f>
        <v>0.88758518822047927</v>
      </c>
      <c r="BR38" s="96">
        <f>'3'!AB38</f>
        <v>0.56281652094467449</v>
      </c>
      <c r="BS38" s="96">
        <f>'8'!AT37</f>
        <v>0.68059777620288542</v>
      </c>
      <c r="BT38" s="96">
        <f t="shared" si="38"/>
        <v>0.59682634394621792</v>
      </c>
      <c r="BU38" s="96">
        <f t="shared" si="39"/>
        <v>0.76931681679155417</v>
      </c>
      <c r="BV38" s="96">
        <f>'1'!CU39</f>
        <v>0.90391813994621562</v>
      </c>
      <c r="BW38" s="96">
        <f>'1'!CW39</f>
        <v>0.90819030609977536</v>
      </c>
      <c r="BX38" s="96">
        <f>'2'!CU39</f>
        <v>0.60543243280466374</v>
      </c>
      <c r="BY38" s="96">
        <f>'2'!CW39</f>
        <v>0.90081579537707812</v>
      </c>
      <c r="BZ38" s="96">
        <f>'3'!AE38</f>
        <v>0.6608139305915478</v>
      </c>
      <c r="CA38" s="96">
        <f>'8'!AY37</f>
        <v>0.68960985163221911</v>
      </c>
      <c r="CB38" s="96">
        <f t="shared" si="40"/>
        <v>0.73298680812769945</v>
      </c>
      <c r="CC38" s="96">
        <f t="shared" si="41"/>
        <v>0.8328719843696909</v>
      </c>
      <c r="CD38" s="96">
        <f>'1'!DE39</f>
        <v>0.77724484100349356</v>
      </c>
      <c r="CE38" s="96">
        <f>'1'!DG39</f>
        <v>0.81950896316862876</v>
      </c>
      <c r="CF38" s="96">
        <f>'2'!DE39</f>
        <v>0.49464826946896112</v>
      </c>
      <c r="CG38" s="96">
        <f>'2'!DG39</f>
        <v>0.89273068790118837</v>
      </c>
      <c r="CH38" s="96">
        <f>'3'!AH38</f>
        <v>0.45541211917484881</v>
      </c>
      <c r="CI38" s="96">
        <f>'8'!BD37</f>
        <v>0.5736136618486336</v>
      </c>
      <c r="CJ38" s="96">
        <f t="shared" si="42"/>
        <v>0.61516892410702939</v>
      </c>
      <c r="CK38" s="96">
        <f t="shared" si="43"/>
        <v>0.76195110430615021</v>
      </c>
    </row>
    <row r="39" spans="1:89">
      <c r="A39" s="273">
        <v>2015</v>
      </c>
      <c r="B39" s="96">
        <f>'1'!I40</f>
        <v>0.75553520077098935</v>
      </c>
      <c r="C39" s="96">
        <f>'1'!K40</f>
        <v>0.80342912898871366</v>
      </c>
      <c r="D39" s="96">
        <f>'2'!I40</f>
        <v>0.46368834041900608</v>
      </c>
      <c r="E39" s="96">
        <f>'2'!K40</f>
        <v>0.89007786667141864</v>
      </c>
      <c r="F39" s="96">
        <f>'3'!D39</f>
        <v>0.48643959650723356</v>
      </c>
      <c r="G39" s="96">
        <f>'8'!F38</f>
        <v>0.55408577786537538</v>
      </c>
      <c r="H39" s="96">
        <f t="shared" si="22"/>
        <v>0.59110310635179031</v>
      </c>
      <c r="I39" s="96">
        <f t="shared" si="23"/>
        <v>0.74919759117516926</v>
      </c>
      <c r="J39" s="96">
        <f>'1'!S40</f>
        <v>0.66244205365639686</v>
      </c>
      <c r="K39" s="96">
        <f>'1'!U40</f>
        <v>0.73115916927199631</v>
      </c>
      <c r="L39" s="96">
        <f>'2'!S40</f>
        <v>0.56497791749899318</v>
      </c>
      <c r="M39" s="96">
        <f>'2'!U40</f>
        <v>0.89808172219518301</v>
      </c>
      <c r="N39" s="96">
        <f>'3'!G39</f>
        <v>0.5314806735986416</v>
      </c>
      <c r="O39" s="96">
        <f>'8'!K38</f>
        <v>0.54435310452161989</v>
      </c>
      <c r="P39" s="96">
        <f t="shared" si="24"/>
        <v>0.59059102522566997</v>
      </c>
      <c r="Q39" s="96">
        <f t="shared" si="25"/>
        <v>0.7245313319962664</v>
      </c>
      <c r="R39" s="96">
        <f>'1'!AC40</f>
        <v>0.6414129788052183</v>
      </c>
      <c r="S39" s="96">
        <f>'1'!AE40</f>
        <v>0.71403065835646895</v>
      </c>
      <c r="T39" s="96">
        <f>'2'!AC40</f>
        <v>8.3333333333333315E-2</v>
      </c>
      <c r="U39" s="96">
        <f>'2'!AE40</f>
        <v>8.3333333333333329E-2</v>
      </c>
      <c r="V39" s="96">
        <f>'3'!J39</f>
        <v>0.67528275215882261</v>
      </c>
      <c r="W39" s="96">
        <f>'8'!P38</f>
        <v>0.48577056115746087</v>
      </c>
      <c r="X39" s="96">
        <f t="shared" si="26"/>
        <v>0.40350562443200416</v>
      </c>
      <c r="Y39" s="96">
        <f t="shared" si="27"/>
        <v>0.42771151761575438</v>
      </c>
      <c r="Z39" s="96">
        <f>'1'!AM40</f>
        <v>0.77527477686572221</v>
      </c>
      <c r="AA39" s="96">
        <f>'1'!AO40</f>
        <v>0.81806113434771288</v>
      </c>
      <c r="AB39" s="96">
        <f>'2'!AM40</f>
        <v>0.32594930547886491</v>
      </c>
      <c r="AC39" s="96">
        <f>'2'!AO40</f>
        <v>0.87483553874349862</v>
      </c>
      <c r="AD39" s="96">
        <f>'3'!M39</f>
        <v>0.44270975777698596</v>
      </c>
      <c r="AE39" s="96">
        <f>'8'!U38</f>
        <v>0.46450535874644167</v>
      </c>
      <c r="AF39" s="96">
        <f t="shared" si="28"/>
        <v>0.52190981369700962</v>
      </c>
      <c r="AG39" s="96">
        <f t="shared" si="29"/>
        <v>0.71913401061255111</v>
      </c>
      <c r="AH39" s="96">
        <f>'1'!AW40</f>
        <v>0.62620845049527563</v>
      </c>
      <c r="AI39" s="96">
        <f>'1'!AY40</f>
        <v>0.70144795931179482</v>
      </c>
      <c r="AJ39" s="96">
        <f>'2'!AW40</f>
        <v>0.3698151145549412</v>
      </c>
      <c r="AK39" s="96">
        <f>'2'!AY40</f>
        <v>0.88046956528684239</v>
      </c>
      <c r="AL39" s="96">
        <f>'3'!P39</f>
        <v>0.47783741973677329</v>
      </c>
      <c r="AM39" s="96">
        <f>'8'!Z38</f>
        <v>0.4546513752802524</v>
      </c>
      <c r="AN39" s="96">
        <f t="shared" si="30"/>
        <v>0.48355831344348976</v>
      </c>
      <c r="AO39" s="96">
        <f t="shared" si="31"/>
        <v>0.67885629995962982</v>
      </c>
      <c r="AP39" s="96">
        <f>'1'!BG40</f>
        <v>0.63308862359782392</v>
      </c>
      <c r="AQ39" s="96">
        <f>'1'!BI40</f>
        <v>0.70716271258816288</v>
      </c>
      <c r="AR39" s="96">
        <f>'2'!BG40</f>
        <v>0.4870032342358579</v>
      </c>
      <c r="AS39" s="96">
        <f>'2'!BI40</f>
        <v>0.89209466414004601</v>
      </c>
      <c r="AT39" s="96">
        <f>'3'!S39</f>
        <v>0.51570278925234825</v>
      </c>
      <c r="AU39" s="96">
        <f>'8'!AE38</f>
        <v>0.52604344703163097</v>
      </c>
      <c r="AV39" s="96">
        <f t="shared" si="32"/>
        <v>0.5487117682884376</v>
      </c>
      <c r="AW39" s="96">
        <f t="shared" si="33"/>
        <v>0.70843360791994658</v>
      </c>
      <c r="AX39" s="96">
        <f>'1'!BQ40</f>
        <v>0.81230618692615175</v>
      </c>
      <c r="AY39" s="96">
        <f>'1'!BS40</f>
        <v>0.84490807690076952</v>
      </c>
      <c r="AZ39" s="96">
        <f>'2'!BQ40</f>
        <v>0.48269344173562928</v>
      </c>
      <c r="BA39" s="96">
        <f>'2'!BS40</f>
        <v>0.89173078312735077</v>
      </c>
      <c r="BB39" s="96">
        <f>'3'!V39</f>
        <v>0.46984148018326743</v>
      </c>
      <c r="BC39" s="96">
        <f>'8'!AJ38</f>
        <v>0.51546577406300498</v>
      </c>
      <c r="BD39" s="96">
        <f t="shared" si="34"/>
        <v>0.60348846757492869</v>
      </c>
      <c r="BE39" s="96">
        <f t="shared" si="35"/>
        <v>0.75070154469704187</v>
      </c>
      <c r="BF39" s="96">
        <f>'1'!CA40</f>
        <v>0.71977895109461587</v>
      </c>
      <c r="BG39" s="96">
        <f>'1'!CC40</f>
        <v>0.7763273780213199</v>
      </c>
      <c r="BH39" s="96">
        <f>'2'!CA40</f>
        <v>0.47221553491679824</v>
      </c>
      <c r="BI39" s="96">
        <f>'2'!CC40</f>
        <v>0.89082947972624438</v>
      </c>
      <c r="BJ39" s="96">
        <f>'3'!Y39</f>
        <v>0.45984047911540171</v>
      </c>
      <c r="BK39" s="96">
        <f>'8'!AO38</f>
        <v>0.53580445226296047</v>
      </c>
      <c r="BL39" s="96">
        <f t="shared" si="36"/>
        <v>0.57593297942479149</v>
      </c>
      <c r="BM39" s="96">
        <f t="shared" si="37"/>
        <v>0.73432043667017499</v>
      </c>
      <c r="BN39" s="96">
        <f>'1'!CK40</f>
        <v>0.66683214727207385</v>
      </c>
      <c r="BO39" s="96">
        <f>'1'!CM40</f>
        <v>0.73469572763138069</v>
      </c>
      <c r="BP39" s="96">
        <f>'2'!CK40</f>
        <v>0.39979096663433455</v>
      </c>
      <c r="BQ39" s="96">
        <f>'2'!CM40</f>
        <v>0.88384311178223962</v>
      </c>
      <c r="BR39" s="96">
        <f>'3'!AB39</f>
        <v>0.56086967500763851</v>
      </c>
      <c r="BS39" s="96">
        <f>'8'!AT38</f>
        <v>0.66576611740036284</v>
      </c>
      <c r="BT39" s="96">
        <f t="shared" si="38"/>
        <v>0.57746307710225708</v>
      </c>
      <c r="BU39" s="96">
        <f t="shared" si="39"/>
        <v>0.76143498560466105</v>
      </c>
      <c r="BV39" s="96">
        <f>'1'!CU40</f>
        <v>0.86621299624336312</v>
      </c>
      <c r="BW39" s="96">
        <f>'1'!CW40</f>
        <v>0.8826613120485215</v>
      </c>
      <c r="BX39" s="96">
        <f>'2'!CU40</f>
        <v>0.39466216917484953</v>
      </c>
      <c r="BY39" s="96">
        <f>'2'!CW40</f>
        <v>0.88328919579616449</v>
      </c>
      <c r="BZ39" s="96">
        <f>'3'!AE39</f>
        <v>0.71468078178358974</v>
      </c>
      <c r="CA39" s="96">
        <f>'8'!AY38</f>
        <v>0.67476325367681467</v>
      </c>
      <c r="CB39" s="96">
        <f t="shared" si="40"/>
        <v>0.64521280636500911</v>
      </c>
      <c r="CC39" s="96">
        <f t="shared" si="41"/>
        <v>0.81357125384050022</v>
      </c>
      <c r="CD39" s="96">
        <f>'1'!DE40</f>
        <v>0.77330058445670868</v>
      </c>
      <c r="CE39" s="96">
        <f>'1'!DG40</f>
        <v>0.81660801964422758</v>
      </c>
      <c r="CF39" s="96">
        <f>'2'!DE40</f>
        <v>0.50280653195544955</v>
      </c>
      <c r="CG39" s="96">
        <f>'2'!DG40</f>
        <v>0.8933965004685922</v>
      </c>
      <c r="CH39" s="96">
        <f>'3'!AH39</f>
        <v>0.37348937328650422</v>
      </c>
      <c r="CI39" s="96">
        <f>'8'!BD38</f>
        <v>0.58743601605097961</v>
      </c>
      <c r="CJ39" s="96">
        <f t="shared" si="42"/>
        <v>0.62118104415437925</v>
      </c>
      <c r="CK39" s="96">
        <f t="shared" si="43"/>
        <v>0.7658135120545998</v>
      </c>
    </row>
    <row r="40" spans="1:89">
      <c r="A40" s="273">
        <v>2016</v>
      </c>
      <c r="B40" s="96">
        <f>'1'!I41</f>
        <v>0.74427023930373781</v>
      </c>
      <c r="C40" s="96">
        <f>'1'!K41</f>
        <v>0.79497519218915136</v>
      </c>
      <c r="D40" s="96">
        <f>'2'!I41</f>
        <v>0.46143429972955374</v>
      </c>
      <c r="E40" s="96">
        <f>'2'!K41</f>
        <v>0.88987637212645376</v>
      </c>
      <c r="F40" s="96">
        <f>'3'!D40</f>
        <v>0.54202887108532516</v>
      </c>
      <c r="G40" s="96">
        <f>'8'!F39</f>
        <v>0.51047975372396681</v>
      </c>
      <c r="H40" s="96">
        <f t="shared" si="22"/>
        <v>0.57206143091908623</v>
      </c>
      <c r="I40" s="96">
        <f t="shared" si="23"/>
        <v>0.73177710601319068</v>
      </c>
      <c r="J40" s="96">
        <f>'1'!S41</f>
        <v>0.6353513766208444</v>
      </c>
      <c r="K40" s="96">
        <f>'1'!U41</f>
        <v>0.70903457682433357</v>
      </c>
      <c r="L40" s="96">
        <f>'2'!S41</f>
        <v>0.57086131853777322</v>
      </c>
      <c r="M40" s="96">
        <f>'2'!U41</f>
        <v>0.89849331077209083</v>
      </c>
      <c r="N40" s="96">
        <f>'3'!G40</f>
        <v>0.53737571349341673</v>
      </c>
      <c r="O40" s="96">
        <f>'8'!K39</f>
        <v>0.51202386990686721</v>
      </c>
      <c r="P40" s="96">
        <f t="shared" si="24"/>
        <v>0.57274552168849491</v>
      </c>
      <c r="Q40" s="96">
        <f t="shared" si="25"/>
        <v>0.7065172525010972</v>
      </c>
      <c r="R40" s="96">
        <f>'1'!AC41</f>
        <v>0.6369303768893132</v>
      </c>
      <c r="S40" s="96">
        <f>'1'!AE41</f>
        <v>0.71033859015080647</v>
      </c>
      <c r="T40" s="96">
        <f>'2'!AC41</f>
        <v>8.3333333333333315E-2</v>
      </c>
      <c r="U40" s="96">
        <f>'2'!AE41</f>
        <v>8.3333333333333329E-2</v>
      </c>
      <c r="V40" s="96">
        <f>'3'!J40</f>
        <v>0.69550928937565104</v>
      </c>
      <c r="W40" s="96">
        <f>'8'!P39</f>
        <v>0.45543281215404385</v>
      </c>
      <c r="X40" s="96">
        <f t="shared" si="26"/>
        <v>0.39189884079223014</v>
      </c>
      <c r="Y40" s="96">
        <f t="shared" si="27"/>
        <v>0.41636824521272792</v>
      </c>
      <c r="Z40" s="96">
        <f>'1'!AM41</f>
        <v>0.74978670629112376</v>
      </c>
      <c r="AA40" s="96">
        <f>'1'!AO41</f>
        <v>0.79912464554171048</v>
      </c>
      <c r="AB40" s="96">
        <f>'2'!AM41</f>
        <v>0.32533166546414882</v>
      </c>
      <c r="AC40" s="96">
        <f>'2'!AO41</f>
        <v>0.87474912753682454</v>
      </c>
      <c r="AD40" s="96">
        <f>'3'!M40</f>
        <v>0.44059456679418291</v>
      </c>
      <c r="AE40" s="96">
        <f>'8'!U39</f>
        <v>0.45747342127676044</v>
      </c>
      <c r="AF40" s="96">
        <f t="shared" si="28"/>
        <v>0.51086393101067762</v>
      </c>
      <c r="AG40" s="96">
        <f t="shared" si="29"/>
        <v>0.71044906478509839</v>
      </c>
      <c r="AH40" s="96">
        <f>'1'!AW41</f>
        <v>0.62309511320324551</v>
      </c>
      <c r="AI40" s="96">
        <f>'1'!AY41</f>
        <v>0.69885046356976821</v>
      </c>
      <c r="AJ40" s="96">
        <f>'2'!AW41</f>
        <v>0.36698385619146623</v>
      </c>
      <c r="AK40" s="96">
        <f>'2'!AY41</f>
        <v>0.88013286920523348</v>
      </c>
      <c r="AL40" s="96">
        <f>'3'!P40</f>
        <v>0.62506656531154614</v>
      </c>
      <c r="AM40" s="96">
        <f>'8'!Z39</f>
        <v>0.47437574780720226</v>
      </c>
      <c r="AN40" s="96">
        <f t="shared" si="30"/>
        <v>0.488151572400638</v>
      </c>
      <c r="AO40" s="96">
        <f t="shared" si="31"/>
        <v>0.68445302686073461</v>
      </c>
      <c r="AP40" s="96">
        <f>'1'!BG41</f>
        <v>0.62771248689580283</v>
      </c>
      <c r="AQ40" s="96">
        <f>'1'!BI41</f>
        <v>0.7027002156948865</v>
      </c>
      <c r="AR40" s="96">
        <f>'2'!BG41</f>
        <v>0.48622743131590335</v>
      </c>
      <c r="AS40" s="96">
        <f>'2'!BI41</f>
        <v>0.89202944976308662</v>
      </c>
      <c r="AT40" s="96">
        <f>'3'!S40</f>
        <v>0.57852973798729068</v>
      </c>
      <c r="AU40" s="96">
        <f>'8'!AE39</f>
        <v>0.48679541614532063</v>
      </c>
      <c r="AV40" s="96">
        <f t="shared" si="32"/>
        <v>0.53357844478567562</v>
      </c>
      <c r="AW40" s="96">
        <f t="shared" si="33"/>
        <v>0.69384169386776462</v>
      </c>
      <c r="AX40" s="96">
        <f>'1'!BQ41</f>
        <v>0.80239270779722327</v>
      </c>
      <c r="AY40" s="96">
        <f>'1'!BS41</f>
        <v>0.83779623210391807</v>
      </c>
      <c r="AZ40" s="96">
        <f>'2'!BQ41</f>
        <v>0.48369206463441528</v>
      </c>
      <c r="BA40" s="96">
        <f>'2'!BS41</f>
        <v>0.89181544640113697</v>
      </c>
      <c r="BB40" s="96">
        <f>'3'!V40</f>
        <v>0.50309472808734168</v>
      </c>
      <c r="BC40" s="96">
        <f>'8'!AJ39</f>
        <v>0.45890870015261093</v>
      </c>
      <c r="BD40" s="96">
        <f t="shared" si="34"/>
        <v>0.58166449086141647</v>
      </c>
      <c r="BE40" s="96">
        <f t="shared" si="35"/>
        <v>0.72950679288588871</v>
      </c>
      <c r="BF40" s="96">
        <f>'1'!CA41</f>
        <v>0.70068365592331694</v>
      </c>
      <c r="BG40" s="96">
        <f>'1'!CC41</f>
        <v>0.76152566569842706</v>
      </c>
      <c r="BH40" s="96">
        <f>'2'!CA41</f>
        <v>0.46741842428213959</v>
      </c>
      <c r="BI40" s="96">
        <f>'2'!CC41</f>
        <v>0.89040869997558614</v>
      </c>
      <c r="BJ40" s="96">
        <f>'3'!Y40</f>
        <v>0.55909173676692414</v>
      </c>
      <c r="BK40" s="96">
        <f>'8'!AO39</f>
        <v>0.50237315777836256</v>
      </c>
      <c r="BL40" s="96">
        <f t="shared" si="36"/>
        <v>0.55682507932793968</v>
      </c>
      <c r="BM40" s="96">
        <f t="shared" si="37"/>
        <v>0.71810250781745866</v>
      </c>
      <c r="BN40" s="96">
        <f>'1'!CK41</f>
        <v>0.65401889228329235</v>
      </c>
      <c r="BO40" s="96">
        <f>'1'!CM41</f>
        <v>0.72433598840338453</v>
      </c>
      <c r="BP40" s="96">
        <f>'2'!CK41</f>
        <v>0.3708734648042199</v>
      </c>
      <c r="BQ40" s="96">
        <f>'2'!CM41</f>
        <v>0.88059457163726895</v>
      </c>
      <c r="BR40" s="96">
        <f>'3'!AB40</f>
        <v>0.6605094991317777</v>
      </c>
      <c r="BS40" s="96">
        <f>'8'!AT39</f>
        <v>0.60980060249924517</v>
      </c>
      <c r="BT40" s="96">
        <f t="shared" si="38"/>
        <v>0.54489765319558581</v>
      </c>
      <c r="BU40" s="96">
        <f t="shared" si="39"/>
        <v>0.73824372084663281</v>
      </c>
      <c r="BV40" s="96">
        <f>'1'!CU41</f>
        <v>0.84023963760886555</v>
      </c>
      <c r="BW40" s="96">
        <f>'1'!CW41</f>
        <v>0.86466120949408598</v>
      </c>
      <c r="BX40" s="96">
        <f>'2'!CU41</f>
        <v>0.38475830894350499</v>
      </c>
      <c r="BY40" s="96">
        <f>'2'!CW41</f>
        <v>0.88219325538092264</v>
      </c>
      <c r="BZ40" s="96">
        <f>'3'!AE40</f>
        <v>0.71393571991993632</v>
      </c>
      <c r="CA40" s="96">
        <f>'8'!AY39</f>
        <v>0.60877487355811921</v>
      </c>
      <c r="CB40" s="96">
        <f t="shared" si="40"/>
        <v>0.6112576067034966</v>
      </c>
      <c r="CC40" s="96">
        <f t="shared" si="41"/>
        <v>0.7852097794777092</v>
      </c>
      <c r="CD40" s="96">
        <f>'1'!DE41</f>
        <v>0.76173729123984113</v>
      </c>
      <c r="CE40" s="96">
        <f>'1'!DG41</f>
        <v>0.80805115433753949</v>
      </c>
      <c r="CF40" s="96">
        <f>'2'!DE41</f>
        <v>0.50267935060316316</v>
      </c>
      <c r="CG40" s="96">
        <f>'2'!DG41</f>
        <v>0.8933862206438653</v>
      </c>
      <c r="CH40" s="96">
        <f>'3'!AH40</f>
        <v>0.46563615492233412</v>
      </c>
      <c r="CI40" s="96">
        <f>'8'!BD39</f>
        <v>0.58206863073328341</v>
      </c>
      <c r="CJ40" s="96">
        <f t="shared" si="42"/>
        <v>0.61549509085876253</v>
      </c>
      <c r="CK40" s="96">
        <f t="shared" si="43"/>
        <v>0.76116866857156273</v>
      </c>
    </row>
    <row r="41" spans="1:89">
      <c r="A41" s="273">
        <v>2017</v>
      </c>
      <c r="B41" s="96">
        <f>'1'!I42</f>
        <v>0.7617917653155315</v>
      </c>
      <c r="C41" s="96">
        <f>'1'!K42</f>
        <v>0.80809164938862255</v>
      </c>
      <c r="D41" s="96">
        <f>'2'!I42</f>
        <v>0.4771426112389654</v>
      </c>
      <c r="E41" s="96">
        <f>'2'!K42</f>
        <v>0.89125629019130559</v>
      </c>
      <c r="F41" s="96">
        <f>'3'!D41</f>
        <v>0.54817151473391246</v>
      </c>
      <c r="G41" s="96">
        <f>'8'!F40</f>
        <v>0.53721515741804893</v>
      </c>
      <c r="H41" s="96">
        <f t="shared" ref="H41:H42" si="44">SUM(B41,D41,G41)/3</f>
        <v>0.59204984465751531</v>
      </c>
      <c r="I41" s="96">
        <f t="shared" ref="I41:I42" si="45">SUM(C41,E41,G41)/3</f>
        <v>0.74552103233265898</v>
      </c>
      <c r="J41" s="96">
        <f>'1'!S42</f>
        <v>0.64165542828914002</v>
      </c>
      <c r="K41" s="96">
        <f>'1'!U42</f>
        <v>0.71422993553238912</v>
      </c>
      <c r="L41" s="96">
        <f>'2'!S42</f>
        <v>0.58432928548393448</v>
      </c>
      <c r="M41" s="96">
        <f>'2'!U42</f>
        <v>0.89941709887373378</v>
      </c>
      <c r="N41" s="96">
        <f>'3'!G41</f>
        <v>0.53838353316580456</v>
      </c>
      <c r="O41" s="96">
        <f>'8'!K40</f>
        <v>0.50331067486490366</v>
      </c>
      <c r="P41" s="96">
        <f t="shared" ref="P41:P42" si="46">SUM(J41,L41,O41)/3</f>
        <v>0.57643179621265939</v>
      </c>
      <c r="Q41" s="96">
        <f t="shared" ref="Q41:Q42" si="47">SUM(K41,M41,O41)/3</f>
        <v>0.70565256975700885</v>
      </c>
      <c r="R41" s="96">
        <f>'1'!AC42</f>
        <v>0.64226592201650146</v>
      </c>
      <c r="S41" s="96">
        <f>'1'!AE42</f>
        <v>0.71473153233820641</v>
      </c>
      <c r="T41" s="96">
        <f>'2'!AC42</f>
        <v>8.3333333333333315E-2</v>
      </c>
      <c r="U41" s="96">
        <f>'2'!AE42</f>
        <v>8.3333333333333329E-2</v>
      </c>
      <c r="V41" s="96">
        <f>'3'!J41</f>
        <v>0.67528275215882261</v>
      </c>
      <c r="W41" s="96">
        <f>'8'!P40</f>
        <v>0.44683916236457877</v>
      </c>
      <c r="X41" s="96">
        <f t="shared" ref="X41:X42" si="48">SUM(R41,T41,W41)/3</f>
        <v>0.39081280590480444</v>
      </c>
      <c r="Y41" s="96">
        <f t="shared" ref="Y41:Y42" si="49">SUM(S41,U41,W41)/3</f>
        <v>0.41496800934537287</v>
      </c>
      <c r="Z41" s="96">
        <f>'1'!AM42</f>
        <v>0.76075626876867486</v>
      </c>
      <c r="AA41" s="96">
        <f>'1'!AO42</f>
        <v>0.80732157953289274</v>
      </c>
      <c r="AB41" s="96">
        <f>'2'!AM42</f>
        <v>0.32682763262724052</v>
      </c>
      <c r="AC41" s="96">
        <f>'2'!AO42</f>
        <v>0.87495804340665984</v>
      </c>
      <c r="AD41" s="96">
        <f>'3'!M41</f>
        <v>0.39603478098669648</v>
      </c>
      <c r="AE41" s="96">
        <f>'8'!U40</f>
        <v>0.47915479165684055</v>
      </c>
      <c r="AF41" s="96">
        <f t="shared" ref="AF41:AF42" si="50">SUM(Z41,AB41,AE41)/3</f>
        <v>0.52224623101758538</v>
      </c>
      <c r="AG41" s="96">
        <f t="shared" ref="AG41:AG42" si="51">SUM(AA41,AC41,AE41)/3</f>
        <v>0.72047813819879769</v>
      </c>
      <c r="AH41" s="96">
        <f>'1'!AW42</f>
        <v>0.63833752843804559</v>
      </c>
      <c r="AI41" s="96">
        <f>'1'!AY42</f>
        <v>0.71149915244998774</v>
      </c>
      <c r="AJ41" s="96">
        <f>'2'!AW42</f>
        <v>0.36765388050274028</v>
      </c>
      <c r="AK41" s="96">
        <f>'2'!AY42</f>
        <v>0.88021285174419905</v>
      </c>
      <c r="AL41" s="96">
        <f>'3'!P41</f>
        <v>0.58022271599434583</v>
      </c>
      <c r="AM41" s="96">
        <f>'8'!Z40</f>
        <v>0.48968124858552631</v>
      </c>
      <c r="AN41" s="96">
        <f t="shared" ref="AN41:AN42" si="52">SUM(AH41,AJ41,AM41)/3</f>
        <v>0.49855755250877082</v>
      </c>
      <c r="AO41" s="96">
        <f t="shared" ref="AO41:AO42" si="53">SUM(AI41,AK41,AM41)/3</f>
        <v>0.69379775092657103</v>
      </c>
      <c r="AP41" s="96">
        <f>'1'!BG42</f>
        <v>0.64723135411426747</v>
      </c>
      <c r="AQ41" s="96">
        <f>'1'!BI42</f>
        <v>0.71880129278195626</v>
      </c>
      <c r="AR41" s="96">
        <f>'2'!BG42</f>
        <v>0.49274373626788426</v>
      </c>
      <c r="AS41" s="96">
        <f>'2'!BI42</f>
        <v>0.89257335406770544</v>
      </c>
      <c r="AT41" s="96">
        <f>'3'!S41</f>
        <v>0.53529641961596086</v>
      </c>
      <c r="AU41" s="96">
        <f>'8'!AE40</f>
        <v>0.50940646913482257</v>
      </c>
      <c r="AV41" s="96">
        <f t="shared" ref="AV41:AV42" si="54">SUM(AP41,AR41,AU41)/3</f>
        <v>0.54979385317232476</v>
      </c>
      <c r="AW41" s="96">
        <f t="shared" ref="AW41:AW42" si="55">SUM(AQ41,AS41,AU41)/3</f>
        <v>0.70692703866149476</v>
      </c>
      <c r="AX41" s="96">
        <f>'1'!BQ42</f>
        <v>0.82206590807585311</v>
      </c>
      <c r="AY41" s="96">
        <f>'1'!BS42</f>
        <v>0.85185718120408016</v>
      </c>
      <c r="AZ41" s="96">
        <f>'2'!BQ42</f>
        <v>0.48658651030793443</v>
      </c>
      <c r="BA41" s="96">
        <f>'2'!BS42</f>
        <v>0.89205964971662954</v>
      </c>
      <c r="BB41" s="96">
        <f>'3'!V41</f>
        <v>0.51298132354255366</v>
      </c>
      <c r="BC41" s="96">
        <f>'8'!AJ40</f>
        <v>0.49825392797805451</v>
      </c>
      <c r="BD41" s="96">
        <f t="shared" ref="BD41:BD42" si="56">SUM(AX41,AZ41,BC41)/3</f>
        <v>0.6023021154539473</v>
      </c>
      <c r="BE41" s="96">
        <f t="shared" ref="BE41:BE42" si="57">SUM(AY41,BA41,BC41)/3</f>
        <v>0.74739025296625472</v>
      </c>
      <c r="BF41" s="96">
        <f>'1'!CA42</f>
        <v>0.70670378585374505</v>
      </c>
      <c r="BG41" s="96">
        <f>'1'!CC42</f>
        <v>0.76621750283948475</v>
      </c>
      <c r="BH41" s="96">
        <f>'2'!CA42</f>
        <v>0.47145670915613475</v>
      </c>
      <c r="BI41" s="96">
        <f>'2'!CC42</f>
        <v>0.89076326589665134</v>
      </c>
      <c r="BJ41" s="96">
        <f>'3'!Y41</f>
        <v>0.51657039640667057</v>
      </c>
      <c r="BK41" s="96">
        <f>'8'!AO40</f>
        <v>0.55740059247220497</v>
      </c>
      <c r="BL41" s="96">
        <f t="shared" ref="BL41:BL42" si="58">SUM(BF41,BH41,BK41)/3</f>
        <v>0.57852036249402827</v>
      </c>
      <c r="BM41" s="96">
        <f t="shared" ref="BM41:BM42" si="59">SUM(BG41,BI41,BK41)/3</f>
        <v>0.73812712040278028</v>
      </c>
      <c r="BN41" s="96">
        <f>'1'!CK42</f>
        <v>0.65568876828212941</v>
      </c>
      <c r="BO41" s="96">
        <f>'1'!CM42</f>
        <v>0.72569263328563272</v>
      </c>
      <c r="BP41" s="96">
        <f>'2'!CK42</f>
        <v>0.37554333200007456</v>
      </c>
      <c r="BQ41" s="96">
        <f>'2'!CM42</f>
        <v>0.88114071128670146</v>
      </c>
      <c r="BR41" s="96">
        <f>'3'!AB41</f>
        <v>0.56114196036575481</v>
      </c>
      <c r="BS41" s="96">
        <f>'8'!AT40</f>
        <v>0.61870219115936487</v>
      </c>
      <c r="BT41" s="96">
        <f t="shared" ref="BT41:BT42" si="60">SUM(BN41,BP41,BS41)/3</f>
        <v>0.54997809714718959</v>
      </c>
      <c r="BU41" s="96">
        <f t="shared" ref="BU41:BU42" si="61">SUM(BO41,BQ41,BS41)/3</f>
        <v>0.74184517857723298</v>
      </c>
      <c r="BV41" s="96">
        <f>'1'!CU42</f>
        <v>0.84740496617962913</v>
      </c>
      <c r="BW41" s="96">
        <f>'1'!CW42</f>
        <v>0.86966164172892946</v>
      </c>
      <c r="BX41" s="96">
        <f>'2'!CU42</f>
        <v>0.3733965551204938</v>
      </c>
      <c r="BY41" s="96">
        <f>'2'!CW42</f>
        <v>0.88089073851861177</v>
      </c>
      <c r="BZ41" s="96">
        <f>'3'!AE41</f>
        <v>0.76696861046078713</v>
      </c>
      <c r="CA41" s="96">
        <f>'8'!AY40</f>
        <v>0.62118200210994678</v>
      </c>
      <c r="CB41" s="96">
        <f t="shared" ref="CB41:CB42" si="62">SUM(BV41,BX41,CA41)/3</f>
        <v>0.61399450780335652</v>
      </c>
      <c r="CC41" s="96">
        <f t="shared" ref="CC41:CC42" si="63">SUM(BW41,BY41,CA41)/3</f>
        <v>0.790578127452496</v>
      </c>
      <c r="CD41" s="96">
        <f>'1'!DE42</f>
        <v>0.78654863165528377</v>
      </c>
      <c r="CE41" s="96">
        <f>'1'!DG42</f>
        <v>0.82631632914283148</v>
      </c>
      <c r="CF41" s="96">
        <f>'2'!DE42</f>
        <v>0.51090442887730836</v>
      </c>
      <c r="CG41" s="96">
        <f>'2'!DG42</f>
        <v>0.89404470191177321</v>
      </c>
      <c r="CH41" s="96">
        <f>'3'!AH41</f>
        <v>0.58417267292382113</v>
      </c>
      <c r="CI41" s="96">
        <f>'8'!BD40</f>
        <v>0.60194437845108539</v>
      </c>
      <c r="CJ41" s="96">
        <f t="shared" ref="CJ41:CJ42" si="64">SUM(CD41,CF41,CI41)/3</f>
        <v>0.63313247966122588</v>
      </c>
      <c r="CK41" s="96">
        <f t="shared" ref="CK41:CK42" si="65">SUM(CE41,CG41,CI41)/3</f>
        <v>0.77410180316856325</v>
      </c>
    </row>
    <row r="42" spans="1:89">
      <c r="A42" s="273">
        <v>2018</v>
      </c>
      <c r="B42" s="96">
        <f>'1'!I43</f>
        <v>0.76440342409511886</v>
      </c>
      <c r="C42" s="96">
        <f>'1'!K43</f>
        <v>0.81003105535082986</v>
      </c>
      <c r="D42" s="96">
        <f>'2'!I43</f>
        <v>0.48283190913617491</v>
      </c>
      <c r="E42" s="96">
        <f>'2'!K43</f>
        <v>0.89174253503099499</v>
      </c>
      <c r="F42" s="96">
        <f>'3'!D42</f>
        <v>0.57870761058243958</v>
      </c>
      <c r="G42" s="96">
        <f>'8'!F41</f>
        <v>0.54843571450410611</v>
      </c>
      <c r="H42" s="96">
        <f t="shared" si="44"/>
        <v>0.59855701591179999</v>
      </c>
      <c r="I42" s="96">
        <f t="shared" si="45"/>
        <v>0.75006976829531036</v>
      </c>
      <c r="J42" s="96">
        <f>'1'!S43</f>
        <v>0.6534019021981553</v>
      </c>
      <c r="K42" s="96">
        <f>'1'!U43</f>
        <v>0.72383423344084896</v>
      </c>
      <c r="L42" s="96">
        <f>'2'!S43</f>
        <v>0.59027650388887609</v>
      </c>
      <c r="M42" s="96">
        <f>'2'!U43</f>
        <v>0.89981714978525296</v>
      </c>
      <c r="N42" s="96">
        <f>'3'!G42</f>
        <v>0.53879014196618735</v>
      </c>
      <c r="O42" s="96">
        <f>'8'!K41</f>
        <v>0.50162536592626472</v>
      </c>
      <c r="P42" s="96">
        <f t="shared" si="46"/>
        <v>0.58176792400443211</v>
      </c>
      <c r="Q42" s="96">
        <f t="shared" si="47"/>
        <v>0.70842558305078895</v>
      </c>
      <c r="R42" s="96">
        <f>'1'!AC43</f>
        <v>0.64620148117178478</v>
      </c>
      <c r="S42" s="96">
        <f>'1'!AE43</f>
        <v>0.71795864423782318</v>
      </c>
      <c r="T42" s="96">
        <f>'2'!AC43</f>
        <v>8.3333333333333315E-2</v>
      </c>
      <c r="U42" s="96">
        <f>'2'!AE43</f>
        <v>8.3333333333333329E-2</v>
      </c>
      <c r="V42" s="96">
        <f>'3'!J42</f>
        <v>0.62431887774530703</v>
      </c>
      <c r="W42" s="96">
        <f>'8'!P41</f>
        <v>0.46162321326997896</v>
      </c>
      <c r="X42" s="96">
        <f t="shared" si="48"/>
        <v>0.39705267592503235</v>
      </c>
      <c r="Y42" s="96">
        <f t="shared" si="49"/>
        <v>0.42097173028037854</v>
      </c>
      <c r="Z42" s="96">
        <f>'1'!AM43</f>
        <v>0.75294968259467854</v>
      </c>
      <c r="AA42" s="96">
        <f>'1'!AO43</f>
        <v>0.80149553926733363</v>
      </c>
      <c r="AB42" s="96">
        <f>'2'!AM43</f>
        <v>0.33156217442701141</v>
      </c>
      <c r="AC42" s="96">
        <f>'2'!AO43</f>
        <v>0.87561087530853332</v>
      </c>
      <c r="AD42" s="96">
        <f>'3'!M42</f>
        <v>0.50509149988353896</v>
      </c>
      <c r="AE42" s="96">
        <f>'8'!U41</f>
        <v>0.47576060397344988</v>
      </c>
      <c r="AF42" s="96">
        <f t="shared" si="50"/>
        <v>0.52009082033171328</v>
      </c>
      <c r="AG42" s="96">
        <f t="shared" si="51"/>
        <v>0.71762233951643895</v>
      </c>
      <c r="AH42" s="96">
        <f>'1'!AW43</f>
        <v>0.63593594581010848</v>
      </c>
      <c r="AI42" s="96">
        <f>'1'!AY43</f>
        <v>0.70951755378407577</v>
      </c>
      <c r="AJ42" s="96">
        <f>'2'!AW43</f>
        <v>0.37120916327913184</v>
      </c>
      <c r="AK42" s="96">
        <f>'2'!AY43</f>
        <v>0.88063412634245586</v>
      </c>
      <c r="AL42" s="96">
        <f>'3'!P42</f>
        <v>0.63770583482728294</v>
      </c>
      <c r="AM42" s="96">
        <f>'8'!Z41</f>
        <v>0.49642251736306042</v>
      </c>
      <c r="AN42" s="96">
        <f t="shared" si="52"/>
        <v>0.50118920881743356</v>
      </c>
      <c r="AO42" s="96">
        <f t="shared" si="53"/>
        <v>0.69552473249653068</v>
      </c>
      <c r="AP42" s="96">
        <f>'1'!BG43</f>
        <v>0.65730595697341332</v>
      </c>
      <c r="AQ42" s="96">
        <f>'1'!BI43</f>
        <v>0.72700460065476791</v>
      </c>
      <c r="AR42" s="96">
        <f>'2'!BG43</f>
        <v>0.49832502226499836</v>
      </c>
      <c r="AS42" s="96">
        <f>'2'!BI43</f>
        <v>0.8930323749744189</v>
      </c>
      <c r="AT42" s="96">
        <f>'3'!S42</f>
        <v>0.58866581269816176</v>
      </c>
      <c r="AU42" s="96">
        <f>'8'!AE41</f>
        <v>0.5298395883112178</v>
      </c>
      <c r="AV42" s="96">
        <f t="shared" si="54"/>
        <v>0.56182352251654322</v>
      </c>
      <c r="AW42" s="96">
        <f t="shared" si="55"/>
        <v>0.71662552131346813</v>
      </c>
      <c r="AX42" s="96">
        <f>'1'!BQ43</f>
        <v>0.82696960154942167</v>
      </c>
      <c r="AY42" s="96">
        <f>'1'!BS43</f>
        <v>0.85532930969178234</v>
      </c>
      <c r="AZ42" s="96">
        <f>'2'!BQ43</f>
        <v>0.49554042408980059</v>
      </c>
      <c r="BA42" s="96">
        <f>'2'!BS43</f>
        <v>0.89280413856385454</v>
      </c>
      <c r="BB42" s="96">
        <f>'3'!V42</f>
        <v>0.54176761367806803</v>
      </c>
      <c r="BC42" s="96">
        <f>'8'!AJ41</f>
        <v>0.51109149434177892</v>
      </c>
      <c r="BD42" s="96">
        <f t="shared" si="56"/>
        <v>0.61120050666033376</v>
      </c>
      <c r="BE42" s="96">
        <f t="shared" si="57"/>
        <v>0.75307498086580527</v>
      </c>
      <c r="BF42" s="96">
        <f>'1'!CA43</f>
        <v>0.70229590602504921</v>
      </c>
      <c r="BG42" s="96">
        <f>'1'!CC43</f>
        <v>0.76278449547456295</v>
      </c>
      <c r="BH42" s="96">
        <f>'2'!CA43</f>
        <v>0.47745272523754173</v>
      </c>
      <c r="BI42" s="96">
        <f>'2'!CC43</f>
        <v>0.89128297506362031</v>
      </c>
      <c r="BJ42" s="96">
        <f>'3'!Y42</f>
        <v>0.53159294113919009</v>
      </c>
      <c r="BK42" s="96">
        <f>'8'!AO41</f>
        <v>0.53466396142686901</v>
      </c>
      <c r="BL42" s="96">
        <f t="shared" si="58"/>
        <v>0.57147086422981996</v>
      </c>
      <c r="BM42" s="96">
        <f t="shared" si="59"/>
        <v>0.72957714398835083</v>
      </c>
      <c r="BN42" s="96">
        <f>'1'!CK43</f>
        <v>0.64730816321342666</v>
      </c>
      <c r="BO42" s="96">
        <f>'1'!CM43</f>
        <v>0.71886410805818057</v>
      </c>
      <c r="BP42" s="96">
        <f>'2'!CK43</f>
        <v>0.38153555602774242</v>
      </c>
      <c r="BQ42" s="96">
        <f>'2'!CM43</f>
        <v>0.88182885358631613</v>
      </c>
      <c r="BR42" s="96">
        <f>'3'!AB42</f>
        <v>0.53069476330476506</v>
      </c>
      <c r="BS42" s="96">
        <f>'8'!AT41</f>
        <v>0.62106314283393105</v>
      </c>
      <c r="BT42" s="96">
        <f t="shared" si="60"/>
        <v>0.54996895402503332</v>
      </c>
      <c r="BU42" s="96">
        <f t="shared" si="61"/>
        <v>0.74058536815947595</v>
      </c>
      <c r="BV42" s="96">
        <f>'1'!CU43</f>
        <v>0.83525452451691362</v>
      </c>
      <c r="BW42" s="96">
        <f>'1'!CW43</f>
        <v>0.86116643456874165</v>
      </c>
      <c r="BX42" s="96">
        <f>'2'!CU43</f>
        <v>0.37042045810660185</v>
      </c>
      <c r="BY42" s="96">
        <f>'2'!CW43</f>
        <v>0.88054112146244889</v>
      </c>
      <c r="BZ42" s="96">
        <f>'3'!AE42</f>
        <v>0.72407730860623698</v>
      </c>
      <c r="CA42" s="96">
        <f>'8'!AY41</f>
        <v>0.6233697646365377</v>
      </c>
      <c r="CB42" s="96">
        <f t="shared" si="62"/>
        <v>0.6096815824200178</v>
      </c>
      <c r="CC42" s="96">
        <f t="shared" si="63"/>
        <v>0.78835910688924271</v>
      </c>
      <c r="CD42" s="96">
        <f>'1'!DE43</f>
        <v>0.78470653971012716</v>
      </c>
      <c r="CE42" s="96">
        <f>'1'!DG43</f>
        <v>0.82497244189090346</v>
      </c>
      <c r="CF42" s="96">
        <f>'2'!DE43</f>
        <v>0.51854413747621153</v>
      </c>
      <c r="CG42" s="96">
        <f>'2'!DG43</f>
        <v>0.89464507021871076</v>
      </c>
      <c r="CH42" s="96">
        <f>'3'!AH42</f>
        <v>0.63768666719840905</v>
      </c>
      <c r="CI42" s="96">
        <f>'8'!BD41</f>
        <v>0.61454942787989519</v>
      </c>
      <c r="CJ42" s="96">
        <f t="shared" si="64"/>
        <v>0.63926670168874467</v>
      </c>
      <c r="CK42" s="96">
        <f t="shared" si="65"/>
        <v>0.77805564666316984</v>
      </c>
    </row>
    <row r="43" spans="1:89">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c r="CB43" s="96"/>
      <c r="CC43" s="96"/>
      <c r="CD43" s="96"/>
      <c r="CE43" s="96"/>
      <c r="CF43" s="96"/>
      <c r="CG43" s="96"/>
      <c r="CH43" s="96"/>
      <c r="CI43" s="96"/>
      <c r="CJ43" s="96"/>
      <c r="CK43" s="96"/>
    </row>
    <row r="44" spans="1:89" s="23" customFormat="1">
      <c r="B44" s="342" t="s">
        <v>616</v>
      </c>
      <c r="C44" s="342"/>
      <c r="D44" s="342"/>
      <c r="E44" s="342"/>
      <c r="F44" s="342"/>
      <c r="G44" s="342"/>
      <c r="H44" s="342"/>
      <c r="I44" s="342"/>
      <c r="J44" s="342"/>
      <c r="K44" s="342"/>
      <c r="L44" s="342"/>
      <c r="M44" s="342"/>
      <c r="N44" s="342"/>
      <c r="O44" s="342"/>
      <c r="P44" s="342"/>
      <c r="Q44" s="342"/>
      <c r="R44" s="342" t="s">
        <v>616</v>
      </c>
      <c r="S44" s="342"/>
      <c r="T44" s="342"/>
      <c r="U44" s="342"/>
      <c r="V44" s="342"/>
      <c r="W44" s="342"/>
      <c r="X44" s="342"/>
      <c r="Y44" s="342"/>
      <c r="Z44" s="342"/>
      <c r="AA44" s="342"/>
      <c r="AB44" s="342"/>
      <c r="AC44" s="342"/>
      <c r="AD44" s="342"/>
      <c r="AE44" s="342"/>
      <c r="AF44" s="342"/>
      <c r="AG44" s="342"/>
      <c r="AH44" s="342" t="s">
        <v>616</v>
      </c>
      <c r="AI44" s="342"/>
      <c r="AJ44" s="342"/>
      <c r="AK44" s="342"/>
      <c r="AL44" s="342"/>
      <c r="AM44" s="342"/>
      <c r="AN44" s="342"/>
      <c r="AO44" s="342"/>
      <c r="AP44" s="342"/>
      <c r="AQ44" s="342"/>
      <c r="AR44" s="342"/>
      <c r="AS44" s="342"/>
      <c r="AT44" s="342"/>
      <c r="AU44" s="342"/>
      <c r="AV44" s="342"/>
      <c r="AW44" s="342"/>
      <c r="AX44" s="342" t="s">
        <v>616</v>
      </c>
      <c r="AY44" s="342"/>
      <c r="AZ44" s="342"/>
      <c r="BA44" s="342"/>
      <c r="BB44" s="342"/>
      <c r="BC44" s="342"/>
      <c r="BD44" s="342"/>
      <c r="BE44" s="342"/>
      <c r="BF44" s="342"/>
      <c r="BG44" s="342"/>
      <c r="BH44" s="342"/>
      <c r="BI44" s="342"/>
      <c r="BJ44" s="342"/>
      <c r="BK44" s="342"/>
      <c r="BL44" s="342"/>
      <c r="BM44" s="342"/>
      <c r="BN44" s="342" t="s">
        <v>616</v>
      </c>
      <c r="BO44" s="342"/>
      <c r="BP44" s="342"/>
      <c r="BQ44" s="342"/>
      <c r="BR44" s="342"/>
      <c r="BS44" s="342"/>
      <c r="BT44" s="342"/>
      <c r="BU44" s="342"/>
      <c r="BV44" s="342"/>
      <c r="BW44" s="342"/>
      <c r="BX44" s="342"/>
      <c r="BY44" s="342"/>
      <c r="BZ44" s="342"/>
      <c r="CA44" s="342"/>
      <c r="CB44" s="342"/>
      <c r="CC44" s="342"/>
      <c r="CD44" s="342" t="s">
        <v>616</v>
      </c>
      <c r="CE44" s="342"/>
      <c r="CF44" s="342"/>
      <c r="CG44" s="342"/>
      <c r="CH44" s="342"/>
      <c r="CI44" s="342"/>
      <c r="CJ44" s="342"/>
      <c r="CK44" s="342"/>
    </row>
    <row r="45" spans="1:89">
      <c r="A45" s="273" t="s">
        <v>989</v>
      </c>
      <c r="B45" s="96">
        <f>B42-B5</f>
        <v>0.51213622430075278</v>
      </c>
      <c r="C45" s="96">
        <f t="shared" ref="C45:BN45" si="66">C42-C5</f>
        <v>0.48749893102208808</v>
      </c>
      <c r="D45" s="96">
        <f t="shared" si="66"/>
        <v>4.9652853508369343E-2</v>
      </c>
      <c r="E45" s="96">
        <f t="shared" si="66"/>
        <v>4.4991478349672986E-3</v>
      </c>
      <c r="F45" s="96">
        <f t="shared" si="66"/>
        <v>-4.2771007166097608E-2</v>
      </c>
      <c r="G45" s="96">
        <f t="shared" si="66"/>
        <v>-7.6445351766365577E-2</v>
      </c>
      <c r="H45" s="96">
        <f t="shared" si="66"/>
        <v>0.16178124201425226</v>
      </c>
      <c r="I45" s="96">
        <f t="shared" si="66"/>
        <v>0.1385175756968966</v>
      </c>
      <c r="J45" s="96">
        <f t="shared" si="66"/>
        <v>0.57006856886482205</v>
      </c>
      <c r="K45" s="96">
        <f t="shared" si="66"/>
        <v>0.64050090010751615</v>
      </c>
      <c r="L45" s="96">
        <f t="shared" si="66"/>
        <v>0.22419461432036192</v>
      </c>
      <c r="M45" s="96">
        <f t="shared" si="66"/>
        <v>1.9792249544080986E-2</v>
      </c>
      <c r="N45" s="96">
        <f t="shared" si="66"/>
        <v>0.16088212383869677</v>
      </c>
      <c r="O45" s="96">
        <f t="shared" si="66"/>
        <v>0.1262416298272962</v>
      </c>
      <c r="P45" s="96">
        <f t="shared" si="66"/>
        <v>0.30683493767082676</v>
      </c>
      <c r="Q45" s="96">
        <f t="shared" si="66"/>
        <v>0.26217825982629789</v>
      </c>
      <c r="R45" s="96">
        <f t="shared" si="66"/>
        <v>0.45053000170314605</v>
      </c>
      <c r="S45" s="96">
        <f t="shared" si="66"/>
        <v>0.46895054040625067</v>
      </c>
      <c r="T45" s="96">
        <f t="shared" si="66"/>
        <v>-0.22074951254894354</v>
      </c>
      <c r="U45" s="96">
        <f t="shared" si="66"/>
        <v>-0.78830030274889928</v>
      </c>
      <c r="V45" s="96">
        <f t="shared" si="66"/>
        <v>0.20606911497378466</v>
      </c>
      <c r="W45" s="96">
        <f t="shared" si="66"/>
        <v>6.907268054753174E-2</v>
      </c>
      <c r="X45" s="96">
        <f t="shared" si="66"/>
        <v>9.9617723233911437E-2</v>
      </c>
      <c r="Y45" s="96">
        <f t="shared" si="66"/>
        <v>-8.3425693931705569E-2</v>
      </c>
      <c r="Z45" s="96">
        <f t="shared" si="66"/>
        <v>0.48901421077977925</v>
      </c>
      <c r="AA45" s="96">
        <f t="shared" si="66"/>
        <v>0.46449804567600145</v>
      </c>
      <c r="AB45" s="96">
        <f t="shared" si="66"/>
        <v>1.2478174066598569E-3</v>
      </c>
      <c r="AC45" s="96">
        <f t="shared" si="66"/>
        <v>1.7084147420765028E-4</v>
      </c>
      <c r="AD45" s="96">
        <f t="shared" si="66"/>
        <v>-1.2495981174642568E-2</v>
      </c>
      <c r="AE45" s="96">
        <f t="shared" si="66"/>
        <v>-8.207106661367769E-2</v>
      </c>
      <c r="AF45" s="96">
        <f t="shared" si="66"/>
        <v>0.13606365385758712</v>
      </c>
      <c r="AG45" s="96">
        <f t="shared" si="66"/>
        <v>0.12753260684551049</v>
      </c>
      <c r="AH45" s="96">
        <f t="shared" si="66"/>
        <v>0.50923836016610935</v>
      </c>
      <c r="AI45" s="96">
        <f t="shared" si="66"/>
        <v>0.55871033513768698</v>
      </c>
      <c r="AJ45" s="96">
        <f t="shared" si="66"/>
        <v>-9.7477464197868735E-3</v>
      </c>
      <c r="AK45" s="96">
        <f t="shared" si="66"/>
        <v>-1.128881960104744E-3</v>
      </c>
      <c r="AL45" s="96">
        <f t="shared" si="66"/>
        <v>0.30880344212504357</v>
      </c>
      <c r="AM45" s="96">
        <f t="shared" si="66"/>
        <v>-9.9670260323403426E-4</v>
      </c>
      <c r="AN45" s="96">
        <f t="shared" si="66"/>
        <v>0.16616463704769618</v>
      </c>
      <c r="AO45" s="96">
        <f t="shared" si="66"/>
        <v>0.18552825019144936</v>
      </c>
      <c r="AP45" s="96">
        <f t="shared" si="66"/>
        <v>0.48879603556867096</v>
      </c>
      <c r="AQ45" s="96">
        <f t="shared" si="66"/>
        <v>0.51544634715111248</v>
      </c>
      <c r="AR45" s="96">
        <f t="shared" si="66"/>
        <v>0.11370093418813998</v>
      </c>
      <c r="AS45" s="96">
        <f t="shared" si="66"/>
        <v>1.0854218244908731E-2</v>
      </c>
      <c r="AT45" s="96">
        <f t="shared" si="66"/>
        <v>8.7680086437528226E-3</v>
      </c>
      <c r="AU45" s="96">
        <f t="shared" si="66"/>
        <v>-3.5416945460816196E-2</v>
      </c>
      <c r="AV45" s="96">
        <f t="shared" si="66"/>
        <v>0.18902667476533164</v>
      </c>
      <c r="AW45" s="96">
        <f t="shared" si="66"/>
        <v>0.16362787331173489</v>
      </c>
      <c r="AX45" s="96">
        <f t="shared" si="66"/>
        <v>0.57010263311208953</v>
      </c>
      <c r="AY45" s="96">
        <f t="shared" si="66"/>
        <v>0.52706802378711948</v>
      </c>
      <c r="AZ45" s="96">
        <f t="shared" si="66"/>
        <v>7.8244321939883121E-2</v>
      </c>
      <c r="BA45" s="96">
        <f t="shared" si="66"/>
        <v>7.1358419428985131E-3</v>
      </c>
      <c r="BB45" s="96">
        <f t="shared" si="66"/>
        <v>-0.2036679099593468</v>
      </c>
      <c r="BC45" s="96">
        <f t="shared" si="66"/>
        <v>-0.16216771616830472</v>
      </c>
      <c r="BD45" s="96">
        <f t="shared" si="66"/>
        <v>0.162059746294556</v>
      </c>
      <c r="BE45" s="96">
        <f t="shared" si="66"/>
        <v>0.12401204985390446</v>
      </c>
      <c r="BF45" s="96">
        <f t="shared" si="66"/>
        <v>0.48443713210426098</v>
      </c>
      <c r="BG45" s="96">
        <f t="shared" si="66"/>
        <v>0.48426009062389819</v>
      </c>
      <c r="BH45" s="96">
        <f t="shared" si="66"/>
        <v>4.5356698984310828E-2</v>
      </c>
      <c r="BI45" s="96">
        <f t="shared" si="66"/>
        <v>4.1446962639765106E-3</v>
      </c>
      <c r="BJ45" s="96">
        <f t="shared" si="66"/>
        <v>5.3930880825091121E-2</v>
      </c>
      <c r="BK45" s="96">
        <f t="shared" si="66"/>
        <v>-6.6789443784716185E-2</v>
      </c>
      <c r="BL45" s="96">
        <f t="shared" si="66"/>
        <v>0.15433479576795189</v>
      </c>
      <c r="BM45" s="96">
        <f t="shared" si="66"/>
        <v>0.14053844770105295</v>
      </c>
      <c r="BN45" s="96">
        <f t="shared" si="66"/>
        <v>0.3670021352118028</v>
      </c>
      <c r="BO45" s="96">
        <f t="shared" ref="BO45:CK45" si="67">BO42-BO5</f>
        <v>0.36194165405523238</v>
      </c>
      <c r="BP45" s="96">
        <f t="shared" si="67"/>
        <v>-0.16015082070129955</v>
      </c>
      <c r="BQ45" s="96">
        <f t="shared" si="67"/>
        <v>-1.4572552448260168E-2</v>
      </c>
      <c r="BR45" s="96">
        <f t="shared" si="67"/>
        <v>0.18150574230652616</v>
      </c>
      <c r="BS45" s="96">
        <f t="shared" si="67"/>
        <v>-8.8675099174911454E-2</v>
      </c>
      <c r="BT45" s="96">
        <f t="shared" si="67"/>
        <v>3.9392071778530546E-2</v>
      </c>
      <c r="BU45" s="96">
        <f t="shared" si="67"/>
        <v>8.6231334144020289E-2</v>
      </c>
      <c r="BV45" s="96">
        <f t="shared" si="67"/>
        <v>0.42760669028348092</v>
      </c>
      <c r="BW45" s="96">
        <f t="shared" si="67"/>
        <v>0.36224077014679762</v>
      </c>
      <c r="BX45" s="96">
        <f t="shared" si="67"/>
        <v>-0.33942119576857466</v>
      </c>
      <c r="BY45" s="96">
        <f t="shared" si="67"/>
        <v>-2.6454814648366409E-2</v>
      </c>
      <c r="BZ45" s="96">
        <f t="shared" si="67"/>
        <v>3.2944877890425883E-2</v>
      </c>
      <c r="CA45" s="96">
        <f t="shared" si="67"/>
        <v>-8.135082244823999E-2</v>
      </c>
      <c r="CB45" s="96">
        <f t="shared" si="67"/>
        <v>2.2782240222221084E-3</v>
      </c>
      <c r="CC45" s="96">
        <f t="shared" si="67"/>
        <v>8.4811711016730351E-2</v>
      </c>
      <c r="CD45" s="96">
        <f t="shared" si="67"/>
        <v>0.46689004757788727</v>
      </c>
      <c r="CE45" s="96">
        <f t="shared" si="67"/>
        <v>0.42393511178956655</v>
      </c>
      <c r="CF45" s="96">
        <f t="shared" si="67"/>
        <v>7.3040574379243162E-2</v>
      </c>
      <c r="CG45" s="96">
        <f t="shared" si="67"/>
        <v>6.2279917734066048E-3</v>
      </c>
      <c r="CH45" s="96">
        <f t="shared" si="67"/>
        <v>-2.5825735450291765E-2</v>
      </c>
      <c r="CI45" s="96">
        <f t="shared" si="67"/>
        <v>2.2674667858835207E-2</v>
      </c>
      <c r="CJ45" s="96">
        <f t="shared" si="67"/>
        <v>0.18753509660532192</v>
      </c>
      <c r="CK45" s="96">
        <f t="shared" si="67"/>
        <v>0.15094592380726946</v>
      </c>
    </row>
    <row r="46" spans="1:89">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row>
    <row r="47" spans="1:89">
      <c r="B47" s="273" t="s">
        <v>19</v>
      </c>
      <c r="R47" s="273" t="s">
        <v>290</v>
      </c>
      <c r="AH47" s="273" t="s">
        <v>290</v>
      </c>
      <c r="AX47" s="273" t="s">
        <v>290</v>
      </c>
      <c r="BN47" s="273" t="s">
        <v>290</v>
      </c>
      <c r="CD47" s="273" t="s">
        <v>290</v>
      </c>
    </row>
    <row r="48" spans="1:89">
      <c r="B48" s="273" t="s">
        <v>1235</v>
      </c>
    </row>
  </sheetData>
  <mergeCells count="11">
    <mergeCell ref="B2:I2"/>
    <mergeCell ref="J2:Q2"/>
    <mergeCell ref="AX2:BE2"/>
    <mergeCell ref="BF2:BM2"/>
    <mergeCell ref="BN2:BU2"/>
    <mergeCell ref="CD2:CK2"/>
    <mergeCell ref="AH2:AO2"/>
    <mergeCell ref="Z2:AG2"/>
    <mergeCell ref="R2:Y2"/>
    <mergeCell ref="AP2:AW2"/>
    <mergeCell ref="BV2:CC2"/>
  </mergeCells>
  <pageMargins left="0.70866141732283472" right="0.70866141732283472" top="0.74803149606299213" bottom="0.74803149606299213" header="0.31496062992125984" footer="0.31496062992125984"/>
  <pageSetup scale="75" orientation="landscape" r:id="rId1"/>
  <colBreaks count="5" manualBreakCount="5">
    <brk id="17" max="55" man="1"/>
    <brk id="33" max="55" man="1"/>
    <brk id="49" max="55" man="1"/>
    <brk id="65" max="55" man="1"/>
    <brk id="81" max="55" man="1"/>
  </colBreaks>
</worksheet>
</file>

<file path=xl/worksheets/sheet74.xml><?xml version="1.0" encoding="utf-8"?>
<worksheet xmlns="http://schemas.openxmlformats.org/spreadsheetml/2006/main" xmlns:r="http://schemas.openxmlformats.org/officeDocument/2006/relationships">
  <dimension ref="A1:CL48"/>
  <sheetViews>
    <sheetView view="pageBreakPreview" zoomScale="89" zoomScaleSheetLayoutView="89" workbookViewId="0">
      <pane xSplit="1" ySplit="4" topLeftCell="B23" activePane="bottomRight" state="frozen"/>
      <selection activeCell="B23" sqref="B23"/>
      <selection pane="topRight" activeCell="B23" sqref="B23"/>
      <selection pane="bottomLeft" activeCell="B23" sqref="B23"/>
      <selection pane="bottomRight" activeCell="D55" sqref="D55"/>
    </sheetView>
  </sheetViews>
  <sheetFormatPr defaultColWidth="8.875" defaultRowHeight="12.75"/>
  <cols>
    <col min="1" max="1" width="8.875" style="1"/>
    <col min="2" max="89" width="9.75" style="1" customWidth="1"/>
    <col min="90" max="16384" width="8.875" style="1"/>
  </cols>
  <sheetData>
    <row r="1" spans="1:90">
      <c r="B1" s="1" t="s">
        <v>783</v>
      </c>
      <c r="R1" s="1" t="s">
        <v>783</v>
      </c>
      <c r="AH1" s="1" t="s">
        <v>783</v>
      </c>
      <c r="AX1" s="1" t="s">
        <v>783</v>
      </c>
      <c r="BN1" s="1" t="s">
        <v>783</v>
      </c>
      <c r="CD1" s="1" t="s">
        <v>783</v>
      </c>
    </row>
    <row r="2" spans="1:90" s="273" customFormat="1" ht="12" customHeight="1">
      <c r="B2" s="367" t="s">
        <v>264</v>
      </c>
      <c r="C2" s="367"/>
      <c r="D2" s="367"/>
      <c r="E2" s="367"/>
      <c r="F2" s="367"/>
      <c r="G2" s="367"/>
      <c r="H2" s="367"/>
      <c r="I2" s="367"/>
      <c r="J2" s="367" t="s">
        <v>280</v>
      </c>
      <c r="K2" s="367"/>
      <c r="L2" s="367"/>
      <c r="M2" s="367"/>
      <c r="N2" s="367"/>
      <c r="O2" s="367"/>
      <c r="P2" s="367"/>
      <c r="Q2" s="367"/>
      <c r="R2" s="367" t="s">
        <v>281</v>
      </c>
      <c r="S2" s="367"/>
      <c r="T2" s="367"/>
      <c r="U2" s="367"/>
      <c r="V2" s="367"/>
      <c r="W2" s="367"/>
      <c r="X2" s="367"/>
      <c r="Y2" s="367"/>
      <c r="Z2" s="367" t="s">
        <v>282</v>
      </c>
      <c r="AA2" s="367"/>
      <c r="AB2" s="367"/>
      <c r="AC2" s="367"/>
      <c r="AD2" s="367"/>
      <c r="AE2" s="367"/>
      <c r="AF2" s="367"/>
      <c r="AG2" s="367"/>
      <c r="AH2" s="367" t="s">
        <v>283</v>
      </c>
      <c r="AI2" s="367"/>
      <c r="AJ2" s="367"/>
      <c r="AK2" s="367"/>
      <c r="AL2" s="367"/>
      <c r="AM2" s="367"/>
      <c r="AN2" s="367"/>
      <c r="AO2" s="367"/>
      <c r="AP2" s="367" t="s">
        <v>284</v>
      </c>
      <c r="AQ2" s="367"/>
      <c r="AR2" s="367"/>
      <c r="AS2" s="367"/>
      <c r="AT2" s="367"/>
      <c r="AU2" s="367"/>
      <c r="AV2" s="367"/>
      <c r="AW2" s="367"/>
      <c r="AX2" s="367" t="s">
        <v>285</v>
      </c>
      <c r="AY2" s="367"/>
      <c r="AZ2" s="367"/>
      <c r="BA2" s="367"/>
      <c r="BB2" s="367"/>
      <c r="BC2" s="367"/>
      <c r="BD2" s="367"/>
      <c r="BE2" s="367"/>
      <c r="BF2" s="367" t="s">
        <v>286</v>
      </c>
      <c r="BG2" s="367"/>
      <c r="BH2" s="367"/>
      <c r="BI2" s="367"/>
      <c r="BJ2" s="367"/>
      <c r="BK2" s="367"/>
      <c r="BL2" s="367"/>
      <c r="BM2" s="367"/>
      <c r="BN2" s="367" t="s">
        <v>287</v>
      </c>
      <c r="BO2" s="367"/>
      <c r="BP2" s="367"/>
      <c r="BQ2" s="367"/>
      <c r="BR2" s="367"/>
      <c r="BS2" s="367"/>
      <c r="BT2" s="367"/>
      <c r="BU2" s="367"/>
      <c r="BV2" s="367" t="s">
        <v>288</v>
      </c>
      <c r="BW2" s="367"/>
      <c r="BX2" s="367"/>
      <c r="BY2" s="367"/>
      <c r="BZ2" s="367"/>
      <c r="CA2" s="367"/>
      <c r="CB2" s="367"/>
      <c r="CC2" s="367"/>
      <c r="CD2" s="367" t="s">
        <v>289</v>
      </c>
      <c r="CE2" s="367"/>
      <c r="CF2" s="367"/>
      <c r="CG2" s="367"/>
      <c r="CH2" s="367"/>
      <c r="CI2" s="367"/>
      <c r="CJ2" s="367"/>
      <c r="CK2" s="367"/>
      <c r="CL2" s="264"/>
    </row>
    <row r="3" spans="1:90" s="277" customFormat="1" ht="63.75">
      <c r="B3" s="277" t="s">
        <v>1254</v>
      </c>
      <c r="C3" s="277" t="s">
        <v>1255</v>
      </c>
      <c r="D3" s="277" t="s">
        <v>23</v>
      </c>
      <c r="E3" s="277" t="s">
        <v>136</v>
      </c>
      <c r="F3" s="277" t="s">
        <v>486</v>
      </c>
      <c r="G3" s="277" t="s">
        <v>20</v>
      </c>
      <c r="H3" s="277" t="s">
        <v>21</v>
      </c>
      <c r="I3" s="277" t="s">
        <v>137</v>
      </c>
      <c r="J3" s="277" t="s">
        <v>1254</v>
      </c>
      <c r="K3" s="277" t="s">
        <v>1255</v>
      </c>
      <c r="L3" s="277" t="s">
        <v>23</v>
      </c>
      <c r="M3" s="277" t="s">
        <v>136</v>
      </c>
      <c r="N3" s="277" t="s">
        <v>486</v>
      </c>
      <c r="O3" s="277" t="s">
        <v>20</v>
      </c>
      <c r="P3" s="277" t="s">
        <v>21</v>
      </c>
      <c r="Q3" s="277" t="s">
        <v>137</v>
      </c>
      <c r="R3" s="277" t="s">
        <v>1254</v>
      </c>
      <c r="S3" s="277" t="s">
        <v>1255</v>
      </c>
      <c r="T3" s="277" t="s">
        <v>23</v>
      </c>
      <c r="U3" s="277" t="s">
        <v>136</v>
      </c>
      <c r="V3" s="277" t="s">
        <v>486</v>
      </c>
      <c r="W3" s="277" t="s">
        <v>20</v>
      </c>
      <c r="X3" s="277" t="s">
        <v>21</v>
      </c>
      <c r="Y3" s="277" t="s">
        <v>137</v>
      </c>
      <c r="Z3" s="277" t="s">
        <v>1254</v>
      </c>
      <c r="AA3" s="277" t="s">
        <v>1255</v>
      </c>
      <c r="AB3" s="277" t="s">
        <v>23</v>
      </c>
      <c r="AC3" s="277" t="s">
        <v>136</v>
      </c>
      <c r="AD3" s="277" t="s">
        <v>486</v>
      </c>
      <c r="AE3" s="277" t="s">
        <v>20</v>
      </c>
      <c r="AF3" s="277" t="s">
        <v>21</v>
      </c>
      <c r="AG3" s="277" t="s">
        <v>137</v>
      </c>
      <c r="AH3" s="277" t="s">
        <v>1254</v>
      </c>
      <c r="AI3" s="277" t="s">
        <v>1255</v>
      </c>
      <c r="AJ3" s="277" t="s">
        <v>23</v>
      </c>
      <c r="AK3" s="277" t="s">
        <v>136</v>
      </c>
      <c r="AL3" s="277" t="s">
        <v>486</v>
      </c>
      <c r="AM3" s="277" t="s">
        <v>20</v>
      </c>
      <c r="AN3" s="277" t="s">
        <v>21</v>
      </c>
      <c r="AO3" s="277" t="s">
        <v>137</v>
      </c>
      <c r="AP3" s="277" t="s">
        <v>1254</v>
      </c>
      <c r="AQ3" s="277" t="s">
        <v>1255</v>
      </c>
      <c r="AR3" s="277" t="s">
        <v>23</v>
      </c>
      <c r="AS3" s="277" t="s">
        <v>136</v>
      </c>
      <c r="AT3" s="277" t="s">
        <v>486</v>
      </c>
      <c r="AU3" s="277" t="s">
        <v>20</v>
      </c>
      <c r="AV3" s="277" t="s">
        <v>21</v>
      </c>
      <c r="AW3" s="277" t="s">
        <v>137</v>
      </c>
      <c r="AX3" s="277" t="s">
        <v>1254</v>
      </c>
      <c r="AY3" s="277" t="s">
        <v>1255</v>
      </c>
      <c r="AZ3" s="277" t="s">
        <v>23</v>
      </c>
      <c r="BA3" s="277" t="s">
        <v>136</v>
      </c>
      <c r="BB3" s="277" t="s">
        <v>486</v>
      </c>
      <c r="BC3" s="277" t="s">
        <v>20</v>
      </c>
      <c r="BD3" s="277" t="s">
        <v>21</v>
      </c>
      <c r="BE3" s="277" t="s">
        <v>137</v>
      </c>
      <c r="BF3" s="277" t="s">
        <v>1254</v>
      </c>
      <c r="BG3" s="277" t="s">
        <v>1255</v>
      </c>
      <c r="BH3" s="277" t="s">
        <v>23</v>
      </c>
      <c r="BI3" s="277" t="s">
        <v>136</v>
      </c>
      <c r="BJ3" s="277" t="s">
        <v>486</v>
      </c>
      <c r="BK3" s="277" t="s">
        <v>20</v>
      </c>
      <c r="BL3" s="277" t="s">
        <v>21</v>
      </c>
      <c r="BM3" s="277" t="s">
        <v>137</v>
      </c>
      <c r="BN3" s="277" t="s">
        <v>1254</v>
      </c>
      <c r="BO3" s="277" t="s">
        <v>1255</v>
      </c>
      <c r="BP3" s="277" t="s">
        <v>23</v>
      </c>
      <c r="BQ3" s="277" t="s">
        <v>136</v>
      </c>
      <c r="BR3" s="277" t="s">
        <v>486</v>
      </c>
      <c r="BS3" s="277" t="s">
        <v>20</v>
      </c>
      <c r="BT3" s="277" t="s">
        <v>21</v>
      </c>
      <c r="BU3" s="277" t="s">
        <v>137</v>
      </c>
      <c r="BV3" s="277" t="s">
        <v>1254</v>
      </c>
      <c r="BW3" s="277" t="s">
        <v>1255</v>
      </c>
      <c r="BX3" s="277" t="s">
        <v>23</v>
      </c>
      <c r="BY3" s="277" t="s">
        <v>136</v>
      </c>
      <c r="BZ3" s="277" t="s">
        <v>486</v>
      </c>
      <c r="CA3" s="277" t="s">
        <v>20</v>
      </c>
      <c r="CB3" s="277" t="s">
        <v>21</v>
      </c>
      <c r="CC3" s="277" t="s">
        <v>137</v>
      </c>
      <c r="CD3" s="277" t="s">
        <v>1254</v>
      </c>
      <c r="CE3" s="277" t="s">
        <v>1255</v>
      </c>
      <c r="CF3" s="277" t="s">
        <v>23</v>
      </c>
      <c r="CG3" s="277" t="s">
        <v>136</v>
      </c>
      <c r="CH3" s="277" t="s">
        <v>486</v>
      </c>
      <c r="CI3" s="277" t="s">
        <v>20</v>
      </c>
      <c r="CJ3" s="277" t="s">
        <v>21</v>
      </c>
      <c r="CK3" s="277" t="s">
        <v>137</v>
      </c>
    </row>
    <row r="4" spans="1:90" s="277" customFormat="1" ht="51" customHeight="1">
      <c r="B4" s="277" t="s">
        <v>77</v>
      </c>
      <c r="C4" s="277" t="s">
        <v>210</v>
      </c>
      <c r="D4" s="277" t="s">
        <v>78</v>
      </c>
      <c r="E4" s="277" t="s">
        <v>139</v>
      </c>
      <c r="F4" s="277" t="s">
        <v>79</v>
      </c>
      <c r="G4" s="277" t="s">
        <v>80</v>
      </c>
      <c r="H4" s="277" t="s">
        <v>770</v>
      </c>
      <c r="I4" s="277" t="s">
        <v>771</v>
      </c>
      <c r="J4" s="277" t="s">
        <v>82</v>
      </c>
      <c r="K4" s="277" t="s">
        <v>141</v>
      </c>
      <c r="L4" s="277" t="s">
        <v>83</v>
      </c>
      <c r="M4" s="277" t="s">
        <v>142</v>
      </c>
      <c r="N4" s="277" t="s">
        <v>84</v>
      </c>
      <c r="O4" s="277" t="s">
        <v>101</v>
      </c>
      <c r="P4" s="277" t="s">
        <v>776</v>
      </c>
      <c r="Q4" s="277" t="s">
        <v>777</v>
      </c>
      <c r="R4" s="277" t="s">
        <v>77</v>
      </c>
      <c r="S4" s="277" t="s">
        <v>210</v>
      </c>
      <c r="T4" s="277" t="s">
        <v>78</v>
      </c>
      <c r="U4" s="277" t="s">
        <v>139</v>
      </c>
      <c r="V4" s="277" t="s">
        <v>79</v>
      </c>
      <c r="W4" s="277" t="s">
        <v>80</v>
      </c>
      <c r="X4" s="277" t="s">
        <v>770</v>
      </c>
      <c r="Y4" s="277" t="s">
        <v>771</v>
      </c>
      <c r="Z4" s="277" t="s">
        <v>82</v>
      </c>
      <c r="AA4" s="277" t="s">
        <v>141</v>
      </c>
      <c r="AB4" s="277" t="s">
        <v>83</v>
      </c>
      <c r="AC4" s="277" t="s">
        <v>142</v>
      </c>
      <c r="AD4" s="277" t="s">
        <v>84</v>
      </c>
      <c r="AE4" s="277" t="s">
        <v>101</v>
      </c>
      <c r="AF4" s="277" t="s">
        <v>776</v>
      </c>
      <c r="AG4" s="277" t="s">
        <v>777</v>
      </c>
      <c r="AH4" s="277" t="s">
        <v>77</v>
      </c>
      <c r="AI4" s="277" t="s">
        <v>210</v>
      </c>
      <c r="AJ4" s="277" t="s">
        <v>78</v>
      </c>
      <c r="AK4" s="277" t="s">
        <v>139</v>
      </c>
      <c r="AL4" s="277" t="s">
        <v>79</v>
      </c>
      <c r="AM4" s="277" t="s">
        <v>80</v>
      </c>
      <c r="AN4" s="277" t="s">
        <v>770</v>
      </c>
      <c r="AO4" s="277" t="s">
        <v>771</v>
      </c>
      <c r="AP4" s="277" t="s">
        <v>82</v>
      </c>
      <c r="AQ4" s="277" t="s">
        <v>141</v>
      </c>
      <c r="AR4" s="277" t="s">
        <v>83</v>
      </c>
      <c r="AS4" s="277" t="s">
        <v>142</v>
      </c>
      <c r="AT4" s="277" t="s">
        <v>84</v>
      </c>
      <c r="AU4" s="277" t="s">
        <v>101</v>
      </c>
      <c r="AV4" s="277" t="s">
        <v>776</v>
      </c>
      <c r="AW4" s="277" t="s">
        <v>777</v>
      </c>
      <c r="AX4" s="277" t="s">
        <v>77</v>
      </c>
      <c r="AY4" s="277" t="s">
        <v>210</v>
      </c>
      <c r="AZ4" s="277" t="s">
        <v>78</v>
      </c>
      <c r="BA4" s="277" t="s">
        <v>139</v>
      </c>
      <c r="BB4" s="277" t="s">
        <v>79</v>
      </c>
      <c r="BC4" s="277" t="s">
        <v>80</v>
      </c>
      <c r="BD4" s="277" t="s">
        <v>770</v>
      </c>
      <c r="BE4" s="277" t="s">
        <v>771</v>
      </c>
      <c r="BF4" s="277" t="s">
        <v>82</v>
      </c>
      <c r="BG4" s="277" t="s">
        <v>141</v>
      </c>
      <c r="BH4" s="277" t="s">
        <v>83</v>
      </c>
      <c r="BI4" s="277" t="s">
        <v>142</v>
      </c>
      <c r="BJ4" s="277" t="s">
        <v>84</v>
      </c>
      <c r="BK4" s="277" t="s">
        <v>101</v>
      </c>
      <c r="BL4" s="277" t="s">
        <v>776</v>
      </c>
      <c r="BM4" s="277" t="s">
        <v>777</v>
      </c>
      <c r="BN4" s="277" t="s">
        <v>77</v>
      </c>
      <c r="BO4" s="277" t="s">
        <v>210</v>
      </c>
      <c r="BP4" s="277" t="s">
        <v>78</v>
      </c>
      <c r="BQ4" s="277" t="s">
        <v>139</v>
      </c>
      <c r="BR4" s="277" t="s">
        <v>79</v>
      </c>
      <c r="BS4" s="277" t="s">
        <v>80</v>
      </c>
      <c r="BT4" s="277" t="s">
        <v>770</v>
      </c>
      <c r="BU4" s="277" t="s">
        <v>771</v>
      </c>
      <c r="BV4" s="277" t="s">
        <v>82</v>
      </c>
      <c r="BW4" s="277" t="s">
        <v>141</v>
      </c>
      <c r="BX4" s="277" t="s">
        <v>83</v>
      </c>
      <c r="BY4" s="277" t="s">
        <v>142</v>
      </c>
      <c r="BZ4" s="277" t="s">
        <v>84</v>
      </c>
      <c r="CA4" s="277" t="s">
        <v>101</v>
      </c>
      <c r="CB4" s="277" t="s">
        <v>776</v>
      </c>
      <c r="CC4" s="277" t="s">
        <v>777</v>
      </c>
      <c r="CD4" s="277" t="s">
        <v>77</v>
      </c>
      <c r="CE4" s="277" t="s">
        <v>210</v>
      </c>
      <c r="CF4" s="277" t="s">
        <v>78</v>
      </c>
      <c r="CG4" s="277" t="s">
        <v>139</v>
      </c>
      <c r="CH4" s="277" t="s">
        <v>79</v>
      </c>
      <c r="CI4" s="277" t="s">
        <v>80</v>
      </c>
      <c r="CJ4" s="277" t="s">
        <v>770</v>
      </c>
      <c r="CK4" s="277" t="s">
        <v>771</v>
      </c>
    </row>
    <row r="5" spans="1:90">
      <c r="A5" s="1">
        <v>1981</v>
      </c>
      <c r="B5" s="96">
        <f>'1'!I6</f>
        <v>0.25226719979436601</v>
      </c>
      <c r="C5" s="96">
        <f>'1'!K6</f>
        <v>0.32253212432874179</v>
      </c>
      <c r="D5" s="96">
        <f>'2'!I6</f>
        <v>0.43317905562780556</v>
      </c>
      <c r="E5" s="96">
        <f>'2'!K6</f>
        <v>0.88724338719602769</v>
      </c>
      <c r="F5" s="96">
        <f>'3'!D5</f>
        <v>0.62147861774853719</v>
      </c>
      <c r="G5" s="96">
        <f>'8'!F4</f>
        <v>0.62488106627047169</v>
      </c>
      <c r="H5" s="96">
        <f>SUM(0.2*B5,0.1*D5,0.4*F5,0.3*G5)</f>
        <v>0.52982711250221015</v>
      </c>
      <c r="I5" s="96">
        <f>SUM(0.2*C5,0.1*E5,0.4*F5,0.3*G5)</f>
        <v>0.58928653056590752</v>
      </c>
      <c r="J5" s="96">
        <f>'1'!S6</f>
        <v>8.3333333333333301E-2</v>
      </c>
      <c r="K5" s="96">
        <f>'1'!U6</f>
        <v>8.3333333333332774E-2</v>
      </c>
      <c r="L5" s="96">
        <f>'2'!S6</f>
        <v>0.36608188956851417</v>
      </c>
      <c r="M5" s="96">
        <f>'2'!U6</f>
        <v>0.88002490024117197</v>
      </c>
      <c r="N5" s="96">
        <f>'3'!G5</f>
        <v>0.37790801812749059</v>
      </c>
      <c r="O5" s="96">
        <f>'8'!K4</f>
        <v>0.37538373609896852</v>
      </c>
      <c r="P5" s="96">
        <f>SUM(0.2*J5,0.1*L5,0.4*N5,0.3*O5)</f>
        <v>0.31705318370420488</v>
      </c>
      <c r="Q5" s="96">
        <f>SUM(0.2*K5,0.1*M5,0.4*N5,0.3*O5)</f>
        <v>0.36844748477147055</v>
      </c>
      <c r="R5" s="96">
        <f>'1'!AC6</f>
        <v>0.19567147946863875</v>
      </c>
      <c r="S5" s="96">
        <f>'1'!AE6</f>
        <v>0.24900810383157251</v>
      </c>
      <c r="T5" s="96">
        <f>'2'!AC6</f>
        <v>0.30408284588227685</v>
      </c>
      <c r="U5" s="96">
        <f>'2'!AE6</f>
        <v>0.87163363608223265</v>
      </c>
      <c r="V5" s="96">
        <f>'3'!J5</f>
        <v>0.41824976277152237</v>
      </c>
      <c r="W5" s="96">
        <f>'8'!P4</f>
        <v>0.39255053272244722</v>
      </c>
      <c r="X5" s="96">
        <f>SUM(0.2*R5,0.1*T5,0.4*V5,0.3*W5)</f>
        <v>0.35460764540729856</v>
      </c>
      <c r="Y5" s="96">
        <f>SUM(0.2*S5,0.1*U5,0.4*V5,0.3*W5)</f>
        <v>0.42203004929988086</v>
      </c>
      <c r="Z5" s="96">
        <f>'1'!AM6</f>
        <v>0.26393547181489929</v>
      </c>
      <c r="AA5" s="96">
        <f>'1'!AO6</f>
        <v>0.33699749359133219</v>
      </c>
      <c r="AB5" s="96">
        <f>'2'!AM6</f>
        <v>0.33031435702035156</v>
      </c>
      <c r="AC5" s="96">
        <f>'2'!AO6</f>
        <v>0.87544003383432567</v>
      </c>
      <c r="AD5" s="96">
        <f>'3'!M5</f>
        <v>0.51758748105818153</v>
      </c>
      <c r="AE5" s="96">
        <f>'8'!U4</f>
        <v>0.55783167058712757</v>
      </c>
      <c r="AF5" s="96">
        <f>SUM(0.2*Z5,0.1*AB5,0.4*AD5,0.3*AE5)</f>
        <v>0.46020302366442589</v>
      </c>
      <c r="AG5" s="96">
        <f>SUM(0.2*AA5,0.1*AC5,0.4*AD5,0.3*AE5)</f>
        <v>0.52932799570110989</v>
      </c>
      <c r="AH5" s="96">
        <f>'1'!AW6</f>
        <v>0.12669758564399911</v>
      </c>
      <c r="AI5" s="96">
        <f>'1'!AY6</f>
        <v>0.15080721864638874</v>
      </c>
      <c r="AJ5" s="96">
        <f>'2'!AW6</f>
        <v>0.38095690969891871</v>
      </c>
      <c r="AK5" s="96">
        <f>'2'!AY6</f>
        <v>0.8817630083025606</v>
      </c>
      <c r="AL5" s="96">
        <f>'3'!P5</f>
        <v>0.32890239270223937</v>
      </c>
      <c r="AM5" s="96">
        <f>'8'!Z4</f>
        <v>0.49741921996629446</v>
      </c>
      <c r="AN5" s="96">
        <f>SUM(0.2*AH5,0.1*AJ5,0.4*AL5,0.3*AM5)</f>
        <v>0.34422193116947575</v>
      </c>
      <c r="AO5" s="96">
        <f>SUM(0.2*AI5,0.1*AK5,0.4*AL5,0.3*AM5)</f>
        <v>0.39912446763031784</v>
      </c>
      <c r="AP5" s="96">
        <f>'1'!BG6</f>
        <v>0.16850992140474236</v>
      </c>
      <c r="AQ5" s="96">
        <f>'1'!BI6</f>
        <v>0.21155825350365545</v>
      </c>
      <c r="AR5" s="96">
        <f>'2'!BG6</f>
        <v>0.38462408807685838</v>
      </c>
      <c r="AS5" s="96">
        <f>'2'!BI6</f>
        <v>0.88217815672951017</v>
      </c>
      <c r="AT5" s="96">
        <f>'3'!S5</f>
        <v>0.57989780405440894</v>
      </c>
      <c r="AU5" s="96">
        <f>'8'!AE4</f>
        <v>0.565256533772034</v>
      </c>
      <c r="AV5" s="96">
        <f>SUM(0.2*AP5,0.1*AR5,0.4*AT5,0.3*AU5)</f>
        <v>0.47370047484200806</v>
      </c>
      <c r="AW5" s="96">
        <f>SUM(0.2*AQ5,0.1*AS5,0.4*AT5,0.3*AU5)</f>
        <v>0.53206554812705587</v>
      </c>
      <c r="AX5" s="96">
        <f>'1'!BQ6</f>
        <v>0.2568669684373322</v>
      </c>
      <c r="AY5" s="96">
        <f>'1'!BS6</f>
        <v>0.3282612859046628</v>
      </c>
      <c r="AZ5" s="96">
        <f>'2'!BQ6</f>
        <v>0.41729610214991747</v>
      </c>
      <c r="BA5" s="96">
        <f>'2'!BS6</f>
        <v>0.88566829662095603</v>
      </c>
      <c r="BB5" s="96">
        <f>'3'!V5</f>
        <v>0.74543552363741483</v>
      </c>
      <c r="BC5" s="96">
        <f>'8'!AJ4</f>
        <v>0.67325921051008364</v>
      </c>
      <c r="BD5" s="96">
        <f>SUM(0.2*AX5,0.1*AZ5,0.4*BB5,0.3*BC5)</f>
        <v>0.59325497651044923</v>
      </c>
      <c r="BE5" s="96">
        <f>SUM(0.2*AY5,0.1*BA5,0.4*BB5,0.3*BC5)</f>
        <v>0.65437105945101914</v>
      </c>
      <c r="BF5" s="96">
        <f>'1'!CA6</f>
        <v>0.2178587739207882</v>
      </c>
      <c r="BG5" s="96">
        <f>'1'!CC6</f>
        <v>0.27852440485066476</v>
      </c>
      <c r="BH5" s="96">
        <f>'2'!CA6</f>
        <v>0.4320960262532309</v>
      </c>
      <c r="BI5" s="96">
        <f>'2'!CC6</f>
        <v>0.8871382787996438</v>
      </c>
      <c r="BJ5" s="96">
        <f>'3'!Y5</f>
        <v>0.47766206031409897</v>
      </c>
      <c r="BK5" s="96">
        <f>'8'!AO4</f>
        <v>0.60145340521158519</v>
      </c>
      <c r="BL5" s="96">
        <f>SUM(0.2*BF5,0.1*BH5,0.4*BJ5,0.3*BK5)</f>
        <v>0.45828220309859585</v>
      </c>
      <c r="BM5" s="96">
        <f>SUM(0.2*BG5,0.1*BI5,0.4*BJ5,0.3*BK5)</f>
        <v>0.51591955453921257</v>
      </c>
      <c r="BN5" s="96">
        <f>'1'!CK6</f>
        <v>0.28030602800162385</v>
      </c>
      <c r="BO5" s="96">
        <f>'1'!CM6</f>
        <v>0.3569224540029482</v>
      </c>
      <c r="BP5" s="96">
        <f>'2'!CK6</f>
        <v>0.54168637672904196</v>
      </c>
      <c r="BQ5" s="96">
        <f>'2'!CM6</f>
        <v>0.8964014060345763</v>
      </c>
      <c r="BR5" s="96">
        <f>'3'!AB5</f>
        <v>0.3491890209982389</v>
      </c>
      <c r="BS5" s="96">
        <f>'8'!AT4</f>
        <v>0.7097382420088425</v>
      </c>
      <c r="BT5" s="96">
        <f>SUM(0.2*BN5,0.1*BP5,0.4*BR5,0.3*BS5)</f>
        <v>0.46282692427517724</v>
      </c>
      <c r="BU5" s="96">
        <f>SUM(0.2*BO5,0.1*BQ5,0.4*BR5,0.3*BS5)</f>
        <v>0.51362171240599552</v>
      </c>
      <c r="BV5" s="96">
        <f>'1'!CU6</f>
        <v>0.4076478342334327</v>
      </c>
      <c r="BW5" s="96">
        <f>'1'!CW6</f>
        <v>0.49892566442194403</v>
      </c>
      <c r="BX5" s="96">
        <f>'2'!CU6</f>
        <v>0.7098416538751765</v>
      </c>
      <c r="BY5" s="96">
        <f>'2'!CW6</f>
        <v>0.9069959361108153</v>
      </c>
      <c r="BZ5" s="96">
        <f>'3'!AE5</f>
        <v>0.6911324307158111</v>
      </c>
      <c r="CA5" s="96">
        <f>'8'!AY4</f>
        <v>0.70472058708477769</v>
      </c>
      <c r="CB5" s="96">
        <f>SUM(0.2*BV5,0.1*BX5,0.4*BZ5,0.3*CA5)</f>
        <v>0.64038288064596194</v>
      </c>
      <c r="CC5" s="96">
        <f>SUM(0.2*BW5,0.1*BY5,0.4*BZ5,0.3*CA5)</f>
        <v>0.67835387490722809</v>
      </c>
      <c r="CD5" s="96">
        <f>'1'!DE6</f>
        <v>0.31781649213223989</v>
      </c>
      <c r="CE5" s="96">
        <f>'1'!DG6</f>
        <v>0.40103733010133691</v>
      </c>
      <c r="CF5" s="96">
        <f>'2'!DE6</f>
        <v>0.44550356309696837</v>
      </c>
      <c r="CG5" s="96">
        <f>'2'!DG6</f>
        <v>0.88841707844530415</v>
      </c>
      <c r="CH5" s="96">
        <f>'3'!AH5</f>
        <v>0.66351240264870082</v>
      </c>
      <c r="CI5" s="96">
        <f>'8'!BD4</f>
        <v>0.59187476002105999</v>
      </c>
      <c r="CJ5" s="96">
        <f>SUM(0.2*CD5,0.1*CF5,0.4*CH5,0.3*CI5)</f>
        <v>0.55108104380194312</v>
      </c>
      <c r="CK5" s="96">
        <f>SUM(0.2*CE5,0.1*CG5,0.4*CH5,0.3*CI5)</f>
        <v>0.61201656293059625</v>
      </c>
    </row>
    <row r="6" spans="1:90">
      <c r="A6" s="1">
        <v>1982</v>
      </c>
      <c r="B6" s="96">
        <f>'1'!I7</f>
        <v>0.21931621716759123</v>
      </c>
      <c r="C6" s="96">
        <f>'1'!K7</f>
        <v>0.28043105545873415</v>
      </c>
      <c r="D6" s="96">
        <f>'2'!I7</f>
        <v>0.42543003979917798</v>
      </c>
      <c r="E6" s="96">
        <f>'2'!K7</f>
        <v>0.88648406624640352</v>
      </c>
      <c r="F6" s="96">
        <f>'3'!D6</f>
        <v>0.6139734220082611</v>
      </c>
      <c r="G6" s="96">
        <f>'8'!F5</f>
        <v>0.59207747925713405</v>
      </c>
      <c r="H6" s="96">
        <f t="shared" ref="H6:H34" si="0">SUM(0.2*B6,0.1*D6,0.4*F6,0.3*G6)</f>
        <v>0.50961885999388068</v>
      </c>
      <c r="I6" s="96">
        <f t="shared" ref="I6:I34" si="1">SUM(0.2*C6,0.1*E6,0.4*F6,0.3*G6)</f>
        <v>0.56794723029683181</v>
      </c>
      <c r="J6" s="96">
        <f>'1'!S7</f>
        <v>8.6283572289789903E-2</v>
      </c>
      <c r="K6" s="96">
        <f>'1'!U7</f>
        <v>8.8081424209872139E-2</v>
      </c>
      <c r="L6" s="96">
        <f>'2'!S7</f>
        <v>0.35903032170486227</v>
      </c>
      <c r="M6" s="96">
        <f>'2'!U7</f>
        <v>0.87916873304873511</v>
      </c>
      <c r="N6" s="96">
        <f>'3'!G6</f>
        <v>0.33492988053743422</v>
      </c>
      <c r="O6" s="96">
        <f>'8'!K5</f>
        <v>0.37683754244363771</v>
      </c>
      <c r="P6" s="96">
        <f t="shared" ref="P6:P34" si="2">SUM(0.2*J6,0.1*L6,0.4*N6,0.3*O6)</f>
        <v>0.3001829615765092</v>
      </c>
      <c r="Q6" s="96">
        <f t="shared" ref="Q6:Q34" si="3">SUM(0.2*K6,0.1*M6,0.4*N6,0.3*O6)</f>
        <v>0.35255637309491294</v>
      </c>
      <c r="R6" s="96">
        <f>'1'!AC7</f>
        <v>0.17704144722856729</v>
      </c>
      <c r="S6" s="96">
        <f>'1'!AE7</f>
        <v>0.22348370090886935</v>
      </c>
      <c r="T6" s="96">
        <f>'2'!AC7</f>
        <v>0.30485719227136648</v>
      </c>
      <c r="U6" s="96">
        <f>'2'!AE7</f>
        <v>0.87175234287415093</v>
      </c>
      <c r="V6" s="96">
        <f>'3'!J6</f>
        <v>0.5556396130476593</v>
      </c>
      <c r="W6" s="96">
        <f>'8'!P5</f>
        <v>0.4538885617275274</v>
      </c>
      <c r="X6" s="96">
        <f t="shared" ref="X6:X34" si="4">SUM(0.2*R6,0.1*T6,0.4*V6,0.3*W6)</f>
        <v>0.42431642241017203</v>
      </c>
      <c r="Y6" s="96">
        <f t="shared" ref="Y6:Y34" si="5">SUM(0.2*S6,0.1*U6,0.4*V6,0.3*W6)</f>
        <v>0.49029438820651089</v>
      </c>
      <c r="Z6" s="96">
        <f>'1'!AM7</f>
        <v>0.25065996235113414</v>
      </c>
      <c r="AA6" s="96">
        <f>'1'!AO7</f>
        <v>0.32052195469479516</v>
      </c>
      <c r="AB6" s="96">
        <f>'2'!AM7</f>
        <v>0.32558454079920413</v>
      </c>
      <c r="AC6" s="96">
        <f>'2'!AO7</f>
        <v>0.87478453280866264</v>
      </c>
      <c r="AD6" s="96">
        <f>'3'!M6</f>
        <v>0.49947613482415631</v>
      </c>
      <c r="AE6" s="96">
        <f>'8'!U5</f>
        <v>0.5750031828436768</v>
      </c>
      <c r="AF6" s="96">
        <f t="shared" ref="AF6:AF34" si="6">SUM(0.2*Z6,0.1*AB6,0.4*AD6,0.3*AE6)</f>
        <v>0.4549818553329128</v>
      </c>
      <c r="AG6" s="96">
        <f t="shared" ref="AG6:AG34" si="7">SUM(0.2*AA6,0.1*AC6,0.4*AD6,0.3*AE6)</f>
        <v>0.52387425300259094</v>
      </c>
      <c r="AH6" s="96">
        <f>'1'!AW7</f>
        <v>0.12214141458307244</v>
      </c>
      <c r="AI6" s="96">
        <f>'1'!AY7</f>
        <v>0.14394247530208673</v>
      </c>
      <c r="AJ6" s="96">
        <f>'2'!AW7</f>
        <v>0.36968229137589903</v>
      </c>
      <c r="AK6" s="96">
        <f>'2'!AY7</f>
        <v>0.88045384435798624</v>
      </c>
      <c r="AL6" s="96">
        <f>'3'!P6</f>
        <v>0.33506270357822354</v>
      </c>
      <c r="AM6" s="96">
        <f>'8'!Z5</f>
        <v>0.4551016706784759</v>
      </c>
      <c r="AN6" s="96">
        <f t="shared" ref="AN6:AN34" si="8">SUM(0.2*AH6,0.1*AJ6,0.4*AL6,0.3*AM6)</f>
        <v>0.33195209468903658</v>
      </c>
      <c r="AO6" s="96">
        <f t="shared" ref="AO6:AO34" si="9">SUM(0.2*AI6,0.1*AK6,0.4*AL6,0.3*AM6)</f>
        <v>0.38738946213104813</v>
      </c>
      <c r="AP6" s="96">
        <f>'1'!BG7</f>
        <v>0.14229894764441897</v>
      </c>
      <c r="AQ6" s="96">
        <f>'1'!BI7</f>
        <v>0.17393914493949902</v>
      </c>
      <c r="AR6" s="96">
        <f>'2'!BG7</f>
        <v>0.38302315772469142</v>
      </c>
      <c r="AS6" s="96">
        <f>'2'!BI7</f>
        <v>0.88199754595004098</v>
      </c>
      <c r="AT6" s="96">
        <f>'3'!S6</f>
        <v>0.61051503411282793</v>
      </c>
      <c r="AU6" s="96">
        <f>'8'!AE5</f>
        <v>0.55694596648753647</v>
      </c>
      <c r="AV6" s="96">
        <f t="shared" ref="AV6:AV34" si="10">SUM(0.2*AP6,0.1*AR6,0.4*AT6,0.3*AU6)</f>
        <v>0.47805190889274507</v>
      </c>
      <c r="AW6" s="96">
        <f t="shared" ref="AW6:AW34" si="11">SUM(0.2*AQ6,0.1*AS6,0.4*AT6,0.3*AU6)</f>
        <v>0.53427738717429607</v>
      </c>
      <c r="AX6" s="96">
        <f>'1'!BQ7</f>
        <v>0.22563885550166726</v>
      </c>
      <c r="AY6" s="96">
        <f>'1'!BS7</f>
        <v>0.288657717069981</v>
      </c>
      <c r="AZ6" s="96">
        <f>'2'!BQ7</f>
        <v>0.4144722171417311</v>
      </c>
      <c r="BA6" s="96">
        <f>'2'!BS7</f>
        <v>0.88538042939051675</v>
      </c>
      <c r="BB6" s="96">
        <f>'3'!V6</f>
        <v>0.71842297061847804</v>
      </c>
      <c r="BC6" s="96">
        <f>'8'!AJ5</f>
        <v>0.62294543865260066</v>
      </c>
      <c r="BD6" s="96">
        <f t="shared" ref="BD6:BD34" si="12">SUM(0.2*AX6,0.1*AZ6,0.4*BB6,0.3*BC6)</f>
        <v>0.560827812657678</v>
      </c>
      <c r="BE6" s="96">
        <f t="shared" ref="BE6:BE34" si="13">SUM(0.2*AY6,0.1*BA6,0.4*BB6,0.3*BC6)</f>
        <v>0.62052240619621934</v>
      </c>
      <c r="BF6" s="96">
        <f>'1'!CA7</f>
        <v>0.21580145158131159</v>
      </c>
      <c r="BG6" s="96">
        <f>'1'!CC7</f>
        <v>0.27582634926072191</v>
      </c>
      <c r="BH6" s="96">
        <f>'2'!CA7</f>
        <v>0.42550858262881514</v>
      </c>
      <c r="BI6" s="96">
        <f>'2'!CC7</f>
        <v>0.88649184855490959</v>
      </c>
      <c r="BJ6" s="96">
        <f>'3'!Y6</f>
        <v>0.49104826719533634</v>
      </c>
      <c r="BK6" s="96">
        <f>'8'!AO5</f>
        <v>0.61556341302274464</v>
      </c>
      <c r="BL6" s="96">
        <f t="shared" ref="BL6:BL34" si="14">SUM(0.2*BF6,0.1*BH6,0.4*BJ6,0.3*BK6)</f>
        <v>0.46679947936410177</v>
      </c>
      <c r="BM6" s="96">
        <f t="shared" ref="BM6:BM34" si="15">SUM(0.2*BG6,0.1*BI6,0.4*BJ6,0.3*BK6)</f>
        <v>0.52490278549259328</v>
      </c>
      <c r="BN6" s="96">
        <f>'1'!CK7</f>
        <v>0.23266366509923009</v>
      </c>
      <c r="BO6" s="96">
        <f>'1'!CM7</f>
        <v>0.29771393068481156</v>
      </c>
      <c r="BP6" s="96">
        <f>'2'!CK7</f>
        <v>0.52857354244700361</v>
      </c>
      <c r="BQ6" s="96">
        <f>'2'!CM7</f>
        <v>0.89541742954469639</v>
      </c>
      <c r="BR6" s="96">
        <f>'3'!AB6</f>
        <v>0.50437175729481698</v>
      </c>
      <c r="BS6" s="96">
        <f>'8'!AT5</f>
        <v>0.75198737199259313</v>
      </c>
      <c r="BT6" s="96">
        <f t="shared" ref="BT6:BT34" si="16">SUM(0.2*BN6,0.1*BP6,0.4*BR6,0.3*BS6)</f>
        <v>0.52673500178025112</v>
      </c>
      <c r="BU6" s="96">
        <f t="shared" ref="BU6:BU34" si="17">SUM(0.2*BO6,0.1*BQ6,0.4*BR6,0.3*BS6)</f>
        <v>0.57642944360713666</v>
      </c>
      <c r="BV6" s="96">
        <f>'1'!CU7</f>
        <v>0.37353666853620487</v>
      </c>
      <c r="BW6" s="96">
        <f>'1'!CW7</f>
        <v>0.46295111560345176</v>
      </c>
      <c r="BX6" s="96">
        <f>'2'!CU7</f>
        <v>0.70251516293443661</v>
      </c>
      <c r="BY6" s="96">
        <f>'2'!CW7</f>
        <v>0.90659716688674419</v>
      </c>
      <c r="BZ6" s="96">
        <f>'3'!AE6</f>
        <v>0.69813810529421472</v>
      </c>
      <c r="CA6" s="96">
        <f>'8'!AY5</f>
        <v>0.63762358633101046</v>
      </c>
      <c r="CB6" s="96">
        <f t="shared" ref="CB6:CB34" si="18">SUM(0.2*BV6,0.1*BX6,0.4*BZ6,0.3*CA6)</f>
        <v>0.61550116801767363</v>
      </c>
      <c r="CC6" s="96">
        <f t="shared" ref="CC6:CC34" si="19">SUM(0.2*BW6,0.1*BY6,0.4*BZ6,0.3*CA6)</f>
        <v>0.65379225782635375</v>
      </c>
      <c r="CD6" s="96">
        <f>'1'!DE7</f>
        <v>0.26672433951141256</v>
      </c>
      <c r="CE6" s="96">
        <f>'1'!DG7</f>
        <v>0.34042202486375034</v>
      </c>
      <c r="CF6" s="96">
        <f>'2'!DE7</f>
        <v>0.43208238592423337</v>
      </c>
      <c r="CG6" s="96">
        <f>'2'!DG7</f>
        <v>0.88713695292043859</v>
      </c>
      <c r="CH6" s="96">
        <f>'3'!AH6</f>
        <v>0.55629232520037719</v>
      </c>
      <c r="CI6" s="96">
        <f>'8'!BD5</f>
        <v>0.53833352019244285</v>
      </c>
      <c r="CJ6" s="96">
        <f t="shared" ref="CJ6:CJ34" si="20">SUM(0.2*CD6,0.1*CF6,0.4*CH6,0.3*CI6)</f>
        <v>0.48057009263258965</v>
      </c>
      <c r="CK6" s="96">
        <f t="shared" ref="CK6:CK34" si="21">SUM(0.2*CE6,0.1*CG6,0.4*CH6,0.3*CI6)</f>
        <v>0.54081508640267772</v>
      </c>
    </row>
    <row r="7" spans="1:90">
      <c r="A7" s="1">
        <v>1983</v>
      </c>
      <c r="B7" s="96">
        <f>'1'!I8</f>
        <v>0.23685072494335888</v>
      </c>
      <c r="C7" s="96">
        <f>'1'!K8</f>
        <v>0.30307036656650782</v>
      </c>
      <c r="D7" s="96">
        <f>'2'!I8</f>
        <v>0.42860973394008861</v>
      </c>
      <c r="E7" s="96">
        <f>'2'!K8</f>
        <v>0.88679770270883318</v>
      </c>
      <c r="F7" s="96">
        <f>'3'!D7</f>
        <v>0.58674634908808909</v>
      </c>
      <c r="G7" s="96">
        <f>'8'!F6</f>
        <v>0.56729004078668877</v>
      </c>
      <c r="H7" s="96">
        <f t="shared" si="0"/>
        <v>0.49511667025392292</v>
      </c>
      <c r="I7" s="96">
        <f t="shared" si="1"/>
        <v>0.55417939545542716</v>
      </c>
      <c r="J7" s="96">
        <f>'1'!S8</f>
        <v>0.10022457981419104</v>
      </c>
      <c r="K7" s="96">
        <f>'1'!U8</f>
        <v>0.1101975351982564</v>
      </c>
      <c r="L7" s="96">
        <f>'2'!S8</f>
        <v>0.35588875178225005</v>
      </c>
      <c r="M7" s="96">
        <f>'2'!U8</f>
        <v>0.87878022360867336</v>
      </c>
      <c r="N7" s="96">
        <f>'3'!G7</f>
        <v>0.16626213592233013</v>
      </c>
      <c r="O7" s="96">
        <f>'8'!K6</f>
        <v>0.29074144793877454</v>
      </c>
      <c r="P7" s="96">
        <f t="shared" si="2"/>
        <v>0.20936107989162761</v>
      </c>
      <c r="Q7" s="96">
        <f t="shared" si="3"/>
        <v>0.26364481815108304</v>
      </c>
      <c r="R7" s="96">
        <f>'1'!AC8</f>
        <v>0.18639307034368302</v>
      </c>
      <c r="S7" s="96">
        <f>'1'!AE8</f>
        <v>0.23638312734799211</v>
      </c>
      <c r="T7" s="96">
        <f>'2'!AC8</f>
        <v>0.30702881832461937</v>
      </c>
      <c r="U7" s="96">
        <f>'2'!AE8</f>
        <v>0.87208305117898233</v>
      </c>
      <c r="V7" s="96">
        <f>'3'!J7</f>
        <v>0.65921266462480022</v>
      </c>
      <c r="W7" s="96">
        <f>'8'!P6</f>
        <v>0.46628972952213338</v>
      </c>
      <c r="X7" s="96">
        <f t="shared" si="4"/>
        <v>0.47155348060775865</v>
      </c>
      <c r="Y7" s="96">
        <f t="shared" si="5"/>
        <v>0.53805691529405675</v>
      </c>
      <c r="Z7" s="96">
        <f>'1'!AM8</f>
        <v>0.25067984664842768</v>
      </c>
      <c r="AA7" s="96">
        <f>'1'!AO8</f>
        <v>0.32054685037273539</v>
      </c>
      <c r="AB7" s="96">
        <f>'2'!AM8</f>
        <v>0.32579440037620305</v>
      </c>
      <c r="AC7" s="96">
        <f>'2'!AO8</f>
        <v>0.87481388735964583</v>
      </c>
      <c r="AD7" s="96">
        <f>'3'!M7</f>
        <v>0.53271741702644793</v>
      </c>
      <c r="AE7" s="96">
        <f>'8'!U6</f>
        <v>0.56411338083428064</v>
      </c>
      <c r="AF7" s="96">
        <f t="shared" si="6"/>
        <v>0.46503639042816924</v>
      </c>
      <c r="AG7" s="96">
        <f t="shared" si="7"/>
        <v>0.53391173987137497</v>
      </c>
      <c r="AH7" s="96">
        <f>'1'!AW8</f>
        <v>0.15169251425337696</v>
      </c>
      <c r="AI7" s="96">
        <f>'1'!AY8</f>
        <v>0.18759582392754287</v>
      </c>
      <c r="AJ7" s="96">
        <f>'2'!AW8</f>
        <v>0.36339038446769367</v>
      </c>
      <c r="AK7" s="96">
        <f>'2'!AY8</f>
        <v>0.87970065714238066</v>
      </c>
      <c r="AL7" s="96">
        <f>'3'!P7</f>
        <v>0.26539084828318371</v>
      </c>
      <c r="AM7" s="96">
        <f>'8'!Z6</f>
        <v>0.38262720130467809</v>
      </c>
      <c r="AN7" s="96">
        <f t="shared" si="8"/>
        <v>0.28762204100212169</v>
      </c>
      <c r="AO7" s="96">
        <f t="shared" si="9"/>
        <v>0.34643373020442358</v>
      </c>
      <c r="AP7" s="96">
        <f>'1'!BG8</f>
        <v>0.16221877140165186</v>
      </c>
      <c r="AQ7" s="96">
        <f>'1'!BI8</f>
        <v>0.20266597679131235</v>
      </c>
      <c r="AR7" s="96">
        <f>'2'!BG8</f>
        <v>0.38470952292897898</v>
      </c>
      <c r="AS7" s="96">
        <f>'2'!BI8</f>
        <v>0.8821877681669269</v>
      </c>
      <c r="AT7" s="96">
        <f>'3'!S7</f>
        <v>0.61134936986438837</v>
      </c>
      <c r="AU7" s="96">
        <f>'8'!AE6</f>
        <v>0.56542457307344607</v>
      </c>
      <c r="AV7" s="96">
        <f t="shared" si="10"/>
        <v>0.48508182644101744</v>
      </c>
      <c r="AW7" s="96">
        <f t="shared" si="11"/>
        <v>0.54291909204274436</v>
      </c>
      <c r="AX7" s="96">
        <f>'1'!BQ8</f>
        <v>0.24739659913745868</v>
      </c>
      <c r="AY7" s="96">
        <f>'1'!BS8</f>
        <v>0.31642712984045751</v>
      </c>
      <c r="AZ7" s="96">
        <f>'2'!BQ8</f>
        <v>0.41454089034952935</v>
      </c>
      <c r="BA7" s="96">
        <f>'2'!BS8</f>
        <v>0.88538745902538929</v>
      </c>
      <c r="BB7" s="96">
        <f>'3'!V7</f>
        <v>0.66320954661048215</v>
      </c>
      <c r="BC7" s="96">
        <f>'8'!AJ6</f>
        <v>0.58631717504771008</v>
      </c>
      <c r="BD7" s="96">
        <f t="shared" si="12"/>
        <v>0.53211238002095052</v>
      </c>
      <c r="BE7" s="96">
        <f t="shared" si="13"/>
        <v>0.59300314302913626</v>
      </c>
      <c r="BF7" s="96">
        <f>'1'!CA8</f>
        <v>0.23302181606864925</v>
      </c>
      <c r="BG7" s="96">
        <f>'1'!CC8</f>
        <v>0.29817330901680816</v>
      </c>
      <c r="BH7" s="96">
        <f>'2'!CA8</f>
        <v>0.42202596089928363</v>
      </c>
      <c r="BI7" s="96">
        <f>'2'!CC8</f>
        <v>0.88614504951444562</v>
      </c>
      <c r="BJ7" s="96">
        <f>'3'!Y7</f>
        <v>0.55057245717809178</v>
      </c>
      <c r="BK7" s="96">
        <f>'8'!AO6</f>
        <v>0.52719823565207635</v>
      </c>
      <c r="BL7" s="96">
        <f t="shared" si="14"/>
        <v>0.4671954128705178</v>
      </c>
      <c r="BM7" s="96">
        <f t="shared" si="15"/>
        <v>0.52663762032166583</v>
      </c>
      <c r="BN7" s="96">
        <f>'1'!CK8</f>
        <v>0.22779992410431357</v>
      </c>
      <c r="BO7" s="96">
        <f>'1'!CM8</f>
        <v>0.29145306515050279</v>
      </c>
      <c r="BP7" s="96">
        <f>'2'!CK8</f>
        <v>0.53321556120838709</v>
      </c>
      <c r="BQ7" s="96">
        <f>'2'!CM8</f>
        <v>0.89576903773303307</v>
      </c>
      <c r="BR7" s="96">
        <f>'3'!AB7</f>
        <v>0.49608335198332376</v>
      </c>
      <c r="BS7" s="96">
        <f>'8'!AT6</f>
        <v>0.73687599557988304</v>
      </c>
      <c r="BT7" s="96">
        <f t="shared" si="16"/>
        <v>0.5183776804089959</v>
      </c>
      <c r="BU7" s="96">
        <f t="shared" si="17"/>
        <v>0.56736365627069829</v>
      </c>
      <c r="BV7" s="96">
        <f>'1'!CU8</f>
        <v>0.38247255075908498</v>
      </c>
      <c r="BW7" s="96">
        <f>'1'!CW8</f>
        <v>0.47250972272437242</v>
      </c>
      <c r="BX7" s="96">
        <f>'2'!CU8</f>
        <v>0.74293050611099698</v>
      </c>
      <c r="BY7" s="96">
        <f>'2'!CW8</f>
        <v>0.90874067965466898</v>
      </c>
      <c r="BZ7" s="96">
        <f>'3'!AE7</f>
        <v>0.5561407096310832</v>
      </c>
      <c r="CA7" s="96">
        <f>'8'!AY6</f>
        <v>0.56535880486925061</v>
      </c>
      <c r="CB7" s="96">
        <f t="shared" si="18"/>
        <v>0.5428514860761251</v>
      </c>
      <c r="CC7" s="96">
        <f t="shared" si="19"/>
        <v>0.57743993782354985</v>
      </c>
      <c r="CD7" s="96">
        <f>'1'!DE8</f>
        <v>0.26404375798024371</v>
      </c>
      <c r="CE7" s="96">
        <f>'1'!DG8</f>
        <v>0.33713069556275727</v>
      </c>
      <c r="CF7" s="96">
        <f>'2'!DE8</f>
        <v>0.42558549044146837</v>
      </c>
      <c r="CG7" s="96">
        <f>'2'!DG8</f>
        <v>0.88649946712923744</v>
      </c>
      <c r="CH7" s="96">
        <f>'3'!AH7</f>
        <v>0.61123177589859501</v>
      </c>
      <c r="CI7" s="96">
        <f>'8'!BD6</f>
        <v>0.55602782225229674</v>
      </c>
      <c r="CJ7" s="96">
        <f t="shared" si="20"/>
        <v>0.50666835767532259</v>
      </c>
      <c r="CK7" s="96">
        <f t="shared" si="21"/>
        <v>0.56737714286060226</v>
      </c>
    </row>
    <row r="8" spans="1:90">
      <c r="A8" s="1">
        <v>1984</v>
      </c>
      <c r="B8" s="96">
        <f>'1'!I9</f>
        <v>0.26244462649172778</v>
      </c>
      <c r="C8" s="96">
        <f>'1'!K9</f>
        <v>0.33516168508129435</v>
      </c>
      <c r="D8" s="96">
        <f>'2'!I9</f>
        <v>0.42770240466331982</v>
      </c>
      <c r="E8" s="96">
        <f>'2'!K9</f>
        <v>0.88670850166737147</v>
      </c>
      <c r="F8" s="96">
        <f>'3'!D8</f>
        <v>0.56229625673237649</v>
      </c>
      <c r="G8" s="96">
        <f>'8'!F7</f>
        <v>0.5858120373932697</v>
      </c>
      <c r="H8" s="96">
        <f t="shared" si="0"/>
        <v>0.49592127967560906</v>
      </c>
      <c r="I8" s="96">
        <f t="shared" si="1"/>
        <v>0.55636530109392757</v>
      </c>
      <c r="J8" s="96">
        <f>'1'!S9</f>
        <v>0.13388529057200449</v>
      </c>
      <c r="K8" s="96">
        <f>'1'!U9</f>
        <v>0.1615354521713212</v>
      </c>
      <c r="L8" s="96">
        <f>'2'!S9</f>
        <v>0.35845560254626641</v>
      </c>
      <c r="M8" s="96">
        <f>'2'!U9</f>
        <v>0.87909799104515307</v>
      </c>
      <c r="N8" s="96">
        <f>'3'!G8</f>
        <v>0.25649020414882628</v>
      </c>
      <c r="O8" s="96">
        <f>'8'!K7</f>
        <v>0.42723854977075698</v>
      </c>
      <c r="P8" s="96">
        <f t="shared" si="2"/>
        <v>0.29339026495978515</v>
      </c>
      <c r="Q8" s="96">
        <f t="shared" si="3"/>
        <v>0.35098453612953717</v>
      </c>
      <c r="R8" s="96">
        <f>'1'!AC9</f>
        <v>0.21941317227081822</v>
      </c>
      <c r="S8" s="96">
        <f>'1'!AE9</f>
        <v>0.28055775588905862</v>
      </c>
      <c r="T8" s="96">
        <f>'2'!AC9</f>
        <v>0.30724469920586378</v>
      </c>
      <c r="U8" s="96">
        <f>'2'!AE9</f>
        <v>0.87211575120738449</v>
      </c>
      <c r="V8" s="96">
        <f>'3'!J8</f>
        <v>0.60895180332353327</v>
      </c>
      <c r="W8" s="96">
        <f>'8'!P7</f>
        <v>0.54507945119456414</v>
      </c>
      <c r="X8" s="96">
        <f t="shared" si="4"/>
        <v>0.4817116610625326</v>
      </c>
      <c r="Y8" s="96">
        <f t="shared" si="5"/>
        <v>0.55042768298633271</v>
      </c>
      <c r="Z8" s="96">
        <f>'1'!AM9</f>
        <v>0.2967873952357537</v>
      </c>
      <c r="AA8" s="96">
        <f>'1'!AO9</f>
        <v>0.37656242997338274</v>
      </c>
      <c r="AB8" s="96">
        <f>'2'!AM9</f>
        <v>0.32832234708206753</v>
      </c>
      <c r="AC8" s="96">
        <f>'2'!AO9</f>
        <v>0.87516550633152768</v>
      </c>
      <c r="AD8" s="96">
        <f>'3'!M8</f>
        <v>0.52898561847179071</v>
      </c>
      <c r="AE8" s="96">
        <f>'8'!U7</f>
        <v>0.53023132754256463</v>
      </c>
      <c r="AF8" s="96">
        <f t="shared" si="6"/>
        <v>0.46285335940684319</v>
      </c>
      <c r="AG8" s="96">
        <f t="shared" si="7"/>
        <v>0.53349268227931501</v>
      </c>
      <c r="AH8" s="96">
        <f>'1'!AW9</f>
        <v>0.19025521370941822</v>
      </c>
      <c r="AI8" s="96">
        <f>'1'!AY9</f>
        <v>0.24165900303431301</v>
      </c>
      <c r="AJ8" s="96">
        <f>'2'!AW9</f>
        <v>0.360255507105114</v>
      </c>
      <c r="AK8" s="96">
        <f>'2'!AY9</f>
        <v>0.87931904974548714</v>
      </c>
      <c r="AL8" s="96">
        <f>'3'!P8</f>
        <v>0.36067204362543337</v>
      </c>
      <c r="AM8" s="96">
        <f>'8'!Z7</f>
        <v>0.45002385087974034</v>
      </c>
      <c r="AN8" s="96">
        <f t="shared" si="8"/>
        <v>0.35335256616649052</v>
      </c>
      <c r="AO8" s="96">
        <f t="shared" si="9"/>
        <v>0.41553967829550681</v>
      </c>
      <c r="AP8" s="96">
        <f>'1'!BG9</f>
        <v>0.19950901435384513</v>
      </c>
      <c r="AQ8" s="96">
        <f>'1'!BI9</f>
        <v>0.25418035749378043</v>
      </c>
      <c r="AR8" s="96">
        <f>'2'!BG9</f>
        <v>0.38582017899688986</v>
      </c>
      <c r="AS8" s="96">
        <f>'2'!BI9</f>
        <v>0.88231246983899148</v>
      </c>
      <c r="AT8" s="96">
        <f>'3'!S8</f>
        <v>0.53917356956374396</v>
      </c>
      <c r="AU8" s="96">
        <f>'8'!AE7</f>
        <v>0.5899802031752992</v>
      </c>
      <c r="AV8" s="96">
        <f t="shared" si="10"/>
        <v>0.47114730954854533</v>
      </c>
      <c r="AW8" s="96">
        <f t="shared" si="11"/>
        <v>0.53173080726074262</v>
      </c>
      <c r="AX8" s="96">
        <f>'1'!BQ9</f>
        <v>0.2792125738309072</v>
      </c>
      <c r="AY8" s="96">
        <f>'1'!BS9</f>
        <v>0.35560473625498895</v>
      </c>
      <c r="AZ8" s="96">
        <f>'2'!BQ9</f>
        <v>0.4146861476077307</v>
      </c>
      <c r="BA8" s="96">
        <f>'2'!BS9</f>
        <v>0.8854023232764423</v>
      </c>
      <c r="BB8" s="96">
        <f>'3'!V8</f>
        <v>0.68343608382731069</v>
      </c>
      <c r="BC8" s="96">
        <f>'8'!AJ7</f>
        <v>0.61521932419086189</v>
      </c>
      <c r="BD8" s="96">
        <f t="shared" si="12"/>
        <v>0.55525136031513733</v>
      </c>
      <c r="BE8" s="96">
        <f t="shared" si="13"/>
        <v>0.61760141036682481</v>
      </c>
      <c r="BF8" s="96">
        <f>'1'!CA9</f>
        <v>0.27964774940433146</v>
      </c>
      <c r="BG8" s="96">
        <f>'1'!CC9</f>
        <v>0.35612938723923143</v>
      </c>
      <c r="BH8" s="96">
        <f>'2'!CA9</f>
        <v>0.4236253005772565</v>
      </c>
      <c r="BI8" s="96">
        <f>'2'!CC9</f>
        <v>0.88630475220508864</v>
      </c>
      <c r="BJ8" s="96">
        <f>'3'!Y8</f>
        <v>0.51226589460807936</v>
      </c>
      <c r="BK8" s="96">
        <f>'8'!AO7</f>
        <v>0.62577977344344105</v>
      </c>
      <c r="BL8" s="96">
        <f t="shared" si="14"/>
        <v>0.490932369814856</v>
      </c>
      <c r="BM8" s="96">
        <f t="shared" si="15"/>
        <v>0.55249664254461928</v>
      </c>
      <c r="BN8" s="96">
        <f>'1'!CK9</f>
        <v>0.22198251819493001</v>
      </c>
      <c r="BO8" s="96">
        <f>'1'!CM9</f>
        <v>0.28390912447349959</v>
      </c>
      <c r="BP8" s="96">
        <f>'2'!CK9</f>
        <v>0.53989552819039688</v>
      </c>
      <c r="BQ8" s="96">
        <f>'2'!CM9</f>
        <v>0.89626869434156287</v>
      </c>
      <c r="BR8" s="96">
        <f>'3'!AB8</f>
        <v>0.3498563245553245</v>
      </c>
      <c r="BS8" s="96">
        <f>'8'!AT7</f>
        <v>0.68872820613680696</v>
      </c>
      <c r="BT8" s="96">
        <f t="shared" si="16"/>
        <v>0.44494704812119756</v>
      </c>
      <c r="BU8" s="96">
        <f t="shared" si="17"/>
        <v>0.49296968599202806</v>
      </c>
      <c r="BV8" s="96">
        <f>'1'!CU9</f>
        <v>0.37777692673711716</v>
      </c>
      <c r="BW8" s="96">
        <f>'1'!CW9</f>
        <v>0.46749905180975992</v>
      </c>
      <c r="BX8" s="96">
        <f>'2'!CU9</f>
        <v>0.69028295521620064</v>
      </c>
      <c r="BY8" s="96">
        <f>'2'!CW9</f>
        <v>0.90592075245941317</v>
      </c>
      <c r="BZ8" s="96">
        <f>'3'!AE8</f>
        <v>0.49998480843504123</v>
      </c>
      <c r="CA8" s="96">
        <f>'8'!AY7</f>
        <v>0.5924563984977208</v>
      </c>
      <c r="CB8" s="96">
        <f t="shared" si="18"/>
        <v>0.5223145237923762</v>
      </c>
      <c r="CC8" s="96">
        <f t="shared" si="19"/>
        <v>0.56182272853122606</v>
      </c>
      <c r="CD8" s="96">
        <f>'1'!DE9</f>
        <v>0.26281103881371504</v>
      </c>
      <c r="CE8" s="96">
        <f>'1'!DG9</f>
        <v>0.33561321480170603</v>
      </c>
      <c r="CF8" s="96">
        <f>'2'!DE9</f>
        <v>0.41443035294268876</v>
      </c>
      <c r="CG8" s="96">
        <f>'2'!DG9</f>
        <v>0.88537614330626579</v>
      </c>
      <c r="CH8" s="96">
        <f>'3'!AH8</f>
        <v>0.54191371527193255</v>
      </c>
      <c r="CI8" s="96">
        <f>'8'!BD7</f>
        <v>0.50081512146284712</v>
      </c>
      <c r="CJ8" s="96">
        <f t="shared" si="20"/>
        <v>0.46101526560463901</v>
      </c>
      <c r="CK8" s="96">
        <f t="shared" si="21"/>
        <v>0.52267027983859493</v>
      </c>
    </row>
    <row r="9" spans="1:90">
      <c r="A9" s="1">
        <v>1985</v>
      </c>
      <c r="B9" s="96">
        <f>'1'!I10</f>
        <v>0.29113617339513048</v>
      </c>
      <c r="C9" s="96">
        <f>'1'!K10</f>
        <v>0.369874529598678</v>
      </c>
      <c r="D9" s="96">
        <f>'2'!I10</f>
        <v>0.42521507451041218</v>
      </c>
      <c r="E9" s="96">
        <f>'2'!K10</f>
        <v>0.88646275756507487</v>
      </c>
      <c r="F9" s="96">
        <f>'3'!D9</f>
        <v>0.6120260134206712</v>
      </c>
      <c r="G9" s="96">
        <f>'8'!F8</f>
        <v>0.59508872052527617</v>
      </c>
      <c r="H9" s="96">
        <f t="shared" si="0"/>
        <v>0.52408576365591863</v>
      </c>
      <c r="I9" s="96">
        <f t="shared" si="1"/>
        <v>0.58595820320209435</v>
      </c>
      <c r="J9" s="96">
        <f>'1'!S10</f>
        <v>0.16218591566112608</v>
      </c>
      <c r="K9" s="96">
        <f>'1'!U10</f>
        <v>0.20261931393176089</v>
      </c>
      <c r="L9" s="96">
        <f>'2'!S10</f>
        <v>0.35219946024553522</v>
      </c>
      <c r="M9" s="96">
        <f>'2'!U10</f>
        <v>0.87831822060161091</v>
      </c>
      <c r="N9" s="96">
        <f>'3'!G9</f>
        <v>0.21621155138692</v>
      </c>
      <c r="O9" s="96">
        <f>'8'!K8</f>
        <v>0.44536658355213093</v>
      </c>
      <c r="P9" s="96">
        <f t="shared" si="2"/>
        <v>0.28775172477718602</v>
      </c>
      <c r="Q9" s="96">
        <f t="shared" si="3"/>
        <v>0.34845028046692056</v>
      </c>
      <c r="R9" s="96">
        <f>'1'!AC10</f>
        <v>0.22833545407661465</v>
      </c>
      <c r="S9" s="96">
        <f>'1'!AE10</f>
        <v>0.29214448474830135</v>
      </c>
      <c r="T9" s="96">
        <f>'2'!AC10</f>
        <v>0.30751430843681282</v>
      </c>
      <c r="U9" s="96">
        <f>'2'!AE10</f>
        <v>0.87215654536111853</v>
      </c>
      <c r="V9" s="96">
        <f>'3'!J9</f>
        <v>0.67185399719256877</v>
      </c>
      <c r="W9" s="96">
        <f>'8'!P8</f>
        <v>0.51731785924954854</v>
      </c>
      <c r="X9" s="96">
        <f t="shared" si="4"/>
        <v>0.50035547831089633</v>
      </c>
      <c r="Y9" s="96">
        <f t="shared" si="5"/>
        <v>0.56958150813766428</v>
      </c>
      <c r="Z9" s="96">
        <f>'1'!AM10</f>
        <v>0.32543643265317879</v>
      </c>
      <c r="AA9" s="96">
        <f>'1'!AO10</f>
        <v>0.40975011293826052</v>
      </c>
      <c r="AB9" s="96">
        <f>'2'!AM10</f>
        <v>0.32362665038143484</v>
      </c>
      <c r="AC9" s="96">
        <f>'2'!AO10</f>
        <v>0.87450943697620742</v>
      </c>
      <c r="AD9" s="96">
        <f>'3'!M9</f>
        <v>0.53370168039564037</v>
      </c>
      <c r="AE9" s="96">
        <f>'8'!U8</f>
        <v>0.51773130230789455</v>
      </c>
      <c r="AF9" s="96">
        <f t="shared" si="6"/>
        <v>0.46625001441940372</v>
      </c>
      <c r="AG9" s="96">
        <f t="shared" si="7"/>
        <v>0.5382010291358974</v>
      </c>
      <c r="AH9" s="96">
        <f>'1'!AW10</f>
        <v>0.23551768895968758</v>
      </c>
      <c r="AI9" s="96">
        <f>'1'!AY10</f>
        <v>0.30136836235847947</v>
      </c>
      <c r="AJ9" s="96">
        <f>'2'!AW10</f>
        <v>0.35503724840927769</v>
      </c>
      <c r="AK9" s="96">
        <f>'2'!AY10</f>
        <v>0.87867414898969176</v>
      </c>
      <c r="AL9" s="96">
        <f>'3'!P9</f>
        <v>0.50888237674636971</v>
      </c>
      <c r="AM9" s="96">
        <f>'8'!Z8</f>
        <v>0.47388296811920166</v>
      </c>
      <c r="AN9" s="96">
        <f t="shared" si="8"/>
        <v>0.4283251037671737</v>
      </c>
      <c r="AO9" s="96">
        <f t="shared" si="9"/>
        <v>0.49385892850497348</v>
      </c>
      <c r="AP9" s="96">
        <f>'1'!BG10</f>
        <v>0.22158628263087857</v>
      </c>
      <c r="AQ9" s="96">
        <f>'1'!BI10</f>
        <v>0.28339307069145703</v>
      </c>
      <c r="AR9" s="96">
        <f>'2'!BG10</f>
        <v>0.38412152051870546</v>
      </c>
      <c r="AS9" s="96">
        <f>'2'!BI10</f>
        <v>0.88212156255200658</v>
      </c>
      <c r="AT9" s="96">
        <f>'3'!S9</f>
        <v>0.60442389174495303</v>
      </c>
      <c r="AU9" s="96">
        <f>'8'!AE8</f>
        <v>0.58599894551301657</v>
      </c>
      <c r="AV9" s="96">
        <f t="shared" si="10"/>
        <v>0.50029864892993248</v>
      </c>
      <c r="AW9" s="96">
        <f t="shared" si="11"/>
        <v>0.56246001074537832</v>
      </c>
      <c r="AX9" s="96">
        <f>'1'!BQ10</f>
        <v>0.30399281984763893</v>
      </c>
      <c r="AY9" s="96">
        <f>'1'!BS10</f>
        <v>0.3850208578287026</v>
      </c>
      <c r="AZ9" s="96">
        <f>'2'!BQ10</f>
        <v>0.41253172643587899</v>
      </c>
      <c r="BA9" s="96">
        <f>'2'!BS10</f>
        <v>0.88518118888192343</v>
      </c>
      <c r="BB9" s="96">
        <f>'3'!V9</f>
        <v>0.73796453705082399</v>
      </c>
      <c r="BC9" s="96">
        <f>'8'!AJ8</f>
        <v>0.63373269309060376</v>
      </c>
      <c r="BD9" s="96">
        <f t="shared" si="12"/>
        <v>0.58735735936062639</v>
      </c>
      <c r="BE9" s="96">
        <f t="shared" si="13"/>
        <v>0.65082791320144362</v>
      </c>
      <c r="BF9" s="96">
        <f>'1'!CA10</f>
        <v>0.32046978223348893</v>
      </c>
      <c r="BG9" s="96">
        <f>'1'!CC10</f>
        <v>0.40408037161073435</v>
      </c>
      <c r="BH9" s="96">
        <f>'2'!CA10</f>
        <v>0.41750844639323847</v>
      </c>
      <c r="BI9" s="96">
        <f>'2'!CC10</f>
        <v>0.88568984452581823</v>
      </c>
      <c r="BJ9" s="96">
        <f>'3'!Y9</f>
        <v>0.57184158587154765</v>
      </c>
      <c r="BK9" s="96">
        <f>'8'!AO8</f>
        <v>0.6138760825813705</v>
      </c>
      <c r="BL9" s="96">
        <f t="shared" si="14"/>
        <v>0.51874426020905184</v>
      </c>
      <c r="BM9" s="96">
        <f t="shared" si="15"/>
        <v>0.58228451789775892</v>
      </c>
      <c r="BN9" s="96">
        <f>'1'!CK10</f>
        <v>0.25630633558591892</v>
      </c>
      <c r="BO9" s="96">
        <f>'1'!CM10</f>
        <v>0.32756487470999668</v>
      </c>
      <c r="BP9" s="96">
        <f>'2'!CK10</f>
        <v>0.53171076235808745</v>
      </c>
      <c r="BQ9" s="96">
        <f>'2'!CM10</f>
        <v>0.89565545623268972</v>
      </c>
      <c r="BR9" s="96">
        <f>'3'!AB9</f>
        <v>0.28452580591514676</v>
      </c>
      <c r="BS9" s="96">
        <f>'8'!AT8</f>
        <v>0.6569600960412616</v>
      </c>
      <c r="BT9" s="96">
        <f t="shared" si="16"/>
        <v>0.41533069453142968</v>
      </c>
      <c r="BU9" s="96">
        <f t="shared" si="17"/>
        <v>0.4659768717437055</v>
      </c>
      <c r="BV9" s="96">
        <f>'1'!CU10</f>
        <v>0.41961141859458106</v>
      </c>
      <c r="BW9" s="96">
        <f>'1'!CW10</f>
        <v>0.51122200209350332</v>
      </c>
      <c r="BX9" s="96">
        <f>'2'!CU10</f>
        <v>0.67332128547181369</v>
      </c>
      <c r="BY9" s="96">
        <f>'2'!CW10</f>
        <v>0.90495989975946323</v>
      </c>
      <c r="BZ9" s="96">
        <f>'3'!AE9</f>
        <v>0.65448238639695222</v>
      </c>
      <c r="CA9" s="96">
        <f>'8'!AY8</f>
        <v>0.64082789635701454</v>
      </c>
      <c r="CB9" s="96">
        <f t="shared" si="18"/>
        <v>0.60529573573198281</v>
      </c>
      <c r="CC9" s="96">
        <f t="shared" si="19"/>
        <v>0.64678171386053229</v>
      </c>
      <c r="CD9" s="96">
        <f>'1'!DE10</f>
        <v>0.27918865234088336</v>
      </c>
      <c r="CE9" s="96">
        <f>'1'!DG10</f>
        <v>0.35557588778854249</v>
      </c>
      <c r="CF9" s="96">
        <f>'2'!DE10</f>
        <v>0.40947180095902586</v>
      </c>
      <c r="CG9" s="96">
        <f>'2'!DG10</f>
        <v>0.88486461137961869</v>
      </c>
      <c r="CH9" s="96">
        <f>'3'!AH9</f>
        <v>0.52165296890141877</v>
      </c>
      <c r="CI9" s="96">
        <f>'8'!BD8</f>
        <v>0.50157877104878124</v>
      </c>
      <c r="CJ9" s="96">
        <f t="shared" si="20"/>
        <v>0.45591972943928111</v>
      </c>
      <c r="CK9" s="96">
        <f t="shared" si="21"/>
        <v>0.51873645757087228</v>
      </c>
    </row>
    <row r="10" spans="1:90">
      <c r="A10" s="1">
        <v>1986</v>
      </c>
      <c r="B10" s="96">
        <f>'1'!I11</f>
        <v>0.30404023899145666</v>
      </c>
      <c r="C10" s="96">
        <f>'1'!K11</f>
        <v>0.38507627041716108</v>
      </c>
      <c r="D10" s="96">
        <f>'2'!I11</f>
        <v>0.41153276957784368</v>
      </c>
      <c r="E10" s="96">
        <f>'2'!K11</f>
        <v>0.88507816226473812</v>
      </c>
      <c r="F10" s="96">
        <f>'3'!D10</f>
        <v>0.63765283314509302</v>
      </c>
      <c r="G10" s="96">
        <f>'8'!F9</f>
        <v>0.58934197850501024</v>
      </c>
      <c r="H10" s="96">
        <f t="shared" si="0"/>
        <v>0.53382505156561599</v>
      </c>
      <c r="I10" s="96">
        <f t="shared" si="1"/>
        <v>0.59738679711944631</v>
      </c>
      <c r="J10" s="96">
        <f>'1'!S11</f>
        <v>0.18687577391241275</v>
      </c>
      <c r="K10" s="96">
        <f>'1'!U11</f>
        <v>0.23704415367601853</v>
      </c>
      <c r="L10" s="96">
        <f>'2'!S11</f>
        <v>0.35032413775421173</v>
      </c>
      <c r="M10" s="96">
        <f>'2'!U11</f>
        <v>0.87808094148237004</v>
      </c>
      <c r="N10" s="96">
        <f>'3'!G10</f>
        <v>0.3300342580667735</v>
      </c>
      <c r="O10" s="96">
        <f>'8'!K9</f>
        <v>0.51636358619438516</v>
      </c>
      <c r="P10" s="96">
        <f t="shared" si="2"/>
        <v>0.3593303476429287</v>
      </c>
      <c r="Q10" s="96">
        <f t="shared" si="3"/>
        <v>0.42213970396846567</v>
      </c>
      <c r="R10" s="96">
        <f>'1'!AC11</f>
        <v>0.24769480391835513</v>
      </c>
      <c r="S10" s="96">
        <f>'1'!AE11</f>
        <v>0.3168020584511459</v>
      </c>
      <c r="T10" s="96">
        <f>'2'!AC11</f>
        <v>0.30646687037777276</v>
      </c>
      <c r="U10" s="96">
        <f>'2'!AE11</f>
        <v>0.87199778327578159</v>
      </c>
      <c r="V10" s="96">
        <f>'3'!J10</f>
        <v>0.71614738671773792</v>
      </c>
      <c r="W10" s="96">
        <f>'8'!P9</f>
        <v>0.56778638825360161</v>
      </c>
      <c r="X10" s="96">
        <f t="shared" si="4"/>
        <v>0.53698051898462396</v>
      </c>
      <c r="Y10" s="96">
        <f t="shared" si="5"/>
        <v>0.60735506118098304</v>
      </c>
      <c r="Z10" s="96">
        <f>'1'!AM11</f>
        <v>0.34827064909159139</v>
      </c>
      <c r="AA10" s="96">
        <f>'1'!AO11</f>
        <v>0.43538341810782821</v>
      </c>
      <c r="AB10" s="96">
        <f>'2'!AM11</f>
        <v>0.32061555412295967</v>
      </c>
      <c r="AC10" s="96">
        <f>'2'!AO11</f>
        <v>0.87408195386683818</v>
      </c>
      <c r="AD10" s="96">
        <f>'3'!M10</f>
        <v>0.53172062530491904</v>
      </c>
      <c r="AE10" s="96">
        <f>'8'!U9</f>
        <v>0.47114729027395874</v>
      </c>
      <c r="AF10" s="96">
        <f t="shared" si="6"/>
        <v>0.45574812243476948</v>
      </c>
      <c r="AG10" s="96">
        <f t="shared" si="7"/>
        <v>0.52851731621240472</v>
      </c>
      <c r="AH10" s="96">
        <f>'1'!AW11</f>
        <v>0.2465790679276976</v>
      </c>
      <c r="AI10" s="96">
        <f>'1'!AY11</f>
        <v>0.3153984879734561</v>
      </c>
      <c r="AJ10" s="96">
        <f>'2'!AW11</f>
        <v>0.35332970540438774</v>
      </c>
      <c r="AK10" s="96">
        <f>'2'!AY11</f>
        <v>0.87846042923750267</v>
      </c>
      <c r="AL10" s="96">
        <f>'3'!P10</f>
        <v>0.55569186452911057</v>
      </c>
      <c r="AM10" s="96">
        <f>'8'!Z9</f>
        <v>0.47517002745822623</v>
      </c>
      <c r="AN10" s="96">
        <f t="shared" si="8"/>
        <v>0.44947653817509042</v>
      </c>
      <c r="AO10" s="96">
        <f t="shared" si="9"/>
        <v>0.51575349456755359</v>
      </c>
      <c r="AP10" s="96">
        <f>'1'!BG11</f>
        <v>0.24517198173607774</v>
      </c>
      <c r="AQ10" s="96">
        <f>'1'!BI11</f>
        <v>0.31362539689091146</v>
      </c>
      <c r="AR10" s="96">
        <f>'2'!BG11</f>
        <v>0.3860033870463464</v>
      </c>
      <c r="AS10" s="96">
        <f>'2'!BI11</f>
        <v>0.88233299597556514</v>
      </c>
      <c r="AT10" s="96">
        <f>'3'!S10</f>
        <v>0.599172786654253</v>
      </c>
      <c r="AU10" s="96">
        <f>'8'!AE9</f>
        <v>0.57183584319840164</v>
      </c>
      <c r="AV10" s="96">
        <f t="shared" si="10"/>
        <v>0.49885460267307191</v>
      </c>
      <c r="AW10" s="96">
        <f t="shared" si="11"/>
        <v>0.56217824659696047</v>
      </c>
      <c r="AX10" s="96">
        <f>'1'!BQ11</f>
        <v>0.31518781886216785</v>
      </c>
      <c r="AY10" s="96">
        <f>'1'!BS11</f>
        <v>0.39801272560974921</v>
      </c>
      <c r="AZ10" s="96">
        <f>'2'!BQ11</f>
        <v>0.4110105884237189</v>
      </c>
      <c r="BA10" s="96">
        <f>'2'!BS11</f>
        <v>0.88502418265661043</v>
      </c>
      <c r="BB10" s="96">
        <f>'3'!V10</f>
        <v>0.77206997548404011</v>
      </c>
      <c r="BC10" s="96">
        <f>'8'!AJ9</f>
        <v>0.63729206618313239</v>
      </c>
      <c r="BD10" s="96">
        <f t="shared" si="12"/>
        <v>0.60415423266336121</v>
      </c>
      <c r="BE10" s="96">
        <f t="shared" si="13"/>
        <v>0.6681205734361666</v>
      </c>
      <c r="BF10" s="96">
        <f>'1'!CA11</f>
        <v>0.34413760260776893</v>
      </c>
      <c r="BG10" s="96">
        <f>'1'!CC11</f>
        <v>0.43079550238573577</v>
      </c>
      <c r="BH10" s="96">
        <f>'2'!CA11</f>
        <v>0.41732772300461851</v>
      </c>
      <c r="BI10" s="96">
        <f>'2'!CC11</f>
        <v>0.88567150625586866</v>
      </c>
      <c r="BJ10" s="96">
        <f>'3'!Y10</f>
        <v>0.56817914337518438</v>
      </c>
      <c r="BK10" s="96">
        <f>'8'!AO9</f>
        <v>0.56553285862676705</v>
      </c>
      <c r="BL10" s="96">
        <f t="shared" si="14"/>
        <v>0.50749180776011948</v>
      </c>
      <c r="BM10" s="96">
        <f t="shared" si="15"/>
        <v>0.57165776604083796</v>
      </c>
      <c r="BN10" s="96">
        <f>'1'!CK11</f>
        <v>0.28888823907500477</v>
      </c>
      <c r="BO10" s="96">
        <f>'1'!CM11</f>
        <v>0.36720087386033962</v>
      </c>
      <c r="BP10" s="96">
        <f>'2'!CK11</f>
        <v>0.48686164293812478</v>
      </c>
      <c r="BQ10" s="96">
        <f>'2'!CM11</f>
        <v>0.89208277126063706</v>
      </c>
      <c r="BR10" s="96">
        <f>'3'!AB10</f>
        <v>0.2397043876000341</v>
      </c>
      <c r="BS10" s="96">
        <f>'8'!AT9</f>
        <v>0.62389593836238066</v>
      </c>
      <c r="BT10" s="96">
        <f t="shared" si="16"/>
        <v>0.38951434865754125</v>
      </c>
      <c r="BU10" s="96">
        <f t="shared" si="17"/>
        <v>0.44569898844685951</v>
      </c>
      <c r="BV10" s="96">
        <f>'1'!CU11</f>
        <v>0.42664071694648187</v>
      </c>
      <c r="BW10" s="96">
        <f>'1'!CW11</f>
        <v>0.51837212085309292</v>
      </c>
      <c r="BX10" s="96">
        <f>'2'!CU11</f>
        <v>0.53206520154843373</v>
      </c>
      <c r="BY10" s="96">
        <f>'2'!CW11</f>
        <v>0.89568224341539748</v>
      </c>
      <c r="BZ10" s="96">
        <f>'3'!AE10</f>
        <v>0.65941409352314495</v>
      </c>
      <c r="CA10" s="96">
        <f>'8'!AY9</f>
        <v>0.6300211234644697</v>
      </c>
      <c r="CB10" s="96">
        <f t="shared" si="18"/>
        <v>0.59130663799273864</v>
      </c>
      <c r="CC10" s="96">
        <f t="shared" si="19"/>
        <v>0.64601462296075729</v>
      </c>
      <c r="CD10" s="96">
        <f>'1'!DE11</f>
        <v>0.28233885100492667</v>
      </c>
      <c r="CE10" s="96">
        <f>'1'!DG11</f>
        <v>0.35936727837966626</v>
      </c>
      <c r="CF10" s="96">
        <f>'2'!DE11</f>
        <v>0.40953961090784136</v>
      </c>
      <c r="CG10" s="96">
        <f>'2'!DG11</f>
        <v>0.88487165907117371</v>
      </c>
      <c r="CH10" s="96">
        <f>'3'!AH10</f>
        <v>0.61870163718407778</v>
      </c>
      <c r="CI10" s="96">
        <f>'8'!BD9</f>
        <v>0.51080100914818316</v>
      </c>
      <c r="CJ10" s="96">
        <f t="shared" si="20"/>
        <v>0.49814268890985552</v>
      </c>
      <c r="CK10" s="96">
        <f t="shared" si="21"/>
        <v>0.56108157920113677</v>
      </c>
    </row>
    <row r="11" spans="1:90">
      <c r="A11" s="1">
        <v>1987</v>
      </c>
      <c r="B11" s="96">
        <f>'1'!I12</f>
        <v>0.32601346257416292</v>
      </c>
      <c r="C11" s="96">
        <f>'1'!K12</f>
        <v>0.41040660542312768</v>
      </c>
      <c r="D11" s="96">
        <f>'2'!I12</f>
        <v>0.41972237468945456</v>
      </c>
      <c r="E11" s="96">
        <f>'2'!K12</f>
        <v>0.8859136936677251</v>
      </c>
      <c r="F11" s="96">
        <f>'3'!D11</f>
        <v>0.65782655622991615</v>
      </c>
      <c r="G11" s="96">
        <f>'8'!F10</f>
        <v>0.57680620171697461</v>
      </c>
      <c r="H11" s="96">
        <f t="shared" si="0"/>
        <v>0.54334741299083689</v>
      </c>
      <c r="I11" s="96">
        <f t="shared" si="1"/>
        <v>0.6068451734584569</v>
      </c>
      <c r="J11" s="96">
        <f>'1'!S12</f>
        <v>0.21482688284133755</v>
      </c>
      <c r="K11" s="96">
        <f>'1'!U12</f>
        <v>0.27454553841954676</v>
      </c>
      <c r="L11" s="96">
        <f>'2'!S12</f>
        <v>0.35662731974082024</v>
      </c>
      <c r="M11" s="96">
        <f>'2'!U12</f>
        <v>0.87887196145189572</v>
      </c>
      <c r="N11" s="96">
        <f>'3'!G11</f>
        <v>0.32994078305472974</v>
      </c>
      <c r="O11" s="96">
        <f>'8'!K10</f>
        <v>0.47959007324545488</v>
      </c>
      <c r="P11" s="96">
        <f t="shared" si="2"/>
        <v>0.35448144373787793</v>
      </c>
      <c r="Q11" s="96">
        <f t="shared" si="3"/>
        <v>0.41864963902462737</v>
      </c>
      <c r="R11" s="96">
        <f>'1'!AC12</f>
        <v>0.27555254988083333</v>
      </c>
      <c r="S11" s="96">
        <f>'1'!AE12</f>
        <v>0.35118049716710109</v>
      </c>
      <c r="T11" s="96">
        <f>'2'!AC12</f>
        <v>0.30072782466360309</v>
      </c>
      <c r="U11" s="96">
        <f>'2'!AE12</f>
        <v>0.87111445659394393</v>
      </c>
      <c r="V11" s="96">
        <f>'3'!J11</f>
        <v>0.67982206678863122</v>
      </c>
      <c r="W11" s="96">
        <f>'8'!P10</f>
        <v>0.56436848024986186</v>
      </c>
      <c r="X11" s="96">
        <f t="shared" si="4"/>
        <v>0.52642266323293807</v>
      </c>
      <c r="Y11" s="96">
        <f t="shared" si="5"/>
        <v>0.59858691588322566</v>
      </c>
      <c r="Z11" s="96">
        <f>'1'!AM12</f>
        <v>0.37156061096571097</v>
      </c>
      <c r="AA11" s="96">
        <f>'1'!AO12</f>
        <v>0.46082409428926147</v>
      </c>
      <c r="AB11" s="96">
        <f>'2'!AM12</f>
        <v>0.32456878068274375</v>
      </c>
      <c r="AC11" s="96">
        <f>'2'!AO12</f>
        <v>0.87464209084793887</v>
      </c>
      <c r="AD11" s="96">
        <f>'3'!M11</f>
        <v>0.59672810750700678</v>
      </c>
      <c r="AE11" s="96">
        <f>'8'!U10</f>
        <v>0.47624936618020042</v>
      </c>
      <c r="AF11" s="96">
        <f t="shared" si="6"/>
        <v>0.48833505311827941</v>
      </c>
      <c r="AG11" s="96">
        <f t="shared" si="7"/>
        <v>0.56119508079950897</v>
      </c>
      <c r="AH11" s="96">
        <f>'1'!AW12</f>
        <v>0.28565604156400198</v>
      </c>
      <c r="AI11" s="96">
        <f>'1'!AY12</f>
        <v>0.36334310568562356</v>
      </c>
      <c r="AJ11" s="96">
        <f>'2'!AW12</f>
        <v>0.36315241533778508</v>
      </c>
      <c r="AK11" s="96">
        <f>'2'!AY12</f>
        <v>0.87967183944121996</v>
      </c>
      <c r="AL11" s="96">
        <f>'3'!P11</f>
        <v>0.52067095613444248</v>
      </c>
      <c r="AM11" s="96">
        <f>'8'!Z10</f>
        <v>0.4654782146994409</v>
      </c>
      <c r="AN11" s="96">
        <f t="shared" si="8"/>
        <v>0.44135829671018817</v>
      </c>
      <c r="AO11" s="96">
        <f t="shared" si="9"/>
        <v>0.50854765194485596</v>
      </c>
      <c r="AP11" s="96">
        <f>'1'!BG12</f>
        <v>0.25808901934755984</v>
      </c>
      <c r="AQ11" s="96">
        <f>'1'!BI12</f>
        <v>0.32977750762262104</v>
      </c>
      <c r="AR11" s="96">
        <f>'2'!BG12</f>
        <v>0.39034708134048357</v>
      </c>
      <c r="AS11" s="96">
        <f>'2'!BI12</f>
        <v>0.88281604652771728</v>
      </c>
      <c r="AT11" s="96">
        <f>'3'!S11</f>
        <v>0.59189959049242402</v>
      </c>
      <c r="AU11" s="96">
        <f>'8'!AE10</f>
        <v>0.57066763080370231</v>
      </c>
      <c r="AV11" s="96">
        <f t="shared" si="10"/>
        <v>0.49861263744164064</v>
      </c>
      <c r="AW11" s="96">
        <f t="shared" si="11"/>
        <v>0.56219723161537627</v>
      </c>
      <c r="AX11" s="96">
        <f>'1'!BQ12</f>
        <v>0.34097444096105495</v>
      </c>
      <c r="AY11" s="96">
        <f>'1'!BS12</f>
        <v>0.42726894627180612</v>
      </c>
      <c r="AZ11" s="96">
        <f>'2'!BQ12</f>
        <v>0.41657231983196574</v>
      </c>
      <c r="BA11" s="96">
        <f>'2'!BS12</f>
        <v>0.88559474680366246</v>
      </c>
      <c r="BB11" s="96">
        <f>'3'!V11</f>
        <v>0.82170130583541545</v>
      </c>
      <c r="BC11" s="96">
        <f>'8'!AJ10</f>
        <v>0.63032406102316552</v>
      </c>
      <c r="BD11" s="96">
        <f t="shared" si="12"/>
        <v>0.62762986081652339</v>
      </c>
      <c r="BE11" s="96">
        <f t="shared" si="13"/>
        <v>0.6917910045758433</v>
      </c>
      <c r="BF11" s="96">
        <f>'1'!CA12</f>
        <v>0.34256056605660357</v>
      </c>
      <c r="BG11" s="96">
        <f>'1'!CC12</f>
        <v>0.42903895290245192</v>
      </c>
      <c r="BH11" s="96">
        <f>'2'!CA12</f>
        <v>0.4206951605726339</v>
      </c>
      <c r="BI11" s="96">
        <f>'2'!CC12</f>
        <v>0.88601158604207408</v>
      </c>
      <c r="BJ11" s="96">
        <f>'3'!Y11</f>
        <v>0.62392498484744552</v>
      </c>
      <c r="BK11" s="96">
        <f>'8'!AO10</f>
        <v>0.60156314011594036</v>
      </c>
      <c r="BL11" s="96">
        <f t="shared" si="14"/>
        <v>0.54062056524234448</v>
      </c>
      <c r="BM11" s="96">
        <f t="shared" si="15"/>
        <v>0.60444788515845815</v>
      </c>
      <c r="BN11" s="96">
        <f>'1'!CK12</f>
        <v>0.27277400184017153</v>
      </c>
      <c r="BO11" s="96">
        <f>'1'!CM12</f>
        <v>0.34780775520926527</v>
      </c>
      <c r="BP11" s="96">
        <f>'2'!CK12</f>
        <v>0.50835929869728969</v>
      </c>
      <c r="BQ11" s="96">
        <f>'2'!CM12</f>
        <v>0.8938423076950599</v>
      </c>
      <c r="BR11" s="96">
        <f>'3'!AB11</f>
        <v>0.48372375730297917</v>
      </c>
      <c r="BS11" s="96">
        <f>'8'!AT10</f>
        <v>0.5841964288062913</v>
      </c>
      <c r="BT11" s="96">
        <f t="shared" si="16"/>
        <v>0.47413916180084237</v>
      </c>
      <c r="BU11" s="96">
        <f t="shared" si="17"/>
        <v>0.52769421337443811</v>
      </c>
      <c r="BV11" s="96">
        <f>'1'!CU12</f>
        <v>0.43898022104340606</v>
      </c>
      <c r="BW11" s="96">
        <f>'1'!CW12</f>
        <v>0.53079300967640874</v>
      </c>
      <c r="BX11" s="96">
        <f>'2'!CU12</f>
        <v>0.51012462011442095</v>
      </c>
      <c r="BY11" s="96">
        <f>'2'!CW12</f>
        <v>0.89398281814329061</v>
      </c>
      <c r="BZ11" s="96">
        <f>'3'!AE11</f>
        <v>0.58321729228306929</v>
      </c>
      <c r="CA11" s="96">
        <f>'8'!AY10</f>
        <v>0.60474711204838794</v>
      </c>
      <c r="CB11" s="96">
        <f t="shared" si="18"/>
        <v>0.55351955674786746</v>
      </c>
      <c r="CC11" s="96">
        <f t="shared" si="19"/>
        <v>0.61026793427735493</v>
      </c>
      <c r="CD11" s="96">
        <f>'1'!DE12</f>
        <v>0.31869905046441555</v>
      </c>
      <c r="CE11" s="96">
        <f>'1'!DG12</f>
        <v>0.40205063003340491</v>
      </c>
      <c r="CF11" s="96">
        <f>'2'!DE12</f>
        <v>0.42287012962752546</v>
      </c>
      <c r="CG11" s="96">
        <f>'2'!DG12</f>
        <v>0.88622943805890442</v>
      </c>
      <c r="CH11" s="96">
        <f>'3'!AH11</f>
        <v>0.62940032493894715</v>
      </c>
      <c r="CI11" s="96">
        <f>'8'!BD10</f>
        <v>0.49370403777913657</v>
      </c>
      <c r="CJ11" s="96">
        <f t="shared" si="20"/>
        <v>0.50589816436495549</v>
      </c>
      <c r="CK11" s="96">
        <f t="shared" si="21"/>
        <v>0.56890441112189127</v>
      </c>
    </row>
    <row r="12" spans="1:90">
      <c r="A12" s="1">
        <v>1988</v>
      </c>
      <c r="B12" s="96">
        <f>'1'!I13</f>
        <v>0.3523913939789734</v>
      </c>
      <c r="C12" s="96">
        <f>'1'!K13</f>
        <v>0.43993538082355987</v>
      </c>
      <c r="D12" s="96">
        <f>'2'!I13</f>
        <v>0.42079464798191363</v>
      </c>
      <c r="E12" s="96">
        <f>'2'!K13</f>
        <v>0.886021581640415</v>
      </c>
      <c r="F12" s="96">
        <f>'3'!D12</f>
        <v>0.69034445736990313</v>
      </c>
      <c r="G12" s="96">
        <f>'8'!F11</f>
        <v>0.60694136630408024</v>
      </c>
      <c r="H12" s="96">
        <f t="shared" si="0"/>
        <v>0.57077793643317132</v>
      </c>
      <c r="I12" s="96">
        <f t="shared" si="1"/>
        <v>0.63480942716793876</v>
      </c>
      <c r="J12" s="96">
        <f>'1'!S13</f>
        <v>0.24269404067121331</v>
      </c>
      <c r="K12" s="96">
        <f>'1'!U13</f>
        <v>0.31049470892334763</v>
      </c>
      <c r="L12" s="96">
        <f>'2'!S13</f>
        <v>0.37154039014047174</v>
      </c>
      <c r="M12" s="96">
        <f>'2'!U13</f>
        <v>0.88067310898377804</v>
      </c>
      <c r="N12" s="96">
        <f>'3'!G12</f>
        <v>0.4552881860128134</v>
      </c>
      <c r="O12" s="96">
        <f>'8'!K11</f>
        <v>0.54524775777430767</v>
      </c>
      <c r="P12" s="96">
        <f t="shared" si="2"/>
        <v>0.43138244888570754</v>
      </c>
      <c r="Q12" s="96">
        <f t="shared" si="3"/>
        <v>0.49585585442046498</v>
      </c>
      <c r="R12" s="96">
        <f>'1'!AC13</f>
        <v>0.33489773331691114</v>
      </c>
      <c r="S12" s="96">
        <f>'1'!AE13</f>
        <v>0.4204565855423722</v>
      </c>
      <c r="T12" s="96">
        <f>'2'!AC13</f>
        <v>0.30461823456751758</v>
      </c>
      <c r="U12" s="96">
        <f>'2'!AE13</f>
        <v>0.87171575514010224</v>
      </c>
      <c r="V12" s="96">
        <f>'3'!J12</f>
        <v>0.709482978455375</v>
      </c>
      <c r="W12" s="96">
        <f>'8'!P11</f>
        <v>0.57904985211601112</v>
      </c>
      <c r="X12" s="96">
        <f t="shared" si="4"/>
        <v>0.55494951713708729</v>
      </c>
      <c r="Y12" s="96">
        <f t="shared" si="5"/>
        <v>0.62877103963943803</v>
      </c>
      <c r="Z12" s="96">
        <f>'1'!AM13</f>
        <v>0.40182830495434479</v>
      </c>
      <c r="AA12" s="96">
        <f>'1'!AO13</f>
        <v>0.49288531202389102</v>
      </c>
      <c r="AB12" s="96">
        <f>'2'!AM13</f>
        <v>0.33022165689933219</v>
      </c>
      <c r="AC12" s="96">
        <f>'2'!AO13</f>
        <v>0.87542730763053966</v>
      </c>
      <c r="AD12" s="96">
        <f>'3'!M12</f>
        <v>0.65695343510016413</v>
      </c>
      <c r="AE12" s="96">
        <f>'8'!U11</f>
        <v>0.54201412247670067</v>
      </c>
      <c r="AF12" s="96">
        <f t="shared" si="6"/>
        <v>0.53877343746387807</v>
      </c>
      <c r="AG12" s="96">
        <f t="shared" si="7"/>
        <v>0.61150540395090802</v>
      </c>
      <c r="AH12" s="96">
        <f>'1'!AW13</f>
        <v>0.29857533830632393</v>
      </c>
      <c r="AI12" s="96">
        <f>'1'!AY13</f>
        <v>0.37866843841997011</v>
      </c>
      <c r="AJ12" s="96">
        <f>'2'!AW13</f>
        <v>0.37836789887493172</v>
      </c>
      <c r="AK12" s="96">
        <f>'2'!AY13</f>
        <v>0.88146682333505733</v>
      </c>
      <c r="AL12" s="96">
        <f>'3'!P12</f>
        <v>0.58347491121674322</v>
      </c>
      <c r="AM12" s="96">
        <f>'8'!Z11</f>
        <v>0.51167568193893631</v>
      </c>
      <c r="AN12" s="96">
        <f t="shared" si="8"/>
        <v>0.48444452661713611</v>
      </c>
      <c r="AO12" s="96">
        <f t="shared" si="9"/>
        <v>0.55077303908587794</v>
      </c>
      <c r="AP12" s="96">
        <f>'1'!BG13</f>
        <v>0.28109176551005433</v>
      </c>
      <c r="AQ12" s="96">
        <f>'1'!BI13</f>
        <v>0.35786819836576328</v>
      </c>
      <c r="AR12" s="96">
        <f>'2'!BG13</f>
        <v>0.39943173942229876</v>
      </c>
      <c r="AS12" s="96">
        <f>'2'!BI13</f>
        <v>0.88380460822036999</v>
      </c>
      <c r="AT12" s="96">
        <f>'3'!S12</f>
        <v>0.65388743970111518</v>
      </c>
      <c r="AU12" s="96">
        <f>'8'!AE11</f>
        <v>0.58541371956283894</v>
      </c>
      <c r="AV12" s="96">
        <f t="shared" si="10"/>
        <v>0.53334061879353856</v>
      </c>
      <c r="AW12" s="96">
        <f t="shared" si="11"/>
        <v>0.59713319224448735</v>
      </c>
      <c r="AX12" s="96">
        <f>'1'!BQ13</f>
        <v>0.37729903862647396</v>
      </c>
      <c r="AY12" s="96">
        <f>'1'!BS13</f>
        <v>0.46698759203421952</v>
      </c>
      <c r="AZ12" s="96">
        <f>'2'!BQ13</f>
        <v>0.42484686097894137</v>
      </c>
      <c r="BA12" s="96">
        <f>'2'!BS13</f>
        <v>0.88642622682610306</v>
      </c>
      <c r="BB12" s="96">
        <f>'3'!V12</f>
        <v>0.81434716301387922</v>
      </c>
      <c r="BC12" s="96">
        <f>'8'!AJ11</f>
        <v>0.64930730249753965</v>
      </c>
      <c r="BD12" s="96">
        <f t="shared" si="12"/>
        <v>0.63847554977800258</v>
      </c>
      <c r="BE12" s="96">
        <f t="shared" si="13"/>
        <v>0.70257119704426785</v>
      </c>
      <c r="BF12" s="96">
        <f>'1'!CA13</f>
        <v>0.34515487226291697</v>
      </c>
      <c r="BG12" s="96">
        <f>'1'!CC13</f>
        <v>0.43192681915711623</v>
      </c>
      <c r="BH12" s="96">
        <f>'2'!CA13</f>
        <v>0.42605964215937298</v>
      </c>
      <c r="BI12" s="96">
        <f>'2'!CC13</f>
        <v>0.8865463993514443</v>
      </c>
      <c r="BJ12" s="96">
        <f>'3'!Y12</f>
        <v>0.61891746993660557</v>
      </c>
      <c r="BK12" s="96">
        <f>'8'!AO11</f>
        <v>0.62552570359098203</v>
      </c>
      <c r="BL12" s="96">
        <f t="shared" si="14"/>
        <v>0.54686163772045748</v>
      </c>
      <c r="BM12" s="96">
        <f t="shared" si="15"/>
        <v>0.61026470281850453</v>
      </c>
      <c r="BN12" s="96">
        <f>'1'!CK13</f>
        <v>0.25533107043711056</v>
      </c>
      <c r="BO12" s="96">
        <f>'1'!CM13</f>
        <v>0.32635217531606198</v>
      </c>
      <c r="BP12" s="96">
        <f>'2'!CK13</f>
        <v>0.50750085355187502</v>
      </c>
      <c r="BQ12" s="96">
        <f>'2'!CM13</f>
        <v>0.89377376886576088</v>
      </c>
      <c r="BR12" s="96">
        <f>'3'!AB12</f>
        <v>0.39451033557559323</v>
      </c>
      <c r="BS12" s="96">
        <f>'8'!AT11</f>
        <v>0.6209849346219336</v>
      </c>
      <c r="BT12" s="96">
        <f t="shared" si="16"/>
        <v>0.44591591405942699</v>
      </c>
      <c r="BU12" s="96">
        <f t="shared" si="17"/>
        <v>0.49874742656660587</v>
      </c>
      <c r="BV12" s="96">
        <f>'1'!CU13</f>
        <v>0.46424156291496366</v>
      </c>
      <c r="BW12" s="96">
        <f>'1'!CW13</f>
        <v>0.55571774037411803</v>
      </c>
      <c r="BX12" s="96">
        <f>'2'!CU13</f>
        <v>0.44949935251754985</v>
      </c>
      <c r="BY12" s="96">
        <f>'2'!CW13</f>
        <v>0.88878904651741886</v>
      </c>
      <c r="BZ12" s="96">
        <f>'3'!AE12</f>
        <v>0.67472013911482454</v>
      </c>
      <c r="CA12" s="96">
        <f>'8'!AY11</f>
        <v>0.60669934000364734</v>
      </c>
      <c r="CB12" s="96">
        <f t="shared" si="18"/>
        <v>0.58969610548177176</v>
      </c>
      <c r="CC12" s="96">
        <f t="shared" si="19"/>
        <v>0.65192031037358955</v>
      </c>
      <c r="CD12" s="96">
        <f>'1'!DE13</f>
        <v>0.35039525575712183</v>
      </c>
      <c r="CE12" s="96">
        <f>'1'!DG13</f>
        <v>0.43773312214166454</v>
      </c>
      <c r="CF12" s="96">
        <f>'2'!DE13</f>
        <v>0.43574192593018668</v>
      </c>
      <c r="CG12" s="96">
        <f>'2'!DG13</f>
        <v>0.88749082427461068</v>
      </c>
      <c r="CH12" s="96">
        <f>'3'!AH12</f>
        <v>0.73137574902292357</v>
      </c>
      <c r="CI12" s="96">
        <f>'8'!BD11</f>
        <v>0.56488172141358994</v>
      </c>
      <c r="CJ12" s="96">
        <f t="shared" si="20"/>
        <v>0.57566805977768942</v>
      </c>
      <c r="CK12" s="96">
        <f t="shared" si="21"/>
        <v>0.63831052288904044</v>
      </c>
    </row>
    <row r="13" spans="1:90">
      <c r="A13" s="1">
        <v>1989</v>
      </c>
      <c r="B13" s="96">
        <f>'1'!I14</f>
        <v>0.37275642565499323</v>
      </c>
      <c r="C13" s="96">
        <f>'1'!K14</f>
        <v>0.4621118428168276</v>
      </c>
      <c r="D13" s="96">
        <f>'2'!I14</f>
        <v>0.41501609981192555</v>
      </c>
      <c r="E13" s="96">
        <f>'2'!K14</f>
        <v>0.88543606326057778</v>
      </c>
      <c r="F13" s="96">
        <f>'3'!D13</f>
        <v>0.70467632979232586</v>
      </c>
      <c r="G13" s="96">
        <f>'8'!F12</f>
        <v>0.63184722761098078</v>
      </c>
      <c r="H13" s="96">
        <f t="shared" si="0"/>
        <v>0.58747759531241572</v>
      </c>
      <c r="I13" s="96">
        <f t="shared" si="1"/>
        <v>0.65239067508964788</v>
      </c>
      <c r="J13" s="96">
        <f>'1'!S14</f>
        <v>0.25200004773976414</v>
      </c>
      <c r="K13" s="96">
        <f>'1'!U14</f>
        <v>0.32219829688409096</v>
      </c>
      <c r="L13" s="96">
        <f>'2'!S14</f>
        <v>0.37440285572805326</v>
      </c>
      <c r="M13" s="96">
        <f>'2'!U14</f>
        <v>0.88100814267205019</v>
      </c>
      <c r="N13" s="96">
        <f>'3'!G13</f>
        <v>0.53790655553613032</v>
      </c>
      <c r="O13" s="96">
        <f>'8'!K12</f>
        <v>0.57368067504735709</v>
      </c>
      <c r="P13" s="96">
        <f t="shared" si="2"/>
        <v>0.47510711984941745</v>
      </c>
      <c r="Q13" s="96">
        <f t="shared" si="3"/>
        <v>0.53980729837268249</v>
      </c>
      <c r="R13" s="96">
        <f>'1'!AC14</f>
        <v>0.3491849437437558</v>
      </c>
      <c r="S13" s="96">
        <f>'1'!AE14</f>
        <v>0.43639530395644155</v>
      </c>
      <c r="T13" s="96">
        <f>'2'!AC14</f>
        <v>0.30565684426103673</v>
      </c>
      <c r="U13" s="96">
        <f>'2'!AE14</f>
        <v>0.87187449428301145</v>
      </c>
      <c r="V13" s="96">
        <f>'3'!J13</f>
        <v>0.70646904698759294</v>
      </c>
      <c r="W13" s="96">
        <f>'8'!P12</f>
        <v>0.5568934894298565</v>
      </c>
      <c r="X13" s="96">
        <f t="shared" si="4"/>
        <v>0.55005833879884902</v>
      </c>
      <c r="Y13" s="96">
        <f t="shared" si="5"/>
        <v>0.62412217584358365</v>
      </c>
      <c r="Z13" s="96">
        <f>'1'!AM14</f>
        <v>0.42237928984598816</v>
      </c>
      <c r="AA13" s="96">
        <f>'1'!AO14</f>
        <v>0.5140439760704103</v>
      </c>
      <c r="AB13" s="96">
        <f>'2'!AM14</f>
        <v>0.33162317506349176</v>
      </c>
      <c r="AC13" s="96">
        <f>'2'!AO14</f>
        <v>0.87561920500954527</v>
      </c>
      <c r="AD13" s="96">
        <f>'3'!M13</f>
        <v>0.63826863542146617</v>
      </c>
      <c r="AE13" s="96">
        <f>'8'!U12</f>
        <v>0.54495848278571279</v>
      </c>
      <c r="AF13" s="96">
        <f t="shared" si="6"/>
        <v>0.53643317447984706</v>
      </c>
      <c r="AG13" s="96">
        <f t="shared" si="7"/>
        <v>0.60916571471933689</v>
      </c>
      <c r="AH13" s="96">
        <f>'1'!AW14</f>
        <v>0.30878926560856662</v>
      </c>
      <c r="AI13" s="96">
        <f>'1'!AY14</f>
        <v>0.39060927626778774</v>
      </c>
      <c r="AJ13" s="96">
        <f>'2'!AW14</f>
        <v>0.38384287770252057</v>
      </c>
      <c r="AK13" s="96">
        <f>'2'!AY14</f>
        <v>0.88209014379818118</v>
      </c>
      <c r="AL13" s="96">
        <f>'3'!P13</f>
        <v>0.59850792124956786</v>
      </c>
      <c r="AM13" s="96">
        <f>'8'!Z12</f>
        <v>0.5424375507218836</v>
      </c>
      <c r="AN13" s="96">
        <f t="shared" si="8"/>
        <v>0.50227657460835762</v>
      </c>
      <c r="AO13" s="96">
        <f t="shared" si="9"/>
        <v>0.56846530334976797</v>
      </c>
      <c r="AP13" s="96">
        <f>'1'!BG14</f>
        <v>0.28910102656798392</v>
      </c>
      <c r="AQ13" s="96">
        <f>'1'!BI14</f>
        <v>0.36745428754694415</v>
      </c>
      <c r="AR13" s="96">
        <f>'2'!BG14</f>
        <v>0.39818467590803192</v>
      </c>
      <c r="AS13" s="96">
        <f>'2'!BI14</f>
        <v>0.88367060198524405</v>
      </c>
      <c r="AT13" s="96">
        <f>'3'!S13</f>
        <v>0.68300910707687157</v>
      </c>
      <c r="AU13" s="96">
        <f>'8'!AE12</f>
        <v>0.59477360916454858</v>
      </c>
      <c r="AV13" s="96">
        <f t="shared" si="10"/>
        <v>0.5492743984845132</v>
      </c>
      <c r="AW13" s="96">
        <f t="shared" si="11"/>
        <v>0.61349364328802647</v>
      </c>
      <c r="AX13" s="96">
        <f>'1'!BQ14</f>
        <v>0.39504220795683914</v>
      </c>
      <c r="AY13" s="96">
        <f>'1'!BS14</f>
        <v>0.48579208810332852</v>
      </c>
      <c r="AZ13" s="96">
        <f>'2'!BQ14</f>
        <v>0.42330181160353125</v>
      </c>
      <c r="BA13" s="96">
        <f>'2'!BS14</f>
        <v>0.88627251072765523</v>
      </c>
      <c r="BB13" s="96">
        <f>'3'!V13</f>
        <v>0.83576051779935279</v>
      </c>
      <c r="BC13" s="96">
        <f>'8'!AJ12</f>
        <v>0.68380136391235791</v>
      </c>
      <c r="BD13" s="96">
        <f t="shared" si="12"/>
        <v>0.66078323904516945</v>
      </c>
      <c r="BE13" s="96">
        <f t="shared" si="13"/>
        <v>0.72523028498687969</v>
      </c>
      <c r="BF13" s="96">
        <f>'1'!CA14</f>
        <v>0.37519558953137749</v>
      </c>
      <c r="BG13" s="96">
        <f>'1'!CC14</f>
        <v>0.46473304447387564</v>
      </c>
      <c r="BH13" s="96">
        <f>'2'!CA14</f>
        <v>0.42624566624068833</v>
      </c>
      <c r="BI13" s="96">
        <f>'2'!CC14</f>
        <v>0.88656479455221482</v>
      </c>
      <c r="BJ13" s="96">
        <f>'3'!Y13</f>
        <v>0.63892341062621538</v>
      </c>
      <c r="BK13" s="96">
        <f>'8'!AO12</f>
        <v>0.63617277968112262</v>
      </c>
      <c r="BL13" s="96">
        <f t="shared" si="14"/>
        <v>0.56408488268516732</v>
      </c>
      <c r="BM13" s="96">
        <f t="shared" si="15"/>
        <v>0.62802428650481956</v>
      </c>
      <c r="BN13" s="96">
        <f>'1'!CK14</f>
        <v>0.31972428106533335</v>
      </c>
      <c r="BO13" s="96">
        <f>'1'!CM14</f>
        <v>0.40322636078637536</v>
      </c>
      <c r="BP13" s="96">
        <f>'2'!CK14</f>
        <v>0.51188459042513024</v>
      </c>
      <c r="BQ13" s="96">
        <f>'2'!CM14</f>
        <v>0.89412232531034219</v>
      </c>
      <c r="BR13" s="96">
        <f>'3'!AB13</f>
        <v>0.41425576905868483</v>
      </c>
      <c r="BS13" s="96">
        <f>'8'!AT12</f>
        <v>0.60479509873533677</v>
      </c>
      <c r="BT13" s="96">
        <f t="shared" si="16"/>
        <v>0.46227415249965464</v>
      </c>
      <c r="BU13" s="96">
        <f t="shared" si="17"/>
        <v>0.51719834193238423</v>
      </c>
      <c r="BV13" s="96">
        <f>'1'!CU14</f>
        <v>0.47925317230775749</v>
      </c>
      <c r="BW13" s="96">
        <f>'1'!CW14</f>
        <v>0.57022065010006551</v>
      </c>
      <c r="BX13" s="96">
        <f>'2'!CU14</f>
        <v>0.4416186640707821</v>
      </c>
      <c r="BY13" s="96">
        <f>'2'!CW14</f>
        <v>0.88805147743590862</v>
      </c>
      <c r="BZ13" s="96">
        <f>'3'!AE13</f>
        <v>0.59151121156999209</v>
      </c>
      <c r="CA13" s="96">
        <f>'8'!AY12</f>
        <v>0.64062238737444721</v>
      </c>
      <c r="CB13" s="96">
        <f t="shared" si="18"/>
        <v>0.56880370170896077</v>
      </c>
      <c r="CC13" s="96">
        <f t="shared" si="19"/>
        <v>0.63164047860393502</v>
      </c>
      <c r="CD13" s="96">
        <f>'1'!DE14</f>
        <v>0.38215259734358903</v>
      </c>
      <c r="CE13" s="96">
        <f>'1'!DG14</f>
        <v>0.47216915343320115</v>
      </c>
      <c r="CF13" s="96">
        <f>'2'!DE14</f>
        <v>0.44047005448419757</v>
      </c>
      <c r="CG13" s="96">
        <f>'2'!DG14</f>
        <v>0.88794262425455173</v>
      </c>
      <c r="CH13" s="96">
        <f>'3'!AH13</f>
        <v>0.72511738691038952</v>
      </c>
      <c r="CI13" s="96">
        <f>'8'!BD12</f>
        <v>0.5920504287671563</v>
      </c>
      <c r="CJ13" s="96">
        <f t="shared" si="20"/>
        <v>0.5881396083114403</v>
      </c>
      <c r="CK13" s="96">
        <f t="shared" si="21"/>
        <v>0.65089017650639813</v>
      </c>
    </row>
    <row r="14" spans="1:90">
      <c r="A14" s="1">
        <v>1990</v>
      </c>
      <c r="B14" s="96">
        <f>'1'!I15</f>
        <v>0.37731963495895071</v>
      </c>
      <c r="C14" s="96">
        <f>'1'!K15</f>
        <v>0.46700964102891451</v>
      </c>
      <c r="D14" s="96">
        <f>'2'!I15</f>
        <v>0.41151452572739639</v>
      </c>
      <c r="E14" s="96">
        <f>'2'!K15</f>
        <v>0.88507627778536968</v>
      </c>
      <c r="F14" s="96">
        <f>'3'!D14</f>
        <v>0.64230103941212613</v>
      </c>
      <c r="G14" s="96">
        <f>'8'!F13</f>
        <v>0.61782571931130836</v>
      </c>
      <c r="H14" s="96">
        <f t="shared" si="0"/>
        <v>0.55888351112277279</v>
      </c>
      <c r="I14" s="96">
        <f t="shared" si="1"/>
        <v>0.62417768754256286</v>
      </c>
      <c r="J14" s="96">
        <f>'1'!S15</f>
        <v>0.25369267557895969</v>
      </c>
      <c r="K14" s="96">
        <f>'1'!U15</f>
        <v>0.32431135669695976</v>
      </c>
      <c r="L14" s="96">
        <f>'2'!S15</f>
        <v>0.37253335942531496</v>
      </c>
      <c r="M14" s="96">
        <f>'2'!U15</f>
        <v>0.88078970528539346</v>
      </c>
      <c r="N14" s="96">
        <f>'3'!G14</f>
        <v>0.41448851883787069</v>
      </c>
      <c r="O14" s="96">
        <f>'8'!K13</f>
        <v>0.54054883223136019</v>
      </c>
      <c r="P14" s="96">
        <f t="shared" si="2"/>
        <v>0.41595192826287974</v>
      </c>
      <c r="Q14" s="96">
        <f t="shared" si="3"/>
        <v>0.48090129907248769</v>
      </c>
      <c r="R14" s="96">
        <f>'1'!AC15</f>
        <v>0.37106885266865558</v>
      </c>
      <c r="S14" s="96">
        <f>'1'!AE15</f>
        <v>0.46029401482126442</v>
      </c>
      <c r="T14" s="96">
        <f>'2'!AC15</f>
        <v>0.28840979654779259</v>
      </c>
      <c r="U14" s="96">
        <f>'2'!AE15</f>
        <v>0.86913704038719986</v>
      </c>
      <c r="V14" s="96">
        <f>'3'!J14</f>
        <v>0.7464395172860353</v>
      </c>
      <c r="W14" s="96">
        <f>'8'!P13</f>
        <v>0.54810637308047561</v>
      </c>
      <c r="X14" s="96">
        <f t="shared" si="4"/>
        <v>0.56606246902706714</v>
      </c>
      <c r="Y14" s="96">
        <f t="shared" si="5"/>
        <v>0.64198022584152969</v>
      </c>
      <c r="Z14" s="96">
        <f>'1'!AM15</f>
        <v>0.42284745352313885</v>
      </c>
      <c r="AA14" s="96">
        <f>'1'!AO15</f>
        <v>0.51452044998721591</v>
      </c>
      <c r="AB14" s="96">
        <f>'2'!AM15</f>
        <v>0.34062132459962469</v>
      </c>
      <c r="AC14" s="96">
        <f>'2'!AO15</f>
        <v>0.87682602274270371</v>
      </c>
      <c r="AD14" s="96">
        <f>'3'!M14</f>
        <v>0.65654738895033526</v>
      </c>
      <c r="AE14" s="96">
        <f>'8'!U13</f>
        <v>0.54517465755440242</v>
      </c>
      <c r="AF14" s="96">
        <f t="shared" si="6"/>
        <v>0.5448029760110451</v>
      </c>
      <c r="AG14" s="96">
        <f t="shared" si="7"/>
        <v>0.61675804511816845</v>
      </c>
      <c r="AH14" s="96">
        <f>'1'!AW15</f>
        <v>0.30036825317572929</v>
      </c>
      <c r="AI14" s="96">
        <f>'1'!AY15</f>
        <v>0.38077555153369413</v>
      </c>
      <c r="AJ14" s="96">
        <f>'2'!AW15</f>
        <v>0.39199401046065807</v>
      </c>
      <c r="AK14" s="96">
        <f>'2'!AY15</f>
        <v>0.88299741235863871</v>
      </c>
      <c r="AL14" s="96">
        <f>'3'!P14</f>
        <v>0.58266319401745514</v>
      </c>
      <c r="AM14" s="96">
        <f>'8'!Z13</f>
        <v>0.53308596821017473</v>
      </c>
      <c r="AN14" s="96">
        <f t="shared" si="8"/>
        <v>0.49226411975124618</v>
      </c>
      <c r="AO14" s="96">
        <f t="shared" si="9"/>
        <v>0.55744591961263723</v>
      </c>
      <c r="AP14" s="96">
        <f>'1'!BG15</f>
        <v>0.29440789507691323</v>
      </c>
      <c r="AQ14" s="96">
        <f>'1'!BI15</f>
        <v>0.3737522536288776</v>
      </c>
      <c r="AR14" s="96">
        <f>'2'!BG15</f>
        <v>0.40261623956122378</v>
      </c>
      <c r="AS14" s="96">
        <f>'2'!BI15</f>
        <v>0.88414442209747734</v>
      </c>
      <c r="AT14" s="96">
        <f>'3'!S14</f>
        <v>0.64445269015083051</v>
      </c>
      <c r="AU14" s="96">
        <f>'8'!AE13</f>
        <v>0.5778712177255656</v>
      </c>
      <c r="AV14" s="96">
        <f t="shared" si="10"/>
        <v>0.53028564434950698</v>
      </c>
      <c r="AW14" s="96">
        <f t="shared" si="11"/>
        <v>0.59430733431352523</v>
      </c>
      <c r="AX14" s="96">
        <f>'1'!BQ15</f>
        <v>0.3964724359810502</v>
      </c>
      <c r="AY14" s="96">
        <f>'1'!BS15</f>
        <v>0.48729152675378729</v>
      </c>
      <c r="AZ14" s="96">
        <f>'2'!BQ15</f>
        <v>0.42865592395891589</v>
      </c>
      <c r="BA14" s="96">
        <f>'2'!BS15</f>
        <v>0.88680223745350606</v>
      </c>
      <c r="BB14" s="96">
        <f>'3'!V14</f>
        <v>0.76570673530823374</v>
      </c>
      <c r="BC14" s="96">
        <f>'8'!AJ13</f>
        <v>0.64856642270242415</v>
      </c>
      <c r="BD14" s="96">
        <f t="shared" si="12"/>
        <v>0.62301270052612234</v>
      </c>
      <c r="BE14" s="96">
        <f t="shared" si="13"/>
        <v>0.68699115003012878</v>
      </c>
      <c r="BF14" s="96">
        <f>'1'!CA15</f>
        <v>0.38699555268620706</v>
      </c>
      <c r="BG14" s="96">
        <f>'1'!CC15</f>
        <v>0.47731093785867057</v>
      </c>
      <c r="BH14" s="96">
        <f>'2'!CA15</f>
        <v>0.4346040521362789</v>
      </c>
      <c r="BI14" s="96">
        <f>'2'!CC15</f>
        <v>0.8873811889945703</v>
      </c>
      <c r="BJ14" s="96">
        <f>'3'!Y14</f>
        <v>0.55132127004543885</v>
      </c>
      <c r="BK14" s="96">
        <f>'8'!AO13</f>
        <v>0.62502444208751207</v>
      </c>
      <c r="BL14" s="96">
        <f t="shared" si="14"/>
        <v>0.5288953563952985</v>
      </c>
      <c r="BM14" s="96">
        <f t="shared" si="15"/>
        <v>0.59223614711562034</v>
      </c>
      <c r="BN14" s="96">
        <f>'1'!CK15</f>
        <v>0.34712357021117168</v>
      </c>
      <c r="BO14" s="96">
        <f>'1'!CM15</f>
        <v>0.43411235038240242</v>
      </c>
      <c r="BP14" s="96">
        <f>'2'!CK15</f>
        <v>0.50839214663694376</v>
      </c>
      <c r="BQ14" s="96">
        <f>'2'!CM15</f>
        <v>0.89384492754570566</v>
      </c>
      <c r="BR14" s="96">
        <f>'3'!AB14</f>
        <v>0.2619535785385454</v>
      </c>
      <c r="BS14" s="96">
        <f>'8'!AT13</f>
        <v>0.61332762877025349</v>
      </c>
      <c r="BT14" s="96">
        <f t="shared" si="16"/>
        <v>0.40904364875242294</v>
      </c>
      <c r="BU14" s="96">
        <f t="shared" si="17"/>
        <v>0.46498668287754524</v>
      </c>
      <c r="BV14" s="96">
        <f>'1'!CU15</f>
        <v>0.48783885595395077</v>
      </c>
      <c r="BW14" s="96">
        <f>'1'!CW15</f>
        <v>0.57841539771224781</v>
      </c>
      <c r="BX14" s="96">
        <f>'2'!CU15</f>
        <v>0.4529160366954525</v>
      </c>
      <c r="BY14" s="96">
        <f>'2'!CW15</f>
        <v>0.88910390042000098</v>
      </c>
      <c r="BZ14" s="96">
        <f>'3'!AE14</f>
        <v>0.6396291244611233</v>
      </c>
      <c r="CA14" s="96">
        <f>'8'!AY13</f>
        <v>0.6382897888046154</v>
      </c>
      <c r="CB14" s="96">
        <f t="shared" si="18"/>
        <v>0.59019796128616941</v>
      </c>
      <c r="CC14" s="96">
        <f t="shared" si="19"/>
        <v>0.6519320560102837</v>
      </c>
      <c r="CD14" s="96">
        <f>'1'!DE15</f>
        <v>0.40332574645623259</v>
      </c>
      <c r="CE14" s="96">
        <f>'1'!DG15</f>
        <v>0.49444330589227509</v>
      </c>
      <c r="CF14" s="96">
        <f>'2'!DE15</f>
        <v>0.44734982767407339</v>
      </c>
      <c r="CG14" s="96">
        <f>'2'!DG15</f>
        <v>0.88858945460738592</v>
      </c>
      <c r="CH14" s="96">
        <f>'3'!AH14</f>
        <v>0.56685743971371871</v>
      </c>
      <c r="CI14" s="96">
        <f>'8'!BD13</f>
        <v>0.62094436482320736</v>
      </c>
      <c r="CJ14" s="96">
        <f t="shared" si="20"/>
        <v>0.53842641739110353</v>
      </c>
      <c r="CK14" s="96">
        <f t="shared" si="21"/>
        <v>0.60077389197164321</v>
      </c>
    </row>
    <row r="15" spans="1:90">
      <c r="A15" s="1">
        <v>1991</v>
      </c>
      <c r="B15" s="96">
        <f>'1'!I16</f>
        <v>0.3766366423781744</v>
      </c>
      <c r="C15" s="96">
        <f>'1'!K16</f>
        <v>0.46627819954578292</v>
      </c>
      <c r="D15" s="96">
        <f>'2'!I16</f>
        <v>0.40085204498174626</v>
      </c>
      <c r="E15" s="96">
        <f>'2'!K16</f>
        <v>0.88395658815445022</v>
      </c>
      <c r="F15" s="96">
        <f>'3'!D15</f>
        <v>0.63838285348393542</v>
      </c>
      <c r="G15" s="96">
        <f>'8'!F14</f>
        <v>0.58165041354443769</v>
      </c>
      <c r="H15" s="96">
        <f t="shared" si="0"/>
        <v>0.54526079843071507</v>
      </c>
      <c r="I15" s="96">
        <f t="shared" si="1"/>
        <v>0.61149956418150708</v>
      </c>
      <c r="J15" s="96">
        <f>'1'!S16</f>
        <v>0.24430548504057278</v>
      </c>
      <c r="K15" s="96">
        <f>'1'!U16</f>
        <v>0.31253183617381181</v>
      </c>
      <c r="L15" s="96">
        <f>'2'!S16</f>
        <v>0.36886023246826799</v>
      </c>
      <c r="M15" s="96">
        <f>'2'!U16</f>
        <v>0.88035638307697106</v>
      </c>
      <c r="N15" s="96">
        <f>'3'!G15</f>
        <v>0.41585583470425025</v>
      </c>
      <c r="O15" s="96">
        <f>'8'!K14</f>
        <v>0.52000191535833051</v>
      </c>
      <c r="P15" s="96">
        <f t="shared" si="2"/>
        <v>0.40809002874414058</v>
      </c>
      <c r="Q15" s="96">
        <f t="shared" si="3"/>
        <v>0.47288491403165878</v>
      </c>
      <c r="R15" s="96">
        <f>'1'!AC16</f>
        <v>0.36170569130855174</v>
      </c>
      <c r="S15" s="96">
        <f>'1'!AE16</f>
        <v>0.45014346434611568</v>
      </c>
      <c r="T15" s="96">
        <f>'2'!AC16</f>
        <v>0.26361400716850186</v>
      </c>
      <c r="U15" s="96">
        <f>'2'!AE16</f>
        <v>0.86476840685455558</v>
      </c>
      <c r="V15" s="96">
        <f>'3'!J15</f>
        <v>0.69764289778658983</v>
      </c>
      <c r="W15" s="96">
        <f>'8'!P14</f>
        <v>0.50147452293164196</v>
      </c>
      <c r="X15" s="96">
        <f t="shared" si="4"/>
        <v>0.52820205497268913</v>
      </c>
      <c r="Y15" s="96">
        <f t="shared" si="5"/>
        <v>0.6060050495488073</v>
      </c>
      <c r="Z15" s="96">
        <f>'1'!AM16</f>
        <v>0.41721809167392021</v>
      </c>
      <c r="AA15" s="96">
        <f>'1'!AO16</f>
        <v>0.50877500990289137</v>
      </c>
      <c r="AB15" s="96">
        <f>'2'!AM16</f>
        <v>0.33672987410000338</v>
      </c>
      <c r="AC15" s="96">
        <f>'2'!AO16</f>
        <v>0.87630937105587237</v>
      </c>
      <c r="AD15" s="96">
        <f>'3'!M15</f>
        <v>0.62914131813390628</v>
      </c>
      <c r="AE15" s="96">
        <f>'8'!U14</f>
        <v>0.53708418743143416</v>
      </c>
      <c r="AF15" s="96">
        <f t="shared" si="6"/>
        <v>0.5298983892277771</v>
      </c>
      <c r="AG15" s="96">
        <f t="shared" si="7"/>
        <v>0.60216772256915829</v>
      </c>
      <c r="AH15" s="96">
        <f>'1'!AW16</f>
        <v>0.29974750466505723</v>
      </c>
      <c r="AI15" s="96">
        <f>'1'!AY16</f>
        <v>0.38004655751715499</v>
      </c>
      <c r="AJ15" s="96">
        <f>'2'!AW16</f>
        <v>0.38503338720766733</v>
      </c>
      <c r="AK15" s="96">
        <f>'2'!AY16</f>
        <v>0.88222417823651589</v>
      </c>
      <c r="AL15" s="96">
        <f>'3'!P15</f>
        <v>0.5742769250195966</v>
      </c>
      <c r="AM15" s="96">
        <f>'8'!Z14</f>
        <v>0.51440335355323774</v>
      </c>
      <c r="AN15" s="96">
        <f t="shared" si="8"/>
        <v>0.48248461572758816</v>
      </c>
      <c r="AO15" s="96">
        <f t="shared" si="9"/>
        <v>0.54826350540089253</v>
      </c>
      <c r="AP15" s="96">
        <f>'1'!BG16</f>
        <v>0.28397861529250679</v>
      </c>
      <c r="AQ15" s="96">
        <f>'1'!BI16</f>
        <v>0.36133473463097249</v>
      </c>
      <c r="AR15" s="96">
        <f>'2'!BG16</f>
        <v>0.40011585070517919</v>
      </c>
      <c r="AS15" s="96">
        <f>'2'!BI16</f>
        <v>0.88387789667364203</v>
      </c>
      <c r="AT15" s="96">
        <f>'3'!S15</f>
        <v>0.60369349630574143</v>
      </c>
      <c r="AU15" s="96">
        <f>'8'!AE14</f>
        <v>0.55545077271052712</v>
      </c>
      <c r="AV15" s="96">
        <f t="shared" si="10"/>
        <v>0.50491993846447392</v>
      </c>
      <c r="AW15" s="96">
        <f t="shared" si="11"/>
        <v>0.56876736692901342</v>
      </c>
      <c r="AX15" s="96">
        <f>'1'!BQ16</f>
        <v>0.40639334750637551</v>
      </c>
      <c r="AY15" s="96">
        <f>'1'!BS16</f>
        <v>0.49762687043006887</v>
      </c>
      <c r="AZ15" s="96">
        <f>'2'!BQ16</f>
        <v>0.42718780898881697</v>
      </c>
      <c r="BA15" s="96">
        <f>'2'!BS16</f>
        <v>0.88665780641098957</v>
      </c>
      <c r="BB15" s="96">
        <f>'3'!V15</f>
        <v>0.73344326474878163</v>
      </c>
      <c r="BC15" s="96">
        <f>'8'!AJ14</f>
        <v>0.58901431652747027</v>
      </c>
      <c r="BD15" s="96">
        <f t="shared" si="12"/>
        <v>0.59407905125791061</v>
      </c>
      <c r="BE15" s="96">
        <f t="shared" si="13"/>
        <v>0.65827275558486642</v>
      </c>
      <c r="BF15" s="96">
        <f>'1'!CA16</f>
        <v>0.37178907150566709</v>
      </c>
      <c r="BG15" s="96">
        <f>'1'!CC16</f>
        <v>0.46107025586041889</v>
      </c>
      <c r="BH15" s="96">
        <f>'2'!CA16</f>
        <v>0.43105585945330682</v>
      </c>
      <c r="BI15" s="96">
        <f>'2'!CC16</f>
        <v>0.88703702250156813</v>
      </c>
      <c r="BJ15" s="96">
        <f>'3'!Y15</f>
        <v>0.55398635816971931</v>
      </c>
      <c r="BK15" s="96">
        <f>'8'!AO14</f>
        <v>0.61754093039027469</v>
      </c>
      <c r="BL15" s="96">
        <f t="shared" si="14"/>
        <v>0.52432022263143419</v>
      </c>
      <c r="BM15" s="96">
        <f t="shared" si="15"/>
        <v>0.58777457580721071</v>
      </c>
      <c r="BN15" s="96">
        <f>'1'!CK16</f>
        <v>0.3256750759904109</v>
      </c>
      <c r="BO15" s="96">
        <f>'1'!CM16</f>
        <v>0.41002167564145153</v>
      </c>
      <c r="BP15" s="96">
        <f>'2'!CK16</f>
        <v>0.48175269090610651</v>
      </c>
      <c r="BQ15" s="96">
        <f>'2'!CM16</f>
        <v>0.89165083236735321</v>
      </c>
      <c r="BR15" s="96">
        <f>'3'!AB15</f>
        <v>0.34104878033264141</v>
      </c>
      <c r="BS15" s="96">
        <f>'8'!AT14</f>
        <v>0.59231008197761648</v>
      </c>
      <c r="BT15" s="96">
        <f t="shared" si="16"/>
        <v>0.42742282101503432</v>
      </c>
      <c r="BU15" s="96">
        <f t="shared" si="17"/>
        <v>0.48528195509136718</v>
      </c>
      <c r="BV15" s="96">
        <f>'1'!CU16</f>
        <v>0.47333310939866058</v>
      </c>
      <c r="BW15" s="96">
        <f>'1'!CW16</f>
        <v>0.56452802953365522</v>
      </c>
      <c r="BX15" s="96">
        <f>'2'!CU16</f>
        <v>0.40887782134463657</v>
      </c>
      <c r="BY15" s="96">
        <f>'2'!CW16</f>
        <v>0.88480281458671295</v>
      </c>
      <c r="BZ15" s="96">
        <f>'3'!AE15</f>
        <v>0.6245833985257776</v>
      </c>
      <c r="CA15" s="96">
        <f>'8'!AY14</f>
        <v>0.61059124625952665</v>
      </c>
      <c r="CB15" s="96">
        <f t="shared" si="18"/>
        <v>0.5685651373023648</v>
      </c>
      <c r="CC15" s="96">
        <f t="shared" si="19"/>
        <v>0.63439662065357139</v>
      </c>
      <c r="CD15" s="96">
        <f>'1'!DE16</f>
        <v>0.40752940257113168</v>
      </c>
      <c r="CE15" s="96">
        <f>'1'!DG16</f>
        <v>0.49880312694162771</v>
      </c>
      <c r="CF15" s="96">
        <f>'2'!DE16</f>
        <v>0.438368701745944</v>
      </c>
      <c r="CG15" s="96">
        <f>'2'!DG16</f>
        <v>0.88774257086680552</v>
      </c>
      <c r="CH15" s="96">
        <f>'3'!AH15</f>
        <v>0.6964236340359955</v>
      </c>
      <c r="CI15" s="96">
        <f>'8'!BD14</f>
        <v>0.60545948403715544</v>
      </c>
      <c r="CJ15" s="96">
        <f t="shared" si="20"/>
        <v>0.58555004951436551</v>
      </c>
      <c r="CK15" s="96">
        <f t="shared" si="21"/>
        <v>0.64874218130055095</v>
      </c>
    </row>
    <row r="16" spans="1:90">
      <c r="A16" s="1">
        <v>1992</v>
      </c>
      <c r="B16" s="96">
        <f>'1'!I17</f>
        <v>0.39488929667151385</v>
      </c>
      <c r="C16" s="96">
        <f>'1'!K17</f>
        <v>0.48563163489270711</v>
      </c>
      <c r="D16" s="96">
        <f>'2'!I17</f>
        <v>0.39735310104753047</v>
      </c>
      <c r="E16" s="96">
        <f>'2'!K17</f>
        <v>0.88358094779350138</v>
      </c>
      <c r="F16" s="96">
        <f>'3'!D16</f>
        <v>0.63011305315076216</v>
      </c>
      <c r="G16" s="96">
        <f>'8'!F15</f>
        <v>0.57081554549656666</v>
      </c>
      <c r="H16" s="96">
        <f t="shared" si="0"/>
        <v>0.54200305434833063</v>
      </c>
      <c r="I16" s="96">
        <f t="shared" si="1"/>
        <v>0.60877430666716636</v>
      </c>
      <c r="J16" s="96">
        <f>'1'!S17</f>
        <v>0.24658116544072414</v>
      </c>
      <c r="K16" s="96">
        <f>'1'!U17</f>
        <v>0.31540112857437674</v>
      </c>
      <c r="L16" s="96">
        <f>'2'!S17</f>
        <v>0.36689763307380535</v>
      </c>
      <c r="M16" s="96">
        <f>'2'!U17</f>
        <v>0.88012256280999868</v>
      </c>
      <c r="N16" s="96">
        <f>'3'!G16</f>
        <v>0.29586880357446038</v>
      </c>
      <c r="O16" s="96">
        <f>'8'!K15</f>
        <v>0.48990031747410206</v>
      </c>
      <c r="P16" s="96">
        <f t="shared" si="2"/>
        <v>0.35132361306754012</v>
      </c>
      <c r="Q16" s="96">
        <f t="shared" si="3"/>
        <v>0.41641009866789003</v>
      </c>
      <c r="R16" s="96">
        <f>'1'!AC17</f>
        <v>0.42507056992406506</v>
      </c>
      <c r="S16" s="96">
        <f>'1'!AE17</f>
        <v>0.51677972088063484</v>
      </c>
      <c r="T16" s="96">
        <f>'2'!AC17</f>
        <v>0.23839520554542451</v>
      </c>
      <c r="U16" s="96">
        <f>'2'!AE17</f>
        <v>0.85965998023807622</v>
      </c>
      <c r="V16" s="96">
        <f>'3'!J16</f>
        <v>0.7429511213610539</v>
      </c>
      <c r="W16" s="96">
        <f>'8'!P15</f>
        <v>0.4945437386931868</v>
      </c>
      <c r="X16" s="96">
        <f t="shared" si="4"/>
        <v>0.55439720469173304</v>
      </c>
      <c r="Y16" s="96">
        <f t="shared" si="5"/>
        <v>0.63486551235231214</v>
      </c>
      <c r="Z16" s="96">
        <f>'1'!AM17</f>
        <v>0.44191334381795516</v>
      </c>
      <c r="AA16" s="96">
        <f>'1'!AO17</f>
        <v>0.53372136852630259</v>
      </c>
      <c r="AB16" s="96">
        <f>'2'!AM17</f>
        <v>0.32650889084197271</v>
      </c>
      <c r="AC16" s="96">
        <f>'2'!AO17</f>
        <v>0.87491363806110722</v>
      </c>
      <c r="AD16" s="96">
        <f>'3'!M16</f>
        <v>0.64036615917687256</v>
      </c>
      <c r="AE16" s="96">
        <f>'8'!U15</f>
        <v>0.51596147871778619</v>
      </c>
      <c r="AF16" s="96">
        <f t="shared" si="6"/>
        <v>0.53196846513387319</v>
      </c>
      <c r="AG16" s="96">
        <f t="shared" si="7"/>
        <v>0.60517054479745613</v>
      </c>
      <c r="AH16" s="96">
        <f>'1'!AW17</f>
        <v>0.30440825756747508</v>
      </c>
      <c r="AI16" s="96">
        <f>'1'!AY17</f>
        <v>0.38550621429738557</v>
      </c>
      <c r="AJ16" s="96">
        <f>'2'!AW17</f>
        <v>0.37427569253682041</v>
      </c>
      <c r="AK16" s="96">
        <f>'2'!AY17</f>
        <v>0.8809933290856985</v>
      </c>
      <c r="AL16" s="96">
        <f>'3'!P16</f>
        <v>0.59371436358940921</v>
      </c>
      <c r="AM16" s="96">
        <f>'8'!Z15</f>
        <v>0.48357778524471107</v>
      </c>
      <c r="AN16" s="96">
        <f t="shared" si="8"/>
        <v>0.48086830177635409</v>
      </c>
      <c r="AO16" s="96">
        <f t="shared" si="9"/>
        <v>0.54775965677722394</v>
      </c>
      <c r="AP16" s="96">
        <f>'1'!BG17</f>
        <v>0.30271710291683318</v>
      </c>
      <c r="AQ16" s="96">
        <f>'1'!BI17</f>
        <v>0.3835288596440426</v>
      </c>
      <c r="AR16" s="96">
        <f>'2'!BG17</f>
        <v>0.39966604834785158</v>
      </c>
      <c r="AS16" s="96">
        <f>'2'!BI17</f>
        <v>0.88382972744667265</v>
      </c>
      <c r="AT16" s="96">
        <f>'3'!S16</f>
        <v>0.65652420774750908</v>
      </c>
      <c r="AU16" s="96">
        <f>'8'!AE15</f>
        <v>0.54169430571504795</v>
      </c>
      <c r="AV16" s="96">
        <f t="shared" si="10"/>
        <v>0.52562800023166978</v>
      </c>
      <c r="AW16" s="96">
        <f t="shared" si="11"/>
        <v>0.59020671948699377</v>
      </c>
      <c r="AX16" s="96">
        <f>'1'!BQ17</f>
        <v>0.43299339110018692</v>
      </c>
      <c r="AY16" s="96">
        <f>'1'!BS17</f>
        <v>0.5247872935262401</v>
      </c>
      <c r="AZ16" s="96">
        <f>'2'!BQ17</f>
        <v>0.42340563880142795</v>
      </c>
      <c r="BA16" s="96">
        <f>'2'!BS17</f>
        <v>0.88628286231179598</v>
      </c>
      <c r="BB16" s="96">
        <f>'3'!V16</f>
        <v>0.71861926064176262</v>
      </c>
      <c r="BC16" s="96">
        <f>'8'!AJ15</f>
        <v>0.5828785941094704</v>
      </c>
      <c r="BD16" s="96">
        <f t="shared" si="12"/>
        <v>0.59125052458972638</v>
      </c>
      <c r="BE16" s="96">
        <f t="shared" si="13"/>
        <v>0.65589702742597389</v>
      </c>
      <c r="BF16" s="96">
        <f>'1'!CA17</f>
        <v>0.38019872414027361</v>
      </c>
      <c r="BG16" s="96">
        <f>'1'!CC17</f>
        <v>0.47008668883820687</v>
      </c>
      <c r="BH16" s="96">
        <f>'2'!CA17</f>
        <v>0.42577543590641259</v>
      </c>
      <c r="BI16" s="96">
        <f>'2'!CC17</f>
        <v>0.88651827600735811</v>
      </c>
      <c r="BJ16" s="96">
        <f>'3'!Y16</f>
        <v>0.54179874700872466</v>
      </c>
      <c r="BK16" s="96">
        <f>'8'!AO15</f>
        <v>0.60570812330422297</v>
      </c>
      <c r="BL16" s="96">
        <f t="shared" si="14"/>
        <v>0.51704922421345278</v>
      </c>
      <c r="BM16" s="96">
        <f t="shared" si="15"/>
        <v>0.58110110116313396</v>
      </c>
      <c r="BN16" s="96">
        <f>'1'!CK17</f>
        <v>0.3055315311164114</v>
      </c>
      <c r="BO16" s="96">
        <f>'1'!CM17</f>
        <v>0.38681727647485725</v>
      </c>
      <c r="BP16" s="96">
        <f>'2'!CK17</f>
        <v>0.46813410781396431</v>
      </c>
      <c r="BQ16" s="96">
        <f>'2'!CM17</f>
        <v>0.8904718087739828</v>
      </c>
      <c r="BR16" s="96">
        <f>'3'!AB16</f>
        <v>0.35264984704607266</v>
      </c>
      <c r="BS16" s="96">
        <f>'8'!AT15</f>
        <v>0.58864903826701553</v>
      </c>
      <c r="BT16" s="96">
        <f t="shared" si="16"/>
        <v>0.42557436730321241</v>
      </c>
      <c r="BU16" s="96">
        <f t="shared" si="17"/>
        <v>0.48406528647090341</v>
      </c>
      <c r="BV16" s="96">
        <f>'1'!CU17</f>
        <v>0.46337010939200796</v>
      </c>
      <c r="BW16" s="96">
        <f>'1'!CW17</f>
        <v>0.55486887079126224</v>
      </c>
      <c r="BX16" s="96">
        <f>'2'!CU17</f>
        <v>0.38408569206583631</v>
      </c>
      <c r="BY16" s="96">
        <f>'2'!CW17</f>
        <v>0.88211752429654666</v>
      </c>
      <c r="BZ16" s="96">
        <f>'3'!AE16</f>
        <v>0.49704518435042866</v>
      </c>
      <c r="CA16" s="96">
        <f>'8'!AY15</f>
        <v>0.5994610713124402</v>
      </c>
      <c r="CB16" s="96">
        <f t="shared" si="18"/>
        <v>0.50973898621888869</v>
      </c>
      <c r="CC16" s="96">
        <f t="shared" si="19"/>
        <v>0.57784192172181059</v>
      </c>
      <c r="CD16" s="96">
        <f>'1'!DE17</f>
        <v>0.42828806992049806</v>
      </c>
      <c r="CE16" s="96">
        <f>'1'!DG17</f>
        <v>0.52003991144523609</v>
      </c>
      <c r="CF16" s="96">
        <f>'2'!DE17</f>
        <v>0.42606022223610407</v>
      </c>
      <c r="CG16" s="96">
        <f>'2'!DG17</f>
        <v>0.8865464567285023</v>
      </c>
      <c r="CH16" s="96">
        <f>'3'!AH16</f>
        <v>0.63445915358031513</v>
      </c>
      <c r="CI16" s="96">
        <f>'8'!BD15</f>
        <v>0.59593122509141216</v>
      </c>
      <c r="CJ16" s="96">
        <f t="shared" si="20"/>
        <v>0.56082666516725976</v>
      </c>
      <c r="CK16" s="96">
        <f t="shared" si="21"/>
        <v>0.62522565692144716</v>
      </c>
    </row>
    <row r="17" spans="1:89">
      <c r="A17" s="1">
        <v>1993</v>
      </c>
      <c r="B17" s="96">
        <f>'1'!I18</f>
        <v>0.40082431209695057</v>
      </c>
      <c r="C17" s="96">
        <f>'1'!K18</f>
        <v>0.49183926511742859</v>
      </c>
      <c r="D17" s="96">
        <f>'2'!I18</f>
        <v>0.40220280136507569</v>
      </c>
      <c r="E17" s="96">
        <f>'2'!K18</f>
        <v>0.88410049657787648</v>
      </c>
      <c r="F17" s="96">
        <f>'3'!D17</f>
        <v>0.64865820296194854</v>
      </c>
      <c r="G17" s="96">
        <f>'8'!F16</f>
        <v>0.56079876390661454</v>
      </c>
      <c r="H17" s="96">
        <f t="shared" si="0"/>
        <v>0.54808805291266138</v>
      </c>
      <c r="I17" s="96">
        <f t="shared" si="1"/>
        <v>0.61448081303803714</v>
      </c>
      <c r="J17" s="96">
        <f>'1'!S18</f>
        <v>0.24122706395988311</v>
      </c>
      <c r="K17" s="96">
        <f>'1'!U18</f>
        <v>0.30863634585743877</v>
      </c>
      <c r="L17" s="96">
        <f>'2'!S18</f>
        <v>0.364905072518245</v>
      </c>
      <c r="M17" s="96">
        <f>'2'!U18</f>
        <v>0.87988351159015887</v>
      </c>
      <c r="N17" s="96">
        <f>'3'!G17</f>
        <v>0.45852766533268963</v>
      </c>
      <c r="O17" s="96">
        <f>'8'!K16</f>
        <v>0.48905214002072334</v>
      </c>
      <c r="P17" s="96">
        <f t="shared" si="2"/>
        <v>0.414862628183094</v>
      </c>
      <c r="Q17" s="96">
        <f t="shared" si="3"/>
        <v>0.47984232846979652</v>
      </c>
      <c r="R17" s="96">
        <f>'1'!AC18</f>
        <v>0.29170784877156192</v>
      </c>
      <c r="S17" s="96">
        <f>'1'!AE18</f>
        <v>0.37055325344359347</v>
      </c>
      <c r="T17" s="96">
        <f>'2'!AC18</f>
        <v>0.2183412849252894</v>
      </c>
      <c r="U17" s="96">
        <f>'2'!AE18</f>
        <v>0.85496514086955056</v>
      </c>
      <c r="V17" s="96">
        <f>'3'!J17</f>
        <v>0.85755441190953885</v>
      </c>
      <c r="W17" s="96">
        <f>'8'!P16</f>
        <v>0.51182679188271973</v>
      </c>
      <c r="X17" s="96">
        <f t="shared" si="4"/>
        <v>0.5767455005754728</v>
      </c>
      <c r="Y17" s="96">
        <f t="shared" si="5"/>
        <v>0.65617696710430529</v>
      </c>
      <c r="Z17" s="96">
        <f>'1'!AM18</f>
        <v>0.45708275330793446</v>
      </c>
      <c r="AA17" s="96">
        <f>'1'!AO18</f>
        <v>0.54872151314458717</v>
      </c>
      <c r="AB17" s="96">
        <f>'2'!AM18</f>
        <v>0.32244666431393398</v>
      </c>
      <c r="AC17" s="96">
        <f>'2'!AO18</f>
        <v>0.87434255695614138</v>
      </c>
      <c r="AD17" s="96">
        <f>'3'!M17</f>
        <v>0.61138414166862765</v>
      </c>
      <c r="AE17" s="96">
        <f>'8'!U16</f>
        <v>0.48973721885045435</v>
      </c>
      <c r="AF17" s="96">
        <f t="shared" si="6"/>
        <v>0.51513603941556774</v>
      </c>
      <c r="AG17" s="96">
        <f t="shared" si="7"/>
        <v>0.58865338064711903</v>
      </c>
      <c r="AH17" s="96">
        <f>'1'!AW18</f>
        <v>0.3264580059586501</v>
      </c>
      <c r="AI17" s="96">
        <f>'1'!AY18</f>
        <v>0.41091205261836894</v>
      </c>
      <c r="AJ17" s="96">
        <f>'2'!AW18</f>
        <v>0.36314492477710286</v>
      </c>
      <c r="AK17" s="96">
        <f>'2'!AY18</f>
        <v>0.87967093194786117</v>
      </c>
      <c r="AL17" s="96">
        <f>'3'!P17</f>
        <v>0.58969317509979324</v>
      </c>
      <c r="AM17" s="96">
        <f>'8'!Z16</f>
        <v>0.49416289356696108</v>
      </c>
      <c r="AN17" s="96">
        <f t="shared" si="8"/>
        <v>0.48573223177944591</v>
      </c>
      <c r="AO17" s="96">
        <f t="shared" si="9"/>
        <v>0.55427564182846556</v>
      </c>
      <c r="AP17" s="96">
        <f>'1'!BG18</f>
        <v>0.30850318201729071</v>
      </c>
      <c r="AQ17" s="96">
        <f>'1'!BI18</f>
        <v>0.39027689037877095</v>
      </c>
      <c r="AR17" s="96">
        <f>'2'!BG18</f>
        <v>0.39888416084648326</v>
      </c>
      <c r="AS17" s="96">
        <f>'2'!BI18</f>
        <v>0.88374583205860002</v>
      </c>
      <c r="AT17" s="96">
        <f>'3'!S17</f>
        <v>0.59328551133712371</v>
      </c>
      <c r="AU17" s="96">
        <f>'8'!AE16</f>
        <v>0.513450157704055</v>
      </c>
      <c r="AV17" s="96">
        <f t="shared" si="10"/>
        <v>0.49293830433417252</v>
      </c>
      <c r="AW17" s="96">
        <f t="shared" si="11"/>
        <v>0.5577792131276802</v>
      </c>
      <c r="AX17" s="96">
        <f>'1'!BQ18</f>
        <v>0.44025597033783359</v>
      </c>
      <c r="AY17" s="96">
        <f>'1'!BS18</f>
        <v>0.53206781383478685</v>
      </c>
      <c r="AZ17" s="96">
        <f>'2'!BQ18</f>
        <v>0.41989415119795015</v>
      </c>
      <c r="BA17" s="96">
        <f>'2'!BS18</f>
        <v>0.88593100026600313</v>
      </c>
      <c r="BB17" s="96">
        <f>'3'!V17</f>
        <v>0.74594952367354472</v>
      </c>
      <c r="BC17" s="96">
        <f>'8'!AJ16</f>
        <v>0.57123845331461298</v>
      </c>
      <c r="BD17" s="96">
        <f t="shared" si="12"/>
        <v>0.59979195465116353</v>
      </c>
      <c r="BE17" s="96">
        <f t="shared" si="13"/>
        <v>0.66475800825735953</v>
      </c>
      <c r="BF17" s="96">
        <f>'1'!CA18</f>
        <v>0.37809764137880475</v>
      </c>
      <c r="BG17" s="96">
        <f>'1'!CC18</f>
        <v>0.4678421398912686</v>
      </c>
      <c r="BH17" s="96">
        <f>'2'!CA18</f>
        <v>0.42114833995707579</v>
      </c>
      <c r="BI17" s="96">
        <f>'2'!CC18</f>
        <v>0.88605709357758966</v>
      </c>
      <c r="BJ17" s="96">
        <f>'3'!Y17</f>
        <v>0.57741797800255379</v>
      </c>
      <c r="BK17" s="96">
        <f>'8'!AO16</f>
        <v>0.60293517990986634</v>
      </c>
      <c r="BL17" s="96">
        <f t="shared" si="14"/>
        <v>0.52958210744544998</v>
      </c>
      <c r="BM17" s="96">
        <f t="shared" si="15"/>
        <v>0.5940218825099941</v>
      </c>
      <c r="BN17" s="96">
        <f>'1'!CK18</f>
        <v>0.34551464592362213</v>
      </c>
      <c r="BO17" s="96">
        <f>'1'!CM18</f>
        <v>0.43232660003713935</v>
      </c>
      <c r="BP17" s="96">
        <f>'2'!CK18</f>
        <v>0.45500868592283922</v>
      </c>
      <c r="BQ17" s="96">
        <f>'2'!CM18</f>
        <v>0.88929530785521438</v>
      </c>
      <c r="BR17" s="96">
        <f>'3'!AB17</f>
        <v>0.4503890000886438</v>
      </c>
      <c r="BS17" s="96">
        <f>'8'!AT16</f>
        <v>0.57456166626018446</v>
      </c>
      <c r="BT17" s="96">
        <f t="shared" si="16"/>
        <v>0.46712789769052121</v>
      </c>
      <c r="BU17" s="96">
        <f t="shared" si="17"/>
        <v>0.52791895070646222</v>
      </c>
      <c r="BV17" s="96">
        <f>'1'!CU18</f>
        <v>0.48304936023208733</v>
      </c>
      <c r="BW17" s="96">
        <f>'1'!CW18</f>
        <v>0.57385284292245498</v>
      </c>
      <c r="BX17" s="96">
        <f>'2'!CU18</f>
        <v>0.39477955380340402</v>
      </c>
      <c r="BY17" s="96">
        <f>'2'!CW18</f>
        <v>0.88330197520206677</v>
      </c>
      <c r="BZ17" s="96">
        <f>'3'!AE17</f>
        <v>0.65531690969869727</v>
      </c>
      <c r="CA17" s="96">
        <f>'8'!AY16</f>
        <v>0.61388522545287694</v>
      </c>
      <c r="CB17" s="96">
        <f t="shared" si="18"/>
        <v>0.58238015894209993</v>
      </c>
      <c r="CC17" s="96">
        <f t="shared" si="19"/>
        <v>0.64939309762003972</v>
      </c>
      <c r="CD17" s="96">
        <f>'1'!DE18</f>
        <v>0.43692380020400151</v>
      </c>
      <c r="CE17" s="96">
        <f>'1'!DG18</f>
        <v>0.52873444721726093</v>
      </c>
      <c r="CF17" s="96">
        <f>'2'!DE18</f>
        <v>0.42143567190877873</v>
      </c>
      <c r="CG17" s="96">
        <f>'2'!DG18</f>
        <v>0.88608591537071779</v>
      </c>
      <c r="CH17" s="96">
        <f>'3'!AH17</f>
        <v>0.6663458358187484</v>
      </c>
      <c r="CI17" s="96">
        <f>'8'!BD16</f>
        <v>0.59641951181814112</v>
      </c>
      <c r="CJ17" s="96">
        <f t="shared" si="20"/>
        <v>0.57499251510461979</v>
      </c>
      <c r="CK17" s="96">
        <f t="shared" si="21"/>
        <v>0.63981966885346564</v>
      </c>
    </row>
    <row r="18" spans="1:89">
      <c r="A18" s="1">
        <v>1994</v>
      </c>
      <c r="B18" s="96">
        <f>'1'!I19</f>
        <v>0.41404965088172713</v>
      </c>
      <c r="C18" s="96">
        <f>'1'!K19</f>
        <v>0.50552564345529916</v>
      </c>
      <c r="D18" s="96">
        <f>'2'!I19</f>
        <v>0.40913913918221012</v>
      </c>
      <c r="E18" s="96">
        <f>'2'!K19</f>
        <v>0.88483001560137864</v>
      </c>
      <c r="F18" s="96">
        <f>'3'!D18</f>
        <v>0.63350339783919385</v>
      </c>
      <c r="G18" s="96">
        <f>'8'!F17</f>
        <v>0.56334687823018237</v>
      </c>
      <c r="H18" s="96">
        <f t="shared" si="0"/>
        <v>0.54612926669929873</v>
      </c>
      <c r="I18" s="96">
        <f t="shared" si="1"/>
        <v>0.61199355285592993</v>
      </c>
      <c r="J18" s="96">
        <f>'1'!S19</f>
        <v>0.25506165054169522</v>
      </c>
      <c r="K18" s="96">
        <f>'1'!U19</f>
        <v>0.32601688610949692</v>
      </c>
      <c r="L18" s="96">
        <f>'2'!S19</f>
        <v>0.37424692888492489</v>
      </c>
      <c r="M18" s="96">
        <f>'2'!U19</f>
        <v>0.88098997743168805</v>
      </c>
      <c r="N18" s="96">
        <f>'3'!G18</f>
        <v>0.44350587080090897</v>
      </c>
      <c r="O18" s="96">
        <f>'8'!K17</f>
        <v>0.48754592297480381</v>
      </c>
      <c r="P18" s="96">
        <f t="shared" si="2"/>
        <v>0.41210314820963628</v>
      </c>
      <c r="Q18" s="96">
        <f t="shared" si="3"/>
        <v>0.47696850017787296</v>
      </c>
      <c r="R18" s="96">
        <f>'1'!AC19</f>
        <v>0.28621326820327064</v>
      </c>
      <c r="S18" s="96">
        <f>'1'!AE19</f>
        <v>0.36400931614827553</v>
      </c>
      <c r="T18" s="96">
        <f>'2'!AC19</f>
        <v>0.18591417011073832</v>
      </c>
      <c r="U18" s="96">
        <f>'2'!AE19</f>
        <v>0.84565338256261346</v>
      </c>
      <c r="V18" s="96">
        <f>'3'!J18</f>
        <v>0.89099348453659233</v>
      </c>
      <c r="W18" s="96">
        <f>'8'!P17</f>
        <v>0.49532892799373868</v>
      </c>
      <c r="X18" s="96">
        <f t="shared" si="4"/>
        <v>0.58083014286448653</v>
      </c>
      <c r="Y18" s="96">
        <f t="shared" si="5"/>
        <v>0.66236327369867498</v>
      </c>
      <c r="Z18" s="96">
        <f>'1'!AM19</f>
        <v>0.44935073851608831</v>
      </c>
      <c r="AA18" s="96">
        <f>'1'!AO19</f>
        <v>0.54110583979167126</v>
      </c>
      <c r="AB18" s="96">
        <f>'2'!AM19</f>
        <v>0.318911247704873</v>
      </c>
      <c r="AC18" s="96">
        <f>'2'!AO19</f>
        <v>0.87383758408729362</v>
      </c>
      <c r="AD18" s="96">
        <f>'3'!M18</f>
        <v>0.56214100268949951</v>
      </c>
      <c r="AE18" s="96">
        <f>'8'!U17</f>
        <v>0.48932612092773131</v>
      </c>
      <c r="AF18" s="96">
        <f t="shared" si="6"/>
        <v>0.49341550982782417</v>
      </c>
      <c r="AG18" s="96">
        <f t="shared" si="7"/>
        <v>0.56725916372118279</v>
      </c>
      <c r="AH18" s="96">
        <f>'1'!AW19</f>
        <v>0.32656509762181174</v>
      </c>
      <c r="AI18" s="96">
        <f>'1'!AY19</f>
        <v>0.4110337753487614</v>
      </c>
      <c r="AJ18" s="96">
        <f>'2'!AW19</f>
        <v>0.36193483904660007</v>
      </c>
      <c r="AK18" s="96">
        <f>'2'!AY19</f>
        <v>0.87952400824582289</v>
      </c>
      <c r="AL18" s="96">
        <f>'3'!P18</f>
        <v>0.51415666303989616</v>
      </c>
      <c r="AM18" s="96">
        <f>'8'!Z17</f>
        <v>0.483646731799042</v>
      </c>
      <c r="AN18" s="96">
        <f t="shared" si="8"/>
        <v>0.45226318818469335</v>
      </c>
      <c r="AO18" s="96">
        <f t="shared" si="9"/>
        <v>0.52091584065000562</v>
      </c>
      <c r="AP18" s="96">
        <f>'1'!BG19</f>
        <v>0.32626489251077861</v>
      </c>
      <c r="AQ18" s="96">
        <f>'1'!BI19</f>
        <v>0.41069251559258491</v>
      </c>
      <c r="AR18" s="96">
        <f>'2'!BG19</f>
        <v>0.39970753762715894</v>
      </c>
      <c r="AS18" s="96">
        <f>'2'!BI19</f>
        <v>0.88383417339024783</v>
      </c>
      <c r="AT18" s="96">
        <f>'3'!S18</f>
        <v>0.59008613024673151</v>
      </c>
      <c r="AU18" s="96">
        <f>'8'!AE17</f>
        <v>0.52025207249198846</v>
      </c>
      <c r="AV18" s="96">
        <f t="shared" si="10"/>
        <v>0.49733380611116079</v>
      </c>
      <c r="AW18" s="96">
        <f t="shared" si="11"/>
        <v>0.56263199430383093</v>
      </c>
      <c r="AX18" s="96">
        <f>'1'!BQ19</f>
        <v>0.45699715981808781</v>
      </c>
      <c r="AY18" s="96">
        <f>'1'!BS19</f>
        <v>0.54863754611591564</v>
      </c>
      <c r="AZ18" s="96">
        <f>'2'!BQ19</f>
        <v>0.42053079857057396</v>
      </c>
      <c r="BA18" s="96">
        <f>'2'!BS19</f>
        <v>0.88599506596987843</v>
      </c>
      <c r="BB18" s="96">
        <f>'3'!V18</f>
        <v>0.71623692317590348</v>
      </c>
      <c r="BC18" s="96">
        <f>'8'!AJ17</f>
        <v>0.57607212112735473</v>
      </c>
      <c r="BD18" s="96">
        <f t="shared" si="12"/>
        <v>0.59276891742924276</v>
      </c>
      <c r="BE18" s="96">
        <f t="shared" si="13"/>
        <v>0.65764342142873877</v>
      </c>
      <c r="BF18" s="96">
        <f>'1'!CA19</f>
        <v>0.39983892689710926</v>
      </c>
      <c r="BG18" s="96">
        <f>'1'!CC19</f>
        <v>0.49081146634032763</v>
      </c>
      <c r="BH18" s="96">
        <f>'2'!CA19</f>
        <v>0.41960085033368499</v>
      </c>
      <c r="BI18" s="96">
        <f>'2'!CC19</f>
        <v>0.88590144466897602</v>
      </c>
      <c r="BJ18" s="96">
        <f>'3'!Y18</f>
        <v>0.56965152485502091</v>
      </c>
      <c r="BK18" s="96">
        <f>'8'!AO17</f>
        <v>0.56781754816673113</v>
      </c>
      <c r="BL18" s="96">
        <f t="shared" si="14"/>
        <v>0.520133744804818</v>
      </c>
      <c r="BM18" s="96">
        <f t="shared" si="15"/>
        <v>0.58495831212699079</v>
      </c>
      <c r="BN18" s="96">
        <f>'1'!CK19</f>
        <v>0.33394559134724994</v>
      </c>
      <c r="BO18" s="96">
        <f>'1'!CM19</f>
        <v>0.41938466502364108</v>
      </c>
      <c r="BP18" s="96">
        <f>'2'!CK19</f>
        <v>0.4586700908381855</v>
      </c>
      <c r="BQ18" s="96">
        <f>'2'!CM19</f>
        <v>0.88962762613773327</v>
      </c>
      <c r="BR18" s="96">
        <f>'3'!AB18</f>
        <v>0.47029081291572006</v>
      </c>
      <c r="BS18" s="96">
        <f>'8'!AT17</f>
        <v>0.56619573019558933</v>
      </c>
      <c r="BT18" s="96">
        <f t="shared" si="16"/>
        <v>0.47063117157823342</v>
      </c>
      <c r="BU18" s="96">
        <f t="shared" si="17"/>
        <v>0.53081473984346639</v>
      </c>
      <c r="BV18" s="96">
        <f>'1'!CU19</f>
        <v>0.47342378726714235</v>
      </c>
      <c r="BW18" s="96">
        <f>'1'!CW19</f>
        <v>0.56461548548077911</v>
      </c>
      <c r="BX18" s="96">
        <f>'2'!CU19</f>
        <v>0.37410567796978755</v>
      </c>
      <c r="BY18" s="96">
        <f>'2'!CW19</f>
        <v>0.88097351350774822</v>
      </c>
      <c r="BZ18" s="96">
        <f>'3'!AE18</f>
        <v>0.63831919895125533</v>
      </c>
      <c r="CA18" s="96">
        <f>'8'!AY17</f>
        <v>0.60601218365738718</v>
      </c>
      <c r="CB18" s="96">
        <f t="shared" si="18"/>
        <v>0.56922665992812549</v>
      </c>
      <c r="CC18" s="96">
        <f t="shared" si="19"/>
        <v>0.63815178312464893</v>
      </c>
      <c r="CD18" s="96">
        <f>'1'!DE19</f>
        <v>0.44806426026864798</v>
      </c>
      <c r="CE18" s="96">
        <f>'1'!DG19</f>
        <v>0.53983267934832602</v>
      </c>
      <c r="CF18" s="96">
        <f>'2'!DE19</f>
        <v>0.42669805193488347</v>
      </c>
      <c r="CG18" s="96">
        <f>'2'!DG19</f>
        <v>0.88660948761195146</v>
      </c>
      <c r="CH18" s="96">
        <f>'3'!AH18</f>
        <v>0.65505107606693402</v>
      </c>
      <c r="CI18" s="96">
        <f>'8'!BD17</f>
        <v>0.61490051743575891</v>
      </c>
      <c r="CJ18" s="96">
        <f t="shared" si="20"/>
        <v>0.57877324290471921</v>
      </c>
      <c r="CK18" s="96">
        <f t="shared" si="21"/>
        <v>0.64311807028836165</v>
      </c>
    </row>
    <row r="19" spans="1:89">
      <c r="A19" s="1">
        <v>1995</v>
      </c>
      <c r="B19" s="96">
        <f>'1'!I20</f>
        <v>0.4264803677875289</v>
      </c>
      <c r="C19" s="96">
        <f>'1'!K20</f>
        <v>0.51820962339498822</v>
      </c>
      <c r="D19" s="96">
        <f>'2'!I20</f>
        <v>0.42334051190599309</v>
      </c>
      <c r="E19" s="96">
        <f>'2'!K20</f>
        <v>0.88627636952200128</v>
      </c>
      <c r="F19" s="96">
        <f>'3'!D19</f>
        <v>0.61577529165254052</v>
      </c>
      <c r="G19" s="96">
        <f>'8'!F18</f>
        <v>0.56384709400505484</v>
      </c>
      <c r="H19" s="96">
        <f t="shared" si="0"/>
        <v>0.54309436961063773</v>
      </c>
      <c r="I19" s="96">
        <f t="shared" si="1"/>
        <v>0.60773380649373043</v>
      </c>
      <c r="J19" s="96">
        <f>'1'!S20</f>
        <v>0.26288117512845582</v>
      </c>
      <c r="K19" s="96">
        <f>'1'!U20</f>
        <v>0.33569961889469918</v>
      </c>
      <c r="L19" s="96">
        <f>'2'!S20</f>
        <v>0.39477860041226487</v>
      </c>
      <c r="M19" s="96">
        <f>'2'!U20</f>
        <v>0.8833018714278762</v>
      </c>
      <c r="N19" s="96">
        <f>'3'!G19</f>
        <v>0.3636109175093073</v>
      </c>
      <c r="O19" s="96">
        <f>'8'!K18</f>
        <v>0.49414941536539225</v>
      </c>
      <c r="P19" s="96">
        <f t="shared" si="2"/>
        <v>0.38574328668025826</v>
      </c>
      <c r="Q19" s="96">
        <f t="shared" si="3"/>
        <v>0.44915930253506808</v>
      </c>
      <c r="R19" s="96">
        <f>'1'!AC20</f>
        <v>0.31271103947218137</v>
      </c>
      <c r="S19" s="96">
        <f>'1'!AE20</f>
        <v>0.39515391493958024</v>
      </c>
      <c r="T19" s="96">
        <f>'2'!AC20</f>
        <v>0.16289500024313172</v>
      </c>
      <c r="U19" s="96">
        <f>'2'!AE20</f>
        <v>0.83703873873789914</v>
      </c>
      <c r="V19" s="96">
        <f>'3'!J19</f>
        <v>0.78827701216291457</v>
      </c>
      <c r="W19" s="96">
        <f>'8'!P18</f>
        <v>0.47055407731510551</v>
      </c>
      <c r="X19" s="96">
        <f t="shared" si="4"/>
        <v>0.53530873597844697</v>
      </c>
      <c r="Y19" s="96">
        <f t="shared" si="5"/>
        <v>0.61921168492140344</v>
      </c>
      <c r="Z19" s="96">
        <f>'1'!AM20</f>
        <v>0.45888004854662734</v>
      </c>
      <c r="AA19" s="96">
        <f>'1'!AO20</f>
        <v>0.55048291697247131</v>
      </c>
      <c r="AB19" s="96">
        <f>'2'!AM20</f>
        <v>0.32147640769625729</v>
      </c>
      <c r="AC19" s="96">
        <f>'2'!AO20</f>
        <v>0.87420471986955284</v>
      </c>
      <c r="AD19" s="96">
        <f>'3'!M19</f>
        <v>0.58620384142388837</v>
      </c>
      <c r="AE19" s="96">
        <f>'8'!U18</f>
        <v>0.4944546101667916</v>
      </c>
      <c r="AF19" s="96">
        <f t="shared" si="6"/>
        <v>0.50674157009854404</v>
      </c>
      <c r="AG19" s="96">
        <f t="shared" si="7"/>
        <v>0.58033497500104236</v>
      </c>
      <c r="AH19" s="96">
        <f>'1'!AW20</f>
        <v>0.33950225044762611</v>
      </c>
      <c r="AI19" s="96">
        <f>'1'!AY20</f>
        <v>0.4256230797586783</v>
      </c>
      <c r="AJ19" s="96">
        <f>'2'!AW20</f>
        <v>0.37906360554106733</v>
      </c>
      <c r="AK19" s="96">
        <f>'2'!AY20</f>
        <v>0.88154666734981069</v>
      </c>
      <c r="AL19" s="96">
        <f>'3'!P19</f>
        <v>0.54775762898636404</v>
      </c>
      <c r="AM19" s="96">
        <f>'8'!Z18</f>
        <v>0.53447885822491004</v>
      </c>
      <c r="AN19" s="96">
        <f t="shared" si="8"/>
        <v>0.48525351970565056</v>
      </c>
      <c r="AO19" s="96">
        <f t="shared" si="9"/>
        <v>0.55272599174873538</v>
      </c>
      <c r="AP19" s="96">
        <f>'1'!BG20</f>
        <v>0.33701382448106371</v>
      </c>
      <c r="AQ19" s="96">
        <f>'1'!BI20</f>
        <v>0.42283448859393719</v>
      </c>
      <c r="AR19" s="96">
        <f>'2'!BG20</f>
        <v>0.41029643954021994</v>
      </c>
      <c r="AS19" s="96">
        <f>'2'!BI20</f>
        <v>0.88495021926885653</v>
      </c>
      <c r="AT19" s="96">
        <f>'3'!S19</f>
        <v>0.53923797429716258</v>
      </c>
      <c r="AU19" s="96">
        <f>'8'!AE18</f>
        <v>0.52204157270998941</v>
      </c>
      <c r="AV19" s="96">
        <f t="shared" si="10"/>
        <v>0.4807400703820966</v>
      </c>
      <c r="AW19" s="96">
        <f t="shared" si="11"/>
        <v>0.54536958117753498</v>
      </c>
      <c r="AX19" s="96">
        <f>'1'!BQ20</f>
        <v>0.47760268358592045</v>
      </c>
      <c r="AY19" s="96">
        <f>'1'!BS20</f>
        <v>0.56863705180733481</v>
      </c>
      <c r="AZ19" s="96">
        <f>'2'!BQ20</f>
        <v>0.42229069973201261</v>
      </c>
      <c r="BA19" s="96">
        <f>'2'!BS20</f>
        <v>0.8861715371304637</v>
      </c>
      <c r="BB19" s="96">
        <f>'3'!V19</f>
        <v>0.71836940628573409</v>
      </c>
      <c r="BC19" s="96">
        <f>'8'!AJ18</f>
        <v>0.56113973647769988</v>
      </c>
      <c r="BD19" s="96">
        <f t="shared" si="12"/>
        <v>0.59343929014798902</v>
      </c>
      <c r="BE19" s="96">
        <f t="shared" si="13"/>
        <v>0.65803424753211703</v>
      </c>
      <c r="BF19" s="96">
        <f>'1'!CA20</f>
        <v>0.40428073959991184</v>
      </c>
      <c r="BG19" s="96">
        <f>'1'!CC20</f>
        <v>0.49543556254986015</v>
      </c>
      <c r="BH19" s="96">
        <f>'2'!CA20</f>
        <v>0.42445665624701762</v>
      </c>
      <c r="BI19" s="96">
        <f>'2'!CC20</f>
        <v>0.88638747131318396</v>
      </c>
      <c r="BJ19" s="96">
        <f>'3'!Y19</f>
        <v>0.6799018881472304</v>
      </c>
      <c r="BK19" s="96">
        <f>'8'!AO18</f>
        <v>0.60021837057574046</v>
      </c>
      <c r="BL19" s="96">
        <f t="shared" si="14"/>
        <v>0.57532807997629853</v>
      </c>
      <c r="BM19" s="96">
        <f t="shared" si="15"/>
        <v>0.63975212607290477</v>
      </c>
      <c r="BN19" s="96">
        <f>'1'!CK20</f>
        <v>0.35418400849596787</v>
      </c>
      <c r="BO19" s="96">
        <f>'1'!CM20</f>
        <v>0.44190868996353982</v>
      </c>
      <c r="BP19" s="96">
        <f>'2'!CK20</f>
        <v>0.47249857253152266</v>
      </c>
      <c r="BQ19" s="96">
        <f>'2'!CM20</f>
        <v>0.89085414402289465</v>
      </c>
      <c r="BR19" s="96">
        <f>'3'!AB19</f>
        <v>0.41956959093114132</v>
      </c>
      <c r="BS19" s="96">
        <f>'8'!AT18</f>
        <v>0.56381398223279622</v>
      </c>
      <c r="BT19" s="96">
        <f t="shared" si="16"/>
        <v>0.45505868999464127</v>
      </c>
      <c r="BU19" s="96">
        <f t="shared" si="17"/>
        <v>0.51443918343729289</v>
      </c>
      <c r="BV19" s="96">
        <f>'1'!CU20</f>
        <v>0.48712676518282955</v>
      </c>
      <c r="BW19" s="96">
        <f>'1'!CW20</f>
        <v>0.57773845505091936</v>
      </c>
      <c r="BX19" s="96">
        <f>'2'!CU20</f>
        <v>0.37261823450981552</v>
      </c>
      <c r="BY19" s="96">
        <f>'2'!CW20</f>
        <v>0.88079965289685669</v>
      </c>
      <c r="BZ19" s="96">
        <f>'3'!AE19</f>
        <v>0.62726727917856262</v>
      </c>
      <c r="CA19" s="96">
        <f>'8'!AY18</f>
        <v>0.61128014548749332</v>
      </c>
      <c r="CB19" s="96">
        <f t="shared" si="18"/>
        <v>0.5689781318052205</v>
      </c>
      <c r="CC19" s="96">
        <f t="shared" si="19"/>
        <v>0.6379186116175426</v>
      </c>
      <c r="CD19" s="96">
        <f>'1'!DE20</f>
        <v>0.44357480043834507</v>
      </c>
      <c r="CE19" s="96">
        <f>'1'!DG20</f>
        <v>0.53537606767804102</v>
      </c>
      <c r="CF19" s="96">
        <f>'2'!DE20</f>
        <v>0.43499759196658683</v>
      </c>
      <c r="CG19" s="96">
        <f>'2'!DG20</f>
        <v>0.88741914707349134</v>
      </c>
      <c r="CH19" s="96">
        <f>'3'!AH19</f>
        <v>0.63137661625497765</v>
      </c>
      <c r="CI19" s="96">
        <f>'8'!BD18</f>
        <v>0.62923428029583206</v>
      </c>
      <c r="CJ19" s="96">
        <f t="shared" si="20"/>
        <v>0.57353564987506833</v>
      </c>
      <c r="CK19" s="96">
        <f t="shared" si="21"/>
        <v>0.63713805883369801</v>
      </c>
    </row>
    <row r="20" spans="1:89">
      <c r="A20" s="1">
        <v>1996</v>
      </c>
      <c r="B20" s="96">
        <f>'1'!I21</f>
        <v>0.4272950534474812</v>
      </c>
      <c r="C20" s="96">
        <f>'1'!K21</f>
        <v>0.51903493137895251</v>
      </c>
      <c r="D20" s="96">
        <f>'2'!I21</f>
        <v>0.41833606599451517</v>
      </c>
      <c r="E20" s="96">
        <f>'2'!K21</f>
        <v>0.88577369780944315</v>
      </c>
      <c r="F20" s="96">
        <f>'3'!D20</f>
        <v>0.56576109635416261</v>
      </c>
      <c r="G20" s="96">
        <f>'8'!F19</f>
        <v>0.55208985889131801</v>
      </c>
      <c r="H20" s="96">
        <f t="shared" si="0"/>
        <v>0.51922401349800817</v>
      </c>
      <c r="I20" s="96">
        <f t="shared" si="1"/>
        <v>0.58431575226579524</v>
      </c>
      <c r="J20" s="96">
        <f>'1'!S21</f>
        <v>0.26246059526134236</v>
      </c>
      <c r="K20" s="96">
        <f>'1'!U21</f>
        <v>0.33518136793212733</v>
      </c>
      <c r="L20" s="96">
        <f>'2'!S21</f>
        <v>0.40236199538328882</v>
      </c>
      <c r="M20" s="96">
        <f>'2'!U21</f>
        <v>0.88411741680014888</v>
      </c>
      <c r="N20" s="96">
        <f>'3'!G20</f>
        <v>0.36445778161320408</v>
      </c>
      <c r="O20" s="96">
        <f>'8'!K19</f>
        <v>0.48969748094054266</v>
      </c>
      <c r="P20" s="96">
        <f t="shared" si="2"/>
        <v>0.38542067551804177</v>
      </c>
      <c r="Q20" s="96">
        <f t="shared" si="3"/>
        <v>0.44814037219388481</v>
      </c>
      <c r="R20" s="96">
        <f>'1'!AC21</f>
        <v>0.31293923967874743</v>
      </c>
      <c r="S20" s="96">
        <f>'1'!AE21</f>
        <v>0.39541767972389197</v>
      </c>
      <c r="T20" s="96">
        <f>'2'!AC21</f>
        <v>0.14013196651191362</v>
      </c>
      <c r="U20" s="96">
        <f>'2'!AE21</f>
        <v>0.82561373100530611</v>
      </c>
      <c r="V20" s="96">
        <f>'3'!J20</f>
        <v>0.77316249281982874</v>
      </c>
      <c r="W20" s="96">
        <f>'8'!P19</f>
        <v>0.46726030863861567</v>
      </c>
      <c r="X20" s="96">
        <f t="shared" si="4"/>
        <v>0.52604413430645702</v>
      </c>
      <c r="Y20" s="96">
        <f t="shared" si="5"/>
        <v>0.61108799876482522</v>
      </c>
      <c r="Z20" s="96">
        <f>'1'!AM21</f>
        <v>0.44047583888840974</v>
      </c>
      <c r="AA20" s="96">
        <f>'1'!AO21</f>
        <v>0.53228734405470479</v>
      </c>
      <c r="AB20" s="96">
        <f>'2'!AM21</f>
        <v>0.32154796776465466</v>
      </c>
      <c r="AC20" s="96">
        <f>'2'!AO21</f>
        <v>0.87421490503742749</v>
      </c>
      <c r="AD20" s="96">
        <f>'3'!M20</f>
        <v>0.52624509766323269</v>
      </c>
      <c r="AE20" s="96">
        <f>'8'!U19</f>
        <v>0.47438456039804561</v>
      </c>
      <c r="AF20" s="96">
        <f t="shared" si="6"/>
        <v>0.47306337173885415</v>
      </c>
      <c r="AG20" s="96">
        <f t="shared" si="7"/>
        <v>0.54669236649939046</v>
      </c>
      <c r="AH20" s="96">
        <f>'1'!AW21</f>
        <v>0.34438049018805544</v>
      </c>
      <c r="AI20" s="96">
        <f>'1'!AY21</f>
        <v>0.43106574473092391</v>
      </c>
      <c r="AJ20" s="96">
        <f>'2'!AW21</f>
        <v>0.38753563013595349</v>
      </c>
      <c r="AK20" s="96">
        <f>'2'!AY21</f>
        <v>0.88250417946780979</v>
      </c>
      <c r="AL20" s="96">
        <f>'3'!P20</f>
        <v>0.58044312497137995</v>
      </c>
      <c r="AM20" s="96">
        <f>'8'!Z19</f>
        <v>0.53104765923251718</v>
      </c>
      <c r="AN20" s="96">
        <f t="shared" si="8"/>
        <v>0.49912120880951361</v>
      </c>
      <c r="AO20" s="96">
        <f t="shared" si="9"/>
        <v>0.56595511465127291</v>
      </c>
      <c r="AP20" s="96">
        <f>'1'!BG21</f>
        <v>0.3427003086883158</v>
      </c>
      <c r="AQ20" s="96">
        <f>'1'!BI21</f>
        <v>0.42919473562569138</v>
      </c>
      <c r="AR20" s="96">
        <f>'2'!BG21</f>
        <v>0.41662567653620869</v>
      </c>
      <c r="AS20" s="96">
        <f>'2'!BI21</f>
        <v>0.88560017429411497</v>
      </c>
      <c r="AT20" s="96">
        <f>'3'!S20</f>
        <v>0.55016697367881706</v>
      </c>
      <c r="AU20" s="96">
        <f>'8'!AE19</f>
        <v>0.51817096035494803</v>
      </c>
      <c r="AV20" s="96">
        <f t="shared" si="10"/>
        <v>0.48572070696929526</v>
      </c>
      <c r="AW20" s="96">
        <f t="shared" si="11"/>
        <v>0.54991704213256098</v>
      </c>
      <c r="AX20" s="96">
        <f>'1'!BQ21</f>
        <v>0.4693751401978522</v>
      </c>
      <c r="AY20" s="96">
        <f>'1'!BS21</f>
        <v>0.56070270171788528</v>
      </c>
      <c r="AZ20" s="96">
        <f>'2'!BQ21</f>
        <v>0.4241494684678509</v>
      </c>
      <c r="BA20" s="96">
        <f>'2'!BS21</f>
        <v>0.88635692992433146</v>
      </c>
      <c r="BB20" s="96">
        <f>'3'!V20</f>
        <v>0.6137226299013091</v>
      </c>
      <c r="BC20" s="96">
        <f>'8'!AJ19</f>
        <v>0.54126055639121629</v>
      </c>
      <c r="BD20" s="96">
        <f t="shared" si="12"/>
        <v>0.54415719376424398</v>
      </c>
      <c r="BE20" s="96">
        <f t="shared" si="13"/>
        <v>0.60864345221389871</v>
      </c>
      <c r="BF20" s="96">
        <f>'1'!CA21</f>
        <v>0.41861050492608975</v>
      </c>
      <c r="BG20" s="96">
        <f>'1'!CC21</f>
        <v>0.51019942385508177</v>
      </c>
      <c r="BH20" s="96">
        <f>'2'!CA21</f>
        <v>0.42479088047121377</v>
      </c>
      <c r="BI20" s="96">
        <f>'2'!CC21</f>
        <v>0.8864206695092085</v>
      </c>
      <c r="BJ20" s="96">
        <f>'3'!Y20</f>
        <v>0.60907704933686146</v>
      </c>
      <c r="BK20" s="96">
        <f>'8'!AO19</f>
        <v>0.56503460916760118</v>
      </c>
      <c r="BL20" s="96">
        <f t="shared" si="14"/>
        <v>0.53934239151736429</v>
      </c>
      <c r="BM20" s="96">
        <f t="shared" si="15"/>
        <v>0.60382315420696209</v>
      </c>
      <c r="BN20" s="96">
        <f>'1'!CK21</f>
        <v>0.36876985162681325</v>
      </c>
      <c r="BO20" s="96">
        <f>'1'!CM21</f>
        <v>0.45781186644092869</v>
      </c>
      <c r="BP20" s="96">
        <f>'2'!CK21</f>
        <v>0.46738338139413543</v>
      </c>
      <c r="BQ20" s="96">
        <f>'2'!CM21</f>
        <v>0.89040560688316228</v>
      </c>
      <c r="BR20" s="96">
        <f>'3'!AB20</f>
        <v>0.48177709891612813</v>
      </c>
      <c r="BS20" s="96">
        <f>'8'!AT19</f>
        <v>0.5743666243277088</v>
      </c>
      <c r="BT20" s="96">
        <f t="shared" si="16"/>
        <v>0.4855131353295401</v>
      </c>
      <c r="BU20" s="96">
        <f t="shared" si="17"/>
        <v>0.54562376084126585</v>
      </c>
      <c r="BV20" s="96">
        <f>'1'!CU21</f>
        <v>0.48733847900642863</v>
      </c>
      <c r="BW20" s="96">
        <f>'1'!CW21</f>
        <v>0.57793977007489028</v>
      </c>
      <c r="BX20" s="96">
        <f>'2'!CU21</f>
        <v>0.40728677787970352</v>
      </c>
      <c r="BY20" s="96">
        <f>'2'!CW21</f>
        <v>0.88463672753385258</v>
      </c>
      <c r="BZ20" s="96">
        <f>'3'!AE20</f>
        <v>0.60449118475121577</v>
      </c>
      <c r="CA20" s="96">
        <f>'8'!AY19</f>
        <v>0.62340594574128216</v>
      </c>
      <c r="CB20" s="96">
        <f t="shared" si="18"/>
        <v>0.56701463121212703</v>
      </c>
      <c r="CC20" s="96">
        <f t="shared" si="19"/>
        <v>0.63286988439123426</v>
      </c>
      <c r="CD20" s="96">
        <f>'1'!DE21</f>
        <v>0.45423175103915081</v>
      </c>
      <c r="CE20" s="96">
        <f>'1'!DG21</f>
        <v>0.54592062160059418</v>
      </c>
      <c r="CF20" s="96">
        <f>'2'!DE21</f>
        <v>0.44434846269878325</v>
      </c>
      <c r="CG20" s="96">
        <f>'2'!DG21</f>
        <v>0.88830878526286605</v>
      </c>
      <c r="CH20" s="96">
        <f>'3'!AH20</f>
        <v>0.55293637721581546</v>
      </c>
      <c r="CI20" s="96">
        <f>'8'!BD19</f>
        <v>0.60597351501811791</v>
      </c>
      <c r="CJ20" s="96">
        <f t="shared" si="20"/>
        <v>0.53824780186947008</v>
      </c>
      <c r="CK20" s="96">
        <f t="shared" si="21"/>
        <v>0.60098160823816704</v>
      </c>
    </row>
    <row r="21" spans="1:89">
      <c r="A21" s="1">
        <v>1997</v>
      </c>
      <c r="B21" s="96">
        <f>'1'!I22</f>
        <v>0.45595820770094564</v>
      </c>
      <c r="C21" s="96">
        <f>'1'!K22</f>
        <v>0.54761773475067821</v>
      </c>
      <c r="D21" s="96">
        <f>'2'!I22</f>
        <v>0.41937887182239819</v>
      </c>
      <c r="E21" s="96">
        <f>'2'!K22</f>
        <v>0.88587905900170039</v>
      </c>
      <c r="F21" s="96">
        <f>'3'!D21</f>
        <v>0.54644507777391094</v>
      </c>
      <c r="G21" s="96">
        <f>'8'!F20</f>
        <v>0.5473741099163173</v>
      </c>
      <c r="H21" s="96">
        <f t="shared" si="0"/>
        <v>0.51591979280688849</v>
      </c>
      <c r="I21" s="96">
        <f t="shared" si="1"/>
        <v>0.58090171693476522</v>
      </c>
      <c r="J21" s="96">
        <f>'1'!S22</f>
        <v>0.29352816750281163</v>
      </c>
      <c r="K21" s="96">
        <f>'1'!U22</f>
        <v>0.37271115852344056</v>
      </c>
      <c r="L21" s="96">
        <f>'2'!S22</f>
        <v>0.41300273055857539</v>
      </c>
      <c r="M21" s="96">
        <f>'2'!U22</f>
        <v>0.88522965711018475</v>
      </c>
      <c r="N21" s="96">
        <f>'3'!G21</f>
        <v>0.42822983323877784</v>
      </c>
      <c r="O21" s="96">
        <f>'8'!K20</f>
        <v>0.51413450055823218</v>
      </c>
      <c r="P21" s="96">
        <f t="shared" si="2"/>
        <v>0.42553819001940063</v>
      </c>
      <c r="Q21" s="96">
        <f t="shared" si="3"/>
        <v>0.48859748087868737</v>
      </c>
      <c r="R21" s="96">
        <f>'1'!AC22</f>
        <v>0.37440811465030438</v>
      </c>
      <c r="S21" s="96">
        <f>'1'!AE22</f>
        <v>0.46388760216226499</v>
      </c>
      <c r="T21" s="96">
        <f>'2'!AC22</f>
        <v>0.10954075279127123</v>
      </c>
      <c r="U21" s="96">
        <f>'2'!AE22</f>
        <v>0.79939305093374591</v>
      </c>
      <c r="V21" s="96">
        <f>'3'!J21</f>
        <v>0.7669613335136215</v>
      </c>
      <c r="W21" s="96">
        <f>'8'!P20</f>
        <v>0.43573705384796646</v>
      </c>
      <c r="X21" s="96">
        <f t="shared" si="4"/>
        <v>0.52334134776902663</v>
      </c>
      <c r="Y21" s="96">
        <f t="shared" si="5"/>
        <v>0.61022247508566618</v>
      </c>
      <c r="Z21" s="96">
        <f>'1'!AM22</f>
        <v>0.46556737380183311</v>
      </c>
      <c r="AA21" s="96">
        <f>'1'!AO22</f>
        <v>0.55700771654128589</v>
      </c>
      <c r="AB21" s="96">
        <f>'2'!AM22</f>
        <v>0.32161280431747236</v>
      </c>
      <c r="AC21" s="96">
        <f>'2'!AO22</f>
        <v>0.87422413060354642</v>
      </c>
      <c r="AD21" s="96">
        <f>'3'!M21</f>
        <v>0.47155970244518042</v>
      </c>
      <c r="AE21" s="96">
        <f>'8'!U20</f>
        <v>0.44511274351888996</v>
      </c>
      <c r="AF21" s="96">
        <f t="shared" si="6"/>
        <v>0.44743245922585306</v>
      </c>
      <c r="AG21" s="96">
        <f t="shared" si="7"/>
        <v>0.52098166040235094</v>
      </c>
      <c r="AH21" s="96">
        <f>'1'!AW22</f>
        <v>0.36286480726539871</v>
      </c>
      <c r="AI21" s="96">
        <f>'1'!AY22</f>
        <v>0.45140604683156921</v>
      </c>
      <c r="AJ21" s="96">
        <f>'2'!AW22</f>
        <v>0.39242761037629165</v>
      </c>
      <c r="AK21" s="96">
        <f>'2'!AY22</f>
        <v>0.8830450010390487</v>
      </c>
      <c r="AL21" s="96">
        <f>'3'!P21</f>
        <v>0.53016272094086925</v>
      </c>
      <c r="AM21" s="96">
        <f>'8'!Z20</f>
        <v>0.48099943584097388</v>
      </c>
      <c r="AN21" s="96">
        <f t="shared" si="8"/>
        <v>0.4681806416193488</v>
      </c>
      <c r="AO21" s="96">
        <f t="shared" si="9"/>
        <v>0.53495062859885856</v>
      </c>
      <c r="AP21" s="96">
        <f>'1'!BG22</f>
        <v>0.36130444178528398</v>
      </c>
      <c r="AQ21" s="96">
        <f>'1'!BI22</f>
        <v>0.44970600050012899</v>
      </c>
      <c r="AR21" s="96">
        <f>'2'!BG22</f>
        <v>0.42481587665424975</v>
      </c>
      <c r="AS21" s="96">
        <f>'2'!BI22</f>
        <v>0.88642315105176606</v>
      </c>
      <c r="AT21" s="96">
        <f>'3'!S21</f>
        <v>0.50405956125740126</v>
      </c>
      <c r="AU21" s="96">
        <f>'8'!AE20</f>
        <v>0.50915795238880801</v>
      </c>
      <c r="AV21" s="96">
        <f t="shared" si="10"/>
        <v>0.46911368624208472</v>
      </c>
      <c r="AW21" s="96">
        <f t="shared" si="11"/>
        <v>0.53295472542480538</v>
      </c>
      <c r="AX21" s="96">
        <f>'1'!BQ22</f>
        <v>0.5098529512633333</v>
      </c>
      <c r="AY21" s="96">
        <f>'1'!BS22</f>
        <v>0.59910477855309041</v>
      </c>
      <c r="AZ21" s="96">
        <f>'2'!BQ22</f>
        <v>0.42650287919124935</v>
      </c>
      <c r="BA21" s="96">
        <f>'2'!BS22</f>
        <v>0.88659021291313778</v>
      </c>
      <c r="BB21" s="96">
        <f>'3'!V21</f>
        <v>0.60623510138842962</v>
      </c>
      <c r="BC21" s="96">
        <f>'8'!AJ20</f>
        <v>0.54233769642320562</v>
      </c>
      <c r="BD21" s="96">
        <f t="shared" si="12"/>
        <v>0.54981622765412508</v>
      </c>
      <c r="BE21" s="96">
        <f t="shared" si="13"/>
        <v>0.61367532648426537</v>
      </c>
      <c r="BF21" s="96">
        <f>'1'!CA22</f>
        <v>0.44219814985410799</v>
      </c>
      <c r="BG21" s="96">
        <f>'1'!CC22</f>
        <v>0.53400522419856911</v>
      </c>
      <c r="BH21" s="96">
        <f>'2'!CA22</f>
        <v>0.42846571706025777</v>
      </c>
      <c r="BI21" s="96">
        <f>'2'!CC22</f>
        <v>0.88678355983280743</v>
      </c>
      <c r="BJ21" s="96">
        <f>'3'!Y21</f>
        <v>0.59216654942529512</v>
      </c>
      <c r="BK21" s="96">
        <f>'8'!AO20</f>
        <v>0.54232532606957362</v>
      </c>
      <c r="BL21" s="96">
        <f t="shared" si="14"/>
        <v>0.5308504192678376</v>
      </c>
      <c r="BM21" s="96">
        <f t="shared" si="15"/>
        <v>0.59504361841398479</v>
      </c>
      <c r="BN21" s="96">
        <f>'1'!CK22</f>
        <v>0.38412812630746979</v>
      </c>
      <c r="BO21" s="96">
        <f>'1'!CM22</f>
        <v>0.47426999514234675</v>
      </c>
      <c r="BP21" s="96">
        <f>'2'!CK22</f>
        <v>0.46542780549346208</v>
      </c>
      <c r="BQ21" s="96">
        <f>'2'!CM22</f>
        <v>0.89023254733752566</v>
      </c>
      <c r="BR21" s="96">
        <f>'3'!AB21</f>
        <v>0.60655618730459893</v>
      </c>
      <c r="BS21" s="96">
        <f>'8'!AT20</f>
        <v>0.56630598574851043</v>
      </c>
      <c r="BT21" s="96">
        <f t="shared" si="16"/>
        <v>0.53588267645723286</v>
      </c>
      <c r="BU21" s="96">
        <f t="shared" si="17"/>
        <v>0.59639152440861465</v>
      </c>
      <c r="BV21" s="96">
        <f>'1'!CU22</f>
        <v>0.53323071861691484</v>
      </c>
      <c r="BW21" s="96">
        <f>'1'!CW22</f>
        <v>0.62058592486711872</v>
      </c>
      <c r="BX21" s="96">
        <f>'2'!CU22</f>
        <v>0.40599610395327723</v>
      </c>
      <c r="BY21" s="96">
        <f>'2'!CW22</f>
        <v>0.88450139532779981</v>
      </c>
      <c r="BZ21" s="96">
        <f>'3'!AE21</f>
        <v>0.59269120231191474</v>
      </c>
      <c r="CA21" s="96">
        <f>'8'!AY20</f>
        <v>0.61763598504916373</v>
      </c>
      <c r="CB21" s="96">
        <f t="shared" si="18"/>
        <v>0.56961303055822576</v>
      </c>
      <c r="CC21" s="96">
        <f t="shared" si="19"/>
        <v>0.63493460094571874</v>
      </c>
      <c r="CD21" s="96">
        <f>'1'!DE22</f>
        <v>0.47954398279691063</v>
      </c>
      <c r="CE21" s="96">
        <f>'1'!DG22</f>
        <v>0.57049939707604902</v>
      </c>
      <c r="CF21" s="96">
        <f>'2'!DE22</f>
        <v>0.45276149094160839</v>
      </c>
      <c r="CG21" s="96">
        <f>'2'!DG22</f>
        <v>0.88908972170407108</v>
      </c>
      <c r="CH21" s="96">
        <f>'3'!AH21</f>
        <v>0.51685445991638435</v>
      </c>
      <c r="CI21" s="96">
        <f>'8'!BD20</f>
        <v>0.60597368038635757</v>
      </c>
      <c r="CJ21" s="96">
        <f t="shared" si="20"/>
        <v>0.52971883373600404</v>
      </c>
      <c r="CK21" s="96">
        <f t="shared" si="21"/>
        <v>0.59154273966807791</v>
      </c>
    </row>
    <row r="22" spans="1:89">
      <c r="A22" s="1">
        <v>1998</v>
      </c>
      <c r="B22" s="96">
        <f>'1'!I23</f>
        <v>0.48387371751608338</v>
      </c>
      <c r="C22" s="96">
        <f>'1'!K23</f>
        <v>0.57463972720467316</v>
      </c>
      <c r="D22" s="96">
        <f>'2'!I23</f>
        <v>0.40992833523961608</v>
      </c>
      <c r="E22" s="96">
        <f>'2'!K23</f>
        <v>0.88491203210810621</v>
      </c>
      <c r="F22" s="96">
        <f>'3'!D22</f>
        <v>0.52650279161698088</v>
      </c>
      <c r="G22" s="96">
        <f>'8'!F21</f>
        <v>0.5617133682032095</v>
      </c>
      <c r="H22" s="96">
        <f t="shared" si="0"/>
        <v>0.51688270413493353</v>
      </c>
      <c r="I22" s="96">
        <f t="shared" si="1"/>
        <v>0.58253427575950045</v>
      </c>
      <c r="J22" s="96">
        <f>'1'!S23</f>
        <v>0.33073350272967722</v>
      </c>
      <c r="K22" s="96">
        <f>'1'!U23</f>
        <v>0.41575940819418961</v>
      </c>
      <c r="L22" s="96">
        <f>'2'!S23</f>
        <v>0.41443508841545262</v>
      </c>
      <c r="M22" s="96">
        <f>'2'!U23</f>
        <v>0.88537662815426676</v>
      </c>
      <c r="N22" s="96">
        <f>'3'!G22</f>
        <v>0.34583607381663201</v>
      </c>
      <c r="O22" s="96">
        <f>'8'!K21</f>
        <v>0.48694765652368049</v>
      </c>
      <c r="P22" s="96">
        <f t="shared" si="2"/>
        <v>0.39200893587123764</v>
      </c>
      <c r="Q22" s="96">
        <f t="shared" si="3"/>
        <v>0.45610827093802153</v>
      </c>
      <c r="R22" s="96">
        <f>'1'!AC23</f>
        <v>0.38328763757352929</v>
      </c>
      <c r="S22" s="96">
        <f>'1'!AE23</f>
        <v>0.47337676883438118</v>
      </c>
      <c r="T22" s="96">
        <f>'2'!AC23</f>
        <v>8.3333333333333315E-2</v>
      </c>
      <c r="U22" s="96">
        <f>'2'!AE23</f>
        <v>8.3333333333333329E-2</v>
      </c>
      <c r="V22" s="96">
        <f>'3'!J22</f>
        <v>0.77830759454614873</v>
      </c>
      <c r="W22" s="96">
        <f>'8'!P21</f>
        <v>0.45369808291239583</v>
      </c>
      <c r="X22" s="96">
        <f t="shared" si="4"/>
        <v>0.53242332354021737</v>
      </c>
      <c r="Y22" s="96">
        <f t="shared" si="5"/>
        <v>0.55044114979238778</v>
      </c>
      <c r="Z22" s="96">
        <f>'1'!AM23</f>
        <v>0.49451028102890776</v>
      </c>
      <c r="AA22" s="96">
        <f>'1'!AO23</f>
        <v>0.58473384069550727</v>
      </c>
      <c r="AB22" s="96">
        <f>'2'!AM23</f>
        <v>0.31992967666215855</v>
      </c>
      <c r="AC22" s="96">
        <f>'2'!AO23</f>
        <v>0.87398382192115254</v>
      </c>
      <c r="AD22" s="96">
        <f>'3'!M22</f>
        <v>0.42202642333035484</v>
      </c>
      <c r="AE22" s="96">
        <f>'8'!U21</f>
        <v>0.45481884705860587</v>
      </c>
      <c r="AF22" s="96">
        <f t="shared" si="6"/>
        <v>0.43615124732172111</v>
      </c>
      <c r="AG22" s="96">
        <f t="shared" si="7"/>
        <v>0.50960137378094039</v>
      </c>
      <c r="AH22" s="96">
        <f>'1'!AW23</f>
        <v>0.39017058350126377</v>
      </c>
      <c r="AI22" s="96">
        <f>'1'!AY23</f>
        <v>0.48066660320397292</v>
      </c>
      <c r="AJ22" s="96">
        <f>'2'!AW23</f>
        <v>0.38375857635864508</v>
      </c>
      <c r="AK22" s="96">
        <f>'2'!AY23</f>
        <v>0.88208063254386393</v>
      </c>
      <c r="AL22" s="96">
        <f>'3'!P22</f>
        <v>0.5292637929057058</v>
      </c>
      <c r="AM22" s="96">
        <f>'8'!Z21</f>
        <v>0.5135170574245197</v>
      </c>
      <c r="AN22" s="96">
        <f t="shared" si="8"/>
        <v>0.48217060872575546</v>
      </c>
      <c r="AO22" s="96">
        <f t="shared" si="9"/>
        <v>0.55010201828481919</v>
      </c>
      <c r="AP22" s="96">
        <f>'1'!BG23</f>
        <v>0.38679917793086666</v>
      </c>
      <c r="AQ22" s="96">
        <f>'1'!BI23</f>
        <v>0.47710299499596776</v>
      </c>
      <c r="AR22" s="96">
        <f>'2'!BG23</f>
        <v>0.42200115306712271</v>
      </c>
      <c r="AS22" s="96">
        <f>'2'!BI23</f>
        <v>0.88614256638350941</v>
      </c>
      <c r="AT22" s="96">
        <f>'3'!S22</f>
        <v>0.52677087585096016</v>
      </c>
      <c r="AU22" s="96">
        <f>'8'!AE21</f>
        <v>0.54146959854850385</v>
      </c>
      <c r="AV22" s="96">
        <f t="shared" si="10"/>
        <v>0.49270918079782078</v>
      </c>
      <c r="AW22" s="96">
        <f t="shared" si="11"/>
        <v>0.55718408554247967</v>
      </c>
      <c r="AX22" s="96">
        <f>'1'!BQ23</f>
        <v>0.54124362046086216</v>
      </c>
      <c r="AY22" s="96">
        <f>'1'!BS23</f>
        <v>0.62783665052248927</v>
      </c>
      <c r="AZ22" s="96">
        <f>'2'!BQ23</f>
        <v>0.42272418230647951</v>
      </c>
      <c r="BA22" s="96">
        <f>'2'!BS23</f>
        <v>0.88621486323620735</v>
      </c>
      <c r="BB22" s="96">
        <f>'3'!V22</f>
        <v>0.60380051244111899</v>
      </c>
      <c r="BC22" s="96">
        <f>'8'!AJ21</f>
        <v>0.55928008702556697</v>
      </c>
      <c r="BD22" s="96">
        <f t="shared" si="12"/>
        <v>0.55982537340693805</v>
      </c>
      <c r="BE22" s="96">
        <f t="shared" si="13"/>
        <v>0.62349304751223633</v>
      </c>
      <c r="BF22" s="96">
        <f>'1'!CA23</f>
        <v>0.44847937400982468</v>
      </c>
      <c r="BG22" s="96">
        <f>'1'!CC23</f>
        <v>0.54024368520666544</v>
      </c>
      <c r="BH22" s="96">
        <f>'2'!CA23</f>
        <v>0.42596383542963173</v>
      </c>
      <c r="BI22" s="96">
        <f>'2'!CC23</f>
        <v>0.88653692149939456</v>
      </c>
      <c r="BJ22" s="96">
        <f>'3'!Y22</f>
        <v>0.51994971314424321</v>
      </c>
      <c r="BK22" s="96">
        <f>'8'!AO21</f>
        <v>0.5786583715607948</v>
      </c>
      <c r="BL22" s="96">
        <f t="shared" si="14"/>
        <v>0.51386965507086391</v>
      </c>
      <c r="BM22" s="96">
        <f t="shared" si="15"/>
        <v>0.57827982591720828</v>
      </c>
      <c r="BN22" s="96">
        <f>'1'!CK23</f>
        <v>0.40396441326081856</v>
      </c>
      <c r="BO22" s="96">
        <f>'1'!CM23</f>
        <v>0.49510700985299855</v>
      </c>
      <c r="BP22" s="96">
        <f>'2'!CK23</f>
        <v>0.44214258194282907</v>
      </c>
      <c r="BQ22" s="96">
        <f>'2'!CM23</f>
        <v>0.88810101304302802</v>
      </c>
      <c r="BR22" s="96">
        <f>'3'!AB22</f>
        <v>0.49130363552679446</v>
      </c>
      <c r="BS22" s="96">
        <f>'8'!AT21</f>
        <v>0.67867772995817888</v>
      </c>
      <c r="BT22" s="96">
        <f t="shared" si="16"/>
        <v>0.52513191404461801</v>
      </c>
      <c r="BU22" s="96">
        <f t="shared" si="17"/>
        <v>0.58795627647307391</v>
      </c>
      <c r="BV22" s="96">
        <f>'1'!CU23</f>
        <v>0.55124157010546204</v>
      </c>
      <c r="BW22" s="96">
        <f>'1'!CW23</f>
        <v>0.63680548507167989</v>
      </c>
      <c r="BX22" s="96">
        <f>'2'!CU23</f>
        <v>0.35311896060407699</v>
      </c>
      <c r="BY22" s="96">
        <f>'2'!CW23</f>
        <v>0.87843395831164772</v>
      </c>
      <c r="BZ22" s="96">
        <f>'3'!AE22</f>
        <v>0.52479766035795861</v>
      </c>
      <c r="CA22" s="96">
        <f>'8'!AY21</f>
        <v>0.63381629369763404</v>
      </c>
      <c r="CB22" s="96">
        <f t="shared" si="18"/>
        <v>0.54562416233397371</v>
      </c>
      <c r="CC22" s="96">
        <f t="shared" si="19"/>
        <v>0.6152684450979744</v>
      </c>
      <c r="CD22" s="96">
        <f>'1'!DE23</f>
        <v>0.50815189095268631</v>
      </c>
      <c r="CE22" s="96">
        <f>'1'!DG23</f>
        <v>0.59752229664933432</v>
      </c>
      <c r="CF22" s="96">
        <f>'2'!DE23</f>
        <v>0.44575440009970757</v>
      </c>
      <c r="CG22" s="96">
        <f>'2'!DG23</f>
        <v>0.88844054931303029</v>
      </c>
      <c r="CH22" s="96">
        <f>'3'!AH22</f>
        <v>0.44653409359276358</v>
      </c>
      <c r="CI22" s="96">
        <f>'8'!BD21</f>
        <v>0.56723424462284999</v>
      </c>
      <c r="CJ22" s="96">
        <f t="shared" si="20"/>
        <v>0.49498972902446847</v>
      </c>
      <c r="CK22" s="96">
        <f t="shared" si="21"/>
        <v>0.55713242508513039</v>
      </c>
    </row>
    <row r="23" spans="1:89">
      <c r="A23" s="1">
        <v>1999</v>
      </c>
      <c r="B23" s="96">
        <f>'1'!I24</f>
        <v>0.5049231353451662</v>
      </c>
      <c r="C23" s="96">
        <f>'1'!K24</f>
        <v>0.59451122804160961</v>
      </c>
      <c r="D23" s="96">
        <f>'2'!I24</f>
        <v>0.42647567171608924</v>
      </c>
      <c r="E23" s="96">
        <f>'2'!K24</f>
        <v>0.88658752511058936</v>
      </c>
      <c r="F23" s="96">
        <f>'3'!D23</f>
        <v>0.52223174877133638</v>
      </c>
      <c r="G23" s="96">
        <f>'8'!F22</f>
        <v>0.5684039137280481</v>
      </c>
      <c r="H23" s="96">
        <f t="shared" si="0"/>
        <v>0.52304606786759111</v>
      </c>
      <c r="I23" s="96">
        <f t="shared" si="1"/>
        <v>0.58697487174632978</v>
      </c>
      <c r="J23" s="96">
        <f>'1'!S24</f>
        <v>0.36247779674173314</v>
      </c>
      <c r="K23" s="96">
        <f>'1'!U24</f>
        <v>0.45098467998822994</v>
      </c>
      <c r="L23" s="96">
        <f>'2'!S24</f>
        <v>0.42380938007617452</v>
      </c>
      <c r="M23" s="96">
        <f>'2'!U24</f>
        <v>0.88632308534829685</v>
      </c>
      <c r="N23" s="96">
        <f>'3'!G23</f>
        <v>0.27060643136890583</v>
      </c>
      <c r="O23" s="96">
        <f>'8'!K22</f>
        <v>0.50540589492553523</v>
      </c>
      <c r="P23" s="96">
        <f t="shared" si="2"/>
        <v>0.37474083838118699</v>
      </c>
      <c r="Q23" s="96">
        <f t="shared" si="3"/>
        <v>0.43869358555769861</v>
      </c>
      <c r="R23" s="96">
        <f>'1'!AC24</f>
        <v>0.4248345065101769</v>
      </c>
      <c r="S23" s="96">
        <f>'1'!AE24</f>
        <v>0.51654007721339978</v>
      </c>
      <c r="T23" s="96">
        <f>'2'!AC24</f>
        <v>8.3333333333333315E-2</v>
      </c>
      <c r="U23" s="96">
        <f>'2'!AE24</f>
        <v>8.3333333333333329E-2</v>
      </c>
      <c r="V23" s="96">
        <f>'3'!J23</f>
        <v>0.57881380149700468</v>
      </c>
      <c r="W23" s="96">
        <f>'8'!P22</f>
        <v>0.44841788108400937</v>
      </c>
      <c r="X23" s="96">
        <f t="shared" si="4"/>
        <v>0.45935111955937336</v>
      </c>
      <c r="Y23" s="96">
        <f t="shared" si="5"/>
        <v>0.47769223370001801</v>
      </c>
      <c r="Z23" s="96">
        <f>'1'!AM24</f>
        <v>0.52497515347202295</v>
      </c>
      <c r="AA23" s="96">
        <f>'1'!AO24</f>
        <v>0.61305635446042706</v>
      </c>
      <c r="AB23" s="96">
        <f>'2'!AM24</f>
        <v>0.32507656604055857</v>
      </c>
      <c r="AC23" s="96">
        <f>'2'!AO24</f>
        <v>0.87471337336265453</v>
      </c>
      <c r="AD23" s="96">
        <f>'3'!M23</f>
        <v>0.49125783577169591</v>
      </c>
      <c r="AE23" s="96">
        <f>'8'!U22</f>
        <v>0.5269835971819915</v>
      </c>
      <c r="AF23" s="96">
        <f t="shared" si="6"/>
        <v>0.49210090076173629</v>
      </c>
      <c r="AG23" s="96">
        <f t="shared" si="7"/>
        <v>0.5646808216916267</v>
      </c>
      <c r="AH23" s="96">
        <f>'1'!AW24</f>
        <v>0.43251958343368191</v>
      </c>
      <c r="AI23" s="96">
        <f>'1'!AY24</f>
        <v>0.52431034016815836</v>
      </c>
      <c r="AJ23" s="96">
        <f>'2'!AW24</f>
        <v>0.39959936624535086</v>
      </c>
      <c r="AK23" s="96">
        <f>'2'!AY24</f>
        <v>0.88382258064718866</v>
      </c>
      <c r="AL23" s="96">
        <f>'3'!P23</f>
        <v>0.50608277762963827</v>
      </c>
      <c r="AM23" s="96">
        <f>'8'!Z22</f>
        <v>0.51027717424497221</v>
      </c>
      <c r="AN23" s="96">
        <f t="shared" si="8"/>
        <v>0.48198011663661844</v>
      </c>
      <c r="AO23" s="96">
        <f t="shared" si="9"/>
        <v>0.54876058942369754</v>
      </c>
      <c r="AP23" s="96">
        <f>'1'!BG24</f>
        <v>0.41130875970835629</v>
      </c>
      <c r="AQ23" s="96">
        <f>'1'!BI24</f>
        <v>0.50270561045325468</v>
      </c>
      <c r="AR23" s="96">
        <f>'2'!BG24</f>
        <v>0.43184355356981718</v>
      </c>
      <c r="AS23" s="96">
        <f>'2'!BI24</f>
        <v>0.88711372932179489</v>
      </c>
      <c r="AT23" s="96">
        <f>'3'!S23</f>
        <v>0.56517736515936945</v>
      </c>
      <c r="AU23" s="96">
        <f>'8'!AE22</f>
        <v>0.54678551955897658</v>
      </c>
      <c r="AV23" s="96">
        <f t="shared" si="10"/>
        <v>0.51555270923009378</v>
      </c>
      <c r="AW23" s="96">
        <f t="shared" si="11"/>
        <v>0.57935909695427124</v>
      </c>
      <c r="AX23" s="96">
        <f>'1'!BQ24</f>
        <v>0.55663961632340275</v>
      </c>
      <c r="AY23" s="96">
        <f>'1'!BS24</f>
        <v>0.64161237611231892</v>
      </c>
      <c r="AZ23" s="96">
        <f>'2'!BQ24</f>
        <v>0.43140300523652209</v>
      </c>
      <c r="BA23" s="96">
        <f>'2'!BS24</f>
        <v>0.88707084946505443</v>
      </c>
      <c r="BB23" s="96">
        <f>'3'!V23</f>
        <v>0.57003063879832983</v>
      </c>
      <c r="BC23" s="96">
        <f>'8'!AJ22</f>
        <v>0.56710244961307932</v>
      </c>
      <c r="BD23" s="96">
        <f t="shared" si="12"/>
        <v>0.55261121419158854</v>
      </c>
      <c r="BE23" s="96">
        <f t="shared" si="13"/>
        <v>0.61517255057222497</v>
      </c>
      <c r="BF23" s="96">
        <f>'1'!CA24</f>
        <v>0.47252446468250275</v>
      </c>
      <c r="BG23" s="96">
        <f>'1'!CC24</f>
        <v>0.56374775530532228</v>
      </c>
      <c r="BH23" s="96">
        <f>'2'!CA24</f>
        <v>0.43115825221226511</v>
      </c>
      <c r="BI23" s="96">
        <f>'2'!CC24</f>
        <v>0.88704700348024268</v>
      </c>
      <c r="BJ23" s="96">
        <f>'3'!Y23</f>
        <v>0.47574979863111777</v>
      </c>
      <c r="BK23" s="96">
        <f>'8'!AO22</f>
        <v>0.54242500236545732</v>
      </c>
      <c r="BL23" s="96">
        <f t="shared" si="14"/>
        <v>0.49064813831981136</v>
      </c>
      <c r="BM23" s="96">
        <f t="shared" si="15"/>
        <v>0.55448167157117301</v>
      </c>
      <c r="BN23" s="96">
        <f>'1'!CK24</f>
        <v>0.42547362565559355</v>
      </c>
      <c r="BO23" s="96">
        <f>'1'!CM24</f>
        <v>0.51718874767467049</v>
      </c>
      <c r="BP23" s="96">
        <f>'2'!CK24</f>
        <v>0.46687652813453301</v>
      </c>
      <c r="BQ23" s="96">
        <f>'2'!CM24</f>
        <v>0.89036083742863414</v>
      </c>
      <c r="BR23" s="96">
        <f>'3'!AB23</f>
        <v>0.55702347084032755</v>
      </c>
      <c r="BS23" s="96">
        <f>'8'!AT22</f>
        <v>0.60262299047591861</v>
      </c>
      <c r="BT23" s="96">
        <f t="shared" si="16"/>
        <v>0.53537866342347862</v>
      </c>
      <c r="BU23" s="96">
        <f t="shared" si="17"/>
        <v>0.59607011875670413</v>
      </c>
      <c r="BV23" s="96">
        <f>'1'!CU24</f>
        <v>0.57495818412694266</v>
      </c>
      <c r="BW23" s="96">
        <f>'1'!CW24</f>
        <v>0.65774306116385428</v>
      </c>
      <c r="BX23" s="96">
        <f>'2'!CU24</f>
        <v>0.4253949494997713</v>
      </c>
      <c r="BY23" s="96">
        <f>'2'!CW24</f>
        <v>0.88648058879476577</v>
      </c>
      <c r="BZ23" s="96">
        <f>'3'!AE23</f>
        <v>0.57607654406166009</v>
      </c>
      <c r="CA23" s="96">
        <f>'8'!AY22</f>
        <v>0.65164216333310909</v>
      </c>
      <c r="CB23" s="96">
        <f t="shared" si="18"/>
        <v>0.58345439839996238</v>
      </c>
      <c r="CC23" s="96">
        <f t="shared" si="19"/>
        <v>0.64611993773684417</v>
      </c>
      <c r="CD23" s="96">
        <f>'1'!DE24</f>
        <v>0.52839066405301127</v>
      </c>
      <c r="CE23" s="96">
        <f>'1'!DG24</f>
        <v>0.61617886036890901</v>
      </c>
      <c r="CF23" s="96">
        <f>'2'!DE24</f>
        <v>0.46224917986843012</v>
      </c>
      <c r="CG23" s="96">
        <f>'2'!DG24</f>
        <v>0.88994935467327174</v>
      </c>
      <c r="CH23" s="96">
        <f>'3'!AH23</f>
        <v>0.40019411894234669</v>
      </c>
      <c r="CI23" s="96">
        <f>'8'!BD22</f>
        <v>0.57937058187798163</v>
      </c>
      <c r="CJ23" s="96">
        <f t="shared" si="20"/>
        <v>0.48579187293777837</v>
      </c>
      <c r="CK23" s="96">
        <f t="shared" si="21"/>
        <v>0.54611952968144217</v>
      </c>
    </row>
    <row r="24" spans="1:89">
      <c r="A24" s="1">
        <v>2000</v>
      </c>
      <c r="B24" s="96">
        <f>'1'!I25</f>
        <v>0.54183097666483182</v>
      </c>
      <c r="C24" s="96">
        <f>'1'!K25</f>
        <v>0.62836593341729308</v>
      </c>
      <c r="D24" s="96">
        <f>'2'!I25</f>
        <v>0.45366862410948205</v>
      </c>
      <c r="E24" s="96">
        <f>'2'!K25</f>
        <v>0.88917286151530694</v>
      </c>
      <c r="F24" s="96">
        <f>'3'!D24</f>
        <v>0.51502753356743192</v>
      </c>
      <c r="G24" s="96">
        <f>'8'!F23</f>
        <v>0.58093795840739404</v>
      </c>
      <c r="H24" s="96">
        <f t="shared" si="0"/>
        <v>0.53402545869310558</v>
      </c>
      <c r="I24" s="96">
        <f t="shared" si="1"/>
        <v>0.59488287378418037</v>
      </c>
      <c r="J24" s="96">
        <f>'1'!S25</f>
        <v>0.41378973225434978</v>
      </c>
      <c r="K24" s="96">
        <f>'1'!U25</f>
        <v>0.50525858447067351</v>
      </c>
      <c r="L24" s="96">
        <f>'2'!S25</f>
        <v>0.51006153035258828</v>
      </c>
      <c r="M24" s="96">
        <f>'2'!U25</f>
        <v>0.89397780654689452</v>
      </c>
      <c r="N24" s="96">
        <f>'3'!G24</f>
        <v>0.30826999688576695</v>
      </c>
      <c r="O24" s="96">
        <f>'8'!K23</f>
        <v>0.47682735586450242</v>
      </c>
      <c r="P24" s="96">
        <f t="shared" si="2"/>
        <v>0.40012030499978635</v>
      </c>
      <c r="Q24" s="96">
        <f t="shared" si="3"/>
        <v>0.45680570306248169</v>
      </c>
      <c r="R24" s="96">
        <f>'1'!AC25</f>
        <v>0.4576287819846277</v>
      </c>
      <c r="S24" s="96">
        <f>'1'!AE25</f>
        <v>0.54925698872396633</v>
      </c>
      <c r="T24" s="96">
        <f>'2'!AC25</f>
        <v>8.3333333333333315E-2</v>
      </c>
      <c r="U24" s="96">
        <f>'2'!AE25</f>
        <v>8.3333333333333329E-2</v>
      </c>
      <c r="V24" s="96">
        <f>'3'!J24</f>
        <v>0.55030073447052974</v>
      </c>
      <c r="W24" s="96">
        <f>'8'!P23</f>
        <v>0.50144389267515066</v>
      </c>
      <c r="X24" s="96">
        <f t="shared" si="4"/>
        <v>0.470412551321016</v>
      </c>
      <c r="Y24" s="96">
        <f t="shared" si="5"/>
        <v>0.48873819266888374</v>
      </c>
      <c r="Z24" s="96">
        <f>'1'!AM25</f>
        <v>0.54751369603992106</v>
      </c>
      <c r="AA24" s="96">
        <f>'1'!AO25</f>
        <v>0.63347137900757711</v>
      </c>
      <c r="AB24" s="96">
        <f>'2'!AM25</f>
        <v>0.3412870086452221</v>
      </c>
      <c r="AC24" s="96">
        <f>'2'!AO25</f>
        <v>0.87691361950467661</v>
      </c>
      <c r="AD24" s="96">
        <f>'3'!M24</f>
        <v>0.49610214451182849</v>
      </c>
      <c r="AE24" s="96">
        <f>'8'!U23</f>
        <v>0.49473198308881061</v>
      </c>
      <c r="AF24" s="96">
        <f t="shared" si="6"/>
        <v>0.49049189280388095</v>
      </c>
      <c r="AG24" s="96">
        <f t="shared" si="7"/>
        <v>0.56124609048335772</v>
      </c>
      <c r="AH24" s="96">
        <f>'1'!AW25</f>
        <v>0.45461453076358632</v>
      </c>
      <c r="AI24" s="96">
        <f>'1'!AY25</f>
        <v>0.54629716125753591</v>
      </c>
      <c r="AJ24" s="96">
        <f>'2'!AW25</f>
        <v>0.41204029273212628</v>
      </c>
      <c r="AK24" s="96">
        <f>'2'!AY25</f>
        <v>0.885130544387702</v>
      </c>
      <c r="AL24" s="96">
        <f>'3'!P24</f>
        <v>0.53748096665705825</v>
      </c>
      <c r="AM24" s="96">
        <f>'8'!Z23</f>
        <v>0.52424055443692996</v>
      </c>
      <c r="AN24" s="96">
        <f t="shared" si="8"/>
        <v>0.50439148841983217</v>
      </c>
      <c r="AO24" s="96">
        <f t="shared" si="9"/>
        <v>0.57003703968417974</v>
      </c>
      <c r="AP24" s="96">
        <f>'1'!BG25</f>
        <v>0.44102892963291457</v>
      </c>
      <c r="AQ24" s="96">
        <f>'1'!BI25</f>
        <v>0.53283935595575227</v>
      </c>
      <c r="AR24" s="96">
        <f>'2'!BG25</f>
        <v>0.44203203611701364</v>
      </c>
      <c r="AS24" s="96">
        <f>'2'!BI25</f>
        <v>0.88809056713320045</v>
      </c>
      <c r="AT24" s="96">
        <f>'3'!S24</f>
        <v>0.51773609582452085</v>
      </c>
      <c r="AU24" s="96">
        <f>'8'!AE23</f>
        <v>0.55538573259834045</v>
      </c>
      <c r="AV24" s="96">
        <f t="shared" si="10"/>
        <v>0.5061191476475948</v>
      </c>
      <c r="AW24" s="96">
        <f t="shared" si="11"/>
        <v>0.569087086013781</v>
      </c>
      <c r="AX24" s="96">
        <f>'1'!BQ25</f>
        <v>0.59849741886681196</v>
      </c>
      <c r="AY24" s="96">
        <f>'1'!BS25</f>
        <v>0.67807062153899811</v>
      </c>
      <c r="AZ24" s="96">
        <f>'2'!BQ25</f>
        <v>0.44037039457936006</v>
      </c>
      <c r="BA24" s="96">
        <f>'2'!BS25</f>
        <v>0.88793316303311898</v>
      </c>
      <c r="BB24" s="96">
        <f>'3'!V24</f>
        <v>0.59157111509897831</v>
      </c>
      <c r="BC24" s="96">
        <f>'8'!AJ23</f>
        <v>0.58074291774853781</v>
      </c>
      <c r="BD24" s="96">
        <f t="shared" si="12"/>
        <v>0.57458784459545109</v>
      </c>
      <c r="BE24" s="96">
        <f t="shared" si="13"/>
        <v>0.63525876197526421</v>
      </c>
      <c r="BF24" s="96">
        <f>'1'!CA25</f>
        <v>0.49543549213630134</v>
      </c>
      <c r="BG24" s="96">
        <f>'1'!CC25</f>
        <v>0.58560673840638122</v>
      </c>
      <c r="BH24" s="96">
        <f>'2'!CA25</f>
        <v>0.44008135104727919</v>
      </c>
      <c r="BI24" s="96">
        <f>'2'!CC25</f>
        <v>0.88790570771670418</v>
      </c>
      <c r="BJ24" s="96">
        <f>'3'!Y24</f>
        <v>0.49286304029232142</v>
      </c>
      <c r="BK24" s="96">
        <f>'8'!AO23</f>
        <v>0.543830495345627</v>
      </c>
      <c r="BL24" s="96">
        <f t="shared" si="14"/>
        <v>0.50338959825260488</v>
      </c>
      <c r="BM24" s="96">
        <f t="shared" si="15"/>
        <v>0.56620628317356336</v>
      </c>
      <c r="BN24" s="96">
        <f>'1'!CK25</f>
        <v>0.44907683864191617</v>
      </c>
      <c r="BO24" s="96">
        <f>'1'!CM25</f>
        <v>0.54083492055412852</v>
      </c>
      <c r="BP24" s="96">
        <f>'2'!CK25</f>
        <v>0.51356770145053476</v>
      </c>
      <c r="BQ24" s="96">
        <f>'2'!CM25</f>
        <v>0.89425520518004242</v>
      </c>
      <c r="BR24" s="96">
        <f>'3'!AB24</f>
        <v>0.42711488490090177</v>
      </c>
      <c r="BS24" s="96">
        <f>'8'!AT23</f>
        <v>0.58717580335495634</v>
      </c>
      <c r="BT24" s="96">
        <f t="shared" si="16"/>
        <v>0.4881708328402844</v>
      </c>
      <c r="BU24" s="96">
        <f t="shared" si="17"/>
        <v>0.54459119959567759</v>
      </c>
      <c r="BV24" s="96">
        <f>'1'!CU25</f>
        <v>0.62411321919891061</v>
      </c>
      <c r="BW24" s="96">
        <f>'1'!CW25</f>
        <v>0.69970067607903474</v>
      </c>
      <c r="BX24" s="96">
        <f>'2'!CU25</f>
        <v>0.55166589768803032</v>
      </c>
      <c r="BY24" s="96">
        <f>'2'!CW25</f>
        <v>0.89713157724454962</v>
      </c>
      <c r="BZ24" s="96">
        <f>'3'!AE24</f>
        <v>0.58895865355651877</v>
      </c>
      <c r="CA24" s="96">
        <f>'8'!AY23</f>
        <v>0.65046499523184598</v>
      </c>
      <c r="CB24" s="96">
        <f t="shared" si="18"/>
        <v>0.61071219360074647</v>
      </c>
      <c r="CC24" s="96">
        <f t="shared" si="19"/>
        <v>0.6603762529324233</v>
      </c>
      <c r="CD24" s="96">
        <f>'1'!DE25</f>
        <v>0.56777180998822518</v>
      </c>
      <c r="CE24" s="96">
        <f>'1'!DG25</f>
        <v>0.65144811630305488</v>
      </c>
      <c r="CF24" s="96">
        <f>'2'!DE25</f>
        <v>0.49408836348432456</v>
      </c>
      <c r="CG24" s="96">
        <f>'2'!DG25</f>
        <v>0.89268450969762891</v>
      </c>
      <c r="CH24" s="96">
        <f>'3'!AH24</f>
        <v>0.39493198590078726</v>
      </c>
      <c r="CI24" s="96">
        <f>'8'!BD23</f>
        <v>0.61992433764426924</v>
      </c>
      <c r="CJ24" s="96">
        <f t="shared" si="20"/>
        <v>0.50691329399967322</v>
      </c>
      <c r="CK24" s="96">
        <f t="shared" si="21"/>
        <v>0.56350816988396957</v>
      </c>
    </row>
    <row r="25" spans="1:89">
      <c r="A25" s="1">
        <v>2001</v>
      </c>
      <c r="B25" s="96">
        <f>'1'!I26</f>
        <v>0.54408044801130018</v>
      </c>
      <c r="C25" s="96">
        <f>'1'!K26</f>
        <v>0.6303902282751237</v>
      </c>
      <c r="D25" s="96">
        <f>'2'!I26</f>
        <v>0.44573996081060441</v>
      </c>
      <c r="E25" s="96">
        <f>'2'!K26</f>
        <v>0.88843919866660825</v>
      </c>
      <c r="F25" s="96">
        <f>'3'!D25</f>
        <v>0.52250917300451261</v>
      </c>
      <c r="G25" s="96">
        <f>'8'!F24</f>
        <v>0.58018534361500385</v>
      </c>
      <c r="H25" s="96">
        <f t="shared" si="0"/>
        <v>0.53644935796962667</v>
      </c>
      <c r="I25" s="96">
        <f t="shared" si="1"/>
        <v>0.59798123780799184</v>
      </c>
      <c r="J25" s="96">
        <f>'1'!S26</f>
        <v>0.43351320572913771</v>
      </c>
      <c r="K25" s="96">
        <f>'1'!U26</f>
        <v>0.5253102796291812</v>
      </c>
      <c r="L25" s="96">
        <f>'2'!S26</f>
        <v>0.49253675501466632</v>
      </c>
      <c r="M25" s="96">
        <f>'2'!U26</f>
        <v>0.89255621123504669</v>
      </c>
      <c r="N25" s="96">
        <f>'3'!G25</f>
        <v>0.40728963005921137</v>
      </c>
      <c r="O25" s="96">
        <f>'8'!K24</f>
        <v>0.52430080892168052</v>
      </c>
      <c r="P25" s="96">
        <f t="shared" si="2"/>
        <v>0.45616241134748292</v>
      </c>
      <c r="Q25" s="96">
        <f t="shared" si="3"/>
        <v>0.51452377174952968</v>
      </c>
      <c r="R25" s="96">
        <f>'1'!AC26</f>
        <v>0.46756547958537509</v>
      </c>
      <c r="S25" s="96">
        <f>'1'!AE26</f>
        <v>0.55894846120493769</v>
      </c>
      <c r="T25" s="96">
        <f>'2'!AC26</f>
        <v>8.3333333333333315E-2</v>
      </c>
      <c r="U25" s="96">
        <f>'2'!AE26</f>
        <v>8.3333333333333329E-2</v>
      </c>
      <c r="V25" s="96">
        <f>'3'!J25</f>
        <v>0.59472825988778066</v>
      </c>
      <c r="W25" s="96">
        <f>'8'!P24</f>
        <v>0.46310652744619984</v>
      </c>
      <c r="X25" s="96">
        <f t="shared" si="4"/>
        <v>0.47866969143938054</v>
      </c>
      <c r="Y25" s="96">
        <f t="shared" si="5"/>
        <v>0.49694628776329308</v>
      </c>
      <c r="Z25" s="96">
        <f>'1'!AM26</f>
        <v>0.55438442332042281</v>
      </c>
      <c r="AA25" s="96">
        <f>'1'!AO26</f>
        <v>0.63960715960538572</v>
      </c>
      <c r="AB25" s="96">
        <f>'2'!AM26</f>
        <v>0.34190985727602513</v>
      </c>
      <c r="AC25" s="96">
        <f>'2'!AO26</f>
        <v>0.87699537513019121</v>
      </c>
      <c r="AD25" s="96">
        <f>'3'!M25</f>
        <v>0.48335799693281928</v>
      </c>
      <c r="AE25" s="96">
        <f>'8'!U24</f>
        <v>0.50044957039589011</v>
      </c>
      <c r="AF25" s="96">
        <f t="shared" si="6"/>
        <v>0.48854594028358178</v>
      </c>
      <c r="AG25" s="96">
        <f t="shared" si="7"/>
        <v>0.55909903932599103</v>
      </c>
      <c r="AH25" s="96">
        <f>'1'!AW26</f>
        <v>0.44675375469093692</v>
      </c>
      <c r="AI25" s="96">
        <f>'1'!AY26</f>
        <v>0.53853395576925678</v>
      </c>
      <c r="AJ25" s="96">
        <f>'2'!AW26</f>
        <v>0.4005533060619883</v>
      </c>
      <c r="AK25" s="96">
        <f>'2'!AY26</f>
        <v>0.88392467810259301</v>
      </c>
      <c r="AL25" s="96">
        <f>'3'!P25</f>
        <v>0.54321261283094135</v>
      </c>
      <c r="AM25" s="96">
        <f>'8'!Z24</f>
        <v>0.48187371372401877</v>
      </c>
      <c r="AN25" s="96">
        <f t="shared" si="8"/>
        <v>0.49125324079396848</v>
      </c>
      <c r="AO25" s="96">
        <f t="shared" si="9"/>
        <v>0.55794641821369284</v>
      </c>
      <c r="AP25" s="96">
        <f>'1'!BG26</f>
        <v>0.44629255503276194</v>
      </c>
      <c r="AQ25" s="96">
        <f>'1'!BI26</f>
        <v>0.53807647311607842</v>
      </c>
      <c r="AR25" s="96">
        <f>'2'!BG26</f>
        <v>0.44063280436864244</v>
      </c>
      <c r="AS25" s="96">
        <f>'2'!BI26</f>
        <v>0.88795806925368648</v>
      </c>
      <c r="AT25" s="96">
        <f>'3'!S25</f>
        <v>0.5350984416410145</v>
      </c>
      <c r="AU25" s="96">
        <f>'8'!AE24</f>
        <v>0.56920827287616738</v>
      </c>
      <c r="AV25" s="96">
        <f t="shared" si="10"/>
        <v>0.51812364996267268</v>
      </c>
      <c r="AW25" s="96">
        <f t="shared" si="11"/>
        <v>0.5812129600678404</v>
      </c>
      <c r="AX25" s="96">
        <f>'1'!BQ26</f>
        <v>0.60024838964225158</v>
      </c>
      <c r="AY25" s="96">
        <f>'1'!BS26</f>
        <v>0.67956518190111403</v>
      </c>
      <c r="AZ25" s="96">
        <f>'2'!BQ26</f>
        <v>0.43954609646102821</v>
      </c>
      <c r="BA25" s="96">
        <f>'2'!BS26</f>
        <v>0.88785480681483353</v>
      </c>
      <c r="BB25" s="96">
        <f>'3'!V25</f>
        <v>0.60134236719061285</v>
      </c>
      <c r="BC25" s="96">
        <f>'8'!AJ24</f>
        <v>0.57471923399576297</v>
      </c>
      <c r="BD25" s="96">
        <f t="shared" si="12"/>
        <v>0.57695700464952715</v>
      </c>
      <c r="BE25" s="96">
        <f t="shared" si="13"/>
        <v>0.63765123413668023</v>
      </c>
      <c r="BF25" s="96">
        <f>'1'!CA26</f>
        <v>0.49630609151854066</v>
      </c>
      <c r="BG25" s="96">
        <f>'1'!CC26</f>
        <v>0.58642736890646918</v>
      </c>
      <c r="BH25" s="96">
        <f>'2'!CA26</f>
        <v>0.43321458238322447</v>
      </c>
      <c r="BI25" s="96">
        <f>'2'!CC26</f>
        <v>0.88724682956620937</v>
      </c>
      <c r="BJ25" s="96">
        <f>'3'!Y25</f>
        <v>0.54517712599537393</v>
      </c>
      <c r="BK25" s="96">
        <f>'8'!AO24</f>
        <v>0.53258684041782633</v>
      </c>
      <c r="BL25" s="96">
        <f t="shared" si="14"/>
        <v>0.520429579065528</v>
      </c>
      <c r="BM25" s="96">
        <f t="shared" si="15"/>
        <v>0.58385705926141229</v>
      </c>
      <c r="BN25" s="96">
        <f>'1'!CK26</f>
        <v>0.45166376637293021</v>
      </c>
      <c r="BO25" s="96">
        <f>'1'!CM26</f>
        <v>0.54339057236778732</v>
      </c>
      <c r="BP25" s="96">
        <f>'2'!CK26</f>
        <v>0.47587288484580675</v>
      </c>
      <c r="BQ25" s="96">
        <f>'2'!CM26</f>
        <v>0.89114681242723415</v>
      </c>
      <c r="BR25" s="96">
        <f>'3'!AB25</f>
        <v>0.50720005158980441</v>
      </c>
      <c r="BS25" s="96">
        <f>'8'!AT24</f>
        <v>0.59490294494553675</v>
      </c>
      <c r="BT25" s="96">
        <f t="shared" si="16"/>
        <v>0.51927094587874956</v>
      </c>
      <c r="BU25" s="96">
        <f t="shared" si="17"/>
        <v>0.57914369983586367</v>
      </c>
      <c r="BV25" s="96">
        <f>'1'!CU26</f>
        <v>0.63047523821165397</v>
      </c>
      <c r="BW25" s="96">
        <f>'1'!CW26</f>
        <v>0.70499611470865686</v>
      </c>
      <c r="BX25" s="96">
        <f>'2'!CU26</f>
        <v>0.49821495155005863</v>
      </c>
      <c r="BY25" s="96">
        <f>'2'!CW26</f>
        <v>0.89302338226349121</v>
      </c>
      <c r="BZ25" s="96">
        <f>'3'!AE25</f>
        <v>0.60616499512939681</v>
      </c>
      <c r="CA25" s="96">
        <f>'8'!AY24</f>
        <v>0.66915662673625842</v>
      </c>
      <c r="CB25" s="96">
        <f t="shared" si="18"/>
        <v>0.61912952886997286</v>
      </c>
      <c r="CC25" s="96">
        <f t="shared" si="19"/>
        <v>0.67351454724071669</v>
      </c>
      <c r="CD25" s="96">
        <f>'1'!DE26</f>
        <v>0.56342110753962438</v>
      </c>
      <c r="CE25" s="96">
        <f>'1'!DG26</f>
        <v>0.64761640036107748</v>
      </c>
      <c r="CF25" s="96">
        <f>'2'!DE26</f>
        <v>0.48549501067904732</v>
      </c>
      <c r="CG25" s="96">
        <f>'2'!DG26</f>
        <v>0.89196776678102374</v>
      </c>
      <c r="CH25" s="96">
        <f>'3'!AH25</f>
        <v>0.32411191086510921</v>
      </c>
      <c r="CI25" s="96">
        <f>'8'!BD24</f>
        <v>0.59128057306177062</v>
      </c>
      <c r="CJ25" s="96">
        <f t="shared" si="20"/>
        <v>0.46826265884040452</v>
      </c>
      <c r="CK25" s="96">
        <f t="shared" si="21"/>
        <v>0.52574899301489275</v>
      </c>
    </row>
    <row r="26" spans="1:89">
      <c r="A26" s="1">
        <v>2002</v>
      </c>
      <c r="B26" s="96">
        <f>'1'!I27</f>
        <v>0.56184321713427521</v>
      </c>
      <c r="C26" s="96">
        <f>'1'!K27</f>
        <v>0.64622284484694437</v>
      </c>
      <c r="D26" s="96">
        <f>'2'!I27</f>
        <v>0.43809822194226483</v>
      </c>
      <c r="E26" s="96">
        <f>'2'!K27</f>
        <v>0.88771673462441858</v>
      </c>
      <c r="F26" s="96">
        <f>'3'!D26</f>
        <v>0.50785865281832121</v>
      </c>
      <c r="G26" s="96">
        <f>'8'!F25</f>
        <v>0.55168052575067694</v>
      </c>
      <c r="H26" s="96">
        <f t="shared" si="0"/>
        <v>0.52482608447361312</v>
      </c>
      <c r="I26" s="96">
        <f t="shared" si="1"/>
        <v>0.58666386128436232</v>
      </c>
      <c r="J26" s="96">
        <f>'1'!S27</f>
        <v>0.43993592844799789</v>
      </c>
      <c r="K26" s="96">
        <f>'1'!U27</f>
        <v>0.53174817229508886</v>
      </c>
      <c r="L26" s="96">
        <f>'2'!S27</f>
        <v>0.53378789189694542</v>
      </c>
      <c r="M26" s="96">
        <f>'2'!U27</f>
        <v>0.89581213728305031</v>
      </c>
      <c r="N26" s="96">
        <f>'3'!G26</f>
        <v>0.29775124477807785</v>
      </c>
      <c r="O26" s="96">
        <f>'8'!K25</f>
        <v>0.51373462148092752</v>
      </c>
      <c r="P26" s="96">
        <f t="shared" si="2"/>
        <v>0.41458685923480354</v>
      </c>
      <c r="Q26" s="96">
        <f t="shared" si="3"/>
        <v>0.46915173254283227</v>
      </c>
      <c r="R26" s="96">
        <f>'1'!AC27</f>
        <v>0.4895128771209038</v>
      </c>
      <c r="S26" s="96">
        <f>'1'!AE27</f>
        <v>0.58000486353494196</v>
      </c>
      <c r="T26" s="96">
        <f>'2'!AC27</f>
        <v>8.3333333333333315E-2</v>
      </c>
      <c r="U26" s="96">
        <f>'2'!AE27</f>
        <v>8.3333333333333329E-2</v>
      </c>
      <c r="V26" s="96">
        <f>'3'!J26</f>
        <v>0.6353873394442886</v>
      </c>
      <c r="W26" s="96">
        <f>'8'!P25</f>
        <v>0.51826642118179622</v>
      </c>
      <c r="X26" s="96">
        <f t="shared" si="4"/>
        <v>0.5158707708897684</v>
      </c>
      <c r="Y26" s="96">
        <f t="shared" si="5"/>
        <v>0.53396916817257611</v>
      </c>
      <c r="Z26" s="96">
        <f>'1'!AM27</f>
        <v>0.57365353624950144</v>
      </c>
      <c r="AA26" s="96">
        <f>'1'!AO27</f>
        <v>0.65660339091116371</v>
      </c>
      <c r="AB26" s="96">
        <f>'2'!AM27</f>
        <v>0.33365487387362164</v>
      </c>
      <c r="AC26" s="96">
        <f>'2'!AO27</f>
        <v>0.875895472753071</v>
      </c>
      <c r="AD26" s="96">
        <f>'3'!M26</f>
        <v>0.46685260542015844</v>
      </c>
      <c r="AE26" s="96">
        <f>'8'!U25</f>
        <v>0.4514033345780829</v>
      </c>
      <c r="AF26" s="96">
        <f t="shared" si="6"/>
        <v>0.4702582371787507</v>
      </c>
      <c r="AG26" s="96">
        <f t="shared" si="7"/>
        <v>0.54107226799902808</v>
      </c>
      <c r="AH26" s="96">
        <f>'1'!AW27</f>
        <v>0.46065590224967612</v>
      </c>
      <c r="AI26" s="96">
        <f>'1'!AY27</f>
        <v>0.55222005519161144</v>
      </c>
      <c r="AJ26" s="96">
        <f>'2'!AW27</f>
        <v>0.38923072125214259</v>
      </c>
      <c r="AK26" s="96">
        <f>'2'!AY27</f>
        <v>0.88269255478809439</v>
      </c>
      <c r="AL26" s="96">
        <f>'3'!P26</f>
        <v>0.4716811224347412</v>
      </c>
      <c r="AM26" s="96">
        <f>'8'!Z25</f>
        <v>0.50005166855530048</v>
      </c>
      <c r="AN26" s="96">
        <f t="shared" si="8"/>
        <v>0.46974220211563611</v>
      </c>
      <c r="AO26" s="96">
        <f t="shared" si="9"/>
        <v>0.53740121605761826</v>
      </c>
      <c r="AP26" s="96">
        <f>'1'!BG27</f>
        <v>0.46123307755301607</v>
      </c>
      <c r="AQ26" s="96">
        <f>'1'!BI27</f>
        <v>0.55278395339401809</v>
      </c>
      <c r="AR26" s="96">
        <f>'2'!BG27</f>
        <v>0.43824295810525843</v>
      </c>
      <c r="AS26" s="96">
        <f>'2'!BI27</f>
        <v>0.88773056227802316</v>
      </c>
      <c r="AT26" s="96">
        <f>'3'!S26</f>
        <v>0.52723393725693124</v>
      </c>
      <c r="AU26" s="96">
        <f>'8'!AE25</f>
        <v>0.5560764914159313</v>
      </c>
      <c r="AV26" s="96">
        <f t="shared" si="10"/>
        <v>0.51378743364868096</v>
      </c>
      <c r="AW26" s="96">
        <f t="shared" si="11"/>
        <v>0.57704636923415786</v>
      </c>
      <c r="AX26" s="96">
        <f>'1'!BQ27</f>
        <v>0.621038170733899</v>
      </c>
      <c r="AY26" s="96">
        <f>'1'!BS27</f>
        <v>0.69713036477025936</v>
      </c>
      <c r="AZ26" s="96">
        <f>'2'!BQ27</f>
        <v>0.43939876160372543</v>
      </c>
      <c r="BA26" s="96">
        <f>'2'!BS27</f>
        <v>0.88784078234331709</v>
      </c>
      <c r="BB26" s="96">
        <f>'3'!V26</f>
        <v>0.56948569298172813</v>
      </c>
      <c r="BC26" s="96">
        <f>'8'!AJ25</f>
        <v>0.53417245909351196</v>
      </c>
      <c r="BD26" s="96">
        <f t="shared" si="12"/>
        <v>0.55619352522789722</v>
      </c>
      <c r="BE26" s="96">
        <f t="shared" si="13"/>
        <v>0.61625616610912848</v>
      </c>
      <c r="BF26" s="96">
        <f>'1'!CA27</f>
        <v>0.51695217364863022</v>
      </c>
      <c r="BG26" s="96">
        <f>'1'!CC27</f>
        <v>0.6056803691028082</v>
      </c>
      <c r="BH26" s="96">
        <f>'2'!CA27</f>
        <v>0.43141566677642107</v>
      </c>
      <c r="BI26" s="96">
        <f>'2'!CC27</f>
        <v>0.88707208260705062</v>
      </c>
      <c r="BJ26" s="96">
        <f>'3'!Y26</f>
        <v>0.48121887454645113</v>
      </c>
      <c r="BK26" s="96">
        <f>'8'!AO25</f>
        <v>0.55148190419907006</v>
      </c>
      <c r="BL26" s="96">
        <f t="shared" si="14"/>
        <v>0.50446412248566963</v>
      </c>
      <c r="BM26" s="96">
        <f t="shared" si="15"/>
        <v>0.5677754031595682</v>
      </c>
      <c r="BN26" s="96">
        <f>'1'!CK27</f>
        <v>0.47706157546848271</v>
      </c>
      <c r="BO26" s="96">
        <f>'1'!CM27</f>
        <v>0.56811728931438232</v>
      </c>
      <c r="BP26" s="96">
        <f>'2'!CK27</f>
        <v>0.46709724047449519</v>
      </c>
      <c r="BQ26" s="96">
        <f>'2'!CM27</f>
        <v>0.89038033982811748</v>
      </c>
      <c r="BR26" s="96">
        <f>'3'!AB26</f>
        <v>0.50028046254616831</v>
      </c>
      <c r="BS26" s="96">
        <f>'8'!AT25</f>
        <v>0.57381932415682613</v>
      </c>
      <c r="BT26" s="96">
        <f t="shared" si="16"/>
        <v>0.51438002140666128</v>
      </c>
      <c r="BU26" s="96">
        <f t="shared" si="17"/>
        <v>0.57491947411120337</v>
      </c>
      <c r="BV26" s="96">
        <f>'1'!CU27</f>
        <v>0.64195235353955604</v>
      </c>
      <c r="BW26" s="96">
        <f>'1'!CW27</f>
        <v>0.71447393029484918</v>
      </c>
      <c r="BX26" s="96">
        <f>'2'!CU27</f>
        <v>0.47006359935162906</v>
      </c>
      <c r="BY26" s="96">
        <f>'2'!CW27</f>
        <v>0.89064136784136416</v>
      </c>
      <c r="BZ26" s="96">
        <f>'3'!AE26</f>
        <v>0.67927393261889035</v>
      </c>
      <c r="CA26" s="96">
        <f>'8'!AY25</f>
        <v>0.65959794142473571</v>
      </c>
      <c r="CB26" s="96">
        <f t="shared" si="18"/>
        <v>0.64498578611805102</v>
      </c>
      <c r="CC26" s="96">
        <f t="shared" si="19"/>
        <v>0.70154787831808307</v>
      </c>
      <c r="CD26" s="96">
        <f>'1'!DE27</f>
        <v>0.58069984590987822</v>
      </c>
      <c r="CE26" s="96">
        <f>'1'!DG27</f>
        <v>0.66274222816869299</v>
      </c>
      <c r="CF26" s="96">
        <f>'2'!DE27</f>
        <v>0.47249126923545964</v>
      </c>
      <c r="CG26" s="96">
        <f>'2'!DG27</f>
        <v>0.89085350782887329</v>
      </c>
      <c r="CH26" s="96">
        <f>'3'!AH26</f>
        <v>0.27964334946745045</v>
      </c>
      <c r="CI26" s="96">
        <f>'8'!BD25</f>
        <v>0.54484549212182798</v>
      </c>
      <c r="CJ26" s="96">
        <f t="shared" si="20"/>
        <v>0.43870008352905021</v>
      </c>
      <c r="CK26" s="96">
        <f t="shared" si="21"/>
        <v>0.4969447838401545</v>
      </c>
    </row>
    <row r="27" spans="1:89">
      <c r="A27" s="1">
        <v>2003</v>
      </c>
      <c r="B27" s="96">
        <f>'1'!I28</f>
        <v>0.58123945539804001</v>
      </c>
      <c r="C27" s="96">
        <f>'1'!K28</f>
        <v>0.66321068610991396</v>
      </c>
      <c r="D27" s="96">
        <f>'2'!I28</f>
        <v>0.44301162103924996</v>
      </c>
      <c r="E27" s="96">
        <f>'2'!K28</f>
        <v>0.88818302004345662</v>
      </c>
      <c r="F27" s="96">
        <f>'3'!D27</f>
        <v>0.51162578582777185</v>
      </c>
      <c r="G27" s="96">
        <f>'8'!F26</f>
        <v>0.55355148262958687</v>
      </c>
      <c r="H27" s="96">
        <f t="shared" si="0"/>
        <v>0.53126481230351785</v>
      </c>
      <c r="I27" s="96">
        <f t="shared" si="1"/>
        <v>0.5921761983463133</v>
      </c>
      <c r="J27" s="96">
        <f>'1'!S28</f>
        <v>0.45656470664252835</v>
      </c>
      <c r="K27" s="96">
        <f>'1'!U28</f>
        <v>0.5482131951802689</v>
      </c>
      <c r="L27" s="96">
        <f>'2'!S28</f>
        <v>0.53620531944863459</v>
      </c>
      <c r="M27" s="96">
        <f>'2'!U28</f>
        <v>0.89599358034695786</v>
      </c>
      <c r="N27" s="96">
        <f>'3'!G27</f>
        <v>0.33069837327071971</v>
      </c>
      <c r="O27" s="96">
        <f>'8'!K26</f>
        <v>0.49300768549496754</v>
      </c>
      <c r="P27" s="96">
        <f t="shared" si="2"/>
        <v>0.4251151282301473</v>
      </c>
      <c r="Q27" s="96">
        <f t="shared" si="3"/>
        <v>0.47942365202752768</v>
      </c>
      <c r="R27" s="96">
        <f>'1'!AC28</f>
        <v>0.50769608277045575</v>
      </c>
      <c r="S27" s="96">
        <f>'1'!AE28</f>
        <v>0.5970978069043219</v>
      </c>
      <c r="T27" s="96">
        <f>'2'!AC28</f>
        <v>8.3333333333333315E-2</v>
      </c>
      <c r="U27" s="96">
        <f>'2'!AE28</f>
        <v>8.3333333333333329E-2</v>
      </c>
      <c r="V27" s="96">
        <f>'3'!J27</f>
        <v>0.70224361634686228</v>
      </c>
      <c r="W27" s="96">
        <f>'8'!P26</f>
        <v>0.50049668685229776</v>
      </c>
      <c r="X27" s="96">
        <f t="shared" si="4"/>
        <v>0.54091900248185865</v>
      </c>
      <c r="Y27" s="96">
        <f t="shared" si="5"/>
        <v>0.5587993473086319</v>
      </c>
      <c r="Z27" s="96">
        <f>'1'!AM28</f>
        <v>0.58674922304416677</v>
      </c>
      <c r="AA27" s="96">
        <f>'1'!AO28</f>
        <v>0.66798056728963351</v>
      </c>
      <c r="AB27" s="96">
        <f>'2'!AM28</f>
        <v>0.33229674168978529</v>
      </c>
      <c r="AC27" s="96">
        <f>'2'!AO28</f>
        <v>0.87571104542400391</v>
      </c>
      <c r="AD27" s="96">
        <f>'3'!M27</f>
        <v>0.43191339388593608</v>
      </c>
      <c r="AE27" s="96">
        <f>'8'!U26</f>
        <v>0.47764742701563501</v>
      </c>
      <c r="AF27" s="96">
        <f t="shared" si="6"/>
        <v>0.46663910443687684</v>
      </c>
      <c r="AG27" s="96">
        <f t="shared" si="7"/>
        <v>0.53722680365939213</v>
      </c>
      <c r="AH27" s="96">
        <f>'1'!AW28</f>
        <v>0.47063953706392175</v>
      </c>
      <c r="AI27" s="96">
        <f>'1'!AY28</f>
        <v>0.5619264271741754</v>
      </c>
      <c r="AJ27" s="96">
        <f>'2'!AW28</f>
        <v>0.3753673379717542</v>
      </c>
      <c r="AK27" s="96">
        <f>'2'!AY28</f>
        <v>0.88112028759149608</v>
      </c>
      <c r="AL27" s="96">
        <f>'3'!P27</f>
        <v>0.41875787373185341</v>
      </c>
      <c r="AM27" s="96">
        <f>'8'!Z26</f>
        <v>0.48062855568140472</v>
      </c>
      <c r="AN27" s="96">
        <f t="shared" si="8"/>
        <v>0.44335635740712254</v>
      </c>
      <c r="AO27" s="96">
        <f t="shared" si="9"/>
        <v>0.51218903039114749</v>
      </c>
      <c r="AP27" s="96">
        <f>'1'!BG28</f>
        <v>0.48305877054316504</v>
      </c>
      <c r="AQ27" s="96">
        <f>'1'!BI28</f>
        <v>0.57386182920363049</v>
      </c>
      <c r="AR27" s="96">
        <f>'2'!BG28</f>
        <v>0.43740900997593912</v>
      </c>
      <c r="AS27" s="96">
        <f>'2'!BI28</f>
        <v>0.88765081191904993</v>
      </c>
      <c r="AT27" s="96">
        <f>'3'!S27</f>
        <v>0.55448400382974483</v>
      </c>
      <c r="AU27" s="96">
        <f>'8'!AE26</f>
        <v>0.55118627463878045</v>
      </c>
      <c r="AV27" s="96">
        <f t="shared" si="10"/>
        <v>0.52750213902975895</v>
      </c>
      <c r="AW27" s="96">
        <f t="shared" si="11"/>
        <v>0.5906869309561632</v>
      </c>
      <c r="AX27" s="96">
        <f>'1'!BQ28</f>
        <v>0.63492356630217561</v>
      </c>
      <c r="AY27" s="96">
        <f>'1'!BS28</f>
        <v>0.70868095749327398</v>
      </c>
      <c r="AZ27" s="96">
        <f>'2'!BQ28</f>
        <v>0.44068069011069494</v>
      </c>
      <c r="BA27" s="96">
        <f>'2'!BS28</f>
        <v>0.88796261228145246</v>
      </c>
      <c r="BB27" s="96">
        <f>'3'!V27</f>
        <v>0.58388692146244503</v>
      </c>
      <c r="BC27" s="96">
        <f>'8'!AJ26</f>
        <v>0.54063315269758128</v>
      </c>
      <c r="BD27" s="96">
        <f t="shared" si="12"/>
        <v>0.56679749666575696</v>
      </c>
      <c r="BE27" s="96">
        <f t="shared" si="13"/>
        <v>0.62627716712105252</v>
      </c>
      <c r="BF27" s="96">
        <f>'1'!CA28</f>
        <v>0.54365704967987527</v>
      </c>
      <c r="BG27" s="96">
        <f>'1'!CC28</f>
        <v>0.63000954753858529</v>
      </c>
      <c r="BH27" s="96">
        <f>'2'!CA28</f>
        <v>0.43165191094219502</v>
      </c>
      <c r="BI27" s="96">
        <f>'2'!CC28</f>
        <v>0.88709508284966632</v>
      </c>
      <c r="BJ27" s="96">
        <f>'3'!Y27</f>
        <v>0.5070320816444065</v>
      </c>
      <c r="BK27" s="96">
        <f>'8'!AO26</f>
        <v>0.57275883123817084</v>
      </c>
      <c r="BL27" s="96">
        <f t="shared" si="14"/>
        <v>0.52653708305940838</v>
      </c>
      <c r="BM27" s="96">
        <f t="shared" si="15"/>
        <v>0.58935189982189762</v>
      </c>
      <c r="BN27" s="96">
        <f>'1'!CK28</f>
        <v>0.528855409363156</v>
      </c>
      <c r="BO27" s="96">
        <f>'1'!CM28</f>
        <v>0.61660293214651296</v>
      </c>
      <c r="BP27" s="96">
        <f>'2'!CK28</f>
        <v>0.47891877865324112</v>
      </c>
      <c r="BQ27" s="96">
        <f>'2'!CM28</f>
        <v>0.89140884329616477</v>
      </c>
      <c r="BR27" s="96">
        <f>'3'!AB27</f>
        <v>0.49229378797178552</v>
      </c>
      <c r="BS27" s="96">
        <f>'8'!AT26</f>
        <v>0.58960126168170912</v>
      </c>
      <c r="BT27" s="96">
        <f t="shared" si="16"/>
        <v>0.52746085343118232</v>
      </c>
      <c r="BU27" s="96">
        <f t="shared" si="17"/>
        <v>0.5862593644521461</v>
      </c>
      <c r="BV27" s="96">
        <f>'1'!CU28</f>
        <v>0.67636152165910324</v>
      </c>
      <c r="BW27" s="96">
        <f>'1'!CW28</f>
        <v>0.74232665853803526</v>
      </c>
      <c r="BX27" s="96">
        <f>'2'!CU28</f>
        <v>0.51090434332688262</v>
      </c>
      <c r="BY27" s="96">
        <f>'2'!CW28</f>
        <v>0.89404469512888718</v>
      </c>
      <c r="BZ27" s="96">
        <f>'3'!AE27</f>
        <v>0.56873894316641249</v>
      </c>
      <c r="CA27" s="96">
        <f>'8'!AY26</f>
        <v>0.65035781958080707</v>
      </c>
      <c r="CB27" s="96">
        <f t="shared" si="18"/>
        <v>0.60896566180531608</v>
      </c>
      <c r="CC27" s="96">
        <f t="shared" si="19"/>
        <v>0.66047272436130289</v>
      </c>
      <c r="CD27" s="96">
        <f>'1'!DE28</f>
        <v>0.59068757052861964</v>
      </c>
      <c r="CE27" s="96">
        <f>'1'!DG28</f>
        <v>0.67137520028670994</v>
      </c>
      <c r="CF27" s="96">
        <f>'2'!DE28</f>
        <v>0.47064770603399692</v>
      </c>
      <c r="CG27" s="96">
        <f>'2'!DG28</f>
        <v>0.89069253094590173</v>
      </c>
      <c r="CH27" s="96">
        <f>'3'!AH27</f>
        <v>0.31262599996507051</v>
      </c>
      <c r="CI27" s="96">
        <f>'8'!BD26</f>
        <v>0.53878472236677188</v>
      </c>
      <c r="CJ27" s="96">
        <f t="shared" si="20"/>
        <v>0.45188810140518343</v>
      </c>
      <c r="CK27" s="96">
        <f t="shared" si="21"/>
        <v>0.51003010984799202</v>
      </c>
    </row>
    <row r="28" spans="1:89">
      <c r="A28" s="1">
        <v>2004</v>
      </c>
      <c r="B28" s="96">
        <f>'1'!I29</f>
        <v>0.6034300247342812</v>
      </c>
      <c r="C28" s="96">
        <f>'1'!K29</f>
        <v>0.68227480358573589</v>
      </c>
      <c r="D28" s="96">
        <f>'2'!I29</f>
        <v>0.45832779012278357</v>
      </c>
      <c r="E28" s="96">
        <f>'2'!K29</f>
        <v>0.88959669574302347</v>
      </c>
      <c r="F28" s="96">
        <f>'3'!D28</f>
        <v>0.48611430946692713</v>
      </c>
      <c r="G28" s="96">
        <f>'8'!F27</f>
        <v>0.55372032576290231</v>
      </c>
      <c r="H28" s="96">
        <f t="shared" si="0"/>
        <v>0.5270806054747762</v>
      </c>
      <c r="I28" s="96">
        <f t="shared" si="1"/>
        <v>0.58597645180709113</v>
      </c>
      <c r="J28" s="96">
        <f>'1'!S29</f>
        <v>0.45514116071677213</v>
      </c>
      <c r="K28" s="96">
        <f>'1'!U29</f>
        <v>0.54681495845566352</v>
      </c>
      <c r="L28" s="96">
        <f>'2'!S29</f>
        <v>0.57611311575544677</v>
      </c>
      <c r="M28" s="96">
        <f>'2'!U29</f>
        <v>0.89885653959123224</v>
      </c>
      <c r="N28" s="96">
        <f>'3'!G28</f>
        <v>0.30107831003419894</v>
      </c>
      <c r="O28" s="96">
        <f>'8'!K27</f>
        <v>0.4672920968148736</v>
      </c>
      <c r="P28" s="96">
        <f t="shared" si="2"/>
        <v>0.40925849677704074</v>
      </c>
      <c r="Q28" s="96">
        <f t="shared" si="3"/>
        <v>0.45986759870839761</v>
      </c>
      <c r="R28" s="96">
        <f>'1'!AC29</f>
        <v>0.51152953062134099</v>
      </c>
      <c r="S28" s="96">
        <f>'1'!AE29</f>
        <v>0.60066187022614015</v>
      </c>
      <c r="T28" s="96">
        <f>'2'!AC29</f>
        <v>8.3333333333333315E-2</v>
      </c>
      <c r="U28" s="96">
        <f>'2'!AE29</f>
        <v>8.3333333333333329E-2</v>
      </c>
      <c r="V28" s="96">
        <f>'3'!J28</f>
        <v>0.71866749854926171</v>
      </c>
      <c r="W28" s="96">
        <f>'8'!P27</f>
        <v>0.47185259149832548</v>
      </c>
      <c r="X28" s="96">
        <f t="shared" si="4"/>
        <v>0.53966201632680388</v>
      </c>
      <c r="Y28" s="96">
        <f t="shared" si="5"/>
        <v>0.55748848424776376</v>
      </c>
      <c r="Z28" s="96">
        <f>'1'!AM29</f>
        <v>0.60102103396656781</v>
      </c>
      <c r="AA28" s="96">
        <f>'1'!AO29</f>
        <v>0.68022392221930561</v>
      </c>
      <c r="AB28" s="96">
        <f>'2'!AM29</f>
        <v>0.33564613376013847</v>
      </c>
      <c r="AC28" s="96">
        <f>'2'!AO29</f>
        <v>0.87616407441717958</v>
      </c>
      <c r="AD28" s="96">
        <f>'3'!M28</f>
        <v>0.46881235480990008</v>
      </c>
      <c r="AE28" s="96">
        <f>'8'!U27</f>
        <v>0.49180109712815617</v>
      </c>
      <c r="AF28" s="96">
        <f t="shared" si="6"/>
        <v>0.48883409123173427</v>
      </c>
      <c r="AG28" s="96">
        <f t="shared" si="7"/>
        <v>0.558726462947986</v>
      </c>
      <c r="AH28" s="96">
        <f>'1'!AW29</f>
        <v>0.49595552082306049</v>
      </c>
      <c r="AI28" s="96">
        <f>'1'!AY29</f>
        <v>0.58609700614584581</v>
      </c>
      <c r="AJ28" s="96">
        <f>'2'!AW29</f>
        <v>0.39463374172268118</v>
      </c>
      <c r="AK28" s="96">
        <f>'2'!AY29</f>
        <v>0.88328610023733756</v>
      </c>
      <c r="AL28" s="96">
        <f>'3'!P28</f>
        <v>0.44386881791829863</v>
      </c>
      <c r="AM28" s="96">
        <f>'8'!Z27</f>
        <v>0.4821751081419266</v>
      </c>
      <c r="AN28" s="96">
        <f t="shared" si="8"/>
        <v>0.46085453794677766</v>
      </c>
      <c r="AO28" s="96">
        <f t="shared" si="9"/>
        <v>0.5277480708628004</v>
      </c>
      <c r="AP28" s="96">
        <f>'1'!BG29</f>
        <v>0.50380851017147688</v>
      </c>
      <c r="AQ28" s="96">
        <f>'1'!BI29</f>
        <v>0.59346949723803499</v>
      </c>
      <c r="AR28" s="96">
        <f>'2'!BG29</f>
        <v>0.45117968405059633</v>
      </c>
      <c r="AS28" s="96">
        <f>'2'!BI29</f>
        <v>0.88894425769581809</v>
      </c>
      <c r="AT28" s="96">
        <f>'3'!S28</f>
        <v>0.59084334536235217</v>
      </c>
      <c r="AU28" s="96">
        <f>'8'!AE27</f>
        <v>0.57572663448705097</v>
      </c>
      <c r="AV28" s="96">
        <f t="shared" si="10"/>
        <v>0.55493499893041109</v>
      </c>
      <c r="AW28" s="96">
        <f t="shared" si="11"/>
        <v>0.61664365370824492</v>
      </c>
      <c r="AX28" s="96">
        <f>'1'!BQ29</f>
        <v>0.66008002061412463</v>
      </c>
      <c r="AY28" s="96">
        <f>'1'!BS29</f>
        <v>0.72925082182618928</v>
      </c>
      <c r="AZ28" s="96">
        <f>'2'!BQ29</f>
        <v>0.45026881703109789</v>
      </c>
      <c r="BA28" s="96">
        <f>'2'!BS29</f>
        <v>0.88886020968719381</v>
      </c>
      <c r="BB28" s="96">
        <f>'3'!V28</f>
        <v>0.49438906112497583</v>
      </c>
      <c r="BC28" s="96">
        <f>'8'!AJ27</f>
        <v>0.52347460125432999</v>
      </c>
      <c r="BD28" s="96">
        <f t="shared" si="12"/>
        <v>0.53184089065222406</v>
      </c>
      <c r="BE28" s="96">
        <f t="shared" si="13"/>
        <v>0.58953419016024666</v>
      </c>
      <c r="BF28" s="96">
        <f>'1'!CA29</f>
        <v>0.55675547465267383</v>
      </c>
      <c r="BG28" s="96">
        <f>'1'!CC29</f>
        <v>0.64171527612262835</v>
      </c>
      <c r="BH28" s="96">
        <f>'2'!CA29</f>
        <v>0.44060530298237527</v>
      </c>
      <c r="BI28" s="96">
        <f>'2'!CC29</f>
        <v>0.8879554598602214</v>
      </c>
      <c r="BJ28" s="96">
        <f>'3'!Y28</f>
        <v>0.52889176835937757</v>
      </c>
      <c r="BK28" s="96">
        <f>'8'!AO27</f>
        <v>0.56203266397253993</v>
      </c>
      <c r="BL28" s="96">
        <f t="shared" si="14"/>
        <v>0.53557813176428537</v>
      </c>
      <c r="BM28" s="96">
        <f t="shared" si="15"/>
        <v>0.59730510774606083</v>
      </c>
      <c r="BN28" s="96">
        <f>'1'!CK29</f>
        <v>0.53283502271277039</v>
      </c>
      <c r="BO28" s="96">
        <f>'1'!CM29</f>
        <v>0.62022640631455683</v>
      </c>
      <c r="BP28" s="96">
        <f>'2'!CK29</f>
        <v>0.49633134872053736</v>
      </c>
      <c r="BQ28" s="96">
        <f>'2'!CM29</f>
        <v>0.89286912219360626</v>
      </c>
      <c r="BR28" s="96">
        <f>'3'!AB28</f>
        <v>0.40103490642026007</v>
      </c>
      <c r="BS28" s="96">
        <f>'8'!AT27</f>
        <v>0.58143752466593368</v>
      </c>
      <c r="BT28" s="96">
        <f t="shared" si="16"/>
        <v>0.49104535938249194</v>
      </c>
      <c r="BU28" s="96">
        <f t="shared" si="17"/>
        <v>0.54817741345015614</v>
      </c>
      <c r="BV28" s="96">
        <f>'1'!CU29</f>
        <v>0.69945381329775991</v>
      </c>
      <c r="BW28" s="96">
        <f>'1'!CW29</f>
        <v>0.7605642755663824</v>
      </c>
      <c r="BX28" s="96">
        <f>'2'!CU29</f>
        <v>0.52423489508674537</v>
      </c>
      <c r="BY28" s="96">
        <f>'2'!CW29</f>
        <v>0.89508546992893656</v>
      </c>
      <c r="BZ28" s="96">
        <f>'3'!AE28</f>
        <v>0.56166297477879146</v>
      </c>
      <c r="CA28" s="96">
        <f>'8'!AY27</f>
        <v>0.65355180995061557</v>
      </c>
      <c r="CB28" s="96">
        <f t="shared" si="18"/>
        <v>0.61304498506492777</v>
      </c>
      <c r="CC28" s="96">
        <f t="shared" si="19"/>
        <v>0.66235213500287138</v>
      </c>
      <c r="CD28" s="96">
        <f>'1'!DE29</f>
        <v>0.61617283819994673</v>
      </c>
      <c r="CE28" s="96">
        <f>'1'!DG29</f>
        <v>0.69304914015470387</v>
      </c>
      <c r="CF28" s="96">
        <f>'2'!DE29</f>
        <v>0.4937579771983438</v>
      </c>
      <c r="CG28" s="96">
        <f>'2'!DG29</f>
        <v>0.89265723157463595</v>
      </c>
      <c r="CH28" s="96">
        <f>'3'!AH28</f>
        <v>0.32464507853011298</v>
      </c>
      <c r="CI28" s="96">
        <f>'8'!BD27</f>
        <v>0.54633335131711569</v>
      </c>
      <c r="CJ28" s="96">
        <f t="shared" si="20"/>
        <v>0.46636840216700359</v>
      </c>
      <c r="CK28" s="96">
        <f t="shared" si="21"/>
        <v>0.52163358799558424</v>
      </c>
    </row>
    <row r="29" spans="1:89">
      <c r="A29" s="1">
        <v>2005</v>
      </c>
      <c r="B29" s="96">
        <f>'1'!I30</f>
        <v>0.63319051497742085</v>
      </c>
      <c r="C29" s="96">
        <f>'1'!K30</f>
        <v>0.70724708291754879</v>
      </c>
      <c r="D29" s="96">
        <f>'2'!I30</f>
        <v>0.47103499786444109</v>
      </c>
      <c r="E29" s="96">
        <f>'2'!K30</f>
        <v>0.89072641210986991</v>
      </c>
      <c r="F29" s="96">
        <f>'3'!D29</f>
        <v>0.50320512012604324</v>
      </c>
      <c r="G29" s="96">
        <f>'8'!F28</f>
        <v>0.55527892281764069</v>
      </c>
      <c r="H29" s="96">
        <f t="shared" si="0"/>
        <v>0.54160732767763775</v>
      </c>
      <c r="I29" s="96">
        <f t="shared" si="1"/>
        <v>0.5983877826902062</v>
      </c>
      <c r="J29" s="96">
        <f>'1'!S30</f>
        <v>0.47785367165464637</v>
      </c>
      <c r="K29" s="96">
        <f>'1'!U30</f>
        <v>0.5688780408689883</v>
      </c>
      <c r="L29" s="96">
        <f>'2'!S30</f>
        <v>0.75474009597782221</v>
      </c>
      <c r="M29" s="96">
        <f>'2'!U30</f>
        <v>0.90934226536497287</v>
      </c>
      <c r="N29" s="96">
        <f>'3'!G29</f>
        <v>0.40169024427556321</v>
      </c>
      <c r="O29" s="96">
        <f>'8'!K28</f>
        <v>0.45348073466903571</v>
      </c>
      <c r="P29" s="96">
        <f t="shared" si="2"/>
        <v>0.46776506203964752</v>
      </c>
      <c r="Q29" s="96">
        <f t="shared" si="3"/>
        <v>0.50143015282123093</v>
      </c>
      <c r="R29" s="96">
        <f>'1'!AC30</f>
        <v>0.57700933385586883</v>
      </c>
      <c r="S29" s="96">
        <f>'1'!AE30</f>
        <v>0.65953203185875986</v>
      </c>
      <c r="T29" s="96">
        <f>'2'!AC30</f>
        <v>8.3333333333333315E-2</v>
      </c>
      <c r="U29" s="96">
        <f>'2'!AE30</f>
        <v>8.3333333333333329E-2</v>
      </c>
      <c r="V29" s="96">
        <f>'3'!J29</f>
        <v>0.80904035551832953</v>
      </c>
      <c r="W29" s="96">
        <f>'8'!P28</f>
        <v>0.49997333597622751</v>
      </c>
      <c r="X29" s="96">
        <f t="shared" si="4"/>
        <v>0.59734334310470716</v>
      </c>
      <c r="Y29" s="96">
        <f t="shared" si="5"/>
        <v>0.61384788270528534</v>
      </c>
      <c r="Z29" s="96">
        <f>'1'!AM30</f>
        <v>0.62839678367048102</v>
      </c>
      <c r="AA29" s="96">
        <f>'1'!AO30</f>
        <v>0.70326940470456456</v>
      </c>
      <c r="AB29" s="96">
        <f>'2'!AM30</f>
        <v>0.33422642479988796</v>
      </c>
      <c r="AC29" s="96">
        <f>'2'!AO30</f>
        <v>0.87597278744313645</v>
      </c>
      <c r="AD29" s="96">
        <f>'3'!M29</f>
        <v>0.54029729525026304</v>
      </c>
      <c r="AE29" s="96">
        <f>'8'!U28</f>
        <v>0.49520285911898493</v>
      </c>
      <c r="AF29" s="96">
        <f t="shared" si="6"/>
        <v>0.52378177504988577</v>
      </c>
      <c r="AG29" s="96">
        <f t="shared" si="7"/>
        <v>0.59293093552102727</v>
      </c>
      <c r="AH29" s="96">
        <f>'1'!AW30</f>
        <v>0.51904923685864024</v>
      </c>
      <c r="AI29" s="96">
        <f>'1'!AY30</f>
        <v>0.60761394215431408</v>
      </c>
      <c r="AJ29" s="96">
        <f>'2'!AW30</f>
        <v>0.38566415573358764</v>
      </c>
      <c r="AK29" s="96">
        <f>'2'!AY30</f>
        <v>0.88229497960835435</v>
      </c>
      <c r="AL29" s="96">
        <f>'3'!P29</f>
        <v>0.43051111866513248</v>
      </c>
      <c r="AM29" s="96">
        <f>'8'!Z28</f>
        <v>0.44307131679997197</v>
      </c>
      <c r="AN29" s="96">
        <f t="shared" si="8"/>
        <v>0.44750210545113145</v>
      </c>
      <c r="AO29" s="96">
        <f t="shared" si="9"/>
        <v>0.51487812889774287</v>
      </c>
      <c r="AP29" s="96">
        <f>'1'!BG30</f>
        <v>0.52751721214182834</v>
      </c>
      <c r="AQ29" s="96">
        <f>'1'!BI30</f>
        <v>0.61538133044425669</v>
      </c>
      <c r="AR29" s="96">
        <f>'2'!BG30</f>
        <v>0.45354811651227561</v>
      </c>
      <c r="AS29" s="96">
        <f>'2'!BI30</f>
        <v>0.88916182859095638</v>
      </c>
      <c r="AT29" s="96">
        <f>'3'!S29</f>
        <v>0.5410909701217852</v>
      </c>
      <c r="AU29" s="96">
        <f>'8'!AE28</f>
        <v>0.55208034985764409</v>
      </c>
      <c r="AV29" s="96">
        <f t="shared" si="10"/>
        <v>0.5329187470856005</v>
      </c>
      <c r="AW29" s="96">
        <f t="shared" si="11"/>
        <v>0.59405294195395431</v>
      </c>
      <c r="AX29" s="96">
        <f>'1'!BQ30</f>
        <v>0.68073331802476222</v>
      </c>
      <c r="AY29" s="96">
        <f>'1'!BS30</f>
        <v>0.74580677794120176</v>
      </c>
      <c r="AZ29" s="96">
        <f>'2'!BQ30</f>
        <v>0.45262691723042542</v>
      </c>
      <c r="BA29" s="96">
        <f>'2'!BS30</f>
        <v>0.88907737048024349</v>
      </c>
      <c r="BB29" s="96">
        <f>'3'!V29</f>
        <v>0.53624954965449667</v>
      </c>
      <c r="BC29" s="96">
        <f>'8'!AJ28</f>
        <v>0.51814940502279494</v>
      </c>
      <c r="BD29" s="96">
        <f t="shared" si="12"/>
        <v>0.5513539966966321</v>
      </c>
      <c r="BE29" s="96">
        <f t="shared" si="13"/>
        <v>0.60801373400490188</v>
      </c>
      <c r="BF29" s="96">
        <f>'1'!CA30</f>
        <v>0.57477454565689245</v>
      </c>
      <c r="BG29" s="96">
        <f>'1'!CC30</f>
        <v>0.65758272842876087</v>
      </c>
      <c r="BH29" s="96">
        <f>'2'!CA30</f>
        <v>0.44245394351955636</v>
      </c>
      <c r="BI29" s="96">
        <f>'2'!CC30</f>
        <v>0.88813041753416144</v>
      </c>
      <c r="BJ29" s="96">
        <f>'3'!Y29</f>
        <v>0.49090347845276444</v>
      </c>
      <c r="BK29" s="96">
        <f>'8'!AO28</f>
        <v>0.5476844980208998</v>
      </c>
      <c r="BL29" s="96">
        <f t="shared" si="14"/>
        <v>0.51986704427070984</v>
      </c>
      <c r="BM29" s="96">
        <f t="shared" si="15"/>
        <v>0.58099632822654401</v>
      </c>
      <c r="BN29" s="96">
        <f>'1'!CK30</f>
        <v>0.58008201338907805</v>
      </c>
      <c r="BO29" s="96">
        <f>'1'!CM30</f>
        <v>0.66220557318427309</v>
      </c>
      <c r="BP29" s="96">
        <f>'2'!CK30</f>
        <v>0.52910959943256664</v>
      </c>
      <c r="BQ29" s="96">
        <f>'2'!CM30</f>
        <v>0.89545821975241247</v>
      </c>
      <c r="BR29" s="96">
        <f>'3'!AB29</f>
        <v>0.24821113883652998</v>
      </c>
      <c r="BS29" s="96">
        <f>'8'!AT28</f>
        <v>0.57141461042026842</v>
      </c>
      <c r="BT29" s="96">
        <f t="shared" si="16"/>
        <v>0.43963620128176484</v>
      </c>
      <c r="BU29" s="96">
        <f t="shared" si="17"/>
        <v>0.49269577527278841</v>
      </c>
      <c r="BV29" s="96">
        <f>'1'!CU30</f>
        <v>0.75758419749349704</v>
      </c>
      <c r="BW29" s="96">
        <f>'1'!CW30</f>
        <v>0.80495864465839406</v>
      </c>
      <c r="BX29" s="96">
        <f>'2'!CU30</f>
        <v>0.56986501448549498</v>
      </c>
      <c r="BY29" s="96">
        <f>'2'!CW30</f>
        <v>0.8984239622633281</v>
      </c>
      <c r="BZ29" s="96">
        <f>'3'!AE29</f>
        <v>0.66883612717090846</v>
      </c>
      <c r="CA29" s="96">
        <f>'8'!AY28</f>
        <v>0.68298969074259586</v>
      </c>
      <c r="CB29" s="96">
        <f t="shared" si="18"/>
        <v>0.6809346990383911</v>
      </c>
      <c r="CC29" s="96">
        <f t="shared" si="19"/>
        <v>0.72326548324915374</v>
      </c>
      <c r="CD29" s="96">
        <f>'1'!DE30</f>
        <v>0.64798956536976715</v>
      </c>
      <c r="CE29" s="96">
        <f>'1'!DG30</f>
        <v>0.71942118113309383</v>
      </c>
      <c r="CF29" s="96">
        <f>'2'!DE30</f>
        <v>0.50541799741084881</v>
      </c>
      <c r="CG29" s="96">
        <f>'2'!DG30</f>
        <v>0.89360689397731574</v>
      </c>
      <c r="CH29" s="96">
        <f>'3'!AH29</f>
        <v>0.37264783560785192</v>
      </c>
      <c r="CI29" s="96">
        <f>'8'!BD28</f>
        <v>0.59909738043676153</v>
      </c>
      <c r="CJ29" s="96">
        <f t="shared" si="20"/>
        <v>0.50892806118920753</v>
      </c>
      <c r="CK29" s="96">
        <f t="shared" si="21"/>
        <v>0.56203327399851954</v>
      </c>
    </row>
    <row r="30" spans="1:89">
      <c r="A30" s="1">
        <v>2006</v>
      </c>
      <c r="B30" s="96">
        <f>'1'!I31</f>
        <v>0.67590922168555101</v>
      </c>
      <c r="C30" s="96">
        <f>'1'!K31</f>
        <v>0.74196586990381319</v>
      </c>
      <c r="D30" s="96">
        <f>'2'!I31</f>
        <v>0.47890479142456271</v>
      </c>
      <c r="E30" s="96">
        <f>'2'!K31</f>
        <v>0.89140764462600952</v>
      </c>
      <c r="F30" s="96">
        <f>'3'!D30</f>
        <v>0.50912221592253659</v>
      </c>
      <c r="G30" s="96">
        <f>'8'!F29</f>
        <v>0.54706172817301546</v>
      </c>
      <c r="H30" s="96">
        <f t="shared" si="0"/>
        <v>0.55083972830048578</v>
      </c>
      <c r="I30" s="96">
        <f t="shared" si="1"/>
        <v>0.60530134326428287</v>
      </c>
      <c r="J30" s="96">
        <f>'1'!S31</f>
        <v>0.518338482789097</v>
      </c>
      <c r="K30" s="96">
        <f>'1'!U31</f>
        <v>0.60695904727956873</v>
      </c>
      <c r="L30" s="96">
        <f>'2'!S31</f>
        <v>0.79548769036097944</v>
      </c>
      <c r="M30" s="96">
        <f>'2'!U31</f>
        <v>0.91133964159396152</v>
      </c>
      <c r="N30" s="96">
        <f>'3'!G30</f>
        <v>0.49543540360529675</v>
      </c>
      <c r="O30" s="96">
        <f>'8'!K29</f>
        <v>0.48143993250331146</v>
      </c>
      <c r="P30" s="96">
        <f t="shared" si="2"/>
        <v>0.52582260678702952</v>
      </c>
      <c r="Q30" s="96">
        <f t="shared" si="3"/>
        <v>0.55513191480842206</v>
      </c>
      <c r="R30" s="96">
        <f>'1'!AC31</f>
        <v>0.62396670146816968</v>
      </c>
      <c r="S30" s="96">
        <f>'1'!AE31</f>
        <v>0.69957836784873406</v>
      </c>
      <c r="T30" s="96">
        <f>'2'!AC31</f>
        <v>8.3333333333333315E-2</v>
      </c>
      <c r="U30" s="96">
        <f>'2'!AE31</f>
        <v>8.3333333333333329E-2</v>
      </c>
      <c r="V30" s="96">
        <f>'3'!J30</f>
        <v>0.75461565505698003</v>
      </c>
      <c r="W30" s="96">
        <f>'8'!P29</f>
        <v>0.45771680691008182</v>
      </c>
      <c r="X30" s="96">
        <f t="shared" si="4"/>
        <v>0.57228797772278384</v>
      </c>
      <c r="Y30" s="96">
        <f t="shared" si="5"/>
        <v>0.58741031099889662</v>
      </c>
      <c r="Z30" s="96">
        <f>'1'!AM31</f>
        <v>0.65880669067033515</v>
      </c>
      <c r="AA30" s="96">
        <f>'1'!AO31</f>
        <v>0.72822044798572472</v>
      </c>
      <c r="AB30" s="96">
        <f>'2'!AM31</f>
        <v>0.33275531603557346</v>
      </c>
      <c r="AC30" s="96">
        <f>'2'!AO31</f>
        <v>0.87577342971062022</v>
      </c>
      <c r="AD30" s="96">
        <f>'3'!M30</f>
        <v>0.52625518786316849</v>
      </c>
      <c r="AE30" s="96">
        <f>'8'!U29</f>
        <v>0.4673024063804031</v>
      </c>
      <c r="AF30" s="96">
        <f t="shared" si="6"/>
        <v>0.51572966679701271</v>
      </c>
      <c r="AG30" s="96">
        <f t="shared" si="7"/>
        <v>0.58391422962759532</v>
      </c>
      <c r="AH30" s="96">
        <f>'1'!AW31</f>
        <v>0.55967975880068943</v>
      </c>
      <c r="AI30" s="96">
        <f>'1'!AY31</f>
        <v>0.64430874785978887</v>
      </c>
      <c r="AJ30" s="96">
        <f>'2'!AW31</f>
        <v>0.40060136554061027</v>
      </c>
      <c r="AK30" s="96">
        <f>'2'!AY31</f>
        <v>0.88392981364451451</v>
      </c>
      <c r="AL30" s="96">
        <f>'3'!P30</f>
        <v>0.5364615563832571</v>
      </c>
      <c r="AM30" s="96">
        <f>'8'!Z29</f>
        <v>0.46433563542112061</v>
      </c>
      <c r="AN30" s="96">
        <f t="shared" si="8"/>
        <v>0.50588140149383798</v>
      </c>
      <c r="AO30" s="96">
        <f t="shared" si="9"/>
        <v>0.57114004411604824</v>
      </c>
      <c r="AP30" s="96">
        <f>'1'!BG31</f>
        <v>0.55787226187271821</v>
      </c>
      <c r="AQ30" s="96">
        <f>'1'!BI31</f>
        <v>0.64270657476422066</v>
      </c>
      <c r="AR30" s="96">
        <f>'2'!BG31</f>
        <v>0.46008957958613389</v>
      </c>
      <c r="AS30" s="96">
        <f>'2'!BI31</f>
        <v>0.88975559124358528</v>
      </c>
      <c r="AT30" s="96">
        <f>'3'!S30</f>
        <v>0.60543647519203192</v>
      </c>
      <c r="AU30" s="96">
        <f>'8'!AE29</f>
        <v>0.5550514228850103</v>
      </c>
      <c r="AV30" s="96">
        <f t="shared" si="10"/>
        <v>0.56627342727547281</v>
      </c>
      <c r="AW30" s="96">
        <f t="shared" si="11"/>
        <v>0.62620689101951843</v>
      </c>
      <c r="AX30" s="96">
        <f>'1'!BQ31</f>
        <v>0.73074535052432732</v>
      </c>
      <c r="AY30" s="96">
        <f>'1'!BS31</f>
        <v>0.78472326312773566</v>
      </c>
      <c r="AZ30" s="96">
        <f>'2'!BQ31</f>
        <v>0.46404705187366979</v>
      </c>
      <c r="BA30" s="96">
        <f>'2'!BS31</f>
        <v>0.89010982264403526</v>
      </c>
      <c r="BB30" s="96">
        <f>'3'!V30</f>
        <v>0.49091889507794506</v>
      </c>
      <c r="BC30" s="96">
        <f>'8'!AJ29</f>
        <v>0.50587073739373656</v>
      </c>
      <c r="BD30" s="96">
        <f t="shared" si="12"/>
        <v>0.54068255454153147</v>
      </c>
      <c r="BE30" s="96">
        <f t="shared" si="13"/>
        <v>0.59408441413924962</v>
      </c>
      <c r="BF30" s="96">
        <f>'1'!CA31</f>
        <v>0.63274540649754585</v>
      </c>
      <c r="BG30" s="96">
        <f>'1'!CC31</f>
        <v>0.70687845844144626</v>
      </c>
      <c r="BH30" s="96">
        <f>'2'!CA31</f>
        <v>0.46183131683696999</v>
      </c>
      <c r="BI30" s="96">
        <f>'2'!CC31</f>
        <v>0.88991194952308827</v>
      </c>
      <c r="BJ30" s="96">
        <f>'3'!Y30</f>
        <v>0.47185329350427596</v>
      </c>
      <c r="BK30" s="96">
        <f>'8'!AO29</f>
        <v>0.5477898383173746</v>
      </c>
      <c r="BL30" s="96">
        <f t="shared" si="14"/>
        <v>0.52581048188012902</v>
      </c>
      <c r="BM30" s="96">
        <f t="shared" si="15"/>
        <v>0.58344515553752085</v>
      </c>
      <c r="BN30" s="96">
        <f>'1'!CK31</f>
        <v>0.58201210251762359</v>
      </c>
      <c r="BO30" s="96">
        <f>'1'!CM31</f>
        <v>0.66388104564647277</v>
      </c>
      <c r="BP30" s="96">
        <f>'2'!CK31</f>
        <v>0.50818668861775451</v>
      </c>
      <c r="BQ30" s="96">
        <f>'2'!CM31</f>
        <v>0.89382853751765001</v>
      </c>
      <c r="BR30" s="96">
        <f>'3'!AB30</f>
        <v>0.33055666035117687</v>
      </c>
      <c r="BS30" s="96">
        <f>'8'!AT29</f>
        <v>0.56971921477790433</v>
      </c>
      <c r="BT30" s="96">
        <f t="shared" si="16"/>
        <v>0.47035951793914221</v>
      </c>
      <c r="BU30" s="96">
        <f t="shared" si="17"/>
        <v>0.52529749145490168</v>
      </c>
      <c r="BV30" s="96">
        <f>'1'!CU31</f>
        <v>0.80790816141523958</v>
      </c>
      <c r="BW30" s="96">
        <f>'1'!CW31</f>
        <v>0.84175964359419975</v>
      </c>
      <c r="BX30" s="96">
        <f>'2'!CU31</f>
        <v>0.58555120317536247</v>
      </c>
      <c r="BY30" s="96">
        <f>'2'!CW31</f>
        <v>0.89949967971435585</v>
      </c>
      <c r="BZ30" s="96">
        <f>'3'!AE30</f>
        <v>0.67858858673403843</v>
      </c>
      <c r="CA30" s="96">
        <f>'8'!AY29</f>
        <v>0.68027805199378621</v>
      </c>
      <c r="CB30" s="96">
        <f t="shared" si="18"/>
        <v>0.69565560289233541</v>
      </c>
      <c r="CC30" s="96">
        <f t="shared" si="19"/>
        <v>0.73382074698202682</v>
      </c>
      <c r="CD30" s="96">
        <f>'1'!DE31</f>
        <v>0.69748869068436081</v>
      </c>
      <c r="CE30" s="96">
        <f>'1'!DG31</f>
        <v>0.75902604964355025</v>
      </c>
      <c r="CF30" s="96">
        <f>'2'!DE31</f>
        <v>0.50615744035221488</v>
      </c>
      <c r="CG30" s="96">
        <f>'2'!DG31</f>
        <v>0.89366623097918574</v>
      </c>
      <c r="CH30" s="96">
        <f>'3'!AH30</f>
        <v>0.37396383774370356</v>
      </c>
      <c r="CI30" s="96">
        <f>'8'!BD29</f>
        <v>0.57040030272002173</v>
      </c>
      <c r="CJ30" s="96">
        <f t="shared" si="20"/>
        <v>0.51081910808558162</v>
      </c>
      <c r="CK30" s="96">
        <f t="shared" si="21"/>
        <v>0.56187745894011665</v>
      </c>
    </row>
    <row r="31" spans="1:89">
      <c r="A31" s="1">
        <v>2007</v>
      </c>
      <c r="B31" s="96">
        <f>'1'!I32</f>
        <v>0.70983300599399279</v>
      </c>
      <c r="C31" s="96">
        <f>'1'!K32</f>
        <v>0.76864702023467624</v>
      </c>
      <c r="D31" s="96">
        <f>'2'!I32</f>
        <v>0.47568271405366769</v>
      </c>
      <c r="E31" s="96">
        <f>'2'!K32</f>
        <v>0.89113038512460596</v>
      </c>
      <c r="F31" s="96">
        <f>'3'!D31</f>
        <v>0.52500133985851938</v>
      </c>
      <c r="G31" s="96">
        <f>'8'!F30</f>
        <v>0.55261816001642527</v>
      </c>
      <c r="H31" s="96">
        <f t="shared" si="0"/>
        <v>0.56532085655250064</v>
      </c>
      <c r="I31" s="96">
        <f t="shared" si="1"/>
        <v>0.6186284265077312</v>
      </c>
      <c r="J31" s="96">
        <f>'1'!S32</f>
        <v>0.59323095472448262</v>
      </c>
      <c r="K31" s="96">
        <f>'1'!U32</f>
        <v>0.67356092370902254</v>
      </c>
      <c r="L31" s="96">
        <f>'2'!S32</f>
        <v>0.8954931782099057</v>
      </c>
      <c r="M31" s="96">
        <f>'2'!U32</f>
        <v>0.91579419578721155</v>
      </c>
      <c r="N31" s="96">
        <f>'3'!G31</f>
        <v>0.56730891051827659</v>
      </c>
      <c r="O31" s="96">
        <f>'8'!K30</f>
        <v>0.4979958521821552</v>
      </c>
      <c r="P31" s="96">
        <f t="shared" si="2"/>
        <v>0.58451782862784429</v>
      </c>
      <c r="Q31" s="96">
        <f t="shared" si="3"/>
        <v>0.60261392418248283</v>
      </c>
      <c r="R31" s="96">
        <f>'1'!AC32</f>
        <v>0.61871183868118906</v>
      </c>
      <c r="S31" s="96">
        <f>'1'!AE32</f>
        <v>0.69518117149353487</v>
      </c>
      <c r="T31" s="96">
        <f>'2'!AC32</f>
        <v>8.3333333333333315E-2</v>
      </c>
      <c r="U31" s="96">
        <f>'2'!AE32</f>
        <v>8.3333333333333329E-2</v>
      </c>
      <c r="V31" s="96">
        <f>'3'!J31</f>
        <v>0.79547402543972723</v>
      </c>
      <c r="W31" s="96">
        <f>'8'!P30</f>
        <v>0.49228220810868151</v>
      </c>
      <c r="X31" s="96">
        <f t="shared" si="4"/>
        <v>0.59794997367806657</v>
      </c>
      <c r="Y31" s="96">
        <f t="shared" si="5"/>
        <v>0.61324384024053569</v>
      </c>
      <c r="Z31" s="96">
        <f>'1'!AM32</f>
        <v>0.70440246512638738</v>
      </c>
      <c r="AA31" s="96">
        <f>'1'!AO32</f>
        <v>0.76442672790398569</v>
      </c>
      <c r="AB31" s="96">
        <f>'2'!AM32</f>
        <v>0.32652501748636248</v>
      </c>
      <c r="AC31" s="96">
        <f>'2'!AO32</f>
        <v>0.87491588613370708</v>
      </c>
      <c r="AD31" s="96">
        <f>'3'!M31</f>
        <v>0.53435739335131305</v>
      </c>
      <c r="AE31" s="96">
        <f>'8'!U30</f>
        <v>0.45999832680989589</v>
      </c>
      <c r="AF31" s="96">
        <f t="shared" si="6"/>
        <v>0.52527545015740773</v>
      </c>
      <c r="AG31" s="96">
        <f t="shared" si="7"/>
        <v>0.59211938957766186</v>
      </c>
      <c r="AH31" s="96">
        <f>'1'!AW32</f>
        <v>0.60026324791249652</v>
      </c>
      <c r="AI31" s="96">
        <f>'1'!AY32</f>
        <v>0.67957785412679372</v>
      </c>
      <c r="AJ31" s="96">
        <f>'2'!AW32</f>
        <v>0.39435857690742632</v>
      </c>
      <c r="AK31" s="96">
        <f>'2'!AY32</f>
        <v>0.88325612201575543</v>
      </c>
      <c r="AL31" s="96">
        <f>'3'!P31</f>
        <v>0.54040254841390467</v>
      </c>
      <c r="AM31" s="96">
        <f>'8'!Z30</f>
        <v>0.4986508995675209</v>
      </c>
      <c r="AN31" s="96">
        <f t="shared" si="8"/>
        <v>0.52524479650906009</v>
      </c>
      <c r="AO31" s="96">
        <f t="shared" si="9"/>
        <v>0.58999747226275245</v>
      </c>
      <c r="AP31" s="96">
        <f>'1'!BG32</f>
        <v>0.59223186368279435</v>
      </c>
      <c r="AQ31" s="96">
        <f>'1'!BI32</f>
        <v>0.67270293790916758</v>
      </c>
      <c r="AR31" s="96">
        <f>'2'!BG32</f>
        <v>0.46167457986238863</v>
      </c>
      <c r="AS31" s="96">
        <f>'2'!BI32</f>
        <v>0.88989790850917994</v>
      </c>
      <c r="AT31" s="96">
        <f>'3'!S31</f>
        <v>0.57028788263163455</v>
      </c>
      <c r="AU31" s="96">
        <f>'8'!AE30</f>
        <v>0.54952160269399375</v>
      </c>
      <c r="AV31" s="96">
        <f t="shared" si="10"/>
        <v>0.55758546458364966</v>
      </c>
      <c r="AW31" s="96">
        <f t="shared" si="11"/>
        <v>0.61650201229360346</v>
      </c>
      <c r="AX31" s="96">
        <f>'1'!BQ32</f>
        <v>0.76034557416854665</v>
      </c>
      <c r="AY31" s="96">
        <f>'1'!BS32</f>
        <v>0.80701598172839506</v>
      </c>
      <c r="AZ31" s="96">
        <f>'2'!BQ32</f>
        <v>0.46678938809543979</v>
      </c>
      <c r="BA31" s="96">
        <f>'2'!BS32</f>
        <v>0.89035313454295728</v>
      </c>
      <c r="BB31" s="96">
        <f>'3'!V31</f>
        <v>0.51121403815232891</v>
      </c>
      <c r="BC31" s="96">
        <f>'8'!AJ30</f>
        <v>0.50833493204090818</v>
      </c>
      <c r="BD31" s="96">
        <f t="shared" si="12"/>
        <v>0.5557341485164573</v>
      </c>
      <c r="BE31" s="96">
        <f t="shared" si="13"/>
        <v>0.60742460467317871</v>
      </c>
      <c r="BF31" s="96">
        <f>'1'!CA32</f>
        <v>0.65520593485274581</v>
      </c>
      <c r="BG31" s="96">
        <f>'1'!CC32</f>
        <v>0.72530057073700094</v>
      </c>
      <c r="BH31" s="96">
        <f>'2'!CA32</f>
        <v>0.46707126824153222</v>
      </c>
      <c r="BI31" s="96">
        <f>'2'!CC32</f>
        <v>0.89037804547371813</v>
      </c>
      <c r="BJ31" s="96">
        <f>'3'!Y31</f>
        <v>0.4844055397343221</v>
      </c>
      <c r="BK31" s="96">
        <f>'8'!AO30</f>
        <v>0.54641840815865306</v>
      </c>
      <c r="BL31" s="96">
        <f t="shared" si="14"/>
        <v>0.53543605213602719</v>
      </c>
      <c r="BM31" s="96">
        <f t="shared" si="15"/>
        <v>0.59178565703609676</v>
      </c>
      <c r="BN31" s="96">
        <f>'1'!CK32</f>
        <v>0.6369995340103094</v>
      </c>
      <c r="BO31" s="96">
        <f>'1'!CM32</f>
        <v>0.71039566184134728</v>
      </c>
      <c r="BP31" s="96">
        <f>'2'!CK32</f>
        <v>0.50997686023783229</v>
      </c>
      <c r="BQ31" s="96">
        <f>'2'!CM32</f>
        <v>0.89397107952966204</v>
      </c>
      <c r="BR31" s="96">
        <f>'3'!AB31</f>
        <v>0.39854675314020538</v>
      </c>
      <c r="BS31" s="96">
        <f>'8'!AT30</f>
        <v>0.61168058078131438</v>
      </c>
      <c r="BT31" s="96">
        <f t="shared" si="16"/>
        <v>0.52132046831632151</v>
      </c>
      <c r="BU31" s="96">
        <f t="shared" si="17"/>
        <v>0.5743991158117121</v>
      </c>
      <c r="BV31" s="96">
        <f>'1'!CU32</f>
        <v>0.8462370569673443</v>
      </c>
      <c r="BW31" s="96">
        <f>'1'!CW32</f>
        <v>0.86884842032855436</v>
      </c>
      <c r="BX31" s="96">
        <f>'2'!CU32</f>
        <v>0.53535769701555835</v>
      </c>
      <c r="BY31" s="96">
        <f>'2'!CW32</f>
        <v>0.89593007147895132</v>
      </c>
      <c r="BZ31" s="96">
        <f>'3'!AE31</f>
        <v>0.67267700491297477</v>
      </c>
      <c r="CA31" s="96">
        <f>'8'!AY30</f>
        <v>0.65571883786229401</v>
      </c>
      <c r="CB31" s="96">
        <f t="shared" si="18"/>
        <v>0.68856963441890284</v>
      </c>
      <c r="CC31" s="96">
        <f t="shared" si="19"/>
        <v>0.72914914453748414</v>
      </c>
      <c r="CD31" s="96">
        <f>'1'!DE32</f>
        <v>0.74600156488163649</v>
      </c>
      <c r="CE31" s="96">
        <f>'1'!DG32</f>
        <v>0.79627946832671048</v>
      </c>
      <c r="CF31" s="96">
        <f>'2'!DE32</f>
        <v>0.49576026796481037</v>
      </c>
      <c r="CG31" s="96">
        <f>'2'!DG32</f>
        <v>0.89282221379123816</v>
      </c>
      <c r="CH31" s="96">
        <f>'3'!AH31</f>
        <v>0.48298559728612189</v>
      </c>
      <c r="CI31" s="96">
        <f>'8'!BD30</f>
        <v>0.6029734564256064</v>
      </c>
      <c r="CJ31" s="96">
        <f t="shared" si="20"/>
        <v>0.57286261561493901</v>
      </c>
      <c r="CK31" s="96">
        <f t="shared" si="21"/>
        <v>0.6226243908865966</v>
      </c>
    </row>
    <row r="32" spans="1:89">
      <c r="A32" s="1">
        <v>2008</v>
      </c>
      <c r="B32" s="96">
        <f>'1'!I33</f>
        <v>0.73767477107406576</v>
      </c>
      <c r="C32" s="96">
        <f>'1'!K33</f>
        <v>0.7899898342859285</v>
      </c>
      <c r="D32" s="96">
        <f>'2'!I33</f>
        <v>0.5144140677084601</v>
      </c>
      <c r="E32" s="96">
        <f>'2'!K33</f>
        <v>0.89432182862072485</v>
      </c>
      <c r="F32" s="96">
        <f>'3'!D32</f>
        <v>0.51782694513397909</v>
      </c>
      <c r="G32" s="96">
        <f>'8'!F31</f>
        <v>0.55142827395892047</v>
      </c>
      <c r="H32" s="96">
        <f t="shared" si="0"/>
        <v>0.57153562122692692</v>
      </c>
      <c r="I32" s="96">
        <f t="shared" si="1"/>
        <v>0.61998940996052598</v>
      </c>
      <c r="J32" s="96">
        <f>'1'!S33</f>
        <v>0.60190241867351124</v>
      </c>
      <c r="K32" s="96">
        <f>'1'!U33</f>
        <v>0.68097480619281203</v>
      </c>
      <c r="L32" s="96">
        <f>'2'!S33</f>
        <v>0.91666666666666652</v>
      </c>
      <c r="M32" s="96">
        <f>'2'!U33</f>
        <v>0.91666666666666663</v>
      </c>
      <c r="N32" s="96">
        <f>'3'!G32</f>
        <v>0.48368804774781626</v>
      </c>
      <c r="O32" s="96">
        <f>'8'!K31</f>
        <v>0.52092008456472827</v>
      </c>
      <c r="P32" s="96">
        <f t="shared" si="2"/>
        <v>0.5617983948699139</v>
      </c>
      <c r="Q32" s="96">
        <f t="shared" si="3"/>
        <v>0.57761287237377412</v>
      </c>
      <c r="R32" s="96">
        <f>'1'!AC33</f>
        <v>0.63186964451712613</v>
      </c>
      <c r="S32" s="96">
        <f>'1'!AE33</f>
        <v>0.70615275619071316</v>
      </c>
      <c r="T32" s="96">
        <f>'2'!AC33</f>
        <v>8.3333333333333315E-2</v>
      </c>
      <c r="U32" s="96">
        <f>'2'!AE33</f>
        <v>8.3333333333333329E-2</v>
      </c>
      <c r="V32" s="96">
        <f>'3'!J32</f>
        <v>0.70238307866418892</v>
      </c>
      <c r="W32" s="96">
        <f>'8'!P31</f>
        <v>0.48485093003004737</v>
      </c>
      <c r="X32" s="96">
        <f t="shared" si="4"/>
        <v>0.5611157727114483</v>
      </c>
      <c r="Y32" s="96">
        <f t="shared" si="5"/>
        <v>0.57597239504616571</v>
      </c>
      <c r="Z32" s="96">
        <f>'1'!AM33</f>
        <v>0.73523282108838628</v>
      </c>
      <c r="AA32" s="96">
        <f>'1'!AO33</f>
        <v>0.78813726008702856</v>
      </c>
      <c r="AB32" s="96">
        <f>'2'!AM33</f>
        <v>0.33178944128376092</v>
      </c>
      <c r="AC32" s="96">
        <f>'2'!AO33</f>
        <v>0.87564189845011586</v>
      </c>
      <c r="AD32" s="96">
        <f>'3'!M32</f>
        <v>0.48560694870733517</v>
      </c>
      <c r="AE32" s="96">
        <f>'8'!U31</f>
        <v>0.44020039315762527</v>
      </c>
      <c r="AF32" s="96">
        <f t="shared" si="6"/>
        <v>0.506528405776275</v>
      </c>
      <c r="AG32" s="96">
        <f t="shared" si="7"/>
        <v>0.57149453929263894</v>
      </c>
      <c r="AH32" s="96">
        <f>'1'!AW33</f>
        <v>0.61416937850779407</v>
      </c>
      <c r="AI32" s="96">
        <f>'1'!AY33</f>
        <v>0.69136337179927365</v>
      </c>
      <c r="AJ32" s="96">
        <f>'2'!AW33</f>
        <v>0.39887172073804145</v>
      </c>
      <c r="AK32" s="96">
        <f>'2'!AY33</f>
        <v>0.88374449557372892</v>
      </c>
      <c r="AL32" s="96">
        <f>'3'!P32</f>
        <v>0.53660120625076857</v>
      </c>
      <c r="AM32" s="96">
        <f>'8'!Z31</f>
        <v>0.47578093429305801</v>
      </c>
      <c r="AN32" s="96">
        <f t="shared" si="8"/>
        <v>0.52009581056358778</v>
      </c>
      <c r="AO32" s="96">
        <f t="shared" si="9"/>
        <v>0.58402188670545252</v>
      </c>
      <c r="AP32" s="96">
        <f>'1'!BG33</f>
        <v>0.61676713873597411</v>
      </c>
      <c r="AQ32" s="96">
        <f>'1'!BI33</f>
        <v>0.69354861782004495</v>
      </c>
      <c r="AR32" s="96">
        <f>'2'!BG33</f>
        <v>0.46762326854357344</v>
      </c>
      <c r="AS32" s="96">
        <f>'2'!BI33</f>
        <v>0.89042677509646651</v>
      </c>
      <c r="AT32" s="96">
        <f>'3'!S32</f>
        <v>0.53468744416631009</v>
      </c>
      <c r="AU32" s="96">
        <f>'8'!AE31</f>
        <v>0.55317434300369261</v>
      </c>
      <c r="AV32" s="96">
        <f t="shared" si="10"/>
        <v>0.54994303516918397</v>
      </c>
      <c r="AW32" s="96">
        <f t="shared" si="11"/>
        <v>0.60757968164128739</v>
      </c>
      <c r="AX32" s="96">
        <f>'1'!BQ33</f>
        <v>0.78812051497805224</v>
      </c>
      <c r="AY32" s="96">
        <f>'1'!BS33</f>
        <v>0.82746156226573142</v>
      </c>
      <c r="AZ32" s="96">
        <f>'2'!BQ33</f>
        <v>0.47368505796263982</v>
      </c>
      <c r="BA32" s="96">
        <f>'2'!BS33</f>
        <v>0.89095734119903369</v>
      </c>
      <c r="BB32" s="96">
        <f>'3'!V32</f>
        <v>0.51630231217269129</v>
      </c>
      <c r="BC32" s="96">
        <f>'8'!AJ31</f>
        <v>0.49568530314891268</v>
      </c>
      <c r="BD32" s="96">
        <f t="shared" si="12"/>
        <v>0.56021912460562484</v>
      </c>
      <c r="BE32" s="96">
        <f t="shared" si="13"/>
        <v>0.60981456238679999</v>
      </c>
      <c r="BF32" s="96">
        <f>'1'!CA33</f>
        <v>0.70531737530689598</v>
      </c>
      <c r="BG32" s="96">
        <f>'1'!CC33</f>
        <v>0.76513907682853699</v>
      </c>
      <c r="BH32" s="96">
        <f>'2'!CA33</f>
        <v>0.4676448913385759</v>
      </c>
      <c r="BI32" s="96">
        <f>'2'!CC33</f>
        <v>0.89042868249412976</v>
      </c>
      <c r="BJ32" s="96">
        <f>'3'!Y32</f>
        <v>0.52773195801732631</v>
      </c>
      <c r="BK32" s="96">
        <f>'8'!AO31</f>
        <v>0.55367601035318048</v>
      </c>
      <c r="BL32" s="96">
        <f t="shared" si="14"/>
        <v>0.56502355050812147</v>
      </c>
      <c r="BM32" s="96">
        <f t="shared" si="15"/>
        <v>0.61926626992800504</v>
      </c>
      <c r="BN32" s="96">
        <f>'1'!CK33</f>
        <v>0.69413222806223274</v>
      </c>
      <c r="BO32" s="96">
        <f>'1'!CM33</f>
        <v>0.75639286842353193</v>
      </c>
      <c r="BP32" s="96">
        <f>'2'!CK33</f>
        <v>0.60198328162725157</v>
      </c>
      <c r="BQ32" s="96">
        <f>'2'!CM33</f>
        <v>0.90059109777545709</v>
      </c>
      <c r="BR32" s="96">
        <f>'3'!AB32</f>
        <v>0.51051383829285046</v>
      </c>
      <c r="BS32" s="96">
        <f>'8'!AT31</f>
        <v>0.66548875683429198</v>
      </c>
      <c r="BT32" s="96">
        <f t="shared" si="16"/>
        <v>0.60287693614259952</v>
      </c>
      <c r="BU32" s="96">
        <f t="shared" si="17"/>
        <v>0.64518984582967986</v>
      </c>
      <c r="BV32" s="96">
        <f>'1'!CU33</f>
        <v>0.87384126087937908</v>
      </c>
      <c r="BW32" s="96">
        <f>'1'!CW33</f>
        <v>0.8878827121832279</v>
      </c>
      <c r="BX32" s="96">
        <f>'2'!CU33</f>
        <v>0.7192158347871549</v>
      </c>
      <c r="BY32" s="96">
        <f>'2'!CW33</f>
        <v>0.90749941135829892</v>
      </c>
      <c r="BZ32" s="96">
        <f>'3'!AE32</f>
        <v>0.68588533919906292</v>
      </c>
      <c r="CA32" s="96">
        <f>'8'!AY31</f>
        <v>0.67256278862029772</v>
      </c>
      <c r="CB32" s="96">
        <f t="shared" si="18"/>
        <v>0.72281280792030589</v>
      </c>
      <c r="CC32" s="96">
        <f t="shared" si="19"/>
        <v>0.74444945583819</v>
      </c>
      <c r="CD32" s="96">
        <f>'1'!DE33</f>
        <v>0.76394791653594429</v>
      </c>
      <c r="CE32" s="96">
        <f>'1'!DG33</f>
        <v>0.8096930869324126</v>
      </c>
      <c r="CF32" s="96">
        <f>'2'!DE33</f>
        <v>0.52208648361166332</v>
      </c>
      <c r="CG32" s="96">
        <f>'2'!DG33</f>
        <v>0.89491987892755032</v>
      </c>
      <c r="CH32" s="96">
        <f>'3'!AH32</f>
        <v>0.44371112572302102</v>
      </c>
      <c r="CI32" s="96">
        <f>'8'!BD31</f>
        <v>0.59513869731507651</v>
      </c>
      <c r="CJ32" s="96">
        <f t="shared" si="20"/>
        <v>0.56102429115208663</v>
      </c>
      <c r="CK32" s="96">
        <f t="shared" si="21"/>
        <v>0.60745666476296889</v>
      </c>
    </row>
    <row r="33" spans="1:89">
      <c r="A33" s="1">
        <v>2009</v>
      </c>
      <c r="B33" s="96">
        <f>'1'!I34</f>
        <v>0.7475427965492738</v>
      </c>
      <c r="C33" s="96">
        <f>'1'!K34</f>
        <v>0.79743901080420088</v>
      </c>
      <c r="D33" s="96">
        <f>'2'!I34</f>
        <v>0.45258560694027011</v>
      </c>
      <c r="E33" s="96">
        <f>'2'!K34</f>
        <v>0.88907357810399168</v>
      </c>
      <c r="F33" s="96">
        <f>'3'!D33</f>
        <v>0.49732887275977317</v>
      </c>
      <c r="G33" s="96">
        <f>'8'!F32</f>
        <v>0.52254675227348502</v>
      </c>
      <c r="H33" s="96">
        <f t="shared" si="0"/>
        <v>0.55046269478983656</v>
      </c>
      <c r="I33" s="96">
        <f t="shared" si="1"/>
        <v>0.6040907347571941</v>
      </c>
      <c r="J33" s="96">
        <f>'1'!S34</f>
        <v>0.64506753657363558</v>
      </c>
      <c r="K33" s="96">
        <f>'1'!U34</f>
        <v>0.71702996455768819</v>
      </c>
      <c r="L33" s="96">
        <f>'2'!S34</f>
        <v>0.66023596255527184</v>
      </c>
      <c r="M33" s="96">
        <f>'2'!U34</f>
        <v>0.9041995679601843</v>
      </c>
      <c r="N33" s="96">
        <f>'3'!G33</f>
        <v>0.47947495790923744</v>
      </c>
      <c r="O33" s="96">
        <f>'8'!K32</f>
        <v>0.4967921166218669</v>
      </c>
      <c r="P33" s="96">
        <f t="shared" si="2"/>
        <v>0.53586472172050936</v>
      </c>
      <c r="Q33" s="96">
        <f t="shared" si="3"/>
        <v>0.57465356785781119</v>
      </c>
      <c r="R33" s="96">
        <f>'1'!AC34</f>
        <v>0.65110110956074674</v>
      </c>
      <c r="S33" s="96">
        <f>'1'!AE34</f>
        <v>0.72196078217553772</v>
      </c>
      <c r="T33" s="96">
        <f>'2'!AC34</f>
        <v>8.3333333333333315E-2</v>
      </c>
      <c r="U33" s="96">
        <f>'2'!AE34</f>
        <v>8.3333333333333329E-2</v>
      </c>
      <c r="V33" s="96">
        <f>'3'!J33</f>
        <v>0.77894564027442459</v>
      </c>
      <c r="W33" s="96">
        <f>'8'!P32</f>
        <v>0.46131130223104816</v>
      </c>
      <c r="X33" s="96">
        <f t="shared" si="4"/>
        <v>0.58852520202456704</v>
      </c>
      <c r="Y33" s="96">
        <f t="shared" si="5"/>
        <v>0.60269713654752521</v>
      </c>
      <c r="Z33" s="96">
        <f>'1'!AM34</f>
        <v>0.7553586550206961</v>
      </c>
      <c r="AA33" s="96">
        <f>'1'!AO34</f>
        <v>0.80329722566277784</v>
      </c>
      <c r="AB33" s="96">
        <f>'2'!AM34</f>
        <v>0.31719038114800346</v>
      </c>
      <c r="AC33" s="96">
        <f>'2'!AO34</f>
        <v>0.87358903947833122</v>
      </c>
      <c r="AD33" s="96">
        <f>'3'!M33</f>
        <v>0.46593657280815215</v>
      </c>
      <c r="AE33" s="96">
        <f>'8'!U32</f>
        <v>0.39449750202828648</v>
      </c>
      <c r="AF33" s="96">
        <f t="shared" si="6"/>
        <v>0.48751464885068635</v>
      </c>
      <c r="AG33" s="96">
        <f t="shared" si="7"/>
        <v>0.55274222881213553</v>
      </c>
      <c r="AH33" s="96">
        <f>'1'!AW34</f>
        <v>0.62905160948183914</v>
      </c>
      <c r="AI33" s="96">
        <f>'1'!AY34</f>
        <v>0.70381375598784168</v>
      </c>
      <c r="AJ33" s="96">
        <f>'2'!AW34</f>
        <v>0.37109653843009682</v>
      </c>
      <c r="AK33" s="96">
        <f>'2'!AY34</f>
        <v>0.88062086111717586</v>
      </c>
      <c r="AL33" s="96">
        <f>'3'!P33</f>
        <v>0.53527912748893347</v>
      </c>
      <c r="AM33" s="96">
        <f>'8'!Z32</f>
        <v>0.44030823461107305</v>
      </c>
      <c r="AN33" s="96">
        <f t="shared" si="8"/>
        <v>0.50912409711827289</v>
      </c>
      <c r="AO33" s="96">
        <f t="shared" si="9"/>
        <v>0.57502895868818127</v>
      </c>
      <c r="AP33" s="96">
        <f>'1'!BG34</f>
        <v>0.63123293837460137</v>
      </c>
      <c r="AQ33" s="96">
        <f>'1'!BI34</f>
        <v>0.70562479437365633</v>
      </c>
      <c r="AR33" s="96">
        <f>'2'!BG34</f>
        <v>0.4573328263488185</v>
      </c>
      <c r="AS33" s="96">
        <f>'2'!BI34</f>
        <v>0.88950662995493412</v>
      </c>
      <c r="AT33" s="96">
        <f>'3'!S33</f>
        <v>0.58257467033028698</v>
      </c>
      <c r="AU33" s="96">
        <f>'8'!AE32</f>
        <v>0.51976239962499171</v>
      </c>
      <c r="AV33" s="96">
        <f t="shared" si="10"/>
        <v>0.56093845832941436</v>
      </c>
      <c r="AW33" s="96">
        <f t="shared" si="11"/>
        <v>0.61903420988983693</v>
      </c>
      <c r="AX33" s="96">
        <f>'1'!BQ34</f>
        <v>0.80011591528781212</v>
      </c>
      <c r="AY33" s="96">
        <f>'1'!BS34</f>
        <v>0.83615521564068207</v>
      </c>
      <c r="AZ33" s="96">
        <f>'2'!BQ34</f>
        <v>0.4600154152509256</v>
      </c>
      <c r="BA33" s="96">
        <f>'2'!BS34</f>
        <v>0.88974891736903128</v>
      </c>
      <c r="BB33" s="96">
        <f>'3'!V33</f>
        <v>0.50194155702182797</v>
      </c>
      <c r="BC33" s="96">
        <f>'8'!AJ32</f>
        <v>0.48309626068493872</v>
      </c>
      <c r="BD33" s="96">
        <f t="shared" si="12"/>
        <v>0.5517302255968678</v>
      </c>
      <c r="BE33" s="96">
        <f t="shared" si="13"/>
        <v>0.60191143587925233</v>
      </c>
      <c r="BF33" s="96">
        <f>'1'!CA34</f>
        <v>0.69768808656575121</v>
      </c>
      <c r="BG33" s="96">
        <f>'1'!CC34</f>
        <v>0.75918224481252738</v>
      </c>
      <c r="BH33" s="96">
        <f>'2'!CA34</f>
        <v>0.44993322368920791</v>
      </c>
      <c r="BI33" s="96">
        <f>'2'!CC34</f>
        <v>0.88882919103357505</v>
      </c>
      <c r="BJ33" s="96">
        <f>'3'!Y33</f>
        <v>0.55293105079057059</v>
      </c>
      <c r="BK33" s="96">
        <f>'8'!AO32</f>
        <v>0.52445554375740033</v>
      </c>
      <c r="BL33" s="96">
        <f t="shared" si="14"/>
        <v>0.56304002312551937</v>
      </c>
      <c r="BM33" s="96">
        <f t="shared" si="15"/>
        <v>0.61922845150931127</v>
      </c>
      <c r="BN33" s="96">
        <f>'1'!CK34</f>
        <v>0.65847691320548996</v>
      </c>
      <c r="BO33" s="96">
        <f>'1'!CM34</f>
        <v>0.72795340811261977</v>
      </c>
      <c r="BP33" s="96">
        <f>'2'!CK34</f>
        <v>0.44209407849331062</v>
      </c>
      <c r="BQ33" s="96">
        <f>'2'!CM34</f>
        <v>0.88809643015764039</v>
      </c>
      <c r="BR33" s="96">
        <f>'3'!AB33</f>
        <v>0.46906509743877278</v>
      </c>
      <c r="BS33" s="96">
        <f>'8'!AT32</f>
        <v>0.6061785294067118</v>
      </c>
      <c r="BT33" s="96">
        <f t="shared" si="16"/>
        <v>0.54538438828795166</v>
      </c>
      <c r="BU33" s="96">
        <f t="shared" si="17"/>
        <v>0.60387992243581068</v>
      </c>
      <c r="BV33" s="96">
        <f>'1'!CU34</f>
        <v>0.86294307364809653</v>
      </c>
      <c r="BW33" s="96">
        <f>'1'!CW34</f>
        <v>0.88041415577827753</v>
      </c>
      <c r="BX33" s="96">
        <f>'2'!CU34</f>
        <v>0.443506839139575</v>
      </c>
      <c r="BY33" s="96">
        <f>'2'!CW34</f>
        <v>0.88822966279113269</v>
      </c>
      <c r="BZ33" s="96">
        <f>'3'!AE33</f>
        <v>0.56216043288863238</v>
      </c>
      <c r="CA33" s="96">
        <f>'8'!AY32</f>
        <v>0.6516325513982606</v>
      </c>
      <c r="CB33" s="96">
        <f t="shared" si="18"/>
        <v>0.63729323721850795</v>
      </c>
      <c r="CC33" s="96">
        <f t="shared" si="19"/>
        <v>0.68525973600969992</v>
      </c>
      <c r="CD33" s="96">
        <f>'1'!DE34</f>
        <v>0.77116562777253772</v>
      </c>
      <c r="CE33" s="96">
        <f>'1'!DG34</f>
        <v>0.81503402829403115</v>
      </c>
      <c r="CF33" s="96">
        <f>'2'!DE34</f>
        <v>0.47590155275827034</v>
      </c>
      <c r="CG33" s="96">
        <f>'2'!DG34</f>
        <v>0.89114928812390648</v>
      </c>
      <c r="CH33" s="96">
        <f>'3'!AH33</f>
        <v>0.35667636196093355</v>
      </c>
      <c r="CI33" s="96">
        <f>'8'!BD32</f>
        <v>0.55572874587005994</v>
      </c>
      <c r="CJ33" s="96">
        <f t="shared" si="20"/>
        <v>0.51121244937572596</v>
      </c>
      <c r="CK33" s="96">
        <f t="shared" si="21"/>
        <v>0.56151090301658835</v>
      </c>
    </row>
    <row r="34" spans="1:89">
      <c r="A34" s="1">
        <v>2010</v>
      </c>
      <c r="B34" s="96">
        <f>'1'!I35</f>
        <v>0.77665836561771429</v>
      </c>
      <c r="C34" s="96">
        <f>'1'!K35</f>
        <v>0.81907818812759958</v>
      </c>
      <c r="D34" s="96">
        <f>'2'!I35</f>
        <v>0.47435916900944258</v>
      </c>
      <c r="E34" s="96">
        <f>'2'!K35</f>
        <v>0.89101583384343541</v>
      </c>
      <c r="F34" s="96">
        <f>'3'!D34</f>
        <v>0.52950438228261121</v>
      </c>
      <c r="G34" s="96">
        <f>'8'!F33</f>
        <v>0.50527958436042353</v>
      </c>
      <c r="H34" s="96">
        <f t="shared" si="0"/>
        <v>0.56615321824565867</v>
      </c>
      <c r="I34" s="96">
        <f t="shared" si="1"/>
        <v>0.61630284923103495</v>
      </c>
      <c r="J34" s="96">
        <f>'1'!S35</f>
        <v>0.70253445997418951</v>
      </c>
      <c r="K34" s="96">
        <f>'1'!U35</f>
        <v>0.7629706123426041</v>
      </c>
      <c r="L34" s="96">
        <f>'2'!S35</f>
        <v>0.6825799989125042</v>
      </c>
      <c r="M34" s="96">
        <f>'2'!U35</f>
        <v>0.9054877643302196</v>
      </c>
      <c r="N34" s="96">
        <f>'3'!G34</f>
        <v>0.51079201272676555</v>
      </c>
      <c r="O34" s="96">
        <f>'8'!K33</f>
        <v>0.47882789064136355</v>
      </c>
      <c r="P34" s="96">
        <f t="shared" si="2"/>
        <v>0.55673006416920356</v>
      </c>
      <c r="Q34" s="96">
        <f t="shared" si="3"/>
        <v>0.59110807118465802</v>
      </c>
      <c r="R34" s="96">
        <f>'1'!AC35</f>
        <v>0.6903778689584732</v>
      </c>
      <c r="S34" s="96">
        <f>'1'!AE35</f>
        <v>0.75343872195454809</v>
      </c>
      <c r="T34" s="96">
        <f>'2'!AC35</f>
        <v>8.3333333333333315E-2</v>
      </c>
      <c r="U34" s="96">
        <f>'2'!AE35</f>
        <v>8.3333333333333329E-2</v>
      </c>
      <c r="V34" s="96">
        <f>'3'!J34</f>
        <v>0.76429474498786387</v>
      </c>
      <c r="W34" s="96">
        <f>'8'!P33</f>
        <v>0.46395205090478242</v>
      </c>
      <c r="X34" s="96">
        <f t="shared" si="4"/>
        <v>0.59131242039160825</v>
      </c>
      <c r="Y34" s="96">
        <f t="shared" si="5"/>
        <v>0.6039245909908233</v>
      </c>
      <c r="Z34" s="96">
        <f>'1'!AM35</f>
        <v>0.78841615846387902</v>
      </c>
      <c r="AA34" s="96">
        <f>'1'!AO35</f>
        <v>0.82767680378413555</v>
      </c>
      <c r="AB34" s="96">
        <f>'2'!AM35</f>
        <v>0.32247258141647966</v>
      </c>
      <c r="AC34" s="96">
        <f>'2'!AO35</f>
        <v>0.87434623113053234</v>
      </c>
      <c r="AD34" s="96">
        <f>'3'!M34</f>
        <v>0.53209703852556878</v>
      </c>
      <c r="AE34" s="96">
        <f>'8'!U33</f>
        <v>0.36553904438717139</v>
      </c>
      <c r="AF34" s="96">
        <f t="shared" si="6"/>
        <v>0.51243101856080275</v>
      </c>
      <c r="AG34" s="96">
        <f t="shared" si="7"/>
        <v>0.57547051259625925</v>
      </c>
      <c r="AH34" s="96">
        <f>'1'!AW35</f>
        <v>0.67322496852631319</v>
      </c>
      <c r="AI34" s="96">
        <f>'1'!AY35</f>
        <v>0.73982183792802414</v>
      </c>
      <c r="AJ34" s="96">
        <f>'2'!AW35</f>
        <v>0.38060827033056593</v>
      </c>
      <c r="AK34" s="96">
        <f>'2'!AY35</f>
        <v>0.88172327412472795</v>
      </c>
      <c r="AL34" s="96">
        <f>'3'!P34</f>
        <v>0.59156383815181268</v>
      </c>
      <c r="AM34" s="96">
        <f>'8'!Z33</f>
        <v>0.434866446452011</v>
      </c>
      <c r="AN34" s="96">
        <f t="shared" si="8"/>
        <v>0.53979128993464764</v>
      </c>
      <c r="AO34" s="96">
        <f t="shared" si="9"/>
        <v>0.603222164194406</v>
      </c>
      <c r="AP34" s="96">
        <f>'1'!BG35</f>
        <v>0.65217415860576233</v>
      </c>
      <c r="AQ34" s="96">
        <f>'1'!BI35</f>
        <v>0.72283499377173965</v>
      </c>
      <c r="AR34" s="96">
        <f>'2'!BG35</f>
        <v>0.46731516313959126</v>
      </c>
      <c r="AS34" s="96">
        <f>'2'!BI35</f>
        <v>0.89039958472722158</v>
      </c>
      <c r="AT34" s="96">
        <f>'3'!S34</f>
        <v>0.58594753534150679</v>
      </c>
      <c r="AU34" s="96">
        <f>'8'!AE33</f>
        <v>0.48172168915331548</v>
      </c>
      <c r="AV34" s="96">
        <f t="shared" si="10"/>
        <v>0.55606186891770903</v>
      </c>
      <c r="AW34" s="96">
        <f t="shared" si="11"/>
        <v>0.61250247810966751</v>
      </c>
      <c r="AX34" s="96">
        <f>'1'!BQ35</f>
        <v>0.83273783433793058</v>
      </c>
      <c r="AY34" s="96">
        <f>'1'!BS35</f>
        <v>0.85939715527629679</v>
      </c>
      <c r="AZ34" s="96">
        <f>'2'!BQ35</f>
        <v>0.46518789605288591</v>
      </c>
      <c r="BA34" s="96">
        <f>'2'!BS35</f>
        <v>0.89021125547738578</v>
      </c>
      <c r="BB34" s="96">
        <f>'3'!V34</f>
        <v>0.52616002489946267</v>
      </c>
      <c r="BC34" s="96">
        <f>'8'!AJ33</f>
        <v>0.47922743950574359</v>
      </c>
      <c r="BD34" s="96">
        <f t="shared" si="12"/>
        <v>0.56729859828438289</v>
      </c>
      <c r="BE34" s="96">
        <f t="shared" si="13"/>
        <v>0.61513279841450608</v>
      </c>
      <c r="BF34" s="96">
        <f>'1'!CA35</f>
        <v>0.71760951737443213</v>
      </c>
      <c r="BG34" s="96">
        <f>'1'!CC35</f>
        <v>0.77465748989287564</v>
      </c>
      <c r="BH34" s="96">
        <f>'2'!CA35</f>
        <v>0.46240190232203132</v>
      </c>
      <c r="BI34" s="96">
        <f>'2'!CC35</f>
        <v>0.88996301538293365</v>
      </c>
      <c r="BJ34" s="96">
        <f>'3'!Y34</f>
        <v>0.5446840565598543</v>
      </c>
      <c r="BK34" s="96">
        <f>'8'!AO33</f>
        <v>0.50017291742675463</v>
      </c>
      <c r="BL34" s="96">
        <f t="shared" si="14"/>
        <v>0.55768759155905767</v>
      </c>
      <c r="BM34" s="96">
        <f t="shared" si="15"/>
        <v>0.61185329736883665</v>
      </c>
      <c r="BN34" s="96">
        <f>'1'!CK35</f>
        <v>0.66459633536468388</v>
      </c>
      <c r="BO34" s="96">
        <f>'1'!CM35</f>
        <v>0.73289628019122177</v>
      </c>
      <c r="BP34" s="96">
        <f>'2'!CK35</f>
        <v>0.49948973333491459</v>
      </c>
      <c r="BQ34" s="96">
        <f>'2'!CM35</f>
        <v>0.89312738528020796</v>
      </c>
      <c r="BR34" s="96">
        <f>'3'!AB34</f>
        <v>0.50931392972131473</v>
      </c>
      <c r="BS34" s="96">
        <f>'8'!AT33</f>
        <v>0.60122821833977658</v>
      </c>
      <c r="BT34" s="96">
        <f t="shared" si="16"/>
        <v>0.56696227779688713</v>
      </c>
      <c r="BU34" s="96">
        <f t="shared" si="17"/>
        <v>0.61998603195672408</v>
      </c>
      <c r="BV34" s="96">
        <f>'1'!CU35</f>
        <v>0.9058047405885562</v>
      </c>
      <c r="BW34" s="96">
        <f>'1'!CW35</f>
        <v>0.90944954054263716</v>
      </c>
      <c r="BX34" s="96">
        <f>'2'!CU35</f>
        <v>0.52675202941977139</v>
      </c>
      <c r="BY34" s="96">
        <f>'2'!CW35</f>
        <v>0.89527845718505683</v>
      </c>
      <c r="BZ34" s="96">
        <f>'3'!AE34</f>
        <v>0.6574583577073555</v>
      </c>
      <c r="CA34" s="96">
        <f>'8'!AY33</f>
        <v>0.61942785452674609</v>
      </c>
      <c r="CB34" s="96">
        <f t="shared" si="18"/>
        <v>0.68264785050065446</v>
      </c>
      <c r="CC34" s="96">
        <f t="shared" si="19"/>
        <v>0.72022945326799914</v>
      </c>
      <c r="CD34" s="96">
        <f>'1'!DE35</f>
        <v>0.7913734961992428</v>
      </c>
      <c r="CE34" s="96">
        <f>'1'!DG35</f>
        <v>0.82982715450119426</v>
      </c>
      <c r="CF34" s="96">
        <f>'2'!DE35</f>
        <v>0.49272543795220541</v>
      </c>
      <c r="CG34" s="96">
        <f>'2'!DG35</f>
        <v>0.89257183889342151</v>
      </c>
      <c r="CH34" s="96">
        <f>'3'!AH34</f>
        <v>0.40518873040048065</v>
      </c>
      <c r="CI34" s="96">
        <f>'8'!BD33</f>
        <v>0.53260968519288332</v>
      </c>
      <c r="CJ34" s="96">
        <f t="shared" si="20"/>
        <v>0.52940564075312635</v>
      </c>
      <c r="CK34" s="96">
        <f t="shared" si="21"/>
        <v>0.57708101250763832</v>
      </c>
    </row>
    <row r="35" spans="1:89">
      <c r="A35" s="1">
        <v>2011</v>
      </c>
      <c r="B35" s="96">
        <f>'1'!I36</f>
        <v>0.77653841079289654</v>
      </c>
      <c r="C35" s="96">
        <f>'1'!K36</f>
        <v>0.81899005504669076</v>
      </c>
      <c r="D35" s="96">
        <f>'2'!I36</f>
        <v>0.4895508622735209</v>
      </c>
      <c r="E35" s="96">
        <f>'2'!K36</f>
        <v>0.89230794085015097</v>
      </c>
      <c r="F35" s="96">
        <f>'3'!D35</f>
        <v>0.52740685852720481</v>
      </c>
      <c r="G35" s="96">
        <f>'8'!F34</f>
        <v>0.51376769902991404</v>
      </c>
      <c r="H35" s="96">
        <f t="shared" ref="H35:H40" si="22">SUM(0.2*B35,0.1*D35,0.4*F35,0.3*G35)</f>
        <v>0.56935582150578756</v>
      </c>
      <c r="I35" s="96">
        <f t="shared" ref="I35:I40" si="23">SUM(0.2*C35,0.1*E35,0.4*F35,0.3*G35)</f>
        <v>0.6181218582142094</v>
      </c>
      <c r="J35" s="96">
        <f>'1'!S36</f>
        <v>0.70057342907067455</v>
      </c>
      <c r="K35" s="96">
        <f>'1'!U36</f>
        <v>0.76143953969042166</v>
      </c>
      <c r="L35" s="96">
        <f>'2'!S36</f>
        <v>0.73304353052413052</v>
      </c>
      <c r="M35" s="96">
        <f>'2'!U36</f>
        <v>0.90822869052145749</v>
      </c>
      <c r="N35" s="96">
        <f>'3'!G35</f>
        <v>0.61560049488042012</v>
      </c>
      <c r="O35" s="96">
        <f>'8'!K34</f>
        <v>0.52538750869503359</v>
      </c>
      <c r="P35" s="96">
        <f t="shared" ref="P35:P40" si="24">SUM(0.2*J35,0.1*L35,0.4*N35,0.3*O35)</f>
        <v>0.6172754894272261</v>
      </c>
      <c r="Q35" s="96">
        <f t="shared" ref="Q35:Q40" si="25">SUM(0.2*K35,0.1*M35,0.4*N35,0.3*O35)</f>
        <v>0.64696722755090819</v>
      </c>
      <c r="R35" s="96">
        <f>'1'!AC36</f>
        <v>0.67962729793838572</v>
      </c>
      <c r="S35" s="96">
        <f>'1'!AE36</f>
        <v>0.74492756602324817</v>
      </c>
      <c r="T35" s="96">
        <f>'2'!AC36</f>
        <v>8.3333333333333315E-2</v>
      </c>
      <c r="U35" s="96">
        <f>'2'!AE36</f>
        <v>8.3333333333333329E-2</v>
      </c>
      <c r="V35" s="96">
        <f>'3'!J35</f>
        <v>0.73564791716967615</v>
      </c>
      <c r="W35" s="96">
        <f>'8'!P34</f>
        <v>0.40502080806768964</v>
      </c>
      <c r="X35" s="96">
        <f t="shared" ref="X35:X40" si="26">SUM(0.2*R35,0.1*T35,0.4*V35,0.3*W35)</f>
        <v>0.56002420220918792</v>
      </c>
      <c r="Y35" s="96">
        <f t="shared" ref="Y35:Y40" si="27">SUM(0.2*S35,0.1*U35,0.4*V35,0.3*W35)</f>
        <v>0.5730842558261604</v>
      </c>
      <c r="Z35" s="96">
        <f>'1'!AM36</f>
        <v>0.7934539138996245</v>
      </c>
      <c r="AA35" s="96">
        <f>'1'!AO36</f>
        <v>0.83133691870034876</v>
      </c>
      <c r="AB35" s="96">
        <f>'2'!AM36</f>
        <v>0.32214721095117288</v>
      </c>
      <c r="AC35" s="96">
        <f>'2'!AO36</f>
        <v>0.87430007562327094</v>
      </c>
      <c r="AD35" s="96">
        <f>'3'!M35</f>
        <v>0.60398307379088489</v>
      </c>
      <c r="AE35" s="96">
        <f>'8'!U34</f>
        <v>0.40484857881031666</v>
      </c>
      <c r="AF35" s="96">
        <f t="shared" ref="AF35:AF40" si="28">SUM(0.2*Z35,0.1*AB35,0.4*AD35,0.3*AE35)</f>
        <v>0.55395330703449119</v>
      </c>
      <c r="AG35" s="96">
        <f t="shared" ref="AG35:AG40" si="29">SUM(0.2*AA35,0.1*AC35,0.4*AD35,0.3*AE35)</f>
        <v>0.61674519446184584</v>
      </c>
      <c r="AH35" s="96">
        <f>'1'!AW36</f>
        <v>0.67936998027572315</v>
      </c>
      <c r="AI35" s="96">
        <f>'1'!AY36</f>
        <v>0.74472289713497597</v>
      </c>
      <c r="AJ35" s="96">
        <f>'2'!AW36</f>
        <v>0.38250087812248668</v>
      </c>
      <c r="AK35" s="96">
        <f>'2'!AY36</f>
        <v>0.88193841560466602</v>
      </c>
      <c r="AL35" s="96">
        <f>'3'!P35</f>
        <v>0.5746058505334859</v>
      </c>
      <c r="AM35" s="96">
        <f>'8'!Z34</f>
        <v>0.45741051403994132</v>
      </c>
      <c r="AN35" s="96">
        <f t="shared" ref="AN35:AN40" si="30">SUM(0.2*AH35,0.1*AJ35,0.4*AL35,0.3*AM35)</f>
        <v>0.54118957829277003</v>
      </c>
      <c r="AO35" s="96">
        <f t="shared" ref="AO35:AO40" si="31">SUM(0.2*AI35,0.1*AK35,0.4*AL35,0.3*AM35)</f>
        <v>0.60420391541283858</v>
      </c>
      <c r="AP35" s="96">
        <f>'1'!BG36</f>
        <v>0.65131671821585979</v>
      </c>
      <c r="AQ35" s="96">
        <f>'1'!BI36</f>
        <v>0.7221365038682791</v>
      </c>
      <c r="AR35" s="96">
        <f>'2'!BG36</f>
        <v>0.47467890342344704</v>
      </c>
      <c r="AS35" s="96">
        <f>'2'!BI36</f>
        <v>0.89104354196453228</v>
      </c>
      <c r="AT35" s="96">
        <f>'3'!S35</f>
        <v>0.5659127119234566</v>
      </c>
      <c r="AU35" s="96">
        <f>'8'!AE34</f>
        <v>0.50051363753513156</v>
      </c>
      <c r="AV35" s="96">
        <f t="shared" ref="AV35:AV40" si="32">SUM(0.2*AP35,0.1*AR35,0.4*AT35,0.3*AU35)</f>
        <v>0.55425041001543884</v>
      </c>
      <c r="AW35" s="96">
        <f t="shared" ref="AW35:AW40" si="33">SUM(0.2*AQ35,0.1*AS35,0.4*AT35,0.3*AU35)</f>
        <v>0.61005083100003121</v>
      </c>
      <c r="AX35" s="96">
        <f>'1'!BQ36</f>
        <v>0.82953659013381775</v>
      </c>
      <c r="AY35" s="96">
        <f>'1'!BS36</f>
        <v>0.8571417744322497</v>
      </c>
      <c r="AZ35" s="96">
        <f>'2'!BQ36</f>
        <v>0.47156956973330039</v>
      </c>
      <c r="BA35" s="96">
        <f>'2'!BS36</f>
        <v>0.89077312210725013</v>
      </c>
      <c r="BB35" s="96">
        <f>'3'!V35</f>
        <v>0.50490950118432698</v>
      </c>
      <c r="BC35" s="96">
        <f>'8'!AJ34</f>
        <v>0.46357437194275097</v>
      </c>
      <c r="BD35" s="96">
        <f t="shared" ref="BD35:BD40" si="34">SUM(0.2*AX35,0.1*AZ35,0.4*BB35,0.3*BC35)</f>
        <v>0.55410038705664966</v>
      </c>
      <c r="BE35" s="96">
        <f t="shared" ref="BE35:BE40" si="35">SUM(0.2*AY35,0.1*BA35,0.4*BB35,0.3*BC35)</f>
        <v>0.60154177915373097</v>
      </c>
      <c r="BF35" s="96">
        <f>'1'!CA36</f>
        <v>0.73306832217731432</v>
      </c>
      <c r="BG35" s="96">
        <f>'1'!CC36</f>
        <v>0.78649209922432939</v>
      </c>
      <c r="BH35" s="96">
        <f>'2'!CA36</f>
        <v>0.46731154888253462</v>
      </c>
      <c r="BI35" s="96">
        <f>'2'!CC36</f>
        <v>0.89039926563879612</v>
      </c>
      <c r="BJ35" s="96">
        <f>'3'!Y35</f>
        <v>0.54073203657834767</v>
      </c>
      <c r="BK35" s="96">
        <f>'8'!AO34</f>
        <v>0.52299274071012014</v>
      </c>
      <c r="BL35" s="96">
        <f t="shared" ref="BL35:BL40" si="36">SUM(0.2*BF35,0.1*BH35,0.4*BJ35,0.3*BK35)</f>
        <v>0.56653545616809142</v>
      </c>
      <c r="BM35" s="96">
        <f t="shared" ref="BM35:BM40" si="37">SUM(0.2*BG35,0.1*BI35,0.4*BJ35,0.3*BK35)</f>
        <v>0.61952898325312067</v>
      </c>
      <c r="BN35" s="96">
        <f>'1'!CK36</f>
        <v>0.69143069497508858</v>
      </c>
      <c r="BO35" s="96">
        <f>'1'!CM36</f>
        <v>0.754268088168351</v>
      </c>
      <c r="BP35" s="96">
        <f>'2'!CK36</f>
        <v>0.5423266035852804</v>
      </c>
      <c r="BQ35" s="96">
        <f>'2'!CM36</f>
        <v>0.8964487245681787</v>
      </c>
      <c r="BR35" s="96">
        <f>'3'!AB35</f>
        <v>0.62490167118917694</v>
      </c>
      <c r="BS35" s="96">
        <f>'8'!AT34</f>
        <v>0.63413352869882444</v>
      </c>
      <c r="BT35" s="96">
        <f t="shared" ref="BT35:BT40" si="38">SUM(0.2*BN35,0.1*BP35,0.4*BR35,0.3*BS35)</f>
        <v>0.63271952643886387</v>
      </c>
      <c r="BU35" s="96">
        <f t="shared" ref="BU35:BU40" si="39">SUM(0.2*BO35,0.1*BQ35,0.4*BR35,0.3*BS35)</f>
        <v>0.68069921717580617</v>
      </c>
      <c r="BV35" s="96">
        <f>'1'!CU36</f>
        <v>0.91419356244494177</v>
      </c>
      <c r="BW35" s="96">
        <f>'1'!CW36</f>
        <v>0.91502832091010355</v>
      </c>
      <c r="BX35" s="96">
        <f>'2'!CU36</f>
        <v>0.57291021498090677</v>
      </c>
      <c r="BY35" s="96">
        <f>'2'!CW36</f>
        <v>0.8986354814740094</v>
      </c>
      <c r="BZ35" s="96">
        <f>'3'!AE35</f>
        <v>0.65722598302853896</v>
      </c>
      <c r="CA35" s="96">
        <f>'8'!AY34</f>
        <v>0.65665979228925786</v>
      </c>
      <c r="CB35" s="96">
        <f t="shared" ref="CB35:CB40" si="40">SUM(0.2*BV35,0.1*BX35,0.4*BZ35,0.3*CA35)</f>
        <v>0.70001806488527196</v>
      </c>
      <c r="CC35" s="96">
        <f t="shared" ref="CC35:CC40" si="41">SUM(0.2*BW35,0.1*BY35,0.4*BZ35,0.3*CA35)</f>
        <v>0.73275754322761455</v>
      </c>
      <c r="CD35" s="96">
        <f>'1'!DE36</f>
        <v>0.79378503880872442</v>
      </c>
      <c r="CE35" s="96">
        <f>'1'!DG36</f>
        <v>0.83157699218006231</v>
      </c>
      <c r="CF35" s="96">
        <f>'2'!DE36</f>
        <v>0.50833214975182517</v>
      </c>
      <c r="CG35" s="96">
        <f>'2'!DG36</f>
        <v>0.89384014222583075</v>
      </c>
      <c r="CH35" s="96">
        <f>'3'!AH35</f>
        <v>0.43554545325238125</v>
      </c>
      <c r="CI35" s="96">
        <f>'8'!BD34</f>
        <v>0.53620662864547308</v>
      </c>
      <c r="CJ35" s="96">
        <f t="shared" ref="CJ35:CJ40" si="42">SUM(0.2*CD35,0.1*CF35,0.4*CH35,0.3*CI35)</f>
        <v>0.54467039263152184</v>
      </c>
      <c r="CK35" s="96">
        <f t="shared" ref="CK35:CK40" si="43">SUM(0.2*CE35,0.1*CG35,0.4*CH35,0.3*CI35)</f>
        <v>0.59077958255318996</v>
      </c>
    </row>
    <row r="36" spans="1:89">
      <c r="A36" s="1">
        <v>2012</v>
      </c>
      <c r="B36" s="96">
        <f>'1'!I37</f>
        <v>0.76545357184422169</v>
      </c>
      <c r="C36" s="96">
        <f>'1'!K37</f>
        <v>0.81080975799174793</v>
      </c>
      <c r="D36" s="96">
        <f>'2'!I37</f>
        <v>0.47088971306067606</v>
      </c>
      <c r="E36" s="96">
        <f>'2'!K37</f>
        <v>0.89071370623558643</v>
      </c>
      <c r="F36" s="96">
        <f>'3'!D36</f>
        <v>0.47942709510210746</v>
      </c>
      <c r="G36" s="96">
        <f>'8'!F35</f>
        <v>0.53097537232957548</v>
      </c>
      <c r="H36" s="96">
        <f t="shared" si="22"/>
        <v>0.55124313541462755</v>
      </c>
      <c r="I36" s="96">
        <f t="shared" si="23"/>
        <v>0.6022967719616239</v>
      </c>
      <c r="J36" s="96">
        <f>'1'!S37</f>
        <v>0.69121242239729119</v>
      </c>
      <c r="K36" s="96">
        <f>'1'!U37</f>
        <v>0.75409620384771547</v>
      </c>
      <c r="L36" s="96">
        <f>'2'!S37</f>
        <v>0.67108129929046334</v>
      </c>
      <c r="M36" s="96">
        <f>'2'!U37</f>
        <v>0.90483094761118976</v>
      </c>
      <c r="N36" s="96">
        <f>'3'!G36</f>
        <v>0.62116435865909014</v>
      </c>
      <c r="O36" s="96">
        <f>'8'!K35</f>
        <v>0.53419261456542155</v>
      </c>
      <c r="P36" s="96">
        <f t="shared" si="24"/>
        <v>0.61407414224176715</v>
      </c>
      <c r="Q36" s="96">
        <f t="shared" si="25"/>
        <v>0.65002586336392465</v>
      </c>
      <c r="R36" s="96">
        <f>'1'!AC37</f>
        <v>0.6545908697362619</v>
      </c>
      <c r="S36" s="96">
        <f>'1'!AE37</f>
        <v>0.72480089740244091</v>
      </c>
      <c r="T36" s="96">
        <f>'2'!AC37</f>
        <v>8.3333333333333315E-2</v>
      </c>
      <c r="U36" s="96">
        <f>'2'!AE37</f>
        <v>8.3333333333333329E-2</v>
      </c>
      <c r="V36" s="96">
        <f>'3'!J36</f>
        <v>0.76056846040863613</v>
      </c>
      <c r="W36" s="96">
        <f>'8'!P35</f>
        <v>0.45858954148021969</v>
      </c>
      <c r="X36" s="96">
        <f t="shared" si="26"/>
        <v>0.58105575388810604</v>
      </c>
      <c r="Y36" s="96">
        <f t="shared" si="27"/>
        <v>0.59509775942134191</v>
      </c>
      <c r="Z36" s="96">
        <f>'1'!AM37</f>
        <v>0.79498859975530289</v>
      </c>
      <c r="AA36" s="96">
        <f>'1'!AO37</f>
        <v>0.83244908392426564</v>
      </c>
      <c r="AB36" s="96">
        <f>'2'!AM37</f>
        <v>0.31858820254650094</v>
      </c>
      <c r="AC36" s="96">
        <f>'2'!AO37</f>
        <v>0.87379106542163709</v>
      </c>
      <c r="AD36" s="96">
        <f>'3'!M36</f>
        <v>0.47780666150648593</v>
      </c>
      <c r="AE36" s="96">
        <f>'8'!U35</f>
        <v>0.41684959648997905</v>
      </c>
      <c r="AF36" s="96">
        <f t="shared" si="28"/>
        <v>0.50703408375529879</v>
      </c>
      <c r="AG36" s="96">
        <f t="shared" si="29"/>
        <v>0.57004646687660498</v>
      </c>
      <c r="AH36" s="96">
        <f>'1'!AW37</f>
        <v>0.65204198570294147</v>
      </c>
      <c r="AI36" s="96">
        <f>'1'!AY37</f>
        <v>0.72272735680662703</v>
      </c>
      <c r="AJ36" s="96">
        <f>'2'!AW37</f>
        <v>0.36794413469784154</v>
      </c>
      <c r="AK36" s="96">
        <f>'2'!AY37</f>
        <v>0.88024744164509494</v>
      </c>
      <c r="AL36" s="96">
        <f>'3'!P36</f>
        <v>0.49238801318456799</v>
      </c>
      <c r="AM36" s="96">
        <f>'8'!Z35</f>
        <v>0.42415364241683673</v>
      </c>
      <c r="AN36" s="96">
        <f t="shared" si="30"/>
        <v>0.49140410860925066</v>
      </c>
      <c r="AO36" s="96">
        <f t="shared" si="31"/>
        <v>0.55677151352471321</v>
      </c>
      <c r="AP36" s="96">
        <f>'1'!BG37</f>
        <v>0.64338203196954391</v>
      </c>
      <c r="AQ36" s="96">
        <f>'1'!BI37</f>
        <v>0.71564786105700851</v>
      </c>
      <c r="AR36" s="96">
        <f>'2'!BG37</f>
        <v>0.47323850476527585</v>
      </c>
      <c r="AS36" s="96">
        <f>'2'!BI37</f>
        <v>0.890918538112346</v>
      </c>
      <c r="AT36" s="96">
        <f>'3'!S36</f>
        <v>0.48200778564328256</v>
      </c>
      <c r="AU36" s="96">
        <f>'8'!AE35</f>
        <v>0.49798567368546509</v>
      </c>
      <c r="AV36" s="96">
        <f t="shared" si="32"/>
        <v>0.51819907323338898</v>
      </c>
      <c r="AW36" s="96">
        <f t="shared" si="33"/>
        <v>0.57442024238558886</v>
      </c>
      <c r="AX36" s="96">
        <f>'1'!BQ37</f>
        <v>0.81143796369396559</v>
      </c>
      <c r="AY36" s="96">
        <f>'1'!BS37</f>
        <v>0.84428737733547943</v>
      </c>
      <c r="AZ36" s="96">
        <f>'2'!BQ37</f>
        <v>0.46632383048228432</v>
      </c>
      <c r="BA36" s="96">
        <f>'2'!BS37</f>
        <v>0.89031195113797101</v>
      </c>
      <c r="BB36" s="96">
        <f>'3'!V36</f>
        <v>0.42772085954759786</v>
      </c>
      <c r="BC36" s="96">
        <f>'8'!AJ35</f>
        <v>0.48490768922455929</v>
      </c>
      <c r="BD36" s="96">
        <f t="shared" si="34"/>
        <v>0.52548062637342841</v>
      </c>
      <c r="BE36" s="96">
        <f t="shared" si="35"/>
        <v>0.57444932116729985</v>
      </c>
      <c r="BF36" s="96">
        <f>'1'!CA37</f>
        <v>0.75162348378313659</v>
      </c>
      <c r="BG36" s="96">
        <f>'1'!CC37</f>
        <v>0.80050218301407461</v>
      </c>
      <c r="BH36" s="96">
        <f>'2'!CA37</f>
        <v>0.45869294986416059</v>
      </c>
      <c r="BI36" s="96">
        <f>'2'!CC37</f>
        <v>0.88962969068125308</v>
      </c>
      <c r="BJ36" s="96">
        <f>'3'!Y36</f>
        <v>0.4467316964673409</v>
      </c>
      <c r="BK36" s="96">
        <f>'8'!AO35</f>
        <v>0.52964016750066323</v>
      </c>
      <c r="BL36" s="96">
        <f t="shared" si="36"/>
        <v>0.53377872058017872</v>
      </c>
      <c r="BM36" s="96">
        <f t="shared" si="37"/>
        <v>0.58664813450807551</v>
      </c>
      <c r="BN36" s="96">
        <f>'1'!CK37</f>
        <v>0.6736594182629283</v>
      </c>
      <c r="BO36" s="96">
        <f>'1'!CM37</f>
        <v>0.74016918575531032</v>
      </c>
      <c r="BP36" s="96">
        <f>'2'!CK37</f>
        <v>0.48199107673841918</v>
      </c>
      <c r="BQ36" s="96">
        <f>'2'!CM37</f>
        <v>0.8916711096969453</v>
      </c>
      <c r="BR36" s="96">
        <f>'3'!AB36</f>
        <v>0.59595498813572545</v>
      </c>
      <c r="BS36" s="96">
        <f>'8'!AT35</f>
        <v>0.65322255101494131</v>
      </c>
      <c r="BT36" s="96">
        <f t="shared" si="38"/>
        <v>0.61727975188520023</v>
      </c>
      <c r="BU36" s="96">
        <f t="shared" si="39"/>
        <v>0.67154970867952923</v>
      </c>
      <c r="BV36" s="96">
        <f>'1'!CU37</f>
        <v>0.90587452379565037</v>
      </c>
      <c r="BW36" s="96">
        <f>'1'!CW37</f>
        <v>0.90949608568745199</v>
      </c>
      <c r="BX36" s="96">
        <f>'2'!CU37</f>
        <v>0.49912801252861111</v>
      </c>
      <c r="BY36" s="96">
        <f>'2'!CW37</f>
        <v>0.89309790671326028</v>
      </c>
      <c r="BZ36" s="96">
        <f>'3'!AE36</f>
        <v>0.7164847144799007</v>
      </c>
      <c r="CA36" s="96">
        <f>'8'!AY35</f>
        <v>0.68164939576695061</v>
      </c>
      <c r="CB36" s="96">
        <f t="shared" si="40"/>
        <v>0.72217641053403669</v>
      </c>
      <c r="CC36" s="96">
        <f t="shared" si="41"/>
        <v>0.76229771233086185</v>
      </c>
      <c r="CD36" s="96">
        <f>'1'!DE37</f>
        <v>0.7888752750963679</v>
      </c>
      <c r="CE36" s="96">
        <f>'1'!DG37</f>
        <v>0.82801096280747077</v>
      </c>
      <c r="CF36" s="96">
        <f>'2'!DE37</f>
        <v>0.49004369018476873</v>
      </c>
      <c r="CG36" s="96">
        <f>'2'!DG37</f>
        <v>0.89234904389234904</v>
      </c>
      <c r="CH36" s="96">
        <f>'3'!AH36</f>
        <v>0.47651234017198341</v>
      </c>
      <c r="CI36" s="96">
        <f>'8'!BD35</f>
        <v>0.57416754177089291</v>
      </c>
      <c r="CJ36" s="96">
        <f t="shared" si="42"/>
        <v>0.56963462263781173</v>
      </c>
      <c r="CK36" s="96">
        <f t="shared" si="43"/>
        <v>0.6176922955507903</v>
      </c>
    </row>
    <row r="37" spans="1:89">
      <c r="A37" s="1">
        <v>2013</v>
      </c>
      <c r="B37" s="96">
        <f>'1'!I38</f>
        <v>0.76818825936081736</v>
      </c>
      <c r="C37" s="96">
        <f>'1'!K38</f>
        <v>0.81283453844312881</v>
      </c>
      <c r="D37" s="96">
        <f>'2'!I38</f>
        <v>0.47383550320401741</v>
      </c>
      <c r="E37" s="96">
        <f>'2'!K38</f>
        <v>0.89097040409051942</v>
      </c>
      <c r="F37" s="96">
        <f>'3'!D37</f>
        <v>0.47401409669199285</v>
      </c>
      <c r="G37" s="96">
        <f>'8'!F36</f>
        <v>0.55370755562555429</v>
      </c>
      <c r="H37" s="96">
        <f t="shared" si="22"/>
        <v>0.55673910755702871</v>
      </c>
      <c r="I37" s="96">
        <f t="shared" si="23"/>
        <v>0.60738185346214113</v>
      </c>
      <c r="J37" s="96">
        <f>'1'!S38</f>
        <v>0.67853409295778311</v>
      </c>
      <c r="K37" s="96">
        <f>'1'!U38</f>
        <v>0.74405772824730287</v>
      </c>
      <c r="L37" s="96">
        <f>'2'!S38</f>
        <v>0.67177586181876048</v>
      </c>
      <c r="M37" s="96">
        <f>'2'!U38</f>
        <v>0.90487098487352036</v>
      </c>
      <c r="N37" s="96">
        <f>'3'!G37</f>
        <v>0.5892026188367484</v>
      </c>
      <c r="O37" s="96">
        <f>'8'!K36</f>
        <v>0.58624318251406315</v>
      </c>
      <c r="P37" s="96">
        <f t="shared" si="24"/>
        <v>0.61443840706235098</v>
      </c>
      <c r="Q37" s="96">
        <f t="shared" si="25"/>
        <v>0.65085264642573093</v>
      </c>
      <c r="R37" s="96">
        <f>'1'!AC38</f>
        <v>0.65607660670713108</v>
      </c>
      <c r="S37" s="96">
        <f>'1'!AE38</f>
        <v>0.72600744054292465</v>
      </c>
      <c r="T37" s="96">
        <f>'2'!AC38</f>
        <v>8.3333333333333315E-2</v>
      </c>
      <c r="U37" s="96">
        <f>'2'!AE38</f>
        <v>8.3333333333333329E-2</v>
      </c>
      <c r="V37" s="96">
        <f>'3'!J37</f>
        <v>0.53756266351750415</v>
      </c>
      <c r="W37" s="96">
        <f>'8'!P36</f>
        <v>0.45149020584730065</v>
      </c>
      <c r="X37" s="96">
        <f t="shared" si="26"/>
        <v>0.49002078183595144</v>
      </c>
      <c r="Y37" s="96">
        <f t="shared" si="27"/>
        <v>0.50400694860311013</v>
      </c>
      <c r="Z37" s="96">
        <f>'1'!AM38</f>
        <v>0.79029092126788325</v>
      </c>
      <c r="AA37" s="96">
        <f>'1'!AO38</f>
        <v>0.82904056205350563</v>
      </c>
      <c r="AB37" s="96">
        <f>'2'!AM38</f>
        <v>0.3201340327982819</v>
      </c>
      <c r="AC37" s="96">
        <f>'2'!AO38</f>
        <v>0.87401308990508564</v>
      </c>
      <c r="AD37" s="96">
        <f>'3'!M37</f>
        <v>0.4654849144534095</v>
      </c>
      <c r="AE37" s="96">
        <f>'8'!U36</f>
        <v>0.43219232264057378</v>
      </c>
      <c r="AF37" s="96">
        <f t="shared" si="28"/>
        <v>0.50592325010694073</v>
      </c>
      <c r="AG37" s="96">
        <f t="shared" si="29"/>
        <v>0.56906108397474564</v>
      </c>
      <c r="AH37" s="96">
        <f>'1'!AW38</f>
        <v>0.63456040581236761</v>
      </c>
      <c r="AI37" s="96">
        <f>'1'!AY38</f>
        <v>0.7083806714368639</v>
      </c>
      <c r="AJ37" s="96">
        <f>'2'!AW38</f>
        <v>0.36694666721141117</v>
      </c>
      <c r="AK37" s="96">
        <f>'2'!AY38</f>
        <v>0.88012842432775962</v>
      </c>
      <c r="AL37" s="96">
        <f>'3'!P37</f>
        <v>0.54168910517076163</v>
      </c>
      <c r="AM37" s="96">
        <f>'8'!Z36</f>
        <v>0.4624988922620808</v>
      </c>
      <c r="AN37" s="96">
        <f t="shared" si="30"/>
        <v>0.51903205763054361</v>
      </c>
      <c r="AO37" s="96">
        <f t="shared" si="31"/>
        <v>0.58511428646707764</v>
      </c>
      <c r="AP37" s="96">
        <f>'1'!BG38</f>
        <v>0.64517617076356748</v>
      </c>
      <c r="AQ37" s="96">
        <f>'1'!BI38</f>
        <v>0.71711897390510004</v>
      </c>
      <c r="AR37" s="96">
        <f>'2'!BG38</f>
        <v>0.4761975655602424</v>
      </c>
      <c r="AS37" s="96">
        <f>'2'!BI38</f>
        <v>0.89117484056009477</v>
      </c>
      <c r="AT37" s="96">
        <f>'3'!S37</f>
        <v>0.501787615830244</v>
      </c>
      <c r="AU37" s="96">
        <f>'8'!AE36</f>
        <v>0.53304393746505274</v>
      </c>
      <c r="AV37" s="96">
        <f t="shared" si="32"/>
        <v>0.53728321828035119</v>
      </c>
      <c r="AW37" s="96">
        <f t="shared" si="33"/>
        <v>0.59316950640864297</v>
      </c>
      <c r="AX37" s="96">
        <f>'1'!BQ38</f>
        <v>0.80775174086779744</v>
      </c>
      <c r="AY37" s="96">
        <f>'1'!BS38</f>
        <v>0.84164747072264767</v>
      </c>
      <c r="AZ37" s="96">
        <f>'2'!BQ38</f>
        <v>0.47047014999705394</v>
      </c>
      <c r="BA37" s="96">
        <f>'2'!BS38</f>
        <v>0.890676986614794</v>
      </c>
      <c r="BB37" s="96">
        <f>'3'!V37</f>
        <v>0.44204057871805347</v>
      </c>
      <c r="BC37" s="96">
        <f>'8'!AJ36</f>
        <v>0.49540253728956096</v>
      </c>
      <c r="BD37" s="96">
        <f t="shared" si="34"/>
        <v>0.53403435584735459</v>
      </c>
      <c r="BE37" s="96">
        <f t="shared" si="35"/>
        <v>0.58283418548009858</v>
      </c>
      <c r="BF37" s="96">
        <f>'1'!CA38</f>
        <v>0.76143009178030097</v>
      </c>
      <c r="BG37" s="96">
        <f>'1'!CC38</f>
        <v>0.80782275493586808</v>
      </c>
      <c r="BH37" s="96">
        <f>'2'!CA38</f>
        <v>0.45910049837620381</v>
      </c>
      <c r="BI37" s="96">
        <f>'2'!CC38</f>
        <v>0.88966647788234932</v>
      </c>
      <c r="BJ37" s="96">
        <f>'3'!Y37</f>
        <v>0.51672771350157887</v>
      </c>
      <c r="BK37" s="96">
        <f>'8'!AO36</f>
        <v>0.57237571557134448</v>
      </c>
      <c r="BL37" s="96">
        <f t="shared" si="36"/>
        <v>0.57659986826571552</v>
      </c>
      <c r="BM37" s="96">
        <f t="shared" si="37"/>
        <v>0.62893499884744342</v>
      </c>
      <c r="BN37" s="96">
        <f>'1'!CK38</f>
        <v>0.7488363338298214</v>
      </c>
      <c r="BO37" s="96">
        <f>'1'!CM38</f>
        <v>0.79841109248095954</v>
      </c>
      <c r="BP37" s="96">
        <f>'2'!CK38</f>
        <v>0.45501395098742869</v>
      </c>
      <c r="BQ37" s="96">
        <f>'2'!CM38</f>
        <v>0.88929578807219034</v>
      </c>
      <c r="BR37" s="96">
        <f>'3'!AB37</f>
        <v>0.5308728234500989</v>
      </c>
      <c r="BS37" s="96">
        <f>'8'!AT36</f>
        <v>0.67413485893951941</v>
      </c>
      <c r="BT37" s="96">
        <f t="shared" si="38"/>
        <v>0.60985824892660256</v>
      </c>
      <c r="BU37" s="96">
        <f t="shared" si="39"/>
        <v>0.66320138436530629</v>
      </c>
      <c r="BV37" s="96">
        <f>'1'!CU38</f>
        <v>0.91666666666666674</v>
      </c>
      <c r="BW37" s="96">
        <f>'1'!CW38</f>
        <v>0.91666666666666718</v>
      </c>
      <c r="BX37" s="96">
        <f>'2'!CU38</f>
        <v>0.50399874825853141</v>
      </c>
      <c r="BY37" s="96">
        <f>'2'!CW38</f>
        <v>0.89349271375318395</v>
      </c>
      <c r="BZ37" s="96">
        <f>'3'!AE37</f>
        <v>0.67945218031440857</v>
      </c>
      <c r="CA37" s="96">
        <f>'8'!AY36</f>
        <v>0.69767747898757937</v>
      </c>
      <c r="CB37" s="96">
        <f t="shared" si="40"/>
        <v>0.71481732398122377</v>
      </c>
      <c r="CC37" s="96">
        <f t="shared" si="41"/>
        <v>0.75376672053068916</v>
      </c>
      <c r="CD37" s="96">
        <f>'1'!DE38</f>
        <v>0.77857666511488</v>
      </c>
      <c r="CE37" s="96">
        <f>'1'!DG38</f>
        <v>0.82048647182457812</v>
      </c>
      <c r="CF37" s="96">
        <f>'2'!DE38</f>
        <v>0.4933219946008176</v>
      </c>
      <c r="CG37" s="96">
        <f>'2'!DG38</f>
        <v>0.89262120133592593</v>
      </c>
      <c r="CH37" s="96">
        <f>'3'!AH37</f>
        <v>0.38288878838199536</v>
      </c>
      <c r="CI37" s="96">
        <f>'8'!BD36</f>
        <v>0.58995892142227957</v>
      </c>
      <c r="CJ37" s="96">
        <f t="shared" si="42"/>
        <v>0.53519072426253977</v>
      </c>
      <c r="CK37" s="96">
        <f t="shared" si="43"/>
        <v>0.58350260627799022</v>
      </c>
    </row>
    <row r="38" spans="1:89">
      <c r="A38" s="1">
        <v>2014</v>
      </c>
      <c r="B38" s="96">
        <f>'1'!I39</f>
        <v>0.75929404380626253</v>
      </c>
      <c r="C38" s="96">
        <f>'1'!K39</f>
        <v>0.80623308265198301</v>
      </c>
      <c r="D38" s="96">
        <f>'2'!I39</f>
        <v>0.48437756534578269</v>
      </c>
      <c r="E38" s="96">
        <f>'2'!K39</f>
        <v>0.89187344102162147</v>
      </c>
      <c r="F38" s="96">
        <f>'3'!D38</f>
        <v>0.52890204610949798</v>
      </c>
      <c r="G38" s="96">
        <f>'8'!F37</f>
        <v>0.55088874400304444</v>
      </c>
      <c r="H38" s="96">
        <f t="shared" si="22"/>
        <v>0.57712400694054333</v>
      </c>
      <c r="I38" s="96">
        <f t="shared" si="23"/>
        <v>0.62726140227727134</v>
      </c>
      <c r="J38" s="96">
        <f>'1'!S39</f>
        <v>0.66718834237196289</v>
      </c>
      <c r="K38" s="96">
        <f>'1'!U39</f>
        <v>0.73498208450083147</v>
      </c>
      <c r="L38" s="96">
        <f>'2'!S39</f>
        <v>0.61414423419655362</v>
      </c>
      <c r="M38" s="96">
        <f>'2'!U39</f>
        <v>0.90137678814850974</v>
      </c>
      <c r="N38" s="96">
        <f>'3'!G38</f>
        <v>0.59695215495762366</v>
      </c>
      <c r="O38" s="96">
        <f>'8'!K37</f>
        <v>0.53419994913493418</v>
      </c>
      <c r="P38" s="96">
        <f t="shared" si="24"/>
        <v>0.59389293861757775</v>
      </c>
      <c r="Q38" s="96">
        <f t="shared" si="25"/>
        <v>0.636174942438547</v>
      </c>
      <c r="R38" s="96">
        <f>'1'!AC39</f>
        <v>0.65386054594504139</v>
      </c>
      <c r="S38" s="96">
        <f>'1'!AE39</f>
        <v>0.7242072420572373</v>
      </c>
      <c r="T38" s="96">
        <f>'2'!AC39</f>
        <v>8.3333333333333315E-2</v>
      </c>
      <c r="U38" s="96">
        <f>'2'!AE39</f>
        <v>8.3333333333333329E-2</v>
      </c>
      <c r="V38" s="96">
        <f>'3'!J38</f>
        <v>0.68337336704555396</v>
      </c>
      <c r="W38" s="96">
        <f>'8'!P37</f>
        <v>0.47982962543293178</v>
      </c>
      <c r="X38" s="96">
        <f t="shared" si="26"/>
        <v>0.5564036769704428</v>
      </c>
      <c r="Y38" s="96">
        <f t="shared" si="27"/>
        <v>0.57047301619288193</v>
      </c>
      <c r="Z38" s="96">
        <f>'1'!AM39</f>
        <v>0.78271884844335482</v>
      </c>
      <c r="AA38" s="96">
        <f>'1'!AO39</f>
        <v>0.82352016410881379</v>
      </c>
      <c r="AB38" s="96">
        <f>'2'!AM39</f>
        <v>0.32048477050997171</v>
      </c>
      <c r="AC38" s="96">
        <f>'2'!AO39</f>
        <v>0.87406326390179601</v>
      </c>
      <c r="AD38" s="96">
        <f>'3'!M38</f>
        <v>0.50386822255899233</v>
      </c>
      <c r="AE38" s="96">
        <f>'8'!U37</f>
        <v>0.45749658171911878</v>
      </c>
      <c r="AF38" s="96">
        <f t="shared" si="28"/>
        <v>0.52738851027900069</v>
      </c>
      <c r="AG38" s="96">
        <f t="shared" si="29"/>
        <v>0.59090662275127492</v>
      </c>
      <c r="AH38" s="96">
        <f>'1'!AW39</f>
        <v>0.62947538061499908</v>
      </c>
      <c r="AI38" s="96">
        <f>'1'!AY39</f>
        <v>0.70416586463146358</v>
      </c>
      <c r="AJ38" s="96">
        <f>'2'!AW39</f>
        <v>0.36502345588460561</v>
      </c>
      <c r="AK38" s="96">
        <f>'2'!AY39</f>
        <v>0.87989776146285603</v>
      </c>
      <c r="AL38" s="96">
        <f>'3'!P38</f>
        <v>0.5509389677489902</v>
      </c>
      <c r="AM38" s="96">
        <f>'8'!Z37</f>
        <v>0.46192891557400051</v>
      </c>
      <c r="AN38" s="96">
        <f t="shared" si="30"/>
        <v>0.52135168348325656</v>
      </c>
      <c r="AO38" s="96">
        <f t="shared" si="31"/>
        <v>0.58777721084437462</v>
      </c>
      <c r="AP38" s="96">
        <f>'1'!BG39</f>
        <v>0.64073399197613046</v>
      </c>
      <c r="AQ38" s="96">
        <f>'1'!BI39</f>
        <v>0.71347235075199722</v>
      </c>
      <c r="AR38" s="96">
        <f>'2'!BG39</f>
        <v>0.47764437278349731</v>
      </c>
      <c r="AS38" s="96">
        <f>'2'!BI39</f>
        <v>0.89129945556923351</v>
      </c>
      <c r="AT38" s="96">
        <f>'3'!S38</f>
        <v>0.60579690913694684</v>
      </c>
      <c r="AU38" s="96">
        <f>'8'!AE37</f>
        <v>0.51770935769557935</v>
      </c>
      <c r="AV38" s="96">
        <f t="shared" si="32"/>
        <v>0.57354280663702839</v>
      </c>
      <c r="AW38" s="96">
        <f t="shared" si="33"/>
        <v>0.6294559866707754</v>
      </c>
      <c r="AX38" s="96">
        <f>'1'!BQ39</f>
        <v>0.81051242795353262</v>
      </c>
      <c r="AY38" s="96">
        <f>'1'!BS39</f>
        <v>0.84362525065230709</v>
      </c>
      <c r="AZ38" s="96">
        <f>'2'!BQ39</f>
        <v>0.47043882536483422</v>
      </c>
      <c r="BA38" s="96">
        <f>'2'!BS39</f>
        <v>0.89067424352692104</v>
      </c>
      <c r="BB38" s="96">
        <f>'3'!V38</f>
        <v>0.49973382877790429</v>
      </c>
      <c r="BC38" s="96">
        <f>'8'!AJ37</f>
        <v>0.50995953273145844</v>
      </c>
      <c r="BD38" s="96">
        <f t="shared" si="34"/>
        <v>0.56202775945778916</v>
      </c>
      <c r="BE38" s="96">
        <f t="shared" si="35"/>
        <v>0.61067386581375283</v>
      </c>
      <c r="BF38" s="96">
        <f>'1'!CA39</f>
        <v>0.72134919440931944</v>
      </c>
      <c r="BG38" s="96">
        <f>'1'!CC39</f>
        <v>0.77753419116833411</v>
      </c>
      <c r="BH38" s="96">
        <f>'2'!CA39</f>
        <v>0.45920962848059244</v>
      </c>
      <c r="BI38" s="96">
        <f>'2'!CC39</f>
        <v>0.88967632169477318</v>
      </c>
      <c r="BJ38" s="96">
        <f>'3'!Y38</f>
        <v>0.48906646190387643</v>
      </c>
      <c r="BK38" s="96">
        <f>'8'!AO37</f>
        <v>0.54364957253020563</v>
      </c>
      <c r="BL38" s="96">
        <f t="shared" si="36"/>
        <v>0.54891225825053547</v>
      </c>
      <c r="BM38" s="96">
        <f t="shared" si="37"/>
        <v>0.60319592692375645</v>
      </c>
      <c r="BN38" s="96">
        <f>'1'!CK39</f>
        <v>0.67315700169511217</v>
      </c>
      <c r="BO38" s="96">
        <f>'1'!CM39</f>
        <v>0.73976748595129771</v>
      </c>
      <c r="BP38" s="96">
        <f>'2'!CK39</f>
        <v>0.43672425394065606</v>
      </c>
      <c r="BQ38" s="96">
        <f>'2'!CM39</f>
        <v>0.88758518822047927</v>
      </c>
      <c r="BR38" s="96">
        <f>'3'!AB38</f>
        <v>0.56281652094467449</v>
      </c>
      <c r="BS38" s="96">
        <f>'8'!AT37</f>
        <v>0.68059777620288542</v>
      </c>
      <c r="BT38" s="96">
        <f t="shared" si="38"/>
        <v>0.60760976697182345</v>
      </c>
      <c r="BU38" s="96">
        <f t="shared" si="39"/>
        <v>0.66601795725104296</v>
      </c>
      <c r="BV38" s="96">
        <f>'1'!CU39</f>
        <v>0.90391813994621562</v>
      </c>
      <c r="BW38" s="96">
        <f>'1'!CW39</f>
        <v>0.90819030609977536</v>
      </c>
      <c r="BX38" s="96">
        <f>'2'!CU39</f>
        <v>0.60543243280466374</v>
      </c>
      <c r="BY38" s="96">
        <f>'2'!CW39</f>
        <v>0.90081579537707812</v>
      </c>
      <c r="BZ38" s="96">
        <f>'3'!AE38</f>
        <v>0.6608139305915478</v>
      </c>
      <c r="CA38" s="96">
        <f>'8'!AY37</f>
        <v>0.68960985163221911</v>
      </c>
      <c r="CB38" s="96">
        <f t="shared" si="40"/>
        <v>0.71253539899599438</v>
      </c>
      <c r="CC38" s="96">
        <f t="shared" si="41"/>
        <v>0.74292816848394772</v>
      </c>
      <c r="CD38" s="96">
        <f>'1'!DE39</f>
        <v>0.77724484100349356</v>
      </c>
      <c r="CE38" s="96">
        <f>'1'!DG39</f>
        <v>0.81950896316862876</v>
      </c>
      <c r="CF38" s="96">
        <f>'2'!DE39</f>
        <v>0.49464826946896112</v>
      </c>
      <c r="CG38" s="96">
        <f>'2'!DG39</f>
        <v>0.89273068790118837</v>
      </c>
      <c r="CH38" s="96">
        <f>'3'!AH38</f>
        <v>0.45541211917484881</v>
      </c>
      <c r="CI38" s="96">
        <f>'8'!BD37</f>
        <v>0.5736136618486336</v>
      </c>
      <c r="CJ38" s="96">
        <f t="shared" si="42"/>
        <v>0.55916274137212441</v>
      </c>
      <c r="CK38" s="96">
        <f t="shared" si="43"/>
        <v>0.60742380764837423</v>
      </c>
    </row>
    <row r="39" spans="1:89">
      <c r="A39" s="1">
        <v>2015</v>
      </c>
      <c r="B39" s="96">
        <f>'1'!I40</f>
        <v>0.75553520077098935</v>
      </c>
      <c r="C39" s="96">
        <f>'1'!K40</f>
        <v>0.80342912898871366</v>
      </c>
      <c r="D39" s="96">
        <f>'2'!I40</f>
        <v>0.46368834041900608</v>
      </c>
      <c r="E39" s="96">
        <f>'2'!K40</f>
        <v>0.89007786667141864</v>
      </c>
      <c r="F39" s="96">
        <f>'3'!D39</f>
        <v>0.48643959650723356</v>
      </c>
      <c r="G39" s="96">
        <f>'8'!F38</f>
        <v>0.55408577786537538</v>
      </c>
      <c r="H39" s="96">
        <f t="shared" si="22"/>
        <v>0.55827744615860453</v>
      </c>
      <c r="I39" s="96">
        <f t="shared" si="23"/>
        <v>0.6104951844273907</v>
      </c>
      <c r="J39" s="96">
        <f>'1'!S40</f>
        <v>0.66244205365639686</v>
      </c>
      <c r="K39" s="96">
        <f>'1'!U40</f>
        <v>0.73115916927199631</v>
      </c>
      <c r="L39" s="96">
        <f>'2'!S40</f>
        <v>0.56497791749899318</v>
      </c>
      <c r="M39" s="96">
        <f>'2'!U40</f>
        <v>0.89808172219518301</v>
      </c>
      <c r="N39" s="96">
        <f>'3'!G39</f>
        <v>0.5314806735986416</v>
      </c>
      <c r="O39" s="96">
        <f>'8'!K38</f>
        <v>0.54435310452161989</v>
      </c>
      <c r="P39" s="96">
        <f t="shared" si="24"/>
        <v>0.56488440327712131</v>
      </c>
      <c r="Q39" s="96">
        <f t="shared" si="25"/>
        <v>0.61193820686986022</v>
      </c>
      <c r="R39" s="96">
        <f>'1'!AC40</f>
        <v>0.6414129788052183</v>
      </c>
      <c r="S39" s="96">
        <f>'1'!AE40</f>
        <v>0.71403065835646895</v>
      </c>
      <c r="T39" s="96">
        <f>'2'!AC40</f>
        <v>8.3333333333333315E-2</v>
      </c>
      <c r="U39" s="96">
        <f>'2'!AE40</f>
        <v>8.3333333333333329E-2</v>
      </c>
      <c r="V39" s="96">
        <f>'3'!J39</f>
        <v>0.67528275215882261</v>
      </c>
      <c r="W39" s="96">
        <f>'8'!P38</f>
        <v>0.48577056115746087</v>
      </c>
      <c r="X39" s="96">
        <f t="shared" si="26"/>
        <v>0.55246019830514426</v>
      </c>
      <c r="Y39" s="96">
        <f t="shared" si="27"/>
        <v>0.5669837342153945</v>
      </c>
      <c r="Z39" s="96">
        <f>'1'!AM40</f>
        <v>0.77527477686572221</v>
      </c>
      <c r="AA39" s="96">
        <f>'1'!AO40</f>
        <v>0.81806113434771288</v>
      </c>
      <c r="AB39" s="96">
        <f>'2'!AM40</f>
        <v>0.32594930547886491</v>
      </c>
      <c r="AC39" s="96">
        <f>'2'!AO40</f>
        <v>0.87483553874349862</v>
      </c>
      <c r="AD39" s="96">
        <f>'3'!M39</f>
        <v>0.44270975777698596</v>
      </c>
      <c r="AE39" s="96">
        <f>'8'!U38</f>
        <v>0.46450535874644167</v>
      </c>
      <c r="AF39" s="96">
        <f t="shared" si="28"/>
        <v>0.5040853966557578</v>
      </c>
      <c r="AG39" s="96">
        <f t="shared" si="29"/>
        <v>0.56753129147861936</v>
      </c>
      <c r="AH39" s="96">
        <f>'1'!AW40</f>
        <v>0.62620845049527563</v>
      </c>
      <c r="AI39" s="96">
        <f>'1'!AY40</f>
        <v>0.70144795931179482</v>
      </c>
      <c r="AJ39" s="96">
        <f>'2'!AW40</f>
        <v>0.3698151145549412</v>
      </c>
      <c r="AK39" s="96">
        <f>'2'!AY40</f>
        <v>0.88046956528684239</v>
      </c>
      <c r="AL39" s="96">
        <f>'3'!P39</f>
        <v>0.47783741973677329</v>
      </c>
      <c r="AM39" s="96">
        <f>'8'!Z38</f>
        <v>0.4546513752802524</v>
      </c>
      <c r="AN39" s="96">
        <f t="shared" si="30"/>
        <v>0.4897535820333343</v>
      </c>
      <c r="AO39" s="96">
        <f t="shared" si="31"/>
        <v>0.55586692886982825</v>
      </c>
      <c r="AP39" s="96">
        <f>'1'!BG40</f>
        <v>0.63308862359782392</v>
      </c>
      <c r="AQ39" s="96">
        <f>'1'!BI40</f>
        <v>0.70716271258816288</v>
      </c>
      <c r="AR39" s="96">
        <f>'2'!BG40</f>
        <v>0.4870032342358579</v>
      </c>
      <c r="AS39" s="96">
        <f>'2'!BI40</f>
        <v>0.89209466414004601</v>
      </c>
      <c r="AT39" s="96">
        <f>'3'!S39</f>
        <v>0.51570278925234825</v>
      </c>
      <c r="AU39" s="96">
        <f>'8'!AE38</f>
        <v>0.52604344703163097</v>
      </c>
      <c r="AV39" s="96">
        <f t="shared" si="32"/>
        <v>0.5394121979535792</v>
      </c>
      <c r="AW39" s="96">
        <f t="shared" si="33"/>
        <v>0.59473615874206576</v>
      </c>
      <c r="AX39" s="96">
        <f>'1'!BQ40</f>
        <v>0.81230618692615175</v>
      </c>
      <c r="AY39" s="96">
        <f>'1'!BS40</f>
        <v>0.84490807690076952</v>
      </c>
      <c r="AZ39" s="96">
        <f>'2'!BQ40</f>
        <v>0.48269344173562928</v>
      </c>
      <c r="BA39" s="96">
        <f>'2'!BS40</f>
        <v>0.89173078312735077</v>
      </c>
      <c r="BB39" s="96">
        <f>'3'!V39</f>
        <v>0.46984148018326743</v>
      </c>
      <c r="BC39" s="96">
        <f>'8'!AJ38</f>
        <v>0.51546577406300498</v>
      </c>
      <c r="BD39" s="96">
        <f t="shared" si="34"/>
        <v>0.55330690585100173</v>
      </c>
      <c r="BE39" s="96">
        <f t="shared" si="35"/>
        <v>0.60073101798509754</v>
      </c>
      <c r="BF39" s="96">
        <f>'1'!CA40</f>
        <v>0.71977895109461587</v>
      </c>
      <c r="BG39" s="96">
        <f>'1'!CC40</f>
        <v>0.7763273780213199</v>
      </c>
      <c r="BH39" s="96">
        <f>'2'!CA40</f>
        <v>0.47221553491679824</v>
      </c>
      <c r="BI39" s="96">
        <f>'2'!CC40</f>
        <v>0.89082947972624438</v>
      </c>
      <c r="BJ39" s="96">
        <f>'3'!Y39</f>
        <v>0.45984047911540171</v>
      </c>
      <c r="BK39" s="96">
        <f>'8'!AO38</f>
        <v>0.53580445226296047</v>
      </c>
      <c r="BL39" s="96">
        <f t="shared" si="36"/>
        <v>0.53585487103565188</v>
      </c>
      <c r="BM39" s="96">
        <f t="shared" si="37"/>
        <v>0.58902595090193732</v>
      </c>
      <c r="BN39" s="96">
        <f>'1'!CK40</f>
        <v>0.66683214727207385</v>
      </c>
      <c r="BO39" s="96">
        <f>'1'!CM40</f>
        <v>0.73469572763138069</v>
      </c>
      <c r="BP39" s="96">
        <f>'2'!CK40</f>
        <v>0.39979096663433455</v>
      </c>
      <c r="BQ39" s="96">
        <f>'2'!CM40</f>
        <v>0.88384311178223962</v>
      </c>
      <c r="BR39" s="96">
        <f>'3'!AB39</f>
        <v>0.56086967500763851</v>
      </c>
      <c r="BS39" s="96">
        <f>'8'!AT38</f>
        <v>0.66576611740036284</v>
      </c>
      <c r="BT39" s="96">
        <f t="shared" si="38"/>
        <v>0.5974232313410125</v>
      </c>
      <c r="BU39" s="96">
        <f t="shared" si="39"/>
        <v>0.65940116192766429</v>
      </c>
      <c r="BV39" s="96">
        <f>'1'!CU40</f>
        <v>0.86621299624336312</v>
      </c>
      <c r="BW39" s="96">
        <f>'1'!CW40</f>
        <v>0.8826613120485215</v>
      </c>
      <c r="BX39" s="96">
        <f>'2'!CU40</f>
        <v>0.39466216917484953</v>
      </c>
      <c r="BY39" s="96">
        <f>'2'!CW40</f>
        <v>0.88328919579616449</v>
      </c>
      <c r="BZ39" s="96">
        <f>'3'!AE39</f>
        <v>0.71468078178358974</v>
      </c>
      <c r="CA39" s="96">
        <f>'8'!AY38</f>
        <v>0.67476325367681467</v>
      </c>
      <c r="CB39" s="96">
        <f t="shared" si="40"/>
        <v>0.70101010498263783</v>
      </c>
      <c r="CC39" s="96">
        <f t="shared" si="41"/>
        <v>0.75316247080580112</v>
      </c>
      <c r="CD39" s="96">
        <f>'1'!DE40</f>
        <v>0.77330058445670868</v>
      </c>
      <c r="CE39" s="96">
        <f>'1'!DG40</f>
        <v>0.81660801964422758</v>
      </c>
      <c r="CF39" s="96">
        <f>'2'!DE40</f>
        <v>0.50280653195544955</v>
      </c>
      <c r="CG39" s="96">
        <f>'2'!DG40</f>
        <v>0.8933965004685922</v>
      </c>
      <c r="CH39" s="96">
        <f>'3'!AH39</f>
        <v>0.37348937328650422</v>
      </c>
      <c r="CI39" s="96">
        <f>'8'!BD38</f>
        <v>0.58743601605097961</v>
      </c>
      <c r="CJ39" s="96">
        <f t="shared" si="42"/>
        <v>0.53056732421678221</v>
      </c>
      <c r="CK39" s="96">
        <f t="shared" si="43"/>
        <v>0.57828780810560032</v>
      </c>
    </row>
    <row r="40" spans="1:89">
      <c r="A40" s="1">
        <v>2016</v>
      </c>
      <c r="B40" s="96">
        <f>'1'!I41</f>
        <v>0.74427023930373781</v>
      </c>
      <c r="C40" s="96">
        <f>'1'!K41</f>
        <v>0.79497519218915136</v>
      </c>
      <c r="D40" s="96">
        <f>'2'!I41</f>
        <v>0.46143429972955374</v>
      </c>
      <c r="E40" s="96">
        <f>'2'!K41</f>
        <v>0.88987637212645376</v>
      </c>
      <c r="F40" s="96">
        <f>'3'!D40</f>
        <v>0.54202887108532516</v>
      </c>
      <c r="G40" s="96">
        <f>'8'!F39</f>
        <v>0.51047975372396681</v>
      </c>
      <c r="H40" s="96">
        <f t="shared" si="22"/>
        <v>0.56495295238502308</v>
      </c>
      <c r="I40" s="96">
        <f t="shared" si="23"/>
        <v>0.61793815020179577</v>
      </c>
      <c r="J40" s="96">
        <f>'1'!S41</f>
        <v>0.6353513766208444</v>
      </c>
      <c r="K40" s="96">
        <f>'1'!U41</f>
        <v>0.70903457682433357</v>
      </c>
      <c r="L40" s="96">
        <f>'2'!S41</f>
        <v>0.57086131853777322</v>
      </c>
      <c r="M40" s="96">
        <f>'2'!U41</f>
        <v>0.89849331077209083</v>
      </c>
      <c r="N40" s="96">
        <f>'3'!G40</f>
        <v>0.53737571349341673</v>
      </c>
      <c r="O40" s="96">
        <f>'8'!K39</f>
        <v>0.51202386990686721</v>
      </c>
      <c r="P40" s="96">
        <f t="shared" si="24"/>
        <v>0.55271385354737312</v>
      </c>
      <c r="Q40" s="96">
        <f t="shared" si="25"/>
        <v>0.60021369281150272</v>
      </c>
      <c r="R40" s="96">
        <f>'1'!AC41</f>
        <v>0.6369303768893132</v>
      </c>
      <c r="S40" s="96">
        <f>'1'!AE41</f>
        <v>0.71033859015080647</v>
      </c>
      <c r="T40" s="96">
        <f>'2'!AC41</f>
        <v>8.3333333333333315E-2</v>
      </c>
      <c r="U40" s="96">
        <f>'2'!AE41</f>
        <v>8.3333333333333329E-2</v>
      </c>
      <c r="V40" s="96">
        <f>'3'!J40</f>
        <v>0.69550928937565104</v>
      </c>
      <c r="W40" s="96">
        <f>'8'!P39</f>
        <v>0.45543281215404385</v>
      </c>
      <c r="X40" s="96">
        <f t="shared" si="26"/>
        <v>0.55055296810766952</v>
      </c>
      <c r="Y40" s="96">
        <f t="shared" si="27"/>
        <v>0.56523461075996817</v>
      </c>
      <c r="Z40" s="96">
        <f>'1'!AM41</f>
        <v>0.74978670629112376</v>
      </c>
      <c r="AA40" s="96">
        <f>'1'!AO41</f>
        <v>0.79912464554171048</v>
      </c>
      <c r="AB40" s="96">
        <f>'2'!AM41</f>
        <v>0.32533166546414882</v>
      </c>
      <c r="AC40" s="96">
        <f>'2'!AO41</f>
        <v>0.87474912753682454</v>
      </c>
      <c r="AD40" s="96">
        <f>'3'!M40</f>
        <v>0.44059456679418291</v>
      </c>
      <c r="AE40" s="96">
        <f>'8'!U39</f>
        <v>0.45747342127676044</v>
      </c>
      <c r="AF40" s="96">
        <f t="shared" si="28"/>
        <v>0.49597036090534097</v>
      </c>
      <c r="AG40" s="96">
        <f t="shared" si="29"/>
        <v>0.56077969496272595</v>
      </c>
      <c r="AH40" s="96">
        <f>'1'!AW41</f>
        <v>0.62309511320324551</v>
      </c>
      <c r="AI40" s="96">
        <f>'1'!AY41</f>
        <v>0.69885046356976821</v>
      </c>
      <c r="AJ40" s="96">
        <f>'2'!AW41</f>
        <v>0.36698385619146623</v>
      </c>
      <c r="AK40" s="96">
        <f>'2'!AY41</f>
        <v>0.88013286920523348</v>
      </c>
      <c r="AL40" s="96">
        <f>'3'!P40</f>
        <v>0.62506656531154614</v>
      </c>
      <c r="AM40" s="96">
        <f>'8'!Z39</f>
        <v>0.47437574780720226</v>
      </c>
      <c r="AN40" s="96">
        <f t="shared" si="30"/>
        <v>0.55365675872657483</v>
      </c>
      <c r="AO40" s="96">
        <f t="shared" si="31"/>
        <v>0.62012273010125618</v>
      </c>
      <c r="AP40" s="96">
        <f>'1'!BG41</f>
        <v>0.62771248689580283</v>
      </c>
      <c r="AQ40" s="96">
        <f>'1'!BI41</f>
        <v>0.7027002156948865</v>
      </c>
      <c r="AR40" s="96">
        <f>'2'!BG41</f>
        <v>0.48622743131590335</v>
      </c>
      <c r="AS40" s="96">
        <f>'2'!BI41</f>
        <v>0.89202944976308662</v>
      </c>
      <c r="AT40" s="96">
        <f>'3'!S40</f>
        <v>0.57852973798729068</v>
      </c>
      <c r="AU40" s="96">
        <f>'8'!AE39</f>
        <v>0.48679541614532063</v>
      </c>
      <c r="AV40" s="96">
        <f t="shared" si="32"/>
        <v>0.55161576054926342</v>
      </c>
      <c r="AW40" s="96">
        <f t="shared" si="33"/>
        <v>0.60719350815379847</v>
      </c>
      <c r="AX40" s="96">
        <f>'1'!BQ41</f>
        <v>0.80239270779722327</v>
      </c>
      <c r="AY40" s="96">
        <f>'1'!BS41</f>
        <v>0.83779623210391807</v>
      </c>
      <c r="AZ40" s="96">
        <f>'2'!BQ41</f>
        <v>0.48369206463441528</v>
      </c>
      <c r="BA40" s="96">
        <f>'2'!BS41</f>
        <v>0.89181544640113697</v>
      </c>
      <c r="BB40" s="96">
        <f>'3'!V40</f>
        <v>0.50309472808734168</v>
      </c>
      <c r="BC40" s="96">
        <f>'8'!AJ39</f>
        <v>0.45890870015261093</v>
      </c>
      <c r="BD40" s="96">
        <f t="shared" si="34"/>
        <v>0.54775824930360617</v>
      </c>
      <c r="BE40" s="96">
        <f t="shared" si="35"/>
        <v>0.59565129234161729</v>
      </c>
      <c r="BF40" s="96">
        <f>'1'!CA41</f>
        <v>0.70068365592331694</v>
      </c>
      <c r="BG40" s="96">
        <f>'1'!CC41</f>
        <v>0.76152566569842706</v>
      </c>
      <c r="BH40" s="96">
        <f>'2'!CA41</f>
        <v>0.46741842428213959</v>
      </c>
      <c r="BI40" s="96">
        <f>'2'!CC41</f>
        <v>0.89040869997558614</v>
      </c>
      <c r="BJ40" s="96">
        <f>'3'!Y40</f>
        <v>0.55909173676692414</v>
      </c>
      <c r="BK40" s="96">
        <f>'8'!AO39</f>
        <v>0.50237315777836256</v>
      </c>
      <c r="BL40" s="96">
        <f t="shared" si="36"/>
        <v>0.56122721565315581</v>
      </c>
      <c r="BM40" s="96">
        <f t="shared" si="37"/>
        <v>0.61569464517752248</v>
      </c>
      <c r="BN40" s="96">
        <f>'1'!CK41</f>
        <v>0.65401889228329235</v>
      </c>
      <c r="BO40" s="96">
        <f>'1'!CM41</f>
        <v>0.72433598840338453</v>
      </c>
      <c r="BP40" s="96">
        <f>'2'!CK41</f>
        <v>0.3708734648042199</v>
      </c>
      <c r="BQ40" s="96">
        <f>'2'!CM41</f>
        <v>0.88059457163726895</v>
      </c>
      <c r="BR40" s="96">
        <f>'3'!AB40</f>
        <v>0.6605094991317777</v>
      </c>
      <c r="BS40" s="96">
        <f>'8'!AT39</f>
        <v>0.60980060249924517</v>
      </c>
      <c r="BT40" s="96">
        <f t="shared" si="38"/>
        <v>0.61503510533956507</v>
      </c>
      <c r="BU40" s="96">
        <f t="shared" si="39"/>
        <v>0.68007063524688849</v>
      </c>
      <c r="BV40" s="96">
        <f>'1'!CU41</f>
        <v>0.84023963760886555</v>
      </c>
      <c r="BW40" s="96">
        <f>'1'!CW41</f>
        <v>0.86466120949408598</v>
      </c>
      <c r="BX40" s="96">
        <f>'2'!CU41</f>
        <v>0.38475830894350499</v>
      </c>
      <c r="BY40" s="96">
        <f>'2'!CW41</f>
        <v>0.88219325538092264</v>
      </c>
      <c r="BZ40" s="96">
        <f>'3'!AE40</f>
        <v>0.71393571991993632</v>
      </c>
      <c r="CA40" s="96">
        <f>'8'!AY39</f>
        <v>0.60877487355811921</v>
      </c>
      <c r="CB40" s="96">
        <f t="shared" si="40"/>
        <v>0.67473050845153393</v>
      </c>
      <c r="CC40" s="96">
        <f t="shared" si="41"/>
        <v>0.72935831747231972</v>
      </c>
      <c r="CD40" s="96">
        <f>'1'!DE41</f>
        <v>0.76173729123984113</v>
      </c>
      <c r="CE40" s="96">
        <f>'1'!DG41</f>
        <v>0.80805115433753949</v>
      </c>
      <c r="CF40" s="96">
        <f>'2'!DE41</f>
        <v>0.50267935060316316</v>
      </c>
      <c r="CG40" s="96">
        <f>'2'!DG41</f>
        <v>0.8933862206438653</v>
      </c>
      <c r="CH40" s="96">
        <f>'3'!AH40</f>
        <v>0.46563615492233412</v>
      </c>
      <c r="CI40" s="96">
        <f>'8'!BD39</f>
        <v>0.58206863073328341</v>
      </c>
      <c r="CJ40" s="96">
        <f t="shared" si="42"/>
        <v>0.56349044449720331</v>
      </c>
      <c r="CK40" s="96">
        <f t="shared" si="43"/>
        <v>0.61182390412081311</v>
      </c>
    </row>
    <row r="41" spans="1:89">
      <c r="A41" s="1">
        <v>2017</v>
      </c>
      <c r="B41" s="96">
        <f>'1'!I42</f>
        <v>0.7617917653155315</v>
      </c>
      <c r="C41" s="96">
        <f>'1'!K42</f>
        <v>0.80809164938862255</v>
      </c>
      <c r="D41" s="96">
        <f>'2'!I42</f>
        <v>0.4771426112389654</v>
      </c>
      <c r="E41" s="96">
        <f>'2'!K42</f>
        <v>0.89125629019130559</v>
      </c>
      <c r="F41" s="96">
        <f>'3'!D41</f>
        <v>0.54817151473391246</v>
      </c>
      <c r="G41" s="96">
        <f>'8'!F40</f>
        <v>0.53721515741804893</v>
      </c>
      <c r="H41" s="96">
        <f t="shared" ref="H41:H42" si="44">SUM(0.2*B41,0.1*D41,0.4*F41,0.3*G41)</f>
        <v>0.58050576730598258</v>
      </c>
      <c r="I41" s="96">
        <f t="shared" ref="I41:I42" si="45">SUM(0.2*C41,0.1*E41,0.4*F41,0.3*G41)</f>
        <v>0.63117711201583471</v>
      </c>
      <c r="J41" s="96">
        <f>'1'!S42</f>
        <v>0.64165542828914002</v>
      </c>
      <c r="K41" s="96">
        <f>'1'!U42</f>
        <v>0.71422993553238912</v>
      </c>
      <c r="L41" s="96">
        <f>'2'!S42</f>
        <v>0.58432928548393448</v>
      </c>
      <c r="M41" s="96">
        <f>'2'!U42</f>
        <v>0.89941709887373378</v>
      </c>
      <c r="N41" s="96">
        <f>'3'!G41</f>
        <v>0.53838353316580456</v>
      </c>
      <c r="O41" s="96">
        <f>'8'!K40</f>
        <v>0.50331067486490366</v>
      </c>
      <c r="P41" s="96">
        <f t="shared" ref="P41:P42" si="46">SUM(0.2*J41,0.1*L41,0.4*N41,0.3*O41)</f>
        <v>0.55311062993201443</v>
      </c>
      <c r="Q41" s="96">
        <f t="shared" ref="Q41:Q42" si="47">SUM(0.2*K41,0.1*M41,0.4*N41,0.3*O41)</f>
        <v>0.59913431271964412</v>
      </c>
      <c r="R41" s="96">
        <f>'1'!AC42</f>
        <v>0.64226592201650146</v>
      </c>
      <c r="S41" s="96">
        <f>'1'!AE42</f>
        <v>0.71473153233820641</v>
      </c>
      <c r="T41" s="96">
        <f>'2'!AC42</f>
        <v>8.3333333333333315E-2</v>
      </c>
      <c r="U41" s="96">
        <f>'2'!AE42</f>
        <v>8.3333333333333329E-2</v>
      </c>
      <c r="V41" s="96">
        <f>'3'!J41</f>
        <v>0.67528275215882261</v>
      </c>
      <c r="W41" s="96">
        <f>'8'!P40</f>
        <v>0.44683916236457877</v>
      </c>
      <c r="X41" s="96">
        <f t="shared" ref="X41:X42" si="48">SUM(0.2*R41,0.1*T41,0.4*V41,0.3*W41)</f>
        <v>0.5409513673095363</v>
      </c>
      <c r="Y41" s="96">
        <f t="shared" ref="Y41:Y42" si="49">SUM(0.2*S41,0.1*U41,0.4*V41,0.3*W41)</f>
        <v>0.55544448937387736</v>
      </c>
      <c r="Z41" s="96">
        <f>'1'!AM42</f>
        <v>0.76075626876867486</v>
      </c>
      <c r="AA41" s="96">
        <f>'1'!AO42</f>
        <v>0.80732157953289274</v>
      </c>
      <c r="AB41" s="96">
        <f>'2'!AM42</f>
        <v>0.32682763262724052</v>
      </c>
      <c r="AC41" s="96">
        <f>'2'!AO42</f>
        <v>0.87495804340665984</v>
      </c>
      <c r="AD41" s="96">
        <f>'3'!M41</f>
        <v>0.39603478098669648</v>
      </c>
      <c r="AE41" s="96">
        <f>'8'!U40</f>
        <v>0.47915479165684055</v>
      </c>
      <c r="AF41" s="96">
        <f t="shared" ref="AF41:AF42" si="50">SUM(0.2*Z41,0.1*AB41,0.4*AD41,0.3*AE41)</f>
        <v>0.48699436690818976</v>
      </c>
      <c r="AG41" s="96">
        <f t="shared" ref="AG41:AG42" si="51">SUM(0.2*AA41,0.1*AC41,0.4*AD41,0.3*AE41)</f>
        <v>0.55112047013897536</v>
      </c>
      <c r="AH41" s="96">
        <f>'1'!AW42</f>
        <v>0.63833752843804559</v>
      </c>
      <c r="AI41" s="96">
        <f>'1'!AY42</f>
        <v>0.71149915244998774</v>
      </c>
      <c r="AJ41" s="96">
        <f>'2'!AW42</f>
        <v>0.36765388050274028</v>
      </c>
      <c r="AK41" s="96">
        <f>'2'!AY42</f>
        <v>0.88021285174419905</v>
      </c>
      <c r="AL41" s="96">
        <f>'3'!P41</f>
        <v>0.58022271599434583</v>
      </c>
      <c r="AM41" s="96">
        <f>'8'!Z40</f>
        <v>0.48968124858552631</v>
      </c>
      <c r="AN41" s="96">
        <f t="shared" ref="AN41:AN42" si="52">SUM(0.2*AH41,0.1*AJ41,0.4*AL41,0.3*AM41)</f>
        <v>0.54342635471127942</v>
      </c>
      <c r="AO41" s="96">
        <f t="shared" ref="AO41:AO42" si="53">SUM(0.2*AI41,0.1*AK41,0.4*AL41,0.3*AM41)</f>
        <v>0.60931457663781374</v>
      </c>
      <c r="AP41" s="96">
        <f>'1'!BG42</f>
        <v>0.64723135411426747</v>
      </c>
      <c r="AQ41" s="96">
        <f>'1'!BI42</f>
        <v>0.71880129278195626</v>
      </c>
      <c r="AR41" s="96">
        <f>'2'!BG42</f>
        <v>0.49274373626788426</v>
      </c>
      <c r="AS41" s="96">
        <f>'2'!BI42</f>
        <v>0.89257335406770544</v>
      </c>
      <c r="AT41" s="96">
        <f>'3'!S41</f>
        <v>0.53529641961596086</v>
      </c>
      <c r="AU41" s="96">
        <f>'8'!AE40</f>
        <v>0.50940646913482257</v>
      </c>
      <c r="AV41" s="96">
        <f t="shared" ref="AV41:AV42" si="54">SUM(0.2*AP41,0.1*AR41,0.4*AT41,0.3*AU41)</f>
        <v>0.54566115303647311</v>
      </c>
      <c r="AW41" s="96">
        <f t="shared" ref="AW41:AW42" si="55">SUM(0.2*AQ41,0.1*AS41,0.4*AT41,0.3*AU41)</f>
        <v>0.59995810254999293</v>
      </c>
      <c r="AX41" s="96">
        <f>'1'!BQ42</f>
        <v>0.82206590807585311</v>
      </c>
      <c r="AY41" s="96">
        <f>'1'!BS42</f>
        <v>0.85185718120408016</v>
      </c>
      <c r="AZ41" s="96">
        <f>'2'!BQ42</f>
        <v>0.48658651030793443</v>
      </c>
      <c r="BA41" s="96">
        <f>'2'!BS42</f>
        <v>0.89205964971662954</v>
      </c>
      <c r="BB41" s="96">
        <f>'3'!V41</f>
        <v>0.51298132354255366</v>
      </c>
      <c r="BC41" s="96">
        <f>'8'!AJ40</f>
        <v>0.49825392797805451</v>
      </c>
      <c r="BD41" s="96">
        <f t="shared" ref="BD41:BD42" si="56">SUM(0.2*AX41,0.1*AZ41,0.4*BB41,0.3*BC41)</f>
        <v>0.56774054045640188</v>
      </c>
      <c r="BE41" s="96">
        <f t="shared" ref="BE41:BE42" si="57">SUM(0.2*AY41,0.1*BA41,0.4*BB41,0.3*BC41)</f>
        <v>0.61424610902291688</v>
      </c>
      <c r="BF41" s="96">
        <f>'1'!CA42</f>
        <v>0.70670378585374505</v>
      </c>
      <c r="BG41" s="96">
        <f>'1'!CC42</f>
        <v>0.76621750283948475</v>
      </c>
      <c r="BH41" s="96">
        <f>'2'!CA42</f>
        <v>0.47145670915613475</v>
      </c>
      <c r="BI41" s="96">
        <f>'2'!CC42</f>
        <v>0.89076326589665134</v>
      </c>
      <c r="BJ41" s="96">
        <f>'3'!Y41</f>
        <v>0.51657039640667057</v>
      </c>
      <c r="BK41" s="96">
        <f>'8'!AO40</f>
        <v>0.55740059247220497</v>
      </c>
      <c r="BL41" s="96">
        <f t="shared" ref="BL41:BL42" si="58">SUM(0.2*BF41,0.1*BH41,0.4*BJ41,0.3*BK41)</f>
        <v>0.56233476439069219</v>
      </c>
      <c r="BM41" s="96">
        <f t="shared" ref="BM41:BM42" si="59">SUM(0.2*BG41,0.1*BI41,0.4*BJ41,0.3*BK41)</f>
        <v>0.61616816346189185</v>
      </c>
      <c r="BN41" s="96">
        <f>'1'!CK42</f>
        <v>0.65568876828212941</v>
      </c>
      <c r="BO41" s="96">
        <f>'1'!CM42</f>
        <v>0.72569263328563272</v>
      </c>
      <c r="BP41" s="96">
        <f>'2'!CK42</f>
        <v>0.37554333200007456</v>
      </c>
      <c r="BQ41" s="96">
        <f>'2'!CM42</f>
        <v>0.88114071128670146</v>
      </c>
      <c r="BR41" s="96">
        <f>'3'!AB41</f>
        <v>0.56114196036575481</v>
      </c>
      <c r="BS41" s="96">
        <f>'8'!AT40</f>
        <v>0.61870219115936487</v>
      </c>
      <c r="BT41" s="96">
        <f t="shared" ref="BT41:BT42" si="60">SUM(0.2*BN41,0.1*BP41,0.4*BR41,0.3*BS41)</f>
        <v>0.57875952835054467</v>
      </c>
      <c r="BU41" s="96">
        <f t="shared" ref="BU41:BU42" si="61">SUM(0.2*BO41,0.1*BQ41,0.4*BR41,0.3*BS41)</f>
        <v>0.64332003927990811</v>
      </c>
      <c r="BV41" s="96">
        <f>'1'!CU42</f>
        <v>0.84740496617962913</v>
      </c>
      <c r="BW41" s="96">
        <f>'1'!CW42</f>
        <v>0.86966164172892946</v>
      </c>
      <c r="BX41" s="96">
        <f>'2'!CU42</f>
        <v>0.3733965551204938</v>
      </c>
      <c r="BY41" s="96">
        <f>'2'!CW42</f>
        <v>0.88089073851861177</v>
      </c>
      <c r="BZ41" s="96">
        <f>'3'!AE41</f>
        <v>0.76696861046078713</v>
      </c>
      <c r="CA41" s="96">
        <f>'8'!AY40</f>
        <v>0.62118200210994678</v>
      </c>
      <c r="CB41" s="96">
        <f t="shared" ref="CB41:CB42" si="62">SUM(0.2*BV41,0.1*BX41,0.4*BZ41,0.3*CA41)</f>
        <v>0.69996269356527407</v>
      </c>
      <c r="CC41" s="96">
        <f t="shared" ref="CC41:CC42" si="63">SUM(0.2*BW41,0.1*BY41,0.4*BZ41,0.3*CA41)</f>
        <v>0.75516344701494598</v>
      </c>
      <c r="CD41" s="96">
        <f>'1'!DE42</f>
        <v>0.78654863165528377</v>
      </c>
      <c r="CE41" s="96">
        <f>'1'!DG42</f>
        <v>0.82631632914283148</v>
      </c>
      <c r="CF41" s="96">
        <f>'2'!DE42</f>
        <v>0.51090442887730836</v>
      </c>
      <c r="CG41" s="96">
        <f>'2'!DG42</f>
        <v>0.89404470191177321</v>
      </c>
      <c r="CH41" s="96">
        <f>'3'!AH41</f>
        <v>0.58417267292382113</v>
      </c>
      <c r="CI41" s="96">
        <f>'8'!BD40</f>
        <v>0.60194437845108539</v>
      </c>
      <c r="CJ41" s="96">
        <f t="shared" ref="CJ41:CJ42" si="64">SUM(0.2*CD41,0.1*CF41,0.4*CH41,0.3*CI41)</f>
        <v>0.62265255192364166</v>
      </c>
      <c r="CK41" s="96">
        <f t="shared" ref="CK41:CK42" si="65">SUM(0.2*CE41,0.1*CG41,0.4*CH41,0.3*CI41)</f>
        <v>0.66892011872459767</v>
      </c>
    </row>
    <row r="42" spans="1:89" s="89" customFormat="1">
      <c r="A42" s="89">
        <v>2018</v>
      </c>
      <c r="B42" s="96">
        <f>'1'!I43</f>
        <v>0.76440342409511886</v>
      </c>
      <c r="C42" s="96">
        <f>'1'!K43</f>
        <v>0.81003105535082986</v>
      </c>
      <c r="D42" s="96">
        <f>'2'!I43</f>
        <v>0.48283190913617491</v>
      </c>
      <c r="E42" s="96">
        <f>'2'!K43</f>
        <v>0.89174253503099499</v>
      </c>
      <c r="F42" s="96">
        <f>'3'!D42</f>
        <v>0.57870761058243958</v>
      </c>
      <c r="G42" s="96">
        <f>'8'!F41</f>
        <v>0.54843571450410611</v>
      </c>
      <c r="H42" s="96">
        <f t="shared" si="44"/>
        <v>0.59717763431684889</v>
      </c>
      <c r="I42" s="96">
        <f t="shared" si="45"/>
        <v>0.6471942231574731</v>
      </c>
      <c r="J42" s="96">
        <f>'1'!S43</f>
        <v>0.6534019021981553</v>
      </c>
      <c r="K42" s="96">
        <f>'1'!U43</f>
        <v>0.72383423344084896</v>
      </c>
      <c r="L42" s="96">
        <f>'2'!S43</f>
        <v>0.59027650388887609</v>
      </c>
      <c r="M42" s="96">
        <f>'2'!U43</f>
        <v>0.89981714978525296</v>
      </c>
      <c r="N42" s="96">
        <f>'3'!G42</f>
        <v>0.53879014196618735</v>
      </c>
      <c r="O42" s="96">
        <f>'8'!K41</f>
        <v>0.50162536592626472</v>
      </c>
      <c r="P42" s="96">
        <f t="shared" si="46"/>
        <v>0.55571169739287307</v>
      </c>
      <c r="Q42" s="96">
        <f t="shared" si="47"/>
        <v>0.60075222823104946</v>
      </c>
      <c r="R42" s="96">
        <f>'1'!AC43</f>
        <v>0.64620148117178478</v>
      </c>
      <c r="S42" s="96">
        <f>'1'!AE43</f>
        <v>0.71795864423782318</v>
      </c>
      <c r="T42" s="96">
        <f>'2'!AC43</f>
        <v>8.3333333333333315E-2</v>
      </c>
      <c r="U42" s="96">
        <f>'2'!AE43</f>
        <v>8.3333333333333329E-2</v>
      </c>
      <c r="V42" s="96">
        <f>'3'!J42</f>
        <v>0.62431887774530703</v>
      </c>
      <c r="W42" s="96">
        <f>'8'!P41</f>
        <v>0.46162321326997896</v>
      </c>
      <c r="X42" s="96">
        <f t="shared" si="48"/>
        <v>0.52578814464680679</v>
      </c>
      <c r="Y42" s="96">
        <f t="shared" si="49"/>
        <v>0.54013957726001449</v>
      </c>
      <c r="Z42" s="96">
        <f>'1'!AM43</f>
        <v>0.75294968259467854</v>
      </c>
      <c r="AA42" s="96">
        <f>'1'!AO43</f>
        <v>0.80149553926733363</v>
      </c>
      <c r="AB42" s="96">
        <f>'2'!AM43</f>
        <v>0.33156217442701141</v>
      </c>
      <c r="AC42" s="96">
        <f>'2'!AO43</f>
        <v>0.87561087530853332</v>
      </c>
      <c r="AD42" s="96">
        <f>'3'!M42</f>
        <v>0.50509149988353896</v>
      </c>
      <c r="AE42" s="96">
        <f>'8'!U41</f>
        <v>0.47576060397344988</v>
      </c>
      <c r="AF42" s="96">
        <f t="shared" si="50"/>
        <v>0.52851093510708735</v>
      </c>
      <c r="AG42" s="96">
        <f t="shared" si="51"/>
        <v>0.59262497652977064</v>
      </c>
      <c r="AH42" s="96">
        <f>'1'!AW43</f>
        <v>0.63593594581010848</v>
      </c>
      <c r="AI42" s="96">
        <f>'1'!AY43</f>
        <v>0.70951755378407577</v>
      </c>
      <c r="AJ42" s="96">
        <f>'2'!AW43</f>
        <v>0.37120916327913184</v>
      </c>
      <c r="AK42" s="96">
        <f>'2'!AY43</f>
        <v>0.88063412634245586</v>
      </c>
      <c r="AL42" s="96">
        <f>'3'!P42</f>
        <v>0.63770583482728294</v>
      </c>
      <c r="AM42" s="96">
        <f>'8'!Z41</f>
        <v>0.49642251736306042</v>
      </c>
      <c r="AN42" s="96">
        <f t="shared" si="52"/>
        <v>0.56831719462976626</v>
      </c>
      <c r="AO42" s="96">
        <f t="shared" si="53"/>
        <v>0.63397601253089197</v>
      </c>
      <c r="AP42" s="96">
        <f>'1'!BG43</f>
        <v>0.65730595697341332</v>
      </c>
      <c r="AQ42" s="96">
        <f>'1'!BI43</f>
        <v>0.72700460065476791</v>
      </c>
      <c r="AR42" s="96">
        <f>'2'!BG43</f>
        <v>0.49832502226499836</v>
      </c>
      <c r="AS42" s="96">
        <f>'2'!BI43</f>
        <v>0.8930323749744189</v>
      </c>
      <c r="AT42" s="96">
        <f>'3'!S42</f>
        <v>0.58866581269816176</v>
      </c>
      <c r="AU42" s="96">
        <f>'8'!AE41</f>
        <v>0.5298395883112178</v>
      </c>
      <c r="AV42" s="96">
        <f t="shared" si="54"/>
        <v>0.5757118951938125</v>
      </c>
      <c r="AW42" s="96">
        <f t="shared" si="55"/>
        <v>0.62912235920102555</v>
      </c>
      <c r="AX42" s="96">
        <f>'1'!BQ43</f>
        <v>0.82696960154942167</v>
      </c>
      <c r="AY42" s="96">
        <f>'1'!BS43</f>
        <v>0.85532930969178234</v>
      </c>
      <c r="AZ42" s="96">
        <f>'2'!BQ43</f>
        <v>0.49554042408980059</v>
      </c>
      <c r="BA42" s="96">
        <f>'2'!BS43</f>
        <v>0.89280413856385454</v>
      </c>
      <c r="BB42" s="96">
        <f>'3'!V42</f>
        <v>0.54176761367806803</v>
      </c>
      <c r="BC42" s="96">
        <f>'8'!AJ41</f>
        <v>0.51109149434177892</v>
      </c>
      <c r="BD42" s="96">
        <f t="shared" si="56"/>
        <v>0.58498245649262526</v>
      </c>
      <c r="BE42" s="96">
        <f t="shared" si="57"/>
        <v>0.63038076956850286</v>
      </c>
      <c r="BF42" s="96">
        <f>'1'!CA43</f>
        <v>0.70229590602504921</v>
      </c>
      <c r="BG42" s="96">
        <f>'1'!CC43</f>
        <v>0.76278449547456295</v>
      </c>
      <c r="BH42" s="96">
        <f>'2'!CA43</f>
        <v>0.47745272523754173</v>
      </c>
      <c r="BI42" s="96">
        <f>'2'!CC43</f>
        <v>0.89128297506362031</v>
      </c>
      <c r="BJ42" s="96">
        <f>'3'!Y42</f>
        <v>0.53159294113919009</v>
      </c>
      <c r="BK42" s="96">
        <f>'8'!AO41</f>
        <v>0.53466396142686901</v>
      </c>
      <c r="BL42" s="96">
        <f t="shared" si="58"/>
        <v>0.56124081861250075</v>
      </c>
      <c r="BM42" s="96">
        <f t="shared" si="59"/>
        <v>0.61472156148501134</v>
      </c>
      <c r="BN42" s="96">
        <f>'1'!CK43</f>
        <v>0.64730816321342666</v>
      </c>
      <c r="BO42" s="96">
        <f>'1'!CM43</f>
        <v>0.71886410805818057</v>
      </c>
      <c r="BP42" s="96">
        <f>'2'!CK43</f>
        <v>0.38153555602774242</v>
      </c>
      <c r="BQ42" s="96">
        <f>'2'!CM43</f>
        <v>0.88182885358631613</v>
      </c>
      <c r="BR42" s="96">
        <f>'3'!AB42</f>
        <v>0.53069476330476506</v>
      </c>
      <c r="BS42" s="96">
        <f>'8'!AT41</f>
        <v>0.62106314283393105</v>
      </c>
      <c r="BT42" s="96">
        <f t="shared" si="60"/>
        <v>0.56621203641754492</v>
      </c>
      <c r="BU42" s="96">
        <f t="shared" si="61"/>
        <v>0.63055255514235309</v>
      </c>
      <c r="BV42" s="96">
        <f>'1'!CU43</f>
        <v>0.83525452451691362</v>
      </c>
      <c r="BW42" s="96">
        <f>'1'!CW43</f>
        <v>0.86116643456874165</v>
      </c>
      <c r="BX42" s="96">
        <f>'2'!CU43</f>
        <v>0.37042045810660185</v>
      </c>
      <c r="BY42" s="96">
        <f>'2'!CW43</f>
        <v>0.88054112146244889</v>
      </c>
      <c r="BZ42" s="96">
        <f>'3'!AE42</f>
        <v>0.72407730860623698</v>
      </c>
      <c r="CA42" s="96">
        <f>'8'!AY41</f>
        <v>0.6233697646365377</v>
      </c>
      <c r="CB42" s="96">
        <f t="shared" si="62"/>
        <v>0.68073480354749905</v>
      </c>
      <c r="CC42" s="96">
        <f t="shared" si="63"/>
        <v>0.73692925189344927</v>
      </c>
      <c r="CD42" s="96">
        <f>'1'!DE43</f>
        <v>0.78470653971012716</v>
      </c>
      <c r="CE42" s="96">
        <f>'1'!DG43</f>
        <v>0.82497244189090346</v>
      </c>
      <c r="CF42" s="96">
        <f>'2'!DE43</f>
        <v>0.51854413747621153</v>
      </c>
      <c r="CG42" s="96">
        <f>'2'!DG43</f>
        <v>0.89464507021871076</v>
      </c>
      <c r="CH42" s="96">
        <f>'3'!AH42</f>
        <v>0.63768666719840905</v>
      </c>
      <c r="CI42" s="96">
        <f>'8'!BD41</f>
        <v>0.61454942787989519</v>
      </c>
      <c r="CJ42" s="96">
        <f t="shared" si="64"/>
        <v>0.64823521693297881</v>
      </c>
      <c r="CK42" s="96">
        <f t="shared" si="65"/>
        <v>0.69389849064338405</v>
      </c>
    </row>
    <row r="43" spans="1:89" s="89" customFormat="1">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c r="CB43" s="96"/>
      <c r="CC43" s="96"/>
      <c r="CD43" s="96"/>
      <c r="CE43" s="96"/>
      <c r="CF43" s="96"/>
      <c r="CG43" s="96"/>
      <c r="CH43" s="96"/>
      <c r="CI43" s="96"/>
      <c r="CJ43" s="96"/>
      <c r="CK43" s="96"/>
    </row>
    <row r="44" spans="1:89" s="23" customFormat="1">
      <c r="B44" s="23" t="s">
        <v>616</v>
      </c>
      <c r="R44" s="23" t="s">
        <v>616</v>
      </c>
      <c r="AH44" s="23" t="s">
        <v>616</v>
      </c>
      <c r="AX44" s="23" t="s">
        <v>616</v>
      </c>
      <c r="BN44" s="23" t="s">
        <v>616</v>
      </c>
      <c r="CD44" s="23" t="s">
        <v>616</v>
      </c>
    </row>
    <row r="45" spans="1:89">
      <c r="A45" s="89" t="s">
        <v>989</v>
      </c>
      <c r="B45" s="96">
        <f>B42-B5</f>
        <v>0.51213622430075278</v>
      </c>
      <c r="C45" s="96">
        <f t="shared" ref="C45:BN45" si="66">C42-C5</f>
        <v>0.48749893102208808</v>
      </c>
      <c r="D45" s="96">
        <f t="shared" si="66"/>
        <v>4.9652853508369343E-2</v>
      </c>
      <c r="E45" s="96">
        <f t="shared" si="66"/>
        <v>4.4991478349672986E-3</v>
      </c>
      <c r="F45" s="96">
        <f t="shared" si="66"/>
        <v>-4.2771007166097608E-2</v>
      </c>
      <c r="G45" s="96">
        <f t="shared" si="66"/>
        <v>-7.6445351766365577E-2</v>
      </c>
      <c r="H45" s="96">
        <f t="shared" si="66"/>
        <v>6.7350521814638742E-2</v>
      </c>
      <c r="I45" s="96">
        <f t="shared" si="66"/>
        <v>5.7907692591565585E-2</v>
      </c>
      <c r="J45" s="96">
        <f t="shared" si="66"/>
        <v>0.57006856886482205</v>
      </c>
      <c r="K45" s="96">
        <f t="shared" si="66"/>
        <v>0.64050090010751615</v>
      </c>
      <c r="L45" s="96">
        <f t="shared" si="66"/>
        <v>0.22419461432036192</v>
      </c>
      <c r="M45" s="96">
        <f t="shared" si="66"/>
        <v>1.9792249544080986E-2</v>
      </c>
      <c r="N45" s="96">
        <f t="shared" si="66"/>
        <v>0.16088212383869677</v>
      </c>
      <c r="O45" s="96">
        <f t="shared" si="66"/>
        <v>0.1262416298272962</v>
      </c>
      <c r="P45" s="96">
        <f t="shared" si="66"/>
        <v>0.23865851368866819</v>
      </c>
      <c r="Q45" s="96">
        <f t="shared" si="66"/>
        <v>0.23230474345957891</v>
      </c>
      <c r="R45" s="96">
        <f t="shared" si="66"/>
        <v>0.45053000170314605</v>
      </c>
      <c r="S45" s="96">
        <f t="shared" si="66"/>
        <v>0.46895054040625067</v>
      </c>
      <c r="T45" s="96">
        <f t="shared" si="66"/>
        <v>-0.22074951254894354</v>
      </c>
      <c r="U45" s="96">
        <f t="shared" si="66"/>
        <v>-0.78830030274889928</v>
      </c>
      <c r="V45" s="96">
        <f t="shared" si="66"/>
        <v>0.20606911497378466</v>
      </c>
      <c r="W45" s="96">
        <f t="shared" si="66"/>
        <v>6.907268054753174E-2</v>
      </c>
      <c r="X45" s="96">
        <f t="shared" si="66"/>
        <v>0.17118049923950823</v>
      </c>
      <c r="Y45" s="96">
        <f t="shared" si="66"/>
        <v>0.11810952796013363</v>
      </c>
      <c r="Z45" s="96">
        <f t="shared" si="66"/>
        <v>0.48901421077977925</v>
      </c>
      <c r="AA45" s="96">
        <f t="shared" si="66"/>
        <v>0.46449804567600145</v>
      </c>
      <c r="AB45" s="96">
        <f t="shared" si="66"/>
        <v>1.2478174066598569E-3</v>
      </c>
      <c r="AC45" s="96">
        <f t="shared" si="66"/>
        <v>1.7084147420765028E-4</v>
      </c>
      <c r="AD45" s="96">
        <f t="shared" si="66"/>
        <v>-1.2495981174642568E-2</v>
      </c>
      <c r="AE45" s="96">
        <f t="shared" si="66"/>
        <v>-8.207106661367769E-2</v>
      </c>
      <c r="AF45" s="96">
        <f t="shared" si="66"/>
        <v>6.8307911442661462E-2</v>
      </c>
      <c r="AG45" s="96">
        <f t="shared" si="66"/>
        <v>6.3296980828660754E-2</v>
      </c>
      <c r="AH45" s="96">
        <f t="shared" si="66"/>
        <v>0.50923836016610935</v>
      </c>
      <c r="AI45" s="96">
        <f t="shared" si="66"/>
        <v>0.55871033513768698</v>
      </c>
      <c r="AJ45" s="96">
        <f t="shared" si="66"/>
        <v>-9.7477464197868735E-3</v>
      </c>
      <c r="AK45" s="96">
        <f t="shared" si="66"/>
        <v>-1.128881960104744E-3</v>
      </c>
      <c r="AL45" s="96">
        <f t="shared" si="66"/>
        <v>0.30880344212504357</v>
      </c>
      <c r="AM45" s="96">
        <f t="shared" si="66"/>
        <v>-9.9670260323403426E-4</v>
      </c>
      <c r="AN45" s="96">
        <f t="shared" si="66"/>
        <v>0.22409526346029052</v>
      </c>
      <c r="AO45" s="96">
        <f t="shared" si="66"/>
        <v>0.23485154490057414</v>
      </c>
      <c r="AP45" s="96">
        <f t="shared" si="66"/>
        <v>0.48879603556867096</v>
      </c>
      <c r="AQ45" s="96">
        <f t="shared" si="66"/>
        <v>0.51544634715111248</v>
      </c>
      <c r="AR45" s="96">
        <f t="shared" si="66"/>
        <v>0.11370093418813998</v>
      </c>
      <c r="AS45" s="96">
        <f t="shared" si="66"/>
        <v>1.0854218244908731E-2</v>
      </c>
      <c r="AT45" s="96">
        <f t="shared" si="66"/>
        <v>8.7680086437528226E-3</v>
      </c>
      <c r="AU45" s="96">
        <f t="shared" si="66"/>
        <v>-3.5416945460816196E-2</v>
      </c>
      <c r="AV45" s="96">
        <f t="shared" si="66"/>
        <v>0.10201142035180444</v>
      </c>
      <c r="AW45" s="96">
        <f t="shared" si="66"/>
        <v>9.7056811073969684E-2</v>
      </c>
      <c r="AX45" s="96">
        <f t="shared" si="66"/>
        <v>0.57010263311208953</v>
      </c>
      <c r="AY45" s="96">
        <f t="shared" si="66"/>
        <v>0.52706802378711948</v>
      </c>
      <c r="AZ45" s="96">
        <f t="shared" si="66"/>
        <v>7.8244321939883121E-2</v>
      </c>
      <c r="BA45" s="96">
        <f t="shared" si="66"/>
        <v>7.1358419428985131E-3</v>
      </c>
      <c r="BB45" s="96">
        <f t="shared" si="66"/>
        <v>-0.2036679099593468</v>
      </c>
      <c r="BC45" s="96">
        <f t="shared" si="66"/>
        <v>-0.16216771616830472</v>
      </c>
      <c r="BD45" s="96">
        <f t="shared" si="66"/>
        <v>-8.27252001782397E-3</v>
      </c>
      <c r="BE45" s="96">
        <f t="shared" si="66"/>
        <v>-2.399028988251628E-2</v>
      </c>
      <c r="BF45" s="96">
        <f t="shared" si="66"/>
        <v>0.48443713210426098</v>
      </c>
      <c r="BG45" s="96">
        <f t="shared" si="66"/>
        <v>0.48426009062389819</v>
      </c>
      <c r="BH45" s="96">
        <f t="shared" si="66"/>
        <v>4.5356698984310828E-2</v>
      </c>
      <c r="BI45" s="96">
        <f t="shared" si="66"/>
        <v>4.1446962639765106E-3</v>
      </c>
      <c r="BJ45" s="96">
        <f t="shared" si="66"/>
        <v>5.3930880825091121E-2</v>
      </c>
      <c r="BK45" s="96">
        <f t="shared" si="66"/>
        <v>-6.6789443784716185E-2</v>
      </c>
      <c r="BL45" s="96">
        <f t="shared" si="66"/>
        <v>0.10295861551390489</v>
      </c>
      <c r="BM45" s="96">
        <f t="shared" si="66"/>
        <v>9.880200694579877E-2</v>
      </c>
      <c r="BN45" s="96">
        <f t="shared" si="66"/>
        <v>0.3670021352118028</v>
      </c>
      <c r="BO45" s="96">
        <f t="shared" ref="BO45:CK45" si="67">BO42-BO5</f>
        <v>0.36194165405523238</v>
      </c>
      <c r="BP45" s="96">
        <f t="shared" si="67"/>
        <v>-0.16015082070129955</v>
      </c>
      <c r="BQ45" s="96">
        <f t="shared" si="67"/>
        <v>-1.4572552448260168E-2</v>
      </c>
      <c r="BR45" s="96">
        <f t="shared" si="67"/>
        <v>0.18150574230652616</v>
      </c>
      <c r="BS45" s="96">
        <f t="shared" si="67"/>
        <v>-8.8675099174911454E-2</v>
      </c>
      <c r="BT45" s="96">
        <f t="shared" si="67"/>
        <v>0.10338511214236767</v>
      </c>
      <c r="BU45" s="96">
        <f t="shared" si="67"/>
        <v>0.11693084273635757</v>
      </c>
      <c r="BV45" s="96">
        <f t="shared" si="67"/>
        <v>0.42760669028348092</v>
      </c>
      <c r="BW45" s="96">
        <f t="shared" si="67"/>
        <v>0.36224077014679762</v>
      </c>
      <c r="BX45" s="96">
        <f t="shared" si="67"/>
        <v>-0.33942119576857466</v>
      </c>
      <c r="BY45" s="96">
        <f t="shared" si="67"/>
        <v>-2.6454814648366409E-2</v>
      </c>
      <c r="BZ45" s="96">
        <f t="shared" si="67"/>
        <v>3.2944877890425883E-2</v>
      </c>
      <c r="CA45" s="96">
        <f t="shared" si="67"/>
        <v>-8.135082244823999E-2</v>
      </c>
      <c r="CB45" s="96">
        <f t="shared" si="67"/>
        <v>4.0351922901537107E-2</v>
      </c>
      <c r="CC45" s="96">
        <f t="shared" si="67"/>
        <v>5.8575376986221173E-2</v>
      </c>
      <c r="CD45" s="96">
        <f t="shared" si="67"/>
        <v>0.46689004757788727</v>
      </c>
      <c r="CE45" s="96">
        <f t="shared" si="67"/>
        <v>0.42393511178956655</v>
      </c>
      <c r="CF45" s="96">
        <f t="shared" si="67"/>
        <v>7.3040574379243162E-2</v>
      </c>
      <c r="CG45" s="96">
        <f t="shared" si="67"/>
        <v>6.2279917734066048E-3</v>
      </c>
      <c r="CH45" s="96">
        <f t="shared" si="67"/>
        <v>-2.5825735450291765E-2</v>
      </c>
      <c r="CI45" s="96">
        <f t="shared" si="67"/>
        <v>2.2674667858835207E-2</v>
      </c>
      <c r="CJ45" s="96">
        <f t="shared" si="67"/>
        <v>9.7154173131035693E-2</v>
      </c>
      <c r="CK45" s="96">
        <f t="shared" si="67"/>
        <v>8.1881927712787794E-2</v>
      </c>
    </row>
    <row r="46" spans="1:89" s="89" customFormat="1">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row>
    <row r="47" spans="1:89">
      <c r="B47" s="1" t="s">
        <v>19</v>
      </c>
      <c r="R47" s="1" t="s">
        <v>290</v>
      </c>
      <c r="AH47" s="1" t="s">
        <v>290</v>
      </c>
      <c r="AX47" s="1" t="s">
        <v>290</v>
      </c>
      <c r="BN47" s="1" t="s">
        <v>290</v>
      </c>
      <c r="CD47" s="1" t="s">
        <v>290</v>
      </c>
    </row>
    <row r="48" spans="1:89">
      <c r="B48" s="89" t="s">
        <v>1235</v>
      </c>
    </row>
  </sheetData>
  <mergeCells count="11">
    <mergeCell ref="B2:I2"/>
    <mergeCell ref="J2:Q2"/>
    <mergeCell ref="AX2:BE2"/>
    <mergeCell ref="BF2:BM2"/>
    <mergeCell ref="BN2:BU2"/>
    <mergeCell ref="CD2:CK2"/>
    <mergeCell ref="R2:Y2"/>
    <mergeCell ref="Z2:AG2"/>
    <mergeCell ref="AH2:AO2"/>
    <mergeCell ref="AP2:AW2"/>
    <mergeCell ref="BV2:CC2"/>
  </mergeCells>
  <pageMargins left="0.70866141732283472" right="0.70866141732283472" top="0.74803149606299213" bottom="0.74803149606299213" header="0.31496062992125984" footer="0.31496062992125984"/>
  <pageSetup scale="76" orientation="landscape" r:id="rId1"/>
  <colBreaks count="5" manualBreakCount="5">
    <brk id="17" max="55" man="1"/>
    <brk id="33" max="55" man="1"/>
    <brk id="49" max="55" man="1"/>
    <brk id="65" max="55" man="1"/>
    <brk id="81" max="55" man="1"/>
  </colBreaks>
</worksheet>
</file>

<file path=xl/worksheets/sheet75.xml><?xml version="1.0" encoding="utf-8"?>
<worksheet xmlns="http://schemas.openxmlformats.org/spreadsheetml/2006/main" xmlns:r="http://schemas.openxmlformats.org/officeDocument/2006/relationships">
  <sheetPr>
    <pageSetUpPr fitToPage="1"/>
  </sheetPr>
  <dimension ref="A1:I51"/>
  <sheetViews>
    <sheetView view="pageBreakPreview" topLeftCell="A31" zoomScaleSheetLayoutView="100" workbookViewId="0">
      <selection activeCell="I24" sqref="I24"/>
    </sheetView>
  </sheetViews>
  <sheetFormatPr defaultRowHeight="12.75"/>
  <cols>
    <col min="1" max="1" width="15.625" customWidth="1"/>
    <col min="2" max="2" width="11.5" customWidth="1"/>
    <col min="3" max="3" width="11" customWidth="1"/>
    <col min="4" max="5" width="10.125" customWidth="1"/>
    <col min="6" max="6" width="8.875" customWidth="1"/>
    <col min="7" max="7" width="9.125" customWidth="1"/>
    <col min="8" max="8" width="11.25" customWidth="1"/>
    <col min="9" max="9" width="12.125" customWidth="1"/>
    <col min="10" max="10" width="7.375" bestFit="1" customWidth="1"/>
  </cols>
  <sheetData>
    <row r="1" spans="1:9">
      <c r="A1" t="s">
        <v>677</v>
      </c>
    </row>
    <row r="3" spans="1:9">
      <c r="B3" t="s">
        <v>678</v>
      </c>
      <c r="C3" t="s">
        <v>459</v>
      </c>
      <c r="D3" t="s">
        <v>679</v>
      </c>
      <c r="E3" t="s">
        <v>375</v>
      </c>
      <c r="F3" t="s">
        <v>486</v>
      </c>
      <c r="G3" t="s">
        <v>662</v>
      </c>
      <c r="H3" t="s">
        <v>663</v>
      </c>
      <c r="I3" t="s">
        <v>680</v>
      </c>
    </row>
    <row r="4" spans="1:9">
      <c r="B4" t="s">
        <v>77</v>
      </c>
      <c r="C4" t="s">
        <v>78</v>
      </c>
      <c r="D4" t="s">
        <v>79</v>
      </c>
      <c r="E4" t="s">
        <v>80</v>
      </c>
      <c r="F4" t="s">
        <v>82</v>
      </c>
      <c r="G4" t="s">
        <v>83</v>
      </c>
      <c r="H4" t="s">
        <v>681</v>
      </c>
      <c r="I4" t="s">
        <v>682</v>
      </c>
    </row>
    <row r="5" spans="1:9">
      <c r="A5" t="s">
        <v>264</v>
      </c>
      <c r="B5">
        <f>Con!G5</f>
        <v>45388.026290223621</v>
      </c>
      <c r="C5">
        <f>Con!H5</f>
        <v>0.84773486302389722</v>
      </c>
      <c r="D5">
        <f>Wea!K5</f>
        <v>227472.04051952786</v>
      </c>
      <c r="E5">
        <f>Wea!L5</f>
        <v>0.53088177688432447</v>
      </c>
      <c r="F5">
        <f>Equ!H5</f>
        <v>0.58259815407218163</v>
      </c>
      <c r="G5">
        <f>Sec!T5</f>
        <v>0.52927903585010727</v>
      </c>
      <c r="H5">
        <f>(C5+E5+F5+G5)/4</f>
        <v>0.62262345745762759</v>
      </c>
      <c r="I5">
        <f>C5*0.7+E5*0.1+F5*0.1+G5*0.1</f>
        <v>0.7576903007973893</v>
      </c>
    </row>
    <row r="6" spans="1:9">
      <c r="A6" t="s">
        <v>280</v>
      </c>
      <c r="B6">
        <f>Con!G6</f>
        <v>41396.565289220547</v>
      </c>
      <c r="C6">
        <f>Con!H6</f>
        <v>0.72447359326200633</v>
      </c>
      <c r="D6">
        <f>Wea!K6</f>
        <v>305457.89350452594</v>
      </c>
      <c r="E6">
        <f>Wea!L6</f>
        <v>0.77995985491663411</v>
      </c>
      <c r="F6">
        <f>Equ!H6</f>
        <v>0.58213098772691763</v>
      </c>
      <c r="G6">
        <f>Sec!T6</f>
        <v>0.47761651287758417</v>
      </c>
      <c r="H6">
        <f t="shared" ref="H6:H15" si="0">(C6+E6+F6+G6)/4</f>
        <v>0.64104523719578554</v>
      </c>
      <c r="I6">
        <f t="shared" ref="I6:I15" si="1">C6*0.7+E6*0.1+F6*0.1+G6*0.1</f>
        <v>0.69110225083551802</v>
      </c>
    </row>
    <row r="7" spans="1:9">
      <c r="A7" t="s">
        <v>281</v>
      </c>
      <c r="B7">
        <f>Con!G7</f>
        <v>41513.238582352329</v>
      </c>
      <c r="C7">
        <f>Con!H7</f>
        <v>0.72807660936440866</v>
      </c>
      <c r="D7">
        <f>Wea!K7</f>
        <v>160051.74203977356</v>
      </c>
      <c r="E7">
        <f>Wea!L7</f>
        <v>0.31554889633056227</v>
      </c>
      <c r="F7">
        <f>Equ!H7</f>
        <v>0.81367944007484105</v>
      </c>
      <c r="G7">
        <f>Sec!T7</f>
        <v>0.44840759069928449</v>
      </c>
      <c r="H7">
        <f t="shared" si="0"/>
        <v>0.57642813411727412</v>
      </c>
      <c r="I7">
        <f t="shared" si="1"/>
        <v>0.66741721926555486</v>
      </c>
    </row>
    <row r="8" spans="1:9">
      <c r="A8" t="s">
        <v>282</v>
      </c>
      <c r="B8">
        <f>Con!G8</f>
        <v>45350.842533294446</v>
      </c>
      <c r="C8">
        <f>Con!H8</f>
        <v>0.8465865824588471</v>
      </c>
      <c r="D8">
        <f>Wea!K8</f>
        <v>170949.22769921354</v>
      </c>
      <c r="E8">
        <f>Wea!L8</f>
        <v>0.35035424473086912</v>
      </c>
      <c r="F8">
        <f>Equ!H8</f>
        <v>0.59975254102576969</v>
      </c>
      <c r="G8">
        <f>Sec!T8</f>
        <v>0.50546024726188798</v>
      </c>
      <c r="H8">
        <f t="shared" si="0"/>
        <v>0.57553840386934352</v>
      </c>
      <c r="I8">
        <f t="shared" si="1"/>
        <v>0.73816731102304556</v>
      </c>
    </row>
    <row r="9" spans="1:9">
      <c r="A9" t="s">
        <v>283</v>
      </c>
      <c r="B9">
        <f>Con!G9</f>
        <v>41573.60340835846</v>
      </c>
      <c r="C9">
        <f>Con!H9</f>
        <v>0.72994075011402426</v>
      </c>
      <c r="D9">
        <f>Wea!K9</f>
        <v>190883.42991533322</v>
      </c>
      <c r="E9">
        <f>Wea!L9</f>
        <v>0.41402185347079834</v>
      </c>
      <c r="F9">
        <f>Equ!H9</f>
        <v>0.54643675814737303</v>
      </c>
      <c r="G9">
        <f>Sec!T9</f>
        <v>0.42065822867061409</v>
      </c>
      <c r="H9">
        <f t="shared" si="0"/>
        <v>0.52776439760070248</v>
      </c>
      <c r="I9">
        <f t="shared" si="1"/>
        <v>0.64907020910869551</v>
      </c>
    </row>
    <row r="10" spans="1:9">
      <c r="A10" t="s">
        <v>284</v>
      </c>
      <c r="B10">
        <f>Con!G10</f>
        <v>42781.34551836778</v>
      </c>
      <c r="C10">
        <f>Con!H10</f>
        <v>0.76723732547508694</v>
      </c>
      <c r="D10">
        <f>Wea!K10</f>
        <v>196986.4051531131</v>
      </c>
      <c r="E10">
        <f>Wea!L10</f>
        <v>0.43351407269160258</v>
      </c>
      <c r="F10">
        <f>Equ!H10</f>
        <v>0.65733332912271591</v>
      </c>
      <c r="G10">
        <f>Sec!T10</f>
        <v>0.47345282693614155</v>
      </c>
      <c r="H10">
        <f t="shared" si="0"/>
        <v>0.5828843885563868</v>
      </c>
      <c r="I10">
        <f t="shared" si="1"/>
        <v>0.69349615070760684</v>
      </c>
    </row>
    <row r="11" spans="1:9">
      <c r="A11" t="s">
        <v>285</v>
      </c>
      <c r="B11">
        <f>Con!G11</f>
        <v>46517.559454449169</v>
      </c>
      <c r="C11">
        <f>Con!H11</f>
        <v>0.88261624906916214</v>
      </c>
      <c r="D11">
        <f>Wea!K11</f>
        <v>188826.58656390017</v>
      </c>
      <c r="E11">
        <f>Wea!L11</f>
        <v>0.40745252622516276</v>
      </c>
      <c r="F11">
        <f>Equ!H11</f>
        <v>0.61076433892504456</v>
      </c>
      <c r="G11">
        <f>Sec!T11</f>
        <v>0.45727365015258126</v>
      </c>
      <c r="H11">
        <f t="shared" si="0"/>
        <v>0.58952669109298772</v>
      </c>
      <c r="I11">
        <f t="shared" si="1"/>
        <v>0.76538042587869237</v>
      </c>
    </row>
    <row r="12" spans="1:9">
      <c r="A12" t="s">
        <v>286</v>
      </c>
      <c r="B12">
        <f>Con!G12</f>
        <v>42582.869187842705</v>
      </c>
      <c r="C12">
        <f>Con!H12</f>
        <v>0.76110813004713385</v>
      </c>
      <c r="D12">
        <f>Wea!K12</f>
        <v>196217.09835613155</v>
      </c>
      <c r="E12">
        <f>Wea!L12</f>
        <v>0.43105699296399841</v>
      </c>
      <c r="F12">
        <f>Equ!H12</f>
        <v>0.55128141843586498</v>
      </c>
      <c r="G12">
        <f>Sec!T12</f>
        <v>0.59002688118380275</v>
      </c>
      <c r="H12">
        <f t="shared" si="0"/>
        <v>0.58336835565770007</v>
      </c>
      <c r="I12">
        <f t="shared" si="1"/>
        <v>0.69001222029136022</v>
      </c>
    </row>
    <row r="13" spans="1:9">
      <c r="A13" t="s">
        <v>287</v>
      </c>
      <c r="B13">
        <f>Con!G13</f>
        <v>40926.048271755448</v>
      </c>
      <c r="C13">
        <f>Con!H13</f>
        <v>0.70994344377470053</v>
      </c>
      <c r="D13">
        <f>Wea!K13</f>
        <v>289874.0311139478</v>
      </c>
      <c r="E13">
        <f>Wea!L13</f>
        <v>0.73018674423062424</v>
      </c>
      <c r="F13">
        <f>Equ!H13</f>
        <v>0.37605586197981328</v>
      </c>
      <c r="G13">
        <f>Sec!T13</f>
        <v>0.66327536175162338</v>
      </c>
      <c r="H13">
        <f t="shared" si="0"/>
        <v>0.61986535293419043</v>
      </c>
      <c r="I13">
        <f t="shared" si="1"/>
        <v>0.67391220743849645</v>
      </c>
    </row>
    <row r="14" spans="1:9">
      <c r="A14" t="s">
        <v>288</v>
      </c>
      <c r="B14">
        <f>Con!G14</f>
        <v>49038.308053175715</v>
      </c>
      <c r="C14">
        <f>Con!H14</f>
        <v>0.96046009445596614</v>
      </c>
      <c r="D14">
        <f>Wea!K14</f>
        <v>334299.54389490228</v>
      </c>
      <c r="E14">
        <f>Wea!L14</f>
        <v>0.87207685526407763</v>
      </c>
      <c r="F14">
        <f>Equ!H14</f>
        <v>0.69616554736389646</v>
      </c>
      <c r="G14">
        <f>Sec!T14</f>
        <v>0.67754212628184562</v>
      </c>
      <c r="H14">
        <f t="shared" si="0"/>
        <v>0.80156115584144649</v>
      </c>
      <c r="I14">
        <f t="shared" si="1"/>
        <v>0.89690051901015821</v>
      </c>
    </row>
    <row r="15" spans="1:9">
      <c r="A15" t="s">
        <v>289</v>
      </c>
      <c r="B15">
        <f>Con!G15</f>
        <v>47796.083635534967</v>
      </c>
      <c r="C15">
        <f>Con!H15</f>
        <v>0.9220986626371046</v>
      </c>
      <c r="D15">
        <f>Wea!K15</f>
        <v>231061.82340199527</v>
      </c>
      <c r="E15">
        <f>Wea!L15</f>
        <v>0.54234714126381356</v>
      </c>
      <c r="F15">
        <f>Equ!H15</f>
        <v>0.41712584487096765</v>
      </c>
      <c r="G15">
        <f>Sec!T15</f>
        <v>0.53626283007062714</v>
      </c>
      <c r="H15">
        <f t="shared" si="0"/>
        <v>0.60445861971062831</v>
      </c>
      <c r="I15">
        <f t="shared" si="1"/>
        <v>0.79504264546651404</v>
      </c>
    </row>
    <row r="17" spans="1:9">
      <c r="A17" t="s">
        <v>683</v>
      </c>
    </row>
    <row r="23" spans="1:9">
      <c r="A23" t="s">
        <v>684</v>
      </c>
    </row>
    <row r="24" spans="1:9">
      <c r="B24" t="s">
        <v>678</v>
      </c>
      <c r="C24" t="s">
        <v>459</v>
      </c>
      <c r="D24" t="s">
        <v>679</v>
      </c>
      <c r="E24" t="s">
        <v>375</v>
      </c>
      <c r="F24" t="s">
        <v>486</v>
      </c>
      <c r="G24" t="s">
        <v>662</v>
      </c>
      <c r="H24" t="s">
        <v>663</v>
      </c>
      <c r="I24" t="s">
        <v>680</v>
      </c>
    </row>
    <row r="26" spans="1:9">
      <c r="A26" t="s">
        <v>264</v>
      </c>
      <c r="B26">
        <f t="shared" ref="B26:I36" si="2">B5/B$14*100</f>
        <v>92.556264871549331</v>
      </c>
      <c r="C26">
        <f t="shared" si="2"/>
        <v>88.263413328388211</v>
      </c>
      <c r="D26">
        <f t="shared" si="2"/>
        <v>68.044376569966531</v>
      </c>
      <c r="E26">
        <f t="shared" si="2"/>
        <v>60.875572339729821</v>
      </c>
      <c r="F26">
        <f t="shared" si="2"/>
        <v>83.686725991863625</v>
      </c>
      <c r="G26">
        <f t="shared" si="2"/>
        <v>78.117509645435163</v>
      </c>
      <c r="H26">
        <f t="shared" si="2"/>
        <v>77.676351070683154</v>
      </c>
      <c r="I26">
        <f t="shared" si="2"/>
        <v>84.478744825969684</v>
      </c>
    </row>
    <row r="27" spans="1:9">
      <c r="A27" t="s">
        <v>280</v>
      </c>
      <c r="B27">
        <f t="shared" si="2"/>
        <v>84.416789511439333</v>
      </c>
      <c r="C27">
        <f t="shared" si="2"/>
        <v>75.429848407431251</v>
      </c>
      <c r="D27">
        <f t="shared" si="2"/>
        <v>91.37251279067145</v>
      </c>
      <c r="E27">
        <f t="shared" si="2"/>
        <v>89.437054797246148</v>
      </c>
      <c r="F27">
        <f t="shared" si="2"/>
        <v>83.619620351971932</v>
      </c>
      <c r="G27">
        <f t="shared" si="2"/>
        <v>70.492519114435709</v>
      </c>
      <c r="H27">
        <f t="shared" si="2"/>
        <v>79.974588654167277</v>
      </c>
      <c r="I27">
        <f t="shared" si="2"/>
        <v>77.054504506055551</v>
      </c>
    </row>
    <row r="28" spans="1:9">
      <c r="A28" t="s">
        <v>281</v>
      </c>
      <c r="B28">
        <f t="shared" si="2"/>
        <v>84.654712265636448</v>
      </c>
      <c r="C28">
        <f t="shared" si="2"/>
        <v>75.804982795960242</v>
      </c>
      <c r="D28">
        <f t="shared" si="2"/>
        <v>47.87674556029036</v>
      </c>
      <c r="E28">
        <f t="shared" si="2"/>
        <v>36.183610931287632</v>
      </c>
      <c r="F28">
        <f t="shared" si="2"/>
        <v>116.88016494868545</v>
      </c>
      <c r="G28">
        <f t="shared" si="2"/>
        <v>66.181507142591272</v>
      </c>
      <c r="H28">
        <f t="shared" si="2"/>
        <v>71.913182159153294</v>
      </c>
      <c r="I28">
        <f t="shared" si="2"/>
        <v>74.413739887466363</v>
      </c>
    </row>
    <row r="29" spans="1:9">
      <c r="A29" t="s">
        <v>282</v>
      </c>
      <c r="B29">
        <f t="shared" si="2"/>
        <v>92.480438933817439</v>
      </c>
      <c r="C29">
        <f t="shared" si="2"/>
        <v>88.143858068187569</v>
      </c>
      <c r="D29">
        <f t="shared" si="2"/>
        <v>51.136542307983788</v>
      </c>
      <c r="E29">
        <f t="shared" si="2"/>
        <v>40.174698206475931</v>
      </c>
      <c r="F29">
        <f t="shared" si="2"/>
        <v>86.150850655680287</v>
      </c>
      <c r="G29">
        <f t="shared" si="2"/>
        <v>74.602039881373429</v>
      </c>
      <c r="H29">
        <f t="shared" si="2"/>
        <v>71.802182487893461</v>
      </c>
      <c r="I29">
        <f t="shared" si="2"/>
        <v>82.302027412996196</v>
      </c>
    </row>
    <row r="30" spans="1:9">
      <c r="A30" t="s">
        <v>283</v>
      </c>
      <c r="B30">
        <f t="shared" si="2"/>
        <v>84.777809551009085</v>
      </c>
      <c r="C30">
        <f t="shared" si="2"/>
        <v>75.999071104300796</v>
      </c>
      <c r="D30">
        <f t="shared" si="2"/>
        <v>57.099518501091197</v>
      </c>
      <c r="E30">
        <f t="shared" si="2"/>
        <v>47.475386024942317</v>
      </c>
      <c r="F30">
        <f t="shared" si="2"/>
        <v>78.492358637469621</v>
      </c>
      <c r="G30">
        <f t="shared" si="2"/>
        <v>62.085915008571391</v>
      </c>
      <c r="H30">
        <f t="shared" si="2"/>
        <v>65.842062549385489</v>
      </c>
      <c r="I30">
        <f t="shared" si="2"/>
        <v>72.368138422422319</v>
      </c>
    </row>
    <row r="31" spans="1:9">
      <c r="A31" t="s">
        <v>284</v>
      </c>
      <c r="B31">
        <f t="shared" si="2"/>
        <v>87.240663915192457</v>
      </c>
      <c r="C31">
        <f t="shared" si="2"/>
        <v>79.882269956220682</v>
      </c>
      <c r="D31">
        <f t="shared" si="2"/>
        <v>58.925119328024586</v>
      </c>
      <c r="E31">
        <f t="shared" si="2"/>
        <v>49.710535267023936</v>
      </c>
      <c r="F31">
        <f t="shared" si="2"/>
        <v>94.421985059699836</v>
      </c>
      <c r="G31">
        <f t="shared" si="2"/>
        <v>69.877991134560617</v>
      </c>
      <c r="H31">
        <f t="shared" si="2"/>
        <v>72.7186421533237</v>
      </c>
      <c r="I31">
        <f t="shared" si="2"/>
        <v>77.321412576833666</v>
      </c>
    </row>
    <row r="32" spans="1:9">
      <c r="A32" t="s">
        <v>285</v>
      </c>
      <c r="B32">
        <f t="shared" si="2"/>
        <v>94.859633827510692</v>
      </c>
      <c r="C32">
        <f t="shared" si="2"/>
        <v>91.895150476720517</v>
      </c>
      <c r="D32">
        <f t="shared" si="2"/>
        <v>56.484248935518686</v>
      </c>
      <c r="E32">
        <f t="shared" si="2"/>
        <v>46.722089201849094</v>
      </c>
      <c r="F32">
        <f t="shared" si="2"/>
        <v>87.732629291663102</v>
      </c>
      <c r="G32">
        <f t="shared" si="2"/>
        <v>67.490069239231843</v>
      </c>
      <c r="H32">
        <f t="shared" si="2"/>
        <v>73.54731286524563</v>
      </c>
      <c r="I32">
        <f t="shared" si="2"/>
        <v>85.336155978969146</v>
      </c>
    </row>
    <row r="33" spans="1:9">
      <c r="A33" t="s">
        <v>286</v>
      </c>
      <c r="B33">
        <f t="shared" si="2"/>
        <v>86.835926601845799</v>
      </c>
      <c r="C33">
        <f t="shared" si="2"/>
        <v>79.244117943104001</v>
      </c>
      <c r="D33">
        <f t="shared" si="2"/>
        <v>58.69499433652193</v>
      </c>
      <c r="E33">
        <f t="shared" si="2"/>
        <v>49.428784901471559</v>
      </c>
      <c r="F33">
        <f t="shared" si="2"/>
        <v>79.188264992910035</v>
      </c>
      <c r="G33">
        <f t="shared" si="2"/>
        <v>87.083423789705733</v>
      </c>
      <c r="H33">
        <f t="shared" si="2"/>
        <v>72.77902021653027</v>
      </c>
      <c r="I33">
        <f t="shared" si="2"/>
        <v>76.932971457400299</v>
      </c>
    </row>
    <row r="34" spans="1:9">
      <c r="A34" t="s">
        <v>287</v>
      </c>
      <c r="B34">
        <f t="shared" si="2"/>
        <v>83.457300825665584</v>
      </c>
      <c r="C34">
        <f t="shared" si="2"/>
        <v>73.917016216778279</v>
      </c>
      <c r="D34">
        <f t="shared" si="2"/>
        <v>86.71086646922825</v>
      </c>
      <c r="E34">
        <f t="shared" si="2"/>
        <v>83.729632293648365</v>
      </c>
      <c r="F34">
        <f t="shared" si="2"/>
        <v>54.018166139331093</v>
      </c>
      <c r="G34">
        <f t="shared" si="2"/>
        <v>97.894335425530784</v>
      </c>
      <c r="H34">
        <f t="shared" si="2"/>
        <v>77.332259480997536</v>
      </c>
      <c r="I34">
        <f t="shared" si="2"/>
        <v>75.137899148753178</v>
      </c>
    </row>
    <row r="35" spans="1:9">
      <c r="A35" t="s">
        <v>288</v>
      </c>
      <c r="B35">
        <f t="shared" si="2"/>
        <v>100</v>
      </c>
      <c r="C35">
        <f t="shared" si="2"/>
        <v>100</v>
      </c>
      <c r="D35">
        <f t="shared" si="2"/>
        <v>100</v>
      </c>
      <c r="E35">
        <f t="shared" si="2"/>
        <v>100</v>
      </c>
      <c r="F35">
        <f t="shared" si="2"/>
        <v>100</v>
      </c>
      <c r="G35">
        <f t="shared" si="2"/>
        <v>100</v>
      </c>
      <c r="H35">
        <f t="shared" si="2"/>
        <v>100</v>
      </c>
      <c r="I35">
        <f t="shared" si="2"/>
        <v>100</v>
      </c>
    </row>
    <row r="36" spans="1:9">
      <c r="A36" t="s">
        <v>289</v>
      </c>
      <c r="B36">
        <f t="shared" si="2"/>
        <v>97.466828553110531</v>
      </c>
      <c r="C36">
        <f t="shared" si="2"/>
        <v>96.005931736227879</v>
      </c>
      <c r="D36">
        <f t="shared" si="2"/>
        <v>69.118198819510482</v>
      </c>
      <c r="E36">
        <f t="shared" si="2"/>
        <v>62.190291829219902</v>
      </c>
      <c r="F36">
        <f t="shared" si="2"/>
        <v>59.917622532522365</v>
      </c>
      <c r="G36">
        <f t="shared" si="2"/>
        <v>79.148263889284905</v>
      </c>
      <c r="H36">
        <f t="shared" si="2"/>
        <v>75.410168682150285</v>
      </c>
      <c r="I36">
        <f t="shared" si="2"/>
        <v>88.643347686312296</v>
      </c>
    </row>
    <row r="37" spans="1:9">
      <c r="A37" t="s">
        <v>664</v>
      </c>
    </row>
    <row r="39" spans="1:9">
      <c r="B39" t="s">
        <v>678</v>
      </c>
      <c r="C39" t="s">
        <v>459</v>
      </c>
      <c r="D39" t="s">
        <v>679</v>
      </c>
      <c r="E39" t="s">
        <v>375</v>
      </c>
      <c r="F39" t="s">
        <v>486</v>
      </c>
      <c r="G39" t="s">
        <v>662</v>
      </c>
      <c r="H39" t="s">
        <v>663</v>
      </c>
      <c r="I39" t="s">
        <v>680</v>
      </c>
    </row>
    <row r="40" spans="1:9">
      <c r="B40" t="s">
        <v>77</v>
      </c>
      <c r="C40" t="s">
        <v>78</v>
      </c>
      <c r="D40" t="s">
        <v>79</v>
      </c>
      <c r="E40" t="s">
        <v>80</v>
      </c>
      <c r="F40" t="s">
        <v>82</v>
      </c>
      <c r="G40" t="s">
        <v>83</v>
      </c>
      <c r="H40" t="s">
        <v>681</v>
      </c>
      <c r="I40" t="s">
        <v>682</v>
      </c>
    </row>
    <row r="41" spans="1:9">
      <c r="A41" t="s">
        <v>264</v>
      </c>
      <c r="B41">
        <f>Con!G41</f>
        <v>26544.414111916678</v>
      </c>
      <c r="C41">
        <f>Con!H41</f>
        <v>0.26582073097674913</v>
      </c>
      <c r="D41">
        <f>Wea!K41</f>
        <v>147735.58164931877</v>
      </c>
      <c r="E41">
        <f>Wea!L41</f>
        <v>0.27621245976709657</v>
      </c>
      <c r="F41">
        <f>Equ!H41</f>
        <v>0.62244113598221285</v>
      </c>
      <c r="G41">
        <f>Sec!T41</f>
        <v>0.65965773193210397</v>
      </c>
      <c r="H41">
        <f>(C41+E41+F41+G41)/4</f>
        <v>0.4560330146645406</v>
      </c>
      <c r="I41">
        <f>C41*0.7+E41*0.1+F41*0.1+G41*0.1</f>
        <v>0.34190564445186572</v>
      </c>
    </row>
    <row r="42" spans="1:9">
      <c r="A42" t="s">
        <v>280</v>
      </c>
      <c r="B42">
        <f>Con!G42</f>
        <v>20635.085640164769</v>
      </c>
      <c r="C42">
        <f>Con!H42</f>
        <v>8.3333333333333301E-2</v>
      </c>
      <c r="D42">
        <f>Wea!K42</f>
        <v>119761.0876986396</v>
      </c>
      <c r="E42">
        <f>Wea!L42</f>
        <v>0.18686505994443872</v>
      </c>
      <c r="F42">
        <f>Equ!H42</f>
        <v>0.39026473009288049</v>
      </c>
      <c r="G42">
        <f>Sec!T42</f>
        <v>0.44909260107801646</v>
      </c>
      <c r="H42">
        <f t="shared" ref="H42:H51" si="3">(C42+E42+F42+G42)/4</f>
        <v>0.27738893111216723</v>
      </c>
      <c r="I42">
        <f t="shared" ref="I42:I51" si="4">C42*0.7+E42*0.1+F42*0.1+G42*0.1</f>
        <v>0.16095557244486686</v>
      </c>
    </row>
    <row r="43" spans="1:9">
      <c r="A43" t="s">
        <v>281</v>
      </c>
      <c r="B43">
        <f>Con!G43</f>
        <v>24272.508967360529</v>
      </c>
      <c r="C43">
        <f>Con!H43</f>
        <v>0.19566148030984087</v>
      </c>
      <c r="D43">
        <f>Wea!K43</f>
        <v>87345.509119583192</v>
      </c>
      <c r="E43">
        <f>Wea!L43</f>
        <v>8.3333333333333329E-2</v>
      </c>
      <c r="F43">
        <f>Equ!H43</f>
        <v>0.52406742643011883</v>
      </c>
      <c r="G43">
        <f>Sec!T43</f>
        <v>0.4568628949412793</v>
      </c>
      <c r="H43">
        <f t="shared" si="3"/>
        <v>0.31498128375364309</v>
      </c>
      <c r="I43">
        <f t="shared" si="4"/>
        <v>0.24338940168736176</v>
      </c>
    </row>
    <row r="44" spans="1:9">
      <c r="A44" t="s">
        <v>282</v>
      </c>
      <c r="B44">
        <f>Con!G44</f>
        <v>25406.301573203596</v>
      </c>
      <c r="C44">
        <f>Con!H44</f>
        <v>0.23067440319891308</v>
      </c>
      <c r="D44">
        <f>Wea!K44</f>
        <v>107262.86767576404</v>
      </c>
      <c r="E44">
        <f>Wea!L44</f>
        <v>0.14694714531033681</v>
      </c>
      <c r="F44">
        <f>Equ!H44</f>
        <v>0.48022551887018616</v>
      </c>
      <c r="G44">
        <f>Sec!T44</f>
        <v>0.68108408780916574</v>
      </c>
      <c r="H44">
        <f t="shared" si="3"/>
        <v>0.38473278879715045</v>
      </c>
      <c r="I44">
        <f t="shared" si="4"/>
        <v>0.29229775743820802</v>
      </c>
    </row>
    <row r="45" spans="1:9">
      <c r="A45" t="s">
        <v>283</v>
      </c>
      <c r="B45">
        <f>Con!G45</f>
        <v>21073.381509555998</v>
      </c>
      <c r="C45">
        <f>Con!H45</f>
        <v>9.6868453776443764E-2</v>
      </c>
      <c r="D45">
        <f>Wea!K45</f>
        <v>113900.87285263033</v>
      </c>
      <c r="E45">
        <f>Wea!L45</f>
        <v>0.16814819021960303</v>
      </c>
      <c r="F45">
        <f>Equ!H45</f>
        <v>0.46035731768219157</v>
      </c>
      <c r="G45">
        <f>Sec!T45</f>
        <v>0.54333636106830019</v>
      </c>
      <c r="H45">
        <f t="shared" si="3"/>
        <v>0.31717758068663465</v>
      </c>
      <c r="I45">
        <f t="shared" si="4"/>
        <v>0.18499210454052012</v>
      </c>
    </row>
    <row r="46" spans="1:9">
      <c r="A46" t="s">
        <v>284</v>
      </c>
      <c r="B46">
        <f>Con!G46</f>
        <v>24042.983440551423</v>
      </c>
      <c r="C46">
        <f>Con!H46</f>
        <v>0.18857344716354493</v>
      </c>
      <c r="D46">
        <f>Wea!K46</f>
        <v>128866.00730433232</v>
      </c>
      <c r="E46">
        <f>Wea!L46</f>
        <v>0.21594515318213009</v>
      </c>
      <c r="F46">
        <f>Equ!H46</f>
        <v>0.61402684986208844</v>
      </c>
      <c r="G46">
        <f>Sec!T46</f>
        <v>0.63774514006080363</v>
      </c>
      <c r="H46">
        <f t="shared" si="3"/>
        <v>0.41407264756714179</v>
      </c>
      <c r="I46">
        <f t="shared" si="4"/>
        <v>0.27877312732498372</v>
      </c>
    </row>
    <row r="47" spans="1:9">
      <c r="A47" t="s">
        <v>285</v>
      </c>
      <c r="B47">
        <f>Con!G47</f>
        <v>26951.567344911193</v>
      </c>
      <c r="C47">
        <f>Con!H47</f>
        <v>0.27839412815486281</v>
      </c>
      <c r="D47">
        <f>Wea!K47</f>
        <v>127696.04764956835</v>
      </c>
      <c r="E47">
        <f>Wea!L47</f>
        <v>0.2122084331100933</v>
      </c>
      <c r="F47">
        <f>Equ!H47</f>
        <v>0.75446042080433962</v>
      </c>
      <c r="G47">
        <f>Sec!T47</f>
        <v>0.72881653700162874</v>
      </c>
      <c r="H47">
        <f t="shared" si="3"/>
        <v>0.49346987976773116</v>
      </c>
      <c r="I47">
        <f t="shared" si="4"/>
        <v>0.36442442880001014</v>
      </c>
    </row>
    <row r="48" spans="1:9">
      <c r="A48" t="s">
        <v>286</v>
      </c>
      <c r="B48">
        <f>Con!G48</f>
        <v>24872.81759269238</v>
      </c>
      <c r="C48">
        <f>Con!H48</f>
        <v>0.2141997557405225</v>
      </c>
      <c r="D48">
        <f>Wea!K48</f>
        <v>144062.47898423276</v>
      </c>
      <c r="E48">
        <f>Wea!L48</f>
        <v>0.26448098133586145</v>
      </c>
      <c r="F48">
        <f>Equ!H48</f>
        <v>0.47313490614672399</v>
      </c>
      <c r="G48">
        <f>Sec!T48</f>
        <v>0.67076738582361706</v>
      </c>
      <c r="H48">
        <f t="shared" si="3"/>
        <v>0.40564575726168128</v>
      </c>
      <c r="I48">
        <f t="shared" si="4"/>
        <v>0.29077815634898602</v>
      </c>
    </row>
    <row r="49" spans="1:9">
      <c r="A49" t="s">
        <v>287</v>
      </c>
      <c r="B49">
        <f>Con!G49</f>
        <v>25710.491407892445</v>
      </c>
      <c r="C49">
        <f>Con!H49</f>
        <v>0.24006816284305954</v>
      </c>
      <c r="D49">
        <f>Wea!K49</f>
        <v>180196.37554155744</v>
      </c>
      <c r="E49">
        <f>Wea!L49</f>
        <v>0.37988859902323946</v>
      </c>
      <c r="F49">
        <f>Equ!H49</f>
        <v>0.30056286714272312</v>
      </c>
      <c r="G49">
        <f>Sec!T49</f>
        <v>0.74195086234949492</v>
      </c>
      <c r="H49">
        <f t="shared" si="3"/>
        <v>0.41561762283962922</v>
      </c>
      <c r="I49">
        <f t="shared" si="4"/>
        <v>0.31028794684168748</v>
      </c>
    </row>
    <row r="50" spans="1:9">
      <c r="A50" t="s">
        <v>288</v>
      </c>
      <c r="B50">
        <f>Con!G50</f>
        <v>30978.774509396244</v>
      </c>
      <c r="C50">
        <f>Con!H50</f>
        <v>0.40275928381186765</v>
      </c>
      <c r="D50">
        <f>Wea!K50</f>
        <v>264234.53960001905</v>
      </c>
      <c r="E50">
        <f>Wea!L50</f>
        <v>0.64829708061120361</v>
      </c>
      <c r="F50">
        <f>Equ!H50</f>
        <v>0.69467784720655845</v>
      </c>
      <c r="G50">
        <f>Sec!T50</f>
        <v>0.77670048061031971</v>
      </c>
      <c r="H50">
        <f t="shared" si="3"/>
        <v>0.63060867305998736</v>
      </c>
      <c r="I50">
        <f t="shared" si="4"/>
        <v>0.49389903951111558</v>
      </c>
    </row>
    <row r="51" spans="1:9">
      <c r="A51" t="s">
        <v>289</v>
      </c>
      <c r="B51">
        <f>Con!G51</f>
        <v>29882.372528013842</v>
      </c>
      <c r="C51">
        <f>Con!H51</f>
        <v>0.36890102981397427</v>
      </c>
      <c r="D51">
        <f>Wea!K51</f>
        <v>168513.30384328112</v>
      </c>
      <c r="E51">
        <f>Wea!L51</f>
        <v>0.34257417682053393</v>
      </c>
      <c r="F51">
        <f>Equ!H51</f>
        <v>0.5537067867056451</v>
      </c>
      <c r="G51">
        <f>Sec!T51</f>
        <v>0.63282860527469653</v>
      </c>
      <c r="H51">
        <f t="shared" si="3"/>
        <v>0.47450264965371247</v>
      </c>
      <c r="I51">
        <f t="shared" si="4"/>
        <v>0.41114167774986954</v>
      </c>
    </row>
  </sheetData>
  <pageMargins left="0.75" right="0.75" top="1" bottom="1" header="0.5" footer="0.5"/>
  <pageSetup orientation="landscape" horizontalDpi="1200" verticalDpi="1200" r:id="rId1"/>
  <headerFooter alignWithMargins="0"/>
  <colBreaks count="1" manualBreakCount="1">
    <brk id="9" max="1048575" man="1"/>
  </colBreaks>
</worksheet>
</file>

<file path=xl/worksheets/sheet76.xml><?xml version="1.0" encoding="utf-8"?>
<worksheet xmlns="http://schemas.openxmlformats.org/spreadsheetml/2006/main" xmlns:r="http://schemas.openxmlformats.org/officeDocument/2006/relationships">
  <sheetPr>
    <pageSetUpPr fitToPage="1"/>
  </sheetPr>
  <dimension ref="A1:I51"/>
  <sheetViews>
    <sheetView view="pageBreakPreview" zoomScaleSheetLayoutView="100" workbookViewId="0">
      <selection activeCell="I24" sqref="I24"/>
    </sheetView>
  </sheetViews>
  <sheetFormatPr defaultRowHeight="12.75"/>
  <cols>
    <col min="1" max="1" width="15.625" customWidth="1"/>
    <col min="2" max="2" width="11.5" customWidth="1"/>
    <col min="3" max="3" width="11" customWidth="1"/>
    <col min="4" max="5" width="10.125" customWidth="1"/>
    <col min="6" max="6" width="8.875" customWidth="1"/>
    <col min="7" max="7" width="11.25" customWidth="1"/>
  </cols>
  <sheetData>
    <row r="1" spans="1:9">
      <c r="A1" t="s">
        <v>685</v>
      </c>
    </row>
    <row r="3" spans="1:9">
      <c r="B3" t="s">
        <v>686</v>
      </c>
      <c r="C3" t="s">
        <v>458</v>
      </c>
      <c r="D3" t="s">
        <v>522</v>
      </c>
      <c r="E3" t="s">
        <v>687</v>
      </c>
      <c r="F3" t="s">
        <v>688</v>
      </c>
      <c r="G3" t="s">
        <v>678</v>
      </c>
      <c r="H3" t="s">
        <v>689</v>
      </c>
      <c r="I3" t="s">
        <v>690</v>
      </c>
    </row>
    <row r="4" spans="1:9">
      <c r="B4" t="s">
        <v>77</v>
      </c>
      <c r="C4" t="s">
        <v>78</v>
      </c>
      <c r="D4" t="s">
        <v>79</v>
      </c>
      <c r="E4" t="s">
        <v>80</v>
      </c>
      <c r="F4" t="s">
        <v>81</v>
      </c>
      <c r="G4" t="s">
        <v>691</v>
      </c>
      <c r="H4" t="s">
        <v>83</v>
      </c>
    </row>
    <row r="5" spans="1:9">
      <c r="A5" t="s">
        <v>264</v>
      </c>
      <c r="B5">
        <f>'[2]1'!B$47</f>
        <v>25484.883049253505</v>
      </c>
      <c r="C5">
        <f>'[2]1'!C$47</f>
        <v>0.93339725372356652</v>
      </c>
      <c r="D5">
        <f>'[2]1'!D$47</f>
        <v>8701.5813892202113</v>
      </c>
      <c r="E5">
        <f>'[2]1'!E$47</f>
        <v>12732.916611018894</v>
      </c>
      <c r="F5">
        <f>'[2]1'!F$47</f>
        <v>3134.5539724402283</v>
      </c>
      <c r="G5">
        <f>'[2]1'!H$47</f>
        <v>45388.026290223621</v>
      </c>
      <c r="H5">
        <f>'[2]1'!I$47</f>
        <v>0.84773486302389722</v>
      </c>
      <c r="I5">
        <f>(H5 - H41)/H41*100</f>
        <v>218.91224582406522</v>
      </c>
    </row>
    <row r="6" spans="1:9">
      <c r="A6" t="s">
        <v>280</v>
      </c>
      <c r="B6">
        <f>'[2]1'!L$47</f>
        <v>21564.692765397343</v>
      </c>
      <c r="C6">
        <f>'[2]1'!M$47</f>
        <v>0.93261120699111155</v>
      </c>
      <c r="D6">
        <f>'[2]1'!N$47</f>
        <v>10220.641343160663</v>
      </c>
      <c r="E6">
        <f>'[2]1'!O$47</f>
        <v>12063.483368534718</v>
      </c>
      <c r="F6">
        <f>'[2]1'!P$47</f>
        <v>2652.3838952523379</v>
      </c>
      <c r="G6">
        <f>'[2]1'!R$47</f>
        <v>41396.565289220547</v>
      </c>
      <c r="H6">
        <f>'[2]1'!S$47</f>
        <v>0.72447359326200633</v>
      </c>
      <c r="I6">
        <f t="shared" ref="I6:I15" si="0">(H6 - H42)/H42*100</f>
        <v>769.36831191440797</v>
      </c>
    </row>
    <row r="7" spans="1:9">
      <c r="A7" t="s">
        <v>281</v>
      </c>
      <c r="B7">
        <f>'[2]1'!V$47</f>
        <v>21841.164772819659</v>
      </c>
      <c r="C7">
        <f>'[2]1'!W$47</f>
        <v>0.93571200886180916</v>
      </c>
      <c r="D7">
        <f>'[2]1'!X$47</f>
        <v>10273.759128392005</v>
      </c>
      <c r="E7">
        <f>'[2]1'!Y$47</f>
        <v>10780.255620995644</v>
      </c>
      <c r="F7">
        <f>'[2]1'!Z$47</f>
        <v>2686.3890122253792</v>
      </c>
      <c r="G7">
        <f>'[2]1'!AB$47</f>
        <v>41513.238582352329</v>
      </c>
      <c r="H7">
        <f>'[2]1'!AC$47</f>
        <v>0.72807660936440866</v>
      </c>
      <c r="I7">
        <f t="shared" si="0"/>
        <v>272.11034497513702</v>
      </c>
    </row>
    <row r="8" spans="1:9">
      <c r="A8" t="s">
        <v>282</v>
      </c>
      <c r="B8">
        <f>'[2]1'!AF$47</f>
        <v>23045.333507530511</v>
      </c>
      <c r="C8">
        <f>'[2]1'!AG$47</f>
        <v>0.91154348901748417</v>
      </c>
      <c r="D8">
        <f>'[2]1'!AH$47</f>
        <v>10640.980192233477</v>
      </c>
      <c r="E8">
        <f>'[2]1'!AI$47</f>
        <v>14030.071497463216</v>
      </c>
      <c r="F8">
        <f>'[2]1'!AJ$47</f>
        <v>2834.4976727038816</v>
      </c>
      <c r="G8">
        <f>'[2]1'!AL$47</f>
        <v>45350.842533294446</v>
      </c>
      <c r="H8">
        <f>'[2]1'!AM$47</f>
        <v>0.8465865824588471</v>
      </c>
      <c r="I8">
        <f t="shared" si="0"/>
        <v>267.00499523079992</v>
      </c>
    </row>
    <row r="9" spans="1:9">
      <c r="A9" t="s">
        <v>283</v>
      </c>
      <c r="B9">
        <f>'[2]1'!AP$47</f>
        <v>22293.621487518405</v>
      </c>
      <c r="C9">
        <f>'[2]1'!AQ$47</f>
        <v>0.92324299017951073</v>
      </c>
      <c r="D9">
        <f>'[2]1'!AR$47</f>
        <v>9394.6335083027916</v>
      </c>
      <c r="E9">
        <f>'[2]1'!AS$47</f>
        <v>11707.217712560952</v>
      </c>
      <c r="F9">
        <f>'[2]1'!AT$47</f>
        <v>2742.0396498867422</v>
      </c>
      <c r="G9">
        <f>'[2]1'!AV$47</f>
        <v>41573.60340835846</v>
      </c>
      <c r="H9">
        <f>'[2]1'!AW$47</f>
        <v>0.72994075011402426</v>
      </c>
      <c r="I9">
        <f t="shared" si="0"/>
        <v>653.53814545094929</v>
      </c>
    </row>
    <row r="10" spans="1:9">
      <c r="A10" t="s">
        <v>284</v>
      </c>
      <c r="B10">
        <f>'[2]1'!AZ$47</f>
        <v>23081.109145889561</v>
      </c>
      <c r="C10">
        <f>'[2]1'!BA$47</f>
        <v>0.89711614902979742</v>
      </c>
      <c r="D10">
        <f>'[2]1'!BB$47</f>
        <v>8730.4189305403979</v>
      </c>
      <c r="E10">
        <f>'[2]1'!BC$47</f>
        <v>13021.561758314112</v>
      </c>
      <c r="F10">
        <f>'[2]1'!BD$47</f>
        <v>2838.8979545932752</v>
      </c>
      <c r="G10">
        <f>'[2]1'!BF$47</f>
        <v>42781.34551836778</v>
      </c>
      <c r="H10">
        <f>'[2]1'!BG$47</f>
        <v>0.76723732547508694</v>
      </c>
      <c r="I10">
        <f t="shared" si="0"/>
        <v>306.8639233230337</v>
      </c>
    </row>
    <row r="11" spans="1:9">
      <c r="A11" t="s">
        <v>285</v>
      </c>
      <c r="B11">
        <f>'[2]1'!BJ$47</f>
        <v>25823.643061040108</v>
      </c>
      <c r="C11">
        <f>'[2]1'!BK$47</f>
        <v>0.95464691675967916</v>
      </c>
      <c r="D11">
        <f>'[2]1'!BL$47</f>
        <v>8283.7158583572436</v>
      </c>
      <c r="E11">
        <f>'[2]1'!BM$47</f>
        <v>13214.858536336247</v>
      </c>
      <c r="F11">
        <f>'[2]1'!BN$47</f>
        <v>3176.2203021854884</v>
      </c>
      <c r="G11">
        <f>'[2]1'!BP$47</f>
        <v>46517.559454449169</v>
      </c>
      <c r="H11">
        <f>'[2]1'!BQ$47</f>
        <v>0.88261624906916214</v>
      </c>
      <c r="I11">
        <f t="shared" si="0"/>
        <v>217.03838544259364</v>
      </c>
    </row>
    <row r="12" spans="1:9">
      <c r="A12" t="s">
        <v>286</v>
      </c>
      <c r="B12">
        <f>'[2]1'!BT$47</f>
        <v>23210.572160626481</v>
      </c>
      <c r="C12">
        <f>'[2]1'!BU$47</f>
        <v>0.96214851835917026</v>
      </c>
      <c r="D12">
        <f>'[2]1'!BV$47</f>
        <v>8640.5843070435258</v>
      </c>
      <c r="E12">
        <f>'[2]1'!BW$47</f>
        <v>12200.118687103897</v>
      </c>
      <c r="F12">
        <f>'[2]1'!BX$47</f>
        <v>2854.8214652620672</v>
      </c>
      <c r="G12">
        <f>'[2]1'!BZ$47</f>
        <v>42582.869187842705</v>
      </c>
      <c r="H12">
        <f>'[2]1'!CA$47</f>
        <v>0.76110813004713385</v>
      </c>
      <c r="I12">
        <f t="shared" si="0"/>
        <v>255.32632958233887</v>
      </c>
    </row>
    <row r="13" spans="1:9">
      <c r="A13" t="s">
        <v>287</v>
      </c>
      <c r="B13">
        <f>'[2]1'!CD$47</f>
        <v>24174.864459552788</v>
      </c>
      <c r="C13">
        <f>'[2]1'!CE$47</f>
        <v>0.95808829910321325</v>
      </c>
      <c r="D13">
        <f>'[2]1'!CF$47</f>
        <v>8970.5090856945135</v>
      </c>
      <c r="E13">
        <f>'[2]1'!CG$47</f>
        <v>9601.8827491938773</v>
      </c>
      <c r="F13">
        <f>'[2]1'!CH$47</f>
        <v>2973.4261396626234</v>
      </c>
      <c r="G13">
        <f>'[2]1'!CJ$47</f>
        <v>40926.048271755448</v>
      </c>
      <c r="H13">
        <f>'[2]1'!CK$47</f>
        <v>0.70994344377470053</v>
      </c>
      <c r="I13">
        <f t="shared" si="0"/>
        <v>195.7257786151402</v>
      </c>
    </row>
    <row r="14" spans="1:9">
      <c r="A14" t="s">
        <v>288</v>
      </c>
      <c r="B14">
        <f>'[2]1'!CN$47</f>
        <v>29864.753717877571</v>
      </c>
      <c r="C14">
        <f>'[2]1'!CO$47</f>
        <v>0.93435160316767729</v>
      </c>
      <c r="D14">
        <f>'[2]1'!CP$47</f>
        <v>9587.3761499113643</v>
      </c>
      <c r="E14">
        <f>'[2]1'!CQ$47</f>
        <v>11959.235112524608</v>
      </c>
      <c r="F14">
        <f>'[2]1'!CR$47</f>
        <v>3673.2631741492055</v>
      </c>
      <c r="G14">
        <f>'[2]1'!CT$47</f>
        <v>49038.308053175715</v>
      </c>
      <c r="H14">
        <f>'[2]1'!CU$47</f>
        <v>0.96046009445596614</v>
      </c>
      <c r="I14">
        <f t="shared" si="0"/>
        <v>138.4700075354701</v>
      </c>
    </row>
    <row r="15" spans="1:9">
      <c r="A15" t="s">
        <v>289</v>
      </c>
      <c r="B15">
        <f>'[2]1'!CX$47</f>
        <v>27713.599355601251</v>
      </c>
      <c r="C15">
        <f>'[2]1'!CY$47</f>
        <v>0.92201317262253402</v>
      </c>
      <c r="D15">
        <f>'[2]1'!CZ$47</f>
        <v>7749.9653612267321</v>
      </c>
      <c r="E15">
        <f>'[2]1'!DA$47</f>
        <v>14266.872024710958</v>
      </c>
      <c r="F15">
        <f>'[2]1'!DB$47</f>
        <v>3408.6785010089111</v>
      </c>
      <c r="G15">
        <f>'[2]1'!DD$47</f>
        <v>47796.083635534967</v>
      </c>
      <c r="H15">
        <f>'[2]1'!DE$47</f>
        <v>0.9220986626371046</v>
      </c>
      <c r="I15">
        <f t="shared" si="0"/>
        <v>149.958278268318</v>
      </c>
    </row>
    <row r="17" spans="1:9">
      <c r="A17" t="s">
        <v>692</v>
      </c>
    </row>
    <row r="18" spans="1:9" ht="37.5" customHeight="1">
      <c r="A18" s="372" t="s">
        <v>693</v>
      </c>
      <c r="B18" s="372"/>
      <c r="C18" s="372"/>
      <c r="D18" s="372"/>
      <c r="E18" s="372"/>
      <c r="F18" s="372"/>
      <c r="G18" s="372"/>
      <c r="H18" s="372"/>
    </row>
    <row r="23" spans="1:9">
      <c r="A23" t="s">
        <v>694</v>
      </c>
    </row>
    <row r="24" spans="1:9">
      <c r="B24" t="s">
        <v>347</v>
      </c>
      <c r="C24" t="s">
        <v>458</v>
      </c>
      <c r="D24" t="s">
        <v>348</v>
      </c>
      <c r="E24" t="s">
        <v>349</v>
      </c>
      <c r="F24" t="s">
        <v>350</v>
      </c>
      <c r="G24" t="s">
        <v>365</v>
      </c>
      <c r="H24" t="s">
        <v>459</v>
      </c>
      <c r="I24" t="s">
        <v>690</v>
      </c>
    </row>
    <row r="26" spans="1:9">
      <c r="A26" t="s">
        <v>264</v>
      </c>
      <c r="B26">
        <f t="shared" ref="B26:I36" si="1">B5/B$14*100</f>
        <v>85.334315126120742</v>
      </c>
      <c r="C26">
        <f t="shared" si="1"/>
        <v>99.897859709249133</v>
      </c>
      <c r="D26">
        <f t="shared" si="1"/>
        <v>90.760821867833542</v>
      </c>
      <c r="E26">
        <f t="shared" si="1"/>
        <v>106.46932258806443</v>
      </c>
      <c r="F26">
        <f t="shared" si="1"/>
        <v>85.334315126120742</v>
      </c>
      <c r="G26">
        <f t="shared" si="1"/>
        <v>92.556264871549331</v>
      </c>
      <c r="H26">
        <f t="shared" si="1"/>
        <v>88.263413328388211</v>
      </c>
      <c r="I26">
        <f t="shared" si="1"/>
        <v>158.0936187701075</v>
      </c>
    </row>
    <row r="27" spans="1:9">
      <c r="A27" t="s">
        <v>280</v>
      </c>
      <c r="B27">
        <f t="shared" si="1"/>
        <v>72.20783726901567</v>
      </c>
      <c r="C27">
        <f t="shared" si="1"/>
        <v>99.813732199884356</v>
      </c>
      <c r="D27">
        <f t="shared" si="1"/>
        <v>106.60519816211816</v>
      </c>
      <c r="E27">
        <f t="shared" si="1"/>
        <v>100.87169668485683</v>
      </c>
      <c r="F27">
        <f t="shared" si="1"/>
        <v>72.207837269015656</v>
      </c>
      <c r="G27">
        <f t="shared" si="1"/>
        <v>84.416789511439333</v>
      </c>
      <c r="H27">
        <f t="shared" si="1"/>
        <v>75.429848407431251</v>
      </c>
      <c r="I27">
        <f t="shared" si="1"/>
        <v>555.62090708872734</v>
      </c>
    </row>
    <row r="28" spans="1:9">
      <c r="A28" t="s">
        <v>281</v>
      </c>
      <c r="B28">
        <f t="shared" si="1"/>
        <v>73.13358408760341</v>
      </c>
      <c r="C28">
        <f t="shared" si="1"/>
        <v>100.14559890404425</v>
      </c>
      <c r="D28">
        <f t="shared" si="1"/>
        <v>107.1592369773349</v>
      </c>
      <c r="E28">
        <f t="shared" si="1"/>
        <v>90.141681466783368</v>
      </c>
      <c r="F28">
        <f t="shared" si="1"/>
        <v>73.13358408760341</v>
      </c>
      <c r="G28">
        <f t="shared" si="1"/>
        <v>84.654712265636448</v>
      </c>
      <c r="H28">
        <f t="shared" si="1"/>
        <v>75.804982795960242</v>
      </c>
      <c r="I28">
        <f t="shared" si="1"/>
        <v>196.51211826895724</v>
      </c>
    </row>
    <row r="29" spans="1:9">
      <c r="A29" t="s">
        <v>282</v>
      </c>
      <c r="B29">
        <f t="shared" si="1"/>
        <v>77.165657300348556</v>
      </c>
      <c r="C29">
        <f t="shared" si="1"/>
        <v>97.55893669226144</v>
      </c>
      <c r="D29">
        <f t="shared" si="1"/>
        <v>110.98949311936461</v>
      </c>
      <c r="E29">
        <f t="shared" si="1"/>
        <v>117.31579290359358</v>
      </c>
      <c r="F29">
        <f t="shared" si="1"/>
        <v>77.165657300348556</v>
      </c>
      <c r="G29">
        <f t="shared" si="1"/>
        <v>92.480438933817439</v>
      </c>
      <c r="H29">
        <f t="shared" si="1"/>
        <v>88.143858068187569</v>
      </c>
      <c r="I29">
        <f t="shared" si="1"/>
        <v>192.82514674696225</v>
      </c>
    </row>
    <row r="30" spans="1:9">
      <c r="A30" t="s">
        <v>283</v>
      </c>
      <c r="B30">
        <f t="shared" si="1"/>
        <v>74.648603159827999</v>
      </c>
      <c r="C30">
        <f t="shared" si="1"/>
        <v>98.811088571956674</v>
      </c>
      <c r="D30">
        <f t="shared" si="1"/>
        <v>97.989620532304301</v>
      </c>
      <c r="E30">
        <f t="shared" si="1"/>
        <v>97.892696333900787</v>
      </c>
      <c r="F30">
        <f t="shared" si="1"/>
        <v>74.648603159827999</v>
      </c>
      <c r="G30">
        <f t="shared" si="1"/>
        <v>84.777809551009085</v>
      </c>
      <c r="H30">
        <f t="shared" si="1"/>
        <v>75.999071104300796</v>
      </c>
      <c r="I30">
        <f t="shared" si="1"/>
        <v>471.97090336226114</v>
      </c>
    </row>
    <row r="31" spans="1:9">
      <c r="A31" t="s">
        <v>284</v>
      </c>
      <c r="B31">
        <f t="shared" si="1"/>
        <v>77.285449476426777</v>
      </c>
      <c r="C31">
        <f t="shared" si="1"/>
        <v>96.01483488532125</v>
      </c>
      <c r="D31">
        <f t="shared" si="1"/>
        <v>91.061608452914527</v>
      </c>
      <c r="E31">
        <f t="shared" si="1"/>
        <v>108.88289790939018</v>
      </c>
      <c r="F31">
        <f t="shared" si="1"/>
        <v>77.285449476426791</v>
      </c>
      <c r="G31">
        <f t="shared" si="1"/>
        <v>87.240663915192457</v>
      </c>
      <c r="H31">
        <f t="shared" si="1"/>
        <v>79.882269956220682</v>
      </c>
      <c r="I31">
        <f t="shared" si="1"/>
        <v>221.61038970437571</v>
      </c>
    </row>
    <row r="32" spans="1:9">
      <c r="A32" t="s">
        <v>285</v>
      </c>
      <c r="B32">
        <f t="shared" si="1"/>
        <v>86.468628889384135</v>
      </c>
      <c r="C32">
        <f t="shared" si="1"/>
        <v>102.17212808574372</v>
      </c>
      <c r="D32">
        <f t="shared" si="1"/>
        <v>86.402324565452943</v>
      </c>
      <c r="E32">
        <f t="shared" si="1"/>
        <v>110.49919507391117</v>
      </c>
      <c r="F32">
        <f t="shared" si="1"/>
        <v>86.468628889384135</v>
      </c>
      <c r="G32">
        <f t="shared" si="1"/>
        <v>94.859633827510692</v>
      </c>
      <c r="H32">
        <f t="shared" si="1"/>
        <v>91.895150476720517</v>
      </c>
      <c r="I32">
        <f t="shared" si="1"/>
        <v>156.74035793418849</v>
      </c>
    </row>
    <row r="33" spans="1:9">
      <c r="A33" t="s">
        <v>286</v>
      </c>
      <c r="B33">
        <f t="shared" si="1"/>
        <v>77.718947157204326</v>
      </c>
      <c r="C33">
        <f t="shared" si="1"/>
        <v>102.97499518353206</v>
      </c>
      <c r="D33">
        <f t="shared" si="1"/>
        <v>90.124598971986799</v>
      </c>
      <c r="E33">
        <f t="shared" si="1"/>
        <v>102.0142055266312</v>
      </c>
      <c r="F33">
        <f t="shared" si="1"/>
        <v>77.718947157204326</v>
      </c>
      <c r="G33">
        <f t="shared" si="1"/>
        <v>86.835926601845799</v>
      </c>
      <c r="H33">
        <f t="shared" si="1"/>
        <v>79.244117943104001</v>
      </c>
      <c r="I33">
        <f t="shared" si="1"/>
        <v>184.39107076450122</v>
      </c>
    </row>
    <row r="34" spans="1:9">
      <c r="A34" t="s">
        <v>287</v>
      </c>
      <c r="B34">
        <f t="shared" si="1"/>
        <v>80.947811215604588</v>
      </c>
      <c r="C34">
        <f t="shared" si="1"/>
        <v>102.54044578668918</v>
      </c>
      <c r="D34">
        <f t="shared" si="1"/>
        <v>93.565840595264916</v>
      </c>
      <c r="E34">
        <f t="shared" si="1"/>
        <v>80.288435329263379</v>
      </c>
      <c r="F34">
        <f t="shared" si="1"/>
        <v>80.947811215604588</v>
      </c>
      <c r="G34">
        <f t="shared" si="1"/>
        <v>83.457300825665584</v>
      </c>
      <c r="H34">
        <f t="shared" si="1"/>
        <v>73.917016216778279</v>
      </c>
      <c r="I34">
        <f t="shared" si="1"/>
        <v>141.3488610990388</v>
      </c>
    </row>
    <row r="35" spans="1:9">
      <c r="A35" t="s">
        <v>288</v>
      </c>
      <c r="B35">
        <f t="shared" si="1"/>
        <v>100</v>
      </c>
      <c r="C35">
        <f t="shared" si="1"/>
        <v>100</v>
      </c>
      <c r="D35">
        <f t="shared" si="1"/>
        <v>100</v>
      </c>
      <c r="E35">
        <f t="shared" si="1"/>
        <v>100</v>
      </c>
      <c r="F35">
        <f t="shared" si="1"/>
        <v>100</v>
      </c>
      <c r="G35">
        <f t="shared" si="1"/>
        <v>100</v>
      </c>
      <c r="H35">
        <f t="shared" si="1"/>
        <v>100</v>
      </c>
      <c r="I35">
        <f t="shared" si="1"/>
        <v>100</v>
      </c>
    </row>
    <row r="36" spans="1:9">
      <c r="A36" t="s">
        <v>289</v>
      </c>
      <c r="B36">
        <f t="shared" si="1"/>
        <v>92.797012884828845</v>
      </c>
      <c r="C36">
        <f t="shared" si="1"/>
        <v>98.67946600580413</v>
      </c>
      <c r="D36">
        <f t="shared" si="1"/>
        <v>80.835102743917915</v>
      </c>
      <c r="E36">
        <f t="shared" si="1"/>
        <v>119.29585705501869</v>
      </c>
      <c r="F36">
        <f t="shared" si="1"/>
        <v>92.797012884828845</v>
      </c>
      <c r="G36">
        <f t="shared" si="1"/>
        <v>97.466828553110531</v>
      </c>
      <c r="H36">
        <f t="shared" si="1"/>
        <v>96.005931736227879</v>
      </c>
      <c r="I36">
        <f t="shared" si="1"/>
        <v>108.29657695360859</v>
      </c>
    </row>
    <row r="37" spans="1:9">
      <c r="A37" t="s">
        <v>665</v>
      </c>
    </row>
    <row r="38" spans="1:9">
      <c r="A38" t="s">
        <v>695</v>
      </c>
    </row>
    <row r="39" spans="1:9">
      <c r="B39" t="s">
        <v>686</v>
      </c>
      <c r="C39" t="s">
        <v>458</v>
      </c>
      <c r="D39" t="s">
        <v>522</v>
      </c>
      <c r="E39" t="s">
        <v>687</v>
      </c>
      <c r="F39" t="s">
        <v>688</v>
      </c>
      <c r="G39" t="s">
        <v>678</v>
      </c>
      <c r="H39" t="s">
        <v>689</v>
      </c>
    </row>
    <row r="40" spans="1:9">
      <c r="B40" t="s">
        <v>77</v>
      </c>
      <c r="C40" t="s">
        <v>78</v>
      </c>
      <c r="D40" t="s">
        <v>79</v>
      </c>
      <c r="E40" t="s">
        <v>80</v>
      </c>
      <c r="F40" t="s">
        <v>81</v>
      </c>
      <c r="G40" t="s">
        <v>691</v>
      </c>
      <c r="H40" t="s">
        <v>83</v>
      </c>
    </row>
    <row r="41" spans="1:9">
      <c r="A41" t="s">
        <v>264</v>
      </c>
      <c r="B41">
        <f>'[2]1'!B$19</f>
        <v>14849.083890899707</v>
      </c>
      <c r="C41">
        <f>'[2]1'!C$19</f>
        <v>1</v>
      </c>
      <c r="D41">
        <f>'[2]1'!D$19</f>
        <v>6046.2166026798013</v>
      </c>
      <c r="E41">
        <f>'[2]1'!E$19</f>
        <v>7405.6692300550103</v>
      </c>
      <c r="F41">
        <f>'[2]1'!F$19</f>
        <v>1756.5556117178382</v>
      </c>
      <c r="G41">
        <f>'[2]1'!H$19</f>
        <v>26544.414111916678</v>
      </c>
      <c r="H41">
        <f>'[2]1'!I$19</f>
        <v>0.26582073097674913</v>
      </c>
    </row>
    <row r="42" spans="1:9">
      <c r="A42" t="s">
        <v>280</v>
      </c>
      <c r="B42">
        <f>'[2]1'!L$19</f>
        <v>10170.31054993725</v>
      </c>
      <c r="C42">
        <f>'[2]1'!M$19</f>
        <v>1.1430710905282153</v>
      </c>
      <c r="D42">
        <f>'[2]1'!N$19</f>
        <v>4605.3130806645977</v>
      </c>
      <c r="E42">
        <f>'[2]1'!O$19</f>
        <v>5607.4699906570313</v>
      </c>
      <c r="F42">
        <f>'[2]1'!P$19</f>
        <v>1203.0854024842463</v>
      </c>
      <c r="G42">
        <f>'[2]1'!R$19</f>
        <v>20635.085640164769</v>
      </c>
      <c r="H42">
        <f>'[2]1'!S$19</f>
        <v>8.3333333333333301E-2</v>
      </c>
    </row>
    <row r="43" spans="1:9">
      <c r="A43" t="s">
        <v>281</v>
      </c>
      <c r="B43">
        <f>'[2]1'!V$19</f>
        <v>11873.639225906711</v>
      </c>
      <c r="C43">
        <f>'[2]1'!W$19</f>
        <v>1.0529651814656009</v>
      </c>
      <c r="D43">
        <f>'[2]1'!X$19</f>
        <v>6176.3091514801354</v>
      </c>
      <c r="E43">
        <f>'[2]1'!Y$19</f>
        <v>6650.1434918201776</v>
      </c>
      <c r="F43">
        <f>'[2]1'!Z$19</f>
        <v>1404.5787448585675</v>
      </c>
      <c r="G43">
        <f>'[2]1'!AB$19</f>
        <v>24272.508967360529</v>
      </c>
      <c r="H43">
        <f>'[2]1'!AC$19</f>
        <v>0.19566148030984087</v>
      </c>
    </row>
    <row r="44" spans="1:9">
      <c r="A44" t="s">
        <v>282</v>
      </c>
      <c r="B44">
        <f>'[2]1'!AF$19</f>
        <v>12968.038452585244</v>
      </c>
      <c r="C44">
        <f>'[2]1'!AG$19</f>
        <v>1.0343307438728382</v>
      </c>
      <c r="D44">
        <f>'[2]1'!AH$19</f>
        <v>7622.7686644742216</v>
      </c>
      <c r="E44">
        <f>'[2]1'!AI$19</f>
        <v>6244.8985603270603</v>
      </c>
      <c r="F44">
        <f>'[2]1'!AJ$19</f>
        <v>1534.0394656145443</v>
      </c>
      <c r="G44">
        <f>'[2]1'!AL$19</f>
        <v>25406.301573203596</v>
      </c>
      <c r="H44">
        <f>'[2]1'!AM$19</f>
        <v>0.23067440319891308</v>
      </c>
    </row>
    <row r="45" spans="1:9">
      <c r="A45" t="s">
        <v>283</v>
      </c>
      <c r="B45">
        <f>'[2]1'!AP$19</f>
        <v>11328.665785249377</v>
      </c>
      <c r="C45">
        <f>'[2]1'!AQ$19</f>
        <v>1.0539303327369713</v>
      </c>
      <c r="D45">
        <f>'[2]1'!AR$19</f>
        <v>5438.644354706862</v>
      </c>
      <c r="E45">
        <f>'[2]1'!AS$19</f>
        <v>5175.5265219425555</v>
      </c>
      <c r="F45">
        <f>'[2]1'!AT$19</f>
        <v>1340.1117270642585</v>
      </c>
      <c r="G45">
        <f>'[2]1'!AV$19</f>
        <v>21073.381509555998</v>
      </c>
      <c r="H45">
        <f>'[2]1'!AW$19</f>
        <v>9.6868453776443764E-2</v>
      </c>
    </row>
    <row r="46" spans="1:9">
      <c r="A46" t="s">
        <v>284</v>
      </c>
      <c r="B46">
        <f>'[2]1'!AZ$19</f>
        <v>12937.272336127451</v>
      </c>
      <c r="C46">
        <f>'[2]1'!BA$19</f>
        <v>1.0047907372481997</v>
      </c>
      <c r="D46">
        <f>'[2]1'!BB$19</f>
        <v>5860.4368595912865</v>
      </c>
      <c r="E46">
        <f>'[2]1'!BC$19</f>
        <v>6873.7683204067043</v>
      </c>
      <c r="F46">
        <f>'[2]1'!BD$19</f>
        <v>1530.4000226083788</v>
      </c>
      <c r="G46">
        <f>'[2]1'!BF$19</f>
        <v>24042.983440551423</v>
      </c>
      <c r="H46">
        <f>'[2]1'!BG$19</f>
        <v>0.18857344716354493</v>
      </c>
    </row>
    <row r="47" spans="1:9">
      <c r="A47" t="s">
        <v>285</v>
      </c>
      <c r="B47">
        <f>'[2]1'!BJ$19</f>
        <v>15700.239415742975</v>
      </c>
      <c r="C47">
        <f>'[2]1'!BK$19</f>
        <v>0.99697695538492836</v>
      </c>
      <c r="D47">
        <f>'[2]1'!BL$19</f>
        <v>5572.6743321766908</v>
      </c>
      <c r="E47">
        <f>'[2]1'!BM$19</f>
        <v>7476.8302804719742</v>
      </c>
      <c r="F47">
        <f>'[2]1'!BN$19</f>
        <v>1857.2420934289669</v>
      </c>
      <c r="G47">
        <f>'[2]1'!BP$19</f>
        <v>26951.567344911193</v>
      </c>
      <c r="H47">
        <f>'[2]1'!BQ$19</f>
        <v>0.27839412815486281</v>
      </c>
    </row>
    <row r="48" spans="1:9">
      <c r="A48" t="s">
        <v>286</v>
      </c>
      <c r="B48">
        <f>'[2]1'!BT$19</f>
        <v>14411.734883563728</v>
      </c>
      <c r="C48">
        <f>'[2]1'!BU$19</f>
        <v>0.9987012951012314</v>
      </c>
      <c r="D48">
        <f>'[2]1'!BV$19</f>
        <v>5813.3953814901361</v>
      </c>
      <c r="E48">
        <f>'[2]1'!BW$19</f>
        <v>6503.5260443061579</v>
      </c>
      <c r="F48">
        <f>'[2]1'!BX$19</f>
        <v>1704.8199047368812</v>
      </c>
      <c r="G48">
        <f>'[2]1'!BZ$19</f>
        <v>24872.81759269238</v>
      </c>
      <c r="H48">
        <f>'[2]1'!CA$19</f>
        <v>0.2141997557405225</v>
      </c>
    </row>
    <row r="49" spans="1:8">
      <c r="A49" t="s">
        <v>287</v>
      </c>
      <c r="B49">
        <f>'[2]1'!CD$19</f>
        <v>13641.688162753302</v>
      </c>
      <c r="C49">
        <f>'[2]1'!CE$19</f>
        <v>0.9986259307970643</v>
      </c>
      <c r="D49">
        <f>'[2]1'!CF$19</f>
        <v>6130.006878402467</v>
      </c>
      <c r="E49">
        <f>'[2]1'!CG$19</f>
        <v>7335.3930197679529</v>
      </c>
      <c r="F49">
        <f>'[2]1'!CH$19</f>
        <v>1613.7280974131018</v>
      </c>
      <c r="G49">
        <f>'[2]1'!CJ$19</f>
        <v>25710.491407892445</v>
      </c>
      <c r="H49">
        <f>'[2]1'!CK$19</f>
        <v>0.24006816284305954</v>
      </c>
    </row>
    <row r="50" spans="1:8">
      <c r="A50" t="s">
        <v>288</v>
      </c>
      <c r="B50">
        <f>'[2]1'!CN$19</f>
        <v>17319.597888179673</v>
      </c>
      <c r="C50">
        <f>'[2]1'!CO$19</f>
        <v>0.97376537470010749</v>
      </c>
      <c r="D50">
        <f>'[2]1'!CP$19</f>
        <v>7187.3692123827086</v>
      </c>
      <c r="E50">
        <f>'[2]1'!CQ$19</f>
        <v>9016.01433458459</v>
      </c>
      <c r="F50">
        <f>'[2]1'!CR$19</f>
        <v>2048.8022753931054</v>
      </c>
      <c r="G50">
        <f>'[2]1'!CT$19</f>
        <v>30978.774509396244</v>
      </c>
      <c r="H50">
        <f>'[2]1'!CU$19</f>
        <v>0.40275928381186765</v>
      </c>
    </row>
    <row r="51" spans="1:8">
      <c r="A51" t="s">
        <v>289</v>
      </c>
      <c r="B51">
        <f>'[2]1'!CX$19</f>
        <v>17371.304604398705</v>
      </c>
      <c r="C51">
        <f>'[2]1'!CY$19</f>
        <v>0.96275399350911173</v>
      </c>
      <c r="D51">
        <f>'[2]1'!CZ$19</f>
        <v>6432.8558215638413</v>
      </c>
      <c r="E51">
        <f>'[2]1'!DA$19</f>
        <v>8544.8484172303033</v>
      </c>
      <c r="F51">
        <f>'[2]1'!DB$19</f>
        <v>2054.9188630025074</v>
      </c>
      <c r="G51">
        <f>'[2]1'!DD$19</f>
        <v>29882.372528013842</v>
      </c>
      <c r="H51">
        <f>'[2]1'!DE$19</f>
        <v>0.36890102981397427</v>
      </c>
    </row>
  </sheetData>
  <mergeCells count="1">
    <mergeCell ref="A18:H18"/>
  </mergeCells>
  <pageMargins left="0.75" right="0.75" top="1" bottom="1" header="0.5" footer="0.5"/>
  <pageSetup orientation="landscape" horizontalDpi="1200" verticalDpi="1200" r:id="rId1"/>
  <headerFooter alignWithMargins="0"/>
</worksheet>
</file>

<file path=xl/worksheets/sheet77.xml><?xml version="1.0" encoding="utf-8"?>
<worksheet xmlns="http://schemas.openxmlformats.org/spreadsheetml/2006/main" xmlns:r="http://schemas.openxmlformats.org/officeDocument/2006/relationships">
  <sheetPr>
    <pageSetUpPr fitToPage="1"/>
  </sheetPr>
  <dimension ref="A1:Q51"/>
  <sheetViews>
    <sheetView view="pageBreakPreview" zoomScaleSheetLayoutView="100" workbookViewId="0">
      <selection activeCell="I24" sqref="I24"/>
    </sheetView>
  </sheetViews>
  <sheetFormatPr defaultRowHeight="12.75"/>
  <cols>
    <col min="1" max="1" width="15.625" customWidth="1"/>
    <col min="2" max="2" width="11.5" customWidth="1"/>
    <col min="3" max="3" width="11" customWidth="1"/>
    <col min="4" max="5" width="11" hidden="1" customWidth="1"/>
    <col min="6" max="6" width="14.75" hidden="1" customWidth="1"/>
    <col min="7" max="8" width="10.125" customWidth="1"/>
    <col min="9" max="10" width="8.875" customWidth="1"/>
    <col min="11" max="11" width="13.75" customWidth="1"/>
    <col min="12" max="12" width="11.25" customWidth="1"/>
  </cols>
  <sheetData>
    <row r="1" spans="1:17">
      <c r="A1" t="s">
        <v>696</v>
      </c>
    </row>
    <row r="3" spans="1:17">
      <c r="B3" t="s">
        <v>697</v>
      </c>
      <c r="C3" t="s">
        <v>698</v>
      </c>
      <c r="D3" t="s">
        <v>699</v>
      </c>
      <c r="E3" t="s">
        <v>700</v>
      </c>
      <c r="F3" t="s">
        <v>701</v>
      </c>
      <c r="G3" t="s">
        <v>702</v>
      </c>
      <c r="H3" t="s">
        <v>703</v>
      </c>
      <c r="I3" t="s">
        <v>704</v>
      </c>
      <c r="J3" t="s">
        <v>705</v>
      </c>
      <c r="K3" t="s">
        <v>679</v>
      </c>
      <c r="L3" t="s">
        <v>375</v>
      </c>
      <c r="M3" t="s">
        <v>706</v>
      </c>
    </row>
    <row r="4" spans="1:17" ht="19.5" customHeight="1">
      <c r="B4" t="s">
        <v>77</v>
      </c>
      <c r="C4" t="s">
        <v>78</v>
      </c>
      <c r="G4" t="s">
        <v>79</v>
      </c>
      <c r="H4" t="s">
        <v>80</v>
      </c>
      <c r="I4" t="s">
        <v>81</v>
      </c>
      <c r="J4" t="s">
        <v>82</v>
      </c>
      <c r="K4" t="s">
        <v>513</v>
      </c>
      <c r="L4" t="s">
        <v>84</v>
      </c>
      <c r="M4" t="s">
        <v>83</v>
      </c>
    </row>
    <row r="5" spans="1:17">
      <c r="A5" t="s">
        <v>264</v>
      </c>
      <c r="B5">
        <f>'[2]2'!B$47</f>
        <v>78262.238300266486</v>
      </c>
      <c r="C5">
        <f>'[2]2'!C$47</f>
        <v>3466.6153777574536</v>
      </c>
      <c r="G5">
        <f>'[2]2'!D$47</f>
        <v>40215.829424280848</v>
      </c>
      <c r="H5">
        <f>'[2]2'!E$47</f>
        <v>135.63625088901716</v>
      </c>
      <c r="I5">
        <f>'[2]2'!F$47</f>
        <v>106059.27901923333</v>
      </c>
      <c r="J5">
        <f>'[2]2'!G$47</f>
        <v>667.55785289927962</v>
      </c>
      <c r="K5">
        <f>'[2]2'!H$47</f>
        <v>227472.04051952786</v>
      </c>
      <c r="L5">
        <f>'[2]2'!I$47</f>
        <v>0.53088177688432447</v>
      </c>
      <c r="M5">
        <f t="shared" ref="M5:M15" si="0">(L5-L41)/L41 *100</f>
        <v>92.20051743211225</v>
      </c>
      <c r="P5" t="s">
        <v>280</v>
      </c>
      <c r="Q5">
        <v>317.39202350002859</v>
      </c>
    </row>
    <row r="6" spans="1:17">
      <c r="A6" t="s">
        <v>280</v>
      </c>
      <c r="B6">
        <f>'[2]2'!L$47</f>
        <v>78731.799586886613</v>
      </c>
      <c r="C6">
        <f>'[2]2'!M$47</f>
        <v>1705.1414881898222</v>
      </c>
      <c r="D6">
        <f>'[2]1'!N$47</f>
        <v>10220.641343160663</v>
      </c>
      <c r="G6">
        <f>'[2]2'!N$47</f>
        <v>118638.23192695626</v>
      </c>
      <c r="H6">
        <f>'[2]2'!O$47</f>
        <v>119.13573114943598</v>
      </c>
      <c r="I6">
        <f>'[2]2'!P$47</f>
        <v>106887.95500384872</v>
      </c>
      <c r="J6">
        <f>'[2]2'!Q$47</f>
        <v>624.37023250490688</v>
      </c>
      <c r="K6">
        <f>'[2]2'!R$47</f>
        <v>305457.89350452594</v>
      </c>
      <c r="L6">
        <f>'[2]2'!S$47</f>
        <v>0.77995985491663411</v>
      </c>
      <c r="M6">
        <f t="shared" si="0"/>
        <v>317.39202350002859</v>
      </c>
      <c r="P6" t="s">
        <v>281</v>
      </c>
      <c r="Q6">
        <v>278.65867559667475</v>
      </c>
    </row>
    <row r="7" spans="1:17">
      <c r="A7" t="s">
        <v>281</v>
      </c>
      <c r="B7">
        <f>'[2]2'!V$47</f>
        <v>60283.16915924217</v>
      </c>
      <c r="C7">
        <f>'[2]2'!W$47</f>
        <v>1844.9245705238245</v>
      </c>
      <c r="G7">
        <f>'[2]2'!X$47</f>
        <v>813.60257692065397</v>
      </c>
      <c r="H7">
        <f>'[2]2'!Y$47</f>
        <v>101.02957119088032</v>
      </c>
      <c r="I7">
        <f>'[2]2'!Z$47</f>
        <v>97454.38810505638</v>
      </c>
      <c r="J7">
        <f>'[2]2'!AA$47</f>
        <v>445.37194316035573</v>
      </c>
      <c r="K7">
        <f>'[2]2'!AB$47</f>
        <v>160051.74203977356</v>
      </c>
      <c r="L7">
        <f>'[2]2'!AC$47</f>
        <v>0.31554889633056227</v>
      </c>
      <c r="M7">
        <f t="shared" si="0"/>
        <v>278.65867559667475</v>
      </c>
      <c r="P7" t="s">
        <v>283</v>
      </c>
      <c r="Q7">
        <v>146.22438869552036</v>
      </c>
    </row>
    <row r="8" spans="1:17">
      <c r="A8" t="s">
        <v>282</v>
      </c>
      <c r="B8">
        <f>'[2]2'!AF$47</f>
        <v>65571.161141775563</v>
      </c>
      <c r="C8">
        <f>'[2]2'!AG$47</f>
        <v>2236.5347943159932</v>
      </c>
      <c r="G8">
        <f>'[2]2'!AH$47</f>
        <v>11558.629832638502</v>
      </c>
      <c r="H8">
        <f>'[2]2'!AI$47</f>
        <v>108.98023888710597</v>
      </c>
      <c r="I8">
        <f>'[2]2'!AJ$47</f>
        <v>92136.93536313955</v>
      </c>
      <c r="J8">
        <f>'[2]2'!AK$47</f>
        <v>663.01367154316188</v>
      </c>
      <c r="K8">
        <f>'[2]2'!AL$47</f>
        <v>170949.22769921354</v>
      </c>
      <c r="L8">
        <f>'[2]2'!AM$47</f>
        <v>0.35035424473086912</v>
      </c>
      <c r="M8">
        <f t="shared" si="0"/>
        <v>138.42194687821805</v>
      </c>
      <c r="P8" t="s">
        <v>282</v>
      </c>
      <c r="Q8">
        <v>138.42194687821805</v>
      </c>
    </row>
    <row r="9" spans="1:17">
      <c r="A9" t="s">
        <v>283</v>
      </c>
      <c r="B9">
        <f>'[2]2'!AP$47</f>
        <v>65557.370549291139</v>
      </c>
      <c r="C9">
        <f>'[2]2'!AQ$47</f>
        <v>1633.8496084763121</v>
      </c>
      <c r="G9">
        <f>'[2]2'!AR$47</f>
        <v>26640.071453725712</v>
      </c>
      <c r="H9">
        <f>'[2]2'!AS$47</f>
        <v>111.15164300430132</v>
      </c>
      <c r="I9">
        <f>'[2]2'!AT$47</f>
        <v>97622.22073167123</v>
      </c>
      <c r="J9">
        <f>'[2]2'!AU$47</f>
        <v>681.2340708354692</v>
      </c>
      <c r="K9">
        <f>'[2]2'!AV$47</f>
        <v>190883.42991533322</v>
      </c>
      <c r="L9">
        <f>'[2]2'!AW$47</f>
        <v>0.41402185347079834</v>
      </c>
      <c r="M9">
        <f t="shared" si="0"/>
        <v>146.22438869552036</v>
      </c>
      <c r="P9" t="s">
        <v>284</v>
      </c>
      <c r="Q9">
        <v>100.75193460164067</v>
      </c>
    </row>
    <row r="10" spans="1:17">
      <c r="A10" t="s">
        <v>284</v>
      </c>
      <c r="B10">
        <f>'[2]2'!AZ$47</f>
        <v>71648.004479930867</v>
      </c>
      <c r="C10">
        <f>'[2]2'!BA$47</f>
        <v>4277.5591736995048</v>
      </c>
      <c r="G10">
        <f>'[2]2'!BB$47</f>
        <v>12059.311558449042</v>
      </c>
      <c r="H10">
        <f>'[2]2'!BC$47</f>
        <v>124.65268159074091</v>
      </c>
      <c r="I10">
        <f>'[2]2'!BD$47</f>
        <v>109202.01156584354</v>
      </c>
      <c r="J10">
        <f>'[2]2'!BE$47</f>
        <v>325.13430640059295</v>
      </c>
      <c r="K10">
        <f>'[2]2'!BF$47</f>
        <v>196986.4051531131</v>
      </c>
      <c r="L10">
        <f>'[2]2'!BG$47</f>
        <v>0.43351407269160258</v>
      </c>
      <c r="M10">
        <f t="shared" si="0"/>
        <v>100.75193460164067</v>
      </c>
      <c r="P10" t="s">
        <v>287</v>
      </c>
      <c r="Q10">
        <v>92.210754970815927</v>
      </c>
    </row>
    <row r="11" spans="1:17">
      <c r="A11" t="s">
        <v>285</v>
      </c>
      <c r="B11">
        <f>'[2]2'!BJ$47</f>
        <v>73529.746650592468</v>
      </c>
      <c r="C11">
        <f>'[2]2'!BK$47</f>
        <v>4481.0271190391832</v>
      </c>
      <c r="G11">
        <f>'[2]2'!BL$47</f>
        <v>9001.373985439277</v>
      </c>
      <c r="H11">
        <f>'[2]2'!BM$47</f>
        <v>149.55827648794798</v>
      </c>
      <c r="I11">
        <f>'[2]2'!BN$47</f>
        <v>102102.50096394886</v>
      </c>
      <c r="J11">
        <f>'[2]2'!BO$47</f>
        <v>437.62043160756332</v>
      </c>
      <c r="K11">
        <f>'[2]2'!BP$47</f>
        <v>188826.58656390017</v>
      </c>
      <c r="L11">
        <f>'[2]2'!BQ$47</f>
        <v>0.40745252622516276</v>
      </c>
      <c r="M11">
        <f t="shared" si="0"/>
        <v>92.005812518193949</v>
      </c>
      <c r="P11" t="s">
        <v>264</v>
      </c>
      <c r="Q11">
        <v>92.20051743211225</v>
      </c>
    </row>
    <row r="12" spans="1:17">
      <c r="A12" t="s">
        <v>286</v>
      </c>
      <c r="B12">
        <f>'[2]2'!BT$47</f>
        <v>62414.488211503165</v>
      </c>
      <c r="C12">
        <f>'[2]2'!BU$47</f>
        <v>1978.8378895601347</v>
      </c>
      <c r="G12">
        <f>'[2]2'!BV$47</f>
        <v>13951.552632198967</v>
      </c>
      <c r="H12">
        <f>'[2]2'!BW$47</f>
        <v>116.76829356976685</v>
      </c>
      <c r="I12">
        <f>'[2]2'!BX$47</f>
        <v>118285.30992380713</v>
      </c>
      <c r="J12">
        <f>'[2]2'!BY$47</f>
        <v>529.85859450763348</v>
      </c>
      <c r="K12">
        <f>'[2]2'!BZ$47</f>
        <v>196217.09835613155</v>
      </c>
      <c r="L12">
        <f>'[2]2'!CA$47</f>
        <v>0.43105699296399841</v>
      </c>
      <c r="M12">
        <f t="shared" si="0"/>
        <v>62.982226845492505</v>
      </c>
      <c r="P12" t="s">
        <v>285</v>
      </c>
      <c r="Q12">
        <v>92.005812518193949</v>
      </c>
    </row>
    <row r="13" spans="1:17">
      <c r="A13" t="s">
        <v>287</v>
      </c>
      <c r="B13">
        <f>'[2]2'!CD$47</f>
        <v>81367.817968720963</v>
      </c>
      <c r="C13">
        <f>'[2]2'!CE$47</f>
        <v>1635.4902082393639</v>
      </c>
      <c r="G13">
        <f>'[2]2'!CF$47</f>
        <v>81560.705719363526</v>
      </c>
      <c r="H13">
        <f>'[2]2'!CG$47</f>
        <v>106.89060478053985</v>
      </c>
      <c r="I13">
        <f>'[2]2'!CH$47</f>
        <v>127503.64526350163</v>
      </c>
      <c r="J13">
        <f>'[2]2'!CI$47</f>
        <v>2300.5186506582695</v>
      </c>
      <c r="K13">
        <f>'[2]2'!CJ$47</f>
        <v>289874.0311139478</v>
      </c>
      <c r="L13">
        <f>'[2]2'!CK$47</f>
        <v>0.73018674423062424</v>
      </c>
      <c r="M13">
        <f t="shared" si="0"/>
        <v>92.210754970815927</v>
      </c>
      <c r="P13" t="s">
        <v>286</v>
      </c>
      <c r="Q13">
        <v>62.982226845492505</v>
      </c>
    </row>
    <row r="14" spans="1:17">
      <c r="A14" t="s">
        <v>288</v>
      </c>
      <c r="B14">
        <f>'[2]2'!CN$47</f>
        <v>122581.76858184941</v>
      </c>
      <c r="C14">
        <f>'[2]2'!CO$47</f>
        <v>2251.6533640520297</v>
      </c>
      <c r="G14">
        <f>'[2]2'!CP$47</f>
        <v>115224.56509673317</v>
      </c>
      <c r="H14">
        <f>'[2]2'!CQ$47</f>
        <v>156.551838234304</v>
      </c>
      <c r="I14">
        <f>'[2]2'!CR$47</f>
        <v>96350.876971168953</v>
      </c>
      <c r="J14">
        <f>'[2]2'!CS$47</f>
        <v>2265.8719571356428</v>
      </c>
      <c r="K14">
        <f>'[2]2'!CT$47</f>
        <v>334299.54389490228</v>
      </c>
      <c r="L14">
        <f>'[2]2'!CU$47</f>
        <v>0.87207685526407763</v>
      </c>
      <c r="M14">
        <f t="shared" si="0"/>
        <v>34.51809075584579</v>
      </c>
      <c r="P14" t="s">
        <v>289</v>
      </c>
      <c r="Q14">
        <v>58.315243226267953</v>
      </c>
    </row>
    <row r="15" spans="1:17">
      <c r="A15" t="s">
        <v>289</v>
      </c>
      <c r="B15">
        <f>'[2]2'!CX$47</f>
        <v>72800.674486018383</v>
      </c>
      <c r="C15">
        <f>'[2]2'!CY$47</f>
        <v>2555.216348360208</v>
      </c>
      <c r="G15">
        <f>'[2]2'!CZ$47</f>
        <v>33222.207884186988</v>
      </c>
      <c r="H15">
        <f>'[2]2'!DA$47</f>
        <v>127.94046295914642</v>
      </c>
      <c r="I15">
        <f>'[2]2'!DB$47</f>
        <v>122804.81719137177</v>
      </c>
      <c r="J15">
        <f>'[2]2'!DC$47</f>
        <v>449.03297090118713</v>
      </c>
      <c r="K15">
        <f>'[2]2'!DD$47</f>
        <v>231061.82340199527</v>
      </c>
      <c r="L15">
        <f>'[2]2'!DE$47</f>
        <v>0.54234714126381356</v>
      </c>
      <c r="M15">
        <f t="shared" si="0"/>
        <v>58.315243226267953</v>
      </c>
      <c r="P15" t="s">
        <v>288</v>
      </c>
      <c r="Q15">
        <v>34.51809075584579</v>
      </c>
    </row>
    <row r="17" spans="1:17">
      <c r="A17" t="s">
        <v>707</v>
      </c>
    </row>
    <row r="18" spans="1:17" ht="28.5" customHeight="1">
      <c r="A18" s="372"/>
      <c r="B18" s="372"/>
      <c r="C18" s="372"/>
      <c r="D18" s="372"/>
      <c r="E18" s="372"/>
      <c r="F18" s="372"/>
      <c r="G18" s="372"/>
      <c r="H18" s="372"/>
      <c r="I18" s="372"/>
      <c r="J18" s="372"/>
      <c r="K18" s="372"/>
      <c r="L18" s="372"/>
    </row>
    <row r="23" spans="1:17">
      <c r="A23" t="s">
        <v>708</v>
      </c>
    </row>
    <row r="24" spans="1:17">
      <c r="B24" t="s">
        <v>697</v>
      </c>
      <c r="C24" t="s">
        <v>698</v>
      </c>
      <c r="D24" t="s">
        <v>699</v>
      </c>
      <c r="E24" t="s">
        <v>700</v>
      </c>
      <c r="F24" t="s">
        <v>701</v>
      </c>
      <c r="G24" t="s">
        <v>702</v>
      </c>
      <c r="H24" t="s">
        <v>703</v>
      </c>
      <c r="I24" t="s">
        <v>704</v>
      </c>
      <c r="J24" t="s">
        <v>705</v>
      </c>
      <c r="K24" t="s">
        <v>679</v>
      </c>
      <c r="L24" t="s">
        <v>375</v>
      </c>
    </row>
    <row r="25" spans="1:17">
      <c r="B25" t="s">
        <v>77</v>
      </c>
      <c r="C25" t="s">
        <v>78</v>
      </c>
      <c r="D25" t="s">
        <v>79</v>
      </c>
      <c r="E25" t="s">
        <v>80</v>
      </c>
      <c r="F25" t="s">
        <v>81</v>
      </c>
      <c r="G25" t="s">
        <v>79</v>
      </c>
      <c r="H25" t="s">
        <v>80</v>
      </c>
      <c r="I25" t="s">
        <v>81</v>
      </c>
      <c r="J25" t="s">
        <v>82</v>
      </c>
      <c r="K25" t="s">
        <v>513</v>
      </c>
      <c r="L25" t="s">
        <v>84</v>
      </c>
    </row>
    <row r="26" spans="1:17">
      <c r="A26" t="s">
        <v>264</v>
      </c>
      <c r="B26">
        <f t="shared" ref="B26:L36" si="1">B5/B$14*100</f>
        <v>63.844925069758474</v>
      </c>
      <c r="C26">
        <f t="shared" si="1"/>
        <v>153.95866135980199</v>
      </c>
      <c r="D26" t="e">
        <f t="shared" si="1"/>
        <v>#DIV/0!</v>
      </c>
      <c r="E26" t="e">
        <f t="shared" si="1"/>
        <v>#DIV/0!</v>
      </c>
      <c r="F26" t="e">
        <f t="shared" si="1"/>
        <v>#DIV/0!</v>
      </c>
      <c r="G26">
        <f t="shared" si="1"/>
        <v>34.902131668293919</v>
      </c>
      <c r="H26">
        <f t="shared" si="1"/>
        <v>86.639832798396512</v>
      </c>
      <c r="I26">
        <f t="shared" si="1"/>
        <v>110.07609100534646</v>
      </c>
      <c r="J26">
        <f t="shared" si="1"/>
        <v>29.46141112682994</v>
      </c>
      <c r="K26">
        <f t="shared" si="1"/>
        <v>68.044376569966531</v>
      </c>
      <c r="L26">
        <f t="shared" si="1"/>
        <v>60.875572339729821</v>
      </c>
      <c r="P26" t="s">
        <v>288</v>
      </c>
      <c r="Q26">
        <v>100</v>
      </c>
    </row>
    <row r="27" spans="1:17">
      <c r="A27" t="s">
        <v>280</v>
      </c>
      <c r="B27">
        <f t="shared" si="1"/>
        <v>64.227984713988178</v>
      </c>
      <c r="C27">
        <f t="shared" si="1"/>
        <v>75.728418743872922</v>
      </c>
      <c r="D27" t="e">
        <f t="shared" si="1"/>
        <v>#DIV/0!</v>
      </c>
      <c r="E27" t="e">
        <f t="shared" si="1"/>
        <v>#DIV/0!</v>
      </c>
      <c r="F27" t="e">
        <f t="shared" si="1"/>
        <v>#DIV/0!</v>
      </c>
      <c r="G27">
        <f t="shared" si="1"/>
        <v>102.96262071144051</v>
      </c>
      <c r="H27">
        <f t="shared" si="1"/>
        <v>76.099860910691433</v>
      </c>
      <c r="I27">
        <f t="shared" si="1"/>
        <v>110.9361516614247</v>
      </c>
      <c r="J27">
        <f t="shared" si="1"/>
        <v>27.555406674179071</v>
      </c>
      <c r="K27">
        <f t="shared" si="1"/>
        <v>91.37251279067145</v>
      </c>
      <c r="L27">
        <f t="shared" si="1"/>
        <v>89.437054797246148</v>
      </c>
      <c r="P27" t="s">
        <v>280</v>
      </c>
      <c r="Q27">
        <v>89.437054797246148</v>
      </c>
    </row>
    <row r="28" spans="1:17">
      <c r="A28" t="s">
        <v>281</v>
      </c>
      <c r="B28">
        <f t="shared" si="1"/>
        <v>49.177924137218113</v>
      </c>
      <c r="C28">
        <f t="shared" si="1"/>
        <v>81.936438351404846</v>
      </c>
      <c r="D28" t="e">
        <f t="shared" si="1"/>
        <v>#DIV/0!</v>
      </c>
      <c r="E28" t="e">
        <f t="shared" si="1"/>
        <v>#DIV/0!</v>
      </c>
      <c r="F28" t="e">
        <f t="shared" si="1"/>
        <v>#DIV/0!</v>
      </c>
      <c r="G28">
        <f t="shared" si="1"/>
        <v>0.70610166871762059</v>
      </c>
      <c r="H28">
        <f t="shared" si="1"/>
        <v>64.534260555710603</v>
      </c>
      <c r="I28">
        <f t="shared" si="1"/>
        <v>101.14530471187888</v>
      </c>
      <c r="J28">
        <f t="shared" si="1"/>
        <v>19.655653610867045</v>
      </c>
      <c r="K28">
        <f t="shared" si="1"/>
        <v>47.87674556029036</v>
      </c>
      <c r="L28">
        <f t="shared" si="1"/>
        <v>36.183610931287632</v>
      </c>
      <c r="P28" t="s">
        <v>287</v>
      </c>
      <c r="Q28">
        <v>83.729632293648365</v>
      </c>
    </row>
    <row r="29" spans="1:17">
      <c r="A29" t="s">
        <v>282</v>
      </c>
      <c r="B29">
        <f t="shared" si="1"/>
        <v>53.491772798165229</v>
      </c>
      <c r="C29">
        <f t="shared" si="1"/>
        <v>99.328556962745395</v>
      </c>
      <c r="D29" t="e">
        <f t="shared" si="1"/>
        <v>#DIV/0!</v>
      </c>
      <c r="E29" t="e">
        <f t="shared" si="1"/>
        <v>#DIV/0!</v>
      </c>
      <c r="F29" t="e">
        <f t="shared" si="1"/>
        <v>#DIV/0!</v>
      </c>
      <c r="G29">
        <f t="shared" si="1"/>
        <v>10.03139375959876</v>
      </c>
      <c r="H29">
        <f t="shared" si="1"/>
        <v>69.612877188960383</v>
      </c>
      <c r="I29">
        <f t="shared" si="1"/>
        <v>95.626462632726899</v>
      </c>
      <c r="J29">
        <f t="shared" si="1"/>
        <v>29.260862223710888</v>
      </c>
      <c r="K29">
        <f t="shared" si="1"/>
        <v>51.136542307983788</v>
      </c>
      <c r="L29">
        <f t="shared" si="1"/>
        <v>40.174698206475931</v>
      </c>
      <c r="P29" t="s">
        <v>289</v>
      </c>
      <c r="Q29">
        <v>62.190291829219902</v>
      </c>
    </row>
    <row r="30" spans="1:17">
      <c r="A30" t="s">
        <v>283</v>
      </c>
      <c r="B30">
        <f t="shared" si="1"/>
        <v>53.480522681085027</v>
      </c>
      <c r="C30">
        <f t="shared" si="1"/>
        <v>72.562217371508268</v>
      </c>
      <c r="D30" t="e">
        <f t="shared" si="1"/>
        <v>#DIV/0!</v>
      </c>
      <c r="E30" t="e">
        <f t="shared" si="1"/>
        <v>#DIV/0!</v>
      </c>
      <c r="F30" t="e">
        <f t="shared" si="1"/>
        <v>#DIV/0!</v>
      </c>
      <c r="G30">
        <f t="shared" si="1"/>
        <v>23.120131919231696</v>
      </c>
      <c r="H30">
        <f t="shared" si="1"/>
        <v>70.999896429159605</v>
      </c>
      <c r="I30">
        <f t="shared" si="1"/>
        <v>101.31949370931279</v>
      </c>
      <c r="J30">
        <f t="shared" si="1"/>
        <v>30.064985300256673</v>
      </c>
      <c r="K30">
        <f t="shared" si="1"/>
        <v>57.099518501091197</v>
      </c>
      <c r="L30">
        <f t="shared" si="1"/>
        <v>47.475386024942317</v>
      </c>
      <c r="P30" t="s">
        <v>264</v>
      </c>
      <c r="Q30">
        <v>60.875572339729821</v>
      </c>
    </row>
    <row r="31" spans="1:17">
      <c r="A31" t="s">
        <v>284</v>
      </c>
      <c r="B31">
        <f t="shared" si="1"/>
        <v>58.449152193534047</v>
      </c>
      <c r="C31">
        <f t="shared" si="1"/>
        <v>189.97414264519367</v>
      </c>
      <c r="D31" t="e">
        <f t="shared" si="1"/>
        <v>#DIV/0!</v>
      </c>
      <c r="E31" t="e">
        <f t="shared" si="1"/>
        <v>#DIV/0!</v>
      </c>
      <c r="F31" t="e">
        <f t="shared" si="1"/>
        <v>#DIV/0!</v>
      </c>
      <c r="G31">
        <f t="shared" si="1"/>
        <v>10.46592065530907</v>
      </c>
      <c r="H31">
        <f t="shared" si="1"/>
        <v>79.62390157577002</v>
      </c>
      <c r="I31">
        <f t="shared" si="1"/>
        <v>113.33784911840506</v>
      </c>
      <c r="J31">
        <f t="shared" si="1"/>
        <v>14.349191505578499</v>
      </c>
      <c r="K31">
        <f t="shared" si="1"/>
        <v>58.925119328024586</v>
      </c>
      <c r="L31">
        <f t="shared" si="1"/>
        <v>49.710535267023936</v>
      </c>
      <c r="P31" t="s">
        <v>284</v>
      </c>
      <c r="Q31">
        <v>49.710535267023936</v>
      </c>
    </row>
    <row r="32" spans="1:17">
      <c r="A32" t="s">
        <v>285</v>
      </c>
      <c r="B32">
        <f t="shared" si="1"/>
        <v>59.98424357982379</v>
      </c>
      <c r="C32">
        <f t="shared" si="1"/>
        <v>199.01052224909157</v>
      </c>
      <c r="D32" t="e">
        <f t="shared" si="1"/>
        <v>#DIV/0!</v>
      </c>
      <c r="E32" t="e">
        <f t="shared" si="1"/>
        <v>#DIV/0!</v>
      </c>
      <c r="F32" t="e">
        <f t="shared" si="1"/>
        <v>#DIV/0!</v>
      </c>
      <c r="G32">
        <f t="shared" si="1"/>
        <v>7.8120268693420147</v>
      </c>
      <c r="H32">
        <f t="shared" si="1"/>
        <v>95.532750157881196</v>
      </c>
      <c r="I32">
        <f t="shared" si="1"/>
        <v>105.96945681615431</v>
      </c>
      <c r="J32">
        <f t="shared" si="1"/>
        <v>19.313555217867322</v>
      </c>
      <c r="K32">
        <f t="shared" si="1"/>
        <v>56.484248935518686</v>
      </c>
      <c r="L32">
        <f t="shared" si="1"/>
        <v>46.722089201849094</v>
      </c>
      <c r="P32" t="s">
        <v>286</v>
      </c>
      <c r="Q32">
        <v>49.428784901471559</v>
      </c>
    </row>
    <row r="33" spans="1:17">
      <c r="A33" t="s">
        <v>286</v>
      </c>
      <c r="B33">
        <f t="shared" si="1"/>
        <v>50.916615850446156</v>
      </c>
      <c r="C33">
        <f t="shared" si="1"/>
        <v>87.883771150238616</v>
      </c>
      <c r="D33" t="e">
        <f t="shared" si="1"/>
        <v>#DIV/0!</v>
      </c>
      <c r="E33" t="e">
        <f t="shared" si="1"/>
        <v>#DIV/0!</v>
      </c>
      <c r="F33" t="e">
        <f t="shared" si="1"/>
        <v>#DIV/0!</v>
      </c>
      <c r="G33">
        <f t="shared" si="1"/>
        <v>12.108140846950803</v>
      </c>
      <c r="H33">
        <f t="shared" si="1"/>
        <v>74.587622149159998</v>
      </c>
      <c r="I33">
        <f t="shared" si="1"/>
        <v>122.76516171119192</v>
      </c>
      <c r="J33">
        <f t="shared" si="1"/>
        <v>23.384313170875011</v>
      </c>
      <c r="K33">
        <f t="shared" si="1"/>
        <v>58.69499433652193</v>
      </c>
      <c r="L33">
        <f t="shared" si="1"/>
        <v>49.428784901471559</v>
      </c>
      <c r="P33" t="s">
        <v>283</v>
      </c>
      <c r="Q33">
        <v>47.475386024942317</v>
      </c>
    </row>
    <row r="34" spans="1:17">
      <c r="A34" t="s">
        <v>287</v>
      </c>
      <c r="B34">
        <f t="shared" si="1"/>
        <v>66.378401054305741</v>
      </c>
      <c r="C34">
        <f t="shared" si="1"/>
        <v>72.635079375458076</v>
      </c>
      <c r="D34" t="e">
        <f t="shared" si="1"/>
        <v>#DIV/0!</v>
      </c>
      <c r="E34" t="e">
        <f t="shared" si="1"/>
        <v>#DIV/0!</v>
      </c>
      <c r="F34" t="e">
        <f t="shared" si="1"/>
        <v>#DIV/0!</v>
      </c>
      <c r="G34">
        <f t="shared" si="1"/>
        <v>70.784129799832002</v>
      </c>
      <c r="H34">
        <f t="shared" si="1"/>
        <v>68.27808985580964</v>
      </c>
      <c r="I34">
        <f t="shared" si="1"/>
        <v>132.33262557812992</v>
      </c>
      <c r="J34">
        <f t="shared" si="1"/>
        <v>101.52906669829767</v>
      </c>
      <c r="K34">
        <f t="shared" si="1"/>
        <v>86.71086646922825</v>
      </c>
      <c r="L34">
        <f t="shared" si="1"/>
        <v>83.729632293648365</v>
      </c>
      <c r="P34" t="s">
        <v>285</v>
      </c>
      <c r="Q34">
        <v>46.722089201849094</v>
      </c>
    </row>
    <row r="35" spans="1:17">
      <c r="A35" t="s">
        <v>288</v>
      </c>
      <c r="B35">
        <f t="shared" si="1"/>
        <v>100</v>
      </c>
      <c r="C35">
        <f t="shared" si="1"/>
        <v>100</v>
      </c>
      <c r="D35" t="e">
        <f t="shared" si="1"/>
        <v>#DIV/0!</v>
      </c>
      <c r="E35" t="e">
        <f t="shared" si="1"/>
        <v>#DIV/0!</v>
      </c>
      <c r="F35" t="e">
        <f t="shared" si="1"/>
        <v>#DIV/0!</v>
      </c>
      <c r="G35">
        <f t="shared" si="1"/>
        <v>100</v>
      </c>
      <c r="H35">
        <f t="shared" si="1"/>
        <v>100</v>
      </c>
      <c r="I35">
        <f t="shared" si="1"/>
        <v>100</v>
      </c>
      <c r="J35">
        <f t="shared" si="1"/>
        <v>100</v>
      </c>
      <c r="K35">
        <f t="shared" si="1"/>
        <v>100</v>
      </c>
      <c r="L35">
        <f t="shared" si="1"/>
        <v>100</v>
      </c>
      <c r="P35" t="s">
        <v>282</v>
      </c>
      <c r="Q35">
        <v>40.174698206475931</v>
      </c>
    </row>
    <row r="36" spans="1:17">
      <c r="A36" t="s">
        <v>289</v>
      </c>
      <c r="B36">
        <f t="shared" si="1"/>
        <v>59.389479633268991</v>
      </c>
      <c r="C36">
        <f t="shared" si="1"/>
        <v>113.48178139471221</v>
      </c>
      <c r="D36" t="e">
        <f t="shared" si="1"/>
        <v>#DIV/0!</v>
      </c>
      <c r="E36" t="e">
        <f t="shared" si="1"/>
        <v>#DIV/0!</v>
      </c>
      <c r="F36" t="e">
        <f t="shared" si="1"/>
        <v>#DIV/0!</v>
      </c>
      <c r="G36">
        <f t="shared" si="1"/>
        <v>28.832573901490814</v>
      </c>
      <c r="H36">
        <f t="shared" si="1"/>
        <v>81.724024707818359</v>
      </c>
      <c r="I36">
        <f t="shared" si="1"/>
        <v>127.45583750952119</v>
      </c>
      <c r="J36">
        <f t="shared" si="1"/>
        <v>19.817226189110144</v>
      </c>
      <c r="K36">
        <f t="shared" si="1"/>
        <v>69.118198819510482</v>
      </c>
      <c r="L36">
        <f t="shared" si="1"/>
        <v>62.190291829219902</v>
      </c>
      <c r="P36" t="s">
        <v>281</v>
      </c>
      <c r="Q36">
        <v>36.183610931287632</v>
      </c>
    </row>
    <row r="37" spans="1:17">
      <c r="A37" t="s">
        <v>667</v>
      </c>
    </row>
    <row r="38" spans="1:17">
      <c r="A38" t="s">
        <v>709</v>
      </c>
    </row>
    <row r="39" spans="1:17">
      <c r="B39" t="s">
        <v>697</v>
      </c>
      <c r="C39" t="s">
        <v>698</v>
      </c>
      <c r="D39" t="s">
        <v>699</v>
      </c>
      <c r="E39" t="s">
        <v>700</v>
      </c>
      <c r="F39" t="s">
        <v>701</v>
      </c>
      <c r="G39" t="s">
        <v>702</v>
      </c>
      <c r="H39" t="s">
        <v>703</v>
      </c>
      <c r="I39" t="s">
        <v>704</v>
      </c>
      <c r="J39" t="s">
        <v>705</v>
      </c>
      <c r="K39" t="s">
        <v>679</v>
      </c>
      <c r="L39" t="s">
        <v>375</v>
      </c>
    </row>
    <row r="40" spans="1:17">
      <c r="B40" t="s">
        <v>77</v>
      </c>
      <c r="C40" t="s">
        <v>78</v>
      </c>
      <c r="G40" t="s">
        <v>79</v>
      </c>
      <c r="H40" t="s">
        <v>80</v>
      </c>
      <c r="I40" t="s">
        <v>81</v>
      </c>
      <c r="J40" t="s">
        <v>82</v>
      </c>
      <c r="K40" t="s">
        <v>513</v>
      </c>
      <c r="L40" t="s">
        <v>84</v>
      </c>
    </row>
    <row r="41" spans="1:17">
      <c r="A41" t="s">
        <v>264</v>
      </c>
      <c r="B41">
        <f>'[2]2'!B$19</f>
        <v>53260.19610462003</v>
      </c>
      <c r="C41">
        <f>'[2]2'!C$19</f>
        <v>1227.8557197272121</v>
      </c>
      <c r="G41">
        <f>'[2]2'!D$19</f>
        <v>26184.900383233871</v>
      </c>
      <c r="H41">
        <f>'[2]2'!E$19</f>
        <v>-9818.5184573276856</v>
      </c>
      <c r="I41">
        <f>'[2]2'!F$19</f>
        <v>77530.178961133061</v>
      </c>
      <c r="J41">
        <f>'[2]2'!G$19</f>
        <v>649.03106206770872</v>
      </c>
      <c r="K41">
        <f>'[2]2'!H$19</f>
        <v>147735.58164931877</v>
      </c>
      <c r="L41">
        <f>'[2]2'!I$19</f>
        <v>0.27621245976709657</v>
      </c>
    </row>
    <row r="42" spans="1:17">
      <c r="A42" t="s">
        <v>280</v>
      </c>
      <c r="B42">
        <f>'[2]2'!L$19</f>
        <v>41491.518889209496</v>
      </c>
      <c r="C42">
        <f>'[2]2'!M$19</f>
        <v>399.97838784823591</v>
      </c>
      <c r="D42">
        <f>'[2]1'!N$19</f>
        <v>4605.3130806645977</v>
      </c>
      <c r="G42">
        <f>'[2]2'!N$19</f>
        <v>17461.703750220044</v>
      </c>
      <c r="H42">
        <f>'[2]2'!O$19</f>
        <v>-6042.7746076231751</v>
      </c>
      <c r="I42">
        <f>'[2]2'!P$19</f>
        <v>66933.710637172117</v>
      </c>
      <c r="J42">
        <f>'[2]2'!Q$19</f>
        <v>483.04935818709532</v>
      </c>
      <c r="K42">
        <f>'[2]2'!R$19</f>
        <v>119761.0876986396</v>
      </c>
      <c r="L42">
        <f>'[2]2'!S$19</f>
        <v>0.18686505994443872</v>
      </c>
    </row>
    <row r="43" spans="1:17">
      <c r="A43" t="s">
        <v>281</v>
      </c>
      <c r="B43">
        <f>'[2]2'!V$19</f>
        <v>32022.068619436508</v>
      </c>
      <c r="C43">
        <f>'[2]2'!W$19</f>
        <v>353.48455278054729</v>
      </c>
      <c r="G43">
        <f>'[2]2'!X$19</f>
        <v>558.35522605768847</v>
      </c>
      <c r="H43">
        <f>'[2]2'!Y$19</f>
        <v>-7148.1431920578507</v>
      </c>
      <c r="I43">
        <f>'[2]2'!Z$19</f>
        <v>62022.122028161939</v>
      </c>
      <c r="J43">
        <f>'[2]2'!AA$19</f>
        <v>462.37811479564073</v>
      </c>
      <c r="K43">
        <f>'[2]2'!AB$19</f>
        <v>87345.509119583192</v>
      </c>
      <c r="L43">
        <f>'[2]2'!AC$19</f>
        <v>8.3333333333333329E-2</v>
      </c>
    </row>
    <row r="44" spans="1:17">
      <c r="A44" t="s">
        <v>282</v>
      </c>
      <c r="B44">
        <f>'[2]2'!AF$19</f>
        <v>39935.223092139044</v>
      </c>
      <c r="C44">
        <f>'[2]2'!AG$19</f>
        <v>900.5550522792463</v>
      </c>
      <c r="G44">
        <f>'[2]2'!AH$19</f>
        <v>11660.641533725149</v>
      </c>
      <c r="H44">
        <f>'[2]2'!AI$19</f>
        <v>-8277.9192312453288</v>
      </c>
      <c r="I44">
        <f>'[2]2'!AJ$19</f>
        <v>63659.403464385934</v>
      </c>
      <c r="J44">
        <f>'[2]2'!AK$19</f>
        <v>615.03623552002591</v>
      </c>
      <c r="K44">
        <f>'[2]2'!AL$19</f>
        <v>107262.86767576404</v>
      </c>
      <c r="L44">
        <f>'[2]2'!AM$19</f>
        <v>0.14694714531033681</v>
      </c>
    </row>
    <row r="45" spans="1:17">
      <c r="A45" t="s">
        <v>283</v>
      </c>
      <c r="B45">
        <f>'[2]2'!AP$19</f>
        <v>41609.817563607845</v>
      </c>
      <c r="C45">
        <f>'[2]2'!AQ$19</f>
        <v>988.84137132162084</v>
      </c>
      <c r="G45">
        <f>'[2]2'!AR$19</f>
        <v>15335.551075302223</v>
      </c>
      <c r="H45">
        <f>'[2]2'!AS$19</f>
        <v>-7216.129562589771</v>
      </c>
      <c r="I45">
        <f>'[2]2'!AT$19</f>
        <v>63781.532931773574</v>
      </c>
      <c r="J45">
        <f>'[2]2'!AU$19</f>
        <v>598.74052678516773</v>
      </c>
      <c r="K45">
        <f>'[2]2'!AV$19</f>
        <v>113900.87285263033</v>
      </c>
      <c r="L45">
        <f>'[2]2'!AW$19</f>
        <v>0.16814819021960303</v>
      </c>
    </row>
    <row r="46" spans="1:17">
      <c r="A46" t="s">
        <v>284</v>
      </c>
      <c r="B46">
        <f>'[2]2'!AZ$19</f>
        <v>47530.964348614609</v>
      </c>
      <c r="C46">
        <f>'[2]2'!BA$19</f>
        <v>903.58221013495267</v>
      </c>
      <c r="G46">
        <f>'[2]2'!BB$19</f>
        <v>10498.736507959711</v>
      </c>
      <c r="H46">
        <f>'[2]2'!BC$19</f>
        <v>-8649.5409689137341</v>
      </c>
      <c r="I46">
        <f>'[2]2'!BD$19</f>
        <v>78931.016925527103</v>
      </c>
      <c r="J46">
        <f>'[2]2'!BE$19</f>
        <v>348.75171899032421</v>
      </c>
      <c r="K46">
        <f>'[2]2'!BF$19</f>
        <v>128866.00730433232</v>
      </c>
      <c r="L46">
        <f>'[2]2'!BG$19</f>
        <v>0.21594515318213009</v>
      </c>
    </row>
    <row r="47" spans="1:17">
      <c r="A47" t="s">
        <v>285</v>
      </c>
      <c r="B47">
        <f>'[2]2'!BJ$19</f>
        <v>53613.235441972713</v>
      </c>
      <c r="C47">
        <f>'[2]2'!BK$19</f>
        <v>1246.9258481621964</v>
      </c>
      <c r="G47">
        <f>'[2]2'!BL$19</f>
        <v>8096.80067403261</v>
      </c>
      <c r="H47">
        <f>'[2]2'!BM$19</f>
        <v>-10982.95521219717</v>
      </c>
      <c r="I47">
        <f>'[2]2'!BN$19</f>
        <v>76247.937292116258</v>
      </c>
      <c r="J47">
        <f>'[2]2'!BO$19</f>
        <v>525.8963945182536</v>
      </c>
      <c r="K47">
        <f>'[2]2'!BP$19</f>
        <v>127696.04764956835</v>
      </c>
      <c r="L47">
        <f>'[2]2'!BQ$19</f>
        <v>0.2122084331100933</v>
      </c>
    </row>
    <row r="48" spans="1:17">
      <c r="A48" t="s">
        <v>286</v>
      </c>
      <c r="B48">
        <f>'[2]2'!BT$19</f>
        <v>49176.132085037345</v>
      </c>
      <c r="C48">
        <f>'[2]2'!BU$19</f>
        <v>816.99843047726711</v>
      </c>
      <c r="G48">
        <f>'[2]2'!BV$19</f>
        <v>9481.451254577385</v>
      </c>
      <c r="H48">
        <f>'[2]2'!BW$19</f>
        <v>-9230.8550564287762</v>
      </c>
      <c r="I48">
        <f>'[2]2'!BX$19</f>
        <v>94292.588426717615</v>
      </c>
      <c r="J48">
        <f>'[2]2'!BY$19</f>
        <v>473.83615614806911</v>
      </c>
      <c r="K48">
        <f>'[2]2'!BZ$19</f>
        <v>144062.47898423276</v>
      </c>
      <c r="L48">
        <f>'[2]2'!CA$19</f>
        <v>0.26448098133586145</v>
      </c>
    </row>
    <row r="49" spans="1:12">
      <c r="A49" t="s">
        <v>287</v>
      </c>
      <c r="B49">
        <f>'[2]2'!CD$19</f>
        <v>55847.738017276817</v>
      </c>
      <c r="C49">
        <f>'[2]2'!CE$19</f>
        <v>552.31706934177078</v>
      </c>
      <c r="G49">
        <f>'[2]2'!CF$19</f>
        <v>41942.547327746594</v>
      </c>
      <c r="H49">
        <f>'[2]2'!CG$19</f>
        <v>-9116.605272920433</v>
      </c>
      <c r="I49">
        <f>'[2]2'!CH$19</f>
        <v>92287.874654605184</v>
      </c>
      <c r="J49">
        <f>'[2]2'!CI$19</f>
        <v>1317.4962544924952</v>
      </c>
      <c r="K49">
        <f>'[2]2'!CJ$19</f>
        <v>180196.37554155744</v>
      </c>
      <c r="L49">
        <f>'[2]2'!CK$19</f>
        <v>0.37988859902323946</v>
      </c>
    </row>
    <row r="50" spans="1:12">
      <c r="A50" t="s">
        <v>288</v>
      </c>
      <c r="B50">
        <f>'[2]2'!CN$19</f>
        <v>78722.375326480149</v>
      </c>
      <c r="C50">
        <f>'[2]2'!CO$19</f>
        <v>1076.6830050398605</v>
      </c>
      <c r="G50">
        <f>'[2]2'!CP$19</f>
        <v>125822.53492501241</v>
      </c>
      <c r="H50">
        <f>'[2]2'!CQ$19</f>
        <v>-13689.59428059681</v>
      </c>
      <c r="I50">
        <f>'[2]2'!CR$19</f>
        <v>74529.677642482144</v>
      </c>
      <c r="J50">
        <f>'[2]2'!CS$19</f>
        <v>2227.1370183986901</v>
      </c>
      <c r="K50">
        <f>'[2]2'!CT$19</f>
        <v>264234.53960001905</v>
      </c>
      <c r="L50">
        <f>'[2]2'!CU$19</f>
        <v>0.64829708061120361</v>
      </c>
    </row>
    <row r="51" spans="1:12">
      <c r="A51" t="s">
        <v>289</v>
      </c>
      <c r="B51">
        <f>'[2]2'!CX$19</f>
        <v>51617.956291715935</v>
      </c>
      <c r="C51">
        <f>'[2]2'!CY$19</f>
        <v>597.8946930377474</v>
      </c>
      <c r="G51">
        <f>'[2]2'!CZ$19</f>
        <v>37284.453141666119</v>
      </c>
      <c r="H51">
        <f>'[2]2'!DA$19</f>
        <v>-10144.927222115259</v>
      </c>
      <c r="I51">
        <f>'[2]2'!DB$19</f>
        <v>89667.765390435263</v>
      </c>
      <c r="J51">
        <f>'[2]2'!DC$19</f>
        <v>509.83845145866979</v>
      </c>
      <c r="K51">
        <f>'[2]2'!DD$19</f>
        <v>168513.30384328112</v>
      </c>
      <c r="L51">
        <f>'[2]2'!DE$19</f>
        <v>0.34257417682053393</v>
      </c>
    </row>
  </sheetData>
  <mergeCells count="1">
    <mergeCell ref="A18:L18"/>
  </mergeCells>
  <pageMargins left="0.75" right="0.75" top="1" bottom="1" header="0.5" footer="0.5"/>
  <pageSetup scale="73" orientation="landscape" horizontalDpi="1200" verticalDpi="1200" r:id="rId1"/>
  <headerFooter alignWithMargins="0"/>
  <drawing r:id="rId2"/>
</worksheet>
</file>

<file path=xl/worksheets/sheet78.xml><?xml version="1.0" encoding="utf-8"?>
<worksheet xmlns="http://schemas.openxmlformats.org/spreadsheetml/2006/main" xmlns:r="http://schemas.openxmlformats.org/officeDocument/2006/relationships">
  <sheetPr>
    <pageSetUpPr fitToPage="1"/>
  </sheetPr>
  <dimension ref="A1:L51"/>
  <sheetViews>
    <sheetView view="pageBreakPreview" zoomScaleSheetLayoutView="100" workbookViewId="0">
      <selection activeCell="I24" sqref="I24"/>
    </sheetView>
  </sheetViews>
  <sheetFormatPr defaultRowHeight="12.75"/>
  <cols>
    <col min="1" max="1" width="15.625" customWidth="1"/>
    <col min="2" max="7" width="11.25" customWidth="1"/>
    <col min="8" max="8" width="10.375" customWidth="1"/>
  </cols>
  <sheetData>
    <row r="1" spans="1:12" ht="27" customHeight="1">
      <c r="A1" s="372" t="s">
        <v>710</v>
      </c>
      <c r="B1" s="372"/>
      <c r="C1" s="372"/>
      <c r="D1" s="372"/>
      <c r="E1" s="372"/>
      <c r="F1" s="372"/>
      <c r="G1" s="372"/>
      <c r="H1" s="372"/>
    </row>
    <row r="3" spans="1:12">
      <c r="B3" t="s">
        <v>659</v>
      </c>
      <c r="C3" t="s">
        <v>711</v>
      </c>
      <c r="D3" t="s">
        <v>660</v>
      </c>
      <c r="E3" t="s">
        <v>661</v>
      </c>
      <c r="F3" t="s">
        <v>668</v>
      </c>
      <c r="G3" t="s">
        <v>712</v>
      </c>
      <c r="H3" t="s">
        <v>713</v>
      </c>
      <c r="I3" t="s">
        <v>714</v>
      </c>
    </row>
    <row r="4" spans="1:12">
      <c r="B4" t="s">
        <v>77</v>
      </c>
      <c r="C4" t="s">
        <v>78</v>
      </c>
      <c r="D4" t="s">
        <v>79</v>
      </c>
      <c r="E4" t="s">
        <v>80</v>
      </c>
      <c r="F4" t="s">
        <v>715</v>
      </c>
      <c r="G4" t="s">
        <v>82</v>
      </c>
      <c r="H4" t="s">
        <v>716</v>
      </c>
      <c r="I4" t="s">
        <v>84</v>
      </c>
    </row>
    <row r="5" spans="1:12">
      <c r="A5" t="s">
        <v>264</v>
      </c>
      <c r="B5">
        <f>[2]a17!B$45</f>
        <v>0.39300000000000002</v>
      </c>
      <c r="C5">
        <f>[2]a17!C$45</f>
        <v>0.21774193548387052</v>
      </c>
      <c r="D5">
        <f>[2]a18!B$46</f>
        <v>11.758487484622814</v>
      </c>
      <c r="E5">
        <f>[2]a18!C$46</f>
        <v>0.32912309043392207</v>
      </c>
      <c r="F5">
        <f>[2]a18!D$46</f>
        <v>7.3142806081608669E-2</v>
      </c>
      <c r="G5">
        <f>[2]a18!E$46</f>
        <v>0.70421689360161865</v>
      </c>
      <c r="H5">
        <f>'[2]3'!$D$47</f>
        <v>0.58259815407218163</v>
      </c>
      <c r="I5">
        <f t="shared" ref="I5:I15" si="0">(H5-H41)/H41 *100</f>
        <v>-6.4010843125204024</v>
      </c>
      <c r="K5" t="s">
        <v>281</v>
      </c>
      <c r="L5">
        <v>55.262357291984877</v>
      </c>
    </row>
    <row r="6" spans="1:12">
      <c r="A6" t="s">
        <v>280</v>
      </c>
      <c r="B6">
        <f>[2]a17!D$45</f>
        <v>0.37</v>
      </c>
      <c r="C6">
        <f>[2]a17!E$45</f>
        <v>0.42383512544802854</v>
      </c>
      <c r="D6">
        <f>[2]a18!N$46</f>
        <v>12.590152302328333</v>
      </c>
      <c r="E6">
        <f>[2]a18!G$46</f>
        <v>0.28171258473764632</v>
      </c>
      <c r="F6">
        <f>[2]a18!H$46</f>
        <v>8.2581524318343646E-2</v>
      </c>
      <c r="G6">
        <f>[2]a18!I$46</f>
        <v>0.63489627515321401</v>
      </c>
      <c r="H6">
        <f>'[2]3'!$G$47</f>
        <v>0.58213098772691763</v>
      </c>
      <c r="I6">
        <f t="shared" si="0"/>
        <v>49.163104641399244</v>
      </c>
      <c r="K6" t="s">
        <v>280</v>
      </c>
      <c r="L6">
        <v>49.163104641399244</v>
      </c>
    </row>
    <row r="7" spans="1:12">
      <c r="A7" t="s">
        <v>281</v>
      </c>
      <c r="B7">
        <f>[2]a17!F$45</f>
        <v>0.32900000000000001</v>
      </c>
      <c r="C7">
        <f>[2]a17!G$45</f>
        <v>0.79121863799283154</v>
      </c>
      <c r="D7">
        <f>[2]a18!J$46</f>
        <v>10.967823490142383</v>
      </c>
      <c r="E7">
        <f>[2]a18!K$46</f>
        <v>0.2760307385370695</v>
      </c>
      <c r="F7">
        <f>[2]a18!L$46</f>
        <v>5.7218926302623381E-2</v>
      </c>
      <c r="G7">
        <f>[2]a18!M$46</f>
        <v>0.82116637410217752</v>
      </c>
      <c r="H7">
        <f>'[2]3'!$J$47</f>
        <v>0.81367944007484105</v>
      </c>
      <c r="I7">
        <f t="shared" si="0"/>
        <v>55.262357291984877</v>
      </c>
      <c r="K7" t="s">
        <v>287</v>
      </c>
      <c r="L7">
        <v>25.117206112238105</v>
      </c>
    </row>
    <row r="8" spans="1:12">
      <c r="A8" t="s">
        <v>282</v>
      </c>
      <c r="B8">
        <f>[2]a17!H$45</f>
        <v>0.372</v>
      </c>
      <c r="C8">
        <f>[2]a17!I$45</f>
        <v>0.40591397849462352</v>
      </c>
      <c r="D8">
        <f>[2]a18!N$46</f>
        <v>12.590152302328333</v>
      </c>
      <c r="E8">
        <f>[2]a18!O$46</f>
        <v>0.33018583146539238</v>
      </c>
      <c r="F8">
        <f>[2]a18!P$46</f>
        <v>7.8568999227561859E-2</v>
      </c>
      <c r="G8">
        <f>[2]a18!Q$46</f>
        <v>0.66436539520281845</v>
      </c>
      <c r="H8">
        <f>'[2]3'!$M$47</f>
        <v>0.59975254102576969</v>
      </c>
      <c r="I8">
        <f t="shared" si="0"/>
        <v>24.889768964546406</v>
      </c>
      <c r="K8" t="s">
        <v>282</v>
      </c>
      <c r="L8">
        <v>24.889768964546406</v>
      </c>
    </row>
    <row r="9" spans="1:12">
      <c r="A9" t="s">
        <v>283</v>
      </c>
      <c r="B9">
        <f>[2]a17!J$45</f>
        <v>0.36599999999999999</v>
      </c>
      <c r="C9">
        <f>[2]a17!K$45</f>
        <v>0.45967741935483863</v>
      </c>
      <c r="D9">
        <f>[2]a18!R$46</f>
        <v>14.839307841663965</v>
      </c>
      <c r="E9">
        <f>[2]a18!S$46</f>
        <v>0.32335281666193072</v>
      </c>
      <c r="F9">
        <f>[2]a18!T$46</f>
        <v>9.0688474571603311E-2</v>
      </c>
      <c r="G9">
        <f>[2]a18!U$46</f>
        <v>0.57535653774488449</v>
      </c>
      <c r="H9">
        <f>'[2]3'!$P$47</f>
        <v>0.54643675814737303</v>
      </c>
      <c r="I9">
        <f t="shared" si="0"/>
        <v>18.698397344604945</v>
      </c>
      <c r="K9" t="s">
        <v>283</v>
      </c>
      <c r="L9">
        <v>18.698397344604945</v>
      </c>
    </row>
    <row r="10" spans="1:12">
      <c r="A10" t="s">
        <v>284</v>
      </c>
      <c r="B10">
        <f>[2]a17!L$45</f>
        <v>0.376</v>
      </c>
      <c r="C10">
        <f>[2]a17!M$45</f>
        <v>0.37007168458781342</v>
      </c>
      <c r="D10">
        <f>[2]a18!V$46</f>
        <v>12.243393646892537</v>
      </c>
      <c r="E10">
        <f>[2]a18!W$46</f>
        <v>0.28733175200995925</v>
      </c>
      <c r="F10">
        <f>[2]a18!X$46</f>
        <v>6.6488607620364584E-2</v>
      </c>
      <c r="G10">
        <f>[2]a18!Y$46</f>
        <v>0.75308721063435013</v>
      </c>
      <c r="H10">
        <f>'[2]3'!$S$47</f>
        <v>0.65733332912271591</v>
      </c>
      <c r="I10">
        <f t="shared" si="0"/>
        <v>7.0528641003816341</v>
      </c>
      <c r="K10" t="s">
        <v>286</v>
      </c>
      <c r="L10">
        <v>16.516750566044045</v>
      </c>
    </row>
    <row r="11" spans="1:12">
      <c r="A11" t="s">
        <v>285</v>
      </c>
      <c r="B11">
        <f>[2]a17!N$45</f>
        <v>0.39200000000000002</v>
      </c>
      <c r="C11">
        <f>[2]a17!O$45</f>
        <v>0.22670250896057303</v>
      </c>
      <c r="D11">
        <f>[2]a18!Z$46</f>
        <v>11.228952643555202</v>
      </c>
      <c r="E11">
        <f>[2]a18!AA$46</f>
        <v>0.32246576633864427</v>
      </c>
      <c r="F11">
        <f>[2]a18!AB$46</f>
        <v>6.8436008286364661E-2</v>
      </c>
      <c r="G11">
        <f>[2]a18!AC$46</f>
        <v>0.73878494891320168</v>
      </c>
      <c r="H11">
        <f>'[2]3'!$V$47</f>
        <v>0.61076433892504456</v>
      </c>
      <c r="I11">
        <f t="shared" si="0"/>
        <v>-19.046205462454726</v>
      </c>
      <c r="K11" t="s">
        <v>284</v>
      </c>
      <c r="L11">
        <v>7.0528641003816341</v>
      </c>
    </row>
    <row r="12" spans="1:12">
      <c r="A12" t="s">
        <v>286</v>
      </c>
      <c r="B12">
        <f>[2]a17!P$45</f>
        <v>0.379</v>
      </c>
      <c r="C12">
        <f>[2]a17!Q$45</f>
        <v>0.34318996415770586</v>
      </c>
      <c r="D12">
        <f>[2]a18!AD$46</f>
        <v>12.054781578832875</v>
      </c>
      <c r="E12">
        <f>[2]a18!AE$46</f>
        <v>0.37097817493427249</v>
      </c>
      <c r="F12">
        <f>[2]a18!AF$46</f>
        <v>8.4521950430652776E-2</v>
      </c>
      <c r="G12">
        <f>[2]a18!AG$46</f>
        <v>0.62064523652858472</v>
      </c>
      <c r="H12">
        <f>'[2]3'!$Y$47</f>
        <v>0.55128141843586498</v>
      </c>
      <c r="I12">
        <f t="shared" si="0"/>
        <v>16.516750566044045</v>
      </c>
      <c r="K12" t="s">
        <v>288</v>
      </c>
      <c r="L12">
        <v>0.2141568445460523</v>
      </c>
    </row>
    <row r="13" spans="1:12">
      <c r="A13" t="s">
        <v>287</v>
      </c>
      <c r="B13">
        <f>[2]a17!R$45</f>
        <v>0.38500000000000001</v>
      </c>
      <c r="C13">
        <f>[2]a17!S$45</f>
        <v>0.28942652329749069</v>
      </c>
      <c r="D13">
        <f>[2]a18!AH$46</f>
        <v>15.772978690497776</v>
      </c>
      <c r="E13">
        <f>[2]a18!AI$46</f>
        <v>0.38205280694152594</v>
      </c>
      <c r="F13">
        <f>[2]a18!AJ$46</f>
        <v>0.11389349378988407</v>
      </c>
      <c r="G13">
        <f>[2]a18!AK$46</f>
        <v>0.40493230820725418</v>
      </c>
      <c r="H13">
        <f>'[2]3'!$AB$47</f>
        <v>0.37605586197981328</v>
      </c>
      <c r="I13">
        <f t="shared" si="0"/>
        <v>25.117206112238105</v>
      </c>
      <c r="K13" t="s">
        <v>264</v>
      </c>
      <c r="L13">
        <v>-6.4010843125204024</v>
      </c>
    </row>
    <row r="14" spans="1:12">
      <c r="A14" t="s">
        <v>288</v>
      </c>
      <c r="B14">
        <f>[2]a17!T$45</f>
        <v>0.39400000000000002</v>
      </c>
      <c r="C14">
        <f>[2]a17!U$45</f>
        <v>0.20878136200716799</v>
      </c>
      <c r="D14">
        <f>[2]a18!AL$46</f>
        <v>7.8958348515889272</v>
      </c>
      <c r="E14">
        <f>[2]a18!AM$46</f>
        <v>0.34924503382323185</v>
      </c>
      <c r="F14">
        <f>[2]a18!AN$46</f>
        <v>5.2118282975330138E-2</v>
      </c>
      <c r="G14">
        <f>[2]a18!AO$46</f>
        <v>0.85862694248280602</v>
      </c>
      <c r="H14">
        <f>'[2]3'!$AE$47</f>
        <v>0.69616554736389646</v>
      </c>
      <c r="I14">
        <f t="shared" si="0"/>
        <v>0.2141568445460523</v>
      </c>
      <c r="K14" t="s">
        <v>285</v>
      </c>
      <c r="L14">
        <v>-19.046205462454726</v>
      </c>
    </row>
    <row r="15" spans="1:12">
      <c r="A15" t="s">
        <v>289</v>
      </c>
      <c r="B15">
        <f>[2]a17!V$45</f>
        <v>0.40100000000000002</v>
      </c>
      <c r="C15">
        <f>[2]a17!W$45</f>
        <v>0.14605734767025033</v>
      </c>
      <c r="D15">
        <f>[2]a18!AP$46</f>
        <v>13.963167454177681</v>
      </c>
      <c r="E15">
        <f>[2]a18!AQ$46</f>
        <v>0.3786617243500538</v>
      </c>
      <c r="F15">
        <f>[2]a18!AR$46</f>
        <v>9.9930292539603199E-2</v>
      </c>
      <c r="G15">
        <f>[2]a18!AS$46</f>
        <v>0.50748201060454012</v>
      </c>
      <c r="H15">
        <f>'[2]3'!$AH$47</f>
        <v>0.41712584487096765</v>
      </c>
      <c r="I15">
        <f t="shared" si="0"/>
        <v>-24.666654827780711</v>
      </c>
      <c r="K15" t="s">
        <v>289</v>
      </c>
      <c r="L15">
        <v>-24.666654827780711</v>
      </c>
    </row>
    <row r="17" spans="1:12">
      <c r="A17" t="s">
        <v>717</v>
      </c>
    </row>
    <row r="18" spans="1:12">
      <c r="A18" t="s">
        <v>718</v>
      </c>
    </row>
    <row r="19" spans="1:12">
      <c r="A19" t="s">
        <v>719</v>
      </c>
    </row>
    <row r="23" spans="1:12" ht="35.25" customHeight="1">
      <c r="A23" s="372" t="s">
        <v>720</v>
      </c>
      <c r="B23" s="372"/>
      <c r="C23" s="372"/>
      <c r="D23" s="372"/>
      <c r="E23" s="372"/>
      <c r="F23" s="372"/>
      <c r="G23" s="372"/>
      <c r="H23" s="372"/>
    </row>
    <row r="24" spans="1:12">
      <c r="B24" t="s">
        <v>659</v>
      </c>
      <c r="C24" t="s">
        <v>711</v>
      </c>
      <c r="D24" t="s">
        <v>660</v>
      </c>
      <c r="E24" t="s">
        <v>661</v>
      </c>
      <c r="F24" t="s">
        <v>668</v>
      </c>
      <c r="G24" t="s">
        <v>712</v>
      </c>
      <c r="H24" t="s">
        <v>713</v>
      </c>
    </row>
    <row r="26" spans="1:12">
      <c r="A26" t="s">
        <v>264</v>
      </c>
      <c r="B26">
        <f t="shared" ref="B26:H36" si="1">B5/B$14*100</f>
        <v>99.746192893401016</v>
      </c>
      <c r="C26">
        <f t="shared" si="1"/>
        <v>104.29184549356225</v>
      </c>
      <c r="D26">
        <f t="shared" si="1"/>
        <v>148.92012948138827</v>
      </c>
      <c r="E26">
        <f t="shared" si="1"/>
        <v>94.238445377724574</v>
      </c>
      <c r="F26">
        <f t="shared" si="1"/>
        <v>140.34001487775481</v>
      </c>
      <c r="G26">
        <f t="shared" si="1"/>
        <v>82.016631293365279</v>
      </c>
      <c r="H26">
        <f t="shared" si="1"/>
        <v>83.686725991863625</v>
      </c>
      <c r="K26" t="s">
        <v>281</v>
      </c>
      <c r="L26">
        <v>116.88016494868545</v>
      </c>
    </row>
    <row r="27" spans="1:12">
      <c r="A27" t="s">
        <v>280</v>
      </c>
      <c r="B27">
        <f t="shared" si="1"/>
        <v>93.908629441624356</v>
      </c>
      <c r="C27">
        <f t="shared" si="1"/>
        <v>203.00429184549395</v>
      </c>
      <c r="D27">
        <f t="shared" si="1"/>
        <v>159.45308556947262</v>
      </c>
      <c r="E27">
        <f t="shared" si="1"/>
        <v>80.663304400838911</v>
      </c>
      <c r="F27">
        <f t="shared" si="1"/>
        <v>158.45020135723408</v>
      </c>
      <c r="G27">
        <f t="shared" si="1"/>
        <v>73.943204404621596</v>
      </c>
      <c r="H27">
        <f t="shared" si="1"/>
        <v>83.619620351971932</v>
      </c>
      <c r="K27" t="s">
        <v>288</v>
      </c>
      <c r="L27">
        <v>100</v>
      </c>
    </row>
    <row r="28" spans="1:12">
      <c r="A28" t="s">
        <v>281</v>
      </c>
      <c r="B28">
        <f t="shared" si="1"/>
        <v>83.502538071065985</v>
      </c>
      <c r="C28">
        <f t="shared" si="1"/>
        <v>378.96995708154589</v>
      </c>
      <c r="D28">
        <f t="shared" si="1"/>
        <v>138.90644493324552</v>
      </c>
      <c r="E28">
        <f t="shared" si="1"/>
        <v>79.036410486736003</v>
      </c>
      <c r="F28">
        <f t="shared" si="1"/>
        <v>109.78666800997186</v>
      </c>
      <c r="G28">
        <f t="shared" si="1"/>
        <v>95.637154330109013</v>
      </c>
      <c r="H28">
        <f t="shared" si="1"/>
        <v>116.88016494868545</v>
      </c>
      <c r="K28" t="s">
        <v>284</v>
      </c>
      <c r="L28">
        <v>94.421985059699836</v>
      </c>
    </row>
    <row r="29" spans="1:12">
      <c r="A29" t="s">
        <v>282</v>
      </c>
      <c r="B29">
        <f t="shared" si="1"/>
        <v>94.416243654822324</v>
      </c>
      <c r="C29">
        <f t="shared" si="1"/>
        <v>194.42060085836948</v>
      </c>
      <c r="D29">
        <f t="shared" si="1"/>
        <v>159.45308556947262</v>
      </c>
      <c r="E29">
        <f t="shared" si="1"/>
        <v>94.542742054426412</v>
      </c>
      <c r="F29">
        <f t="shared" si="1"/>
        <v>150.75131938777031</v>
      </c>
      <c r="G29">
        <f t="shared" si="1"/>
        <v>77.375325922307908</v>
      </c>
      <c r="H29">
        <f t="shared" si="1"/>
        <v>86.150850655680287</v>
      </c>
      <c r="K29" t="s">
        <v>285</v>
      </c>
      <c r="L29">
        <v>87.732629291663102</v>
      </c>
    </row>
    <row r="30" spans="1:12">
      <c r="A30" t="s">
        <v>283</v>
      </c>
      <c r="B30">
        <f t="shared" si="1"/>
        <v>92.89340101522842</v>
      </c>
      <c r="C30">
        <f t="shared" si="1"/>
        <v>220.17167381974298</v>
      </c>
      <c r="D30">
        <f t="shared" si="1"/>
        <v>187.93842729217874</v>
      </c>
      <c r="E30">
        <f t="shared" si="1"/>
        <v>92.586231827592343</v>
      </c>
      <c r="F30">
        <f t="shared" si="1"/>
        <v>174.00510798586771</v>
      </c>
      <c r="G30">
        <f t="shared" si="1"/>
        <v>67.008907975934605</v>
      </c>
      <c r="H30">
        <f t="shared" si="1"/>
        <v>78.492358637469621</v>
      </c>
      <c r="K30" t="s">
        <v>282</v>
      </c>
      <c r="L30">
        <v>86.150850655680287</v>
      </c>
    </row>
    <row r="31" spans="1:12">
      <c r="A31" t="s">
        <v>284</v>
      </c>
      <c r="B31">
        <f t="shared" si="1"/>
        <v>95.431472081218274</v>
      </c>
      <c r="C31">
        <f t="shared" si="1"/>
        <v>177.25321888412046</v>
      </c>
      <c r="D31">
        <f t="shared" si="1"/>
        <v>155.06142006539972</v>
      </c>
      <c r="E31">
        <f t="shared" si="1"/>
        <v>82.272251337263228</v>
      </c>
      <c r="F31">
        <f t="shared" si="1"/>
        <v>127.57252124333517</v>
      </c>
      <c r="G31">
        <f t="shared" si="1"/>
        <v>87.708313514682274</v>
      </c>
      <c r="H31">
        <f t="shared" si="1"/>
        <v>94.421985059699836</v>
      </c>
      <c r="K31" t="s">
        <v>264</v>
      </c>
      <c r="L31">
        <v>83.686725991863625</v>
      </c>
    </row>
    <row r="32" spans="1:12">
      <c r="A32" t="s">
        <v>285</v>
      </c>
      <c r="B32">
        <f t="shared" si="1"/>
        <v>99.492385786802032</v>
      </c>
      <c r="C32">
        <f t="shared" si="1"/>
        <v>108.5836909871245</v>
      </c>
      <c r="D32">
        <f t="shared" si="1"/>
        <v>142.21362091046689</v>
      </c>
      <c r="E32">
        <f t="shared" si="1"/>
        <v>92.33224100814509</v>
      </c>
      <c r="F32">
        <f t="shared" si="1"/>
        <v>131.30902320546213</v>
      </c>
      <c r="G32">
        <f t="shared" si="1"/>
        <v>86.042600384391704</v>
      </c>
      <c r="H32">
        <f t="shared" si="1"/>
        <v>87.732629291663102</v>
      </c>
      <c r="K32" t="s">
        <v>280</v>
      </c>
      <c r="L32">
        <v>83.619620351971932</v>
      </c>
    </row>
    <row r="33" spans="1:12">
      <c r="A33" t="s">
        <v>286</v>
      </c>
      <c r="B33">
        <f t="shared" si="1"/>
        <v>96.192893401015226</v>
      </c>
      <c r="C33">
        <f t="shared" si="1"/>
        <v>164.37768240343374</v>
      </c>
      <c r="D33">
        <f t="shared" si="1"/>
        <v>152.67266610074824</v>
      </c>
      <c r="E33">
        <f t="shared" si="1"/>
        <v>106.2228919544324</v>
      </c>
      <c r="F33">
        <f t="shared" si="1"/>
        <v>162.1733211561492</v>
      </c>
      <c r="G33">
        <f t="shared" si="1"/>
        <v>72.283456973051258</v>
      </c>
      <c r="H33">
        <f t="shared" si="1"/>
        <v>79.188264992910035</v>
      </c>
      <c r="K33" t="s">
        <v>286</v>
      </c>
      <c r="L33">
        <v>79.188264992910035</v>
      </c>
    </row>
    <row r="34" spans="1:12">
      <c r="A34" t="s">
        <v>287</v>
      </c>
      <c r="B34">
        <f t="shared" si="1"/>
        <v>97.71573604060913</v>
      </c>
      <c r="C34">
        <f t="shared" si="1"/>
        <v>138.62660944206021</v>
      </c>
      <c r="D34">
        <f t="shared" si="1"/>
        <v>199.76328009600763</v>
      </c>
      <c r="E34">
        <f t="shared" si="1"/>
        <v>109.39391256595492</v>
      </c>
      <c r="F34">
        <f t="shared" si="1"/>
        <v>218.52886796711019</v>
      </c>
      <c r="G34">
        <f t="shared" si="1"/>
        <v>47.160447474004457</v>
      </c>
      <c r="H34">
        <f t="shared" si="1"/>
        <v>54.018166139331093</v>
      </c>
      <c r="K34" t="s">
        <v>283</v>
      </c>
      <c r="L34">
        <v>78.492358637469621</v>
      </c>
    </row>
    <row r="35" spans="1:12">
      <c r="A35" t="s">
        <v>288</v>
      </c>
      <c r="B35">
        <f t="shared" si="1"/>
        <v>100</v>
      </c>
      <c r="C35">
        <f t="shared" si="1"/>
        <v>100</v>
      </c>
      <c r="D35">
        <f t="shared" si="1"/>
        <v>100</v>
      </c>
      <c r="E35">
        <f t="shared" si="1"/>
        <v>100</v>
      </c>
      <c r="F35">
        <f t="shared" si="1"/>
        <v>100</v>
      </c>
      <c r="G35">
        <f t="shared" si="1"/>
        <v>100</v>
      </c>
      <c r="H35">
        <f t="shared" si="1"/>
        <v>100</v>
      </c>
      <c r="K35" t="s">
        <v>289</v>
      </c>
      <c r="L35">
        <v>59.917622532522365</v>
      </c>
    </row>
    <row r="36" spans="1:12">
      <c r="A36" t="s">
        <v>289</v>
      </c>
      <c r="B36">
        <f t="shared" si="1"/>
        <v>101.77664974619289</v>
      </c>
      <c r="C36">
        <f t="shared" si="1"/>
        <v>69.95708154506427</v>
      </c>
      <c r="D36">
        <f t="shared" si="1"/>
        <v>176.84219232837407</v>
      </c>
      <c r="E36">
        <f t="shared" si="1"/>
        <v>108.42293738719589</v>
      </c>
      <c r="F36">
        <f t="shared" si="1"/>
        <v>191.73749946233758</v>
      </c>
      <c r="G36">
        <f t="shared" si="1"/>
        <v>59.103900133520725</v>
      </c>
      <c r="H36">
        <f t="shared" si="1"/>
        <v>59.917622532522365</v>
      </c>
      <c r="K36" t="s">
        <v>287</v>
      </c>
      <c r="L36">
        <v>54.018166139331093</v>
      </c>
    </row>
    <row r="37" spans="1:12">
      <c r="A37" t="s">
        <v>669</v>
      </c>
    </row>
    <row r="38" spans="1:12">
      <c r="A38" t="s">
        <v>721</v>
      </c>
    </row>
    <row r="39" spans="1:12" ht="12.75" customHeight="1">
      <c r="B39" t="s">
        <v>659</v>
      </c>
      <c r="C39" t="s">
        <v>711</v>
      </c>
      <c r="D39" t="s">
        <v>660</v>
      </c>
      <c r="E39" t="s">
        <v>661</v>
      </c>
      <c r="F39" t="s">
        <v>668</v>
      </c>
      <c r="G39" t="s">
        <v>712</v>
      </c>
      <c r="H39" t="s">
        <v>713</v>
      </c>
    </row>
    <row r="40" spans="1:12">
      <c r="B40" t="s">
        <v>77</v>
      </c>
      <c r="C40" t="s">
        <v>78</v>
      </c>
      <c r="D40" t="s">
        <v>79</v>
      </c>
      <c r="E40" t="s">
        <v>80</v>
      </c>
      <c r="F40" t="s">
        <v>715</v>
      </c>
      <c r="G40" t="s">
        <v>82</v>
      </c>
      <c r="H40" t="s">
        <v>716</v>
      </c>
    </row>
    <row r="41" spans="1:12">
      <c r="A41" t="s">
        <v>264</v>
      </c>
      <c r="B41">
        <f>[2]a17!B$17</f>
        <v>0.34799999999999998</v>
      </c>
      <c r="C41">
        <f>[2]a17!C$17</f>
        <v>0.6209677419354841</v>
      </c>
      <c r="D41">
        <f>[2]a18!B$18</f>
        <v>13.822040861685212</v>
      </c>
      <c r="E41">
        <f>[2]a18!C$18</f>
        <v>0.32235359247963524</v>
      </c>
      <c r="F41">
        <f>[2]a18!D$18</f>
        <v>8.4210547563409829E-2</v>
      </c>
      <c r="G41">
        <f>[2]a18!E$18</f>
        <v>0.6229322673311225</v>
      </c>
      <c r="H41">
        <f>'[2]3'!$D$19</f>
        <v>0.62244113598221285</v>
      </c>
    </row>
    <row r="42" spans="1:12">
      <c r="A42" t="s">
        <v>280</v>
      </c>
      <c r="B42">
        <f>[2]a17!D$17</f>
        <v>0.32700000000000001</v>
      </c>
      <c r="C42">
        <f>[2]a17!E$17</f>
        <v>0.80913978494623651</v>
      </c>
      <c r="D42">
        <f>[2]a18!N$18</f>
        <v>16.552798345428155</v>
      </c>
      <c r="E42">
        <f>[2]a18!G$18</f>
        <v>0.30341972953730917</v>
      </c>
      <c r="F42">
        <f>[2]a18!H$18</f>
        <v>0.13490202452748457</v>
      </c>
      <c r="G42">
        <f>[2]a18!I$18</f>
        <v>0.25063971180842848</v>
      </c>
      <c r="H42">
        <f>'[2]3'!$G$19</f>
        <v>0.39026473009288049</v>
      </c>
    </row>
    <row r="43" spans="1:12">
      <c r="A43" t="s">
        <v>281</v>
      </c>
      <c r="B43">
        <f>[2]a17!F$17</f>
        <v>0.33900000000000002</v>
      </c>
      <c r="C43">
        <f>[2]a17!G$17</f>
        <v>0.70161290322580627</v>
      </c>
      <c r="D43">
        <f>[2]a18!J$18</f>
        <v>19.55730201925229</v>
      </c>
      <c r="E43">
        <f>[2]a18!K$18</f>
        <v>0.28604110397887322</v>
      </c>
      <c r="F43">
        <f>[2]a18!L$18</f>
        <v>0.10573023372222475</v>
      </c>
      <c r="G43">
        <f>[2]a18!M$18</f>
        <v>0.46488560083155644</v>
      </c>
      <c r="H43">
        <f>'[2]3'!$J$19</f>
        <v>0.52406742643011883</v>
      </c>
    </row>
    <row r="44" spans="1:12">
      <c r="A44" t="s">
        <v>282</v>
      </c>
      <c r="B44">
        <f>[2]a17!H$17</f>
        <v>0.34200000000000003</v>
      </c>
      <c r="C44">
        <f>[2]a17!I$17</f>
        <v>0.67473118279569866</v>
      </c>
      <c r="D44">
        <f>[2]a18!N$18</f>
        <v>16.552798345428155</v>
      </c>
      <c r="E44">
        <f>[2]a18!O$18</f>
        <v>0.3595022839131628</v>
      </c>
      <c r="F44">
        <f>[2]a18!P$18</f>
        <v>0.11246953051533989</v>
      </c>
      <c r="G44">
        <f>[2]a18!Q$18</f>
        <v>0.415390297561682</v>
      </c>
      <c r="H44">
        <f>'[2]3'!$M$19</f>
        <v>0.48022551887018616</v>
      </c>
    </row>
    <row r="45" spans="1:12">
      <c r="A45" t="s">
        <v>283</v>
      </c>
      <c r="B45">
        <f>[2]a17!J$17</f>
        <v>0.35199999999999998</v>
      </c>
      <c r="C45">
        <f>[2]a17!K$17</f>
        <v>0.58512544802867394</v>
      </c>
      <c r="D45">
        <f>[2]a18!R$18</f>
        <v>19.568540761928389</v>
      </c>
      <c r="E45">
        <f>[2]a18!S$18</f>
        <v>0.30285525602772351</v>
      </c>
      <c r="F45">
        <f>[2]a18!T$18</f>
        <v>0.11200962948605828</v>
      </c>
      <c r="G45">
        <f>[2]a18!U$18</f>
        <v>0.41876794090003083</v>
      </c>
      <c r="H45">
        <f>'[2]3'!$P$19</f>
        <v>0.46035731768219157</v>
      </c>
    </row>
    <row r="46" spans="1:12">
      <c r="A46" t="s">
        <v>284</v>
      </c>
      <c r="B46">
        <f>[2]a17!L$17</f>
        <v>0.34499999999999997</v>
      </c>
      <c r="C46">
        <f>[2]a17!M$17</f>
        <v>0.6478494623655916</v>
      </c>
      <c r="D46">
        <f>[2]a18!V$18</f>
        <v>15.792426409378296</v>
      </c>
      <c r="E46">
        <f>[2]a18!W$18</f>
        <v>0.29133987721001692</v>
      </c>
      <c r="F46">
        <f>[2]a18!X$18</f>
        <v>8.6958211491077866E-2</v>
      </c>
      <c r="G46">
        <f>[2]a18!Y$18</f>
        <v>0.60275264569425413</v>
      </c>
      <c r="H46">
        <f>'[2]3'!$S$19</f>
        <v>0.61402684986208844</v>
      </c>
    </row>
    <row r="47" spans="1:12">
      <c r="A47" t="s">
        <v>285</v>
      </c>
      <c r="B47">
        <f>[2]a17!N$17</f>
        <v>0.33800000000000002</v>
      </c>
      <c r="C47">
        <f>[2]a17!O$17</f>
        <v>0.71057347670250881</v>
      </c>
      <c r="D47">
        <f>[2]a18!Z$18</f>
        <v>10.995700361710247</v>
      </c>
      <c r="E47">
        <f>[2]a18!AA$18</f>
        <v>0.30945113481960745</v>
      </c>
      <c r="F47">
        <f>[2]a18!AB$18</f>
        <v>6.4309743950777709E-2</v>
      </c>
      <c r="G47">
        <f>[2]a18!AC$18</f>
        <v>0.76908940217161659</v>
      </c>
      <c r="H47">
        <f>'[2]3'!$V$19</f>
        <v>0.75446042080433962</v>
      </c>
    </row>
    <row r="48" spans="1:12">
      <c r="A48" t="s">
        <v>286</v>
      </c>
      <c r="B48">
        <f>[2]a17!P$17</f>
        <v>0.35799999999999998</v>
      </c>
      <c r="C48">
        <f>[2]a17!Q$17</f>
        <v>0.53136200716845883</v>
      </c>
      <c r="D48">
        <f>[2]a18!AD$18</f>
        <v>15.386934469298899</v>
      </c>
      <c r="E48">
        <f>[2]a18!AE$18</f>
        <v>0.36879274083723013</v>
      </c>
      <c r="F48">
        <f>[2]a18!AF$18</f>
        <v>0.10724974601069467</v>
      </c>
      <c r="G48">
        <f>[2]a18!AG$18</f>
        <v>0.45372587247281237</v>
      </c>
      <c r="H48">
        <f>'[2]3'!$Y$19</f>
        <v>0.47313490614672399</v>
      </c>
    </row>
    <row r="49" spans="1:8">
      <c r="A49" t="s">
        <v>287</v>
      </c>
      <c r="B49">
        <f>[2]a17!R$17</f>
        <v>0.376</v>
      </c>
      <c r="C49">
        <f>[2]a17!S$17</f>
        <v>0.37007168458781342</v>
      </c>
      <c r="D49">
        <f>[2]a18!AH$18</f>
        <v>17.433179310648683</v>
      </c>
      <c r="E49">
        <f>[2]a18!AI$18</f>
        <v>0.39837449420016591</v>
      </c>
      <c r="F49">
        <f>[2]a18!AJ$18</f>
        <v>0.1312592524144108</v>
      </c>
      <c r="G49">
        <f>[2]a18!AK$18</f>
        <v>0.27739326132769304</v>
      </c>
      <c r="H49">
        <f>'[2]3'!$AB$19</f>
        <v>0.30056286714272312</v>
      </c>
    </row>
    <row r="50" spans="1:8">
      <c r="A50" t="s">
        <v>288</v>
      </c>
      <c r="B50">
        <f>[2]a17!T$17</f>
        <v>0.34599999999999997</v>
      </c>
      <c r="C50">
        <f>[2]a17!U$17</f>
        <v>0.63888888888888906</v>
      </c>
      <c r="D50">
        <f>[2]a18!AL$18</f>
        <v>9.8694750873398753</v>
      </c>
      <c r="E50">
        <f>[2]a18!AM$18</f>
        <v>0.38550569758756814</v>
      </c>
      <c r="F50">
        <f>[2]a18!AN$18</f>
        <v>7.1909564801156775E-2</v>
      </c>
      <c r="G50">
        <f>[2]a18!AO$18</f>
        <v>0.71327416664578147</v>
      </c>
      <c r="H50">
        <f>'[2]3'!$AE$19</f>
        <v>0.69467784720655845</v>
      </c>
    </row>
    <row r="51" spans="1:8">
      <c r="A51" t="s">
        <v>289</v>
      </c>
      <c r="B51">
        <f>[2]a17!V$17</f>
        <v>0.35399999999999998</v>
      </c>
      <c r="C51">
        <f>[2]a17!W$17</f>
        <v>0.56720430107526898</v>
      </c>
      <c r="D51">
        <f>[2]a18!AP$18</f>
        <v>14.455974060218162</v>
      </c>
      <c r="E51">
        <f>[2]a18!AQ$18</f>
        <v>0.34495879336892388</v>
      </c>
      <c r="F51">
        <f>[2]a18!AR$18</f>
        <v>9.424892047004256E-2</v>
      </c>
      <c r="G51">
        <f>[2]a18!AS$18</f>
        <v>0.54920761524910378</v>
      </c>
      <c r="H51">
        <f>'[2]3'!$AH$19</f>
        <v>0.5537067867056451</v>
      </c>
    </row>
  </sheetData>
  <mergeCells count="2">
    <mergeCell ref="A1:H1"/>
    <mergeCell ref="A23:H23"/>
  </mergeCells>
  <pageMargins left="0.75" right="0.75" top="1" bottom="1" header="0.5" footer="0.5"/>
  <pageSetup scale="96" orientation="landscape" horizontalDpi="1200" verticalDpi="1200" r:id="rId1"/>
  <headerFooter alignWithMargins="0"/>
  <drawing r:id="rId2"/>
</worksheet>
</file>

<file path=xl/worksheets/sheet79.xml><?xml version="1.0" encoding="utf-8"?>
<worksheet xmlns="http://schemas.openxmlformats.org/spreadsheetml/2006/main" xmlns:r="http://schemas.openxmlformats.org/officeDocument/2006/relationships">
  <dimension ref="A1:X65"/>
  <sheetViews>
    <sheetView view="pageBreakPreview" topLeftCell="A7" zoomScale="85" zoomScaleSheetLayoutView="85" workbookViewId="0">
      <selection activeCell="I24" sqref="I24"/>
    </sheetView>
  </sheetViews>
  <sheetFormatPr defaultRowHeight="12.75"/>
  <cols>
    <col min="1" max="1" width="15.25" customWidth="1"/>
    <col min="2" max="3" width="9.875" customWidth="1"/>
    <col min="4" max="4" width="8.375" customWidth="1"/>
    <col min="5" max="7" width="8" customWidth="1"/>
    <col min="8" max="8" width="7.625" customWidth="1"/>
    <col min="9" max="9" width="10.125" customWidth="1"/>
    <col min="10" max="10" width="6.625" customWidth="1"/>
    <col min="11" max="11" width="6.5" customWidth="1"/>
    <col min="12" max="12" width="6.125" customWidth="1"/>
    <col min="13" max="13" width="6.25" customWidth="1"/>
    <col min="14" max="14" width="6.125" customWidth="1"/>
    <col min="15" max="15" width="6.625" customWidth="1"/>
    <col min="16" max="16" width="7.25" bestFit="1" customWidth="1"/>
    <col min="17" max="19" width="7.125" bestFit="1" customWidth="1"/>
    <col min="20" max="20" width="7.125" customWidth="1"/>
  </cols>
  <sheetData>
    <row r="1" spans="1:24">
      <c r="A1" t="s">
        <v>722</v>
      </c>
    </row>
    <row r="3" spans="1:24">
      <c r="B3" t="s">
        <v>723</v>
      </c>
      <c r="C3" t="s">
        <v>413</v>
      </c>
      <c r="D3" t="s">
        <v>344</v>
      </c>
      <c r="E3" t="s">
        <v>345</v>
      </c>
      <c r="F3" t="s">
        <v>414</v>
      </c>
      <c r="G3" t="s">
        <v>416</v>
      </c>
      <c r="H3" t="s">
        <v>724</v>
      </c>
      <c r="I3" t="s">
        <v>725</v>
      </c>
      <c r="J3" t="s">
        <v>726</v>
      </c>
      <c r="K3" t="s">
        <v>292</v>
      </c>
      <c r="L3" t="s">
        <v>727</v>
      </c>
      <c r="M3" t="s">
        <v>728</v>
      </c>
      <c r="N3" t="s">
        <v>293</v>
      </c>
      <c r="O3" t="s">
        <v>729</v>
      </c>
      <c r="P3" t="s">
        <v>730</v>
      </c>
      <c r="Q3" t="s">
        <v>731</v>
      </c>
      <c r="R3" t="s">
        <v>732</v>
      </c>
      <c r="S3" t="s">
        <v>733</v>
      </c>
      <c r="T3" t="s">
        <v>670</v>
      </c>
      <c r="U3" t="s">
        <v>734</v>
      </c>
    </row>
    <row r="4" spans="1:24">
      <c r="B4" t="s">
        <v>77</v>
      </c>
      <c r="D4" t="s">
        <v>78</v>
      </c>
      <c r="E4" t="s">
        <v>79</v>
      </c>
      <c r="H4" t="s">
        <v>80</v>
      </c>
      <c r="I4" t="s">
        <v>81</v>
      </c>
      <c r="J4" t="s">
        <v>82</v>
      </c>
      <c r="K4" t="s">
        <v>83</v>
      </c>
      <c r="L4" t="s">
        <v>84</v>
      </c>
      <c r="M4" t="s">
        <v>101</v>
      </c>
      <c r="N4" t="s">
        <v>85</v>
      </c>
      <c r="O4" t="s">
        <v>86</v>
      </c>
      <c r="P4" t="s">
        <v>87</v>
      </c>
      <c r="Q4" t="s">
        <v>88</v>
      </c>
      <c r="R4" t="s">
        <v>735</v>
      </c>
      <c r="S4" t="s">
        <v>126</v>
      </c>
      <c r="T4" t="s">
        <v>273</v>
      </c>
      <c r="U4" t="s">
        <v>648</v>
      </c>
    </row>
    <row r="5" spans="1:24">
      <c r="A5" t="s">
        <v>264</v>
      </c>
      <c r="B5">
        <f>'[2]4'!B$47</f>
        <v>8.3000000000000007</v>
      </c>
      <c r="C5">
        <f>'[2]4'!C$47</f>
        <v>0.67361111111111105</v>
      </c>
      <c r="D5">
        <f>'[2]4'!D$47</f>
        <v>48.258433129359119</v>
      </c>
      <c r="E5">
        <f>'[2]4'!E$47</f>
        <v>39.92054654829797</v>
      </c>
      <c r="F5">
        <f>'[2]4'!F$47</f>
        <v>0.19265030260885055</v>
      </c>
      <c r="G5">
        <f>'[2]4'!G$47</f>
        <v>0.21629451825132939</v>
      </c>
      <c r="H5">
        <f>'[2]4'!H$47</f>
        <v>0.58214779253915472</v>
      </c>
      <c r="I5">
        <f>'[2]5'!B$45</f>
        <v>5.2856372234498341</v>
      </c>
      <c r="J5">
        <f>'[2]5'!C$45</f>
        <v>0.32027699610027532</v>
      </c>
      <c r="K5">
        <f>'[2]6'!B$47</f>
        <v>0.88346681775528202</v>
      </c>
      <c r="L5">
        <f>'[2]6'!C$47</f>
        <v>35.50002345972036</v>
      </c>
      <c r="M5">
        <f>'[2]6'!D$47</f>
        <v>0.28972607660347477</v>
      </c>
      <c r="N5">
        <f>'[2]6'!E$47</f>
        <v>9.0867058144038175</v>
      </c>
      <c r="O5">
        <f>'[2]6'!F$47</f>
        <v>0.7676348380686111</v>
      </c>
      <c r="P5">
        <f>'[2]7'!B$47</f>
        <v>6.890877704121209</v>
      </c>
      <c r="Q5">
        <f>'[2]7'!C$47</f>
        <v>0.17352750142489359</v>
      </c>
      <c r="R5">
        <f>'[2]7'!D$47</f>
        <v>2.2599803342730481E-2</v>
      </c>
      <c r="S5">
        <f>'[2]7'!E$47</f>
        <v>0.85315720569163278</v>
      </c>
      <c r="T5">
        <f>'[2]8'!$F$44</f>
        <v>0.52927903585010727</v>
      </c>
      <c r="U5">
        <f t="shared" ref="U5:U15" si="0">(T5-T41)/T41 *100</f>
        <v>-19.764597573975845</v>
      </c>
      <c r="W5" t="s">
        <v>280</v>
      </c>
      <c r="X5">
        <v>6.3514544063068463</v>
      </c>
    </row>
    <row r="6" spans="1:24">
      <c r="A6" t="s">
        <v>280</v>
      </c>
      <c r="B6">
        <f>'[2]4'!I$47</f>
        <v>15.5</v>
      </c>
      <c r="C6">
        <f>'[2]4'!J$47</f>
        <v>0.3164682539682539</v>
      </c>
      <c r="D6">
        <f>'[2]4'!K$47</f>
        <v>104.65224765903309</v>
      </c>
      <c r="E6">
        <f>'[2]4'!L$47</f>
        <v>44.17856317807496</v>
      </c>
      <c r="F6">
        <f>'[2]4'!M$47</f>
        <v>0.4623385934932141</v>
      </c>
      <c r="G6">
        <f>'[2]4'!N$47</f>
        <v>0.57556290838710933</v>
      </c>
      <c r="H6">
        <f>'[2]4'!O$47</f>
        <v>0.368287184852025</v>
      </c>
      <c r="I6">
        <f>'[2]5'!D$45</f>
        <v>5.1705887935575232</v>
      </c>
      <c r="J6">
        <f>'[2]5'!E$45</f>
        <v>0.34123155944680172</v>
      </c>
      <c r="K6">
        <f>'[2]6'!G$47</f>
        <v>0.51479574417101426</v>
      </c>
      <c r="L6">
        <f>'[2]6'!H$47</f>
        <v>53.139759734019229</v>
      </c>
      <c r="M6">
        <f>'[2]6'!I$47</f>
        <v>0.27323068496859509</v>
      </c>
      <c r="N6">
        <f>'[2]6'!J$47</f>
        <v>7.4745319951354787</v>
      </c>
      <c r="O6">
        <f>'[2]6'!K$47</f>
        <v>0.80846519416128704</v>
      </c>
      <c r="P6">
        <f>'[2]7'!F$47</f>
        <v>14.034481677677217</v>
      </c>
      <c r="Q6">
        <f>'[2]7'!G$47</f>
        <v>0.13149702228374358</v>
      </c>
      <c r="R6">
        <f>'[2]7'!H$47</f>
        <v>3.4879809193304891E-2</v>
      </c>
      <c r="S6">
        <f>'[2]7'!I$47</f>
        <v>0.81010931860043223</v>
      </c>
      <c r="T6">
        <f>'[2]8'!$K$44</f>
        <v>0.47761651287758417</v>
      </c>
      <c r="U6">
        <f t="shared" si="0"/>
        <v>6.3514544063068463</v>
      </c>
      <c r="W6" t="s">
        <v>281</v>
      </c>
      <c r="X6">
        <v>-1.85073122278437</v>
      </c>
    </row>
    <row r="7" spans="1:24">
      <c r="A7" t="s">
        <v>281</v>
      </c>
      <c r="B7">
        <f>'[2]4'!P$47</f>
        <v>12</v>
      </c>
      <c r="C7">
        <f>'[2]4'!Q$47</f>
        <v>0.490079365079365</v>
      </c>
      <c r="D7">
        <f>'[2]4'!R$47</f>
        <v>90.061403505263158</v>
      </c>
      <c r="E7">
        <f>'[2]4'!S$47</f>
        <v>49.538580765831945</v>
      </c>
      <c r="F7">
        <f>'[2]4'!T$47</f>
        <v>0.44615141114296591</v>
      </c>
      <c r="G7">
        <f>'[2]4'!U$47</f>
        <v>0.55399896534480075</v>
      </c>
      <c r="H7">
        <f>'[2]4'!V$47</f>
        <v>0.50286328513245215</v>
      </c>
      <c r="I7">
        <f>'[2]5'!F$45</f>
        <v>6.0328896521999003</v>
      </c>
      <c r="J7">
        <f>'[2]5'!G$45</f>
        <v>0.18417476186078394</v>
      </c>
      <c r="K7">
        <f>'[2]6'!L$47</f>
        <v>0.81501811432564408</v>
      </c>
      <c r="L7">
        <f>'[2]6'!M$47</f>
        <v>47.828096944723647</v>
      </c>
      <c r="M7">
        <f>'[2]6'!N$47</f>
        <v>0.21309947720309069</v>
      </c>
      <c r="N7">
        <f>'[2]6'!O$47</f>
        <v>8.3067807242370026</v>
      </c>
      <c r="O7">
        <f>'[2]6'!P$47</f>
        <v>0.78738743470336825</v>
      </c>
      <c r="P7">
        <f>'[2]7'!J$47</f>
        <v>13.510962102969089</v>
      </c>
      <c r="Q7">
        <f>'[2]7'!K$47</f>
        <v>0.14656536324936748</v>
      </c>
      <c r="R7">
        <f>'[2]7'!L$47</f>
        <v>3.7426518394084937E-2</v>
      </c>
      <c r="S7">
        <f>'[2]7'!M$47</f>
        <v>0.80118176176835021</v>
      </c>
      <c r="T7">
        <f>'[2]8'!$P$44</f>
        <v>0.44840759069928449</v>
      </c>
      <c r="U7">
        <f t="shared" si="0"/>
        <v>-1.85073122278437</v>
      </c>
      <c r="W7" t="s">
        <v>287</v>
      </c>
      <c r="X7">
        <v>-10.603869419159938</v>
      </c>
    </row>
    <row r="8" spans="1:24">
      <c r="A8" t="s">
        <v>282</v>
      </c>
      <c r="B8">
        <f>'[2]4'!W$47</f>
        <v>9.1999999999999993</v>
      </c>
      <c r="C8">
        <f>'[2]4'!X$47</f>
        <v>0.62896825396825395</v>
      </c>
      <c r="D8">
        <f>'[2]4'!Y$47</f>
        <v>71.922101456521744</v>
      </c>
      <c r="E8">
        <f>'[2]4'!Z$47</f>
        <v>47.196516892649896</v>
      </c>
      <c r="F8">
        <f>'[2]4'!AA$47</f>
        <v>0.33944726763476085</v>
      </c>
      <c r="G8">
        <f>'[2]4'!AB$47</f>
        <v>0.41185180080421097</v>
      </c>
      <c r="H8">
        <f>'[2]4'!AC$47</f>
        <v>0.58554496333544537</v>
      </c>
      <c r="I8">
        <f>'[2]5'!H$45</f>
        <v>5.8298025149877271</v>
      </c>
      <c r="J8">
        <f>'[2]5'!I$45</f>
        <v>0.22116442165501646</v>
      </c>
      <c r="K8">
        <f>'[2]6'!Q$47</f>
        <v>0.8073498886571786</v>
      </c>
      <c r="L8">
        <f>'[2]6'!R$47</f>
        <v>37.573291254990501</v>
      </c>
      <c r="M8">
        <f>'[2]6'!S$47</f>
        <v>0.1133850724664342</v>
      </c>
      <c r="N8">
        <f>'[2]6'!T$47</f>
        <v>3.4395126471366941</v>
      </c>
      <c r="O8">
        <f>'[2]6'!U$47</f>
        <v>0.91065720029025232</v>
      </c>
      <c r="P8">
        <f>'[2]7'!N$47</f>
        <v>12.475196635689969</v>
      </c>
      <c r="Q8">
        <f>'[2]7'!O$47</f>
        <v>0.14108767001327921</v>
      </c>
      <c r="R8">
        <f>'[2]7'!P$47</f>
        <v>3.3265822456824246E-2</v>
      </c>
      <c r="S8">
        <f>'[2]7'!Q$47</f>
        <v>0.81576719202851888</v>
      </c>
      <c r="T8">
        <f>'[2]8'!$U$44</f>
        <v>0.50546024726188798</v>
      </c>
      <c r="U8">
        <f t="shared" si="0"/>
        <v>-25.785926244761441</v>
      </c>
      <c r="W8" t="s">
        <v>286</v>
      </c>
      <c r="X8">
        <v>-12.037034946276529</v>
      </c>
    </row>
    <row r="9" spans="1:24">
      <c r="A9" t="s">
        <v>283</v>
      </c>
      <c r="B9">
        <f>'[2]4'!AD$47</f>
        <v>8.9</v>
      </c>
      <c r="C9">
        <f>'[2]4'!AE$47</f>
        <v>0.64384920634920628</v>
      </c>
      <c r="D9">
        <f>'[2]4'!AF$47</f>
        <v>98.403361344537814</v>
      </c>
      <c r="E9">
        <f>'[2]4'!AG$47</f>
        <v>44.166029460761244</v>
      </c>
      <c r="F9">
        <f>'[2]4'!AH$47</f>
        <v>0.43460857561807914</v>
      </c>
      <c r="G9">
        <f>'[2]4'!AI$47</f>
        <v>0.53862204288728743</v>
      </c>
      <c r="H9">
        <f>'[2]4'!AJ$47</f>
        <v>0.62280377365682249</v>
      </c>
      <c r="I9">
        <f>'[2]5'!J$45</f>
        <v>6.8194537270794084</v>
      </c>
      <c r="J9">
        <f>'[2]5'!K$45</f>
        <v>4.0912426611251079E-2</v>
      </c>
      <c r="K9">
        <f>'[2]6'!V$47</f>
        <v>0.66275509392080079</v>
      </c>
      <c r="L9">
        <f>'[2]6'!W$47</f>
        <v>45.514180432744269</v>
      </c>
      <c r="M9">
        <f>'[2]6'!X$47</f>
        <v>0.30015398253573305</v>
      </c>
      <c r="N9">
        <f>'[2]6'!Y$47</f>
        <v>9.0540713236830026</v>
      </c>
      <c r="O9">
        <f>'[2]6'!Z$47</f>
        <v>0.76846134812671296</v>
      </c>
      <c r="P9">
        <f>'[2]7'!R$47</f>
        <v>12.295082508028814</v>
      </c>
      <c r="Q9">
        <f>'[2]7'!S$47</f>
        <v>0.12104020064423034</v>
      </c>
      <c r="R9">
        <f>'[2]7'!T$47</f>
        <v>2.8126965895103394E-2</v>
      </c>
      <c r="S9">
        <f>'[2]7'!U$47</f>
        <v>0.83378159037153654</v>
      </c>
      <c r="T9">
        <f>'[2]8'!$Z$44</f>
        <v>0.42065822867061409</v>
      </c>
      <c r="U9">
        <f t="shared" si="0"/>
        <v>-22.578671553745842</v>
      </c>
      <c r="W9" t="s">
        <v>288</v>
      </c>
      <c r="X9">
        <v>-12.766614261723763</v>
      </c>
    </row>
    <row r="10" spans="1:24">
      <c r="A10" t="s">
        <v>284</v>
      </c>
      <c r="B10">
        <f>'[2]4'!AK$47</f>
        <v>8.5</v>
      </c>
      <c r="C10">
        <f>'[2]4'!AL$47</f>
        <v>0.66369047619047616</v>
      </c>
      <c r="D10">
        <f>'[2]4'!AM$47</f>
        <v>56.013513513513516</v>
      </c>
      <c r="E10">
        <f>'[2]4'!AN$47</f>
        <v>43.699478272093053</v>
      </c>
      <c r="F10">
        <f>'[2]4'!AO$47</f>
        <v>0.24477613167273743</v>
      </c>
      <c r="G10">
        <f>'[2]4'!AP$47</f>
        <v>0.28573454707447654</v>
      </c>
      <c r="H10">
        <f>'[2]4'!AQ$47</f>
        <v>0.58809929036727626</v>
      </c>
      <c r="I10">
        <f>'[2]5'!L$45</f>
        <v>5.1727492940494457</v>
      </c>
      <c r="J10">
        <f>'[2]5'!M$45</f>
        <v>0.34083805260398287</v>
      </c>
      <c r="K10">
        <f>'[2]6'!AA$47</f>
        <v>0.79322862218455703</v>
      </c>
      <c r="L10">
        <f>'[2]6'!AB$47</f>
        <v>28.589398209637803</v>
      </c>
      <c r="M10">
        <f>'[2]6'!AC$47</f>
        <v>0.25939988670502939</v>
      </c>
      <c r="N10">
        <f>'[2]6'!AD$47</f>
        <v>5.8826522005724815</v>
      </c>
      <c r="O10">
        <f>'[2]6'!AE$47</f>
        <v>0.84878157822106604</v>
      </c>
      <c r="P10">
        <f>'[2]7'!V$47</f>
        <v>9.4334850781015103</v>
      </c>
      <c r="Q10">
        <f>'[2]7'!W$47</f>
        <v>1.11665062943535</v>
      </c>
      <c r="R10">
        <f>'[2]7'!X$47</f>
        <v>0.19909084324936652</v>
      </c>
      <c r="S10">
        <f>'[2]7'!Y$47</f>
        <v>0.23446317158788968</v>
      </c>
      <c r="T10">
        <f>'[2]8'!$AE$44</f>
        <v>0.47345282693614155</v>
      </c>
      <c r="U10">
        <f t="shared" si="0"/>
        <v>-25.76143710150393</v>
      </c>
      <c r="W10" t="s">
        <v>289</v>
      </c>
      <c r="X10">
        <v>-15.259388466194949</v>
      </c>
    </row>
    <row r="11" spans="1:24">
      <c r="A11" t="s">
        <v>285</v>
      </c>
      <c r="B11">
        <f>'[2]4'!AR$47</f>
        <v>9</v>
      </c>
      <c r="C11">
        <f>'[2]4'!AS$47</f>
        <v>0.63888888888888884</v>
      </c>
      <c r="D11">
        <f>'[2]4'!AT$47</f>
        <v>37.979840785824344</v>
      </c>
      <c r="E11">
        <f>'[2]4'!AU$47</f>
        <v>36.757197132471838</v>
      </c>
      <c r="F11">
        <f>'[2]4'!AV$47</f>
        <v>0.13960324948244396</v>
      </c>
      <c r="G11">
        <f>'[2]4'!AW$47</f>
        <v>0.14562727008984733</v>
      </c>
      <c r="H11">
        <f>'[2]4'!AX$47</f>
        <v>0.54023656512908058</v>
      </c>
      <c r="I11">
        <f>'[2]5'!N$45</f>
        <v>6.0225646913517537</v>
      </c>
      <c r="J11">
        <f>'[2]5'!O$45</f>
        <v>0.186055318130395</v>
      </c>
      <c r="K11">
        <f>'[2]6'!AF$47</f>
        <v>0.97034486850654122</v>
      </c>
      <c r="L11">
        <f>'[2]6'!AG$47</f>
        <v>35.835462029197316</v>
      </c>
      <c r="M11">
        <f>'[2]6'!AH$47</f>
        <v>0.28033377837040852</v>
      </c>
      <c r="N11">
        <f>'[2]6'!AI$47</f>
        <v>9.7479782674287314</v>
      </c>
      <c r="O11">
        <f>'[2]6'!AJ$47</f>
        <v>0.75088727064840688</v>
      </c>
      <c r="P11">
        <f>'[2]7'!Z$47</f>
        <v>4.983034547930659</v>
      </c>
      <c r="Q11">
        <f>'[2]7'!AA$47</f>
        <v>0.25039930359675727</v>
      </c>
      <c r="R11">
        <f>'[2]7'!AB$47</f>
        <v>2.3582444393347925E-2</v>
      </c>
      <c r="S11">
        <f>'[2]7'!AC$47</f>
        <v>0.84971253135573421</v>
      </c>
      <c r="T11">
        <f>'[2]8'!$AJ$44</f>
        <v>0.45727365015258126</v>
      </c>
      <c r="U11">
        <f t="shared" si="0"/>
        <v>-37.258057832521523</v>
      </c>
      <c r="W11" t="s">
        <v>264</v>
      </c>
      <c r="X11">
        <v>-19.764597573975845</v>
      </c>
    </row>
    <row r="12" spans="1:24">
      <c r="A12" t="s">
        <v>286</v>
      </c>
      <c r="B12">
        <f>'[2]4'!AY$47</f>
        <v>5.2</v>
      </c>
      <c r="C12">
        <f>'[2]4'!AZ$47</f>
        <v>0.82738095238095233</v>
      </c>
      <c r="D12">
        <f>'[2]4'!BA$47</f>
        <v>45.496987951807228</v>
      </c>
      <c r="E12">
        <f>'[2]4'!BB$47</f>
        <v>42.156273120724414</v>
      </c>
      <c r="F12">
        <f>'[2]4'!BC$47</f>
        <v>0.19179834502666937</v>
      </c>
      <c r="G12">
        <f>'[2]4'!BD$47</f>
        <v>0.21515957305956565</v>
      </c>
      <c r="H12">
        <f>'[2]4'!BE$47</f>
        <v>0.70493667651667502</v>
      </c>
      <c r="I12">
        <f>'[2]5'!P$45</f>
        <v>5.002179245209363</v>
      </c>
      <c r="J12">
        <f>'[2]5'!Q$45</f>
        <v>0.37190515101449756</v>
      </c>
      <c r="K12">
        <f>'[2]6'!AK$47</f>
        <v>0.88761990752435038</v>
      </c>
      <c r="L12">
        <f>'[2]6'!AL$47</f>
        <v>28.528646597944704</v>
      </c>
      <c r="M12">
        <f>'[2]6'!AM$47</f>
        <v>0.30532757043064523</v>
      </c>
      <c r="N12">
        <f>'[2]6'!AN$47</f>
        <v>7.7316863030302923</v>
      </c>
      <c r="O12">
        <f>'[2]6'!AO$47</f>
        <v>0.80195243366572455</v>
      </c>
      <c r="P12">
        <f>'[2]7'!AD$47</f>
        <v>9.1915965906694055</v>
      </c>
      <c r="Q12">
        <f>'[2]7'!AE$47</f>
        <v>0.17410554127235281</v>
      </c>
      <c r="R12">
        <f>'[2]7'!AF$47</f>
        <v>3.0245819301979018E-2</v>
      </c>
      <c r="S12">
        <f>'[2]7'!AG$47</f>
        <v>0.82635389340364618</v>
      </c>
      <c r="T12">
        <f>'[2]8'!$AO$44</f>
        <v>0.59002688118380275</v>
      </c>
      <c r="U12">
        <f t="shared" si="0"/>
        <v>-12.037034946276529</v>
      </c>
      <c r="W12" t="s">
        <v>283</v>
      </c>
      <c r="X12">
        <v>-22.578671553745842</v>
      </c>
    </row>
    <row r="13" spans="1:24">
      <c r="A13" t="s">
        <v>287</v>
      </c>
      <c r="B13">
        <f>'[2]4'!BF$47</f>
        <v>4.8</v>
      </c>
      <c r="C13">
        <f>'[2]4'!BG$47</f>
        <v>0.8472222222222221</v>
      </c>
      <c r="D13">
        <f>'[2]4'!BH$47</f>
        <v>49.058935361216726</v>
      </c>
      <c r="E13">
        <f>'[2]4'!BI$47</f>
        <v>39.396883621405131</v>
      </c>
      <c r="F13">
        <f>'[2]4'!BJ$47</f>
        <v>0.19327691670158922</v>
      </c>
      <c r="G13">
        <f>'[2]4'!BK$47</f>
        <v>0.21712926949542824</v>
      </c>
      <c r="H13">
        <f>'[2]4'!BL$47</f>
        <v>0.7212036316768633</v>
      </c>
      <c r="I13">
        <f>'[2]5'!R$45</f>
        <v>3.9090944432090851</v>
      </c>
      <c r="J13">
        <f>'[2]5'!S$45</f>
        <v>0.5709962185595312</v>
      </c>
      <c r="K13">
        <f>'[2]6'!AP$47</f>
        <v>0.74333264845619385</v>
      </c>
      <c r="L13">
        <f>'[2]6'!AQ$47</f>
        <v>49.640136751676408</v>
      </c>
      <c r="M13">
        <f>'[2]6'!AR$47</f>
        <v>0.30736927017948212</v>
      </c>
      <c r="N13">
        <f>'[2]6'!AS$47</f>
        <v>11.34165998660842</v>
      </c>
      <c r="O13">
        <f>'[2]6'!AT$47</f>
        <v>0.71052525055182325</v>
      </c>
      <c r="P13">
        <f>'[2]7'!AH$47</f>
        <v>10.922391775511416</v>
      </c>
      <c r="Q13">
        <f>'[2]7'!AI$47</f>
        <v>0.17766516033924176</v>
      </c>
      <c r="R13">
        <f>'[2]7'!AJ$47</f>
        <v>3.6675988386992348E-2</v>
      </c>
      <c r="S13">
        <f>'[2]7'!AK$47</f>
        <v>0.80381276466826901</v>
      </c>
      <c r="T13">
        <f>'[2]8'!$AT$44</f>
        <v>0.66327536175162338</v>
      </c>
      <c r="U13">
        <f t="shared" si="0"/>
        <v>-10.603869419159938</v>
      </c>
      <c r="W13" t="s">
        <v>284</v>
      </c>
      <c r="X13">
        <v>-25.76143710150393</v>
      </c>
    </row>
    <row r="14" spans="1:24">
      <c r="A14" t="s">
        <v>288</v>
      </c>
      <c r="B14">
        <f>'[2]4'!BM$47</f>
        <v>6.6</v>
      </c>
      <c r="C14">
        <f>'[2]4'!BN$47</f>
        <v>0.75793650793650791</v>
      </c>
      <c r="D14">
        <f>'[2]4'!BO$47</f>
        <v>39.314602720114536</v>
      </c>
      <c r="E14">
        <f>'[2]4'!BP$47</f>
        <v>36.027693574698603</v>
      </c>
      <c r="F14">
        <f>'[2]4'!BQ$47</f>
        <v>0.14164144598112988</v>
      </c>
      <c r="G14">
        <f>'[2]4'!BR$47</f>
        <v>0.14834247723681704</v>
      </c>
      <c r="H14">
        <f>'[2]4'!BS$47</f>
        <v>0.6360177017965698</v>
      </c>
      <c r="I14">
        <f>'[2]5'!T$45</f>
        <v>3.7923200836500004</v>
      </c>
      <c r="J14">
        <f>'[2]5'!U$45</f>
        <v>0.59226513736982112</v>
      </c>
      <c r="K14">
        <f>'[2]6'!AU$47</f>
        <v>0.92970884735706172</v>
      </c>
      <c r="L14">
        <f>'[2]6'!AV$47</f>
        <v>28.187785369155097</v>
      </c>
      <c r="M14">
        <f>'[2]6'!AW$47</f>
        <v>0.24646929487948852</v>
      </c>
      <c r="N14">
        <f>'[2]6'!AX$47</f>
        <v>6.4590811725213815</v>
      </c>
      <c r="O14">
        <f>'[2]6'!AY$47</f>
        <v>0.83418278006077207</v>
      </c>
      <c r="P14">
        <f>'[2]7'!AL$47</f>
        <v>1.5543676161103548</v>
      </c>
      <c r="Q14">
        <f>'[2]7'!AM$47</f>
        <v>0.29451323275436025</v>
      </c>
      <c r="R14">
        <f>'[2]7'!AN$47</f>
        <v>8.6520766155266972E-3</v>
      </c>
      <c r="S14">
        <f>'[2]7'!AO$47</f>
        <v>0.90205133266825022</v>
      </c>
      <c r="T14">
        <f>'[2]8'!$AY$44</f>
        <v>0.67754212628184562</v>
      </c>
      <c r="U14">
        <f t="shared" si="0"/>
        <v>-12.766614261723763</v>
      </c>
      <c r="W14" t="s">
        <v>282</v>
      </c>
      <c r="X14">
        <v>-25.785926244761441</v>
      </c>
    </row>
    <row r="15" spans="1:24">
      <c r="A15" t="s">
        <v>289</v>
      </c>
      <c r="B15">
        <f>'[2]4'!BT$47</f>
        <v>7.6</v>
      </c>
      <c r="C15">
        <f>'[2]4'!BU$47</f>
        <v>0.70833333333333326</v>
      </c>
      <c r="D15">
        <f>'[2]4'!BV$47</f>
        <v>45.467545277030666</v>
      </c>
      <c r="E15">
        <f>'[2]4'!BW$47</f>
        <v>45.469416932259385</v>
      </c>
      <c r="F15">
        <f>'[2]4'!BX$47</f>
        <v>0.20673827730876884</v>
      </c>
      <c r="G15">
        <f>'[2]4'!BY$47</f>
        <v>0.23506197743213397</v>
      </c>
      <c r="H15">
        <f>'[2]4'!BZ$47</f>
        <v>0.61367906215309342</v>
      </c>
      <c r="I15">
        <f>'[2]5'!V$45</f>
        <v>5.0847376762021401</v>
      </c>
      <c r="J15">
        <f>'[2]5'!W$45</f>
        <v>0.35686821505937594</v>
      </c>
      <c r="K15">
        <f>'[2]6'!AZ$47</f>
        <v>0.90517763933824646</v>
      </c>
      <c r="L15">
        <f>'[2]6'!BA$47</f>
        <v>45.766465536635287</v>
      </c>
      <c r="M15">
        <f>'[2]6'!BB$47</f>
        <v>0.35968717468406913</v>
      </c>
      <c r="N15">
        <f>'[2]6'!BC$47</f>
        <v>14.900681898782492</v>
      </c>
      <c r="O15">
        <f>'[2]6'!BD$47</f>
        <v>0.6203884859679315</v>
      </c>
      <c r="P15">
        <f>'[2]7'!AP$47</f>
        <v>5.7151659964948172</v>
      </c>
      <c r="Q15">
        <f>'[2]7'!AQ$47</f>
        <v>0.14878774167170331</v>
      </c>
      <c r="R15">
        <f>'[2]7'!AR$47</f>
        <v>1.6071551531860361E-2</v>
      </c>
      <c r="S15">
        <f>'[2]7'!AS$47</f>
        <v>0.87604216603097318</v>
      </c>
      <c r="T15">
        <f>'[2]8'!$BD$44</f>
        <v>0.53626283007062714</v>
      </c>
      <c r="U15">
        <f t="shared" si="0"/>
        <v>-15.259388466194949</v>
      </c>
      <c r="W15" t="s">
        <v>285</v>
      </c>
      <c r="X15">
        <v>-37.258057832521523</v>
      </c>
    </row>
    <row r="17" spans="1:24">
      <c r="A17" t="s">
        <v>736</v>
      </c>
    </row>
    <row r="18" spans="1:24" ht="25.5" customHeight="1">
      <c r="A18" s="372" t="s">
        <v>737</v>
      </c>
      <c r="B18" s="372"/>
      <c r="C18" s="372"/>
      <c r="D18" s="372"/>
      <c r="E18" s="372"/>
      <c r="F18" s="372"/>
      <c r="G18" s="372"/>
      <c r="H18" s="372"/>
      <c r="I18" s="372"/>
      <c r="J18" s="372"/>
      <c r="K18" s="372"/>
      <c r="L18" s="372"/>
      <c r="M18" s="372"/>
      <c r="N18" s="372"/>
      <c r="O18" s="372"/>
      <c r="P18" s="372"/>
      <c r="Q18" s="372"/>
      <c r="R18" s="372"/>
      <c r="S18" s="372"/>
      <c r="T18" s="372"/>
    </row>
    <row r="23" spans="1:24">
      <c r="A23" t="s">
        <v>738</v>
      </c>
    </row>
    <row r="24" spans="1:24">
      <c r="B24" t="s">
        <v>723</v>
      </c>
      <c r="C24" t="s">
        <v>413</v>
      </c>
      <c r="D24" t="s">
        <v>344</v>
      </c>
      <c r="E24" t="s">
        <v>345</v>
      </c>
      <c r="F24" t="s">
        <v>414</v>
      </c>
      <c r="G24" t="s">
        <v>416</v>
      </c>
      <c r="H24" t="s">
        <v>724</v>
      </c>
      <c r="I24" t="s">
        <v>725</v>
      </c>
      <c r="J24" t="s">
        <v>726</v>
      </c>
      <c r="K24" t="s">
        <v>292</v>
      </c>
      <c r="L24" t="s">
        <v>727</v>
      </c>
      <c r="M24" t="s">
        <v>728</v>
      </c>
      <c r="N24" t="s">
        <v>293</v>
      </c>
      <c r="O24" t="s">
        <v>729</v>
      </c>
      <c r="P24" t="s">
        <v>730</v>
      </c>
      <c r="Q24" t="s">
        <v>731</v>
      </c>
      <c r="R24" t="s">
        <v>732</v>
      </c>
      <c r="S24" t="s">
        <v>733</v>
      </c>
      <c r="T24" t="s">
        <v>670</v>
      </c>
    </row>
    <row r="26" spans="1:24">
      <c r="A26" t="s">
        <v>264</v>
      </c>
      <c r="B26">
        <f t="shared" ref="B26:T36" si="1">B5/B$14*100</f>
        <v>125.75757575757578</v>
      </c>
      <c r="D26">
        <f t="shared" si="1"/>
        <v>122.74938519134177</v>
      </c>
      <c r="E26">
        <f t="shared" si="1"/>
        <v>110.80516843391059</v>
      </c>
      <c r="H26">
        <f t="shared" si="1"/>
        <v>91.530124223705116</v>
      </c>
      <c r="I26">
        <f t="shared" si="1"/>
        <v>139.37740240434974</v>
      </c>
      <c r="J26">
        <f t="shared" si="1"/>
        <v>54.076624790475982</v>
      </c>
      <c r="K26">
        <f t="shared" si="1"/>
        <v>95.026181612315014</v>
      </c>
      <c r="L26">
        <f t="shared" si="1"/>
        <v>125.94115853658651</v>
      </c>
      <c r="M26">
        <f t="shared" si="1"/>
        <v>117.55057632843746</v>
      </c>
      <c r="N26">
        <f t="shared" si="1"/>
        <v>140.68109026189418</v>
      </c>
      <c r="O26">
        <f t="shared" si="1"/>
        <v>92.022378837967295</v>
      </c>
      <c r="P26">
        <f t="shared" si="1"/>
        <v>443.32355053593579</v>
      </c>
      <c r="Q26">
        <f t="shared" si="1"/>
        <v>58.920103454103469</v>
      </c>
      <c r="R26">
        <f t="shared" si="1"/>
        <v>261.20669461217796</v>
      </c>
      <c r="S26">
        <f t="shared" si="1"/>
        <v>94.579673550063987</v>
      </c>
      <c r="T26">
        <f t="shared" si="1"/>
        <v>78.117509645435163</v>
      </c>
      <c r="W26" t="s">
        <v>288</v>
      </c>
      <c r="X26">
        <v>100</v>
      </c>
    </row>
    <row r="27" spans="1:24">
      <c r="A27" t="s">
        <v>280</v>
      </c>
      <c r="B27">
        <f t="shared" si="1"/>
        <v>234.84848484848487</v>
      </c>
      <c r="D27">
        <f t="shared" si="1"/>
        <v>266.19179749587005</v>
      </c>
      <c r="E27">
        <f t="shared" si="1"/>
        <v>122.6239006570782</v>
      </c>
      <c r="H27">
        <f t="shared" si="1"/>
        <v>57.905178395462585</v>
      </c>
      <c r="I27">
        <f t="shared" si="1"/>
        <v>136.34368089997767</v>
      </c>
      <c r="J27">
        <f t="shared" si="1"/>
        <v>57.614662406463836</v>
      </c>
      <c r="K27">
        <f t="shared" si="1"/>
        <v>55.371716170546783</v>
      </c>
      <c r="L27">
        <f t="shared" si="1"/>
        <v>188.52052063717002</v>
      </c>
      <c r="M27">
        <f t="shared" si="1"/>
        <v>110.85790021113648</v>
      </c>
      <c r="N27">
        <f t="shared" si="1"/>
        <v>115.72128907334513</v>
      </c>
      <c r="O27">
        <f t="shared" si="1"/>
        <v>96.917032272278334</v>
      </c>
      <c r="P27">
        <f t="shared" si="1"/>
        <v>902.90620649940365</v>
      </c>
      <c r="Q27">
        <f t="shared" si="1"/>
        <v>44.648935144255169</v>
      </c>
      <c r="R27">
        <f t="shared" si="1"/>
        <v>403.13800655337326</v>
      </c>
      <c r="S27">
        <f t="shared" si="1"/>
        <v>89.807452110751257</v>
      </c>
      <c r="T27">
        <f t="shared" si="1"/>
        <v>70.492519114435709</v>
      </c>
      <c r="W27" t="s">
        <v>287</v>
      </c>
      <c r="X27">
        <v>97.894335425530784</v>
      </c>
    </row>
    <row r="28" spans="1:24">
      <c r="A28" t="s">
        <v>281</v>
      </c>
      <c r="B28">
        <f t="shared" si="1"/>
        <v>181.81818181818184</v>
      </c>
      <c r="D28">
        <f t="shared" si="1"/>
        <v>229.07875769830693</v>
      </c>
      <c r="E28">
        <f t="shared" si="1"/>
        <v>137.5013936518593</v>
      </c>
      <c r="H28">
        <f t="shared" si="1"/>
        <v>79.064353666887868</v>
      </c>
      <c r="I28">
        <f t="shared" si="1"/>
        <v>159.08176311935713</v>
      </c>
      <c r="J28">
        <f t="shared" si="1"/>
        <v>31.096674485802438</v>
      </c>
      <c r="K28">
        <f t="shared" si="1"/>
        <v>87.663801053689468</v>
      </c>
      <c r="L28">
        <f t="shared" si="1"/>
        <v>169.67667490848802</v>
      </c>
      <c r="M28">
        <f t="shared" si="1"/>
        <v>86.46086211561807</v>
      </c>
      <c r="N28">
        <f t="shared" si="1"/>
        <v>128.60622900322446</v>
      </c>
      <c r="O28">
        <f t="shared" si="1"/>
        <v>94.390276750379016</v>
      </c>
      <c r="P28">
        <f t="shared" si="1"/>
        <v>869.22565569005371</v>
      </c>
      <c r="Q28">
        <f t="shared" si="1"/>
        <v>49.765289619978063</v>
      </c>
      <c r="R28">
        <f t="shared" si="1"/>
        <v>432.57266500530858</v>
      </c>
      <c r="S28">
        <f t="shared" si="1"/>
        <v>88.817757122365776</v>
      </c>
      <c r="T28">
        <f t="shared" si="1"/>
        <v>66.181507142591272</v>
      </c>
      <c r="W28" t="s">
        <v>286</v>
      </c>
      <c r="X28">
        <v>87.083423789705733</v>
      </c>
    </row>
    <row r="29" spans="1:24">
      <c r="A29" t="s">
        <v>282</v>
      </c>
      <c r="B29">
        <f t="shared" si="1"/>
        <v>139.39393939393938</v>
      </c>
      <c r="D29">
        <f t="shared" si="1"/>
        <v>182.93991667305906</v>
      </c>
      <c r="E29">
        <f t="shared" si="1"/>
        <v>131.00066146281119</v>
      </c>
      <c r="H29">
        <f t="shared" si="1"/>
        <v>92.064255708834324</v>
      </c>
      <c r="I29">
        <f t="shared" si="1"/>
        <v>153.72654170522196</v>
      </c>
      <c r="J29">
        <f t="shared" si="1"/>
        <v>37.342130694570557</v>
      </c>
      <c r="K29">
        <f t="shared" si="1"/>
        <v>86.839002441708473</v>
      </c>
      <c r="L29">
        <f t="shared" si="1"/>
        <v>133.29635784762868</v>
      </c>
      <c r="M29">
        <f t="shared" si="1"/>
        <v>46.003731427021762</v>
      </c>
      <c r="N29">
        <f t="shared" si="1"/>
        <v>53.25080387237243</v>
      </c>
      <c r="O29">
        <f t="shared" si="1"/>
        <v>109.1675855768575</v>
      </c>
      <c r="P29">
        <f t="shared" si="1"/>
        <v>802.58984466672473</v>
      </c>
      <c r="Q29">
        <f t="shared" si="1"/>
        <v>47.905375488154675</v>
      </c>
      <c r="R29">
        <f t="shared" si="1"/>
        <v>384.48367871739168</v>
      </c>
      <c r="S29">
        <f t="shared" si="1"/>
        <v>90.43467511050568</v>
      </c>
      <c r="T29">
        <f t="shared" si="1"/>
        <v>74.602039881373429</v>
      </c>
      <c r="W29" t="s">
        <v>289</v>
      </c>
      <c r="X29">
        <v>79.148263889284905</v>
      </c>
    </row>
    <row r="30" spans="1:24">
      <c r="A30" t="s">
        <v>283</v>
      </c>
      <c r="B30">
        <f t="shared" si="1"/>
        <v>134.84848484848487</v>
      </c>
      <c r="D30">
        <f t="shared" si="1"/>
        <v>250.29722936559571</v>
      </c>
      <c r="E30">
        <f t="shared" si="1"/>
        <v>122.58911153773664</v>
      </c>
      <c r="H30">
        <f t="shared" si="1"/>
        <v>97.922396168782456</v>
      </c>
      <c r="I30">
        <f t="shared" si="1"/>
        <v>179.82273586241902</v>
      </c>
      <c r="J30">
        <f t="shared" si="1"/>
        <v>6.9077891015058377</v>
      </c>
      <c r="K30">
        <f t="shared" si="1"/>
        <v>71.286306009118221</v>
      </c>
      <c r="L30">
        <f t="shared" si="1"/>
        <v>161.46774156492918</v>
      </c>
      <c r="M30">
        <f t="shared" si="1"/>
        <v>121.78149115186689</v>
      </c>
      <c r="N30">
        <f t="shared" si="1"/>
        <v>140.17584052359317</v>
      </c>
      <c r="O30">
        <f t="shared" si="1"/>
        <v>92.121459048906388</v>
      </c>
      <c r="P30">
        <f t="shared" si="1"/>
        <v>791.0022301414125</v>
      </c>
      <c r="Q30">
        <f t="shared" si="1"/>
        <v>41.09839123771539</v>
      </c>
      <c r="R30">
        <f t="shared" si="1"/>
        <v>325.08919124257153</v>
      </c>
      <c r="S30">
        <f t="shared" si="1"/>
        <v>92.431723137665216</v>
      </c>
      <c r="T30">
        <f t="shared" si="1"/>
        <v>62.085915008571391</v>
      </c>
      <c r="W30" t="s">
        <v>264</v>
      </c>
      <c r="X30">
        <v>78.117509645435163</v>
      </c>
    </row>
    <row r="31" spans="1:24">
      <c r="A31" t="s">
        <v>284</v>
      </c>
      <c r="B31">
        <f t="shared" si="1"/>
        <v>128.78787878787878</v>
      </c>
      <c r="D31">
        <f t="shared" si="1"/>
        <v>142.47508467090603</v>
      </c>
      <c r="E31">
        <f t="shared" si="1"/>
        <v>121.2941321971889</v>
      </c>
      <c r="H31">
        <f t="shared" si="1"/>
        <v>92.465868277889498</v>
      </c>
      <c r="I31">
        <f t="shared" si="1"/>
        <v>136.40065131503408</v>
      </c>
      <c r="J31">
        <f t="shared" si="1"/>
        <v>57.548221412728097</v>
      </c>
      <c r="K31">
        <f t="shared" si="1"/>
        <v>85.320111176688798</v>
      </c>
      <c r="L31">
        <f t="shared" si="1"/>
        <v>101.42477614052707</v>
      </c>
      <c r="M31">
        <f t="shared" si="1"/>
        <v>105.24632970279859</v>
      </c>
      <c r="N31">
        <f t="shared" si="1"/>
        <v>91.075681562864091</v>
      </c>
      <c r="O31">
        <f t="shared" si="1"/>
        <v>101.75007186785017</v>
      </c>
      <c r="P31">
        <f t="shared" si="1"/>
        <v>606.90180240037671</v>
      </c>
      <c r="Q31">
        <f t="shared" si="1"/>
        <v>379.15125883891818</v>
      </c>
      <c r="R31">
        <f t="shared" si="1"/>
        <v>2301.0758237171112</v>
      </c>
      <c r="S31">
        <f t="shared" si="1"/>
        <v>25.992220519685084</v>
      </c>
      <c r="T31">
        <f t="shared" si="1"/>
        <v>69.877991134560617</v>
      </c>
      <c r="W31" t="s">
        <v>282</v>
      </c>
      <c r="X31">
        <v>74.602039881373429</v>
      </c>
    </row>
    <row r="32" spans="1:24">
      <c r="A32" t="s">
        <v>285</v>
      </c>
      <c r="B32">
        <f t="shared" si="1"/>
        <v>136.36363636363637</v>
      </c>
      <c r="D32">
        <f t="shared" si="1"/>
        <v>96.604920711541908</v>
      </c>
      <c r="E32">
        <f t="shared" si="1"/>
        <v>102.02484113022862</v>
      </c>
      <c r="H32">
        <f t="shared" si="1"/>
        <v>84.940492002512727</v>
      </c>
      <c r="I32">
        <f t="shared" si="1"/>
        <v>158.80950337808</v>
      </c>
      <c r="J32">
        <f t="shared" si="1"/>
        <v>31.414193811346802</v>
      </c>
      <c r="K32">
        <f t="shared" si="1"/>
        <v>104.37083300487006</v>
      </c>
      <c r="L32">
        <f t="shared" si="1"/>
        <v>127.13117245603411</v>
      </c>
      <c r="M32">
        <f t="shared" si="1"/>
        <v>113.73983867137612</v>
      </c>
      <c r="N32">
        <f t="shared" si="1"/>
        <v>150.91896211026386</v>
      </c>
      <c r="O32">
        <f t="shared" si="1"/>
        <v>90.014717229442581</v>
      </c>
      <c r="P32">
        <f t="shared" si="1"/>
        <v>320.58275637523838</v>
      </c>
      <c r="Q32">
        <f t="shared" si="1"/>
        <v>85.021410160406504</v>
      </c>
      <c r="R32">
        <f t="shared" si="1"/>
        <v>272.56398020132809</v>
      </c>
      <c r="S32">
        <f t="shared" si="1"/>
        <v>94.197802340394659</v>
      </c>
      <c r="T32">
        <f t="shared" si="1"/>
        <v>67.490069239231843</v>
      </c>
      <c r="W32" t="s">
        <v>280</v>
      </c>
      <c r="X32">
        <v>70.492519114435709</v>
      </c>
    </row>
    <row r="33" spans="1:24">
      <c r="A33" t="s">
        <v>286</v>
      </c>
      <c r="B33">
        <f t="shared" si="1"/>
        <v>78.787878787878796</v>
      </c>
      <c r="D33">
        <f t="shared" si="1"/>
        <v>115.72541703067903</v>
      </c>
      <c r="E33">
        <f t="shared" si="1"/>
        <v>117.01074628415782</v>
      </c>
      <c r="H33">
        <f t="shared" si="1"/>
        <v>110.83601518093423</v>
      </c>
      <c r="I33">
        <f t="shared" si="1"/>
        <v>131.90287567696311</v>
      </c>
      <c r="J33">
        <f t="shared" si="1"/>
        <v>62.793692815701426</v>
      </c>
      <c r="K33">
        <f t="shared" si="1"/>
        <v>95.472890254582381</v>
      </c>
      <c r="L33">
        <f t="shared" si="1"/>
        <v>101.20925154042999</v>
      </c>
      <c r="M33">
        <f t="shared" si="1"/>
        <v>123.88057124110958</v>
      </c>
      <c r="N33">
        <f t="shared" si="1"/>
        <v>119.7025721850796</v>
      </c>
      <c r="O33">
        <f t="shared" si="1"/>
        <v>96.136296844595677</v>
      </c>
      <c r="P33">
        <f t="shared" si="1"/>
        <v>591.33994400053393</v>
      </c>
      <c r="Q33">
        <f t="shared" si="1"/>
        <v>59.116373021366456</v>
      </c>
      <c r="R33">
        <f t="shared" si="1"/>
        <v>349.57872711969503</v>
      </c>
      <c r="S33">
        <f t="shared" si="1"/>
        <v>91.608300268157421</v>
      </c>
      <c r="T33">
        <f t="shared" si="1"/>
        <v>87.083423789705733</v>
      </c>
      <c r="W33" t="s">
        <v>284</v>
      </c>
      <c r="X33">
        <v>69.877991134560617</v>
      </c>
    </row>
    <row r="34" spans="1:24">
      <c r="A34" t="s">
        <v>287</v>
      </c>
      <c r="B34">
        <f t="shared" si="1"/>
        <v>72.727272727272734</v>
      </c>
      <c r="D34">
        <f t="shared" si="1"/>
        <v>124.78552997336203</v>
      </c>
      <c r="E34">
        <f t="shared" si="1"/>
        <v>109.35166732147582</v>
      </c>
      <c r="H34">
        <f t="shared" si="1"/>
        <v>113.39364134672154</v>
      </c>
      <c r="I34">
        <f t="shared" si="1"/>
        <v>103.07923268562004</v>
      </c>
      <c r="J34">
        <f t="shared" si="1"/>
        <v>96.408885570279779</v>
      </c>
      <c r="K34">
        <f t="shared" si="1"/>
        <v>79.953272529277257</v>
      </c>
      <c r="L34">
        <f t="shared" si="1"/>
        <v>176.10513242376206</v>
      </c>
      <c r="M34">
        <f t="shared" si="1"/>
        <v>124.70895018779954</v>
      </c>
      <c r="N34">
        <f t="shared" si="1"/>
        <v>175.59246715862318</v>
      </c>
      <c r="O34">
        <f t="shared" si="1"/>
        <v>85.176206885984868</v>
      </c>
      <c r="P34">
        <f t="shared" si="1"/>
        <v>702.6903843277164</v>
      </c>
      <c r="Q34">
        <f t="shared" si="1"/>
        <v>60.325017887201007</v>
      </c>
      <c r="R34">
        <f t="shared" si="1"/>
        <v>423.89810003733646</v>
      </c>
      <c r="S34">
        <f t="shared" si="1"/>
        <v>89.10942598916256</v>
      </c>
      <c r="T34">
        <f t="shared" si="1"/>
        <v>97.894335425530784</v>
      </c>
      <c r="W34" t="s">
        <v>285</v>
      </c>
      <c r="X34">
        <v>67.490069239231843</v>
      </c>
    </row>
    <row r="35" spans="1:24">
      <c r="A35" t="s">
        <v>288</v>
      </c>
      <c r="B35">
        <f t="shared" si="1"/>
        <v>100</v>
      </c>
      <c r="D35">
        <f t="shared" si="1"/>
        <v>100</v>
      </c>
      <c r="E35">
        <f t="shared" si="1"/>
        <v>100</v>
      </c>
      <c r="H35">
        <f t="shared" si="1"/>
        <v>100</v>
      </c>
      <c r="I35">
        <f t="shared" si="1"/>
        <v>100</v>
      </c>
      <c r="J35">
        <f t="shared" si="1"/>
        <v>100</v>
      </c>
      <c r="K35">
        <f t="shared" si="1"/>
        <v>100</v>
      </c>
      <c r="L35">
        <f t="shared" si="1"/>
        <v>100</v>
      </c>
      <c r="M35">
        <f t="shared" si="1"/>
        <v>100</v>
      </c>
      <c r="N35">
        <f t="shared" si="1"/>
        <v>100</v>
      </c>
      <c r="O35">
        <f t="shared" si="1"/>
        <v>100</v>
      </c>
      <c r="P35">
        <f t="shared" si="1"/>
        <v>100</v>
      </c>
      <c r="Q35">
        <f t="shared" si="1"/>
        <v>100</v>
      </c>
      <c r="R35">
        <f t="shared" si="1"/>
        <v>100</v>
      </c>
      <c r="S35">
        <f t="shared" si="1"/>
        <v>100</v>
      </c>
      <c r="T35">
        <f t="shared" si="1"/>
        <v>100</v>
      </c>
      <c r="W35" t="s">
        <v>281</v>
      </c>
      <c r="X35">
        <v>66.181507142591272</v>
      </c>
    </row>
    <row r="36" spans="1:24">
      <c r="A36" t="s">
        <v>289</v>
      </c>
      <c r="B36">
        <f t="shared" si="1"/>
        <v>115.15151515151516</v>
      </c>
      <c r="D36">
        <f t="shared" si="1"/>
        <v>115.6505271100402</v>
      </c>
      <c r="E36">
        <f t="shared" si="1"/>
        <v>126.20684928937966</v>
      </c>
      <c r="H36">
        <f t="shared" si="1"/>
        <v>96.487733033156772</v>
      </c>
      <c r="I36">
        <f t="shared" si="1"/>
        <v>134.07986572979948</v>
      </c>
      <c r="J36">
        <f t="shared" si="1"/>
        <v>60.254806933966286</v>
      </c>
      <c r="K36">
        <f t="shared" si="1"/>
        <v>97.361409640388857</v>
      </c>
      <c r="L36">
        <f t="shared" si="1"/>
        <v>162.36275726264014</v>
      </c>
      <c r="M36">
        <f t="shared" si="1"/>
        <v>145.93589633951711</v>
      </c>
      <c r="N36">
        <f t="shared" si="1"/>
        <v>230.69352282138649</v>
      </c>
      <c r="O36">
        <f t="shared" si="1"/>
        <v>74.370809467289035</v>
      </c>
      <c r="P36">
        <f t="shared" si="1"/>
        <v>367.68431980051366</v>
      </c>
      <c r="Q36">
        <f t="shared" si="1"/>
        <v>50.519883361505933</v>
      </c>
      <c r="R36">
        <f t="shared" si="1"/>
        <v>185.75368950176593</v>
      </c>
      <c r="S36">
        <f t="shared" si="1"/>
        <v>97.116664462947753</v>
      </c>
      <c r="T36">
        <f t="shared" si="1"/>
        <v>79.148263889284905</v>
      </c>
      <c r="W36" t="s">
        <v>283</v>
      </c>
      <c r="X36">
        <v>62.085915008571391</v>
      </c>
    </row>
    <row r="37" spans="1:24">
      <c r="A37" t="s">
        <v>671</v>
      </c>
    </row>
    <row r="38" spans="1:24">
      <c r="B38" t="s">
        <v>723</v>
      </c>
      <c r="C38" t="s">
        <v>413</v>
      </c>
      <c r="D38" t="s">
        <v>344</v>
      </c>
      <c r="E38" t="s">
        <v>345</v>
      </c>
      <c r="F38" t="s">
        <v>414</v>
      </c>
      <c r="G38" t="s">
        <v>416</v>
      </c>
      <c r="H38" t="s">
        <v>724</v>
      </c>
      <c r="I38" t="s">
        <v>725</v>
      </c>
      <c r="J38" t="s">
        <v>726</v>
      </c>
      <c r="K38" t="s">
        <v>292</v>
      </c>
      <c r="L38" t="s">
        <v>727</v>
      </c>
      <c r="M38" t="s">
        <v>728</v>
      </c>
      <c r="N38" t="s">
        <v>293</v>
      </c>
      <c r="O38" t="s">
        <v>729</v>
      </c>
      <c r="P38" t="s">
        <v>730</v>
      </c>
      <c r="Q38" t="s">
        <v>731</v>
      </c>
      <c r="R38" t="s">
        <v>732</v>
      </c>
      <c r="S38" t="s">
        <v>733</v>
      </c>
      <c r="T38" t="s">
        <v>670</v>
      </c>
    </row>
    <row r="39" spans="1:24">
      <c r="B39" t="s">
        <v>77</v>
      </c>
      <c r="D39" t="s">
        <v>78</v>
      </c>
      <c r="E39" t="s">
        <v>79</v>
      </c>
      <c r="H39" t="s">
        <v>80</v>
      </c>
      <c r="I39" t="s">
        <v>81</v>
      </c>
      <c r="J39" t="s">
        <v>82</v>
      </c>
      <c r="K39" t="s">
        <v>83</v>
      </c>
      <c r="L39" t="s">
        <v>84</v>
      </c>
      <c r="M39" t="s">
        <v>101</v>
      </c>
      <c r="N39" t="s">
        <v>85</v>
      </c>
      <c r="O39" t="s">
        <v>86</v>
      </c>
      <c r="P39" t="s">
        <v>87</v>
      </c>
      <c r="Q39" t="s">
        <v>88</v>
      </c>
      <c r="R39" t="s">
        <v>735</v>
      </c>
      <c r="S39" t="s">
        <v>126</v>
      </c>
      <c r="T39" t="s">
        <v>273</v>
      </c>
    </row>
    <row r="41" spans="1:24">
      <c r="A41" t="s">
        <v>264</v>
      </c>
      <c r="B41">
        <f>'[2]4'!B$19</f>
        <v>7.6</v>
      </c>
      <c r="C41">
        <f>'[2]4'!C$19</f>
        <v>0.70833333333333326</v>
      </c>
      <c r="D41">
        <f>'[2]4'!D$19</f>
        <v>66.628312562670118</v>
      </c>
      <c r="E41">
        <f>'[2]4'!E$19</f>
        <v>38.422308089725213</v>
      </c>
      <c r="F41">
        <f>'[2]4'!F$19</f>
        <v>0.256001355278142</v>
      </c>
      <c r="G41">
        <f>'[2]4'!G$19</f>
        <v>0.30068835912320602</v>
      </c>
      <c r="H41">
        <f>'[2]4'!H$19</f>
        <v>0.6268043384913079</v>
      </c>
      <c r="I41">
        <f>'[2]5'!B$17</f>
        <v>2.65462729352992</v>
      </c>
      <c r="J41">
        <f>'[2]5'!C$17</f>
        <v>0.79948096518922318</v>
      </c>
      <c r="K41">
        <f>'[2]6'!B$19</f>
        <v>1.1155668651039621</v>
      </c>
      <c r="L41">
        <f>'[2]6'!C$19</f>
        <v>66.691349889075596</v>
      </c>
      <c r="M41">
        <f>'[2]6'!D$19</f>
        <v>0.30380600637744043</v>
      </c>
      <c r="N41">
        <f>'[2]6'!E$19</f>
        <v>22.602759812502203</v>
      </c>
      <c r="O41">
        <f>'[2]6'!F$19</f>
        <v>0.42532354935121364</v>
      </c>
      <c r="P41">
        <f>'[2]7'!B$19</f>
        <v>18.698072632663571</v>
      </c>
      <c r="Q41">
        <f>'[2]7'!C$19</f>
        <v>0.26864873646793302</v>
      </c>
      <c r="R41">
        <f>'[2]7'!D$19</f>
        <v>9.4938736797148329E-2</v>
      </c>
      <c r="S41">
        <f>'[2]7'!E$19</f>
        <v>0.59957115064117927</v>
      </c>
      <c r="T41">
        <f>'[2]8'!$F$16</f>
        <v>0.65965773193210397</v>
      </c>
    </row>
    <row r="42" spans="1:24">
      <c r="A42" t="s">
        <v>280</v>
      </c>
      <c r="B42">
        <f>'[2]4'!I$19</f>
        <v>13.5</v>
      </c>
      <c r="C42">
        <f>'[2]4'!J$19</f>
        <v>0.41567460317460314</v>
      </c>
      <c r="D42">
        <f>'[2]4'!K$19</f>
        <v>131.73879310344827</v>
      </c>
      <c r="E42">
        <f>'[2]4'!L$19</f>
        <v>34.760908941381771</v>
      </c>
      <c r="F42">
        <f>'[2]4'!M$19</f>
        <v>0.45793601911164988</v>
      </c>
      <c r="G42">
        <f>'[2]4'!N$19</f>
        <v>0.56969796777240611</v>
      </c>
      <c r="H42">
        <f>'[2]4'!O$19</f>
        <v>0.44647927609416377</v>
      </c>
      <c r="I42">
        <f>'[2]5'!D$17</f>
        <v>5.4615670978847151</v>
      </c>
      <c r="J42">
        <f>'[2]5'!E$17</f>
        <v>0.28823367571908565</v>
      </c>
      <c r="K42">
        <f>'[2]6'!G$19</f>
        <v>0.44217700291028628</v>
      </c>
      <c r="L42">
        <f>'[2]6'!H$19</f>
        <v>56.934654519472467</v>
      </c>
      <c r="M42">
        <f>'[2]6'!I$19</f>
        <v>0.42891562697011887</v>
      </c>
      <c r="N42">
        <f>'[2]6'!J$19</f>
        <v>10.798034503407282</v>
      </c>
      <c r="O42">
        <f>'[2]6'!K$19</f>
        <v>0.72429325856365734</v>
      </c>
      <c r="P42">
        <f>'[2]7'!F$19</f>
        <v>39.26792065175939</v>
      </c>
      <c r="Q42">
        <f>'[2]7'!G$19</f>
        <v>0.12103796805124216</v>
      </c>
      <c r="R42">
        <f>'[2]7'!H$19</f>
        <v>8.9829986247912288E-2</v>
      </c>
      <c r="S42">
        <f>'[2]7'!I$19</f>
        <v>0.61748001155677368</v>
      </c>
      <c r="T42">
        <f>'[2]8'!$K$16</f>
        <v>0.44909260107801646</v>
      </c>
    </row>
    <row r="43" spans="1:24">
      <c r="A43" t="s">
        <v>281</v>
      </c>
      <c r="B43">
        <f>'[2]4'!P$19</f>
        <v>11.3</v>
      </c>
      <c r="C43">
        <f>'[2]4'!Q$19</f>
        <v>0.52480158730158721</v>
      </c>
      <c r="D43">
        <f>'[2]4'!R$19</f>
        <v>117.72222222222221</v>
      </c>
      <c r="E43">
        <f>'[2]4'!S$19</f>
        <v>42.581261659939315</v>
      </c>
      <c r="F43">
        <f>'[2]4'!T$19</f>
        <v>0.50127607476339675</v>
      </c>
      <c r="G43">
        <f>'[2]4'!U$19</f>
        <v>0.62743392646508289</v>
      </c>
      <c r="H43">
        <f>'[2]4'!V$19</f>
        <v>0.54532805513428639</v>
      </c>
      <c r="I43">
        <f>'[2]5'!F$17</f>
        <v>5.3820960698689957</v>
      </c>
      <c r="J43">
        <f>'[2]5'!G$17</f>
        <v>0.30270828169439296</v>
      </c>
      <c r="K43">
        <f>'[2]6'!L$19</f>
        <v>0.65672794956891256</v>
      </c>
      <c r="L43">
        <f>'[2]6'!M$19</f>
        <v>48.630497618679897</v>
      </c>
      <c r="M43">
        <f>'[2]6'!N$19</f>
        <v>0.4061947830017657</v>
      </c>
      <c r="N43">
        <f>'[2]6'!O$19</f>
        <v>12.972645623066866</v>
      </c>
      <c r="O43">
        <f>'[2]6'!P$19</f>
        <v>0.6692184612200992</v>
      </c>
      <c r="P43">
        <f>'[2]7'!J$19</f>
        <v>26.155342864094951</v>
      </c>
      <c r="Q43">
        <f>'[2]7'!K$19</f>
        <v>0.28445219302363223</v>
      </c>
      <c r="R43">
        <f>'[2]7'!L$19</f>
        <v>0.14061495363886187</v>
      </c>
      <c r="S43">
        <f>'[2]7'!M$19</f>
        <v>0.43945195776120954</v>
      </c>
      <c r="T43">
        <f>'[2]8'!$P$16</f>
        <v>0.4568628949412793</v>
      </c>
    </row>
    <row r="44" spans="1:24">
      <c r="A44" t="s">
        <v>282</v>
      </c>
      <c r="B44">
        <f>'[2]4'!W$19</f>
        <v>10</v>
      </c>
      <c r="C44">
        <f>'[2]4'!X$19</f>
        <v>0.58928571428571419</v>
      </c>
      <c r="D44">
        <f>'[2]4'!Y$19</f>
        <v>89.95077838827838</v>
      </c>
      <c r="E44">
        <f>'[2]4'!Z$19</f>
        <v>37.137454185035921</v>
      </c>
      <c r="F44">
        <f>'[2]4'!AA$19</f>
        <v>0.33405429113030077</v>
      </c>
      <c r="G44">
        <f>'[2]4'!AB$19</f>
        <v>0.40466748449428175</v>
      </c>
      <c r="H44">
        <f>'[2]4'!AC$19</f>
        <v>0.55236206832742774</v>
      </c>
      <c r="I44">
        <f>'[2]5'!H$17</f>
        <v>2.4104046242774571</v>
      </c>
      <c r="J44">
        <f>'[2]5'!I$17</f>
        <v>0.84396292290302011</v>
      </c>
      <c r="K44">
        <f>'[2]6'!Q$19</f>
        <v>1.1271649212464421</v>
      </c>
      <c r="L44">
        <f>'[2]6'!R$19</f>
        <v>69.332232101718205</v>
      </c>
      <c r="M44">
        <f>'[2]6'!S$19</f>
        <v>0.25050093475766555</v>
      </c>
      <c r="N44">
        <f>'[2]6'!T$19</f>
        <v>19.57636246440758</v>
      </c>
      <c r="O44">
        <f>'[2]6'!U$19</f>
        <v>0.50197091821663387</v>
      </c>
      <c r="P44">
        <f>'[2]7'!N$19</f>
        <v>15.41185695155573</v>
      </c>
      <c r="Q44">
        <f>'[2]7'!O$19</f>
        <v>0.20927067084688039</v>
      </c>
      <c r="R44">
        <f>'[2]7'!P$19</f>
        <v>6.0957218257391449E-2</v>
      </c>
      <c r="S44">
        <f>'[2]7'!Q$19</f>
        <v>0.71869426760765598</v>
      </c>
      <c r="T44">
        <f>'[2]8'!$U$16</f>
        <v>0.68108408780916574</v>
      </c>
    </row>
    <row r="45" spans="1:24">
      <c r="A45" t="s">
        <v>283</v>
      </c>
      <c r="B45">
        <f>'[2]4'!AD$19</f>
        <v>11.6</v>
      </c>
      <c r="C45">
        <f>'[2]4'!AE$19</f>
        <v>0.50992063492063489</v>
      </c>
      <c r="D45">
        <f>'[2]4'!AF$19</f>
        <v>118.71785361028682</v>
      </c>
      <c r="E45">
        <f>'[2]4'!AG$19</f>
        <v>37.789860397187233</v>
      </c>
      <c r="F45">
        <f>'[2]4'!AH$19</f>
        <v>0.44863311145864493</v>
      </c>
      <c r="G45">
        <f>'[2]4'!AI$19</f>
        <v>0.55730499125452682</v>
      </c>
      <c r="H45">
        <f>'[2]4'!AJ$19</f>
        <v>0.51939750618741332</v>
      </c>
      <c r="I45">
        <f>'[2]5'!J$17</f>
        <v>3.3661678348171997</v>
      </c>
      <c r="J45">
        <f>'[2]5'!K$17</f>
        <v>0.66988318310751815</v>
      </c>
      <c r="K45">
        <f>'[2]6'!V$19</f>
        <v>0.79920917832429683</v>
      </c>
      <c r="L45">
        <f>'[2]6'!W$19</f>
        <v>74.03588389699226</v>
      </c>
      <c r="M45">
        <f>'[2]6'!X$19</f>
        <v>0.34734787833632558</v>
      </c>
      <c r="N45">
        <f>'[2]6'!Y$19</f>
        <v>20.552628819835231</v>
      </c>
      <c r="O45">
        <f>'[2]6'!Z$19</f>
        <v>0.47724572887476718</v>
      </c>
      <c r="P45">
        <f>'[2]7'!R$19</f>
        <v>18.533590396338397</v>
      </c>
      <c r="Q45">
        <f>'[2]7'!S$19</f>
        <v>0.69144502350917403</v>
      </c>
      <c r="R45">
        <f>'[2]7'!T$19</f>
        <v>0.24220272221407591</v>
      </c>
      <c r="S45">
        <f>'[2]7'!U$19</f>
        <v>8.3333333333333301E-2</v>
      </c>
      <c r="T45">
        <f>'[2]8'!$Z$16</f>
        <v>0.54333636106830019</v>
      </c>
    </row>
    <row r="46" spans="1:24">
      <c r="A46" t="s">
        <v>284</v>
      </c>
      <c r="B46">
        <f>'[2]4'!AK$19</f>
        <v>10.5</v>
      </c>
      <c r="C46">
        <f>'[2]4'!AL$19</f>
        <v>0.56448412698412698</v>
      </c>
      <c r="D46">
        <f>'[2]4'!AM$19</f>
        <v>75.687525344687757</v>
      </c>
      <c r="E46">
        <f>'[2]4'!AN$19</f>
        <v>34.507697891790521</v>
      </c>
      <c r="F46">
        <f>'[2]4'!AO$19</f>
        <v>0.26118022587717232</v>
      </c>
      <c r="G46">
        <f>'[2]4'!AP$19</f>
        <v>0.30758745176357927</v>
      </c>
      <c r="H46">
        <f>'[2]4'!AQ$19</f>
        <v>0.51310479194001746</v>
      </c>
      <c r="I46">
        <f>'[2]5'!L$17</f>
        <v>2.470600717961414</v>
      </c>
      <c r="J46">
        <f>'[2]5'!M$17</f>
        <v>0.8329989935430574</v>
      </c>
      <c r="K46">
        <f>'[2]6'!AA$19</f>
        <v>1.2255675106158808</v>
      </c>
      <c r="L46">
        <f>'[2]6'!AB$19</f>
        <v>48.254559910041252</v>
      </c>
      <c r="M46">
        <f>'[2]6'!AC$19</f>
        <v>0.34237963556780454</v>
      </c>
      <c r="N46">
        <f>'[2]6'!AD$19</f>
        <v>20.248064887458966</v>
      </c>
      <c r="O46">
        <f>'[2]6'!AE$19</f>
        <v>0.48495919851636715</v>
      </c>
      <c r="P46">
        <f>'[2]7'!V$19</f>
        <v>21.467032765301987</v>
      </c>
      <c r="Q46">
        <f>'[2]7'!W$19</f>
        <v>0.34151023760042454</v>
      </c>
      <c r="R46">
        <f>'[2]7'!X$19</f>
        <v>0.13855989659880777</v>
      </c>
      <c r="S46">
        <f>'[2]7'!Y$19</f>
        <v>0.44665601486856732</v>
      </c>
      <c r="T46">
        <f>'[2]8'!$AE$16</f>
        <v>0.63774514006080363</v>
      </c>
    </row>
    <row r="47" spans="1:24">
      <c r="A47" t="s">
        <v>285</v>
      </c>
      <c r="B47">
        <f>'[2]4'!AR$19</f>
        <v>6.6</v>
      </c>
      <c r="C47">
        <f>'[2]4'!AS$19</f>
        <v>0.75793650793650791</v>
      </c>
      <c r="D47">
        <f>'[2]4'!AT$19</f>
        <v>51.038470017636691</v>
      </c>
      <c r="E47">
        <f>'[2]4'!AU$19</f>
        <v>35.740441600834458</v>
      </c>
      <c r="F47">
        <f>'[2]4'!AV$19</f>
        <v>0.18241374570612845</v>
      </c>
      <c r="G47">
        <f>'[2]4'!AW$19</f>
        <v>0.20265777003762528</v>
      </c>
      <c r="H47">
        <f>'[2]4'!AX$19</f>
        <v>0.64688076035673148</v>
      </c>
      <c r="I47">
        <f>'[2]5'!N$17</f>
        <v>2.6612939332885603</v>
      </c>
      <c r="J47">
        <f>'[2]5'!O$17</f>
        <v>0.79826672414950051</v>
      </c>
      <c r="K47">
        <f>'[2]6'!AF$19</f>
        <v>0.98321616447283533</v>
      </c>
      <c r="L47">
        <f>'[2]6'!AG$19</f>
        <v>40.520595327825994</v>
      </c>
      <c r="M47">
        <f>'[2]6'!AH$19</f>
        <v>0.32018643500295874</v>
      </c>
      <c r="N47">
        <f>'[2]6'!AI$19</f>
        <v>12.756389047062756</v>
      </c>
      <c r="O47">
        <f>'[2]6'!AJ$19</f>
        <v>0.6746954345464854</v>
      </c>
      <c r="P47">
        <f>'[2]7'!Z$19</f>
        <v>10.09156171314741</v>
      </c>
      <c r="Q47">
        <f>'[2]7'!AA$19</f>
        <v>0.21913571560963976</v>
      </c>
      <c r="R47">
        <f>'[2]7'!AB$19</f>
        <v>4.1795868195195651E-2</v>
      </c>
      <c r="S47">
        <f>'[2]7'!AC$19</f>
        <v>0.78586488983938652</v>
      </c>
      <c r="T47">
        <f>'[2]8'!$AJ$16</f>
        <v>0.72881653700162874</v>
      </c>
    </row>
    <row r="48" spans="1:24">
      <c r="A48" t="s">
        <v>286</v>
      </c>
      <c r="B48">
        <f>'[2]4'!AY$19</f>
        <v>6</v>
      </c>
      <c r="C48">
        <f>'[2]4'!AZ$19</f>
        <v>0.78769841269841268</v>
      </c>
      <c r="D48">
        <f>'[2]4'!BA$19</f>
        <v>55.348484848484844</v>
      </c>
      <c r="E48">
        <f>'[2]4'!BB$19</f>
        <v>39.155668633734244</v>
      </c>
      <c r="F48">
        <f>'[2]4'!BC$19</f>
        <v>0.21672069321065332</v>
      </c>
      <c r="G48">
        <f>'[2]4'!BD$19</f>
        <v>0.24836016875877781</v>
      </c>
      <c r="H48">
        <f>'[2]4'!BE$19</f>
        <v>0.67983076391048569</v>
      </c>
      <c r="I48">
        <f>'[2]5'!P$17</f>
        <v>3.0096274591879451</v>
      </c>
      <c r="J48">
        <f>'[2]5'!Q$17</f>
        <v>0.73482233867627123</v>
      </c>
      <c r="K48">
        <f>'[2]6'!AK$19</f>
        <v>0.95434157790573948</v>
      </c>
      <c r="L48">
        <f>'[2]6'!AL$19</f>
        <v>51.830196581062168</v>
      </c>
      <c r="M48">
        <f>'[2]6'!AM$19</f>
        <v>0.37016067136183434</v>
      </c>
      <c r="N48">
        <f>'[2]6'!AN$19</f>
        <v>18.309520689586428</v>
      </c>
      <c r="O48">
        <f>'[2]6'!AO$19</f>
        <v>0.53405530028562198</v>
      </c>
      <c r="P48">
        <f>'[2]7'!AD$19</f>
        <v>19.41621478748997</v>
      </c>
      <c r="Q48">
        <f>'[2]7'!AE$19</f>
        <v>0.24488410576577926</v>
      </c>
      <c r="R48">
        <f>'[2]7'!AF$19</f>
        <v>8.9864253276665765E-2</v>
      </c>
      <c r="S48">
        <f>'[2]7'!AG$19</f>
        <v>0.61735988757616</v>
      </c>
      <c r="T48">
        <f>'[2]8'!$AO$16</f>
        <v>0.67076738582361706</v>
      </c>
    </row>
    <row r="49" spans="1:20">
      <c r="A49" t="s">
        <v>287</v>
      </c>
      <c r="B49">
        <f>'[2]4'!BF$19</f>
        <v>4.5</v>
      </c>
      <c r="C49">
        <f>'[2]4'!BG$19</f>
        <v>0.86210317460317454</v>
      </c>
      <c r="D49">
        <f>'[2]4'!BH$19</f>
        <v>52.367647058823529</v>
      </c>
      <c r="E49">
        <f>'[2]4'!BI$19</f>
        <v>37.08199131463973</v>
      </c>
      <c r="F49">
        <f>'[2]4'!BJ$19</f>
        <v>0.19418966334034127</v>
      </c>
      <c r="G49">
        <f>'[2]4'!BK$19</f>
        <v>0.2183451955351943</v>
      </c>
      <c r="H49">
        <f>'[2]4'!BL$19</f>
        <v>0.73335157878957857</v>
      </c>
      <c r="I49">
        <f>'[2]5'!R$17</f>
        <v>2.0692341941228851</v>
      </c>
      <c r="J49">
        <f>'[2]5'!S$17</f>
        <v>0.90610264438663735</v>
      </c>
      <c r="K49">
        <f>'[2]6'!AP$19</f>
        <v>0.81584048038309043</v>
      </c>
      <c r="L49">
        <f>'[2]6'!AQ$19</f>
        <v>64.231582491408957</v>
      </c>
      <c r="M49">
        <f>'[2]6'!AR$19</f>
        <v>0.31279824381713106</v>
      </c>
      <c r="N49">
        <f>'[2]6'!AS$19</f>
        <v>16.391480387378152</v>
      </c>
      <c r="O49">
        <f>'[2]6'!AT$19</f>
        <v>0.58263211477254218</v>
      </c>
      <c r="P49">
        <f>'[2]7'!AH$19</f>
        <v>33.231051344026554</v>
      </c>
      <c r="Q49">
        <f>'[2]7'!AI$19</f>
        <v>0.29772722347242919</v>
      </c>
      <c r="R49">
        <f>'[2]7'!AJ$19</f>
        <v>0.18699260547983579</v>
      </c>
      <c r="S49">
        <f>'[2]7'!AK$19</f>
        <v>0.27687386583693974</v>
      </c>
      <c r="T49">
        <f>'[2]8'!$AT$16</f>
        <v>0.74195086234949492</v>
      </c>
    </row>
    <row r="50" spans="1:20">
      <c r="A50" t="s">
        <v>288</v>
      </c>
      <c r="B50">
        <f>'[2]4'!BM$19</f>
        <v>3.9</v>
      </c>
      <c r="C50">
        <f>'[2]4'!BN$19</f>
        <v>0.89186507936507942</v>
      </c>
      <c r="D50">
        <f>'[2]4'!BO$19</f>
        <v>31.555786555786558</v>
      </c>
      <c r="E50">
        <f>'[2]4'!BP$19</f>
        <v>36.733337357911616</v>
      </c>
      <c r="F50">
        <f>'[2]4'!BQ$19</f>
        <v>0.11591493531479596</v>
      </c>
      <c r="G50">
        <f>'[2]4'!BR$19</f>
        <v>0.11407060714339934</v>
      </c>
      <c r="H50">
        <f>'[2]4'!BS$19</f>
        <v>0.73630618492074351</v>
      </c>
      <c r="I50">
        <f>'[2]5'!T$17</f>
        <v>2.2516069077673664</v>
      </c>
      <c r="J50">
        <f>'[2]5'!U$17</f>
        <v>0.87288584530195368</v>
      </c>
      <c r="K50">
        <f>'[2]6'!AU$19</f>
        <v>1.5228109592460837</v>
      </c>
      <c r="L50">
        <f>'[2]6'!AV$19</f>
        <v>23.038678832205743</v>
      </c>
      <c r="M50">
        <f>'[2]6'!AW$19</f>
        <v>0.31741474962277078</v>
      </c>
      <c r="N50">
        <f>'[2]6'!AX$19</f>
        <v>11.136037068289456</v>
      </c>
      <c r="O50">
        <f>'[2]6'!AY$19</f>
        <v>0.71573291294866626</v>
      </c>
      <c r="P50">
        <f>'[2]7'!AL$19</f>
        <v>31.338711305099384</v>
      </c>
      <c r="Q50">
        <f>'[2]7'!AM$19</f>
        <v>0.20241303554796375</v>
      </c>
      <c r="R50">
        <f>'[2]7'!AN$19</f>
        <v>0.11988957365455999</v>
      </c>
      <c r="S50">
        <f>'[2]7'!AO$19</f>
        <v>0.51210532847965462</v>
      </c>
      <c r="T50">
        <f>'[2]8'!$AY$16</f>
        <v>0.77670048061031971</v>
      </c>
    </row>
    <row r="51" spans="1:20">
      <c r="A51" t="s">
        <v>289</v>
      </c>
      <c r="B51">
        <f>'[2]4'!BT$19</f>
        <v>6.8</v>
      </c>
      <c r="C51">
        <f>'[2]4'!BU$19</f>
        <v>0.74801587301587291</v>
      </c>
      <c r="D51">
        <f>'[2]4'!BV$19</f>
        <v>57.300397648686022</v>
      </c>
      <c r="E51">
        <f>'[2]4'!BW$19</f>
        <v>33.650384659563244</v>
      </c>
      <c r="F51">
        <f>'[2]4'!BX$19</f>
        <v>0.1928180422024218</v>
      </c>
      <c r="G51">
        <f>'[2]4'!BY$19</f>
        <v>0.2165179744998256</v>
      </c>
      <c r="H51">
        <f>'[2]4'!BZ$19</f>
        <v>0.64171629331266355</v>
      </c>
      <c r="I51">
        <f>'[2]5'!V$17</f>
        <v>2.8843756151978477</v>
      </c>
      <c r="J51">
        <f>'[2]5'!W$17</f>
        <v>0.75763532014517476</v>
      </c>
      <c r="K51">
        <f>'[2]6'!AZ$19</f>
        <v>1.3384270218208674</v>
      </c>
      <c r="L51">
        <f>'[2]6'!BA$19</f>
        <v>58.01578063360563</v>
      </c>
      <c r="M51">
        <f>'[2]6'!BB$19</f>
        <v>0.35004449180021774</v>
      </c>
      <c r="N51">
        <f>'[2]6'!BC$19</f>
        <v>27.180915755543058</v>
      </c>
      <c r="O51">
        <f>'[2]6'!BD$19</f>
        <v>0.30937591692594996</v>
      </c>
      <c r="P51">
        <f>'[2]7'!AP$19</f>
        <v>37.427717875787579</v>
      </c>
      <c r="Q51">
        <f>'[2]7'!AQ$19</f>
        <v>0.12463391777541241</v>
      </c>
      <c r="R51">
        <f>'[2]7'!AR$19</f>
        <v>8.8164022821567392E-2</v>
      </c>
      <c r="S51">
        <f>'[2]7'!AS$19</f>
        <v>0.62332009065347949</v>
      </c>
      <c r="T51">
        <f>'[2]8'!$BD$16</f>
        <v>0.63282860527469653</v>
      </c>
    </row>
    <row r="54" spans="1:20">
      <c r="B54" t="s">
        <v>739</v>
      </c>
      <c r="C54" t="s">
        <v>740</v>
      </c>
      <c r="D54" t="s">
        <v>741</v>
      </c>
      <c r="E54" t="s">
        <v>742</v>
      </c>
      <c r="H54" t="s">
        <v>739</v>
      </c>
      <c r="I54" t="s">
        <v>740</v>
      </c>
      <c r="J54" t="s">
        <v>741</v>
      </c>
      <c r="K54" t="s">
        <v>742</v>
      </c>
      <c r="L54" t="s">
        <v>739</v>
      </c>
      <c r="M54" t="s">
        <v>740</v>
      </c>
      <c r="N54" t="s">
        <v>741</v>
      </c>
      <c r="O54" t="s">
        <v>742</v>
      </c>
    </row>
    <row r="55" spans="1:20">
      <c r="A55" t="str">
        <f>A41</f>
        <v>Canada</v>
      </c>
      <c r="B55">
        <f>H5</f>
        <v>0.58214779253915472</v>
      </c>
      <c r="C55">
        <f>J5</f>
        <v>0.32027699610027532</v>
      </c>
      <c r="D55">
        <f>O5</f>
        <v>0.7676348380686111</v>
      </c>
      <c r="E55">
        <f>S5</f>
        <v>0.85315720569163278</v>
      </c>
      <c r="G55" t="s">
        <v>264</v>
      </c>
      <c r="H55">
        <f>B55/B$64*100</f>
        <v>91.530124223705116</v>
      </c>
      <c r="I55">
        <f t="shared" ref="I55:K65" si="2">C55/C$64*100</f>
        <v>54.076624790475982</v>
      </c>
      <c r="J55">
        <f t="shared" si="2"/>
        <v>92.022378837967295</v>
      </c>
      <c r="K55">
        <f t="shared" si="2"/>
        <v>94.579673550063987</v>
      </c>
      <c r="L55">
        <f>H41/H$50 * 100</f>
        <v>85.128218576457769</v>
      </c>
      <c r="M55">
        <f>J41/J$50 * 100</f>
        <v>91.59055213143732</v>
      </c>
      <c r="N55">
        <f>O41/O$50 * 100</f>
        <v>59.424897424232135</v>
      </c>
      <c r="O55">
        <f t="shared" ref="O55:O65" si="3">K41/K$50 * 100</f>
        <v>73.257081473609773</v>
      </c>
    </row>
    <row r="56" spans="1:20">
      <c r="A56" t="str">
        <f t="shared" ref="A56:A65" si="4">A42</f>
        <v>Newfoundland</v>
      </c>
      <c r="B56">
        <f t="shared" ref="B56:B65" si="5">H6</f>
        <v>0.368287184852025</v>
      </c>
      <c r="C56">
        <f t="shared" ref="C56:C65" si="6">J6</f>
        <v>0.34123155944680172</v>
      </c>
      <c r="D56">
        <f t="shared" ref="D56:D65" si="7">O6</f>
        <v>0.80846519416128704</v>
      </c>
      <c r="E56">
        <f t="shared" ref="E56:E65" si="8">S6</f>
        <v>0.81010931860043223</v>
      </c>
      <c r="G56" t="s">
        <v>280</v>
      </c>
      <c r="H56">
        <f t="shared" ref="H56:H65" si="9">B56/B$64*100</f>
        <v>57.905178395462585</v>
      </c>
      <c r="I56">
        <f t="shared" si="2"/>
        <v>57.614662406463836</v>
      </c>
      <c r="J56">
        <f t="shared" si="2"/>
        <v>96.917032272278334</v>
      </c>
      <c r="K56">
        <f t="shared" si="2"/>
        <v>89.807452110751257</v>
      </c>
      <c r="L56">
        <f t="shared" ref="L56:L65" si="10">H42/H$50 * 100</f>
        <v>60.637719095381911</v>
      </c>
      <c r="M56">
        <f t="shared" ref="M56:M65" si="11">J42/J$50 * 100</f>
        <v>33.020775542462623</v>
      </c>
      <c r="N56">
        <f t="shared" ref="N56:N65" si="12">O42/O$50 * 100</f>
        <v>101.19602514571034</v>
      </c>
      <c r="O56">
        <f t="shared" si="3"/>
        <v>29.03689392471933</v>
      </c>
    </row>
    <row r="57" spans="1:20">
      <c r="A57" t="str">
        <f t="shared" si="4"/>
        <v>Prince Edward Island</v>
      </c>
      <c r="B57">
        <f t="shared" si="5"/>
        <v>0.50286328513245215</v>
      </c>
      <c r="C57">
        <f t="shared" si="6"/>
        <v>0.18417476186078394</v>
      </c>
      <c r="D57">
        <f t="shared" si="7"/>
        <v>0.78738743470336825</v>
      </c>
      <c r="E57">
        <f t="shared" si="8"/>
        <v>0.80118176176835021</v>
      </c>
      <c r="G57" t="s">
        <v>281</v>
      </c>
      <c r="H57">
        <f t="shared" si="9"/>
        <v>79.064353666887868</v>
      </c>
      <c r="I57">
        <f t="shared" si="2"/>
        <v>31.096674485802438</v>
      </c>
      <c r="J57">
        <f t="shared" si="2"/>
        <v>94.390276750379016</v>
      </c>
      <c r="K57">
        <f t="shared" si="2"/>
        <v>88.817757122365776</v>
      </c>
      <c r="L57">
        <f t="shared" si="10"/>
        <v>74.062674781549731</v>
      </c>
      <c r="M57">
        <f t="shared" si="11"/>
        <v>34.679022844009843</v>
      </c>
      <c r="N57">
        <f t="shared" si="12"/>
        <v>93.501143948105238</v>
      </c>
      <c r="O57">
        <f t="shared" si="3"/>
        <v>43.126032524355274</v>
      </c>
    </row>
    <row r="58" spans="1:20">
      <c r="A58" t="str">
        <f t="shared" si="4"/>
        <v>Nova Scotia</v>
      </c>
      <c r="B58">
        <f t="shared" si="5"/>
        <v>0.58554496333544537</v>
      </c>
      <c r="C58">
        <f t="shared" si="6"/>
        <v>0.22116442165501646</v>
      </c>
      <c r="D58">
        <f t="shared" si="7"/>
        <v>0.91065720029025232</v>
      </c>
      <c r="E58">
        <f t="shared" si="8"/>
        <v>0.81576719202851888</v>
      </c>
      <c r="G58" t="s">
        <v>282</v>
      </c>
      <c r="H58">
        <f t="shared" si="9"/>
        <v>92.064255708834324</v>
      </c>
      <c r="I58">
        <f t="shared" si="2"/>
        <v>37.342130694570557</v>
      </c>
      <c r="J58">
        <f t="shared" si="2"/>
        <v>109.1675855768575</v>
      </c>
      <c r="K58">
        <f t="shared" si="2"/>
        <v>90.43467511050568</v>
      </c>
      <c r="L58">
        <f t="shared" si="10"/>
        <v>75.017985674924674</v>
      </c>
      <c r="M58">
        <f t="shared" si="11"/>
        <v>96.68651719413225</v>
      </c>
      <c r="N58">
        <f t="shared" si="12"/>
        <v>70.133831927418456</v>
      </c>
      <c r="O58">
        <f t="shared" si="3"/>
        <v>74.018703004638283</v>
      </c>
    </row>
    <row r="59" spans="1:20">
      <c r="A59" t="str">
        <f t="shared" si="4"/>
        <v>New Brunswick</v>
      </c>
      <c r="B59">
        <f t="shared" si="5"/>
        <v>0.62280377365682249</v>
      </c>
      <c r="C59">
        <f t="shared" si="6"/>
        <v>4.0912426611251079E-2</v>
      </c>
      <c r="D59">
        <f t="shared" si="7"/>
        <v>0.76846134812671296</v>
      </c>
      <c r="E59">
        <f t="shared" si="8"/>
        <v>0.83378159037153654</v>
      </c>
      <c r="G59" t="s">
        <v>283</v>
      </c>
      <c r="H59">
        <f t="shared" si="9"/>
        <v>97.922396168782456</v>
      </c>
      <c r="I59">
        <f t="shared" si="2"/>
        <v>6.9077891015058377</v>
      </c>
      <c r="J59">
        <f t="shared" si="2"/>
        <v>92.121459048906388</v>
      </c>
      <c r="K59">
        <f t="shared" si="2"/>
        <v>92.431723137665216</v>
      </c>
      <c r="L59">
        <f t="shared" si="10"/>
        <v>70.540967443227657</v>
      </c>
      <c r="M59">
        <f t="shared" si="11"/>
        <v>76.743503943037169</v>
      </c>
      <c r="N59">
        <f t="shared" si="12"/>
        <v>66.679304561895449</v>
      </c>
      <c r="O59">
        <f t="shared" si="3"/>
        <v>52.482494525779543</v>
      </c>
    </row>
    <row r="60" spans="1:20">
      <c r="A60" t="str">
        <f t="shared" si="4"/>
        <v>Quebec</v>
      </c>
      <c r="B60">
        <f t="shared" si="5"/>
        <v>0.58809929036727626</v>
      </c>
      <c r="C60">
        <f t="shared" si="6"/>
        <v>0.34083805260398287</v>
      </c>
      <c r="D60">
        <f t="shared" si="7"/>
        <v>0.84878157822106604</v>
      </c>
      <c r="E60">
        <f t="shared" si="8"/>
        <v>0.23446317158788968</v>
      </c>
      <c r="G60" t="s">
        <v>284</v>
      </c>
      <c r="H60">
        <f t="shared" si="9"/>
        <v>92.465868277889498</v>
      </c>
      <c r="I60">
        <f t="shared" si="2"/>
        <v>57.548221412728097</v>
      </c>
      <c r="J60">
        <f t="shared" si="2"/>
        <v>101.75007186785017</v>
      </c>
      <c r="K60">
        <f t="shared" si="2"/>
        <v>25.992220519685084</v>
      </c>
      <c r="L60">
        <f t="shared" si="10"/>
        <v>69.686334632004815</v>
      </c>
      <c r="M60">
        <f t="shared" si="11"/>
        <v>95.430461844057234</v>
      </c>
      <c r="N60">
        <f t="shared" si="12"/>
        <v>67.757006802780552</v>
      </c>
      <c r="O60">
        <f t="shared" si="3"/>
        <v>80.480607469664989</v>
      </c>
    </row>
    <row r="61" spans="1:20">
      <c r="A61" t="str">
        <f t="shared" si="4"/>
        <v>Ontario</v>
      </c>
      <c r="B61">
        <f t="shared" si="5"/>
        <v>0.54023656512908058</v>
      </c>
      <c r="C61">
        <f t="shared" si="6"/>
        <v>0.186055318130395</v>
      </c>
      <c r="D61">
        <f t="shared" si="7"/>
        <v>0.75088727064840688</v>
      </c>
      <c r="E61">
        <f t="shared" si="8"/>
        <v>0.84971253135573421</v>
      </c>
      <c r="G61" t="s">
        <v>285</v>
      </c>
      <c r="H61">
        <f t="shared" si="9"/>
        <v>84.940492002512727</v>
      </c>
      <c r="I61">
        <f t="shared" si="2"/>
        <v>31.414193811346802</v>
      </c>
      <c r="J61">
        <f t="shared" si="2"/>
        <v>90.014717229442581</v>
      </c>
      <c r="K61">
        <f t="shared" si="2"/>
        <v>94.197802340394659</v>
      </c>
      <c r="L61">
        <f t="shared" si="10"/>
        <v>87.854858970981226</v>
      </c>
      <c r="M61">
        <f t="shared" si="11"/>
        <v>91.451445620974582</v>
      </c>
      <c r="N61">
        <f t="shared" si="12"/>
        <v>94.266369806424692</v>
      </c>
      <c r="O61">
        <f t="shared" si="3"/>
        <v>64.565871325197705</v>
      </c>
    </row>
    <row r="62" spans="1:20">
      <c r="A62" t="str">
        <f t="shared" si="4"/>
        <v>Manitoba</v>
      </c>
      <c r="B62">
        <f t="shared" si="5"/>
        <v>0.70493667651667502</v>
      </c>
      <c r="C62">
        <f t="shared" si="6"/>
        <v>0.37190515101449756</v>
      </c>
      <c r="D62">
        <f t="shared" si="7"/>
        <v>0.80195243366572455</v>
      </c>
      <c r="E62">
        <f t="shared" si="8"/>
        <v>0.82635389340364618</v>
      </c>
      <c r="G62" t="s">
        <v>286</v>
      </c>
      <c r="H62">
        <f t="shared" si="9"/>
        <v>110.83601518093423</v>
      </c>
      <c r="I62">
        <f t="shared" si="2"/>
        <v>62.793692815701426</v>
      </c>
      <c r="J62">
        <f t="shared" si="2"/>
        <v>96.136296844595677</v>
      </c>
      <c r="K62">
        <f t="shared" si="2"/>
        <v>91.608300268157421</v>
      </c>
      <c r="L62">
        <f t="shared" si="10"/>
        <v>92.329899956451285</v>
      </c>
      <c r="M62">
        <f t="shared" si="11"/>
        <v>84.183097094681074</v>
      </c>
      <c r="N62">
        <f t="shared" si="12"/>
        <v>74.616563053587754</v>
      </c>
      <c r="O62">
        <f t="shared" si="3"/>
        <v>62.669734027801901</v>
      </c>
    </row>
    <row r="63" spans="1:20">
      <c r="A63" t="str">
        <f t="shared" si="4"/>
        <v>Saskatchewan</v>
      </c>
      <c r="B63">
        <f t="shared" si="5"/>
        <v>0.7212036316768633</v>
      </c>
      <c r="C63">
        <f t="shared" si="6"/>
        <v>0.5709962185595312</v>
      </c>
      <c r="D63">
        <f t="shared" si="7"/>
        <v>0.71052525055182325</v>
      </c>
      <c r="E63">
        <f t="shared" si="8"/>
        <v>0.80381276466826901</v>
      </c>
      <c r="G63" t="s">
        <v>287</v>
      </c>
      <c r="H63">
        <f t="shared" si="9"/>
        <v>113.39364134672154</v>
      </c>
      <c r="I63">
        <f t="shared" si="2"/>
        <v>96.408885570279779</v>
      </c>
      <c r="J63">
        <f t="shared" si="2"/>
        <v>85.176206885984868</v>
      </c>
      <c r="K63">
        <f t="shared" si="2"/>
        <v>89.10942598916256</v>
      </c>
      <c r="L63">
        <f t="shared" si="10"/>
        <v>99.598725884465722</v>
      </c>
      <c r="M63">
        <f t="shared" si="11"/>
        <v>103.80540012917648</v>
      </c>
      <c r="N63">
        <f t="shared" si="12"/>
        <v>81.403566083362406</v>
      </c>
      <c r="O63">
        <f t="shared" si="3"/>
        <v>53.574639414664993</v>
      </c>
    </row>
    <row r="64" spans="1:20">
      <c r="A64" t="str">
        <f t="shared" si="4"/>
        <v>Alberta</v>
      </c>
      <c r="B64">
        <f t="shared" si="5"/>
        <v>0.6360177017965698</v>
      </c>
      <c r="C64">
        <f t="shared" si="6"/>
        <v>0.59226513736982112</v>
      </c>
      <c r="D64">
        <f t="shared" si="7"/>
        <v>0.83418278006077207</v>
      </c>
      <c r="E64">
        <f t="shared" si="8"/>
        <v>0.90205133266825022</v>
      </c>
      <c r="G64" t="s">
        <v>288</v>
      </c>
      <c r="H64">
        <f t="shared" si="9"/>
        <v>100</v>
      </c>
      <c r="I64">
        <f t="shared" si="2"/>
        <v>100</v>
      </c>
      <c r="J64">
        <f t="shared" si="2"/>
        <v>100</v>
      </c>
      <c r="K64">
        <f t="shared" si="2"/>
        <v>100</v>
      </c>
      <c r="L64">
        <f t="shared" si="10"/>
        <v>100</v>
      </c>
      <c r="M64">
        <f t="shared" si="11"/>
        <v>100</v>
      </c>
      <c r="N64">
        <f t="shared" si="12"/>
        <v>100</v>
      </c>
      <c r="O64">
        <f t="shared" si="3"/>
        <v>100</v>
      </c>
    </row>
    <row r="65" spans="1:15">
      <c r="A65" t="str">
        <f t="shared" si="4"/>
        <v>British Columbia</v>
      </c>
      <c r="B65">
        <f t="shared" si="5"/>
        <v>0.61367906215309342</v>
      </c>
      <c r="C65">
        <f t="shared" si="6"/>
        <v>0.35686821505937594</v>
      </c>
      <c r="D65">
        <f t="shared" si="7"/>
        <v>0.6203884859679315</v>
      </c>
      <c r="E65">
        <f t="shared" si="8"/>
        <v>0.87604216603097318</v>
      </c>
      <c r="G65" t="s">
        <v>289</v>
      </c>
      <c r="H65">
        <f t="shared" si="9"/>
        <v>96.487733033156772</v>
      </c>
      <c r="I65">
        <f t="shared" si="2"/>
        <v>60.254806933966286</v>
      </c>
      <c r="J65">
        <f t="shared" si="2"/>
        <v>74.370809467289035</v>
      </c>
      <c r="K65">
        <f t="shared" si="2"/>
        <v>97.116664462947753</v>
      </c>
      <c r="L65">
        <f t="shared" si="10"/>
        <v>87.153456870899205</v>
      </c>
      <c r="M65">
        <f t="shared" si="11"/>
        <v>86.796609685323659</v>
      </c>
      <c r="N65">
        <f t="shared" si="12"/>
        <v>43.225051039135181</v>
      </c>
      <c r="O65">
        <f t="shared" si="3"/>
        <v>87.891869551785902</v>
      </c>
    </row>
  </sheetData>
  <mergeCells count="1">
    <mergeCell ref="A18:T18"/>
  </mergeCells>
  <pageMargins left="0.75" right="0.75" top="1" bottom="1" header="0.5" footer="0.5"/>
  <pageSetup scale="63" orientation="landscape" horizontalDpi="1200" verticalDpi="1200" r:id="rId1"/>
  <headerFooter alignWithMargins="0"/>
  <drawing r:id="rId2"/>
</worksheet>
</file>

<file path=xl/worksheets/sheet8.xml><?xml version="1.0" encoding="utf-8"?>
<worksheet xmlns="http://schemas.openxmlformats.org/spreadsheetml/2006/main" xmlns:r="http://schemas.openxmlformats.org/officeDocument/2006/relationships">
  <dimension ref="A1:AH48"/>
  <sheetViews>
    <sheetView view="pageBreakPreview" zoomScale="90" zoomScaleSheetLayoutView="90" workbookViewId="0">
      <pane xSplit="1" topLeftCell="B1" activePane="topRight" state="frozen"/>
      <selection pane="topRight" activeCell="D52" sqref="D52"/>
    </sheetView>
  </sheetViews>
  <sheetFormatPr defaultColWidth="8.875" defaultRowHeight="12.75"/>
  <cols>
    <col min="1" max="1" width="8.875" style="1" customWidth="1"/>
    <col min="2" max="3" width="12.875" style="1" customWidth="1"/>
    <col min="4" max="4" width="16" style="1" bestFit="1" customWidth="1"/>
    <col min="5" max="6" width="12.875" style="1" customWidth="1"/>
    <col min="7" max="7" width="16" style="1" bestFit="1" customWidth="1"/>
    <col min="8" max="9" width="12.875" style="1" customWidth="1"/>
    <col min="10" max="10" width="15.25" style="1" bestFit="1" customWidth="1"/>
    <col min="11" max="12" width="12.875" style="1" customWidth="1"/>
    <col min="13" max="13" width="16" style="1" bestFit="1" customWidth="1"/>
    <col min="14" max="15" width="12.875" style="1" customWidth="1"/>
    <col min="16" max="16" width="16" style="1" bestFit="1" customWidth="1"/>
    <col min="17" max="18" width="12.875" style="1" customWidth="1"/>
    <col min="19" max="19" width="15.25" style="1" bestFit="1" customWidth="1"/>
    <col min="20" max="21" width="12.875" style="1" customWidth="1"/>
    <col min="22" max="22" width="16" style="1" bestFit="1" customWidth="1"/>
    <col min="23" max="24" width="12.875" style="1" customWidth="1"/>
    <col min="25" max="25" width="16" style="1" bestFit="1" customWidth="1"/>
    <col min="26" max="27" width="12.875" style="1" customWidth="1"/>
    <col min="28" max="28" width="15.25" style="1" bestFit="1" customWidth="1"/>
    <col min="29" max="30" width="12.875" style="1" customWidth="1"/>
    <col min="31" max="31" width="16" style="1" bestFit="1" customWidth="1"/>
    <col min="32" max="33" width="12.875" style="1" customWidth="1"/>
    <col min="34" max="34" width="16" style="1" bestFit="1" customWidth="1"/>
    <col min="35" max="37" width="10.375" style="1" customWidth="1"/>
    <col min="38" max="16384" width="8.875" style="1"/>
  </cols>
  <sheetData>
    <row r="1" spans="1:34">
      <c r="B1" s="1" t="s">
        <v>386</v>
      </c>
      <c r="K1" s="1" t="s">
        <v>387</v>
      </c>
      <c r="T1" s="1" t="s">
        <v>388</v>
      </c>
      <c r="AC1" s="1" t="s">
        <v>385</v>
      </c>
    </row>
    <row r="2" spans="1:34">
      <c r="B2" s="367" t="s">
        <v>264</v>
      </c>
      <c r="C2" s="367"/>
      <c r="D2" s="367"/>
      <c r="E2" s="367" t="s">
        <v>280</v>
      </c>
      <c r="F2" s="367"/>
      <c r="G2" s="367"/>
      <c r="H2" s="367" t="s">
        <v>281</v>
      </c>
      <c r="I2" s="367"/>
      <c r="J2" s="367"/>
      <c r="K2" s="367" t="s">
        <v>282</v>
      </c>
      <c r="L2" s="367"/>
      <c r="M2" s="367"/>
      <c r="N2" s="367" t="s">
        <v>283</v>
      </c>
      <c r="O2" s="367"/>
      <c r="P2" s="367"/>
      <c r="Q2" s="367" t="s">
        <v>284</v>
      </c>
      <c r="R2" s="367"/>
      <c r="S2" s="367"/>
      <c r="T2" s="367" t="s">
        <v>285</v>
      </c>
      <c r="U2" s="367"/>
      <c r="V2" s="367"/>
      <c r="W2" s="367" t="s">
        <v>286</v>
      </c>
      <c r="X2" s="367"/>
      <c r="Y2" s="367"/>
      <c r="Z2" s="367" t="s">
        <v>287</v>
      </c>
      <c r="AA2" s="367"/>
      <c r="AB2" s="367"/>
      <c r="AC2" s="367" t="s">
        <v>288</v>
      </c>
      <c r="AD2" s="367"/>
      <c r="AE2" s="367"/>
      <c r="AF2" s="367" t="s">
        <v>289</v>
      </c>
      <c r="AG2" s="367"/>
      <c r="AH2" s="367"/>
    </row>
    <row r="3" spans="1:34" s="277" customFormat="1" ht="25.5">
      <c r="B3" s="277" t="s">
        <v>481</v>
      </c>
      <c r="C3" s="277" t="s">
        <v>482</v>
      </c>
      <c r="D3" s="277" t="s">
        <v>486</v>
      </c>
      <c r="E3" s="277" t="s">
        <v>481</v>
      </c>
      <c r="F3" s="277" t="s">
        <v>482</v>
      </c>
      <c r="G3" s="277" t="s">
        <v>486</v>
      </c>
      <c r="H3" s="277" t="s">
        <v>481</v>
      </c>
      <c r="I3" s="277" t="s">
        <v>482</v>
      </c>
      <c r="J3" s="277" t="s">
        <v>486</v>
      </c>
      <c r="K3" s="277" t="s">
        <v>481</v>
      </c>
      <c r="L3" s="277" t="s">
        <v>482</v>
      </c>
      <c r="M3" s="277" t="s">
        <v>486</v>
      </c>
      <c r="N3" s="277" t="s">
        <v>481</v>
      </c>
      <c r="O3" s="277" t="s">
        <v>482</v>
      </c>
      <c r="P3" s="277" t="s">
        <v>486</v>
      </c>
      <c r="Q3" s="277" t="s">
        <v>481</v>
      </c>
      <c r="R3" s="277" t="s">
        <v>482</v>
      </c>
      <c r="S3" s="277" t="s">
        <v>486</v>
      </c>
      <c r="T3" s="277" t="s">
        <v>481</v>
      </c>
      <c r="U3" s="277" t="s">
        <v>482</v>
      </c>
      <c r="V3" s="277" t="s">
        <v>486</v>
      </c>
      <c r="W3" s="277" t="s">
        <v>481</v>
      </c>
      <c r="X3" s="277" t="s">
        <v>482</v>
      </c>
      <c r="Y3" s="277" t="s">
        <v>486</v>
      </c>
      <c r="Z3" s="277" t="s">
        <v>481</v>
      </c>
      <c r="AA3" s="277" t="s">
        <v>482</v>
      </c>
      <c r="AB3" s="277" t="s">
        <v>486</v>
      </c>
      <c r="AC3" s="277" t="s">
        <v>481</v>
      </c>
      <c r="AD3" s="277" t="s">
        <v>482</v>
      </c>
      <c r="AE3" s="277" t="s">
        <v>486</v>
      </c>
      <c r="AF3" s="277" t="s">
        <v>481</v>
      </c>
      <c r="AG3" s="277" t="s">
        <v>482</v>
      </c>
      <c r="AH3" s="277" t="s">
        <v>486</v>
      </c>
    </row>
    <row r="4" spans="1:34" s="280" customFormat="1">
      <c r="B4" s="280" t="s">
        <v>77</v>
      </c>
      <c r="C4" s="280" t="s">
        <v>78</v>
      </c>
      <c r="D4" s="280" t="s">
        <v>197</v>
      </c>
      <c r="E4" s="280" t="s">
        <v>81</v>
      </c>
      <c r="F4" s="280" t="s">
        <v>82</v>
      </c>
      <c r="G4" s="280" t="s">
        <v>198</v>
      </c>
      <c r="H4" s="280" t="s">
        <v>101</v>
      </c>
      <c r="I4" s="280" t="s">
        <v>85</v>
      </c>
      <c r="J4" s="280" t="s">
        <v>199</v>
      </c>
      <c r="K4" s="280" t="s">
        <v>77</v>
      </c>
      <c r="L4" s="280" t="s">
        <v>78</v>
      </c>
      <c r="M4" s="280" t="s">
        <v>197</v>
      </c>
      <c r="N4" s="280" t="s">
        <v>81</v>
      </c>
      <c r="O4" s="280" t="s">
        <v>82</v>
      </c>
      <c r="P4" s="280" t="s">
        <v>198</v>
      </c>
      <c r="Q4" s="280" t="s">
        <v>101</v>
      </c>
      <c r="R4" s="280" t="s">
        <v>85</v>
      </c>
      <c r="S4" s="280" t="s">
        <v>199</v>
      </c>
      <c r="T4" s="280" t="s">
        <v>77</v>
      </c>
      <c r="U4" s="280" t="s">
        <v>78</v>
      </c>
      <c r="V4" s="280" t="s">
        <v>197</v>
      </c>
      <c r="W4" s="280" t="s">
        <v>81</v>
      </c>
      <c r="X4" s="280" t="s">
        <v>82</v>
      </c>
      <c r="Y4" s="280" t="s">
        <v>198</v>
      </c>
      <c r="Z4" s="280" t="s">
        <v>101</v>
      </c>
      <c r="AA4" s="280" t="s">
        <v>85</v>
      </c>
      <c r="AB4" s="280" t="s">
        <v>199</v>
      </c>
      <c r="AC4" s="280" t="s">
        <v>77</v>
      </c>
      <c r="AD4" s="280" t="s">
        <v>78</v>
      </c>
      <c r="AE4" s="280" t="s">
        <v>197</v>
      </c>
      <c r="AF4" s="280" t="s">
        <v>81</v>
      </c>
      <c r="AG4" s="280" t="s">
        <v>82</v>
      </c>
      <c r="AH4" s="280" t="s">
        <v>198</v>
      </c>
    </row>
    <row r="5" spans="1:34">
      <c r="A5" s="1">
        <v>1981</v>
      </c>
      <c r="B5" s="96">
        <f>'a17'!C5</f>
        <v>0.53640776699029158</v>
      </c>
      <c r="C5" s="96">
        <f>'a18'!E5</f>
        <v>0.64983556800128572</v>
      </c>
      <c r="D5" s="96">
        <f>0.25*B5+0.75*C5</f>
        <v>0.62147861774853719</v>
      </c>
      <c r="E5" s="96">
        <f>'a17'!E5</f>
        <v>0.54449838187702304</v>
      </c>
      <c r="F5" s="96">
        <f>'a18'!I5</f>
        <v>0.32237789687764645</v>
      </c>
      <c r="G5" s="96">
        <f t="shared" ref="G5:G25" si="0">0.25*E5+0.75*F5</f>
        <v>0.37790801812749059</v>
      </c>
      <c r="H5" s="96">
        <f>'a17'!G5</f>
        <v>0.60113268608414228</v>
      </c>
      <c r="I5" s="96">
        <f>'a18'!M5</f>
        <v>0.35728878833398242</v>
      </c>
      <c r="J5" s="96">
        <f t="shared" ref="J5:J25" si="1">0.25*H5+0.75*I5</f>
        <v>0.41824976277152237</v>
      </c>
      <c r="K5" s="96">
        <f>'a17'!I5</f>
        <v>0.64158576051779925</v>
      </c>
      <c r="L5" s="96">
        <f>'a18'!Q5</f>
        <v>0.47625472123830898</v>
      </c>
      <c r="M5" s="96">
        <f t="shared" ref="M5:M25" si="2">0.25*K5+0.75*L5</f>
        <v>0.51758748105818153</v>
      </c>
      <c r="N5" s="96">
        <f>'a17'!K5</f>
        <v>0.49595469255663466</v>
      </c>
      <c r="O5" s="96">
        <f>'a18'!U5</f>
        <v>0.27321829275077425</v>
      </c>
      <c r="P5" s="96">
        <f t="shared" ref="P5:P25" si="3">0.25*N5+0.75*O5</f>
        <v>0.32890239270223937</v>
      </c>
      <c r="Q5" s="96">
        <f>'a17'!M5</f>
        <v>0.57686084142394811</v>
      </c>
      <c r="R5" s="96">
        <f>'a18'!Y5</f>
        <v>0.58091012493122918</v>
      </c>
      <c r="S5" s="96">
        <f t="shared" ref="S5:S25" si="4">0.25*Q5+0.75*R5</f>
        <v>0.57989780405440894</v>
      </c>
      <c r="T5" s="96">
        <f>'a17'!O5</f>
        <v>0.64158576051779925</v>
      </c>
      <c r="U5" s="96">
        <f>'a18'!AC5</f>
        <v>0.78005211134395347</v>
      </c>
      <c r="V5" s="96">
        <f t="shared" ref="V5:V25" si="5">0.25*T5+0.75*U5</f>
        <v>0.74543552363741483</v>
      </c>
      <c r="W5" s="96">
        <f>'a17'!Q5</f>
        <v>0.50404530744336606</v>
      </c>
      <c r="X5" s="96">
        <f>'a18'!AG5</f>
        <v>0.46886764460434321</v>
      </c>
      <c r="Y5" s="96">
        <f t="shared" ref="Y5:Y25" si="6">0.25*W5+0.75*X5</f>
        <v>0.47766206031409897</v>
      </c>
      <c r="Z5" s="96">
        <f>'a17'!S5</f>
        <v>0.2613268608414242</v>
      </c>
      <c r="AA5" s="96">
        <f>'a18'!AK5</f>
        <v>0.37847640771717711</v>
      </c>
      <c r="AB5" s="96">
        <f t="shared" ref="AB5:AB25" si="7">0.25*Z5+0.75*AA5</f>
        <v>0.3491890209982389</v>
      </c>
      <c r="AC5" s="96">
        <f>'a17'!U5</f>
        <v>0.54449838187702304</v>
      </c>
      <c r="AD5" s="96">
        <f>'a18'!AO5</f>
        <v>0.74001044699540708</v>
      </c>
      <c r="AE5" s="96">
        <f t="shared" ref="AE5:AE24" si="8">0.25*AC5+0.75*AD5</f>
        <v>0.6911324307158111</v>
      </c>
      <c r="AF5" s="96">
        <f>'a17'!W5</f>
        <v>0.57686084142394811</v>
      </c>
      <c r="AG5" s="96">
        <f>'a18'!AS5</f>
        <v>0.69239625639028501</v>
      </c>
      <c r="AH5" s="96">
        <f t="shared" ref="AH5:AH24" si="9">0.25*AF5+0.75*AG5</f>
        <v>0.66351240264870082</v>
      </c>
    </row>
    <row r="6" spans="1:34">
      <c r="A6" s="1">
        <v>1982</v>
      </c>
      <c r="B6" s="96">
        <f>'a17'!C6</f>
        <v>0.51213592233009742</v>
      </c>
      <c r="C6" s="96">
        <f>'a18'!E6</f>
        <v>0.64791925523431571</v>
      </c>
      <c r="D6" s="96">
        <f t="shared" ref="D6:D25" si="10">0.25*B6+0.75*C6</f>
        <v>0.6139734220082611</v>
      </c>
      <c r="E6" s="96">
        <f>'a17'!E6</f>
        <v>0.52831715210356023</v>
      </c>
      <c r="F6" s="96">
        <f>'a18'!I6</f>
        <v>0.2704674566820589</v>
      </c>
      <c r="G6" s="96">
        <f t="shared" si="0"/>
        <v>0.33492988053743422</v>
      </c>
      <c r="H6" s="96">
        <f>'a17'!G6</f>
        <v>0.65776699029126207</v>
      </c>
      <c r="I6" s="96">
        <f>'a18'!M6</f>
        <v>0.52159715396645834</v>
      </c>
      <c r="J6" s="96">
        <f t="shared" si="1"/>
        <v>0.5556396130476593</v>
      </c>
      <c r="K6" s="96">
        <f>'a17'!I6</f>
        <v>0.55258899676375439</v>
      </c>
      <c r="L6" s="96">
        <f>'a18'!Q6</f>
        <v>0.48177184751095697</v>
      </c>
      <c r="M6" s="96">
        <f t="shared" si="2"/>
        <v>0.49947613482415631</v>
      </c>
      <c r="N6" s="96">
        <f>'a17'!K6</f>
        <v>0.48786407766990325</v>
      </c>
      <c r="O6" s="96">
        <f>'a18'!U6</f>
        <v>0.28412891221433029</v>
      </c>
      <c r="P6" s="96">
        <f t="shared" si="3"/>
        <v>0.33506270357822354</v>
      </c>
      <c r="Q6" s="96">
        <f>'a17'!M6</f>
        <v>0.6334951456310679</v>
      </c>
      <c r="R6" s="96">
        <f>'a18'!Y6</f>
        <v>0.60285499694008127</v>
      </c>
      <c r="S6" s="96">
        <f t="shared" si="4"/>
        <v>0.61051503411282793</v>
      </c>
      <c r="T6" s="96">
        <f>'a17'!O6</f>
        <v>0.58495145631067957</v>
      </c>
      <c r="U6" s="96">
        <f>'a18'!AC6</f>
        <v>0.76291347538774423</v>
      </c>
      <c r="V6" s="96">
        <f t="shared" si="5"/>
        <v>0.71842297061847804</v>
      </c>
      <c r="W6" s="96">
        <f>'a17'!Q6</f>
        <v>0.42313915857605211</v>
      </c>
      <c r="X6" s="96">
        <f>'a18'!AG6</f>
        <v>0.51368463673509768</v>
      </c>
      <c r="Y6" s="96">
        <f t="shared" si="6"/>
        <v>0.49104826719533634</v>
      </c>
      <c r="Z6" s="96">
        <f>'a17'!S6</f>
        <v>0.43122977346278346</v>
      </c>
      <c r="AA6" s="96">
        <f>'a18'!AK6</f>
        <v>0.52875241857216149</v>
      </c>
      <c r="AB6" s="96">
        <f t="shared" si="7"/>
        <v>0.50437175729481698</v>
      </c>
      <c r="AC6" s="96">
        <f>'a17'!U6</f>
        <v>0.47168284789644044</v>
      </c>
      <c r="AD6" s="96">
        <f>'a18'!AO6</f>
        <v>0.77362319109347277</v>
      </c>
      <c r="AE6" s="96">
        <f t="shared" si="8"/>
        <v>0.69813810529421472</v>
      </c>
      <c r="AF6" s="96">
        <f>'a17'!W6</f>
        <v>0.47168284789644044</v>
      </c>
      <c r="AG6" s="96">
        <f>'a18'!AS6</f>
        <v>0.58449548430168941</v>
      </c>
      <c r="AH6" s="96">
        <f t="shared" si="9"/>
        <v>0.55629232520037719</v>
      </c>
    </row>
    <row r="7" spans="1:34">
      <c r="A7" s="1">
        <v>1983</v>
      </c>
      <c r="B7" s="96">
        <f>'a17'!C7</f>
        <v>0.44741100323624627</v>
      </c>
      <c r="C7" s="96">
        <f>'a18'!E7</f>
        <v>0.63319146437203666</v>
      </c>
      <c r="D7" s="96">
        <f t="shared" si="10"/>
        <v>0.58674634908808909</v>
      </c>
      <c r="E7" s="96">
        <f>'a17'!E7</f>
        <v>0.4150485436893207</v>
      </c>
      <c r="F7" s="96">
        <f>'a18'!I7</f>
        <v>8.3333333333333273E-2</v>
      </c>
      <c r="G7" s="96">
        <f t="shared" si="0"/>
        <v>0.16626213592233013</v>
      </c>
      <c r="H7" s="96">
        <f>'a17'!G7</f>
        <v>0.60922330097087374</v>
      </c>
      <c r="I7" s="96">
        <f>'a18'!M7</f>
        <v>0.67587578584277574</v>
      </c>
      <c r="J7" s="96">
        <f t="shared" si="1"/>
        <v>0.65921266462480022</v>
      </c>
      <c r="K7" s="96">
        <f>'a17'!I7</f>
        <v>0.50404530744336606</v>
      </c>
      <c r="L7" s="96">
        <f>'a18'!Q7</f>
        <v>0.54227478688747521</v>
      </c>
      <c r="M7" s="96">
        <f t="shared" si="2"/>
        <v>0.53271741702644793</v>
      </c>
      <c r="N7" s="96">
        <f>'a17'!K7</f>
        <v>0.42313915857605211</v>
      </c>
      <c r="O7" s="96">
        <f>'a18'!U7</f>
        <v>0.21280807818556086</v>
      </c>
      <c r="P7" s="96">
        <f t="shared" si="3"/>
        <v>0.26539084828318371</v>
      </c>
      <c r="Q7" s="96">
        <f>'a17'!M7</f>
        <v>0.61731391585760509</v>
      </c>
      <c r="R7" s="96">
        <f>'a18'!Y7</f>
        <v>0.60936118786664939</v>
      </c>
      <c r="S7" s="96">
        <f t="shared" si="4"/>
        <v>0.61134936986438837</v>
      </c>
      <c r="T7" s="96">
        <f>'a17'!O7</f>
        <v>0.44741100323624627</v>
      </c>
      <c r="U7" s="96">
        <f>'a18'!AC7</f>
        <v>0.73514239440189411</v>
      </c>
      <c r="V7" s="96">
        <f t="shared" si="5"/>
        <v>0.66320954661048215</v>
      </c>
      <c r="W7" s="96">
        <f>'a17'!Q7</f>
        <v>0.47977346278317184</v>
      </c>
      <c r="X7" s="96">
        <f>'a18'!AG7</f>
        <v>0.57417212197639833</v>
      </c>
      <c r="Y7" s="96">
        <f t="shared" si="6"/>
        <v>0.55057245717809178</v>
      </c>
      <c r="Z7" s="96">
        <f>'a17'!S7</f>
        <v>0.33414239482200675</v>
      </c>
      <c r="AA7" s="96">
        <f>'a18'!AK7</f>
        <v>0.55006367103709608</v>
      </c>
      <c r="AB7" s="96">
        <f t="shared" si="7"/>
        <v>0.49608335198332376</v>
      </c>
      <c r="AC7" s="96">
        <f>'a17'!U7</f>
        <v>0.39077669902912654</v>
      </c>
      <c r="AD7" s="96">
        <f>'a18'!AO7</f>
        <v>0.6112620464984021</v>
      </c>
      <c r="AE7" s="96">
        <f t="shared" si="8"/>
        <v>0.5561407096310832</v>
      </c>
      <c r="AF7" s="96">
        <f>'a17'!W7</f>
        <v>0.47168284789644044</v>
      </c>
      <c r="AG7" s="96">
        <f>'a18'!AS7</f>
        <v>0.6577480852326465</v>
      </c>
      <c r="AH7" s="96">
        <f t="shared" si="9"/>
        <v>0.61123177589859501</v>
      </c>
    </row>
    <row r="8" spans="1:34">
      <c r="A8" s="1">
        <v>1984</v>
      </c>
      <c r="B8" s="96">
        <f>'a17'!C8</f>
        <v>0.47168284789644044</v>
      </c>
      <c r="C8" s="96">
        <f>'a18'!E8</f>
        <v>0.59250072634435513</v>
      </c>
      <c r="D8" s="96">
        <f t="shared" si="10"/>
        <v>0.56229625673237649</v>
      </c>
      <c r="E8" s="96">
        <f>'a17'!E8</f>
        <v>0.50404530744336606</v>
      </c>
      <c r="F8" s="96">
        <f>'a18'!I8</f>
        <v>0.17397183638397964</v>
      </c>
      <c r="G8" s="96">
        <f t="shared" si="0"/>
        <v>0.25649020414882628</v>
      </c>
      <c r="H8" s="96">
        <f>'a17'!G8</f>
        <v>0.76294498381877018</v>
      </c>
      <c r="I8" s="96">
        <f>'a18'!M8</f>
        <v>0.55762074315845434</v>
      </c>
      <c r="J8" s="96">
        <f t="shared" si="1"/>
        <v>0.60895180332353327</v>
      </c>
      <c r="K8" s="96">
        <f>'a17'!I8</f>
        <v>0.53640776699029158</v>
      </c>
      <c r="L8" s="96">
        <f>'a18'!Q8</f>
        <v>0.52651156896562379</v>
      </c>
      <c r="M8" s="96">
        <f t="shared" si="2"/>
        <v>0.52898561847179071</v>
      </c>
      <c r="N8" s="96">
        <f>'a17'!K8</f>
        <v>0.47977346278317184</v>
      </c>
      <c r="O8" s="96">
        <f>'a18'!U8</f>
        <v>0.32097157057285386</v>
      </c>
      <c r="P8" s="96">
        <f t="shared" si="3"/>
        <v>0.36067204362543337</v>
      </c>
      <c r="Q8" s="96">
        <f>'a17'!M8</f>
        <v>0.52022653721682888</v>
      </c>
      <c r="R8" s="96">
        <f>'a18'!Y8</f>
        <v>0.54548924701271562</v>
      </c>
      <c r="S8" s="96">
        <f t="shared" si="4"/>
        <v>0.53917356956374396</v>
      </c>
      <c r="T8" s="96">
        <f>'a17'!O8</f>
        <v>0.52831715210356023</v>
      </c>
      <c r="U8" s="96">
        <f>'a18'!AC8</f>
        <v>0.73514239440189411</v>
      </c>
      <c r="V8" s="96">
        <f t="shared" si="5"/>
        <v>0.68343608382731069</v>
      </c>
      <c r="W8" s="96">
        <f>'a17'!Q8</f>
        <v>0.51213592233009742</v>
      </c>
      <c r="X8" s="96">
        <f>'a18'!AG8</f>
        <v>0.51230921870073998</v>
      </c>
      <c r="Y8" s="96">
        <f t="shared" si="6"/>
        <v>0.51226589460807936</v>
      </c>
      <c r="Z8" s="96">
        <f>'a17'!S8</f>
        <v>0.33414239482200675</v>
      </c>
      <c r="AA8" s="96">
        <f>'a18'!AK8</f>
        <v>0.35509430113309709</v>
      </c>
      <c r="AB8" s="96">
        <f t="shared" si="7"/>
        <v>0.3498563245553245</v>
      </c>
      <c r="AC8" s="96">
        <f>'a17'!U8</f>
        <v>0.43932038834951487</v>
      </c>
      <c r="AD8" s="96">
        <f>'a18'!AO8</f>
        <v>0.52020628179688333</v>
      </c>
      <c r="AE8" s="96">
        <f t="shared" si="8"/>
        <v>0.49998480843504123</v>
      </c>
      <c r="AF8" s="96">
        <f>'a17'!W8</f>
        <v>0.43122977346278346</v>
      </c>
      <c r="AG8" s="96">
        <f>'a18'!AS8</f>
        <v>0.57880836254164891</v>
      </c>
      <c r="AH8" s="96">
        <f t="shared" si="9"/>
        <v>0.54191371527193255</v>
      </c>
    </row>
    <row r="9" spans="1:34">
      <c r="A9" s="1">
        <v>1985</v>
      </c>
      <c r="B9" s="96">
        <f>'a17'!C9</f>
        <v>0.49595469255663466</v>
      </c>
      <c r="C9" s="96">
        <f>'a18'!E9</f>
        <v>0.65071645370868336</v>
      </c>
      <c r="D9" s="96">
        <f t="shared" si="10"/>
        <v>0.6120260134206712</v>
      </c>
      <c r="E9" s="96">
        <f>'a17'!E9</f>
        <v>0.39077669902912654</v>
      </c>
      <c r="F9" s="96">
        <f>'a18'!I9</f>
        <v>0.15802316883951784</v>
      </c>
      <c r="G9" s="96">
        <f t="shared" si="0"/>
        <v>0.21621155138692</v>
      </c>
      <c r="H9" s="96">
        <f>'a17'!G9</f>
        <v>0.76294498381877018</v>
      </c>
      <c r="I9" s="96">
        <f>'a18'!M9</f>
        <v>0.64149033498383501</v>
      </c>
      <c r="J9" s="96">
        <f t="shared" si="1"/>
        <v>0.67185399719256877</v>
      </c>
      <c r="K9" s="96">
        <f>'a17'!I9</f>
        <v>0.42313915857605211</v>
      </c>
      <c r="L9" s="96">
        <f>'a18'!Q9</f>
        <v>0.57055585433550315</v>
      </c>
      <c r="M9" s="96">
        <f t="shared" si="2"/>
        <v>0.53370168039564037</v>
      </c>
      <c r="N9" s="96">
        <f>'a17'!K9</f>
        <v>0.59304207119741092</v>
      </c>
      <c r="O9" s="96">
        <f>'a18'!U9</f>
        <v>0.48082914526268927</v>
      </c>
      <c r="P9" s="96">
        <f t="shared" si="3"/>
        <v>0.50888237674636971</v>
      </c>
      <c r="Q9" s="96">
        <f>'a17'!M9</f>
        <v>0.60922330097087374</v>
      </c>
      <c r="R9" s="96">
        <f>'a18'!Y9</f>
        <v>0.6028240886696461</v>
      </c>
      <c r="S9" s="96">
        <f t="shared" si="4"/>
        <v>0.60442389174495303</v>
      </c>
      <c r="T9" s="96">
        <f>'a17'!O9</f>
        <v>0.56877022653721676</v>
      </c>
      <c r="U9" s="96">
        <f>'a18'!AC9</f>
        <v>0.79436264055535977</v>
      </c>
      <c r="V9" s="96">
        <f t="shared" si="5"/>
        <v>0.73796453705082399</v>
      </c>
      <c r="W9" s="96">
        <f>'a17'!Q9</f>
        <v>0.51213592233009742</v>
      </c>
      <c r="X9" s="96">
        <f>'a18'!AG9</f>
        <v>0.59174347371869773</v>
      </c>
      <c r="Y9" s="96">
        <f t="shared" si="6"/>
        <v>0.57184158587154765</v>
      </c>
      <c r="Z9" s="96">
        <f>'a17'!S9</f>
        <v>0.32605177993527534</v>
      </c>
      <c r="AA9" s="96">
        <f>'a18'!AK9</f>
        <v>0.27068381457510388</v>
      </c>
      <c r="AB9" s="96">
        <f t="shared" si="7"/>
        <v>0.28452580591514676</v>
      </c>
      <c r="AC9" s="96">
        <f>'a17'!U9</f>
        <v>0.49595469255663466</v>
      </c>
      <c r="AD9" s="96">
        <f>'a18'!AO9</f>
        <v>0.70732495101039139</v>
      </c>
      <c r="AE9" s="96">
        <f t="shared" si="8"/>
        <v>0.65448238639695222</v>
      </c>
      <c r="AF9" s="96">
        <f>'a17'!W9</f>
        <v>0.39886731391585789</v>
      </c>
      <c r="AG9" s="96">
        <f>'a18'!AS9</f>
        <v>0.56258152056327237</v>
      </c>
      <c r="AH9" s="96">
        <f t="shared" si="9"/>
        <v>0.52165296890141877</v>
      </c>
    </row>
    <row r="10" spans="1:34">
      <c r="A10" s="1">
        <v>1986</v>
      </c>
      <c r="B10" s="96">
        <f>'a17'!C10</f>
        <v>0.49595469255663466</v>
      </c>
      <c r="C10" s="96">
        <f>'a18'!E10</f>
        <v>0.68488554667457913</v>
      </c>
      <c r="D10" s="96">
        <f t="shared" si="10"/>
        <v>0.63765283314509302</v>
      </c>
      <c r="E10" s="96">
        <f>'a17'!E10</f>
        <v>0.64967637540453071</v>
      </c>
      <c r="F10" s="96">
        <f>'a18'!I10</f>
        <v>0.22348688562085445</v>
      </c>
      <c r="G10" s="96">
        <f t="shared" si="0"/>
        <v>0.3300342580667735</v>
      </c>
      <c r="H10" s="96">
        <f>'a17'!G10</f>
        <v>0.75485436893203883</v>
      </c>
      <c r="I10" s="96">
        <f>'a18'!M10</f>
        <v>0.70324505931297088</v>
      </c>
      <c r="J10" s="96">
        <f t="shared" si="1"/>
        <v>0.71614738671773792</v>
      </c>
      <c r="K10" s="96">
        <f>'a17'!I10</f>
        <v>0.50404530744336606</v>
      </c>
      <c r="L10" s="96">
        <f>'a18'!Q10</f>
        <v>0.5409457312587701</v>
      </c>
      <c r="M10" s="96">
        <f t="shared" si="2"/>
        <v>0.53172062530491904</v>
      </c>
      <c r="N10" s="96">
        <f>'a17'!K10</f>
        <v>0.66585760517799342</v>
      </c>
      <c r="O10" s="96">
        <f>'a18'!U10</f>
        <v>0.51896995097948295</v>
      </c>
      <c r="P10" s="96">
        <f t="shared" si="3"/>
        <v>0.55569186452911057</v>
      </c>
      <c r="Q10" s="96">
        <f>'a17'!M10</f>
        <v>0.56067961165048574</v>
      </c>
      <c r="R10" s="96">
        <f>'a18'!Y10</f>
        <v>0.61200384498884208</v>
      </c>
      <c r="S10" s="96">
        <f t="shared" si="4"/>
        <v>0.599172786654253</v>
      </c>
      <c r="T10" s="96">
        <f>'a17'!O10</f>
        <v>0.57686084142394811</v>
      </c>
      <c r="U10" s="96">
        <f>'a18'!AC10</f>
        <v>0.83713968683740403</v>
      </c>
      <c r="V10" s="96">
        <f t="shared" si="5"/>
        <v>0.77206997548404011</v>
      </c>
      <c r="W10" s="96">
        <f>'a17'!Q10</f>
        <v>0.52831715210356023</v>
      </c>
      <c r="X10" s="96">
        <f>'a18'!AG10</f>
        <v>0.58146647379905902</v>
      </c>
      <c r="Y10" s="96">
        <f t="shared" si="6"/>
        <v>0.56817914337518438</v>
      </c>
      <c r="Z10" s="96">
        <f>'a17'!S10</f>
        <v>0.27750809061488702</v>
      </c>
      <c r="AA10" s="96">
        <f>'a18'!AK10</f>
        <v>0.22710315326174979</v>
      </c>
      <c r="AB10" s="96">
        <f t="shared" si="7"/>
        <v>0.2397043876000341</v>
      </c>
      <c r="AC10" s="96">
        <f>'a17'!U10</f>
        <v>0.48786407766990325</v>
      </c>
      <c r="AD10" s="96">
        <f>'a18'!AO10</f>
        <v>0.71659743214089222</v>
      </c>
      <c r="AE10" s="96">
        <f t="shared" si="8"/>
        <v>0.65941409352314495</v>
      </c>
      <c r="AF10" s="96">
        <f>'a17'!W10</f>
        <v>0.44741100323624627</v>
      </c>
      <c r="AG10" s="96">
        <f>'a18'!AS10</f>
        <v>0.67579851516668832</v>
      </c>
      <c r="AH10" s="96">
        <f t="shared" si="9"/>
        <v>0.61870163718407778</v>
      </c>
    </row>
    <row r="11" spans="1:34">
      <c r="A11" s="1">
        <v>1987</v>
      </c>
      <c r="B11" s="96">
        <f>'a17'!C11</f>
        <v>0.52022653721682888</v>
      </c>
      <c r="C11" s="96">
        <f>'a18'!E11</f>
        <v>0.70369322923427857</v>
      </c>
      <c r="D11" s="96">
        <f t="shared" si="10"/>
        <v>0.65782655622991615</v>
      </c>
      <c r="E11" s="96">
        <f>'a17'!E11</f>
        <v>0.58495145631067957</v>
      </c>
      <c r="F11" s="96">
        <f>'a18'!I11</f>
        <v>0.24493722530274642</v>
      </c>
      <c r="G11" s="96">
        <f t="shared" si="0"/>
        <v>0.32994078305472974</v>
      </c>
      <c r="H11" s="96">
        <f>'a17'!G11</f>
        <v>0.72249190938511321</v>
      </c>
      <c r="I11" s="96">
        <f>'a18'!M11</f>
        <v>0.66559878592313726</v>
      </c>
      <c r="J11" s="96">
        <f t="shared" si="1"/>
        <v>0.67982206678863122</v>
      </c>
      <c r="K11" s="96">
        <f>'a17'!I11</f>
        <v>0.64158576051779925</v>
      </c>
      <c r="L11" s="96">
        <f>'a18'!Q11</f>
        <v>0.58177555650340917</v>
      </c>
      <c r="M11" s="96">
        <f t="shared" si="2"/>
        <v>0.59672810750700678</v>
      </c>
      <c r="N11" s="96">
        <f>'a17'!K11</f>
        <v>0.67394822006472488</v>
      </c>
      <c r="O11" s="96">
        <f>'a18'!U11</f>
        <v>0.46957853482434836</v>
      </c>
      <c r="P11" s="96">
        <f t="shared" si="3"/>
        <v>0.52067095613444248</v>
      </c>
      <c r="Q11" s="96">
        <f>'a17'!M11</f>
        <v>0.55258899676375439</v>
      </c>
      <c r="R11" s="96">
        <f>'a18'!Y11</f>
        <v>0.6050031217353139</v>
      </c>
      <c r="S11" s="96">
        <f t="shared" si="4"/>
        <v>0.59189959049242402</v>
      </c>
      <c r="T11" s="96">
        <f>'a17'!O11</f>
        <v>0.60922330097087374</v>
      </c>
      <c r="U11" s="96">
        <f>'a18'!AC11</f>
        <v>0.89252730745692943</v>
      </c>
      <c r="V11" s="96">
        <f t="shared" si="5"/>
        <v>0.82170130583541545</v>
      </c>
      <c r="W11" s="96">
        <f>'a17'!Q11</f>
        <v>0.60113268608414228</v>
      </c>
      <c r="X11" s="96">
        <f>'a18'!AG11</f>
        <v>0.63152241776854656</v>
      </c>
      <c r="Y11" s="96">
        <f t="shared" si="6"/>
        <v>0.62392498484744552</v>
      </c>
      <c r="Z11" s="96">
        <f>'a17'!S11</f>
        <v>0.48786407766990325</v>
      </c>
      <c r="AA11" s="96">
        <f>'a18'!AK11</f>
        <v>0.48234365051400452</v>
      </c>
      <c r="AB11" s="96">
        <f t="shared" si="7"/>
        <v>0.48372375730297917</v>
      </c>
      <c r="AC11" s="96">
        <f>'a17'!U11</f>
        <v>0.47168284789644044</v>
      </c>
      <c r="AD11" s="96">
        <f>'a18'!AO11</f>
        <v>0.6203954404119455</v>
      </c>
      <c r="AE11" s="96">
        <f t="shared" si="8"/>
        <v>0.58321729228306929</v>
      </c>
      <c r="AF11" s="96">
        <f>'a17'!W11</f>
        <v>0.49595469255663466</v>
      </c>
      <c r="AG11" s="96">
        <f>'a18'!AS11</f>
        <v>0.67388220239971808</v>
      </c>
      <c r="AH11" s="96">
        <f t="shared" si="9"/>
        <v>0.62940032493894715</v>
      </c>
    </row>
    <row r="12" spans="1:34">
      <c r="A12" s="1">
        <v>1988</v>
      </c>
      <c r="B12" s="96">
        <f>'a17'!C12</f>
        <v>0.56067961165048574</v>
      </c>
      <c r="C12" s="96">
        <f>'a18'!E12</f>
        <v>0.73356607260970896</v>
      </c>
      <c r="D12" s="96">
        <f t="shared" si="10"/>
        <v>0.69034445736990313</v>
      </c>
      <c r="E12" s="96">
        <f>'a17'!E12</f>
        <v>0.65776699029126207</v>
      </c>
      <c r="F12" s="96">
        <f>'a18'!I12</f>
        <v>0.38779525125333059</v>
      </c>
      <c r="G12" s="96">
        <f t="shared" si="0"/>
        <v>0.4552881860128134</v>
      </c>
      <c r="H12" s="96">
        <f>'a17'!G12</f>
        <v>0.77103559870550165</v>
      </c>
      <c r="I12" s="96">
        <f>'a18'!M12</f>
        <v>0.68896543837199953</v>
      </c>
      <c r="J12" s="96">
        <f t="shared" si="1"/>
        <v>0.709482978455375</v>
      </c>
      <c r="K12" s="96">
        <f>'a17'!I12</f>
        <v>0.69012944983818769</v>
      </c>
      <c r="L12" s="96">
        <f>'a18'!Q12</f>
        <v>0.64589476352082287</v>
      </c>
      <c r="M12" s="96">
        <f t="shared" si="2"/>
        <v>0.65695343510016413</v>
      </c>
      <c r="N12" s="96">
        <f>'a17'!K12</f>
        <v>0.69822006472491904</v>
      </c>
      <c r="O12" s="96">
        <f>'a18'!U12</f>
        <v>0.54522652671401806</v>
      </c>
      <c r="P12" s="96">
        <f t="shared" si="3"/>
        <v>0.58347491121674322</v>
      </c>
      <c r="Q12" s="96">
        <f>'a17'!M12</f>
        <v>0.66585760517799342</v>
      </c>
      <c r="R12" s="96">
        <f>'a18'!Y12</f>
        <v>0.64989738454215584</v>
      </c>
      <c r="S12" s="96">
        <f t="shared" si="4"/>
        <v>0.65388743970111518</v>
      </c>
      <c r="T12" s="96">
        <f>'a17'!O12</f>
        <v>0.61731391585760509</v>
      </c>
      <c r="U12" s="96">
        <f>'a18'!AC12</f>
        <v>0.88002491206597055</v>
      </c>
      <c r="V12" s="96">
        <f t="shared" si="5"/>
        <v>0.81434716301387922</v>
      </c>
      <c r="W12" s="96">
        <f>'a17'!Q12</f>
        <v>0.56877022653721676</v>
      </c>
      <c r="X12" s="96">
        <f>'a18'!AG12</f>
        <v>0.6356332177364018</v>
      </c>
      <c r="Y12" s="96">
        <f t="shared" si="6"/>
        <v>0.61891746993660557</v>
      </c>
      <c r="Z12" s="96">
        <f>'a17'!S12</f>
        <v>0.43932038834951487</v>
      </c>
      <c r="AA12" s="96">
        <f>'a18'!AK12</f>
        <v>0.37957365131761933</v>
      </c>
      <c r="AB12" s="96">
        <f t="shared" si="7"/>
        <v>0.39451033557559323</v>
      </c>
      <c r="AC12" s="96">
        <f>'a17'!U12</f>
        <v>0.54449838187702304</v>
      </c>
      <c r="AD12" s="96">
        <f>'a18'!AO12</f>
        <v>0.71812739152742489</v>
      </c>
      <c r="AE12" s="96">
        <f t="shared" si="8"/>
        <v>0.67472013911482454</v>
      </c>
      <c r="AF12" s="96">
        <f>'a17'!W12</f>
        <v>0.60922330097087374</v>
      </c>
      <c r="AG12" s="96">
        <f>'a18'!AS12</f>
        <v>0.77209323170694022</v>
      </c>
      <c r="AH12" s="96">
        <f t="shared" si="9"/>
        <v>0.73137574902292357</v>
      </c>
    </row>
    <row r="13" spans="1:34">
      <c r="A13" s="1">
        <v>1989</v>
      </c>
      <c r="B13" s="96">
        <f>'a17'!C13</f>
        <v>0.56877022653721676</v>
      </c>
      <c r="C13" s="96">
        <f>'a18'!E13</f>
        <v>0.74997836421069553</v>
      </c>
      <c r="D13" s="96">
        <f t="shared" si="10"/>
        <v>0.70467632979232586</v>
      </c>
      <c r="E13" s="96">
        <f>'a17'!E13</f>
        <v>0.70631067961165039</v>
      </c>
      <c r="F13" s="96">
        <f>'a18'!I13</f>
        <v>0.48177184751095697</v>
      </c>
      <c r="G13" s="96">
        <f t="shared" si="0"/>
        <v>0.53790655553613032</v>
      </c>
      <c r="H13" s="96">
        <f>'a17'!G13</f>
        <v>0.73867313915857602</v>
      </c>
      <c r="I13" s="96">
        <f>'a18'!M13</f>
        <v>0.69573434959726521</v>
      </c>
      <c r="J13" s="96">
        <f t="shared" si="1"/>
        <v>0.70646904698759294</v>
      </c>
      <c r="K13" s="96">
        <f>'a17'!I13</f>
        <v>0.62540453074433655</v>
      </c>
      <c r="L13" s="96">
        <f>'a18'!Q13</f>
        <v>0.64255667031384267</v>
      </c>
      <c r="M13" s="96">
        <f t="shared" si="2"/>
        <v>0.63826863542146617</v>
      </c>
      <c r="N13" s="96">
        <f>'a17'!K13</f>
        <v>0.69822006472491904</v>
      </c>
      <c r="O13" s="96">
        <f>'a18'!U13</f>
        <v>0.56527054009111755</v>
      </c>
      <c r="P13" s="96">
        <f t="shared" si="3"/>
        <v>0.59850792124956786</v>
      </c>
      <c r="Q13" s="96">
        <f>'a17'!M13</f>
        <v>0.69012944983818769</v>
      </c>
      <c r="R13" s="96">
        <f>'a18'!Y13</f>
        <v>0.68063565948976623</v>
      </c>
      <c r="S13" s="96">
        <f t="shared" si="4"/>
        <v>0.68300910707687157</v>
      </c>
      <c r="T13" s="96">
        <f>'a17'!O13</f>
        <v>0.59304207119741092</v>
      </c>
      <c r="U13" s="96">
        <f>'a18'!AC13</f>
        <v>0.91666666666666674</v>
      </c>
      <c r="V13" s="96">
        <f t="shared" si="5"/>
        <v>0.83576051779935279</v>
      </c>
      <c r="W13" s="96">
        <f>'a17'!Q13</f>
        <v>0.61731391585760509</v>
      </c>
      <c r="X13" s="96">
        <f>'a18'!AG13</f>
        <v>0.64612657554908548</v>
      </c>
      <c r="Y13" s="96">
        <f t="shared" si="6"/>
        <v>0.63892341062621538</v>
      </c>
      <c r="Z13" s="96">
        <f>'a17'!S13</f>
        <v>0.51213592233009742</v>
      </c>
      <c r="AA13" s="96">
        <f>'a18'!AK13</f>
        <v>0.38162905130154728</v>
      </c>
      <c r="AB13" s="96">
        <f t="shared" si="7"/>
        <v>0.41425576905868483</v>
      </c>
      <c r="AC13" s="96">
        <f>'a17'!U13</f>
        <v>0.54449838187702304</v>
      </c>
      <c r="AD13" s="96">
        <f>'a18'!AO13</f>
        <v>0.6071821548009817</v>
      </c>
      <c r="AE13" s="96">
        <f t="shared" si="8"/>
        <v>0.59151121156999209</v>
      </c>
      <c r="AF13" s="96">
        <f>'a17'!W13</f>
        <v>0.65776699029126207</v>
      </c>
      <c r="AG13" s="96">
        <f>'a18'!AS13</f>
        <v>0.74756751911676533</v>
      </c>
      <c r="AH13" s="96">
        <f t="shared" si="9"/>
        <v>0.72511738691038952</v>
      </c>
    </row>
    <row r="14" spans="1:34">
      <c r="A14" s="1">
        <v>1990</v>
      </c>
      <c r="B14" s="96">
        <f>'a17'!C14</f>
        <v>0.52831715210356023</v>
      </c>
      <c r="C14" s="96">
        <f>'a18'!E14</f>
        <v>0.68029566851498136</v>
      </c>
      <c r="D14" s="96">
        <f t="shared" si="10"/>
        <v>0.64230103941212613</v>
      </c>
      <c r="E14" s="96">
        <f>'a17'!E14</f>
        <v>0.59304207119741092</v>
      </c>
      <c r="F14" s="96">
        <f>'a18'!I14</f>
        <v>0.35497066805135724</v>
      </c>
      <c r="G14" s="96">
        <f t="shared" si="0"/>
        <v>0.41448851883787069</v>
      </c>
      <c r="H14" s="96">
        <f>'a17'!G14</f>
        <v>0.76294498381877018</v>
      </c>
      <c r="I14" s="96">
        <f>'a18'!M14</f>
        <v>0.74093769510845708</v>
      </c>
      <c r="J14" s="96">
        <f t="shared" si="1"/>
        <v>0.7464395172860353</v>
      </c>
      <c r="K14" s="96">
        <f>'a17'!I14</f>
        <v>0.65776699029126207</v>
      </c>
      <c r="L14" s="96">
        <f>'a18'!Q14</f>
        <v>0.6561408551700264</v>
      </c>
      <c r="M14" s="96">
        <f t="shared" si="2"/>
        <v>0.65654738895033526</v>
      </c>
      <c r="N14" s="96">
        <f>'a17'!K14</f>
        <v>0.66585760517799342</v>
      </c>
      <c r="O14" s="96">
        <f>'a18'!U14</f>
        <v>0.55493172363060905</v>
      </c>
      <c r="P14" s="96">
        <f t="shared" si="3"/>
        <v>0.58266319401745514</v>
      </c>
      <c r="Q14" s="96">
        <f>'a17'!M14</f>
        <v>0.66585760517799342</v>
      </c>
      <c r="R14" s="96">
        <f>'a18'!Y14</f>
        <v>0.63731771847510954</v>
      </c>
      <c r="S14" s="96">
        <f t="shared" si="4"/>
        <v>0.64445269015083051</v>
      </c>
      <c r="T14" s="96">
        <f>'a17'!O14</f>
        <v>0.57686084142394811</v>
      </c>
      <c r="U14" s="96">
        <f>'a18'!AC14</f>
        <v>0.82865536660299555</v>
      </c>
      <c r="V14" s="96">
        <f t="shared" si="5"/>
        <v>0.76570673530823374</v>
      </c>
      <c r="W14" s="96">
        <f>'a17'!Q14</f>
        <v>0.58495145631067957</v>
      </c>
      <c r="X14" s="96">
        <f>'a18'!AG14</f>
        <v>0.54011120795702527</v>
      </c>
      <c r="Y14" s="96">
        <f t="shared" si="6"/>
        <v>0.55132127004543885</v>
      </c>
      <c r="Z14" s="96">
        <f>'a17'!S14</f>
        <v>0.36650485436893232</v>
      </c>
      <c r="AA14" s="96">
        <f>'a18'!AK14</f>
        <v>0.22710315326174979</v>
      </c>
      <c r="AB14" s="96">
        <f t="shared" si="7"/>
        <v>0.2619535785385454</v>
      </c>
      <c r="AC14" s="96">
        <f>'a17'!U14</f>
        <v>0.50404530744336606</v>
      </c>
      <c r="AD14" s="96">
        <f>'a18'!AO14</f>
        <v>0.68482373013370912</v>
      </c>
      <c r="AE14" s="96">
        <f t="shared" si="8"/>
        <v>0.6396291244611233</v>
      </c>
      <c r="AF14" s="96">
        <f>'a17'!W14</f>
        <v>0.49595469255663466</v>
      </c>
      <c r="AG14" s="96">
        <f>'a18'!AS14</f>
        <v>0.59049168876608005</v>
      </c>
      <c r="AH14" s="96">
        <f t="shared" si="9"/>
        <v>0.56685743971371871</v>
      </c>
    </row>
    <row r="15" spans="1:34">
      <c r="A15" s="1">
        <v>1991</v>
      </c>
      <c r="B15" s="96">
        <f>'a17'!C15</f>
        <v>0.47977346278317184</v>
      </c>
      <c r="C15" s="96">
        <f>'a18'!E15</f>
        <v>0.69125265038418982</v>
      </c>
      <c r="D15" s="96">
        <f t="shared" si="10"/>
        <v>0.63838285348393542</v>
      </c>
      <c r="E15" s="96">
        <f>'a17'!E15</f>
        <v>0.56067961165048574</v>
      </c>
      <c r="F15" s="96">
        <f>'a18'!I15</f>
        <v>0.36758124238883838</v>
      </c>
      <c r="G15" s="96">
        <f t="shared" si="0"/>
        <v>0.41585583470425025</v>
      </c>
      <c r="H15" s="96">
        <f>'a17'!G15</f>
        <v>0.74676375404530737</v>
      </c>
      <c r="I15" s="96">
        <f>'a18'!M15</f>
        <v>0.68126927903368384</v>
      </c>
      <c r="J15" s="96">
        <f t="shared" si="1"/>
        <v>0.69764289778658983</v>
      </c>
      <c r="K15" s="96">
        <f>'a17'!I15</f>
        <v>0.64967637540453071</v>
      </c>
      <c r="L15" s="96">
        <f>'a18'!Q15</f>
        <v>0.6222962990436981</v>
      </c>
      <c r="M15" s="96">
        <f t="shared" si="2"/>
        <v>0.62914131813390628</v>
      </c>
      <c r="N15" s="96">
        <f>'a17'!K15</f>
        <v>0.62540453074433655</v>
      </c>
      <c r="O15" s="96">
        <f>'a18'!U15</f>
        <v>0.55723438977801665</v>
      </c>
      <c r="P15" s="96">
        <f t="shared" si="3"/>
        <v>0.5742769250195966</v>
      </c>
      <c r="Q15" s="96">
        <f>'a17'!M15</f>
        <v>0.59304207119741092</v>
      </c>
      <c r="R15" s="96">
        <f>'a18'!Y15</f>
        <v>0.60724397134185171</v>
      </c>
      <c r="S15" s="96">
        <f t="shared" si="4"/>
        <v>0.60369349630574143</v>
      </c>
      <c r="T15" s="96">
        <f>'a17'!O15</f>
        <v>0.48786407766990325</v>
      </c>
      <c r="U15" s="96">
        <f>'a18'!AC15</f>
        <v>0.81530299377507442</v>
      </c>
      <c r="V15" s="96">
        <f t="shared" si="5"/>
        <v>0.73344326474878163</v>
      </c>
      <c r="W15" s="96">
        <f>'a17'!Q15</f>
        <v>0.52022653721682888</v>
      </c>
      <c r="X15" s="96">
        <f>'a18'!AG15</f>
        <v>0.56523963182068271</v>
      </c>
      <c r="Y15" s="96">
        <f t="shared" si="6"/>
        <v>0.55398635816971931</v>
      </c>
      <c r="Z15" s="96">
        <f>'a17'!S15</f>
        <v>0.44741100323624627</v>
      </c>
      <c r="AA15" s="96">
        <f>'a18'!AK15</f>
        <v>0.30559470603143979</v>
      </c>
      <c r="AB15" s="96">
        <f t="shared" si="7"/>
        <v>0.34104878033264141</v>
      </c>
      <c r="AC15" s="96">
        <f>'a17'!U15</f>
        <v>0.4069579288025893</v>
      </c>
      <c r="AD15" s="96">
        <f>'a18'!AO15</f>
        <v>0.69712522176684033</v>
      </c>
      <c r="AE15" s="96">
        <f t="shared" si="8"/>
        <v>0.6245833985257776</v>
      </c>
      <c r="AF15" s="96">
        <f>'a17'!W15</f>
        <v>0.55258899676375439</v>
      </c>
      <c r="AG15" s="96">
        <f>'a18'!AS15</f>
        <v>0.74436851312674257</v>
      </c>
      <c r="AH15" s="96">
        <f t="shared" si="9"/>
        <v>0.6964236340359955</v>
      </c>
    </row>
    <row r="16" spans="1:34">
      <c r="A16" s="1">
        <v>1992</v>
      </c>
      <c r="B16" s="96">
        <f>'a17'!C16</f>
        <v>0.48786407766990325</v>
      </c>
      <c r="C16" s="96">
        <f>'a18'!E16</f>
        <v>0.67752937831104842</v>
      </c>
      <c r="D16" s="96">
        <f t="shared" si="10"/>
        <v>0.63011305315076216</v>
      </c>
      <c r="E16" s="96">
        <f>'a17'!E16</f>
        <v>0.46359223300970909</v>
      </c>
      <c r="F16" s="96">
        <f>'a18'!I16</f>
        <v>0.23996099376271082</v>
      </c>
      <c r="G16" s="96">
        <f t="shared" si="0"/>
        <v>0.29586880357446038</v>
      </c>
      <c r="H16" s="96">
        <f>'a17'!G16</f>
        <v>0.79530744336569581</v>
      </c>
      <c r="I16" s="96">
        <f>'a18'!M16</f>
        <v>0.72549901402617323</v>
      </c>
      <c r="J16" s="96">
        <f t="shared" si="1"/>
        <v>0.7429511213610539</v>
      </c>
      <c r="K16" s="96">
        <f>'a17'!I16</f>
        <v>0.59304207119741092</v>
      </c>
      <c r="L16" s="96">
        <f>'a18'!Q16</f>
        <v>0.6561408551700264</v>
      </c>
      <c r="M16" s="96">
        <f t="shared" si="2"/>
        <v>0.64036615917687256</v>
      </c>
      <c r="N16" s="96">
        <f>'a17'!K16</f>
        <v>0.62540453074433655</v>
      </c>
      <c r="O16" s="96">
        <f>'a18'!U16</f>
        <v>0.58315097453776676</v>
      </c>
      <c r="P16" s="96">
        <f t="shared" si="3"/>
        <v>0.59371436358940921</v>
      </c>
      <c r="Q16" s="96">
        <f>'a17'!M16</f>
        <v>0.65776699029126207</v>
      </c>
      <c r="R16" s="96">
        <f>'a18'!Y16</f>
        <v>0.65610994689959146</v>
      </c>
      <c r="S16" s="96">
        <f t="shared" si="4"/>
        <v>0.65652420774750908</v>
      </c>
      <c r="T16" s="96">
        <f>'a17'!O16</f>
        <v>0.52022653721682888</v>
      </c>
      <c r="U16" s="96">
        <f>'a18'!AC16</f>
        <v>0.78475016845007384</v>
      </c>
      <c r="V16" s="96">
        <f t="shared" si="5"/>
        <v>0.71861926064176262</v>
      </c>
      <c r="W16" s="96">
        <f>'a17'!Q16</f>
        <v>0.51213592233009742</v>
      </c>
      <c r="X16" s="96">
        <f>'a18'!AG16</f>
        <v>0.5516863552349337</v>
      </c>
      <c r="Y16" s="96">
        <f t="shared" si="6"/>
        <v>0.54179874700872466</v>
      </c>
      <c r="Z16" s="96">
        <f>'a17'!S16</f>
        <v>0.35032362459546956</v>
      </c>
      <c r="AA16" s="96">
        <f>'a18'!AK16</f>
        <v>0.35342525452960705</v>
      </c>
      <c r="AB16" s="96">
        <f t="shared" si="7"/>
        <v>0.35264984704607266</v>
      </c>
      <c r="AC16" s="96">
        <f>'a17'!U16</f>
        <v>0.31796116504854399</v>
      </c>
      <c r="AD16" s="96">
        <f>'a18'!AO16</f>
        <v>0.55673985745105692</v>
      </c>
      <c r="AE16" s="96">
        <f t="shared" si="8"/>
        <v>0.49704518435042866</v>
      </c>
      <c r="AF16" s="96">
        <f>'a17'!W16</f>
        <v>0.45550161812297768</v>
      </c>
      <c r="AG16" s="96">
        <f>'a18'!AS16</f>
        <v>0.69411166539942759</v>
      </c>
      <c r="AH16" s="96">
        <f t="shared" si="9"/>
        <v>0.63445915358031513</v>
      </c>
    </row>
    <row r="17" spans="1:34">
      <c r="A17" s="1">
        <v>1993</v>
      </c>
      <c r="B17" s="96">
        <f>'a17'!C17</f>
        <v>0.50404530744336606</v>
      </c>
      <c r="C17" s="96">
        <f>'a18'!E17</f>
        <v>0.69686250146814277</v>
      </c>
      <c r="D17" s="96">
        <f t="shared" si="10"/>
        <v>0.64865820296194854</v>
      </c>
      <c r="E17" s="96">
        <f>'a17'!E17</f>
        <v>0.64967637540453071</v>
      </c>
      <c r="F17" s="96">
        <f>'a18'!I17</f>
        <v>0.39481142864207591</v>
      </c>
      <c r="G17" s="96">
        <f t="shared" si="0"/>
        <v>0.45852766533268963</v>
      </c>
      <c r="H17" s="96">
        <f>'a17'!G17</f>
        <v>0.90048543689320393</v>
      </c>
      <c r="I17" s="96">
        <f>'a18'!M17</f>
        <v>0.84324407024831705</v>
      </c>
      <c r="J17" s="96">
        <f t="shared" si="1"/>
        <v>0.85755441190953885</v>
      </c>
      <c r="K17" s="96">
        <f>'a17'!I17</f>
        <v>0.61731391585760509</v>
      </c>
      <c r="L17" s="96">
        <f>'a18'!Q17</f>
        <v>0.60940755027230187</v>
      </c>
      <c r="M17" s="96">
        <f t="shared" si="2"/>
        <v>0.61138414166862765</v>
      </c>
      <c r="N17" s="96">
        <f>'a17'!K17</f>
        <v>0.69012944983818769</v>
      </c>
      <c r="O17" s="96">
        <f>'a18'!U17</f>
        <v>0.5562144168536618</v>
      </c>
      <c r="P17" s="96">
        <f t="shared" si="3"/>
        <v>0.58969317509979324</v>
      </c>
      <c r="Q17" s="96">
        <f>'a17'!M17</f>
        <v>0.62540453074433655</v>
      </c>
      <c r="R17" s="96">
        <f>'a18'!Y17</f>
        <v>0.58257917153471939</v>
      </c>
      <c r="S17" s="96">
        <f t="shared" si="4"/>
        <v>0.59328551133712371</v>
      </c>
      <c r="T17" s="96">
        <f>'a17'!O17</f>
        <v>0.48786407766990325</v>
      </c>
      <c r="U17" s="96">
        <f>'a18'!AC17</f>
        <v>0.83197800567475844</v>
      </c>
      <c r="V17" s="96">
        <f t="shared" si="5"/>
        <v>0.74594952367354472</v>
      </c>
      <c r="W17" s="96">
        <f>'a17'!Q17</f>
        <v>0.62540453074433655</v>
      </c>
      <c r="X17" s="96">
        <f>'a18'!AG17</f>
        <v>0.56142246042195953</v>
      </c>
      <c r="Y17" s="96">
        <f t="shared" si="6"/>
        <v>0.57741797800255379</v>
      </c>
      <c r="Z17" s="96">
        <f>'a17'!S17</f>
        <v>0.47168284789644044</v>
      </c>
      <c r="AA17" s="96">
        <f>'a18'!AK17</f>
        <v>0.4432910508193782</v>
      </c>
      <c r="AB17" s="96">
        <f t="shared" si="7"/>
        <v>0.4503890000886438</v>
      </c>
      <c r="AC17" s="96">
        <f>'a17'!U17</f>
        <v>0.49595469255663466</v>
      </c>
      <c r="AD17" s="96">
        <f>'a18'!AO17</f>
        <v>0.70843764874605153</v>
      </c>
      <c r="AE17" s="96">
        <f t="shared" si="8"/>
        <v>0.65531690969869727</v>
      </c>
      <c r="AF17" s="96">
        <f>'a17'!W17</f>
        <v>0.53640776699029158</v>
      </c>
      <c r="AG17" s="96">
        <f>'a18'!AS17</f>
        <v>0.70965852542823415</v>
      </c>
      <c r="AH17" s="96">
        <f t="shared" si="9"/>
        <v>0.6663458358187484</v>
      </c>
    </row>
    <row r="18" spans="1:34">
      <c r="A18" s="1">
        <v>1994</v>
      </c>
      <c r="B18" s="96">
        <f>'a17'!C18</f>
        <v>0.49595469255663466</v>
      </c>
      <c r="C18" s="96">
        <f>'a18'!E18</f>
        <v>0.6793529662667136</v>
      </c>
      <c r="D18" s="96">
        <f t="shared" si="10"/>
        <v>0.63350339783919385</v>
      </c>
      <c r="E18" s="96">
        <f>'a17'!E18</f>
        <v>0.61731391585760509</v>
      </c>
      <c r="F18" s="96">
        <f>'a18'!I18</f>
        <v>0.38556985578201031</v>
      </c>
      <c r="G18" s="96">
        <f t="shared" si="0"/>
        <v>0.44350587080090897</v>
      </c>
      <c r="H18" s="96">
        <f>'a17'!G18</f>
        <v>0.91666666666666674</v>
      </c>
      <c r="I18" s="96">
        <f>'a18'!M18</f>
        <v>0.88243575715990086</v>
      </c>
      <c r="J18" s="96">
        <f t="shared" si="1"/>
        <v>0.89099348453659233</v>
      </c>
      <c r="K18" s="96">
        <f>'a17'!I18</f>
        <v>0.57686084142394811</v>
      </c>
      <c r="L18" s="96">
        <f>'a18'!Q18</f>
        <v>0.55723438977801665</v>
      </c>
      <c r="M18" s="96">
        <f t="shared" si="2"/>
        <v>0.56214100268949951</v>
      </c>
      <c r="N18" s="96">
        <f>'a17'!K18</f>
        <v>0.64158576051779925</v>
      </c>
      <c r="O18" s="96">
        <f>'a18'!U18</f>
        <v>0.47168029721392846</v>
      </c>
      <c r="P18" s="96">
        <f t="shared" si="3"/>
        <v>0.51415666303989616</v>
      </c>
      <c r="Q18" s="96">
        <f>'a17'!M18</f>
        <v>0.59304207119741092</v>
      </c>
      <c r="R18" s="96">
        <f>'a18'!Y18</f>
        <v>0.58910081659650493</v>
      </c>
      <c r="S18" s="96">
        <f t="shared" si="4"/>
        <v>0.59008613024673151</v>
      </c>
      <c r="T18" s="96">
        <f>'a17'!O18</f>
        <v>0.47977346278317184</v>
      </c>
      <c r="U18" s="96">
        <f>'a18'!AC18</f>
        <v>0.79505807664014738</v>
      </c>
      <c r="V18" s="96">
        <f t="shared" si="5"/>
        <v>0.71623692317590348</v>
      </c>
      <c r="W18" s="96">
        <f>'a17'!Q18</f>
        <v>0.56067961165048574</v>
      </c>
      <c r="X18" s="96">
        <f>'a18'!AG18</f>
        <v>0.57264216258986589</v>
      </c>
      <c r="Y18" s="96">
        <f t="shared" si="6"/>
        <v>0.56965152485502091</v>
      </c>
      <c r="Z18" s="96">
        <f>'a17'!S18</f>
        <v>0.53640776699029158</v>
      </c>
      <c r="AA18" s="96">
        <f>'a18'!AK18</f>
        <v>0.44825182822419624</v>
      </c>
      <c r="AB18" s="96">
        <f t="shared" si="7"/>
        <v>0.47029081291572006</v>
      </c>
      <c r="AC18" s="96">
        <f>'a17'!U18</f>
        <v>0.48786407766990325</v>
      </c>
      <c r="AD18" s="96">
        <f>'a18'!AO18</f>
        <v>0.68847090604503947</v>
      </c>
      <c r="AE18" s="96">
        <f t="shared" si="8"/>
        <v>0.63831919895125533</v>
      </c>
      <c r="AF18" s="96">
        <f>'a17'!W18</f>
        <v>0.56067961165048574</v>
      </c>
      <c r="AG18" s="96">
        <f>'a18'!AS18</f>
        <v>0.68650823087241686</v>
      </c>
      <c r="AH18" s="96">
        <f t="shared" si="9"/>
        <v>0.65505107606693402</v>
      </c>
    </row>
    <row r="19" spans="1:34">
      <c r="A19" s="1">
        <v>1995</v>
      </c>
      <c r="B19" s="96">
        <f>'a17'!C19</f>
        <v>0.47168284789644044</v>
      </c>
      <c r="C19" s="96">
        <f>'a18'!E19</f>
        <v>0.66380610623790715</v>
      </c>
      <c r="D19" s="96">
        <f t="shared" si="10"/>
        <v>0.61577529165254052</v>
      </c>
      <c r="E19" s="96">
        <f>'a17'!E19</f>
        <v>0.53640776699029158</v>
      </c>
      <c r="F19" s="96">
        <f>'a18'!I19</f>
        <v>0.30601196768231254</v>
      </c>
      <c r="G19" s="96">
        <f t="shared" si="0"/>
        <v>0.3636109175093073</v>
      </c>
      <c r="H19" s="96">
        <f>'a17'!G19</f>
        <v>0.8681229773462783</v>
      </c>
      <c r="I19" s="96">
        <f>'a18'!M19</f>
        <v>0.76166169043512666</v>
      </c>
      <c r="J19" s="96">
        <f t="shared" si="1"/>
        <v>0.78827701216291457</v>
      </c>
      <c r="K19" s="96">
        <f>'a17'!I19</f>
        <v>0.64158576051779925</v>
      </c>
      <c r="L19" s="96">
        <f>'a18'!Q19</f>
        <v>0.56774320172591797</v>
      </c>
      <c r="M19" s="96">
        <f t="shared" si="2"/>
        <v>0.58620384142388837</v>
      </c>
      <c r="N19" s="96">
        <f>'a17'!K19</f>
        <v>0.62540453074433655</v>
      </c>
      <c r="O19" s="96">
        <f>'a18'!U19</f>
        <v>0.52187532840037321</v>
      </c>
      <c r="P19" s="96">
        <f t="shared" si="3"/>
        <v>0.54775762898636404</v>
      </c>
      <c r="Q19" s="96">
        <f>'a17'!M19</f>
        <v>0.57686084142394811</v>
      </c>
      <c r="R19" s="96">
        <f>'a18'!Y19</f>
        <v>0.52669701858823403</v>
      </c>
      <c r="S19" s="96">
        <f t="shared" si="4"/>
        <v>0.53923797429716258</v>
      </c>
      <c r="T19" s="96">
        <f>'a17'!O19</f>
        <v>0.46359223300970909</v>
      </c>
      <c r="U19" s="96">
        <f>'a18'!AC19</f>
        <v>0.80329513071107572</v>
      </c>
      <c r="V19" s="96">
        <f t="shared" si="5"/>
        <v>0.71836940628573409</v>
      </c>
      <c r="W19" s="96">
        <f>'a17'!Q19</f>
        <v>0.60922330097087374</v>
      </c>
      <c r="X19" s="96">
        <f>'a18'!AG19</f>
        <v>0.70346141720601596</v>
      </c>
      <c r="Y19" s="96">
        <f t="shared" si="6"/>
        <v>0.6799018881472304</v>
      </c>
      <c r="Z19" s="96">
        <f>'a17'!S19</f>
        <v>0.47168284789644044</v>
      </c>
      <c r="AA19" s="96">
        <f>'a18'!AK19</f>
        <v>0.40219850527604162</v>
      </c>
      <c r="AB19" s="96">
        <f t="shared" si="7"/>
        <v>0.41956959093114132</v>
      </c>
      <c r="AC19" s="96">
        <f>'a17'!U19</f>
        <v>0.46359223300970909</v>
      </c>
      <c r="AD19" s="96">
        <f>'a18'!AO19</f>
        <v>0.6818256279015138</v>
      </c>
      <c r="AE19" s="96">
        <f t="shared" si="8"/>
        <v>0.62726727917856262</v>
      </c>
      <c r="AF19" s="96">
        <f>'a17'!W19</f>
        <v>0.50404530744336606</v>
      </c>
      <c r="AG19" s="96">
        <f>'a18'!AS19</f>
        <v>0.67382038585884818</v>
      </c>
      <c r="AH19" s="96">
        <f t="shared" si="9"/>
        <v>0.63137661625497765</v>
      </c>
    </row>
    <row r="20" spans="1:34">
      <c r="A20" s="1">
        <v>1996</v>
      </c>
      <c r="B20" s="96">
        <f>'a17'!C20</f>
        <v>0.4069579288025893</v>
      </c>
      <c r="C20" s="96">
        <f>'a18'!E20</f>
        <v>0.61869548553802034</v>
      </c>
      <c r="D20" s="96">
        <f t="shared" si="10"/>
        <v>0.56576109635416261</v>
      </c>
      <c r="E20" s="96">
        <f>'a17'!E20</f>
        <v>0.60113268608414228</v>
      </c>
      <c r="F20" s="96">
        <f>'a18'!I20</f>
        <v>0.285566146789558</v>
      </c>
      <c r="G20" s="96">
        <f t="shared" si="0"/>
        <v>0.36445778161320408</v>
      </c>
      <c r="H20" s="96">
        <f>'a17'!G20</f>
        <v>0.83576051779935279</v>
      </c>
      <c r="I20" s="96">
        <f>'a18'!M20</f>
        <v>0.75229648449332065</v>
      </c>
      <c r="J20" s="96">
        <f>0.25*H20+0.75*I20</f>
        <v>0.77316249281982874</v>
      </c>
      <c r="K20" s="96">
        <f>'a17'!I20</f>
        <v>0.59304207119741092</v>
      </c>
      <c r="L20" s="96">
        <f>'a18'!Q20</f>
        <v>0.50397943981850668</v>
      </c>
      <c r="M20" s="96">
        <f t="shared" si="2"/>
        <v>0.52624509766323269</v>
      </c>
      <c r="N20" s="96">
        <f>'a17'!K20</f>
        <v>0.62540453074433655</v>
      </c>
      <c r="O20" s="96">
        <f>'a18'!U20</f>
        <v>0.56545598971372768</v>
      </c>
      <c r="P20" s="96">
        <f t="shared" si="3"/>
        <v>0.58044312497137995</v>
      </c>
      <c r="Q20" s="96">
        <f>'a17'!M20</f>
        <v>0.49595469255663466</v>
      </c>
      <c r="R20" s="96">
        <f>'a18'!Y20</f>
        <v>0.56823773405287792</v>
      </c>
      <c r="S20" s="96">
        <f t="shared" si="4"/>
        <v>0.55016697367881706</v>
      </c>
      <c r="T20" s="96">
        <f>'a17'!O20</f>
        <v>0.37459546925566373</v>
      </c>
      <c r="U20" s="96">
        <f>'a18'!AC20</f>
        <v>0.69343168344985751</v>
      </c>
      <c r="V20" s="96">
        <f t="shared" si="5"/>
        <v>0.6137226299013091</v>
      </c>
      <c r="W20" s="96">
        <f>'a17'!Q20</f>
        <v>0.56877022653721676</v>
      </c>
      <c r="X20" s="96">
        <f>'a18'!AG20</f>
        <v>0.62251265693674307</v>
      </c>
      <c r="Y20" s="96">
        <f t="shared" si="6"/>
        <v>0.60907704933686146</v>
      </c>
      <c r="Z20" s="96">
        <f>'a17'!S20</f>
        <v>0.53640776699029158</v>
      </c>
      <c r="AA20" s="96">
        <f>'a18'!AK20</f>
        <v>0.4635668762247403</v>
      </c>
      <c r="AB20" s="96">
        <f t="shared" si="7"/>
        <v>0.48177709891612813</v>
      </c>
      <c r="AC20" s="96">
        <f>'a17'!U20</f>
        <v>0.4150485436893207</v>
      </c>
      <c r="AD20" s="96">
        <f>'a18'!AO20</f>
        <v>0.66763873177184752</v>
      </c>
      <c r="AE20" s="96">
        <f t="shared" si="8"/>
        <v>0.60449118475121577</v>
      </c>
      <c r="AF20" s="96">
        <f>'a17'!W20</f>
        <v>0.43122977346278346</v>
      </c>
      <c r="AG20" s="96">
        <f>'a18'!AS20</f>
        <v>0.59350524513349279</v>
      </c>
      <c r="AH20" s="96">
        <f t="shared" si="9"/>
        <v>0.55293637721581546</v>
      </c>
    </row>
    <row r="21" spans="1:34">
      <c r="A21" s="1">
        <v>1997</v>
      </c>
      <c r="B21" s="96">
        <f>'a17'!C21</f>
        <v>0.38268608414239513</v>
      </c>
      <c r="C21" s="96">
        <f>'a18'!E21</f>
        <v>0.60103140898441609</v>
      </c>
      <c r="D21" s="96">
        <f t="shared" si="10"/>
        <v>0.54644507777391094</v>
      </c>
      <c r="E21" s="96">
        <f>'a17'!E21</f>
        <v>0.64967637540453071</v>
      </c>
      <c r="F21" s="96">
        <f>'a18'!I21</f>
        <v>0.35441431918352689</v>
      </c>
      <c r="G21" s="96">
        <f t="shared" si="0"/>
        <v>0.42822983323877784</v>
      </c>
      <c r="H21" s="96">
        <f>'a17'!G21</f>
        <v>0.81957928802588997</v>
      </c>
      <c r="I21" s="96">
        <f>'a18'!M21</f>
        <v>0.74942201534286546</v>
      </c>
      <c r="J21" s="96">
        <f t="shared" si="1"/>
        <v>0.7669613335136215</v>
      </c>
      <c r="K21" s="96">
        <f>'a17'!I21</f>
        <v>0.51213592233009742</v>
      </c>
      <c r="L21" s="96">
        <f>'a18'!Q21</f>
        <v>0.45803429581687471</v>
      </c>
      <c r="M21" s="96">
        <f t="shared" si="2"/>
        <v>0.47155970244518042</v>
      </c>
      <c r="N21" s="96">
        <f>'a17'!K21</f>
        <v>0.59304207119741092</v>
      </c>
      <c r="O21" s="96">
        <f>'a18'!U21</f>
        <v>0.50920293752202206</v>
      </c>
      <c r="P21" s="96">
        <f t="shared" si="3"/>
        <v>0.53016272094086925</v>
      </c>
      <c r="Q21" s="96">
        <f>'a17'!M21</f>
        <v>0.49595469255663466</v>
      </c>
      <c r="R21" s="96">
        <f>'a18'!Y21</f>
        <v>0.50676118415765681</v>
      </c>
      <c r="S21" s="96">
        <f t="shared" si="4"/>
        <v>0.50405956125740126</v>
      </c>
      <c r="T21" s="96">
        <f>'a17'!O21</f>
        <v>0.37459546925566373</v>
      </c>
      <c r="U21" s="96">
        <f>'a18'!AC21</f>
        <v>0.68344831209935153</v>
      </c>
      <c r="V21" s="96">
        <f t="shared" si="5"/>
        <v>0.60623510138842962</v>
      </c>
      <c r="W21" s="96">
        <f>'a17'!Q21</f>
        <v>0.58495145631067957</v>
      </c>
      <c r="X21" s="96">
        <f>'a18'!AG21</f>
        <v>0.59457158046350034</v>
      </c>
      <c r="Y21" s="96">
        <f t="shared" si="6"/>
        <v>0.59216654942529512</v>
      </c>
      <c r="Z21" s="96">
        <f>'a17'!S21</f>
        <v>0.57686084142394811</v>
      </c>
      <c r="AA21" s="96">
        <f>'a18'!AK21</f>
        <v>0.61645463593148253</v>
      </c>
      <c r="AB21" s="96">
        <f t="shared" si="7"/>
        <v>0.60655618730459893</v>
      </c>
      <c r="AC21" s="96">
        <f>'a17'!U21</f>
        <v>0.35032362459546956</v>
      </c>
      <c r="AD21" s="96">
        <f>'a18'!AO21</f>
        <v>0.67348039488406319</v>
      </c>
      <c r="AE21" s="96">
        <f t="shared" si="8"/>
        <v>0.59269120231191474</v>
      </c>
      <c r="AF21" s="96">
        <f>'a17'!W21</f>
        <v>0.39886731391585789</v>
      </c>
      <c r="AG21" s="96">
        <f>'a18'!AS21</f>
        <v>0.55618350858322652</v>
      </c>
      <c r="AH21" s="96">
        <f t="shared" si="9"/>
        <v>0.51685445991638435</v>
      </c>
    </row>
    <row r="22" spans="1:34">
      <c r="A22" s="1">
        <v>1998</v>
      </c>
      <c r="B22" s="96">
        <f>'a17'!C22</f>
        <v>0.32605177993527534</v>
      </c>
      <c r="C22" s="96">
        <f>'a18'!E22</f>
        <v>0.59331979551088276</v>
      </c>
      <c r="D22" s="96">
        <f t="shared" si="10"/>
        <v>0.52650279161698088</v>
      </c>
      <c r="E22" s="96">
        <f>'a17'!E22</f>
        <v>0.47977346278317184</v>
      </c>
      <c r="F22" s="96">
        <f>'a18'!I22</f>
        <v>0.3011902774944521</v>
      </c>
      <c r="G22" s="96">
        <f t="shared" si="0"/>
        <v>0.34583607381663201</v>
      </c>
      <c r="H22" s="96">
        <f>'a17'!G22</f>
        <v>0.73867313915857602</v>
      </c>
      <c r="I22" s="96">
        <f>'a18'!M22</f>
        <v>0.79151907967533963</v>
      </c>
      <c r="J22" s="96">
        <f t="shared" si="1"/>
        <v>0.77830759454614873</v>
      </c>
      <c r="K22" s="96">
        <f>'a17'!I22</f>
        <v>0.43932038834951487</v>
      </c>
      <c r="L22" s="96">
        <f>'a18'!Q22</f>
        <v>0.41626176832396811</v>
      </c>
      <c r="M22" s="96">
        <f t="shared" si="2"/>
        <v>0.42202642333035484</v>
      </c>
      <c r="N22" s="96">
        <f>'a17'!K22</f>
        <v>0.53640776699029158</v>
      </c>
      <c r="O22" s="96">
        <f>'a18'!U22</f>
        <v>0.52688246821084384</v>
      </c>
      <c r="P22" s="96">
        <f t="shared" si="3"/>
        <v>0.5292637929057058</v>
      </c>
      <c r="Q22" s="96">
        <f>'a17'!M22</f>
        <v>0.45550161812297768</v>
      </c>
      <c r="R22" s="96">
        <f>'a18'!Y22</f>
        <v>0.55052729509362097</v>
      </c>
      <c r="S22" s="96">
        <f t="shared" si="4"/>
        <v>0.52677087585096016</v>
      </c>
      <c r="T22" s="96">
        <f>'a17'!O22</f>
        <v>0.32605177993527534</v>
      </c>
      <c r="U22" s="96">
        <f>'a18'!AC22</f>
        <v>0.69638342327640035</v>
      </c>
      <c r="V22" s="96">
        <f t="shared" si="5"/>
        <v>0.60380051244111899</v>
      </c>
      <c r="W22" s="96">
        <f>'a17'!Q22</f>
        <v>0.44741100323624627</v>
      </c>
      <c r="X22" s="96">
        <f>'a18'!AG22</f>
        <v>0.54412928311357556</v>
      </c>
      <c r="Y22" s="96">
        <f t="shared" si="6"/>
        <v>0.51994971314424321</v>
      </c>
      <c r="Z22" s="96">
        <f>'a17'!S22</f>
        <v>0.45550161812297768</v>
      </c>
      <c r="AA22" s="96">
        <f>'a18'!AK22</f>
        <v>0.5032376413280667</v>
      </c>
      <c r="AB22" s="96">
        <f t="shared" si="7"/>
        <v>0.49130363552679446</v>
      </c>
      <c r="AC22" s="96">
        <f>'a17'!U22</f>
        <v>0.21278317152103585</v>
      </c>
      <c r="AD22" s="96">
        <f>'a18'!AO22</f>
        <v>0.62880248997026622</v>
      </c>
      <c r="AE22" s="96">
        <f t="shared" si="8"/>
        <v>0.52479766035795861</v>
      </c>
      <c r="AF22" s="96">
        <f>'a17'!W22</f>
        <v>0.38268608414239513</v>
      </c>
      <c r="AG22" s="96">
        <f>'a18'!AS22</f>
        <v>0.46781676340955308</v>
      </c>
      <c r="AH22" s="96">
        <f t="shared" si="9"/>
        <v>0.44653409359276358</v>
      </c>
    </row>
    <row r="23" spans="1:34">
      <c r="A23" s="1">
        <v>1999</v>
      </c>
      <c r="B23" s="96">
        <f>'a17'!C23</f>
        <v>0.33414239482200675</v>
      </c>
      <c r="C23" s="96">
        <f>'a18'!E23</f>
        <v>0.58492820008777957</v>
      </c>
      <c r="D23" s="96">
        <f t="shared" si="10"/>
        <v>0.52223174877133638</v>
      </c>
      <c r="E23" s="96">
        <f>'a17'!E23</f>
        <v>0.4069579288025893</v>
      </c>
      <c r="F23" s="96">
        <f>'a18'!I23</f>
        <v>0.22515593222434463</v>
      </c>
      <c r="G23" s="96">
        <f t="shared" si="0"/>
        <v>0.27060643136890583</v>
      </c>
      <c r="H23" s="96">
        <f>'a17'!G23</f>
        <v>0.55258899676375439</v>
      </c>
      <c r="I23" s="96">
        <f>'a18'!M23</f>
        <v>0.58755540307475473</v>
      </c>
      <c r="J23" s="96">
        <f t="shared" si="1"/>
        <v>0.57881380149700468</v>
      </c>
      <c r="K23" s="96">
        <f>'a17'!I23</f>
        <v>0.50404530744336606</v>
      </c>
      <c r="L23" s="96">
        <f>'a18'!Q23</f>
        <v>0.48699534521447246</v>
      </c>
      <c r="M23" s="96">
        <f t="shared" si="2"/>
        <v>0.49125783577169591</v>
      </c>
      <c r="N23" s="96">
        <f>'a17'!K23</f>
        <v>0.55258899676375439</v>
      </c>
      <c r="O23" s="96">
        <f>'a18'!U23</f>
        <v>0.49058070458493286</v>
      </c>
      <c r="P23" s="96">
        <f t="shared" si="3"/>
        <v>0.50608277762963827</v>
      </c>
      <c r="Q23" s="96">
        <f>'a17'!M23</f>
        <v>0.54449838187702304</v>
      </c>
      <c r="R23" s="96">
        <f>'a18'!Y23</f>
        <v>0.57207035958681829</v>
      </c>
      <c r="S23" s="96">
        <f t="shared" si="4"/>
        <v>0.56517736515936945</v>
      </c>
      <c r="T23" s="96">
        <f>'a17'!O23</f>
        <v>0.26941747572815561</v>
      </c>
      <c r="U23" s="96">
        <f>'a18'!AC23</f>
        <v>0.67023502648838784</v>
      </c>
      <c r="V23" s="96">
        <f t="shared" si="5"/>
        <v>0.57003063879832983</v>
      </c>
      <c r="W23" s="96">
        <f>'a17'!Q23</f>
        <v>0.52022653721682888</v>
      </c>
      <c r="X23" s="96">
        <f>'a18'!AG23</f>
        <v>0.46092421910254738</v>
      </c>
      <c r="Y23" s="96">
        <f t="shared" si="6"/>
        <v>0.47574979863111777</v>
      </c>
      <c r="Z23" s="96">
        <f>'a17'!S23</f>
        <v>0.55258899676375439</v>
      </c>
      <c r="AA23" s="96">
        <f>'a18'!AK23</f>
        <v>0.55850162886585197</v>
      </c>
      <c r="AB23" s="96">
        <f t="shared" si="7"/>
        <v>0.55702347084032755</v>
      </c>
      <c r="AC23" s="96">
        <f>'a17'!U23</f>
        <v>0.39077669902912654</v>
      </c>
      <c r="AD23" s="96">
        <f>'a18'!AO23</f>
        <v>0.63784315907250466</v>
      </c>
      <c r="AE23" s="96">
        <f t="shared" si="8"/>
        <v>0.57607654406166009</v>
      </c>
      <c r="AF23" s="96">
        <f>'a17'!W23</f>
        <v>0.31796116504854399</v>
      </c>
      <c r="AG23" s="96">
        <f>'a18'!AS23</f>
        <v>0.4276051035736142</v>
      </c>
      <c r="AH23" s="96">
        <f t="shared" si="9"/>
        <v>0.40019411894234669</v>
      </c>
    </row>
    <row r="24" spans="1:34">
      <c r="A24" s="1">
        <v>2000</v>
      </c>
      <c r="B24" s="96">
        <f>'a17'!C24</f>
        <v>0.27750809061488702</v>
      </c>
      <c r="C24" s="96">
        <f>'a18'!E24</f>
        <v>0.59420068121828029</v>
      </c>
      <c r="D24" s="96">
        <f t="shared" si="10"/>
        <v>0.51502753356743192</v>
      </c>
      <c r="E24" s="96">
        <f>'a17'!E24</f>
        <v>0.39886731391585789</v>
      </c>
      <c r="F24" s="96">
        <f>'a18'!I24</f>
        <v>0.27807089120906997</v>
      </c>
      <c r="G24" s="96">
        <f t="shared" si="0"/>
        <v>0.30826999688576695</v>
      </c>
      <c r="H24" s="96">
        <f>'a17'!G24</f>
        <v>0.53640776699029158</v>
      </c>
      <c r="I24" s="96">
        <f>'a18'!M24</f>
        <v>0.55493172363060905</v>
      </c>
      <c r="J24" s="96">
        <f t="shared" si="1"/>
        <v>0.55030073447052974</v>
      </c>
      <c r="K24" s="96">
        <f>'a17'!I24</f>
        <v>0.45550161812297768</v>
      </c>
      <c r="L24" s="96">
        <f>'a18'!Q24</f>
        <v>0.50963565330811211</v>
      </c>
      <c r="M24" s="96">
        <f t="shared" si="2"/>
        <v>0.49610214451182849</v>
      </c>
      <c r="N24" s="96">
        <f>'a17'!K24</f>
        <v>0.48786407766990325</v>
      </c>
      <c r="O24" s="96">
        <f>'a18'!U24</f>
        <v>0.55401992965277658</v>
      </c>
      <c r="P24" s="96">
        <f t="shared" si="3"/>
        <v>0.53748096665705825</v>
      </c>
      <c r="Q24" s="96">
        <f>'a17'!M24</f>
        <v>0.46359223300970909</v>
      </c>
      <c r="R24" s="96">
        <f>'a18'!Y24</f>
        <v>0.53578405009612473</v>
      </c>
      <c r="S24" s="96">
        <f t="shared" si="4"/>
        <v>0.51773609582452085</v>
      </c>
      <c r="T24" s="96">
        <f>'a17'!O24</f>
        <v>0.21278317152103585</v>
      </c>
      <c r="U24" s="96">
        <f>'a18'!AC24</f>
        <v>0.71783376295829238</v>
      </c>
      <c r="V24" s="96">
        <f t="shared" si="5"/>
        <v>0.59157111509897831</v>
      </c>
      <c r="W24" s="96">
        <f>'a17'!Q24</f>
        <v>0.49595469255663466</v>
      </c>
      <c r="X24" s="96">
        <f>'a18'!AG24</f>
        <v>0.49183248953755032</v>
      </c>
      <c r="Y24" s="96">
        <f t="shared" si="6"/>
        <v>0.49286304029232142</v>
      </c>
      <c r="Z24" s="96">
        <f>'a17'!S24</f>
        <v>0.45550161812297768</v>
      </c>
      <c r="AA24" s="96">
        <f>'a18'!AK24</f>
        <v>0.41765264049354317</v>
      </c>
      <c r="AB24" s="96">
        <f t="shared" si="7"/>
        <v>0.42711488490090177</v>
      </c>
      <c r="AC24" s="96">
        <f>'a17'!U24</f>
        <v>0.31796116504854399</v>
      </c>
      <c r="AD24" s="96">
        <f>'a18'!AO24</f>
        <v>0.6792911497258437</v>
      </c>
      <c r="AE24" s="96">
        <f t="shared" si="8"/>
        <v>0.58895865355651877</v>
      </c>
      <c r="AF24" s="96">
        <f>'a17'!W24</f>
        <v>0.31796116504854399</v>
      </c>
      <c r="AG24" s="96">
        <f>'a18'!AS24</f>
        <v>0.42058892618486832</v>
      </c>
      <c r="AH24" s="96">
        <f t="shared" si="9"/>
        <v>0.39493198590078726</v>
      </c>
    </row>
    <row r="25" spans="1:34">
      <c r="A25" s="1">
        <v>2001</v>
      </c>
      <c r="B25" s="96">
        <f>'a17'!C25</f>
        <v>0.26941747572815561</v>
      </c>
      <c r="C25" s="96">
        <f>'a18'!E25</f>
        <v>0.60687307209663155</v>
      </c>
      <c r="D25" s="96">
        <f t="shared" si="10"/>
        <v>0.52250917300451261</v>
      </c>
      <c r="E25" s="96">
        <f>'a17'!E25</f>
        <v>0.49595469255663466</v>
      </c>
      <c r="F25" s="96">
        <f>'a18'!I25</f>
        <v>0.37773460922673691</v>
      </c>
      <c r="G25" s="96">
        <f t="shared" si="0"/>
        <v>0.40728963005921137</v>
      </c>
      <c r="H25" s="96">
        <f>'a17'!G25</f>
        <v>0.60113268608414228</v>
      </c>
      <c r="I25" s="96">
        <f>'a18'!M25</f>
        <v>0.5925934511556602</v>
      </c>
      <c r="J25" s="96">
        <f t="shared" si="1"/>
        <v>0.59472825988778066</v>
      </c>
      <c r="K25" s="96">
        <f>'a17'!I25</f>
        <v>0.43122977346278346</v>
      </c>
      <c r="L25" s="96">
        <f>'a18'!Q25</f>
        <v>0.50073407142283122</v>
      </c>
      <c r="M25" s="96">
        <f t="shared" si="2"/>
        <v>0.48335799693281928</v>
      </c>
      <c r="N25" s="96">
        <f>'a17'!K25</f>
        <v>0.49595469255663466</v>
      </c>
      <c r="O25" s="96">
        <f>'a18'!U25</f>
        <v>0.55896525292237698</v>
      </c>
      <c r="P25" s="96">
        <f t="shared" si="3"/>
        <v>0.54321261283094135</v>
      </c>
      <c r="Q25" s="96">
        <f>'a17'!M25</f>
        <v>0.43122977346278346</v>
      </c>
      <c r="R25" s="96">
        <f>'a18'!Y25</f>
        <v>0.5697213310337581</v>
      </c>
      <c r="S25" s="96">
        <f t="shared" si="4"/>
        <v>0.5350984416410145</v>
      </c>
      <c r="T25" s="96">
        <f>'a17'!O25</f>
        <v>0.24514563106796142</v>
      </c>
      <c r="U25" s="96">
        <f>'a18'!AC25</f>
        <v>0.72007461256483007</v>
      </c>
      <c r="V25" s="96">
        <f t="shared" si="5"/>
        <v>0.60134236719061285</v>
      </c>
      <c r="W25" s="96">
        <f>'a17'!Q25</f>
        <v>0.48786407766990325</v>
      </c>
      <c r="X25" s="96">
        <f>'a18'!AG25</f>
        <v>0.56428147543719753</v>
      </c>
      <c r="Y25" s="96">
        <f t="shared" si="6"/>
        <v>0.54517712599537393</v>
      </c>
      <c r="Z25" s="96">
        <f>'a17'!S25</f>
        <v>0.44741100323624627</v>
      </c>
      <c r="AA25" s="96">
        <f>'a18'!AK25</f>
        <v>0.52712973437432387</v>
      </c>
      <c r="AB25" s="96">
        <f t="shared" si="7"/>
        <v>0.50720005158980441</v>
      </c>
      <c r="AC25" s="96">
        <f>'a17'!U25</f>
        <v>0.32605177993527534</v>
      </c>
      <c r="AD25" s="96">
        <f>'a18'!AO25</f>
        <v>0.69953606686077074</v>
      </c>
      <c r="AE25" s="96">
        <f t="shared" ref="AE25:AE30" si="11">0.25*AC25+0.75*AD25</f>
        <v>0.60616499512939681</v>
      </c>
      <c r="AF25" s="96">
        <f>'a17'!W25</f>
        <v>0.18851132686084165</v>
      </c>
      <c r="AG25" s="96">
        <f>'a18'!AS25</f>
        <v>0.36931210553319843</v>
      </c>
      <c r="AH25" s="96">
        <f t="shared" ref="AH25:AH30" si="12">0.25*AF25+0.75*AG25</f>
        <v>0.32411191086510921</v>
      </c>
    </row>
    <row r="26" spans="1:34">
      <c r="A26" s="1">
        <v>2002</v>
      </c>
      <c r="B26" s="96">
        <f>'a17'!C26</f>
        <v>0.26941747572815561</v>
      </c>
      <c r="C26" s="96">
        <f>'a18'!E26</f>
        <v>0.58733904518170976</v>
      </c>
      <c r="D26" s="96">
        <f t="shared" ref="D26:D31" si="13">0.25*B26+0.75*C26</f>
        <v>0.50785865281832121</v>
      </c>
      <c r="E26" s="96">
        <f>'a17'!E26</f>
        <v>0.37459546925566373</v>
      </c>
      <c r="F26" s="96">
        <f>'a18'!I26</f>
        <v>0.27213650328554922</v>
      </c>
      <c r="G26" s="96">
        <f t="shared" ref="G26:G31" si="14">0.25*E26+0.75*F26</f>
        <v>0.29775124477807785</v>
      </c>
      <c r="H26" s="96">
        <f>'a17'!G26</f>
        <v>0.53640776699029158</v>
      </c>
      <c r="I26" s="96">
        <f>'a18'!M26</f>
        <v>0.6683805302622875</v>
      </c>
      <c r="J26" s="96">
        <f t="shared" ref="J26:J31" si="15">0.25*H26+0.75*I26</f>
        <v>0.6353873394442886</v>
      </c>
      <c r="K26" s="96">
        <f>'a17'!I26</f>
        <v>0.39886731391585789</v>
      </c>
      <c r="L26" s="96">
        <f>'a18'!Q26</f>
        <v>0.48951436925492531</v>
      </c>
      <c r="M26" s="96">
        <f t="shared" ref="M26:M31" si="16">0.25*K26+0.75*L26</f>
        <v>0.46685260542015844</v>
      </c>
      <c r="N26" s="96">
        <f>'a17'!K26</f>
        <v>0.48786407766990325</v>
      </c>
      <c r="O26" s="96">
        <f>'a18'!U26</f>
        <v>0.46628680402302047</v>
      </c>
      <c r="P26" s="96">
        <f t="shared" ref="P26:P31" si="17">0.25*N26+0.75*O26</f>
        <v>0.4716811224347412</v>
      </c>
      <c r="Q26" s="96">
        <f>'a17'!M26</f>
        <v>0.4069579288025893</v>
      </c>
      <c r="R26" s="96">
        <f>'a18'!Y26</f>
        <v>0.56732594007504522</v>
      </c>
      <c r="S26" s="96">
        <f t="shared" ref="S26:S31" si="18">0.25*Q26+0.75*R26</f>
        <v>0.52723393725693124</v>
      </c>
      <c r="T26" s="96">
        <f>'a17'!O26</f>
        <v>0.2532362459546928</v>
      </c>
      <c r="U26" s="96">
        <f>'a18'!AC26</f>
        <v>0.67490217532407315</v>
      </c>
      <c r="V26" s="96">
        <f t="shared" ref="V26:V31" si="19">0.25*T26+0.75*U26</f>
        <v>0.56948569298172813</v>
      </c>
      <c r="W26" s="96">
        <f>'a17'!Q26</f>
        <v>0.37459546925566373</v>
      </c>
      <c r="X26" s="96">
        <f>'a18'!AG26</f>
        <v>0.51676000964338031</v>
      </c>
      <c r="Y26" s="96">
        <f t="shared" ref="Y26:Y31" si="20">0.25*W26+0.75*X26</f>
        <v>0.48121887454645113</v>
      </c>
      <c r="Z26" s="96">
        <f>'a17'!S26</f>
        <v>0.44741100323624627</v>
      </c>
      <c r="AA26" s="96">
        <f>'a18'!AK26</f>
        <v>0.51790361564947562</v>
      </c>
      <c r="AB26" s="96">
        <f t="shared" ref="AB26:AB31" si="21">0.25*Z26+0.75*AA26</f>
        <v>0.50028046254616831</v>
      </c>
      <c r="AC26" s="96">
        <f>'a17'!U26</f>
        <v>0.43122977346278346</v>
      </c>
      <c r="AD26" s="96">
        <f>'a18'!AO26</f>
        <v>0.76195531900425917</v>
      </c>
      <c r="AE26" s="96">
        <f t="shared" si="11"/>
        <v>0.67927393261889035</v>
      </c>
      <c r="AF26" s="96">
        <f>'a17'!W26</f>
        <v>8.3333333333333537E-2</v>
      </c>
      <c r="AG26" s="96">
        <f>'a18'!AS26</f>
        <v>0.34508002151215611</v>
      </c>
      <c r="AH26" s="96">
        <f t="shared" si="12"/>
        <v>0.27964334946745045</v>
      </c>
    </row>
    <row r="27" spans="1:34">
      <c r="A27" s="1">
        <v>2003</v>
      </c>
      <c r="B27" s="96">
        <f>'a17'!C27</f>
        <v>0.28559870550161837</v>
      </c>
      <c r="C27" s="96">
        <f>'a18'!E27</f>
        <v>0.58696814593648972</v>
      </c>
      <c r="D27" s="96">
        <f t="shared" si="13"/>
        <v>0.51162578582777185</v>
      </c>
      <c r="E27" s="96">
        <f>'a17'!E27</f>
        <v>0.44741100323624627</v>
      </c>
      <c r="F27" s="96">
        <f>'a18'!I27</f>
        <v>0.29179416328221092</v>
      </c>
      <c r="G27" s="96">
        <f t="shared" si="14"/>
        <v>0.33069837327071971</v>
      </c>
      <c r="H27" s="96">
        <f>'a17'!G27</f>
        <v>0.68203883495145623</v>
      </c>
      <c r="I27" s="96">
        <f>'a18'!M27</f>
        <v>0.70897854347866418</v>
      </c>
      <c r="J27" s="96">
        <f t="shared" si="15"/>
        <v>0.70224361634686228</v>
      </c>
      <c r="K27" s="96">
        <f>'a17'!I27</f>
        <v>0.45550161812297768</v>
      </c>
      <c r="L27" s="96">
        <f>'a18'!Q27</f>
        <v>0.42405065247358886</v>
      </c>
      <c r="M27" s="96">
        <f t="shared" si="16"/>
        <v>0.43191339388593608</v>
      </c>
      <c r="N27" s="96">
        <f>'a17'!K27</f>
        <v>0.43932038834951487</v>
      </c>
      <c r="O27" s="96">
        <f>'a18'!U27</f>
        <v>0.41190370219263289</v>
      </c>
      <c r="P27" s="96">
        <f t="shared" si="17"/>
        <v>0.41875787373185341</v>
      </c>
      <c r="Q27" s="96">
        <f>'a17'!M27</f>
        <v>0.45550161812297768</v>
      </c>
      <c r="R27" s="96">
        <f>'a18'!Y27</f>
        <v>0.5874781323986672</v>
      </c>
      <c r="S27" s="96">
        <f t="shared" si="18"/>
        <v>0.55448400382974483</v>
      </c>
      <c r="T27" s="96">
        <f>'a17'!O27</f>
        <v>0.24514563106796142</v>
      </c>
      <c r="U27" s="96">
        <f>'a18'!AC27</f>
        <v>0.69680068492727287</v>
      </c>
      <c r="V27" s="96">
        <f t="shared" si="19"/>
        <v>0.58388692146244503</v>
      </c>
      <c r="W27" s="96">
        <f>'a17'!Q27</f>
        <v>0.45550161812297768</v>
      </c>
      <c r="X27" s="96">
        <f>'a18'!AG27</f>
        <v>0.52420890281821608</v>
      </c>
      <c r="Y27" s="96">
        <f t="shared" si="20"/>
        <v>0.5070320816444065</v>
      </c>
      <c r="Z27" s="96">
        <f>'a17'!S27</f>
        <v>0.38268608414239513</v>
      </c>
      <c r="AA27" s="96">
        <f>'a18'!AK27</f>
        <v>0.52882968924824902</v>
      </c>
      <c r="AB27" s="96">
        <f t="shared" si="21"/>
        <v>0.49229378797178552</v>
      </c>
      <c r="AC27" s="96">
        <f>'a17'!U27</f>
        <v>0.32605177993527534</v>
      </c>
      <c r="AD27" s="96">
        <f>'a18'!AO27</f>
        <v>0.64963466424345828</v>
      </c>
      <c r="AE27" s="96">
        <f t="shared" si="11"/>
        <v>0.56873894316641249</v>
      </c>
      <c r="AF27" s="96">
        <f>'a17'!W27</f>
        <v>0.22087378640776725</v>
      </c>
      <c r="AG27" s="96">
        <f>'a18'!AS27</f>
        <v>0.34321007115083829</v>
      </c>
      <c r="AH27" s="96">
        <f t="shared" si="12"/>
        <v>0.31262599996507051</v>
      </c>
    </row>
    <row r="28" spans="1:34">
      <c r="A28" s="1">
        <v>2004</v>
      </c>
      <c r="B28" s="96">
        <f>'a17'!C28</f>
        <v>0.23705501618123004</v>
      </c>
      <c r="C28" s="96">
        <f>'a18'!E28</f>
        <v>0.56913407389549286</v>
      </c>
      <c r="D28" s="96">
        <f t="shared" si="13"/>
        <v>0.48611430946692713</v>
      </c>
      <c r="E28" s="96">
        <f>'a17'!E28</f>
        <v>0.42313915857605211</v>
      </c>
      <c r="F28" s="96">
        <f>'a18'!I28</f>
        <v>0.26039136052024792</v>
      </c>
      <c r="G28" s="96">
        <f t="shared" si="14"/>
        <v>0.30107831003419894</v>
      </c>
      <c r="H28" s="96">
        <f>'a17'!G28</f>
        <v>0.68203883495145623</v>
      </c>
      <c r="I28" s="96">
        <f>'a18'!M28</f>
        <v>0.73087705308186357</v>
      </c>
      <c r="J28" s="96">
        <f t="shared" si="15"/>
        <v>0.71866749854926171</v>
      </c>
      <c r="K28" s="96">
        <f>'a17'!I28</f>
        <v>0.47977346278317184</v>
      </c>
      <c r="L28" s="96">
        <f>'a18'!Q28</f>
        <v>0.46515865215214286</v>
      </c>
      <c r="M28" s="96">
        <f t="shared" si="16"/>
        <v>0.46881235480990008</v>
      </c>
      <c r="N28" s="96">
        <f>'a17'!K28</f>
        <v>0.43122977346278346</v>
      </c>
      <c r="O28" s="96">
        <f>'a18'!U28</f>
        <v>0.44808183273680369</v>
      </c>
      <c r="P28" s="96">
        <f t="shared" si="17"/>
        <v>0.44386881791829863</v>
      </c>
      <c r="Q28" s="96">
        <f>'a17'!M28</f>
        <v>0.42313915857605211</v>
      </c>
      <c r="R28" s="96">
        <f>'a18'!Y28</f>
        <v>0.64674474095778556</v>
      </c>
      <c r="S28" s="96">
        <f t="shared" si="18"/>
        <v>0.59084334536235217</v>
      </c>
      <c r="T28" s="96">
        <f>'a17'!O28</f>
        <v>0.15614886731391608</v>
      </c>
      <c r="U28" s="96">
        <f>'a18'!AC28</f>
        <v>0.60713579239532911</v>
      </c>
      <c r="V28" s="96">
        <f t="shared" si="19"/>
        <v>0.49438906112497583</v>
      </c>
      <c r="W28" s="96">
        <f>'a17'!Q28</f>
        <v>0.43932038834951487</v>
      </c>
      <c r="X28" s="96">
        <f>'a18'!AG28</f>
        <v>0.55874889502933189</v>
      </c>
      <c r="Y28" s="96">
        <f t="shared" si="20"/>
        <v>0.52889176835937757</v>
      </c>
      <c r="Z28" s="96">
        <f>'a17'!S28</f>
        <v>0.35841423948220091</v>
      </c>
      <c r="AA28" s="96">
        <f>'a18'!AK28</f>
        <v>0.41524179539961309</v>
      </c>
      <c r="AB28" s="96">
        <f t="shared" si="21"/>
        <v>0.40103490642026007</v>
      </c>
      <c r="AC28" s="96">
        <f>'a17'!U28</f>
        <v>0.33414239482200675</v>
      </c>
      <c r="AD28" s="96">
        <f>'a18'!AO28</f>
        <v>0.63750316809771967</v>
      </c>
      <c r="AE28" s="96">
        <f t="shared" si="11"/>
        <v>0.56166297477879146</v>
      </c>
      <c r="AF28" s="96">
        <f>'a17'!W28</f>
        <v>0.18851132686084165</v>
      </c>
      <c r="AG28" s="96">
        <f>'a18'!AS28</f>
        <v>0.37002299575320347</v>
      </c>
      <c r="AH28" s="96">
        <f t="shared" si="12"/>
        <v>0.32464507853011298</v>
      </c>
    </row>
    <row r="29" spans="1:34">
      <c r="A29" s="1">
        <v>2005</v>
      </c>
      <c r="B29" s="96">
        <f>'a17'!C29</f>
        <v>0.27750809061488702</v>
      </c>
      <c r="C29" s="96">
        <f>'a18'!E29</f>
        <v>0.57843746329642876</v>
      </c>
      <c r="D29" s="96">
        <f t="shared" si="13"/>
        <v>0.50320512012604324</v>
      </c>
      <c r="E29" s="96">
        <f>'a17'!E29</f>
        <v>0.39886731391585789</v>
      </c>
      <c r="F29" s="96">
        <f>'a18'!I29</f>
        <v>0.40263122106213167</v>
      </c>
      <c r="G29" s="96">
        <f t="shared" si="14"/>
        <v>0.40169024427556321</v>
      </c>
      <c r="H29" s="96">
        <f>'a17'!G29</f>
        <v>0.76294498381877018</v>
      </c>
      <c r="I29" s="96">
        <f>'a18'!M29</f>
        <v>0.82440547941818276</v>
      </c>
      <c r="J29" s="96">
        <f t="shared" si="15"/>
        <v>0.80904035551832953</v>
      </c>
      <c r="K29" s="96">
        <f>'a17'!I29</f>
        <v>0.47168284789644044</v>
      </c>
      <c r="L29" s="96">
        <f>'a18'!Q29</f>
        <v>0.56316877770153728</v>
      </c>
      <c r="M29" s="96">
        <f t="shared" si="16"/>
        <v>0.54029729525026304</v>
      </c>
      <c r="N29" s="96">
        <f>'a17'!K29</f>
        <v>0.47168284789644044</v>
      </c>
      <c r="O29" s="96">
        <f>'a18'!U29</f>
        <v>0.41678720892136312</v>
      </c>
      <c r="P29" s="96">
        <f t="shared" si="17"/>
        <v>0.43051111866513248</v>
      </c>
      <c r="Q29" s="96">
        <f>'a17'!M29</f>
        <v>0.44741100323624627</v>
      </c>
      <c r="R29" s="96">
        <f>'a18'!Y29</f>
        <v>0.57231762575029821</v>
      </c>
      <c r="S29" s="96">
        <f t="shared" si="18"/>
        <v>0.5410909701217852</v>
      </c>
      <c r="T29" s="96">
        <f>'a17'!O29</f>
        <v>0.24514563106796142</v>
      </c>
      <c r="U29" s="96">
        <f>'a18'!AC29</f>
        <v>0.63328418918334173</v>
      </c>
      <c r="V29" s="96">
        <f t="shared" si="19"/>
        <v>0.53624954965449667</v>
      </c>
      <c r="W29" s="96">
        <f>'a17'!Q29</f>
        <v>0.43122977346278346</v>
      </c>
      <c r="X29" s="96">
        <f>'a18'!AG29</f>
        <v>0.51079471344942473</v>
      </c>
      <c r="Y29" s="96">
        <f t="shared" si="20"/>
        <v>0.49090347845276444</v>
      </c>
      <c r="Z29" s="96">
        <f>'a17'!S29</f>
        <v>0.21278317152103585</v>
      </c>
      <c r="AA29" s="96">
        <f>'a18'!AK29</f>
        <v>0.26002046127502804</v>
      </c>
      <c r="AB29" s="96">
        <f t="shared" si="21"/>
        <v>0.24821113883652998</v>
      </c>
      <c r="AC29" s="96">
        <f>'a17'!U29</f>
        <v>0.39077669902912654</v>
      </c>
      <c r="AD29" s="96">
        <f>'a18'!AO29</f>
        <v>0.76152260321816911</v>
      </c>
      <c r="AE29" s="96">
        <f t="shared" si="11"/>
        <v>0.66883612717090846</v>
      </c>
      <c r="AF29" s="96">
        <f>'a17'!W29</f>
        <v>0.21278317152103585</v>
      </c>
      <c r="AG29" s="96">
        <f>'a18'!AS29</f>
        <v>0.42593605697012399</v>
      </c>
      <c r="AH29" s="96">
        <f t="shared" si="12"/>
        <v>0.37264783560785192</v>
      </c>
    </row>
    <row r="30" spans="1:34">
      <c r="A30" s="1">
        <v>2006</v>
      </c>
      <c r="B30" s="96">
        <f>'a17'!C30</f>
        <v>0.28559870550161837</v>
      </c>
      <c r="C30" s="96">
        <f>'a18'!E30</f>
        <v>0.58363005272950941</v>
      </c>
      <c r="D30" s="96">
        <f t="shared" si="13"/>
        <v>0.50912221592253659</v>
      </c>
      <c r="E30" s="96">
        <f>'a17'!E30</f>
        <v>0.43122977346278346</v>
      </c>
      <c r="F30" s="96">
        <f>'a18'!I30</f>
        <v>0.51683728031946785</v>
      </c>
      <c r="G30" s="96">
        <f t="shared" si="14"/>
        <v>0.49543540360529675</v>
      </c>
      <c r="H30" s="96">
        <f>'a17'!G30</f>
        <v>0.67394822006472488</v>
      </c>
      <c r="I30" s="96">
        <f>'a18'!M30</f>
        <v>0.78150480005439849</v>
      </c>
      <c r="J30" s="96">
        <f t="shared" si="15"/>
        <v>0.75461565505698003</v>
      </c>
      <c r="K30" s="96">
        <f>'a17'!I30</f>
        <v>0.46359223300970909</v>
      </c>
      <c r="L30" s="96">
        <f>'a18'!Q30</f>
        <v>0.5471428394809883</v>
      </c>
      <c r="M30" s="96">
        <f t="shared" si="16"/>
        <v>0.52625518786316849</v>
      </c>
      <c r="N30" s="96">
        <f>'a17'!K30</f>
        <v>0.53640776699029158</v>
      </c>
      <c r="O30" s="96">
        <f>'a18'!U30</f>
        <v>0.53647948618091224</v>
      </c>
      <c r="P30" s="96">
        <f t="shared" si="17"/>
        <v>0.5364615563832571</v>
      </c>
      <c r="Q30" s="96">
        <f>'a17'!M30</f>
        <v>0.47168284789644044</v>
      </c>
      <c r="R30" s="96">
        <f>'a18'!Y30</f>
        <v>0.65002101762389575</v>
      </c>
      <c r="S30" s="96">
        <f t="shared" si="18"/>
        <v>0.60543647519203192</v>
      </c>
      <c r="T30" s="96">
        <f>'a17'!O30</f>
        <v>0.2613268608414242</v>
      </c>
      <c r="U30" s="96">
        <f>'a18'!AC30</f>
        <v>0.56744957315678535</v>
      </c>
      <c r="V30" s="96">
        <f t="shared" si="19"/>
        <v>0.49091889507794506</v>
      </c>
      <c r="W30" s="96">
        <f>'a17'!Q30</f>
        <v>0.34223300970873816</v>
      </c>
      <c r="X30" s="96">
        <f>'a18'!AG30</f>
        <v>0.51506005476945527</v>
      </c>
      <c r="Y30" s="96">
        <f t="shared" si="20"/>
        <v>0.47185329350427596</v>
      </c>
      <c r="Z30" s="96">
        <f>'a17'!S30</f>
        <v>0.22087378640776725</v>
      </c>
      <c r="AA30" s="96">
        <f>'a18'!AK30</f>
        <v>0.36711761833231338</v>
      </c>
      <c r="AB30" s="96">
        <f t="shared" si="21"/>
        <v>0.33055666035117687</v>
      </c>
      <c r="AC30" s="96">
        <f>'a17'!U30</f>
        <v>0.30177993527508118</v>
      </c>
      <c r="AD30" s="96">
        <f>'a18'!AO30</f>
        <v>0.80419147055369078</v>
      </c>
      <c r="AE30" s="96">
        <f t="shared" si="11"/>
        <v>0.67858858673403843</v>
      </c>
      <c r="AF30" s="96">
        <f>'a17'!W30</f>
        <v>0.2532362459546928</v>
      </c>
      <c r="AG30" s="96">
        <f>'a18'!AS30</f>
        <v>0.41420636834004049</v>
      </c>
      <c r="AH30" s="96">
        <f t="shared" si="12"/>
        <v>0.37396383774370356</v>
      </c>
    </row>
    <row r="31" spans="1:34">
      <c r="A31" s="1">
        <v>2007</v>
      </c>
      <c r="B31" s="96">
        <f>'a17'!C31</f>
        <v>0.28559870550161837</v>
      </c>
      <c r="C31" s="96">
        <f>'a18'!E31</f>
        <v>0.60480221797748634</v>
      </c>
      <c r="D31" s="96">
        <f t="shared" si="13"/>
        <v>0.52500133985851938</v>
      </c>
      <c r="E31" s="96">
        <f>'a17'!E31</f>
        <v>0.44741100323624627</v>
      </c>
      <c r="F31" s="96">
        <f>'a18'!I31</f>
        <v>0.60727487961228666</v>
      </c>
      <c r="G31" s="96">
        <f t="shared" si="14"/>
        <v>0.56730891051827659</v>
      </c>
      <c r="H31" s="96">
        <f>'a17'!G31</f>
        <v>0.80339805825242716</v>
      </c>
      <c r="I31" s="96">
        <f>'a18'!M31</f>
        <v>0.79283268116882721</v>
      </c>
      <c r="J31" s="96">
        <f t="shared" si="15"/>
        <v>0.79547402543972723</v>
      </c>
      <c r="K31" s="96">
        <f>'a17'!I31</f>
        <v>0.49595469255663466</v>
      </c>
      <c r="L31" s="96">
        <f>'a18'!Q31</f>
        <v>0.54715829361620583</v>
      </c>
      <c r="M31" s="96">
        <f t="shared" si="16"/>
        <v>0.53435739335131305</v>
      </c>
      <c r="N31" s="96">
        <f>'a17'!K31</f>
        <v>0.55258899676375439</v>
      </c>
      <c r="O31" s="96">
        <f>'a18'!U31</f>
        <v>0.5363403989639548</v>
      </c>
      <c r="P31" s="96">
        <f t="shared" si="17"/>
        <v>0.54040254841390467</v>
      </c>
      <c r="Q31" s="96">
        <f>'a17'!M31</f>
        <v>0.46359223300970909</v>
      </c>
      <c r="R31" s="96">
        <f>'a18'!Y31</f>
        <v>0.60585309917227637</v>
      </c>
      <c r="S31" s="96">
        <f t="shared" si="18"/>
        <v>0.57028788263163455</v>
      </c>
      <c r="T31" s="96">
        <f>'a17'!O31</f>
        <v>0.2613268608414242</v>
      </c>
      <c r="U31" s="96">
        <f>'a18'!AC31</f>
        <v>0.59450976392263044</v>
      </c>
      <c r="V31" s="96">
        <f t="shared" si="19"/>
        <v>0.51121403815232891</v>
      </c>
      <c r="W31" s="96">
        <f>'a17'!Q31</f>
        <v>0.30987055016181259</v>
      </c>
      <c r="X31" s="96">
        <f>'a18'!AG31</f>
        <v>0.54258386959182525</v>
      </c>
      <c r="Y31" s="96">
        <f t="shared" si="20"/>
        <v>0.4844055397343221</v>
      </c>
      <c r="Z31" s="96">
        <f>'a17'!S31</f>
        <v>0.18851132686084165</v>
      </c>
      <c r="AA31" s="96">
        <f>'a18'!AK31</f>
        <v>0.46855856189999329</v>
      </c>
      <c r="AB31" s="96">
        <f t="shared" si="21"/>
        <v>0.39854675314020538</v>
      </c>
      <c r="AC31" s="96">
        <f>'a17'!U31</f>
        <v>0.26941747572815561</v>
      </c>
      <c r="AD31" s="96">
        <f>'a18'!AO31</f>
        <v>0.80709684797458114</v>
      </c>
      <c r="AE31" s="96">
        <f t="shared" ref="AE31:AE36" si="22">0.25*AC31+0.75*AD31</f>
        <v>0.67267700491297477</v>
      </c>
      <c r="AF31" s="96">
        <f>'a17'!W31</f>
        <v>0.30177993527508118</v>
      </c>
      <c r="AG31" s="96">
        <f>'a18'!AS31</f>
        <v>0.54338748462313546</v>
      </c>
      <c r="AH31" s="96">
        <f t="shared" ref="AH31:AH36" si="23">0.25*AF31+0.75*AG31</f>
        <v>0.48298559728612189</v>
      </c>
    </row>
    <row r="32" spans="1:34">
      <c r="A32" s="1">
        <v>2008</v>
      </c>
      <c r="B32" s="96">
        <f>'a17'!C32</f>
        <v>0.30177993527508118</v>
      </c>
      <c r="C32" s="96">
        <f>'a18'!E32</f>
        <v>0.58984261508694502</v>
      </c>
      <c r="D32" s="96">
        <f t="shared" ref="D32:D38" si="24">0.25*B32+0.75*C32</f>
        <v>0.51782694513397909</v>
      </c>
      <c r="E32" s="96">
        <f>'a17'!E32</f>
        <v>0.4069579288025893</v>
      </c>
      <c r="F32" s="96">
        <f>'a18'!I32</f>
        <v>0.50926475406289196</v>
      </c>
      <c r="G32" s="96">
        <f t="shared" ref="G32:G37" si="25">0.25*E32+0.75*F32</f>
        <v>0.48368804774781626</v>
      </c>
      <c r="H32" s="96">
        <f>'a17'!G32</f>
        <v>0.71440129449838186</v>
      </c>
      <c r="I32" s="96">
        <f>'a18'!M32</f>
        <v>0.69837700671945802</v>
      </c>
      <c r="J32" s="96">
        <f t="shared" ref="J32:J37" si="26">0.25*H32+0.75*I32</f>
        <v>0.70238307866418892</v>
      </c>
      <c r="K32" s="96">
        <f>'a17'!I32</f>
        <v>0.46359223300970909</v>
      </c>
      <c r="L32" s="96">
        <f>'a18'!Q32</f>
        <v>0.49294518727321052</v>
      </c>
      <c r="M32" s="96">
        <f t="shared" ref="M32:M37" si="27">0.25*K32+0.75*L32</f>
        <v>0.48560694870733517</v>
      </c>
      <c r="N32" s="96">
        <f>'a17'!K32</f>
        <v>0.58495145631067957</v>
      </c>
      <c r="O32" s="96">
        <f>'a18'!U32</f>
        <v>0.5204844562307982</v>
      </c>
      <c r="P32" s="96">
        <f t="shared" ref="P32:P37" si="28">0.25*N32+0.75*O32</f>
        <v>0.53660120625076857</v>
      </c>
      <c r="Q32" s="96">
        <f>'a17'!M32</f>
        <v>0.47168284789644044</v>
      </c>
      <c r="R32" s="96">
        <f>'a18'!Y32</f>
        <v>0.55568897625626668</v>
      </c>
      <c r="S32" s="96">
        <f t="shared" ref="S32:S37" si="29">0.25*Q32+0.75*R32</f>
        <v>0.53468744416631009</v>
      </c>
      <c r="T32" s="96">
        <f>'a17'!O32</f>
        <v>0.2613268608414242</v>
      </c>
      <c r="U32" s="96">
        <f>'a18'!AC32</f>
        <v>0.60129412928311365</v>
      </c>
      <c r="V32" s="96">
        <f t="shared" ref="V32:V37" si="30">0.25*T32+0.75*U32</f>
        <v>0.51630231217269129</v>
      </c>
      <c r="W32" s="96">
        <f>'a17'!Q32</f>
        <v>0.37459546925566373</v>
      </c>
      <c r="X32" s="96">
        <f>'a18'!AG32</f>
        <v>0.57877745427121385</v>
      </c>
      <c r="Y32" s="96">
        <f t="shared" ref="Y32:Y37" si="31">0.25*W32+0.75*X32</f>
        <v>0.52773195801732631</v>
      </c>
      <c r="Z32" s="96">
        <f>'a17'!S32</f>
        <v>0.35032362459546956</v>
      </c>
      <c r="AA32" s="96">
        <f>'a18'!AK32</f>
        <v>0.56391057619197738</v>
      </c>
      <c r="AB32" s="96">
        <f t="shared" ref="AB32:AB37" si="32">0.25*Z32+0.75*AA32</f>
        <v>0.51051383829285046</v>
      </c>
      <c r="AC32" s="96">
        <f>'a17'!U32</f>
        <v>0.34223300970873816</v>
      </c>
      <c r="AD32" s="96">
        <f>'a18'!AO32</f>
        <v>0.80043611569583795</v>
      </c>
      <c r="AE32" s="96">
        <f t="shared" si="22"/>
        <v>0.68588533919906292</v>
      </c>
      <c r="AF32" s="96">
        <f>'a17'!W32</f>
        <v>0.32605177993527534</v>
      </c>
      <c r="AG32" s="96">
        <f>'a18'!AS32</f>
        <v>0.48293090765226959</v>
      </c>
      <c r="AH32" s="96">
        <f t="shared" si="23"/>
        <v>0.44371112572302102</v>
      </c>
    </row>
    <row r="33" spans="1:34">
      <c r="A33" s="1">
        <v>2009</v>
      </c>
      <c r="B33" s="96">
        <f>'a17'!C33</f>
        <v>0.29368932038834977</v>
      </c>
      <c r="C33" s="96">
        <f>'a18'!E33</f>
        <v>0.56520872355024765</v>
      </c>
      <c r="D33" s="96">
        <f t="shared" si="24"/>
        <v>0.49732887275977317</v>
      </c>
      <c r="E33" s="96">
        <f>'a17'!E33</f>
        <v>0.4150485436893207</v>
      </c>
      <c r="F33" s="96">
        <f>'a18'!I33</f>
        <v>0.5009504293158763</v>
      </c>
      <c r="G33" s="96">
        <f t="shared" si="25"/>
        <v>0.47947495790923744</v>
      </c>
      <c r="H33" s="96">
        <f>'a17'!G33</f>
        <v>0.78721682847896435</v>
      </c>
      <c r="I33" s="96">
        <f>'a18'!M33</f>
        <v>0.77618857753957804</v>
      </c>
      <c r="J33" s="96">
        <f t="shared" si="26"/>
        <v>0.77894564027442459</v>
      </c>
      <c r="K33" s="96">
        <f>'a17'!I33</f>
        <v>0.36650485436893232</v>
      </c>
      <c r="L33" s="96">
        <f>'a18'!Q33</f>
        <v>0.4990804789545587</v>
      </c>
      <c r="M33" s="96">
        <f t="shared" si="27"/>
        <v>0.46593657280815215</v>
      </c>
      <c r="N33" s="96">
        <f>'a17'!K33</f>
        <v>0.52022653721682888</v>
      </c>
      <c r="O33" s="96">
        <f>'a18'!U33</f>
        <v>0.54029665757963508</v>
      </c>
      <c r="P33" s="96">
        <f t="shared" si="28"/>
        <v>0.53527912748893347</v>
      </c>
      <c r="Q33" s="96">
        <f>'a17'!M33</f>
        <v>0.52831715210356023</v>
      </c>
      <c r="R33" s="96">
        <f>'a18'!Y33</f>
        <v>0.60066050973919594</v>
      </c>
      <c r="S33" s="96">
        <f t="shared" si="29"/>
        <v>0.58257467033028698</v>
      </c>
      <c r="T33" s="96">
        <f>'a17'!O33</f>
        <v>0.2613268608414242</v>
      </c>
      <c r="U33" s="96">
        <f>'a18'!AC33</f>
        <v>0.58214645574862922</v>
      </c>
      <c r="V33" s="96">
        <f t="shared" si="30"/>
        <v>0.50194155702182797</v>
      </c>
      <c r="W33" s="96">
        <f>'a17'!Q33</f>
        <v>0.47168284789644044</v>
      </c>
      <c r="X33" s="96">
        <f>'a18'!AG33</f>
        <v>0.5800137850886139</v>
      </c>
      <c r="Y33" s="96">
        <f t="shared" si="31"/>
        <v>0.55293105079057059</v>
      </c>
      <c r="Z33" s="96">
        <f>'a17'!S33</f>
        <v>0.28559870550161837</v>
      </c>
      <c r="AA33" s="96">
        <f>'a18'!AK33</f>
        <v>0.53022056141782425</v>
      </c>
      <c r="AB33" s="96">
        <f t="shared" si="32"/>
        <v>0.46906509743877278</v>
      </c>
      <c r="AC33" s="96">
        <f>'a17'!U33</f>
        <v>0.2532362459546928</v>
      </c>
      <c r="AD33" s="96">
        <f>'a18'!AO33</f>
        <v>0.66513516186661226</v>
      </c>
      <c r="AE33" s="96">
        <f t="shared" si="22"/>
        <v>0.56216043288863238</v>
      </c>
      <c r="AF33" s="96">
        <f>'a17'!W33</f>
        <v>0.24514563106796142</v>
      </c>
      <c r="AG33" s="96">
        <f>'a18'!AS33</f>
        <v>0.39385327225859096</v>
      </c>
      <c r="AH33" s="96">
        <f t="shared" si="23"/>
        <v>0.35667636196093355</v>
      </c>
    </row>
    <row r="34" spans="1:34">
      <c r="A34" s="1">
        <v>2010</v>
      </c>
      <c r="B34" s="96">
        <f>'a17'!C34</f>
        <v>0.29368932038834977</v>
      </c>
      <c r="C34" s="96">
        <f>'a18'!E34</f>
        <v>0.6081094029140317</v>
      </c>
      <c r="D34" s="96">
        <f t="shared" si="24"/>
        <v>0.52950438228261121</v>
      </c>
      <c r="E34" s="96">
        <f>'a17'!E34</f>
        <v>0.35032362459546956</v>
      </c>
      <c r="F34" s="96">
        <f>'a18'!I34</f>
        <v>0.56428147543719753</v>
      </c>
      <c r="G34" s="96">
        <f t="shared" si="25"/>
        <v>0.51079201272676555</v>
      </c>
      <c r="H34" s="96">
        <f>'a17'!G34</f>
        <v>0.75485436893203883</v>
      </c>
      <c r="I34" s="96">
        <f>'a18'!M34</f>
        <v>0.76744153700647233</v>
      </c>
      <c r="J34" s="96">
        <f t="shared" si="26"/>
        <v>0.76429474498786387</v>
      </c>
      <c r="K34" s="96">
        <f>'a17'!I34</f>
        <v>0.47977346278317184</v>
      </c>
      <c r="L34" s="96">
        <f>'a18'!Q34</f>
        <v>0.54953823043970107</v>
      </c>
      <c r="M34" s="96">
        <f t="shared" si="27"/>
        <v>0.53209703852556878</v>
      </c>
      <c r="N34" s="96">
        <f>'a17'!K34</f>
        <v>0.58495145631067957</v>
      </c>
      <c r="O34" s="96">
        <f>'a18'!U34</f>
        <v>0.59376796543219035</v>
      </c>
      <c r="P34" s="96">
        <f t="shared" si="28"/>
        <v>0.59156383815181268</v>
      </c>
      <c r="Q34" s="96">
        <f>'a17'!M34</f>
        <v>0.52831715210356023</v>
      </c>
      <c r="R34" s="96">
        <f>'a18'!Y34</f>
        <v>0.60515766308748897</v>
      </c>
      <c r="S34" s="96">
        <f t="shared" si="29"/>
        <v>0.58594753534150679</v>
      </c>
      <c r="T34" s="96">
        <f>'a17'!O34</f>
        <v>0.2532362459546928</v>
      </c>
      <c r="U34" s="96">
        <f>'a18'!AC34</f>
        <v>0.61713461788105262</v>
      </c>
      <c r="V34" s="96">
        <f t="shared" si="30"/>
        <v>0.52616002489946267</v>
      </c>
      <c r="W34" s="96">
        <f>'a17'!Q34</f>
        <v>0.44741100323624627</v>
      </c>
      <c r="X34" s="96">
        <f>'a18'!AG34</f>
        <v>0.57710840766772364</v>
      </c>
      <c r="Y34" s="96">
        <f t="shared" si="31"/>
        <v>0.5446840565598543</v>
      </c>
      <c r="Z34" s="96">
        <f>'a17'!S34</f>
        <v>0.32605177993527534</v>
      </c>
      <c r="AA34" s="96">
        <f>'a18'!AK34</f>
        <v>0.57040131298332797</v>
      </c>
      <c r="AB34" s="96">
        <f t="shared" si="32"/>
        <v>0.50931392972131473</v>
      </c>
      <c r="AC34" s="96">
        <f>'a17'!U34</f>
        <v>0.2532362459546928</v>
      </c>
      <c r="AD34" s="96">
        <f>'a18'!AO34</f>
        <v>0.79219906162490972</v>
      </c>
      <c r="AE34" s="96">
        <f t="shared" si="22"/>
        <v>0.6574583577073555</v>
      </c>
      <c r="AF34" s="96">
        <f>'a17'!W34</f>
        <v>0.23705501618123004</v>
      </c>
      <c r="AG34" s="96">
        <f>'a18'!AS34</f>
        <v>0.46123330180689759</v>
      </c>
      <c r="AH34" s="96">
        <f t="shared" si="23"/>
        <v>0.40518873040048065</v>
      </c>
    </row>
    <row r="35" spans="1:34">
      <c r="A35" s="1">
        <v>2011</v>
      </c>
      <c r="B35" s="96">
        <f>'a17'!C35</f>
        <v>0.32605177993527534</v>
      </c>
      <c r="C35" s="96">
        <f>'a18'!E35</f>
        <v>0.59452521805784797</v>
      </c>
      <c r="D35" s="96">
        <f t="shared" si="24"/>
        <v>0.52740685852720481</v>
      </c>
      <c r="E35" s="96">
        <f>'a17'!E35</f>
        <v>0.39077669902912654</v>
      </c>
      <c r="F35" s="96">
        <f>'a18'!I35</f>
        <v>0.69054176016418467</v>
      </c>
      <c r="G35" s="96">
        <f t="shared" si="25"/>
        <v>0.61560049488042012</v>
      </c>
      <c r="H35" s="96">
        <f>'a17'!G35</f>
        <v>0.69822006472491904</v>
      </c>
      <c r="I35" s="96">
        <f>'a18'!M35</f>
        <v>0.74812386798459529</v>
      </c>
      <c r="J35" s="96">
        <f t="shared" si="26"/>
        <v>0.73564791716967615</v>
      </c>
      <c r="K35" s="96">
        <f>'a17'!I35</f>
        <v>0.57686084142394811</v>
      </c>
      <c r="L35" s="96">
        <f>'a18'!Q35</f>
        <v>0.61302381791319716</v>
      </c>
      <c r="M35" s="96">
        <f t="shared" si="27"/>
        <v>0.60398307379088489</v>
      </c>
      <c r="N35" s="96">
        <f>'a17'!K35</f>
        <v>0.50404530744336606</v>
      </c>
      <c r="O35" s="96">
        <f>'a18'!U35</f>
        <v>0.59812603156352584</v>
      </c>
      <c r="P35" s="96">
        <f t="shared" si="28"/>
        <v>0.5746058505334859</v>
      </c>
      <c r="Q35" s="96">
        <f>'a17'!M35</f>
        <v>0.48786407766990325</v>
      </c>
      <c r="R35" s="96">
        <f>'a18'!Y35</f>
        <v>0.59192892334130776</v>
      </c>
      <c r="S35" s="96">
        <f t="shared" si="29"/>
        <v>0.5659127119234566</v>
      </c>
      <c r="T35" s="96">
        <f>'a17'!O35</f>
        <v>0.32605177993527534</v>
      </c>
      <c r="U35" s="96">
        <f>'a18'!AC35</f>
        <v>0.56452874160067756</v>
      </c>
      <c r="V35" s="96">
        <f t="shared" si="30"/>
        <v>0.50490950118432698</v>
      </c>
      <c r="W35" s="96">
        <f>'a17'!Q35</f>
        <v>0.47977346278317184</v>
      </c>
      <c r="X35" s="96">
        <f>'a18'!AG35</f>
        <v>0.5610515611767396</v>
      </c>
      <c r="Y35" s="96">
        <f t="shared" si="31"/>
        <v>0.54073203657834767</v>
      </c>
      <c r="Z35" s="96">
        <f>'a17'!S35</f>
        <v>0.36650485436893232</v>
      </c>
      <c r="AA35" s="96">
        <f>'a18'!AK35</f>
        <v>0.71103394346259174</v>
      </c>
      <c r="AB35" s="96">
        <f t="shared" si="32"/>
        <v>0.62490167118917694</v>
      </c>
      <c r="AC35" s="96">
        <f>'a17'!U35</f>
        <v>0.20469255663430444</v>
      </c>
      <c r="AD35" s="96">
        <f>'a18'!AO35</f>
        <v>0.80807045849328374</v>
      </c>
      <c r="AE35" s="96">
        <f t="shared" si="22"/>
        <v>0.65722598302853896</v>
      </c>
      <c r="AF35" s="96">
        <f>'a17'!W35</f>
        <v>0.31796116504854399</v>
      </c>
      <c r="AG35" s="96">
        <f>'a18'!AS35</f>
        <v>0.47474021598699373</v>
      </c>
      <c r="AH35" s="96">
        <f t="shared" si="23"/>
        <v>0.43554545325238125</v>
      </c>
    </row>
    <row r="36" spans="1:34">
      <c r="A36" s="1">
        <v>2012</v>
      </c>
      <c r="B36" s="96">
        <f>'a17'!C36</f>
        <v>0.28559870550161837</v>
      </c>
      <c r="C36" s="96">
        <f>'a18'!E36</f>
        <v>0.54403655830227049</v>
      </c>
      <c r="D36" s="96">
        <f t="shared" si="24"/>
        <v>0.47942709510210746</v>
      </c>
      <c r="E36" s="96">
        <f>'a17'!E36</f>
        <v>0.42313915857605211</v>
      </c>
      <c r="F36" s="96">
        <f>'a18'!I36</f>
        <v>0.68717275868676941</v>
      </c>
      <c r="G36" s="96">
        <f t="shared" si="25"/>
        <v>0.62116435865909014</v>
      </c>
      <c r="H36" s="96">
        <f>'a17'!G36</f>
        <v>0.76294498381877018</v>
      </c>
      <c r="I36" s="96">
        <f>'a18'!M36</f>
        <v>0.75977628593859148</v>
      </c>
      <c r="J36" s="96">
        <f t="shared" si="26"/>
        <v>0.76056846040863613</v>
      </c>
      <c r="K36" s="96">
        <f>'a17'!I36</f>
        <v>0.47977346278317184</v>
      </c>
      <c r="L36" s="96">
        <f>'a18'!Q36</f>
        <v>0.47715106108092398</v>
      </c>
      <c r="M36" s="96">
        <f t="shared" si="27"/>
        <v>0.47780666150648593</v>
      </c>
      <c r="N36" s="96">
        <f>'a17'!K36</f>
        <v>0.51213592233009742</v>
      </c>
      <c r="O36" s="96">
        <f>'a18'!U36</f>
        <v>0.48580537680272484</v>
      </c>
      <c r="P36" s="96">
        <f t="shared" si="28"/>
        <v>0.49238801318456799</v>
      </c>
      <c r="Q36" s="96">
        <f>'a17'!M36</f>
        <v>0.43932038834951487</v>
      </c>
      <c r="R36" s="96">
        <f>'a18'!Y36</f>
        <v>0.4962369180745384</v>
      </c>
      <c r="S36" s="96">
        <f t="shared" si="29"/>
        <v>0.48200778564328256</v>
      </c>
      <c r="T36" s="96">
        <f>'a17'!O36</f>
        <v>0.23705501618123004</v>
      </c>
      <c r="U36" s="96">
        <f>'a18'!AC36</f>
        <v>0.49127614066972047</v>
      </c>
      <c r="V36" s="96">
        <f t="shared" si="30"/>
        <v>0.42772085954759786</v>
      </c>
      <c r="W36" s="96">
        <f>'a17'!Q36</f>
        <v>0.43122977346278346</v>
      </c>
      <c r="X36" s="96">
        <f>'a18'!AG36</f>
        <v>0.45189900413552669</v>
      </c>
      <c r="Y36" s="96">
        <f t="shared" si="31"/>
        <v>0.4467316964673409</v>
      </c>
      <c r="Z36" s="96">
        <f>'a17'!S36</f>
        <v>0.43932038834951487</v>
      </c>
      <c r="AA36" s="96">
        <f>'a18'!AK36</f>
        <v>0.64816652139779563</v>
      </c>
      <c r="AB36" s="96">
        <f t="shared" si="32"/>
        <v>0.59595498813572545</v>
      </c>
      <c r="AC36" s="96">
        <f>'a17'!U36</f>
        <v>0.35841423948220091</v>
      </c>
      <c r="AD36" s="96">
        <f>'a18'!AO36</f>
        <v>0.83584153947913387</v>
      </c>
      <c r="AE36" s="96">
        <f t="shared" si="22"/>
        <v>0.7164847144799007</v>
      </c>
      <c r="AF36" s="96">
        <f>'a17'!W36</f>
        <v>0.30987055016181259</v>
      </c>
      <c r="AG36" s="96">
        <f>'a18'!AS36</f>
        <v>0.53205960350870696</v>
      </c>
      <c r="AH36" s="96">
        <f t="shared" si="23"/>
        <v>0.47651234017198341</v>
      </c>
    </row>
    <row r="37" spans="1:34">
      <c r="A37" s="1">
        <v>2013</v>
      </c>
      <c r="B37" s="96">
        <f>'a17'!C37</f>
        <v>0.26941747572815561</v>
      </c>
      <c r="C37" s="96">
        <f>'a18'!E37</f>
        <v>0.54221297034660532</v>
      </c>
      <c r="D37" s="96">
        <f t="shared" si="24"/>
        <v>0.47401409669199285</v>
      </c>
      <c r="E37" s="96">
        <f>'a17'!E37</f>
        <v>0.36650485436893232</v>
      </c>
      <c r="F37" s="96">
        <f>'a18'!I37</f>
        <v>0.6634352069926871</v>
      </c>
      <c r="G37" s="96">
        <f t="shared" si="25"/>
        <v>0.5892026188367484</v>
      </c>
      <c r="H37" s="96">
        <f>'a17'!G37</f>
        <v>0.53640776699029158</v>
      </c>
      <c r="I37" s="96">
        <f>'a18'!M37</f>
        <v>0.537947629026575</v>
      </c>
      <c r="J37" s="96">
        <f t="shared" si="26"/>
        <v>0.53756266351750415</v>
      </c>
      <c r="K37" s="96">
        <f>'a17'!I37</f>
        <v>0.39886731391585789</v>
      </c>
      <c r="L37" s="96">
        <f>'a18'!Q37</f>
        <v>0.48769078129926008</v>
      </c>
      <c r="M37" s="96">
        <f t="shared" si="27"/>
        <v>0.4654849144534095</v>
      </c>
      <c r="N37" s="96">
        <f>'a17'!K37</f>
        <v>0.55258899676375439</v>
      </c>
      <c r="O37" s="96">
        <f>'a18'!U37</f>
        <v>0.53805580797309738</v>
      </c>
      <c r="P37" s="96">
        <f t="shared" si="28"/>
        <v>0.54168910517076163</v>
      </c>
      <c r="Q37" s="96">
        <f>'a17'!M37</f>
        <v>0.47977346278317184</v>
      </c>
      <c r="R37" s="96">
        <f>'a18'!Y37</f>
        <v>0.50912566684593474</v>
      </c>
      <c r="S37" s="96">
        <f t="shared" si="29"/>
        <v>0.501787615830244</v>
      </c>
      <c r="T37" s="96">
        <f>'a17'!O37</f>
        <v>0.19660194174757306</v>
      </c>
      <c r="U37" s="96">
        <f>'a18'!AC37</f>
        <v>0.52385345770821357</v>
      </c>
      <c r="V37" s="96">
        <f t="shared" si="30"/>
        <v>0.44204057871805347</v>
      </c>
      <c r="W37" s="96">
        <f>'a17'!Q37</f>
        <v>0.46359223300970909</v>
      </c>
      <c r="X37" s="96">
        <f>'a18'!AG37</f>
        <v>0.53443954033220209</v>
      </c>
      <c r="Y37" s="96">
        <f t="shared" si="31"/>
        <v>0.51672771350157887</v>
      </c>
      <c r="Z37" s="96">
        <f>'a17'!S37</f>
        <v>0.35841423948220091</v>
      </c>
      <c r="AA37" s="96">
        <f>'a18'!AK37</f>
        <v>0.58835901810606495</v>
      </c>
      <c r="AB37" s="96">
        <f t="shared" si="32"/>
        <v>0.5308728234500989</v>
      </c>
      <c r="AC37" s="96">
        <f>'a17'!U37</f>
        <v>0.30987055016181259</v>
      </c>
      <c r="AD37" s="96">
        <f>'a18'!AO37</f>
        <v>0.80264605703194059</v>
      </c>
      <c r="AE37" s="96">
        <f t="shared" ref="AE37" si="33">0.25*AC37+0.75*AD37</f>
        <v>0.67945218031440857</v>
      </c>
      <c r="AF37" s="96">
        <f>'a17'!W37</f>
        <v>0.26941747572815561</v>
      </c>
      <c r="AG37" s="96">
        <f>'a18'!AS37</f>
        <v>0.42071255926660861</v>
      </c>
      <c r="AH37" s="96">
        <f t="shared" ref="AH37" si="34">0.25*AF37+0.75*AG37</f>
        <v>0.38288878838199536</v>
      </c>
    </row>
    <row r="38" spans="1:34">
      <c r="A38" s="1">
        <v>2014</v>
      </c>
      <c r="B38" s="96">
        <f>'a17'!C38</f>
        <v>0.32605177993527534</v>
      </c>
      <c r="C38" s="96">
        <f>'a18'!E38</f>
        <v>0.59651880150090564</v>
      </c>
      <c r="D38" s="96">
        <f t="shared" si="24"/>
        <v>0.52890204610949798</v>
      </c>
      <c r="E38" s="96">
        <f>'a17'!E38</f>
        <v>0.47168284789644044</v>
      </c>
      <c r="F38" s="96">
        <f>'a18'!I38</f>
        <v>0.63870859064468477</v>
      </c>
      <c r="G38" s="96">
        <f t="shared" ref="G38" si="35">0.25*E38+0.75*F38</f>
        <v>0.59695215495762366</v>
      </c>
      <c r="H38" s="96">
        <f>'a17'!G38</f>
        <v>0.61731391585760509</v>
      </c>
      <c r="I38" s="96">
        <f>'a18'!M38</f>
        <v>0.70539318410820362</v>
      </c>
      <c r="J38" s="96">
        <f t="shared" ref="J38" si="36">0.25*H38+0.75*I38</f>
        <v>0.68337336704555396</v>
      </c>
      <c r="K38" s="96">
        <f>'a17'!I38</f>
        <v>0.48786407766990325</v>
      </c>
      <c r="L38" s="96">
        <f>'a18'!Q38</f>
        <v>0.50920293752202206</v>
      </c>
      <c r="M38" s="96">
        <f t="shared" ref="M38" si="37">0.25*K38+0.75*L38</f>
        <v>0.50386822255899233</v>
      </c>
      <c r="N38" s="96">
        <f>'a17'!K38</f>
        <v>0.60113268608414228</v>
      </c>
      <c r="O38" s="96">
        <f>'a18'!U38</f>
        <v>0.53420772830393948</v>
      </c>
      <c r="P38" s="96">
        <f t="shared" ref="P38" si="38">0.25*N38+0.75*O38</f>
        <v>0.5509389677489902</v>
      </c>
      <c r="Q38" s="96">
        <f>'a17'!M38</f>
        <v>0.56877022653721676</v>
      </c>
      <c r="R38" s="96">
        <f>'a18'!Y38</f>
        <v>0.61813913667019027</v>
      </c>
      <c r="S38" s="96">
        <f t="shared" ref="S38" si="39">0.25*Q38+0.75*R38</f>
        <v>0.60579690913694684</v>
      </c>
      <c r="T38" s="96">
        <f>'a17'!O38</f>
        <v>0.28559870550161837</v>
      </c>
      <c r="U38" s="96">
        <f>'a18'!AC38</f>
        <v>0.571112203203333</v>
      </c>
      <c r="V38" s="96">
        <f t="shared" ref="V38" si="40">0.25*T38+0.75*U38</f>
        <v>0.49973382877790429</v>
      </c>
      <c r="W38" s="96">
        <f>'a17'!Q38</f>
        <v>0.43932038834951487</v>
      </c>
      <c r="X38" s="96">
        <f>'a18'!AG38</f>
        <v>0.50564848642199689</v>
      </c>
      <c r="Y38" s="96">
        <f t="shared" ref="Y38" si="41">0.25*W38+0.75*X38</f>
        <v>0.48906646190387643</v>
      </c>
      <c r="Z38" s="96">
        <f>'a17'!S38</f>
        <v>0.35841423948220091</v>
      </c>
      <c r="AA38" s="96">
        <f>'a18'!AK38</f>
        <v>0.63095061476549896</v>
      </c>
      <c r="AB38" s="96">
        <f t="shared" ref="AB38" si="42">0.25*Z38+0.75*AA38</f>
        <v>0.56281652094467449</v>
      </c>
      <c r="AC38" s="96">
        <f>'a17'!U38</f>
        <v>0.2613268608414242</v>
      </c>
      <c r="AD38" s="96">
        <f>'a18'!AO38</f>
        <v>0.7939762871749223</v>
      </c>
      <c r="AE38" s="96">
        <f t="shared" ref="AE38" si="43">0.25*AC38+0.75*AD38</f>
        <v>0.6608139305915478</v>
      </c>
      <c r="AF38" s="96">
        <f>'a17'!W38</f>
        <v>0.35032362459546956</v>
      </c>
      <c r="AG38" s="96">
        <f>'a18'!AS38</f>
        <v>0.49044161736797526</v>
      </c>
      <c r="AH38" s="96">
        <f t="shared" ref="AH38" si="44">0.25*AF38+0.75*AG38</f>
        <v>0.45541211917484881</v>
      </c>
    </row>
    <row r="39" spans="1:34">
      <c r="A39" s="1">
        <v>2015</v>
      </c>
      <c r="B39" s="96">
        <f>'a17'!C39</f>
        <v>0.30177993527508118</v>
      </c>
      <c r="C39" s="96">
        <f>'a18'!E39</f>
        <v>0.54799281691795099</v>
      </c>
      <c r="D39" s="96">
        <f t="shared" ref="D39:D41" si="45">0.25*B39+0.75*C39</f>
        <v>0.48643959650723356</v>
      </c>
      <c r="E39" s="96">
        <f>'a17'!E39</f>
        <v>0.30177993527508118</v>
      </c>
      <c r="F39" s="96">
        <f>'a18'!I39</f>
        <v>0.6080475863731617</v>
      </c>
      <c r="G39" s="96">
        <f t="shared" ref="G39:G41" si="46">0.25*E39+0.75*F39</f>
        <v>0.5314806735986416</v>
      </c>
      <c r="H39" s="96">
        <f>'a17'!G39</f>
        <v>0.58495145631067957</v>
      </c>
      <c r="I39" s="96">
        <f>'a18'!M39</f>
        <v>0.70539318410820362</v>
      </c>
      <c r="J39" s="96">
        <f t="shared" ref="J39:J41" si="47">0.25*H39+0.75*I39</f>
        <v>0.67528275215882261</v>
      </c>
      <c r="K39" s="96">
        <f>'a17'!I39</f>
        <v>0.43122977346278346</v>
      </c>
      <c r="L39" s="96">
        <f>'a18'!Q39</f>
        <v>0.44653641921505344</v>
      </c>
      <c r="M39" s="96">
        <f t="shared" ref="M39:M41" si="48">0.25*K39+0.75*L39</f>
        <v>0.44270975777698596</v>
      </c>
      <c r="N39" s="96">
        <f>'a17'!K39</f>
        <v>0.6334951456310679</v>
      </c>
      <c r="O39" s="96">
        <f>'a18'!U39</f>
        <v>0.42595151110534168</v>
      </c>
      <c r="P39" s="96">
        <f t="shared" ref="P39:P41" si="49">0.25*N39+0.75*O39</f>
        <v>0.47783741973677329</v>
      </c>
      <c r="Q39" s="96">
        <f>'a17'!M39</f>
        <v>0.53640776699029158</v>
      </c>
      <c r="R39" s="96">
        <f>'a18'!Y39</f>
        <v>0.50880113000636717</v>
      </c>
      <c r="S39" s="96">
        <f t="shared" ref="S39:S41" si="50">0.25*Q39+0.75*R39</f>
        <v>0.51570278925234825</v>
      </c>
      <c r="T39" s="96">
        <f>'a17'!O39</f>
        <v>0.26941747572815561</v>
      </c>
      <c r="U39" s="96">
        <f>'a18'!AC39</f>
        <v>0.53664948166830473</v>
      </c>
      <c r="V39" s="96">
        <f t="shared" ref="V39:V41" si="51">0.25*T39+0.75*U39</f>
        <v>0.46984148018326743</v>
      </c>
      <c r="W39" s="96">
        <f>'a17'!Q39</f>
        <v>0.4150485436893207</v>
      </c>
      <c r="X39" s="96">
        <f>'a18'!AG39</f>
        <v>0.47477112425742868</v>
      </c>
      <c r="Y39" s="96">
        <f t="shared" ref="Y39:Y41" si="52">0.25*W39+0.75*X39</f>
        <v>0.45984047911540171</v>
      </c>
      <c r="Z39" s="96">
        <f>'a17'!S39</f>
        <v>0.39077669902912654</v>
      </c>
      <c r="AA39" s="96">
        <f>'a18'!AK39</f>
        <v>0.61756733366714256</v>
      </c>
      <c r="AB39" s="96">
        <f t="shared" ref="AB39:AB41" si="53">0.25*Z39+0.75*AA39</f>
        <v>0.56086967500763851</v>
      </c>
      <c r="AC39" s="96">
        <f>'a17'!U39</f>
        <v>0.22087378640776725</v>
      </c>
      <c r="AD39" s="96">
        <f>'a18'!AO39</f>
        <v>0.87928311357553046</v>
      </c>
      <c r="AE39" s="96">
        <f t="shared" ref="AE39:AE41" si="54">0.25*AC39+0.75*AD39</f>
        <v>0.71468078178358974</v>
      </c>
      <c r="AF39" s="96">
        <f>'a17'!W39</f>
        <v>0.31796116504854399</v>
      </c>
      <c r="AG39" s="96">
        <f>'a18'!AS39</f>
        <v>0.39199877603249089</v>
      </c>
      <c r="AH39" s="96">
        <f t="shared" ref="AH39:AH41" si="55">0.25*AF39+0.75*AG39</f>
        <v>0.37348937328650422</v>
      </c>
    </row>
    <row r="40" spans="1:34">
      <c r="A40" s="1">
        <v>2016</v>
      </c>
      <c r="B40" s="96">
        <f>'a17'!C40</f>
        <v>0.36650485436893232</v>
      </c>
      <c r="C40" s="96">
        <f>'a18'!E40</f>
        <v>0.60053687665745603</v>
      </c>
      <c r="D40" s="96">
        <f t="shared" si="45"/>
        <v>0.54202887108532516</v>
      </c>
      <c r="E40" s="96">
        <f>'a17'!E40</f>
        <v>0.4069579288025893</v>
      </c>
      <c r="F40" s="96">
        <f>'a18'!I40</f>
        <v>0.58084830839035917</v>
      </c>
      <c r="G40" s="96">
        <f t="shared" si="46"/>
        <v>0.53737571349341673</v>
      </c>
      <c r="H40" s="96">
        <f>'a17'!G40</f>
        <v>0.66585760517799342</v>
      </c>
      <c r="I40" s="96">
        <f>'a18'!M40</f>
        <v>0.70539318410820362</v>
      </c>
      <c r="J40" s="96">
        <f t="shared" si="47"/>
        <v>0.69550928937565104</v>
      </c>
      <c r="K40" s="96">
        <f>'a17'!I40</f>
        <v>0.43932038834951487</v>
      </c>
      <c r="L40" s="96">
        <f>'a18'!Q40</f>
        <v>0.44101929294240555</v>
      </c>
      <c r="M40" s="96">
        <f t="shared" si="48"/>
        <v>0.44059456679418291</v>
      </c>
      <c r="N40" s="96">
        <f>'a17'!K40</f>
        <v>0.59304207119741092</v>
      </c>
      <c r="O40" s="96">
        <f>'a18'!U40</f>
        <v>0.63574139668292451</v>
      </c>
      <c r="P40" s="96">
        <f t="shared" si="49"/>
        <v>0.62506656531154614</v>
      </c>
      <c r="Q40" s="96">
        <f>'a17'!M40</f>
        <v>0.54449838187702304</v>
      </c>
      <c r="R40" s="96">
        <f>'a18'!Y40</f>
        <v>0.58987352335737997</v>
      </c>
      <c r="S40" s="96">
        <f t="shared" si="50"/>
        <v>0.57852973798729068</v>
      </c>
      <c r="T40" s="96">
        <f>'a17'!O40</f>
        <v>0.2532362459546928</v>
      </c>
      <c r="U40" s="96">
        <f>'a18'!AC40</f>
        <v>0.5863808887982247</v>
      </c>
      <c r="V40" s="96">
        <f t="shared" si="51"/>
        <v>0.50309472808734168</v>
      </c>
      <c r="W40" s="96">
        <f>'a17'!Q40</f>
        <v>0.49595469255663466</v>
      </c>
      <c r="X40" s="96">
        <f>'a18'!AG40</f>
        <v>0.58013741817035402</v>
      </c>
      <c r="Y40" s="96">
        <f t="shared" si="52"/>
        <v>0.55909173676692414</v>
      </c>
      <c r="Z40" s="96">
        <f>'a17'!S40</f>
        <v>0.49595469255663466</v>
      </c>
      <c r="AA40" s="96">
        <f>'a18'!AK40</f>
        <v>0.71536110132349207</v>
      </c>
      <c r="AB40" s="96">
        <f t="shared" si="53"/>
        <v>0.6605094991317777</v>
      </c>
      <c r="AC40" s="96">
        <f>'a17'!U40</f>
        <v>0.43932038834951487</v>
      </c>
      <c r="AD40" s="96">
        <f>'a18'!AO40</f>
        <v>0.80547416377674352</v>
      </c>
      <c r="AE40" s="96">
        <f t="shared" si="54"/>
        <v>0.71393571991993632</v>
      </c>
      <c r="AF40" s="96">
        <f>'a17'!W40</f>
        <v>0.44741100323624627</v>
      </c>
      <c r="AG40" s="96">
        <f>'a18'!AS40</f>
        <v>0.47171120548436341</v>
      </c>
      <c r="AH40" s="96">
        <f t="shared" si="55"/>
        <v>0.46563615492233412</v>
      </c>
    </row>
    <row r="41" spans="1:34">
      <c r="A41" s="1">
        <v>2017</v>
      </c>
      <c r="B41" s="96">
        <f>'a17'!C41</f>
        <v>0.33414239482200675</v>
      </c>
      <c r="C41" s="96">
        <f>'a18'!E41</f>
        <v>0.61951455470454775</v>
      </c>
      <c r="D41" s="96">
        <f t="shared" si="45"/>
        <v>0.54817151473391246</v>
      </c>
      <c r="E41" s="96">
        <f>'a17'!E41</f>
        <v>0.35841423948220091</v>
      </c>
      <c r="F41" s="96">
        <f>'a18'!I41</f>
        <v>0.59837329772700576</v>
      </c>
      <c r="G41" s="96">
        <f t="shared" si="46"/>
        <v>0.53838353316580456</v>
      </c>
      <c r="H41" s="96">
        <f>'a17'!G41</f>
        <v>0.58495145631067957</v>
      </c>
      <c r="I41" s="96">
        <f>'a18'!M41</f>
        <v>0.70539318410820362</v>
      </c>
      <c r="J41" s="96">
        <f t="shared" si="47"/>
        <v>0.67528275215882261</v>
      </c>
      <c r="K41" s="96">
        <f>'a17'!I41</f>
        <v>0.46359223300970909</v>
      </c>
      <c r="L41" s="96">
        <f>'a18'!Q41</f>
        <v>0.37351563031235896</v>
      </c>
      <c r="M41" s="96">
        <f t="shared" si="48"/>
        <v>0.39603478098669648</v>
      </c>
      <c r="N41" s="96">
        <f>'a17'!K41</f>
        <v>0.60922330097087374</v>
      </c>
      <c r="O41" s="96">
        <f>'a18'!U41</f>
        <v>0.57055585433550315</v>
      </c>
      <c r="P41" s="96">
        <f t="shared" si="49"/>
        <v>0.58022271599434583</v>
      </c>
      <c r="Q41" s="96">
        <f>'a17'!M41</f>
        <v>0.51213592233009742</v>
      </c>
      <c r="R41" s="96">
        <f>'a18'!Y41</f>
        <v>0.54301658537791542</v>
      </c>
      <c r="S41" s="96">
        <f t="shared" si="50"/>
        <v>0.53529641961596086</v>
      </c>
      <c r="T41" s="96">
        <f>'a17'!O41</f>
        <v>0.23705501618123004</v>
      </c>
      <c r="U41" s="96">
        <f>'a18'!AC41</f>
        <v>0.60495675932966153</v>
      </c>
      <c r="V41" s="96">
        <f t="shared" si="51"/>
        <v>0.51298132354255366</v>
      </c>
      <c r="W41" s="96">
        <f>'a17'!Q41</f>
        <v>0.39077669902912654</v>
      </c>
      <c r="X41" s="96">
        <f>'a18'!AG41</f>
        <v>0.55850162886585197</v>
      </c>
      <c r="Y41" s="96">
        <f t="shared" si="52"/>
        <v>0.51657039640667057</v>
      </c>
      <c r="Z41" s="96">
        <f>'a17'!S41</f>
        <v>0.38268608414239513</v>
      </c>
      <c r="AA41" s="96">
        <f>'a18'!AK41</f>
        <v>0.620627252440208</v>
      </c>
      <c r="AB41" s="96">
        <f t="shared" si="53"/>
        <v>0.56114196036575481</v>
      </c>
      <c r="AC41" s="96">
        <f>'a17'!U41</f>
        <v>0.44741100323624627</v>
      </c>
      <c r="AD41" s="96">
        <f>'a18'!AO41</f>
        <v>0.87348781286896748</v>
      </c>
      <c r="AE41" s="96">
        <f t="shared" si="54"/>
        <v>0.76696861046078713</v>
      </c>
      <c r="AF41" s="96">
        <f>'a17'!W41</f>
        <v>0.39886731391585789</v>
      </c>
      <c r="AG41" s="96">
        <f>'a18'!AS41</f>
        <v>0.64594112592647557</v>
      </c>
      <c r="AH41" s="96">
        <f t="shared" si="55"/>
        <v>0.58417267292382113</v>
      </c>
    </row>
    <row r="42" spans="1:34" s="89" customFormat="1">
      <c r="A42" s="89">
        <v>2018</v>
      </c>
      <c r="B42" s="96">
        <f>'a17'!C42</f>
        <v>0.39077669902912654</v>
      </c>
      <c r="C42" s="96">
        <f>'a18'!E42</f>
        <v>0.64135124776687735</v>
      </c>
      <c r="D42" s="96">
        <f t="shared" ref="D42" si="56">0.25*B42+0.75*C42</f>
        <v>0.57870761058243958</v>
      </c>
      <c r="E42" s="96">
        <f>'a17'!E42</f>
        <v>0.43932038834951487</v>
      </c>
      <c r="F42" s="96">
        <f>'a18'!I42</f>
        <v>0.57194672650507816</v>
      </c>
      <c r="G42" s="96">
        <f t="shared" ref="G42" si="57">0.25*E42+0.75*F42</f>
        <v>0.53879014196618735</v>
      </c>
      <c r="H42" s="96">
        <f>'a17'!G42</f>
        <v>0.58495145631067957</v>
      </c>
      <c r="I42" s="96">
        <f>'a18'!M42</f>
        <v>0.63744135155684956</v>
      </c>
      <c r="J42" s="96">
        <f t="shared" ref="J42" si="58">0.25*H42+0.75*I42</f>
        <v>0.62431887774530703</v>
      </c>
      <c r="K42" s="96">
        <f>'a17'!I42</f>
        <v>0.52831715210356023</v>
      </c>
      <c r="L42" s="96">
        <f>'a18'!Q42</f>
        <v>0.49734961581019849</v>
      </c>
      <c r="M42" s="96">
        <f t="shared" ref="M42" si="59">0.25*K42+0.75*L42</f>
        <v>0.50509149988353896</v>
      </c>
      <c r="N42" s="96">
        <f>'a17'!K42</f>
        <v>0.56877022653721676</v>
      </c>
      <c r="O42" s="96">
        <f>'a18'!U42</f>
        <v>0.6606843709239717</v>
      </c>
      <c r="P42" s="96">
        <f t="shared" ref="P42" si="60">0.25*N42+0.75*O42</f>
        <v>0.63770583482728294</v>
      </c>
      <c r="Q42" s="96">
        <f>'a17'!M42</f>
        <v>0.55258899676375439</v>
      </c>
      <c r="R42" s="96">
        <f>'a18'!Y42</f>
        <v>0.60069141800963088</v>
      </c>
      <c r="S42" s="96">
        <f t="shared" ref="S42" si="61">0.25*Q42+0.75*R42</f>
        <v>0.58866581269816176</v>
      </c>
      <c r="T42" s="96">
        <f>'a17'!O42</f>
        <v>0.32605177993527534</v>
      </c>
      <c r="U42" s="96">
        <f>'a18'!AC42</f>
        <v>0.61367289159233229</v>
      </c>
      <c r="V42" s="96">
        <f t="shared" ref="V42" si="62">0.25*T42+0.75*U42</f>
        <v>0.54176761367806803</v>
      </c>
      <c r="W42" s="96">
        <f>'a17'!Q42</f>
        <v>0.48786407766990325</v>
      </c>
      <c r="X42" s="96">
        <f>'a18'!AG42</f>
        <v>0.5461692289622857</v>
      </c>
      <c r="Y42" s="96">
        <f t="shared" ref="Y42" si="63">0.25*W42+0.75*X42</f>
        <v>0.53159294113919009</v>
      </c>
      <c r="Z42" s="96">
        <f>'a17'!S42</f>
        <v>0.49595469255663466</v>
      </c>
      <c r="AA42" s="96">
        <f>'a18'!AK42</f>
        <v>0.54227478688747521</v>
      </c>
      <c r="AB42" s="96">
        <f t="shared" ref="AB42" si="64">0.25*Z42+0.75*AA42</f>
        <v>0.53069476330476506</v>
      </c>
      <c r="AC42" s="96">
        <f>'a17'!U42</f>
        <v>0.42313915857605211</v>
      </c>
      <c r="AD42" s="96">
        <f>'a18'!AO42</f>
        <v>0.82439002528296523</v>
      </c>
      <c r="AE42" s="96">
        <f t="shared" ref="AE42" si="65">0.25*AC42+0.75*AD42</f>
        <v>0.72407730860623698</v>
      </c>
      <c r="AF42" s="96">
        <f>'a17'!W42</f>
        <v>0.4150485436893207</v>
      </c>
      <c r="AG42" s="96">
        <f>'a18'!AS42</f>
        <v>0.71189937503477185</v>
      </c>
      <c r="AH42" s="96">
        <f t="shared" ref="AH42" si="66">0.25*AF42+0.75*AG42</f>
        <v>0.63768666719840905</v>
      </c>
    </row>
    <row r="43" spans="1:34" s="89" customFormat="1">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row>
    <row r="44" spans="1:34" s="23" customFormat="1">
      <c r="B44" s="23" t="s">
        <v>616</v>
      </c>
      <c r="K44" s="23" t="s">
        <v>616</v>
      </c>
      <c r="T44" s="23" t="s">
        <v>616</v>
      </c>
      <c r="AC44" s="23" t="s">
        <v>616</v>
      </c>
    </row>
    <row r="45" spans="1:34" s="6" customFormat="1">
      <c r="A45" s="6" t="s">
        <v>989</v>
      </c>
      <c r="B45" s="96">
        <f>B42-B5</f>
        <v>-0.14563106796116504</v>
      </c>
      <c r="C45" s="96">
        <f t="shared" ref="C45:AH45" si="67">C42-C5</f>
        <v>-8.4843202344083712E-3</v>
      </c>
      <c r="D45" s="96">
        <f t="shared" si="67"/>
        <v>-4.2771007166097608E-2</v>
      </c>
      <c r="E45" s="96">
        <f t="shared" si="67"/>
        <v>-0.10517799352750817</v>
      </c>
      <c r="F45" s="96">
        <f t="shared" si="67"/>
        <v>0.24956882962743171</v>
      </c>
      <c r="G45" s="96">
        <f t="shared" si="67"/>
        <v>0.16088212383869677</v>
      </c>
      <c r="H45" s="96">
        <f t="shared" si="67"/>
        <v>-1.6181229773462702E-2</v>
      </c>
      <c r="I45" s="96">
        <f t="shared" si="67"/>
        <v>0.28015256322286713</v>
      </c>
      <c r="J45" s="96">
        <f t="shared" si="67"/>
        <v>0.20606911497378466</v>
      </c>
      <c r="K45" s="96">
        <f t="shared" si="67"/>
        <v>-0.11326860841423902</v>
      </c>
      <c r="L45" s="96">
        <f t="shared" si="67"/>
        <v>2.1094894571889511E-2</v>
      </c>
      <c r="M45" s="96">
        <f t="shared" si="67"/>
        <v>-1.2495981174642568E-2</v>
      </c>
      <c r="N45" s="96">
        <f t="shared" si="67"/>
        <v>7.2815533980582103E-2</v>
      </c>
      <c r="O45" s="96">
        <f t="shared" si="67"/>
        <v>0.38746607817319745</v>
      </c>
      <c r="P45" s="96">
        <f t="shared" si="67"/>
        <v>0.30880344212504357</v>
      </c>
      <c r="Q45" s="96">
        <f t="shared" si="67"/>
        <v>-2.427184466019372E-2</v>
      </c>
      <c r="R45" s="96">
        <f t="shared" si="67"/>
        <v>1.9781293078401707E-2</v>
      </c>
      <c r="S45" s="96">
        <f t="shared" si="67"/>
        <v>8.7680086437528226E-3</v>
      </c>
      <c r="T45" s="96">
        <f t="shared" si="67"/>
        <v>-0.31553398058252391</v>
      </c>
      <c r="U45" s="96">
        <f t="shared" si="67"/>
        <v>-0.16637921975162118</v>
      </c>
      <c r="V45" s="96">
        <f t="shared" si="67"/>
        <v>-0.2036679099593468</v>
      </c>
      <c r="W45" s="96">
        <f t="shared" si="67"/>
        <v>-1.6181229773462813E-2</v>
      </c>
      <c r="X45" s="96">
        <f t="shared" si="67"/>
        <v>7.7301584357942488E-2</v>
      </c>
      <c r="Y45" s="96">
        <f t="shared" si="67"/>
        <v>5.3930880825091121E-2</v>
      </c>
      <c r="Z45" s="96">
        <f t="shared" si="67"/>
        <v>0.23462783171521046</v>
      </c>
      <c r="AA45" s="96">
        <f t="shared" si="67"/>
        <v>0.1637983791702981</v>
      </c>
      <c r="AB45" s="96">
        <f t="shared" si="67"/>
        <v>0.18150574230652616</v>
      </c>
      <c r="AC45" s="96">
        <f t="shared" si="67"/>
        <v>-0.12135922330097093</v>
      </c>
      <c r="AD45" s="96">
        <f t="shared" si="67"/>
        <v>8.4379578287558155E-2</v>
      </c>
      <c r="AE45" s="96">
        <f t="shared" si="67"/>
        <v>3.2944877890425883E-2</v>
      </c>
      <c r="AF45" s="96">
        <f t="shared" si="67"/>
        <v>-0.16181229773462741</v>
      </c>
      <c r="AG45" s="96">
        <f t="shared" si="67"/>
        <v>1.9503118644486839E-2</v>
      </c>
      <c r="AH45" s="96">
        <f t="shared" si="67"/>
        <v>-2.5825735450291765E-2</v>
      </c>
    </row>
    <row r="46" spans="1:34" s="6" customFormat="1"/>
    <row r="47" spans="1:34" ht="14.25" customHeight="1">
      <c r="B47" s="1" t="s">
        <v>932</v>
      </c>
      <c r="K47" s="1" t="s">
        <v>290</v>
      </c>
      <c r="T47" s="1" t="s">
        <v>290</v>
      </c>
      <c r="AC47" s="1" t="s">
        <v>290</v>
      </c>
    </row>
    <row r="48" spans="1:34">
      <c r="B48" s="89" t="s">
        <v>1235</v>
      </c>
    </row>
  </sheetData>
  <mergeCells count="11">
    <mergeCell ref="AF2:AH2"/>
    <mergeCell ref="AC2:AE2"/>
    <mergeCell ref="Z2:AB2"/>
    <mergeCell ref="W2:Y2"/>
    <mergeCell ref="T2:V2"/>
    <mergeCell ref="Q2:S2"/>
    <mergeCell ref="B2:D2"/>
    <mergeCell ref="E2:G2"/>
    <mergeCell ref="H2:J2"/>
    <mergeCell ref="K2:M2"/>
    <mergeCell ref="N2:P2"/>
  </mergeCells>
  <phoneticPr fontId="16" type="noConversion"/>
  <pageMargins left="0.75" right="0.75" top="1" bottom="1" header="0.5" footer="0.5"/>
  <pageSetup scale="75" orientation="landscape" r:id="rId1"/>
  <headerFooter alignWithMargins="0"/>
  <colBreaks count="3" manualBreakCount="3">
    <brk id="10" max="1048575" man="1"/>
    <brk id="19" max="1048575" man="1"/>
    <brk id="28" max="1048575" man="1"/>
  </colBreaks>
</worksheet>
</file>

<file path=xl/worksheets/sheet80.xml><?xml version="1.0" encoding="utf-8"?>
<worksheet xmlns="http://schemas.openxmlformats.org/spreadsheetml/2006/main" xmlns:r="http://schemas.openxmlformats.org/officeDocument/2006/relationships">
  <dimension ref="A1:I46"/>
  <sheetViews>
    <sheetView view="pageBreakPreview" zoomScaleSheetLayoutView="100" workbookViewId="0">
      <selection activeCell="I24" sqref="I24"/>
    </sheetView>
  </sheetViews>
  <sheetFormatPr defaultRowHeight="12.75"/>
  <cols>
    <col min="1" max="1" width="15.625" customWidth="1"/>
    <col min="2" max="2" width="11.5" customWidth="1"/>
    <col min="3" max="3" width="11" customWidth="1"/>
    <col min="4" max="5" width="10.125" customWidth="1"/>
    <col min="6" max="6" width="9.125" customWidth="1"/>
    <col min="7" max="7" width="11.25" customWidth="1"/>
    <col min="8" max="8" width="12.125" customWidth="1"/>
    <col min="9" max="9" width="18.25" customWidth="1"/>
  </cols>
  <sheetData>
    <row r="1" spans="1:9" ht="28.5" customHeight="1">
      <c r="A1" s="372" t="s">
        <v>743</v>
      </c>
      <c r="B1" s="372"/>
      <c r="C1" s="372"/>
      <c r="D1" s="372"/>
      <c r="E1" s="372"/>
      <c r="F1" s="372"/>
      <c r="G1" s="372"/>
      <c r="H1" s="372"/>
      <c r="I1" s="372"/>
    </row>
    <row r="2" spans="1:9">
      <c r="A2" t="s">
        <v>672</v>
      </c>
    </row>
    <row r="3" spans="1:9" ht="66" customHeight="1">
      <c r="B3" t="s">
        <v>678</v>
      </c>
      <c r="C3" t="s">
        <v>459</v>
      </c>
      <c r="D3" t="s">
        <v>679</v>
      </c>
      <c r="E3" t="s">
        <v>375</v>
      </c>
      <c r="F3" t="s">
        <v>486</v>
      </c>
      <c r="G3" t="s">
        <v>662</v>
      </c>
      <c r="H3" t="s">
        <v>663</v>
      </c>
      <c r="I3" t="s">
        <v>680</v>
      </c>
    </row>
    <row r="4" spans="1:9">
      <c r="B4" t="s">
        <v>673</v>
      </c>
      <c r="C4" t="s">
        <v>674</v>
      </c>
      <c r="D4" t="s">
        <v>673</v>
      </c>
      <c r="E4" t="s">
        <v>674</v>
      </c>
      <c r="F4" t="s">
        <v>674</v>
      </c>
      <c r="G4" t="s">
        <v>674</v>
      </c>
      <c r="H4" t="s">
        <v>674</v>
      </c>
      <c r="I4" t="s">
        <v>674</v>
      </c>
    </row>
    <row r="5" spans="1:9" ht="27" customHeight="1">
      <c r="B5" t="s">
        <v>77</v>
      </c>
      <c r="C5" t="s">
        <v>78</v>
      </c>
      <c r="D5" t="s">
        <v>79</v>
      </c>
      <c r="E5" t="s">
        <v>80</v>
      </c>
      <c r="F5" t="s">
        <v>82</v>
      </c>
      <c r="G5" t="s">
        <v>83</v>
      </c>
      <c r="H5" t="s">
        <v>681</v>
      </c>
      <c r="I5" t="s">
        <v>682</v>
      </c>
    </row>
    <row r="6" spans="1:9">
      <c r="A6" t="s">
        <v>264</v>
      </c>
      <c r="B6">
        <f>ConG!G6</f>
        <v>1.9342873988077436</v>
      </c>
      <c r="C6">
        <f>ConG!H6</f>
        <v>0.58191413204714815</v>
      </c>
      <c r="D6">
        <f>'[2]1'!N$46</f>
        <v>9987.5807304830014</v>
      </c>
      <c r="E6">
        <f>WeaG!L6</f>
        <v>0.2546693171172279</v>
      </c>
      <c r="F6">
        <f>EquG!H6</f>
        <v>-3.9842981910031217E-2</v>
      </c>
      <c r="G6">
        <f>SecG!T6</f>
        <v>-0.10413640874020624</v>
      </c>
      <c r="H6">
        <f>'[2]9'!$H$49</f>
        <v>0.16659044279308699</v>
      </c>
      <c r="I6">
        <f>'[2]10'!$H$49</f>
        <v>0.396266579470888</v>
      </c>
    </row>
    <row r="7" spans="1:9">
      <c r="A7" t="s">
        <v>280</v>
      </c>
      <c r="B7">
        <f>ConG!G7</f>
        <v>2.5176166782928</v>
      </c>
      <c r="C7">
        <f>ConG!H7</f>
        <v>0.64114025992867307</v>
      </c>
      <c r="D7">
        <f>WeaG!K7</f>
        <v>3.4005147418877391</v>
      </c>
      <c r="E7">
        <f>WeaG!L7</f>
        <v>0.59309479497219542</v>
      </c>
      <c r="F7">
        <f>EquG!H7</f>
        <v>0.19186625763403714</v>
      </c>
      <c r="G7">
        <f>SecG!T7</f>
        <v>5.8592890566560862E-2</v>
      </c>
      <c r="H7">
        <f>'[2]9'!$P$49</f>
        <v>0.36365630608361832</v>
      </c>
      <c r="I7">
        <f>'[2]10'!$P$49</f>
        <v>0.51347194153875075</v>
      </c>
    </row>
    <row r="8" spans="1:9">
      <c r="A8" t="s">
        <v>281</v>
      </c>
      <c r="B8">
        <f>ConG!G8</f>
        <v>1.9351574435894081</v>
      </c>
      <c r="C8">
        <f>ConG!H8</f>
        <v>0.53241512905456778</v>
      </c>
      <c r="D8">
        <f>WeaG!K8</f>
        <v>2.186509607313214</v>
      </c>
      <c r="E8">
        <f>WeaG!L8</f>
        <v>0.23221556299722895</v>
      </c>
      <c r="F8">
        <f>EquG!H8</f>
        <v>0.28961201364472222</v>
      </c>
      <c r="G8">
        <f>SecG!T8</f>
        <v>4.9354930078392978E-3</v>
      </c>
      <c r="H8">
        <f>'[2]9'!$X$49</f>
        <v>0.26144685036363102</v>
      </c>
      <c r="I8">
        <f>'[2]10'!$X$49</f>
        <v>0.40537930034372516</v>
      </c>
    </row>
    <row r="9" spans="1:9">
      <c r="A9" t="s">
        <v>282</v>
      </c>
      <c r="B9">
        <f>ConG!G9</f>
        <v>2.0909587928171547</v>
      </c>
      <c r="C9">
        <f>ConG!H9</f>
        <v>0.61591217925993402</v>
      </c>
      <c r="D9">
        <f>WeaG!K9</f>
        <v>1.6785173872326364</v>
      </c>
      <c r="E9">
        <f>WeaG!L9</f>
        <v>0.20340709942053231</v>
      </c>
      <c r="F9">
        <f>EquG!H9</f>
        <v>0.11952702215558353</v>
      </c>
      <c r="G9">
        <f>SecG!T9</f>
        <v>-0.15928263316132407</v>
      </c>
      <c r="H9">
        <f>'[2]9'!$AF$49</f>
        <v>0.19080561507219307</v>
      </c>
      <c r="I9">
        <f>'[2]10'!$AF$49</f>
        <v>0.42427447300477222</v>
      </c>
    </row>
    <row r="10" spans="1:9">
      <c r="A10" t="s">
        <v>283</v>
      </c>
      <c r="B10">
        <f>ConG!G10</f>
        <v>2.4563061549920384</v>
      </c>
      <c r="C10">
        <f>ConG!H10</f>
        <v>0.63307229633758055</v>
      </c>
      <c r="D10">
        <f>WeaG!K10</f>
        <v>1.861159028924475</v>
      </c>
      <c r="E10">
        <f>WeaG!L10</f>
        <v>0.24587366325119531</v>
      </c>
      <c r="F10">
        <f>EquG!H10</f>
        <v>8.6079440465181456E-2</v>
      </c>
      <c r="G10">
        <f>SecG!T10</f>
        <v>-0.10692900907815955</v>
      </c>
      <c r="H10">
        <f>'[2]9'!$AN$49</f>
        <v>0.21058681691406783</v>
      </c>
      <c r="I10">
        <f>'[2]10'!$AN$49</f>
        <v>0.44127508688830414</v>
      </c>
    </row>
    <row r="11" spans="1:9">
      <c r="A11" t="s">
        <v>284</v>
      </c>
      <c r="B11">
        <f>ConG!G11</f>
        <v>2.0793919295374774</v>
      </c>
      <c r="C11">
        <f>ConG!H11</f>
        <v>0.57866387831154198</v>
      </c>
      <c r="D11">
        <f>WeaG!K11</f>
        <v>1.5271200931239237</v>
      </c>
      <c r="E11">
        <f>WeaG!L11</f>
        <v>0.21756891950947249</v>
      </c>
      <c r="F11">
        <f>EquG!H11</f>
        <v>4.3306479260627473E-2</v>
      </c>
      <c r="G11">
        <f>SecG!T11</f>
        <v>-6.6534724947385104E-2</v>
      </c>
      <c r="H11">
        <f>'[2]9'!$AV$49</f>
        <v>0.16881174098924501</v>
      </c>
      <c r="I11">
        <f>'[2]10'!$AV$49</f>
        <v>0.40495233269578146</v>
      </c>
    </row>
    <row r="12" spans="1:9">
      <c r="A12" t="s">
        <v>285</v>
      </c>
      <c r="B12">
        <f>ConG!G12</f>
        <v>1.9683661330248015</v>
      </c>
      <c r="C12">
        <f>ConG!H12</f>
        <v>0.60422212091429928</v>
      </c>
      <c r="D12">
        <f>WeaG!K12</f>
        <v>1.4068624969383547</v>
      </c>
      <c r="E12">
        <f>WeaG!L12</f>
        <v>0.19524409311506946</v>
      </c>
      <c r="F12">
        <f>EquG!H12</f>
        <v>-0.14369608187929506</v>
      </c>
      <c r="G12">
        <f>SecG!T12</f>
        <v>-0.23807752733221865</v>
      </c>
      <c r="H12">
        <f>'[2]9'!$BD$49</f>
        <v>9.6056811325256564E-2</v>
      </c>
      <c r="I12">
        <f>'[2]10'!$BD$49</f>
        <v>0.38624117857280604</v>
      </c>
    </row>
    <row r="13" spans="1:9">
      <c r="A13" t="s">
        <v>286</v>
      </c>
      <c r="B13">
        <f>ConG!G13</f>
        <v>1.9388290312758238</v>
      </c>
      <c r="C13">
        <f>ConG!H13</f>
        <v>0.54690837430661132</v>
      </c>
      <c r="D13">
        <f>WeaG!K13</f>
        <v>1.1095915322466121</v>
      </c>
      <c r="E13">
        <f>WeaG!L13</f>
        <v>0.16657601162813696</v>
      </c>
      <c r="F13">
        <f>EquG!H13</f>
        <v>7.814651228914099E-2</v>
      </c>
      <c r="G13">
        <f>SecG!T13</f>
        <v>-8.0740504639814303E-2</v>
      </c>
      <c r="H13">
        <f>'[2]9'!$BL$49</f>
        <v>0.17772259839601878</v>
      </c>
      <c r="I13">
        <f>'[2]10'!$BL$49</f>
        <v>0.38165450036411136</v>
      </c>
    </row>
    <row r="14" spans="1:9">
      <c r="A14" t="s">
        <v>287</v>
      </c>
      <c r="B14">
        <f>ConG!G14</f>
        <v>1.6741000359107749</v>
      </c>
      <c r="C14">
        <f>ConG!H14</f>
        <v>0.46987528093164099</v>
      </c>
      <c r="D14">
        <f>WeaG!K14</f>
        <v>1.712349831528015</v>
      </c>
      <c r="E14">
        <f>WeaG!L14</f>
        <v>0.35029814520738478</v>
      </c>
      <c r="F14">
        <f>EquG!H14</f>
        <v>7.5492994837090155E-2</v>
      </c>
      <c r="G14">
        <f>SecG!T14</f>
        <v>-7.8675500597871539E-2</v>
      </c>
      <c r="H14">
        <f>'[2]9'!$BT$49</f>
        <v>0.20424773009456121</v>
      </c>
      <c r="I14">
        <f>'[2]10'!$BT$49</f>
        <v>0.36362426059680897</v>
      </c>
    </row>
    <row r="15" spans="1:9">
      <c r="A15" t="s">
        <v>288</v>
      </c>
      <c r="B15">
        <f>ConG!G15</f>
        <v>1.6538830988094055</v>
      </c>
      <c r="C15">
        <f>ConG!H15</f>
        <v>0.55770081064409849</v>
      </c>
      <c r="D15">
        <f>WeaG!K15</f>
        <v>0.8435390255469688</v>
      </c>
      <c r="E15">
        <f>WeaG!L15</f>
        <v>0.22377977465287402</v>
      </c>
      <c r="F15">
        <f>EquG!H15</f>
        <v>1.4877001573380122E-3</v>
      </c>
      <c r="G15">
        <f>SecG!T15</f>
        <v>-7.3731998839937862E-2</v>
      </c>
      <c r="H15">
        <f>'[2]9'!$CB$49</f>
        <v>0.17095248278145914</v>
      </c>
      <c r="I15">
        <f>'[2]10'!$CB$49</f>
        <v>0.40300147949904264</v>
      </c>
    </row>
    <row r="16" spans="1:9">
      <c r="A16" t="s">
        <v>289</v>
      </c>
      <c r="B16">
        <f>ConG!G16</f>
        <v>1.6915580408305653</v>
      </c>
      <c r="C16">
        <f>ConG!H16</f>
        <v>0.55319763282313028</v>
      </c>
      <c r="D16">
        <f>WeaG!K16</f>
        <v>1.1337740734451485</v>
      </c>
      <c r="E16">
        <f>WeaG!L16</f>
        <v>0.19977296444327963</v>
      </c>
      <c r="F16">
        <f>EquG!H16</f>
        <v>-0.13658094183467745</v>
      </c>
      <c r="G16">
        <f>SecG!T16</f>
        <v>-6.2057127795228206E-2</v>
      </c>
      <c r="H16">
        <f>'[2]9'!$CJ$49</f>
        <v>0.12995597005691584</v>
      </c>
      <c r="I16">
        <f>'[2]10'!$CJ$49</f>
        <v>0.3839009677166445</v>
      </c>
    </row>
    <row r="18" spans="1:9">
      <c r="A18" t="s">
        <v>683</v>
      </c>
    </row>
    <row r="19" spans="1:9">
      <c r="A19" t="s">
        <v>675</v>
      </c>
    </row>
    <row r="21" spans="1:9" ht="8.25" customHeight="1"/>
    <row r="22" spans="1:9" hidden="1"/>
    <row r="23" spans="1:9" hidden="1"/>
    <row r="24" spans="1:9" ht="27.75" hidden="1" customHeight="1">
      <c r="A24" s="372" t="s">
        <v>744</v>
      </c>
      <c r="B24" s="372"/>
      <c r="C24" s="372"/>
      <c r="D24" s="372"/>
      <c r="E24" s="372"/>
      <c r="F24" s="372"/>
      <c r="G24" s="372"/>
    </row>
    <row r="25" spans="1:9" hidden="1">
      <c r="B25" t="s">
        <v>745</v>
      </c>
      <c r="C25" t="s">
        <v>459</v>
      </c>
      <c r="D25" t="s">
        <v>746</v>
      </c>
      <c r="E25" t="s">
        <v>375</v>
      </c>
      <c r="F25" t="s">
        <v>486</v>
      </c>
      <c r="G25" t="s">
        <v>662</v>
      </c>
      <c r="H25" t="s">
        <v>663</v>
      </c>
      <c r="I25" t="s">
        <v>680</v>
      </c>
    </row>
    <row r="26" spans="1:9" hidden="1"/>
    <row r="27" spans="1:9" hidden="1">
      <c r="A27" t="s">
        <v>264</v>
      </c>
      <c r="B27">
        <f t="shared" ref="B27:I37" si="0">B6/B$15*100</f>
        <v>116.9542998655827</v>
      </c>
      <c r="C27">
        <f t="shared" si="0"/>
        <v>104.34163281474977</v>
      </c>
      <c r="D27">
        <f t="shared" si="0"/>
        <v>1184009.3259475268</v>
      </c>
      <c r="E27">
        <f t="shared" si="0"/>
        <v>113.80354525437768</v>
      </c>
      <c r="F27">
        <f t="shared" si="0"/>
        <v>-2678.1594203312779</v>
      </c>
      <c r="G27">
        <f t="shared" si="0"/>
        <v>141.23638363076554</v>
      </c>
      <c r="H27">
        <f t="shared" si="0"/>
        <v>97.44839038462608</v>
      </c>
      <c r="I27">
        <f t="shared" si="0"/>
        <v>98.328815061292943</v>
      </c>
    </row>
    <row r="28" spans="1:9" hidden="1">
      <c r="A28" t="s">
        <v>280</v>
      </c>
      <c r="B28">
        <f t="shared" si="0"/>
        <v>152.22458468226549</v>
      </c>
      <c r="C28">
        <f t="shared" si="0"/>
        <v>114.96132831297285</v>
      </c>
      <c r="D28">
        <f t="shared" si="0"/>
        <v>403.1247682563083</v>
      </c>
      <c r="E28">
        <f t="shared" si="0"/>
        <v>265.03503093262151</v>
      </c>
      <c r="F28">
        <f t="shared" si="0"/>
        <v>12896.836549197476</v>
      </c>
      <c r="G28">
        <f t="shared" si="0"/>
        <v>-79.467383888178659</v>
      </c>
      <c r="H28">
        <f t="shared" si="0"/>
        <v>212.7236177953065</v>
      </c>
      <c r="I28">
        <f t="shared" si="0"/>
        <v>127.41192468499871</v>
      </c>
    </row>
    <row r="29" spans="1:9" hidden="1">
      <c r="A29" t="s">
        <v>281</v>
      </c>
      <c r="B29">
        <f t="shared" si="0"/>
        <v>117.00690604931422</v>
      </c>
      <c r="C29">
        <f t="shared" si="0"/>
        <v>95.46608484209878</v>
      </c>
      <c r="D29">
        <f t="shared" si="0"/>
        <v>259.20669241063672</v>
      </c>
      <c r="E29">
        <f t="shared" si="0"/>
        <v>103.76968309912746</v>
      </c>
      <c r="F29">
        <f t="shared" si="0"/>
        <v>19467.095719270066</v>
      </c>
      <c r="G29">
        <f t="shared" si="0"/>
        <v>-6.6938277620190139</v>
      </c>
      <c r="H29">
        <f t="shared" si="0"/>
        <v>152.9353924024943</v>
      </c>
      <c r="I29">
        <f t="shared" si="0"/>
        <v>100.59002782015547</v>
      </c>
    </row>
    <row r="30" spans="1:9" hidden="1">
      <c r="A30" t="s">
        <v>282</v>
      </c>
      <c r="B30">
        <f t="shared" si="0"/>
        <v>126.42724230765707</v>
      </c>
      <c r="C30">
        <f t="shared" si="0"/>
        <v>110.43774143856922</v>
      </c>
      <c r="D30">
        <f t="shared" si="0"/>
        <v>198.98514904443806</v>
      </c>
      <c r="E30">
        <f t="shared" si="0"/>
        <v>90.896105215967935</v>
      </c>
      <c r="F30">
        <f t="shared" si="0"/>
        <v>8034.3489624587337</v>
      </c>
      <c r="G30">
        <f t="shared" si="0"/>
        <v>216.02918090842076</v>
      </c>
      <c r="H30">
        <f t="shared" si="0"/>
        <v>111.61324595449931</v>
      </c>
      <c r="I30">
        <f t="shared" si="0"/>
        <v>105.2786390591353</v>
      </c>
    </row>
    <row r="31" spans="1:9" hidden="1">
      <c r="A31" t="s">
        <v>283</v>
      </c>
      <c r="B31">
        <f t="shared" si="0"/>
        <v>148.51751957319595</v>
      </c>
      <c r="C31">
        <f t="shared" si="0"/>
        <v>113.51468103595441</v>
      </c>
      <c r="D31">
        <f t="shared" si="0"/>
        <v>220.63697974348725</v>
      </c>
      <c r="E31">
        <f t="shared" si="0"/>
        <v>109.87304980201773</v>
      </c>
      <c r="F31">
        <f t="shared" si="0"/>
        <v>5786.0745688974084</v>
      </c>
      <c r="G31">
        <f t="shared" si="0"/>
        <v>145.02388482684142</v>
      </c>
      <c r="H31">
        <f t="shared" si="0"/>
        <v>123.18441562692956</v>
      </c>
      <c r="I31">
        <f t="shared" si="0"/>
        <v>109.49713818342258</v>
      </c>
    </row>
    <row r="32" spans="1:9" hidden="1">
      <c r="A32" t="s">
        <v>284</v>
      </c>
      <c r="B32">
        <f t="shared" si="0"/>
        <v>125.72786619770082</v>
      </c>
      <c r="C32">
        <f t="shared" si="0"/>
        <v>103.75883758232894</v>
      </c>
      <c r="D32">
        <f t="shared" si="0"/>
        <v>181.03727828522292</v>
      </c>
      <c r="E32">
        <f t="shared" si="0"/>
        <v>97.224568148289649</v>
      </c>
      <c r="F32">
        <f t="shared" si="0"/>
        <v>2910.9682517018146</v>
      </c>
      <c r="G32">
        <f t="shared" si="0"/>
        <v>90.238601956014975</v>
      </c>
      <c r="H32">
        <f t="shared" si="0"/>
        <v>98.747756243499083</v>
      </c>
      <c r="I32">
        <f t="shared" si="0"/>
        <v>100.48408090192717</v>
      </c>
    </row>
    <row r="33" spans="1:9" hidden="1">
      <c r="A33" t="s">
        <v>285</v>
      </c>
      <c r="B33">
        <f t="shared" si="0"/>
        <v>119.0148284628935</v>
      </c>
      <c r="C33">
        <f t="shared" si="0"/>
        <v>108.34162500435897</v>
      </c>
      <c r="D33">
        <f t="shared" si="0"/>
        <v>166.78096144112774</v>
      </c>
      <c r="E33">
        <f t="shared" si="0"/>
        <v>87.248319656202639</v>
      </c>
      <c r="F33">
        <f t="shared" si="0"/>
        <v>-9658.9410957927776</v>
      </c>
      <c r="G33">
        <f t="shared" si="0"/>
        <v>322.89579975859948</v>
      </c>
      <c r="H33">
        <f t="shared" si="0"/>
        <v>56.189187639967116</v>
      </c>
      <c r="I33">
        <f t="shared" si="0"/>
        <v>95.84113166356839</v>
      </c>
    </row>
    <row r="34" spans="1:9" hidden="1">
      <c r="A34" t="s">
        <v>286</v>
      </c>
      <c r="B34">
        <f t="shared" si="0"/>
        <v>117.22890406652952</v>
      </c>
      <c r="C34">
        <f t="shared" si="0"/>
        <v>98.064834023636649</v>
      </c>
      <c r="D34">
        <f t="shared" si="0"/>
        <v>131.54003533234626</v>
      </c>
      <c r="E34">
        <f t="shared" si="0"/>
        <v>74.437474023972356</v>
      </c>
      <c r="F34">
        <f t="shared" si="0"/>
        <v>5252.8402248051752</v>
      </c>
      <c r="G34">
        <f t="shared" si="0"/>
        <v>109.50537881807729</v>
      </c>
      <c r="H34">
        <f t="shared" si="0"/>
        <v>103.96023240166355</v>
      </c>
      <c r="I34">
        <f t="shared" si="0"/>
        <v>94.703002291339729</v>
      </c>
    </row>
    <row r="35" spans="1:9" hidden="1">
      <c r="A35" t="s">
        <v>287</v>
      </c>
      <c r="B35">
        <f t="shared" si="0"/>
        <v>101.22239214584896</v>
      </c>
      <c r="C35">
        <f t="shared" si="0"/>
        <v>84.252214083923192</v>
      </c>
      <c r="D35">
        <f t="shared" si="0"/>
        <v>202.99592308935445</v>
      </c>
      <c r="E35">
        <f t="shared" si="0"/>
        <v>156.53699971356454</v>
      </c>
      <c r="F35">
        <f t="shared" si="0"/>
        <v>5074.4764974799828</v>
      </c>
      <c r="G35">
        <f t="shared" si="0"/>
        <v>106.70468973540966</v>
      </c>
      <c r="H35">
        <f t="shared" si="0"/>
        <v>119.47631691062701</v>
      </c>
      <c r="I35">
        <f t="shared" si="0"/>
        <v>90.229013811268842</v>
      </c>
    </row>
    <row r="36" spans="1:9" hidden="1">
      <c r="A36" t="s">
        <v>288</v>
      </c>
      <c r="B36">
        <f t="shared" si="0"/>
        <v>100</v>
      </c>
      <c r="C36">
        <f t="shared" si="0"/>
        <v>100</v>
      </c>
      <c r="D36">
        <f t="shared" si="0"/>
        <v>100</v>
      </c>
      <c r="E36">
        <f t="shared" si="0"/>
        <v>100</v>
      </c>
      <c r="F36">
        <f t="shared" si="0"/>
        <v>100</v>
      </c>
      <c r="G36">
        <f t="shared" si="0"/>
        <v>100</v>
      </c>
      <c r="H36">
        <f t="shared" si="0"/>
        <v>100</v>
      </c>
      <c r="I36">
        <f t="shared" si="0"/>
        <v>100</v>
      </c>
    </row>
    <row r="37" spans="1:9" hidden="1">
      <c r="A37" t="s">
        <v>289</v>
      </c>
      <c r="B37">
        <f t="shared" si="0"/>
        <v>102.27796886299166</v>
      </c>
      <c r="C37">
        <f t="shared" si="0"/>
        <v>99.192545943089556</v>
      </c>
      <c r="D37">
        <f t="shared" si="0"/>
        <v>134.40683111370987</v>
      </c>
      <c r="E37">
        <f t="shared" si="0"/>
        <v>89.272126917263364</v>
      </c>
      <c r="F37">
        <f t="shared" si="0"/>
        <v>-9180.6767083406066</v>
      </c>
      <c r="G37">
        <f t="shared" si="0"/>
        <v>84.165801513052401</v>
      </c>
      <c r="H37">
        <f t="shared" si="0"/>
        <v>76.018767286958862</v>
      </c>
      <c r="I37">
        <f t="shared" si="0"/>
        <v>95.260436312506513</v>
      </c>
    </row>
    <row r="38" spans="1:9" hidden="1">
      <c r="A38" t="s">
        <v>747</v>
      </c>
    </row>
    <row r="39" spans="1:9" hidden="1"/>
    <row r="40" spans="1:9" hidden="1"/>
    <row r="41" spans="1:9" hidden="1"/>
    <row r="42" spans="1:9" hidden="1"/>
    <row r="43" spans="1:9" hidden="1"/>
    <row r="44" spans="1:9" hidden="1"/>
    <row r="45" spans="1:9" hidden="1"/>
    <row r="46" spans="1:9" hidden="1"/>
  </sheetData>
  <mergeCells count="2">
    <mergeCell ref="A1:I1"/>
    <mergeCell ref="A24:G24"/>
  </mergeCells>
  <pageMargins left="0.75" right="0.75" top="1" bottom="1" header="0.5" footer="0.5"/>
  <pageSetup scale="90" orientation="landscape" horizontalDpi="1200" verticalDpi="1200" r:id="rId1"/>
  <headerFooter alignWithMargins="0"/>
</worksheet>
</file>

<file path=xl/worksheets/sheet81.xml><?xml version="1.0" encoding="utf-8"?>
<worksheet xmlns="http://schemas.openxmlformats.org/spreadsheetml/2006/main" xmlns:r="http://schemas.openxmlformats.org/officeDocument/2006/relationships">
  <sheetPr>
    <pageSetUpPr fitToPage="1"/>
  </sheetPr>
  <dimension ref="A1:H40"/>
  <sheetViews>
    <sheetView view="pageBreakPreview" zoomScaleSheetLayoutView="100" workbookViewId="0">
      <selection activeCell="F9" sqref="F9"/>
    </sheetView>
  </sheetViews>
  <sheetFormatPr defaultRowHeight="12.75"/>
  <cols>
    <col min="1" max="1" width="15.625" customWidth="1"/>
    <col min="2" max="2" width="11.5" customWidth="1"/>
    <col min="3" max="3" width="11" customWidth="1"/>
    <col min="4" max="5" width="10.125" customWidth="1"/>
    <col min="6" max="6" width="8.875" customWidth="1"/>
    <col min="7" max="7" width="11.25" customWidth="1"/>
    <col min="8" max="8" width="12.5" customWidth="1"/>
  </cols>
  <sheetData>
    <row r="1" spans="1:8">
      <c r="A1" t="s">
        <v>748</v>
      </c>
    </row>
    <row r="2" spans="1:8">
      <c r="A2" t="s">
        <v>672</v>
      </c>
    </row>
    <row r="3" spans="1:8">
      <c r="B3" t="s">
        <v>686</v>
      </c>
      <c r="C3" t="s">
        <v>458</v>
      </c>
      <c r="D3" t="s">
        <v>522</v>
      </c>
      <c r="E3" t="s">
        <v>687</v>
      </c>
      <c r="F3" t="s">
        <v>688</v>
      </c>
      <c r="G3" t="s">
        <v>678</v>
      </c>
      <c r="H3" t="s">
        <v>459</v>
      </c>
    </row>
    <row r="4" spans="1:8">
      <c r="B4" t="s">
        <v>673</v>
      </c>
      <c r="C4" t="s">
        <v>674</v>
      </c>
      <c r="D4" t="s">
        <v>673</v>
      </c>
      <c r="E4" t="s">
        <v>673</v>
      </c>
      <c r="F4" t="s">
        <v>673</v>
      </c>
      <c r="G4" t="s">
        <v>673</v>
      </c>
      <c r="H4" t="s">
        <v>674</v>
      </c>
    </row>
    <row r="5" spans="1:8">
      <c r="B5" t="s">
        <v>77</v>
      </c>
      <c r="C5" t="s">
        <v>78</v>
      </c>
      <c r="D5" t="s">
        <v>79</v>
      </c>
      <c r="E5" t="s">
        <v>80</v>
      </c>
      <c r="F5" t="s">
        <v>81</v>
      </c>
      <c r="G5" t="s">
        <v>691</v>
      </c>
      <c r="H5" t="s">
        <v>83</v>
      </c>
    </row>
    <row r="6" spans="1:8">
      <c r="A6" t="s">
        <v>264</v>
      </c>
      <c r="B6">
        <f>'[2]1'!B$49</f>
        <v>1.9478247501899304</v>
      </c>
      <c r="C6">
        <f>'[2]1'!C$51</f>
        <v>-6.6602746276433478E-2</v>
      </c>
      <c r="D6">
        <f>'[2]1'!N$49</f>
        <v>2.8880565395799307</v>
      </c>
      <c r="E6">
        <f>'[2]1'!E$49</f>
        <v>1.9543692757630682</v>
      </c>
      <c r="F6">
        <f>'[2]1'!F$49</f>
        <v>2.089866861123868</v>
      </c>
      <c r="G6">
        <f>'[2]1'!H$49</f>
        <v>1.9342873988077436</v>
      </c>
      <c r="H6">
        <f>'[2]1'!I$51</f>
        <v>0.58191413204714815</v>
      </c>
    </row>
    <row r="7" spans="1:8">
      <c r="A7" t="s">
        <v>280</v>
      </c>
      <c r="B7">
        <f>'[2]1'!L$49</f>
        <v>2.7205808352250616</v>
      </c>
      <c r="C7">
        <f>'[2]1'!M$51</f>
        <v>-0.21045988353710376</v>
      </c>
      <c r="D7">
        <f>'[2]1'!N$49</f>
        <v>2.8880565395799307</v>
      </c>
      <c r="E7">
        <f>'[2]1'!O$49</f>
        <v>2.7737844728912053</v>
      </c>
      <c r="F7">
        <f>'[2]1'!P$49</f>
        <v>2.8636996136192749</v>
      </c>
      <c r="G7">
        <f>'[2]1'!R$49</f>
        <v>2.5176166782928</v>
      </c>
      <c r="H7">
        <f>'[2]1'!S$51</f>
        <v>0.64114025992867307</v>
      </c>
    </row>
    <row r="8" spans="1:8">
      <c r="A8" t="s">
        <v>281</v>
      </c>
      <c r="B8">
        <f>'[2]1'!V$49</f>
        <v>2.2005619548480126</v>
      </c>
      <c r="C8">
        <f>'[2]1'!W$51</f>
        <v>-0.11725317260379176</v>
      </c>
      <c r="D8">
        <f>'[2]1'!X$49</f>
        <v>1.8340156475508351</v>
      </c>
      <c r="E8">
        <f>'[2]1'!Y$49</f>
        <v>1.7402469021592371</v>
      </c>
      <c r="F8">
        <f>'[2]1'!Z$49</f>
        <v>2.3429562000834681</v>
      </c>
      <c r="G8">
        <f>'[2]1'!AB$49</f>
        <v>1.9351574435894081</v>
      </c>
      <c r="H8">
        <f>'[2]1'!AC$51</f>
        <v>0.53241512905456778</v>
      </c>
    </row>
    <row r="9" spans="1:8">
      <c r="A9" t="s">
        <v>282</v>
      </c>
      <c r="B9">
        <f>'[2]1'!AF$49</f>
        <v>2.0747131491284376</v>
      </c>
      <c r="C9">
        <f>'[2]1'!AG$51</f>
        <v>-0.12278725485535402</v>
      </c>
      <c r="D9">
        <f>'[2]1'!AH$49</f>
        <v>1.1984566151683529</v>
      </c>
      <c r="E9">
        <f>'[2]1'!AI$49</f>
        <v>2.9330409743925756</v>
      </c>
      <c r="F9">
        <f>'[2]1'!AJ$49</f>
        <v>2.2169320514366042</v>
      </c>
      <c r="G9">
        <f>'[2]1'!AL$49</f>
        <v>2.0909587928171547</v>
      </c>
      <c r="H9">
        <f>'[2]1'!AM$51</f>
        <v>0.61591217925993402</v>
      </c>
    </row>
    <row r="10" spans="1:8">
      <c r="A10" t="s">
        <v>283</v>
      </c>
      <c r="B10">
        <f>'[2]1'!AP$49</f>
        <v>2.4471936894369772</v>
      </c>
      <c r="C10">
        <f>'[2]1'!AQ$51</f>
        <v>-0.13068734255746062</v>
      </c>
      <c r="D10">
        <f>'[2]1'!AR$49</f>
        <v>1.9713537834692652</v>
      </c>
      <c r="E10">
        <f>'[2]1'!AS$49</f>
        <v>2.9581390455929668</v>
      </c>
      <c r="F10">
        <f>'[2]1'!AT$49</f>
        <v>2.5899315623299168</v>
      </c>
      <c r="G10">
        <f>'[2]1'!AV$49</f>
        <v>2.4563061549920384</v>
      </c>
      <c r="H10">
        <f>'[2]1'!AW$51</f>
        <v>0.63307229633758055</v>
      </c>
    </row>
    <row r="11" spans="1:8">
      <c r="A11" t="s">
        <v>284</v>
      </c>
      <c r="B11">
        <f>'[2]1'!AZ$49</f>
        <v>2.0890282172207675</v>
      </c>
      <c r="C11">
        <f>'[2]1'!BA$51</f>
        <v>-0.10767458821840226</v>
      </c>
      <c r="D11">
        <f>'[2]1'!BB$49</f>
        <v>1.4337133577416727</v>
      </c>
      <c r="E11">
        <f>'[2]1'!BC$49</f>
        <v>2.3079960477778716</v>
      </c>
      <c r="F11">
        <f>'[2]1'!BD$49</f>
        <v>2.2312670644615062</v>
      </c>
      <c r="G11">
        <f>'[2]1'!BF$49</f>
        <v>2.0793919295374774</v>
      </c>
      <c r="H11">
        <f>'[2]1'!BG$51</f>
        <v>0.57866387831154198</v>
      </c>
    </row>
    <row r="12" spans="1:8">
      <c r="A12" t="s">
        <v>285</v>
      </c>
      <c r="B12">
        <f>'[2]1'!BJ$49</f>
        <v>1.7930807465097454</v>
      </c>
      <c r="C12">
        <f>'[2]1'!BK$51</f>
        <v>-4.23300386252492E-2</v>
      </c>
      <c r="D12">
        <f>'[2]1'!BL$49</f>
        <v>1.4258430111733889</v>
      </c>
      <c r="E12">
        <f>'[2]1'!BM$49</f>
        <v>2.0548737650330828</v>
      </c>
      <c r="F12">
        <f>'[2]1'!BN$49</f>
        <v>1.9349072553453306</v>
      </c>
      <c r="G12">
        <f>'[2]1'!BP$49</f>
        <v>1.9683661330248015</v>
      </c>
      <c r="H12">
        <f>'[2]1'!BQ$51</f>
        <v>0.60422212091429928</v>
      </c>
    </row>
    <row r="13" spans="1:8">
      <c r="A13" t="s">
        <v>286</v>
      </c>
      <c r="B13">
        <f>'[2]1'!BT$49</f>
        <v>1.7165849769899877</v>
      </c>
      <c r="C13">
        <f>'[2]1'!BU$51</f>
        <v>-3.6552776742061144E-2</v>
      </c>
      <c r="D13">
        <f>'[2]1'!BV$49</f>
        <v>1.4254403251265257</v>
      </c>
      <c r="E13">
        <f>'[2]1'!BW$49</f>
        <v>2.2722203596190704</v>
      </c>
      <c r="F13">
        <f>'[2]1'!BX$49</f>
        <v>1.8583049056154932</v>
      </c>
      <c r="G13">
        <f>'[2]1'!BZ$49</f>
        <v>1.9388290312758238</v>
      </c>
      <c r="H13">
        <f>'[2]1'!CA$51</f>
        <v>0.54690837430661132</v>
      </c>
    </row>
    <row r="14" spans="1:8">
      <c r="A14" t="s">
        <v>287</v>
      </c>
      <c r="B14">
        <f>'[2]1'!CD$49</f>
        <v>2.0645334389256309</v>
      </c>
      <c r="C14">
        <f>'[2]1'!CE$51</f>
        <v>-4.0537631693851051E-2</v>
      </c>
      <c r="D14">
        <f>'[2]1'!CF$49</f>
        <v>1.3690965848404346</v>
      </c>
      <c r="E14">
        <f>'[2]1'!CG$49</f>
        <v>0.96623897569390049</v>
      </c>
      <c r="F14">
        <f>'[2]1'!CH$49</f>
        <v>2.2067381580226364</v>
      </c>
      <c r="G14">
        <f>'[2]1'!CJ$49</f>
        <v>1.6741000359107749</v>
      </c>
      <c r="H14">
        <f>'[2]1'!CK$51</f>
        <v>0.46987528093164099</v>
      </c>
    </row>
    <row r="15" spans="1:8">
      <c r="A15" t="s">
        <v>288</v>
      </c>
      <c r="B15">
        <f>'[2]1'!CN$49</f>
        <v>1.9649134063179252</v>
      </c>
      <c r="C15">
        <f>'[2]1'!CO$51</f>
        <v>-3.9413771532430197E-2</v>
      </c>
      <c r="D15">
        <f>'[2]1'!CP$49</f>
        <v>1.034319769548242</v>
      </c>
      <c r="E15">
        <f>'[2]1'!CQ$49</f>
        <v>1.0140405607172776</v>
      </c>
      <c r="F15">
        <f>'[2]1'!CR$49</f>
        <v>2.1069793265758419</v>
      </c>
      <c r="G15">
        <f>'[2]1'!CT$49</f>
        <v>1.6538830988094055</v>
      </c>
      <c r="H15">
        <f>'[2]1'!CU$51</f>
        <v>0.55770081064409849</v>
      </c>
    </row>
    <row r="16" spans="1:8">
      <c r="A16" t="s">
        <v>289</v>
      </c>
      <c r="B16">
        <f>'[2]1'!CX$49</f>
        <v>1.6822196077801221</v>
      </c>
      <c r="C16">
        <f>'[2]1'!CY$51</f>
        <v>-4.0740820886577711E-2</v>
      </c>
      <c r="D16">
        <f>'[2]1'!CZ$49</f>
        <v>0.66746696212829359</v>
      </c>
      <c r="E16">
        <f>'[2]1'!DA$49</f>
        <v>1.8476168973551754</v>
      </c>
      <c r="F16">
        <f>'[2]1'!DB$49</f>
        <v>1.8238916557412166</v>
      </c>
      <c r="G16">
        <f>'[2]1'!DD$49</f>
        <v>1.6915580408305653</v>
      </c>
      <c r="H16">
        <f>'[2]1'!DE$51</f>
        <v>0.55319763282313028</v>
      </c>
    </row>
    <row r="18" spans="1:8">
      <c r="A18" t="s">
        <v>692</v>
      </c>
    </row>
    <row r="19" spans="1:8">
      <c r="A19" t="s">
        <v>749</v>
      </c>
    </row>
    <row r="22" spans="1:8" hidden="1"/>
    <row r="23" spans="1:8" hidden="1">
      <c r="A23" t="s">
        <v>750</v>
      </c>
    </row>
    <row r="24" spans="1:8" hidden="1">
      <c r="B24" t="s">
        <v>347</v>
      </c>
      <c r="C24" t="s">
        <v>458</v>
      </c>
      <c r="D24" t="s">
        <v>348</v>
      </c>
      <c r="E24" t="s">
        <v>349</v>
      </c>
      <c r="F24" t="s">
        <v>350</v>
      </c>
      <c r="G24" t="s">
        <v>365</v>
      </c>
      <c r="H24" t="s">
        <v>459</v>
      </c>
    </row>
    <row r="25" spans="1:8" hidden="1"/>
    <row r="26" spans="1:8" hidden="1">
      <c r="A26" t="s">
        <v>264</v>
      </c>
      <c r="B26">
        <f t="shared" ref="B26:H36" si="0">B6/B$15*100</f>
        <v>99.130309963123636</v>
      </c>
      <c r="C26">
        <f t="shared" si="0"/>
        <v>168.98343824221899</v>
      </c>
      <c r="D26">
        <f t="shared" si="0"/>
        <v>279.22279208115128</v>
      </c>
      <c r="E26">
        <f t="shared" si="0"/>
        <v>192.73087798190761</v>
      </c>
      <c r="F26">
        <f t="shared" si="0"/>
        <v>99.187819964053276</v>
      </c>
      <c r="G26">
        <f t="shared" si="0"/>
        <v>116.9542998655827</v>
      </c>
      <c r="H26">
        <f t="shared" si="0"/>
        <v>104.34163281474977</v>
      </c>
    </row>
    <row r="27" spans="1:8" hidden="1">
      <c r="A27" t="s">
        <v>280</v>
      </c>
      <c r="B27">
        <f t="shared" si="0"/>
        <v>138.45805247586918</v>
      </c>
      <c r="C27">
        <f t="shared" si="0"/>
        <v>533.97549981720078</v>
      </c>
      <c r="D27">
        <f t="shared" si="0"/>
        <v>279.22279208115128</v>
      </c>
      <c r="E27">
        <f t="shared" si="0"/>
        <v>273.53782287852272</v>
      </c>
      <c r="F27">
        <f t="shared" si="0"/>
        <v>135.91493649219697</v>
      </c>
      <c r="G27">
        <f t="shared" si="0"/>
        <v>152.22458468226549</v>
      </c>
      <c r="H27">
        <f t="shared" si="0"/>
        <v>114.96132831297285</v>
      </c>
    </row>
    <row r="28" spans="1:8" hidden="1">
      <c r="A28" t="s">
        <v>281</v>
      </c>
      <c r="B28">
        <f t="shared" si="0"/>
        <v>111.99282104607715</v>
      </c>
      <c r="C28">
        <f t="shared" si="0"/>
        <v>297.49290170648658</v>
      </c>
      <c r="D28">
        <f t="shared" si="0"/>
        <v>177.31611649962707</v>
      </c>
      <c r="E28">
        <f t="shared" si="0"/>
        <v>171.61511773535767</v>
      </c>
      <c r="F28">
        <f t="shared" si="0"/>
        <v>111.19977166036669</v>
      </c>
      <c r="G28">
        <f t="shared" si="0"/>
        <v>117.00690604931422</v>
      </c>
      <c r="H28">
        <f t="shared" si="0"/>
        <v>95.46608484209878</v>
      </c>
    </row>
    <row r="29" spans="1:8" hidden="1">
      <c r="A29" t="s">
        <v>282</v>
      </c>
      <c r="B29">
        <f t="shared" si="0"/>
        <v>105.58801942403495</v>
      </c>
      <c r="C29">
        <f t="shared" si="0"/>
        <v>311.53388798207999</v>
      </c>
      <c r="D29">
        <f t="shared" si="0"/>
        <v>115.86906201085189</v>
      </c>
      <c r="E29">
        <f t="shared" si="0"/>
        <v>289.24296404060021</v>
      </c>
      <c r="F29">
        <f t="shared" si="0"/>
        <v>105.21850041307485</v>
      </c>
      <c r="G29">
        <f t="shared" si="0"/>
        <v>126.42724230765707</v>
      </c>
      <c r="H29">
        <f t="shared" si="0"/>
        <v>110.43774143856922</v>
      </c>
    </row>
    <row r="30" spans="1:8" hidden="1">
      <c r="A30" t="s">
        <v>283</v>
      </c>
      <c r="B30">
        <f t="shared" si="0"/>
        <v>124.54460749101422</v>
      </c>
      <c r="C30">
        <f t="shared" si="0"/>
        <v>331.57786600028686</v>
      </c>
      <c r="D30">
        <f t="shared" si="0"/>
        <v>190.59422835263894</v>
      </c>
      <c r="E30">
        <f t="shared" si="0"/>
        <v>291.71801998734048</v>
      </c>
      <c r="F30">
        <f t="shared" si="0"/>
        <v>122.92154600961108</v>
      </c>
      <c r="G30">
        <f t="shared" si="0"/>
        <v>148.51751957319595</v>
      </c>
      <c r="H30">
        <f t="shared" si="0"/>
        <v>113.51468103595441</v>
      </c>
    </row>
    <row r="31" spans="1:8" hidden="1">
      <c r="A31" t="s">
        <v>284</v>
      </c>
      <c r="B31">
        <f t="shared" si="0"/>
        <v>106.31655372210129</v>
      </c>
      <c r="C31">
        <f t="shared" si="0"/>
        <v>273.19026835532884</v>
      </c>
      <c r="D31">
        <f t="shared" si="0"/>
        <v>138.61413075067426</v>
      </c>
      <c r="E31">
        <f t="shared" si="0"/>
        <v>227.60391814557397</v>
      </c>
      <c r="F31">
        <f t="shared" si="0"/>
        <v>105.89885891702842</v>
      </c>
      <c r="G31">
        <f t="shared" si="0"/>
        <v>125.72786619770082</v>
      </c>
      <c r="H31">
        <f t="shared" si="0"/>
        <v>103.75883758232894</v>
      </c>
    </row>
    <row r="32" spans="1:8" hidden="1">
      <c r="A32" t="s">
        <v>285</v>
      </c>
      <c r="B32">
        <f t="shared" si="0"/>
        <v>91.25495000157899</v>
      </c>
      <c r="C32">
        <f t="shared" si="0"/>
        <v>107.39910690967358</v>
      </c>
      <c r="D32">
        <f t="shared" si="0"/>
        <v>137.85321069480781</v>
      </c>
      <c r="E32">
        <f t="shared" si="0"/>
        <v>202.64216685569028</v>
      </c>
      <c r="F32">
        <f t="shared" si="0"/>
        <v>91.833234001865875</v>
      </c>
      <c r="G32">
        <f t="shared" si="0"/>
        <v>119.0148284628935</v>
      </c>
      <c r="H32">
        <f t="shared" si="0"/>
        <v>108.34162500435897</v>
      </c>
    </row>
    <row r="33" spans="1:8" hidden="1">
      <c r="A33" t="s">
        <v>286</v>
      </c>
      <c r="B33">
        <f t="shared" si="0"/>
        <v>87.361863961563415</v>
      </c>
      <c r="C33">
        <f t="shared" si="0"/>
        <v>92.741129105051542</v>
      </c>
      <c r="D33">
        <f t="shared" si="0"/>
        <v>137.81427824289898</v>
      </c>
      <c r="E33">
        <f t="shared" si="0"/>
        <v>224.07588489476441</v>
      </c>
      <c r="F33">
        <f t="shared" si="0"/>
        <v>88.19758609760629</v>
      </c>
      <c r="G33">
        <f t="shared" si="0"/>
        <v>117.22890406652952</v>
      </c>
      <c r="H33">
        <f t="shared" si="0"/>
        <v>98.064834023636649</v>
      </c>
    </row>
    <row r="34" spans="1:8" hidden="1">
      <c r="A34" t="s">
        <v>287</v>
      </c>
      <c r="B34">
        <f t="shared" si="0"/>
        <v>105.06994518371091</v>
      </c>
      <c r="C34">
        <f t="shared" si="0"/>
        <v>102.85144029034655</v>
      </c>
      <c r="D34">
        <f t="shared" si="0"/>
        <v>132.36685840766754</v>
      </c>
      <c r="E34">
        <f t="shared" si="0"/>
        <v>95.286028303486717</v>
      </c>
      <c r="F34">
        <f t="shared" si="0"/>
        <v>104.73468487272335</v>
      </c>
      <c r="G34">
        <f t="shared" si="0"/>
        <v>101.22239214584896</v>
      </c>
      <c r="H34">
        <f t="shared" si="0"/>
        <v>84.252214083923192</v>
      </c>
    </row>
    <row r="35" spans="1:8" hidden="1">
      <c r="A35" t="s">
        <v>288</v>
      </c>
      <c r="B35">
        <f t="shared" si="0"/>
        <v>100</v>
      </c>
      <c r="C35">
        <f t="shared" si="0"/>
        <v>100</v>
      </c>
      <c r="D35">
        <f t="shared" si="0"/>
        <v>100</v>
      </c>
      <c r="E35">
        <f t="shared" si="0"/>
        <v>100</v>
      </c>
      <c r="F35">
        <f t="shared" si="0"/>
        <v>100</v>
      </c>
      <c r="G35">
        <f t="shared" si="0"/>
        <v>100</v>
      </c>
      <c r="H35">
        <f t="shared" si="0"/>
        <v>100</v>
      </c>
    </row>
    <row r="36" spans="1:8" hidden="1">
      <c r="A36" t="s">
        <v>289</v>
      </c>
      <c r="B36">
        <f t="shared" si="0"/>
        <v>85.612913137605062</v>
      </c>
      <c r="C36">
        <f t="shared" si="0"/>
        <v>103.36696870802025</v>
      </c>
      <c r="D36">
        <f t="shared" si="0"/>
        <v>64.531973745394225</v>
      </c>
      <c r="E36">
        <f t="shared" si="0"/>
        <v>182.20345111720886</v>
      </c>
      <c r="F36">
        <f t="shared" si="0"/>
        <v>86.564288160592199</v>
      </c>
      <c r="G36">
        <f t="shared" si="0"/>
        <v>102.27796886299166</v>
      </c>
      <c r="H36">
        <f t="shared" si="0"/>
        <v>99.192545943089556</v>
      </c>
    </row>
    <row r="37" spans="1:8" hidden="1">
      <c r="A37" t="s">
        <v>751</v>
      </c>
    </row>
    <row r="38" spans="1:8" hidden="1"/>
    <row r="39" spans="1:8" hidden="1"/>
    <row r="40" spans="1:8" hidden="1"/>
  </sheetData>
  <pageMargins left="0.75" right="0.75" top="1" bottom="1" header="0.5" footer="0.5"/>
  <pageSetup orientation="landscape" horizontalDpi="1200" verticalDpi="1200" r:id="rId1"/>
  <headerFooter alignWithMargins="0"/>
</worksheet>
</file>

<file path=xl/worksheets/sheet82.xml><?xml version="1.0" encoding="utf-8"?>
<worksheet xmlns="http://schemas.openxmlformats.org/spreadsheetml/2006/main" xmlns:r="http://schemas.openxmlformats.org/officeDocument/2006/relationships">
  <sheetPr>
    <pageSetUpPr fitToPage="1"/>
  </sheetPr>
  <dimension ref="A1:L40"/>
  <sheetViews>
    <sheetView view="pageBreakPreview" zoomScaleNormal="75" zoomScaleSheetLayoutView="100" workbookViewId="0">
      <selection activeCell="I24" sqref="I24"/>
    </sheetView>
  </sheetViews>
  <sheetFormatPr defaultRowHeight="12.75"/>
  <cols>
    <col min="1" max="1" width="15.625" customWidth="1"/>
    <col min="2" max="2" width="11.5" customWidth="1"/>
    <col min="3" max="3" width="11" customWidth="1"/>
    <col min="4" max="6" width="11" hidden="1" customWidth="1"/>
    <col min="7" max="8" width="10.125" customWidth="1"/>
    <col min="9" max="10" width="8.875" customWidth="1"/>
    <col min="11" max="11" width="15.25" customWidth="1"/>
    <col min="12" max="12" width="11.25" customWidth="1"/>
  </cols>
  <sheetData>
    <row r="1" spans="1:12">
      <c r="A1" t="s">
        <v>752</v>
      </c>
    </row>
    <row r="2" spans="1:12">
      <c r="A2" t="s">
        <v>672</v>
      </c>
    </row>
    <row r="3" spans="1:12">
      <c r="B3" t="s">
        <v>697</v>
      </c>
      <c r="C3" t="s">
        <v>698</v>
      </c>
      <c r="D3" t="s">
        <v>699</v>
      </c>
      <c r="E3" t="s">
        <v>700</v>
      </c>
      <c r="F3" t="s">
        <v>701</v>
      </c>
      <c r="G3" t="s">
        <v>702</v>
      </c>
      <c r="H3" t="s">
        <v>703</v>
      </c>
      <c r="I3" t="s">
        <v>704</v>
      </c>
      <c r="J3" t="s">
        <v>705</v>
      </c>
      <c r="K3" t="s">
        <v>679</v>
      </c>
      <c r="L3" t="s">
        <v>375</v>
      </c>
    </row>
    <row r="4" spans="1:12">
      <c r="B4" t="s">
        <v>673</v>
      </c>
      <c r="C4" t="s">
        <v>673</v>
      </c>
      <c r="D4" t="s">
        <v>673</v>
      </c>
      <c r="E4" t="s">
        <v>673</v>
      </c>
      <c r="F4" t="s">
        <v>673</v>
      </c>
      <c r="G4" t="s">
        <v>673</v>
      </c>
      <c r="H4" t="s">
        <v>673</v>
      </c>
      <c r="I4" t="s">
        <v>673</v>
      </c>
      <c r="J4" t="s">
        <v>673</v>
      </c>
      <c r="K4" t="s">
        <v>673</v>
      </c>
      <c r="L4" t="s">
        <v>674</v>
      </c>
    </row>
    <row r="5" spans="1:12" ht="19.5" customHeight="1">
      <c r="B5" t="s">
        <v>77</v>
      </c>
      <c r="C5" t="s">
        <v>78</v>
      </c>
      <c r="D5" t="s">
        <v>79</v>
      </c>
      <c r="E5" t="s">
        <v>80</v>
      </c>
      <c r="F5" t="s">
        <v>81</v>
      </c>
      <c r="G5" t="s">
        <v>79</v>
      </c>
      <c r="H5" t="s">
        <v>80</v>
      </c>
      <c r="I5" t="s">
        <v>81</v>
      </c>
      <c r="J5" t="s">
        <v>82</v>
      </c>
      <c r="K5" t="s">
        <v>513</v>
      </c>
      <c r="L5" t="s">
        <v>84</v>
      </c>
    </row>
    <row r="6" spans="1:12" ht="19.5" customHeight="1">
      <c r="A6" t="s">
        <v>264</v>
      </c>
      <c r="B6">
        <f>'[2]2'!B$49</f>
        <v>1.3840474499833944</v>
      </c>
      <c r="C6">
        <f>'[2]2'!C$49</f>
        <v>3.7763786197096971</v>
      </c>
      <c r="D6">
        <f>'[2]1'!N$46</f>
        <v>9987.5807304830014</v>
      </c>
      <c r="E6">
        <v>-1.9959809704388376</v>
      </c>
      <c r="F6">
        <v>-1.1707238699133926</v>
      </c>
      <c r="G6">
        <f>'[2]2'!D$49</f>
        <v>1.5442223481478168</v>
      </c>
      <c r="H6" t="e">
        <f>'[2]2'!E$49</f>
        <v>#NUM!</v>
      </c>
      <c r="I6">
        <f>'[2]2'!F$49</f>
        <v>1.1253236163438318</v>
      </c>
      <c r="J6">
        <f>'[2]2'!G$49</f>
        <v>0.10057011121460402</v>
      </c>
      <c r="K6">
        <f>'[2]2'!H$49</f>
        <v>1.5533817059634192</v>
      </c>
      <c r="L6">
        <f>'[2]2'!I$51</f>
        <v>0.2546693171172279</v>
      </c>
    </row>
    <row r="7" spans="1:12" ht="19.5" customHeight="1">
      <c r="A7" t="s">
        <v>280</v>
      </c>
      <c r="B7">
        <f>'[2]2'!L$49</f>
        <v>2.3140761960924738</v>
      </c>
      <c r="C7">
        <f>'[2]2'!M$49</f>
        <v>5.3149774592179622</v>
      </c>
      <c r="D7">
        <v>1.2584995332274307</v>
      </c>
      <c r="E7" t="s">
        <v>72</v>
      </c>
      <c r="F7">
        <v>3.2532211149693957E-2</v>
      </c>
      <c r="G7">
        <f>'[2]2'!N$49</f>
        <v>7.0826760943375477</v>
      </c>
      <c r="H7" t="e">
        <f>'[2]2'!O$49</f>
        <v>#NUM!</v>
      </c>
      <c r="I7">
        <f>'[2]2'!P$49</f>
        <v>1.6857598091938764</v>
      </c>
      <c r="J7">
        <f>'[2]2'!Q$49</f>
        <v>0.92072956945512541</v>
      </c>
      <c r="K7">
        <f>'[2]2'!R$49</f>
        <v>3.4005147418877391</v>
      </c>
      <c r="L7">
        <f>'[2]2'!S$51</f>
        <v>0.59309479497219542</v>
      </c>
    </row>
    <row r="8" spans="1:12" ht="19.5" customHeight="1">
      <c r="A8" t="s">
        <v>281</v>
      </c>
      <c r="B8">
        <f>'[2]2'!V$49</f>
        <v>2.2851018270196422</v>
      </c>
      <c r="C8">
        <f>'[2]2'!W$49</f>
        <v>6.0788647736050416</v>
      </c>
      <c r="D8" t="s">
        <v>72</v>
      </c>
      <c r="E8" t="s">
        <v>72</v>
      </c>
      <c r="F8">
        <v>-0.87735350911194443</v>
      </c>
      <c r="G8">
        <f>'[2]2'!X$49</f>
        <v>1.3536393009113468</v>
      </c>
      <c r="H8" t="e">
        <f>'[2]2'!Y$49</f>
        <v>#NUM!</v>
      </c>
      <c r="I8">
        <f>'[2]2'!Z$49</f>
        <v>1.6269985235122686</v>
      </c>
      <c r="J8">
        <f>'[2]2'!AA$49</f>
        <v>-0.13374343457389637</v>
      </c>
      <c r="K8">
        <f>'[2]2'!AB$49</f>
        <v>2.186509607313214</v>
      </c>
      <c r="L8">
        <f>'[2]2'!AC$51</f>
        <v>0.23221556299722895</v>
      </c>
    </row>
    <row r="9" spans="1:12" ht="19.5" customHeight="1">
      <c r="A9" t="s">
        <v>282</v>
      </c>
      <c r="B9">
        <f>'[2]2'!AF$49</f>
        <v>1.7867652469276907</v>
      </c>
      <c r="C9">
        <f>'[2]2'!AG$49</f>
        <v>3.3021780237897591</v>
      </c>
      <c r="D9">
        <v>5.4305182603697766E-2</v>
      </c>
      <c r="E9">
        <v>-15.902855512664427</v>
      </c>
      <c r="F9">
        <v>-0.98338223864233854</v>
      </c>
      <c r="G9">
        <f>'[2]2'!AH$49</f>
        <v>-3.1376754405065821E-2</v>
      </c>
      <c r="H9" t="e">
        <f>'[2]2'!AI$49</f>
        <v>#NUM!</v>
      </c>
      <c r="I9">
        <f>'[2]2'!AJ$49</f>
        <v>1.3292167435482893</v>
      </c>
      <c r="J9">
        <f>'[2]2'!AK$49</f>
        <v>0.26862595857302107</v>
      </c>
      <c r="K9">
        <f>'[2]2'!AL$49</f>
        <v>1.6785173872326364</v>
      </c>
      <c r="L9">
        <f>'[2]2'!AM$51</f>
        <v>0.20340709942053231</v>
      </c>
    </row>
    <row r="10" spans="1:12" ht="19.5" customHeight="1">
      <c r="A10" t="s">
        <v>283</v>
      </c>
      <c r="B10">
        <f>'[2]2'!AP$49</f>
        <v>1.6367848799485385</v>
      </c>
      <c r="C10">
        <f>'[2]2'!AQ$49</f>
        <v>1.8096081881780579</v>
      </c>
      <c r="D10">
        <v>4.8626982324963652</v>
      </c>
      <c r="E10">
        <v>-2.9516189786576885</v>
      </c>
      <c r="F10">
        <v>-0.49047972039858445</v>
      </c>
      <c r="G10">
        <f>'[2]2'!AR$49</f>
        <v>1.9918739504270144</v>
      </c>
      <c r="H10" t="e">
        <f>'[2]2'!AS$49</f>
        <v>#NUM!</v>
      </c>
      <c r="I10">
        <f>'[2]2'!AT$49</f>
        <v>1.5317610308746454</v>
      </c>
      <c r="J10">
        <f>'[2]2'!AU$49</f>
        <v>0.4620557596698216</v>
      </c>
      <c r="K10">
        <f>'[2]2'!AV$49</f>
        <v>1.861159028924475</v>
      </c>
      <c r="L10">
        <f>'[2]2'!AW$51</f>
        <v>0.24587366325119531</v>
      </c>
    </row>
    <row r="11" spans="1:12" ht="19.5" customHeight="1">
      <c r="A11" t="s">
        <v>284</v>
      </c>
      <c r="B11">
        <f>'[2]2'!AZ$49</f>
        <v>1.4764502860950657</v>
      </c>
      <c r="C11">
        <f>'[2]2'!BA$49</f>
        <v>5.7098114911418474</v>
      </c>
      <c r="D11">
        <v>1.5643155416565024</v>
      </c>
      <c r="E11" t="s">
        <v>72</v>
      </c>
      <c r="F11">
        <v>-0.92464851487308319</v>
      </c>
      <c r="G11">
        <f>'[2]2'!BB$49</f>
        <v>0.49616321764625049</v>
      </c>
      <c r="H11" t="e">
        <f>'[2]2'!BC$49</f>
        <v>#NUM!</v>
      </c>
      <c r="I11">
        <f>'[2]2'!BD$49</f>
        <v>1.1661225827095389</v>
      </c>
      <c r="J11">
        <f>'[2]2'!BE$49</f>
        <v>-0.25012208178422091</v>
      </c>
      <c r="K11">
        <f>'[2]2'!BF$49</f>
        <v>1.5271200931239237</v>
      </c>
      <c r="L11">
        <f>'[2]2'!BG$51</f>
        <v>0.21756891950947249</v>
      </c>
    </row>
    <row r="12" spans="1:12" ht="19.5" customHeight="1">
      <c r="A12" t="s">
        <v>285</v>
      </c>
      <c r="B12">
        <f>'[2]2'!BJ$49</f>
        <v>1.1345812178826353</v>
      </c>
      <c r="C12">
        <f>'[2]2'!BK$49</f>
        <v>4.6744301260543963</v>
      </c>
      <c r="D12">
        <v>1.4241845484814775</v>
      </c>
      <c r="E12">
        <v>6.7210247797782063</v>
      </c>
      <c r="F12">
        <v>-1.6850410053196208</v>
      </c>
      <c r="G12">
        <f>'[2]2'!BL$49</f>
        <v>0.37895990694112314</v>
      </c>
      <c r="H12" t="e">
        <f>'[2]2'!BM$49</f>
        <v>#NUM!</v>
      </c>
      <c r="I12">
        <f>'[2]2'!BN$49</f>
        <v>1.0482664182925649</v>
      </c>
      <c r="J12">
        <f>'[2]2'!BO$49</f>
        <v>-0.65410948819266679</v>
      </c>
      <c r="K12">
        <f>'[2]2'!BP$49</f>
        <v>1.4068624969383547</v>
      </c>
      <c r="L12">
        <f>'[2]2'!BQ$51</f>
        <v>0.19524409311506946</v>
      </c>
    </row>
    <row r="13" spans="1:12" ht="19.5" customHeight="1">
      <c r="A13" t="s">
        <v>286</v>
      </c>
      <c r="B13">
        <f>'[2]2'!BT$49</f>
        <v>0.85502407664685975</v>
      </c>
      <c r="C13">
        <f>'[2]2'!BU$49</f>
        <v>3.20982354284578</v>
      </c>
      <c r="D13">
        <v>8.1536850261883842</v>
      </c>
      <c r="E13">
        <v>-3.0865772633479449</v>
      </c>
      <c r="F13">
        <v>-0.57315078210579129</v>
      </c>
      <c r="G13">
        <f>'[2]2'!BV$49</f>
        <v>1.3890351485914332</v>
      </c>
      <c r="H13" t="e">
        <f>'[2]2'!BW$49</f>
        <v>#NUM!</v>
      </c>
      <c r="I13">
        <f>'[2]2'!BX$49</f>
        <v>0.81291851250051561</v>
      </c>
      <c r="J13">
        <f>'[2]2'!BY$49</f>
        <v>0.3998995024466323</v>
      </c>
      <c r="K13">
        <f>'[2]2'!BZ$49</f>
        <v>1.1095915322466121</v>
      </c>
      <c r="L13">
        <f>'[2]2'!CA$51</f>
        <v>0.16657601162813696</v>
      </c>
    </row>
    <row r="14" spans="1:12" ht="19.5" customHeight="1">
      <c r="A14" t="s">
        <v>287</v>
      </c>
      <c r="B14">
        <f>'[2]2'!CD$49</f>
        <v>1.3531838192565537</v>
      </c>
      <c r="C14">
        <f>'[2]2'!CE$49</f>
        <v>3.9531942274508403</v>
      </c>
      <c r="D14">
        <v>3.5359533645644481</v>
      </c>
      <c r="E14">
        <v>3.1853705485841655</v>
      </c>
      <c r="F14">
        <v>0.24495865531637406</v>
      </c>
      <c r="G14">
        <f>'[2]2'!CF$49</f>
        <v>2.4035990286011888</v>
      </c>
      <c r="H14" t="e">
        <f>'[2]2'!CG$49</f>
        <v>#NUM!</v>
      </c>
      <c r="I14">
        <f>'[2]2'!CH$49</f>
        <v>1.1610895990921355</v>
      </c>
      <c r="J14">
        <f>'[2]2'!CI$49</f>
        <v>2.0106663879049913</v>
      </c>
      <c r="K14">
        <f>'[2]2'!CJ$49</f>
        <v>1.712349831528015</v>
      </c>
      <c r="L14">
        <f>'[2]2'!CK$51</f>
        <v>0.35029814520738478</v>
      </c>
    </row>
    <row r="15" spans="1:12" ht="19.5" customHeight="1">
      <c r="A15" t="s">
        <v>288</v>
      </c>
      <c r="B15">
        <f>'[2]2'!CN$49</f>
        <v>1.5941839398490254</v>
      </c>
      <c r="C15">
        <f>'[2]2'!CO$49</f>
        <v>2.6699488204141142</v>
      </c>
      <c r="D15">
        <v>10.811282695146174</v>
      </c>
      <c r="E15">
        <v>-2.9061969237155094</v>
      </c>
      <c r="F15">
        <v>-1.3611456735098115</v>
      </c>
      <c r="G15">
        <f>'[2]2'!CP$49</f>
        <v>-0.3137549605538914</v>
      </c>
      <c r="H15" t="e">
        <f>'[2]2'!CQ$49</f>
        <v>#NUM!</v>
      </c>
      <c r="I15">
        <f>'[2]2'!CR$49</f>
        <v>0.92135823050136789</v>
      </c>
      <c r="J15">
        <f>'[2]2'!CS$49</f>
        <v>6.1600188377197718E-2</v>
      </c>
      <c r="K15">
        <f>'[2]2'!CT$49</f>
        <v>0.8435390255469688</v>
      </c>
      <c r="L15">
        <f>'[2]2'!CU$51</f>
        <v>0.22377977465287402</v>
      </c>
    </row>
    <row r="16" spans="1:12" ht="19.5" customHeight="1">
      <c r="A16" t="s">
        <v>289</v>
      </c>
      <c r="B16">
        <f>'[2]2'!CX$49</f>
        <v>1.2356273460704115</v>
      </c>
      <c r="C16">
        <f>'[2]2'!CY$49</f>
        <v>5.3243233759972419</v>
      </c>
      <c r="D16">
        <v>0.38220563122930429</v>
      </c>
      <c r="E16">
        <v>1.0083509613714403</v>
      </c>
      <c r="F16">
        <v>-1.9710941229833523</v>
      </c>
      <c r="G16">
        <f>'[2]2'!CZ$49</f>
        <v>-0.41114486649621584</v>
      </c>
      <c r="H16" t="e">
        <f>'[2]2'!DA$49</f>
        <v>#NUM!</v>
      </c>
      <c r="I16">
        <f>'[2]2'!DB$49</f>
        <v>1.1294914787356669</v>
      </c>
      <c r="J16">
        <f>'[2]2'!DC$49</f>
        <v>-0.45253580277175853</v>
      </c>
      <c r="K16">
        <f>'[2]2'!DD$49</f>
        <v>1.1337740734451485</v>
      </c>
      <c r="L16">
        <f>'[2]2'!DE$51</f>
        <v>0.19977296444327963</v>
      </c>
    </row>
    <row r="18" spans="1:12">
      <c r="A18" t="s">
        <v>707</v>
      </c>
    </row>
    <row r="19" spans="1:12">
      <c r="A19" t="s">
        <v>753</v>
      </c>
    </row>
    <row r="22" spans="1:12" hidden="1"/>
    <row r="23" spans="1:12" hidden="1">
      <c r="A23" t="s">
        <v>754</v>
      </c>
    </row>
    <row r="24" spans="1:12" hidden="1">
      <c r="B24" t="s">
        <v>697</v>
      </c>
      <c r="C24" t="s">
        <v>698</v>
      </c>
      <c r="D24" t="s">
        <v>699</v>
      </c>
      <c r="E24" t="s">
        <v>700</v>
      </c>
      <c r="F24" t="s">
        <v>701</v>
      </c>
      <c r="G24" t="s">
        <v>702</v>
      </c>
      <c r="H24" t="s">
        <v>703</v>
      </c>
      <c r="I24" t="s">
        <v>704</v>
      </c>
      <c r="K24" t="s">
        <v>679</v>
      </c>
      <c r="L24" t="s">
        <v>375</v>
      </c>
    </row>
    <row r="25" spans="1:12" hidden="1">
      <c r="B25" t="s">
        <v>77</v>
      </c>
      <c r="C25" t="s">
        <v>78</v>
      </c>
      <c r="D25" t="s">
        <v>79</v>
      </c>
      <c r="E25" t="s">
        <v>80</v>
      </c>
      <c r="F25" t="s">
        <v>81</v>
      </c>
      <c r="G25" t="s">
        <v>666</v>
      </c>
      <c r="H25" t="s">
        <v>83</v>
      </c>
      <c r="I25" t="s">
        <v>84</v>
      </c>
      <c r="K25" t="s">
        <v>755</v>
      </c>
      <c r="L25" t="s">
        <v>85</v>
      </c>
    </row>
    <row r="26" spans="1:12" hidden="1">
      <c r="A26" t="s">
        <v>264</v>
      </c>
      <c r="B26">
        <f t="shared" ref="B26:L36" si="0">B6/B$15*100</f>
        <v>86.818554332849956</v>
      </c>
      <c r="C26">
        <f t="shared" si="0"/>
        <v>141.44011266567924</v>
      </c>
      <c r="D26">
        <f t="shared" si="0"/>
        <v>92381.08938698846</v>
      </c>
      <c r="E26">
        <f t="shared" si="0"/>
        <v>68.680169404591467</v>
      </c>
      <c r="F26">
        <f t="shared" si="0"/>
        <v>86.01018191495973</v>
      </c>
      <c r="G26">
        <f t="shared" si="0"/>
        <v>-492.17464017834294</v>
      </c>
      <c r="H26" t="e">
        <f t="shared" si="0"/>
        <v>#NUM!</v>
      </c>
      <c r="I26">
        <f t="shared" si="0"/>
        <v>122.13746826046952</v>
      </c>
      <c r="K26">
        <f t="shared" si="0"/>
        <v>184.15054418569113</v>
      </c>
      <c r="L26">
        <f t="shared" si="0"/>
        <v>113.80354525437768</v>
      </c>
    </row>
    <row r="27" spans="1:12" hidden="1">
      <c r="A27" t="s">
        <v>280</v>
      </c>
      <c r="B27">
        <f t="shared" si="0"/>
        <v>145.15741491609961</v>
      </c>
      <c r="C27">
        <f t="shared" si="0"/>
        <v>199.06664197381878</v>
      </c>
      <c r="D27">
        <f t="shared" si="0"/>
        <v>11.640612577751257</v>
      </c>
      <c r="E27" t="s">
        <v>72</v>
      </c>
      <c r="F27">
        <f t="shared" si="0"/>
        <v>-2.3900609451894534</v>
      </c>
      <c r="G27">
        <f t="shared" si="0"/>
        <v>-2257.3909530654282</v>
      </c>
      <c r="H27" t="e">
        <f t="shared" si="0"/>
        <v>#NUM!</v>
      </c>
      <c r="I27">
        <f t="shared" si="0"/>
        <v>182.96464430306878</v>
      </c>
      <c r="K27">
        <f t="shared" si="0"/>
        <v>403.1247682563083</v>
      </c>
      <c r="L27">
        <f t="shared" si="0"/>
        <v>265.03503093262151</v>
      </c>
    </row>
    <row r="28" spans="1:12" hidden="1">
      <c r="A28" t="s">
        <v>281</v>
      </c>
      <c r="B28">
        <f t="shared" si="0"/>
        <v>143.33991015089819</v>
      </c>
      <c r="C28">
        <f t="shared" si="0"/>
        <v>227.67720216682648</v>
      </c>
      <c r="D28" t="s">
        <v>72</v>
      </c>
      <c r="E28" t="s">
        <v>72</v>
      </c>
      <c r="F28">
        <f t="shared" si="0"/>
        <v>64.456988416943332</v>
      </c>
      <c r="G28">
        <f t="shared" si="0"/>
        <v>-431.43199983888127</v>
      </c>
      <c r="H28" t="e">
        <f t="shared" si="0"/>
        <v>#NUM!</v>
      </c>
      <c r="I28">
        <f t="shared" si="0"/>
        <v>176.58696364246057</v>
      </c>
      <c r="K28">
        <f t="shared" si="0"/>
        <v>259.20669241063672</v>
      </c>
      <c r="L28">
        <f t="shared" si="0"/>
        <v>103.76968309912746</v>
      </c>
    </row>
    <row r="29" spans="1:12" hidden="1">
      <c r="A29" t="s">
        <v>282</v>
      </c>
      <c r="B29">
        <f t="shared" si="0"/>
        <v>112.08024383289819</v>
      </c>
      <c r="C29">
        <f t="shared" si="0"/>
        <v>123.6794502779115</v>
      </c>
      <c r="D29">
        <f t="shared" si="0"/>
        <v>0.50230101399604132</v>
      </c>
      <c r="E29">
        <f t="shared" si="0"/>
        <v>547.20502189276874</v>
      </c>
      <c r="F29">
        <f t="shared" si="0"/>
        <v>72.246656458644651</v>
      </c>
      <c r="G29">
        <f t="shared" si="0"/>
        <v>10.000401061285041</v>
      </c>
      <c r="H29" t="e">
        <f t="shared" si="0"/>
        <v>#NUM!</v>
      </c>
      <c r="I29">
        <f t="shared" si="0"/>
        <v>144.26709389951188</v>
      </c>
      <c r="K29">
        <f t="shared" si="0"/>
        <v>198.98514904443806</v>
      </c>
      <c r="L29">
        <f t="shared" si="0"/>
        <v>90.896105215967935</v>
      </c>
    </row>
    <row r="30" spans="1:12" hidden="1">
      <c r="A30" t="s">
        <v>283</v>
      </c>
      <c r="B30">
        <f t="shared" si="0"/>
        <v>102.67227256746467</v>
      </c>
      <c r="C30">
        <f t="shared" si="0"/>
        <v>67.776886745618754</v>
      </c>
      <c r="D30">
        <f t="shared" si="0"/>
        <v>44.97799539253117</v>
      </c>
      <c r="E30">
        <f t="shared" si="0"/>
        <v>101.56293796100053</v>
      </c>
      <c r="F30">
        <f t="shared" si="0"/>
        <v>36.034329752071827</v>
      </c>
      <c r="G30">
        <f t="shared" si="0"/>
        <v>-634.85018592554957</v>
      </c>
      <c r="H30" t="e">
        <f t="shared" si="0"/>
        <v>#NUM!</v>
      </c>
      <c r="I30">
        <f t="shared" si="0"/>
        <v>166.25032263955788</v>
      </c>
      <c r="K30">
        <f t="shared" si="0"/>
        <v>220.63697974348725</v>
      </c>
      <c r="L30">
        <f t="shared" si="0"/>
        <v>109.87304980201773</v>
      </c>
    </row>
    <row r="31" spans="1:12" hidden="1">
      <c r="A31" t="s">
        <v>284</v>
      </c>
      <c r="B31">
        <f t="shared" si="0"/>
        <v>92.614801164970373</v>
      </c>
      <c r="C31">
        <f t="shared" si="0"/>
        <v>213.85471689514426</v>
      </c>
      <c r="D31">
        <f t="shared" si="0"/>
        <v>14.469287186050703</v>
      </c>
      <c r="E31" t="s">
        <v>72</v>
      </c>
      <c r="F31">
        <f t="shared" si="0"/>
        <v>67.931635303134811</v>
      </c>
      <c r="G31">
        <f t="shared" si="0"/>
        <v>-158.13717073041406</v>
      </c>
      <c r="H31" t="e">
        <f t="shared" si="0"/>
        <v>#NUM!</v>
      </c>
      <c r="I31">
        <f t="shared" si="0"/>
        <v>126.56560109904045</v>
      </c>
      <c r="K31">
        <f t="shared" si="0"/>
        <v>181.03727828522292</v>
      </c>
      <c r="L31">
        <f t="shared" si="0"/>
        <v>97.224568148289649</v>
      </c>
    </row>
    <row r="32" spans="1:12" hidden="1">
      <c r="A32" t="s">
        <v>285</v>
      </c>
      <c r="B32">
        <f t="shared" si="0"/>
        <v>71.170031859064139</v>
      </c>
      <c r="C32">
        <f t="shared" si="0"/>
        <v>175.07564528257075</v>
      </c>
      <c r="D32">
        <f t="shared" si="0"/>
        <v>13.173132075446315</v>
      </c>
      <c r="E32">
        <f t="shared" si="0"/>
        <v>-231.26529124480396</v>
      </c>
      <c r="F32">
        <f t="shared" si="0"/>
        <v>123.79578748354112</v>
      </c>
      <c r="G32">
        <f t="shared" si="0"/>
        <v>-120.78212445537795</v>
      </c>
      <c r="H32" t="e">
        <f t="shared" si="0"/>
        <v>#NUM!</v>
      </c>
      <c r="I32">
        <f t="shared" si="0"/>
        <v>113.77403311653693</v>
      </c>
      <c r="K32">
        <f t="shared" si="0"/>
        <v>166.78096144112774</v>
      </c>
      <c r="L32">
        <f t="shared" si="0"/>
        <v>87.248319656202639</v>
      </c>
    </row>
    <row r="33" spans="1:12" hidden="1">
      <c r="A33" t="s">
        <v>286</v>
      </c>
      <c r="B33">
        <f t="shared" si="0"/>
        <v>53.633966274169929</v>
      </c>
      <c r="C33">
        <f t="shared" si="0"/>
        <v>120.22041465004301</v>
      </c>
      <c r="D33">
        <f t="shared" si="0"/>
        <v>75.418294536401845</v>
      </c>
      <c r="E33">
        <f t="shared" si="0"/>
        <v>106.20674869484836</v>
      </c>
      <c r="F33">
        <f t="shared" si="0"/>
        <v>42.107967814192946</v>
      </c>
      <c r="G33">
        <f t="shared" si="0"/>
        <v>-442.71336655180909</v>
      </c>
      <c r="H33" t="e">
        <f t="shared" si="0"/>
        <v>#NUM!</v>
      </c>
      <c r="I33">
        <f t="shared" si="0"/>
        <v>88.230449958444126</v>
      </c>
      <c r="K33">
        <f t="shared" si="0"/>
        <v>131.54003533234626</v>
      </c>
      <c r="L33">
        <f t="shared" si="0"/>
        <v>74.437474023972356</v>
      </c>
    </row>
    <row r="34" spans="1:12" hidden="1">
      <c r="A34" t="s">
        <v>287</v>
      </c>
      <c r="B34">
        <f t="shared" si="0"/>
        <v>84.882539927274948</v>
      </c>
      <c r="C34">
        <f t="shared" si="0"/>
        <v>148.06254701308066</v>
      </c>
      <c r="D34">
        <f t="shared" si="0"/>
        <v>32.706141022026436</v>
      </c>
      <c r="E34">
        <f t="shared" si="0"/>
        <v>-109.60614962429108</v>
      </c>
      <c r="F34">
        <f t="shared" si="0"/>
        <v>-17.996505450054485</v>
      </c>
      <c r="G34">
        <f t="shared" si="0"/>
        <v>-766.07522773758342</v>
      </c>
      <c r="H34" t="e">
        <f t="shared" si="0"/>
        <v>#NUM!</v>
      </c>
      <c r="I34">
        <f t="shared" si="0"/>
        <v>126.01934412202678</v>
      </c>
      <c r="K34">
        <f t="shared" si="0"/>
        <v>202.99592308935445</v>
      </c>
      <c r="L34">
        <f t="shared" si="0"/>
        <v>156.53699971356454</v>
      </c>
    </row>
    <row r="35" spans="1:12" hidden="1">
      <c r="A35" t="s">
        <v>288</v>
      </c>
      <c r="B35">
        <f t="shared" si="0"/>
        <v>100</v>
      </c>
      <c r="C35">
        <f t="shared" si="0"/>
        <v>100</v>
      </c>
      <c r="D35">
        <f t="shared" si="0"/>
        <v>100</v>
      </c>
      <c r="E35">
        <f t="shared" si="0"/>
        <v>100</v>
      </c>
      <c r="F35">
        <f t="shared" si="0"/>
        <v>100</v>
      </c>
      <c r="G35">
        <f t="shared" si="0"/>
        <v>100</v>
      </c>
      <c r="H35" t="e">
        <f t="shared" si="0"/>
        <v>#NUM!</v>
      </c>
      <c r="I35">
        <f t="shared" si="0"/>
        <v>100</v>
      </c>
      <c r="K35">
        <f t="shared" si="0"/>
        <v>100</v>
      </c>
      <c r="L35">
        <f t="shared" si="0"/>
        <v>100</v>
      </c>
    </row>
    <row r="36" spans="1:12" hidden="1">
      <c r="A36" t="s">
        <v>289</v>
      </c>
      <c r="B36">
        <f t="shared" si="0"/>
        <v>77.508455278217738</v>
      </c>
      <c r="C36">
        <f t="shared" si="0"/>
        <v>199.41668301984265</v>
      </c>
      <c r="D36">
        <f t="shared" si="0"/>
        <v>3.535247777776628</v>
      </c>
      <c r="E36">
        <f t="shared" si="0"/>
        <v>-34.696580714918852</v>
      </c>
      <c r="F36">
        <f t="shared" si="0"/>
        <v>144.81140125881936</v>
      </c>
      <c r="G36">
        <f t="shared" si="0"/>
        <v>131.04011671095046</v>
      </c>
      <c r="H36" t="e">
        <f t="shared" si="0"/>
        <v>#NUM!</v>
      </c>
      <c r="I36">
        <f t="shared" si="0"/>
        <v>122.58982894427946</v>
      </c>
      <c r="K36">
        <f t="shared" si="0"/>
        <v>134.40683111370987</v>
      </c>
      <c r="L36">
        <f t="shared" si="0"/>
        <v>89.272126917263364</v>
      </c>
    </row>
    <row r="37" spans="1:12" hidden="1">
      <c r="A37" t="s">
        <v>756</v>
      </c>
    </row>
    <row r="38" spans="1:12" hidden="1"/>
    <row r="39" spans="1:12" hidden="1"/>
    <row r="40" spans="1:12" hidden="1"/>
  </sheetData>
  <pageMargins left="0.75" right="0.75" top="1" bottom="1" header="0.5" footer="0.5"/>
  <pageSetup orientation="landscape" horizontalDpi="1200" verticalDpi="1200" r:id="rId1"/>
  <headerFooter alignWithMargins="0"/>
</worksheet>
</file>

<file path=xl/worksheets/sheet83.xml><?xml version="1.0" encoding="utf-8"?>
<worksheet xmlns="http://schemas.openxmlformats.org/spreadsheetml/2006/main" xmlns:r="http://schemas.openxmlformats.org/officeDocument/2006/relationships">
  <sheetPr>
    <pageSetUpPr fitToPage="1"/>
  </sheetPr>
  <dimension ref="A1:H39"/>
  <sheetViews>
    <sheetView view="pageBreakPreview" zoomScaleSheetLayoutView="100" workbookViewId="0">
      <selection activeCell="I24" sqref="I24"/>
    </sheetView>
  </sheetViews>
  <sheetFormatPr defaultRowHeight="12.75"/>
  <cols>
    <col min="1" max="1" width="15.625" customWidth="1"/>
    <col min="2" max="7" width="11.25" customWidth="1"/>
    <col min="8" max="8" width="10.375" customWidth="1"/>
  </cols>
  <sheetData>
    <row r="1" spans="1:8" ht="27" customHeight="1">
      <c r="A1" s="372" t="s">
        <v>757</v>
      </c>
      <c r="B1" s="372"/>
      <c r="C1" s="372"/>
      <c r="D1" s="372"/>
      <c r="E1" s="372"/>
      <c r="F1" s="372"/>
      <c r="G1" s="372"/>
      <c r="H1" s="372"/>
    </row>
    <row r="2" spans="1:8">
      <c r="A2" t="s">
        <v>672</v>
      </c>
    </row>
    <row r="3" spans="1:8">
      <c r="B3" t="s">
        <v>659</v>
      </c>
      <c r="C3" t="s">
        <v>711</v>
      </c>
      <c r="D3" t="s">
        <v>660</v>
      </c>
      <c r="E3" t="s">
        <v>661</v>
      </c>
      <c r="F3" t="s">
        <v>668</v>
      </c>
      <c r="G3" t="s">
        <v>712</v>
      </c>
      <c r="H3" t="s">
        <v>713</v>
      </c>
    </row>
    <row r="4" spans="1:8" ht="45.75" customHeight="1">
      <c r="B4" t="s">
        <v>673</v>
      </c>
      <c r="C4" t="s">
        <v>674</v>
      </c>
      <c r="D4" t="s">
        <v>673</v>
      </c>
      <c r="E4" t="s">
        <v>673</v>
      </c>
      <c r="F4" t="s">
        <v>673</v>
      </c>
      <c r="G4" t="s">
        <v>674</v>
      </c>
      <c r="H4" t="s">
        <v>674</v>
      </c>
    </row>
    <row r="5" spans="1:8">
      <c r="B5" t="s">
        <v>77</v>
      </c>
      <c r="C5" t="s">
        <v>78</v>
      </c>
      <c r="D5" t="s">
        <v>79</v>
      </c>
      <c r="E5" t="s">
        <v>80</v>
      </c>
      <c r="F5" t="s">
        <v>715</v>
      </c>
      <c r="G5" t="s">
        <v>82</v>
      </c>
      <c r="H5" t="s">
        <v>716</v>
      </c>
    </row>
    <row r="6" spans="1:8" ht="16.5" customHeight="1">
      <c r="A6" t="s">
        <v>264</v>
      </c>
      <c r="B6">
        <f>[2]a17!B$47</f>
        <v>0.43525568394275904</v>
      </c>
      <c r="C6">
        <f>[2]a17!C$44</f>
        <v>0.21774193548387052</v>
      </c>
      <c r="D6">
        <f>[2]a18!B$48</f>
        <v>-0.5757971934013506</v>
      </c>
      <c r="E6">
        <f>[2]a18!C$48</f>
        <v>7.4251694010696312E-2</v>
      </c>
      <c r="F6">
        <f>[2]a18!D$48</f>
        <v>-0.50197303856082121</v>
      </c>
      <c r="G6">
        <f>[2]a18!E$50</f>
        <v>8.1284626270496152E-2</v>
      </c>
      <c r="H6">
        <f>'[2]3'!$D$49</f>
        <v>-3.9842981910031217E-2</v>
      </c>
    </row>
    <row r="7" spans="1:8" ht="16.5" customHeight="1">
      <c r="A7" t="s">
        <v>280</v>
      </c>
      <c r="B7">
        <f>[2]a17!D$47</f>
        <v>0.44219923788750837</v>
      </c>
      <c r="C7">
        <f>[2]a17!E$44</f>
        <v>0.42383512544802854</v>
      </c>
      <c r="D7">
        <f>[2]a18!F$48</f>
        <v>-1.4766076529033945</v>
      </c>
      <c r="E7">
        <f>[2]a18!G$48</f>
        <v>-0.26475513518486871</v>
      </c>
      <c r="F7">
        <f>[2]a18!H$48</f>
        <v>-1.7374533935006653</v>
      </c>
      <c r="G7">
        <f>[2]a18!I$50</f>
        <v>0.38425656334478553</v>
      </c>
      <c r="H7">
        <f>'[2]3'!$G$49</f>
        <v>0.19186625763403714</v>
      </c>
    </row>
    <row r="8" spans="1:8" ht="16.5" customHeight="1">
      <c r="A8" t="s">
        <v>281</v>
      </c>
      <c r="B8">
        <f>[2]a17!F$47</f>
        <v>-0.10687983068996543</v>
      </c>
      <c r="C8">
        <f>[2]a17!G$44</f>
        <v>0.79121863799283154</v>
      </c>
      <c r="D8">
        <f>[2]a18!J$48</f>
        <v>-2.0444646464990002</v>
      </c>
      <c r="E8">
        <f>[2]a18!K$48</f>
        <v>-0.1271451365350118</v>
      </c>
      <c r="F8">
        <f>[2]a18!L$48</f>
        <v>-2.16901034566781</v>
      </c>
      <c r="G8">
        <f>[2]a18!M$50</f>
        <v>0.35628077327062108</v>
      </c>
      <c r="H8">
        <f>'[2]3'!$J$49</f>
        <v>0.28961201364472222</v>
      </c>
    </row>
    <row r="9" spans="1:8" ht="16.5" customHeight="1">
      <c r="A9" t="s">
        <v>282</v>
      </c>
      <c r="B9">
        <f>[2]a17!H$47</f>
        <v>0.30074818983880647</v>
      </c>
      <c r="C9">
        <f>[2]a17!I$44</f>
        <v>0.40591397849462352</v>
      </c>
      <c r="D9">
        <f>[2]a18!N$48</f>
        <v>-0.97252659810506126</v>
      </c>
      <c r="E9">
        <f>[2]a18!O$48</f>
        <v>-0.30334222974250924</v>
      </c>
      <c r="F9">
        <f>[2]a18!P$48</f>
        <v>-1.2729187439800449</v>
      </c>
      <c r="G9">
        <f>[2]a18!Q$50</f>
        <v>0.24897509764113646</v>
      </c>
      <c r="H9">
        <f>'[2]3'!$M$49</f>
        <v>0.11952702215558353</v>
      </c>
    </row>
    <row r="10" spans="1:8" ht="16.5" customHeight="1">
      <c r="A10" t="s">
        <v>283</v>
      </c>
      <c r="B10">
        <f>[2]a17!J$47</f>
        <v>0.13939047907132185</v>
      </c>
      <c r="C10">
        <f>[2]a17!K$44</f>
        <v>0.45967741935483863</v>
      </c>
      <c r="D10">
        <f>[2]a18!R$48</f>
        <v>-0.98314810974330369</v>
      </c>
      <c r="E10">
        <f>[2]a18!S$48</f>
        <v>0.23416319991234058</v>
      </c>
      <c r="F10">
        <f>[2]a18!T$48</f>
        <v>-0.75128708090461682</v>
      </c>
      <c r="G10">
        <f>[2]a18!U$50</f>
        <v>0.15658859684485366</v>
      </c>
      <c r="H10">
        <f>'[2]3'!$P$49</f>
        <v>8.6079440465181456E-2</v>
      </c>
    </row>
    <row r="11" spans="1:8" ht="16.5" customHeight="1">
      <c r="A11" t="s">
        <v>284</v>
      </c>
      <c r="B11">
        <f>[2]a17!L$47</f>
        <v>0.30777525259932936</v>
      </c>
      <c r="C11">
        <f>[2]a17!M$44</f>
        <v>0.37007168458781342</v>
      </c>
      <c r="D11">
        <f>[2]a18!V$48</f>
        <v>-0.90496597578126892</v>
      </c>
      <c r="E11">
        <f>[2]a18!W$48</f>
        <v>-4.9463013086403773E-2</v>
      </c>
      <c r="F11">
        <f>[2]a18!X$48</f>
        <v>-0.95398136542864664</v>
      </c>
      <c r="G11">
        <f>[2]a18!Y$50</f>
        <v>0.150334564940096</v>
      </c>
      <c r="H11">
        <f>'[2]3'!$S$49</f>
        <v>4.3306479260627473E-2</v>
      </c>
    </row>
    <row r="12" spans="1:8" ht="16.5" customHeight="1">
      <c r="A12" t="s">
        <v>285</v>
      </c>
      <c r="B12">
        <f>[2]a17!N$47</f>
        <v>0.53074615182733265</v>
      </c>
      <c r="C12">
        <f>[2]a17!O$44</f>
        <v>0.22670250896057303</v>
      </c>
      <c r="D12">
        <f>[2]a18!Z$48</f>
        <v>7.4996608651001218E-2</v>
      </c>
      <c r="E12">
        <f>[2]a18!AA$48</f>
        <v>0.14723966387937271</v>
      </c>
      <c r="F12">
        <f>[2]a18!AB$48</f>
        <v>0.22234669728486978</v>
      </c>
      <c r="G12">
        <f>[2]a18!AC$50</f>
        <v>-3.030445325841491E-2</v>
      </c>
      <c r="H12">
        <f>'[2]3'!$V$49</f>
        <v>-0.14369608187929506</v>
      </c>
    </row>
    <row r="13" spans="1:8" ht="16.5" customHeight="1">
      <c r="A13" t="s">
        <v>286</v>
      </c>
      <c r="B13">
        <f>[2]a17!P$47</f>
        <v>0.20379029459767217</v>
      </c>
      <c r="C13">
        <f>[2]a17!Q$44</f>
        <v>0.34318996415770586</v>
      </c>
      <c r="D13">
        <f>[2]a18!AD$48</f>
        <v>-0.86784566597530866</v>
      </c>
      <c r="E13">
        <f>[2]a18!AE$48</f>
        <v>2.1103744077199948E-2</v>
      </c>
      <c r="F13">
        <f>[2]a18!AF$48</f>
        <v>-0.846925069826443</v>
      </c>
      <c r="G13">
        <f>[2]a18!AG$50</f>
        <v>0.16691936405577235</v>
      </c>
      <c r="H13">
        <f>'[2]3'!$Y$49</f>
        <v>7.814651228914099E-2</v>
      </c>
    </row>
    <row r="14" spans="1:8" ht="16.5" customHeight="1">
      <c r="A14" t="s">
        <v>287</v>
      </c>
      <c r="B14">
        <f>[2]a17!R$47</f>
        <v>8.4514946978431205E-2</v>
      </c>
      <c r="C14">
        <f>[2]a17!S$44</f>
        <v>0.28942652329749069</v>
      </c>
      <c r="D14">
        <f>[2]a18!AH$48</f>
        <v>-0.35677981191896135</v>
      </c>
      <c r="E14">
        <f>[2]a18!AI$48</f>
        <v>-0.14929439473049255</v>
      </c>
      <c r="F14">
        <f>[2]a18!AJ$48</f>
        <v>-0.50554155438873316</v>
      </c>
      <c r="G14">
        <f>[2]a18!AK$50</f>
        <v>0.12753904687956114</v>
      </c>
      <c r="H14">
        <f>'[2]3'!$AB$49</f>
        <v>7.5492994837090155E-2</v>
      </c>
    </row>
    <row r="15" spans="1:8" ht="16.5" customHeight="1">
      <c r="A15" t="s">
        <v>288</v>
      </c>
      <c r="B15">
        <f>[2]a17!T$47</f>
        <v>0.46504992424383218</v>
      </c>
      <c r="C15">
        <f>[2]a17!U$44</f>
        <v>0.20878136200716799</v>
      </c>
      <c r="D15">
        <f>[2]a18!AL$48</f>
        <v>-0.79365976740913835</v>
      </c>
      <c r="E15">
        <f>[2]a18!AM$48</f>
        <v>-0.35217196523731342</v>
      </c>
      <c r="F15">
        <f>[2]a18!AN$48</f>
        <v>-1.1430366854462637</v>
      </c>
      <c r="G15">
        <f>[2]a18!AO$50</f>
        <v>0.14535277583702455</v>
      </c>
      <c r="H15">
        <f>'[2]3'!$AE$49</f>
        <v>1.4877001573380122E-3</v>
      </c>
    </row>
    <row r="16" spans="1:8" ht="16.5" customHeight="1">
      <c r="A16" t="s">
        <v>289</v>
      </c>
      <c r="B16">
        <f>[2]a17!V$47</f>
        <v>0.44622303094663529</v>
      </c>
      <c r="C16">
        <f>[2]a17!W$44</f>
        <v>0.14605734767025033</v>
      </c>
      <c r="D16">
        <f>[2]a18!AP$48</f>
        <v>-0.12379756571478939</v>
      </c>
      <c r="E16">
        <f>[2]a18!AQ$48</f>
        <v>0.33347726035954928</v>
      </c>
      <c r="F16">
        <f>[2]a18!AR$48</f>
        <v>0.20926685791422539</v>
      </c>
      <c r="G16">
        <f>[2]a18!AS$50</f>
        <v>-4.1725604644563652E-2</v>
      </c>
      <c r="H16">
        <f>'[2]3'!$AH$49</f>
        <v>-0.13658094183467745</v>
      </c>
    </row>
    <row r="18" spans="1:8">
      <c r="A18" t="s">
        <v>717</v>
      </c>
    </row>
    <row r="19" spans="1:8">
      <c r="A19" t="s">
        <v>758</v>
      </c>
    </row>
    <row r="20" spans="1:8">
      <c r="A20" t="s">
        <v>719</v>
      </c>
    </row>
    <row r="21" spans="1:8">
      <c r="A21" t="s">
        <v>759</v>
      </c>
    </row>
    <row r="24" spans="1:8" ht="35.25" hidden="1" customHeight="1">
      <c r="A24" s="372" t="s">
        <v>760</v>
      </c>
      <c r="B24" s="372"/>
      <c r="C24" s="372"/>
      <c r="D24" s="372"/>
      <c r="E24" s="372"/>
      <c r="F24" s="372"/>
      <c r="G24" s="372"/>
      <c r="H24" s="372"/>
    </row>
    <row r="25" spans="1:8" hidden="1">
      <c r="B25" t="s">
        <v>659</v>
      </c>
      <c r="C25" t="s">
        <v>481</v>
      </c>
      <c r="D25" t="s">
        <v>660</v>
      </c>
      <c r="E25" t="s">
        <v>661</v>
      </c>
      <c r="F25" t="s">
        <v>668</v>
      </c>
      <c r="G25" t="s">
        <v>482</v>
      </c>
      <c r="H25" t="s">
        <v>486</v>
      </c>
    </row>
    <row r="26" spans="1:8" hidden="1"/>
    <row r="27" spans="1:8" hidden="1">
      <c r="A27" t="s">
        <v>264</v>
      </c>
      <c r="B27">
        <f t="shared" ref="B27:H37" si="0">B6/B$15*100</f>
        <v>93.593324340495627</v>
      </c>
      <c r="C27">
        <f t="shared" si="0"/>
        <v>104.29184549356225</v>
      </c>
      <c r="D27">
        <f t="shared" si="0"/>
        <v>72.549626054626799</v>
      </c>
      <c r="E27">
        <f t="shared" si="0"/>
        <v>-21.08393095988243</v>
      </c>
      <c r="F27">
        <f t="shared" si="0"/>
        <v>43.915741721346521</v>
      </c>
      <c r="G27">
        <f t="shared" si="0"/>
        <v>55.922307504905021</v>
      </c>
      <c r="H27">
        <f t="shared" si="0"/>
        <v>-2678.1594203312779</v>
      </c>
    </row>
    <row r="28" spans="1:8" hidden="1">
      <c r="A28" t="s">
        <v>280</v>
      </c>
      <c r="B28">
        <f t="shared" si="0"/>
        <v>95.086401445290235</v>
      </c>
      <c r="C28">
        <f t="shared" si="0"/>
        <v>203.00429184549395</v>
      </c>
      <c r="D28">
        <f t="shared" si="0"/>
        <v>186.05046060526723</v>
      </c>
      <c r="E28">
        <f t="shared" si="0"/>
        <v>75.177799858788219</v>
      </c>
      <c r="F28">
        <f t="shared" si="0"/>
        <v>152.00329224974348</v>
      </c>
      <c r="G28">
        <f t="shared" si="0"/>
        <v>264.36135198107922</v>
      </c>
      <c r="H28">
        <f t="shared" si="0"/>
        <v>12896.836549197476</v>
      </c>
    </row>
    <row r="29" spans="1:8" hidden="1">
      <c r="A29" t="s">
        <v>281</v>
      </c>
      <c r="B29">
        <f t="shared" si="0"/>
        <v>-22.98244233965875</v>
      </c>
      <c r="C29">
        <f t="shared" si="0"/>
        <v>378.96995708154589</v>
      </c>
      <c r="D29">
        <f t="shared" si="0"/>
        <v>257.59963279643745</v>
      </c>
      <c r="E29">
        <f t="shared" si="0"/>
        <v>36.103139683289157</v>
      </c>
      <c r="F29">
        <f t="shared" si="0"/>
        <v>189.75859421528421</v>
      </c>
      <c r="G29">
        <f t="shared" si="0"/>
        <v>245.11452995579361</v>
      </c>
      <c r="H29">
        <f t="shared" si="0"/>
        <v>19467.095719270066</v>
      </c>
    </row>
    <row r="30" spans="1:8" hidden="1">
      <c r="A30" t="s">
        <v>282</v>
      </c>
      <c r="B30">
        <f t="shared" si="0"/>
        <v>64.670086835907099</v>
      </c>
      <c r="C30">
        <f t="shared" si="0"/>
        <v>194.42060085836948</v>
      </c>
      <c r="D30">
        <f t="shared" si="0"/>
        <v>122.53696584366681</v>
      </c>
      <c r="E30">
        <f t="shared" si="0"/>
        <v>86.134689778074772</v>
      </c>
      <c r="F30">
        <f t="shared" si="0"/>
        <v>111.36289501356404</v>
      </c>
      <c r="G30">
        <f t="shared" si="0"/>
        <v>171.29022559589606</v>
      </c>
      <c r="H30">
        <f t="shared" si="0"/>
        <v>8034.3489624587337</v>
      </c>
    </row>
    <row r="31" spans="1:8" hidden="1">
      <c r="A31" t="s">
        <v>283</v>
      </c>
      <c r="B31">
        <f t="shared" si="0"/>
        <v>29.97322906738879</v>
      </c>
      <c r="C31">
        <f t="shared" si="0"/>
        <v>220.17167381974298</v>
      </c>
      <c r="D31">
        <f t="shared" si="0"/>
        <v>123.87526117806631</v>
      </c>
      <c r="E31">
        <f t="shared" si="0"/>
        <v>-66.491152910069985</v>
      </c>
      <c r="F31">
        <f t="shared" si="0"/>
        <v>65.727293836706551</v>
      </c>
      <c r="G31">
        <f t="shared" si="0"/>
        <v>107.73003538675255</v>
      </c>
      <c r="H31">
        <f t="shared" si="0"/>
        <v>5786.0745688974084</v>
      </c>
    </row>
    <row r="32" spans="1:8" hidden="1">
      <c r="A32" t="s">
        <v>284</v>
      </c>
      <c r="B32">
        <f t="shared" si="0"/>
        <v>66.181120897884185</v>
      </c>
      <c r="C32">
        <f t="shared" si="0"/>
        <v>177.25321888412046</v>
      </c>
      <c r="D32">
        <f t="shared" si="0"/>
        <v>114.02442368163426</v>
      </c>
      <c r="E32">
        <f t="shared" si="0"/>
        <v>14.045130779524939</v>
      </c>
      <c r="F32">
        <f t="shared" si="0"/>
        <v>83.460257888065399</v>
      </c>
      <c r="G32">
        <f t="shared" si="0"/>
        <v>103.42737802865028</v>
      </c>
      <c r="H32">
        <f t="shared" si="0"/>
        <v>2910.9682517018146</v>
      </c>
    </row>
    <row r="33" spans="1:8" hidden="1">
      <c r="A33" t="s">
        <v>285</v>
      </c>
      <c r="B33">
        <f t="shared" si="0"/>
        <v>114.12670428671117</v>
      </c>
      <c r="C33">
        <f t="shared" si="0"/>
        <v>108.5836909871245</v>
      </c>
      <c r="D33">
        <f t="shared" si="0"/>
        <v>-9.449465845525193</v>
      </c>
      <c r="E33">
        <f t="shared" si="0"/>
        <v>-41.809024684901956</v>
      </c>
      <c r="F33">
        <f t="shared" si="0"/>
        <v>-19.452280063790017</v>
      </c>
      <c r="G33">
        <f t="shared" si="0"/>
        <v>-20.848898883357752</v>
      </c>
      <c r="H33">
        <f t="shared" si="0"/>
        <v>-9658.9410957927776</v>
      </c>
    </row>
    <row r="34" spans="1:8" hidden="1">
      <c r="A34" t="s">
        <v>286</v>
      </c>
      <c r="B34">
        <f t="shared" si="0"/>
        <v>43.821164991916447</v>
      </c>
      <c r="C34">
        <f t="shared" si="0"/>
        <v>164.37768240343374</v>
      </c>
      <c r="D34">
        <f t="shared" si="0"/>
        <v>109.34731752982091</v>
      </c>
      <c r="E34">
        <f t="shared" si="0"/>
        <v>-5.9924543008354032</v>
      </c>
      <c r="F34">
        <f t="shared" si="0"/>
        <v>74.094303412124262</v>
      </c>
      <c r="G34">
        <f t="shared" si="0"/>
        <v>114.83741063392496</v>
      </c>
      <c r="H34">
        <f t="shared" si="0"/>
        <v>5252.8402248051752</v>
      </c>
    </row>
    <row r="35" spans="1:8" hidden="1">
      <c r="A35" t="s">
        <v>287</v>
      </c>
      <c r="B35">
        <f t="shared" si="0"/>
        <v>18.173306256495341</v>
      </c>
      <c r="C35">
        <f t="shared" si="0"/>
        <v>138.62660944206021</v>
      </c>
      <c r="D35">
        <f t="shared" si="0"/>
        <v>44.953748012659226</v>
      </c>
      <c r="E35">
        <f t="shared" si="0"/>
        <v>42.392470005353644</v>
      </c>
      <c r="F35">
        <f t="shared" si="0"/>
        <v>44.227937810356451</v>
      </c>
      <c r="G35">
        <f t="shared" si="0"/>
        <v>87.744486574211081</v>
      </c>
      <c r="H35">
        <f t="shared" si="0"/>
        <v>5074.4764974799828</v>
      </c>
    </row>
    <row r="36" spans="1:8" hidden="1">
      <c r="A36" t="s">
        <v>288</v>
      </c>
      <c r="B36">
        <f t="shared" si="0"/>
        <v>100</v>
      </c>
      <c r="C36">
        <f t="shared" si="0"/>
        <v>100</v>
      </c>
      <c r="D36">
        <f t="shared" si="0"/>
        <v>100</v>
      </c>
      <c r="E36">
        <f t="shared" si="0"/>
        <v>100</v>
      </c>
      <c r="F36">
        <f t="shared" si="0"/>
        <v>100</v>
      </c>
      <c r="G36">
        <f t="shared" si="0"/>
        <v>100</v>
      </c>
      <c r="H36">
        <f t="shared" si="0"/>
        <v>100</v>
      </c>
    </row>
    <row r="37" spans="1:8" hidden="1">
      <c r="A37" t="s">
        <v>289</v>
      </c>
      <c r="B37">
        <f t="shared" si="0"/>
        <v>95.951640390478659</v>
      </c>
      <c r="C37">
        <f t="shared" si="0"/>
        <v>69.95708154506427</v>
      </c>
      <c r="D37">
        <f t="shared" si="0"/>
        <v>15.598316910900021</v>
      </c>
      <c r="E37">
        <f t="shared" si="0"/>
        <v>-94.691597650265379</v>
      </c>
      <c r="F37">
        <f t="shared" si="0"/>
        <v>-18.307973889090317</v>
      </c>
      <c r="G37">
        <f t="shared" si="0"/>
        <v>-28.706438115325778</v>
      </c>
      <c r="H37">
        <f t="shared" si="0"/>
        <v>-9180.6767083406066</v>
      </c>
    </row>
    <row r="38" spans="1:8" hidden="1">
      <c r="A38" t="s">
        <v>761</v>
      </c>
    </row>
    <row r="39" spans="1:8" hidden="1"/>
  </sheetData>
  <mergeCells count="2">
    <mergeCell ref="A1:H1"/>
    <mergeCell ref="A24:H24"/>
  </mergeCells>
  <pageMargins left="0.75" right="0.75" top="1" bottom="1" header="0.5" footer="0.5"/>
  <pageSetup orientation="landscape" horizontalDpi="1200" verticalDpi="1200" r:id="rId1"/>
  <headerFooter alignWithMargins="0"/>
</worksheet>
</file>

<file path=xl/worksheets/sheet84.xml><?xml version="1.0" encoding="utf-8"?>
<worksheet xmlns="http://schemas.openxmlformats.org/spreadsheetml/2006/main" xmlns:r="http://schemas.openxmlformats.org/officeDocument/2006/relationships">
  <dimension ref="A1:T39"/>
  <sheetViews>
    <sheetView view="pageBreakPreview" zoomScaleSheetLayoutView="100" workbookViewId="0">
      <selection activeCell="I24" sqref="I24"/>
    </sheetView>
  </sheetViews>
  <sheetFormatPr defaultRowHeight="12.75"/>
  <cols>
    <col min="1" max="1" width="15.25" customWidth="1"/>
    <col min="2" max="2" width="9.875" customWidth="1"/>
    <col min="3" max="3" width="9.875" hidden="1" customWidth="1"/>
    <col min="4" max="4" width="8.375" customWidth="1"/>
    <col min="5" max="5" width="8" customWidth="1"/>
    <col min="6" max="7" width="8" hidden="1" customWidth="1"/>
    <col min="8" max="8" width="7.625" customWidth="1"/>
    <col min="9" max="9" width="9.125" customWidth="1"/>
    <col min="10" max="10" width="6.625" customWidth="1"/>
    <col min="11" max="11" width="6.5" customWidth="1"/>
    <col min="12" max="15" width="6.625" customWidth="1"/>
    <col min="16" max="16" width="7.25" bestFit="1" customWidth="1"/>
    <col min="17" max="20" width="7.125" bestFit="1" customWidth="1"/>
  </cols>
  <sheetData>
    <row r="1" spans="1:20">
      <c r="A1" t="s">
        <v>762</v>
      </c>
    </row>
    <row r="2" spans="1:20">
      <c r="A2" t="s">
        <v>672</v>
      </c>
    </row>
    <row r="3" spans="1:20">
      <c r="B3" t="s">
        <v>723</v>
      </c>
      <c r="C3" t="s">
        <v>413</v>
      </c>
      <c r="D3" t="s">
        <v>344</v>
      </c>
      <c r="E3" t="s">
        <v>345</v>
      </c>
      <c r="F3" t="s">
        <v>414</v>
      </c>
      <c r="G3" t="s">
        <v>416</v>
      </c>
      <c r="H3" t="s">
        <v>724</v>
      </c>
      <c r="I3" t="s">
        <v>725</v>
      </c>
      <c r="J3" t="s">
        <v>726</v>
      </c>
      <c r="K3" t="s">
        <v>292</v>
      </c>
      <c r="L3" t="s">
        <v>727</v>
      </c>
      <c r="M3" t="s">
        <v>728</v>
      </c>
      <c r="N3" t="s">
        <v>293</v>
      </c>
      <c r="O3" t="s">
        <v>729</v>
      </c>
      <c r="P3" t="s">
        <v>730</v>
      </c>
      <c r="Q3" t="s">
        <v>731</v>
      </c>
      <c r="R3" t="s">
        <v>732</v>
      </c>
      <c r="S3" t="s">
        <v>733</v>
      </c>
      <c r="T3" t="s">
        <v>670</v>
      </c>
    </row>
    <row r="4" spans="1:20">
      <c r="B4" t="s">
        <v>673</v>
      </c>
      <c r="D4" t="s">
        <v>673</v>
      </c>
      <c r="E4" t="s">
        <v>673</v>
      </c>
      <c r="H4" t="s">
        <v>674</v>
      </c>
      <c r="I4" t="s">
        <v>673</v>
      </c>
      <c r="J4" t="s">
        <v>674</v>
      </c>
      <c r="K4" t="s">
        <v>673</v>
      </c>
      <c r="L4" t="s">
        <v>673</v>
      </c>
      <c r="M4" t="s">
        <v>673</v>
      </c>
      <c r="N4" t="s">
        <v>673</v>
      </c>
      <c r="O4" t="s">
        <v>674</v>
      </c>
      <c r="P4" t="s">
        <v>673</v>
      </c>
      <c r="Q4" t="s">
        <v>673</v>
      </c>
      <c r="R4" t="s">
        <v>673</v>
      </c>
      <c r="S4" t="s">
        <v>674</v>
      </c>
      <c r="T4" t="s">
        <v>674</v>
      </c>
    </row>
    <row r="5" spans="1:20">
      <c r="B5" t="s">
        <v>77</v>
      </c>
      <c r="D5" t="s">
        <v>78</v>
      </c>
      <c r="E5" t="s">
        <v>79</v>
      </c>
      <c r="H5" t="s">
        <v>80</v>
      </c>
      <c r="I5" t="s">
        <v>81</v>
      </c>
      <c r="J5" t="s">
        <v>82</v>
      </c>
      <c r="K5" t="s">
        <v>83</v>
      </c>
      <c r="L5" t="s">
        <v>84</v>
      </c>
      <c r="M5" t="s">
        <v>101</v>
      </c>
      <c r="N5" t="s">
        <v>85</v>
      </c>
      <c r="O5" t="s">
        <v>86</v>
      </c>
      <c r="P5" t="s">
        <v>87</v>
      </c>
      <c r="Q5" t="s">
        <v>88</v>
      </c>
      <c r="R5" t="s">
        <v>735</v>
      </c>
      <c r="S5" t="s">
        <v>126</v>
      </c>
      <c r="T5" t="s">
        <v>273</v>
      </c>
    </row>
    <row r="6" spans="1:20">
      <c r="A6" t="s">
        <v>264</v>
      </c>
      <c r="B6">
        <f>'[2]4'!B$49</f>
        <v>-0.81098796016809693</v>
      </c>
      <c r="C6">
        <f>'[2]4'!C$50</f>
        <v>0</v>
      </c>
      <c r="D6">
        <f>'[2]4'!D$49</f>
        <v>-1.5805399023100075</v>
      </c>
      <c r="E6">
        <f>'[2]4'!E$49</f>
        <v>0.19861635698266156</v>
      </c>
      <c r="F6">
        <f>'[2]4'!F$48</f>
        <v>0</v>
      </c>
      <c r="G6">
        <f>'[2]4'!G$50</f>
        <v>0</v>
      </c>
      <c r="H6">
        <f>'[2]4'!H$51</f>
        <v>3.8120685056413195E-2</v>
      </c>
      <c r="I6">
        <f>'[2]5'!B$47</f>
        <v>2.4901010494415843</v>
      </c>
      <c r="J6">
        <f>'[2]5'!C$49</f>
        <v>-0.47920396908894786</v>
      </c>
      <c r="K6">
        <f>'[2]6'!B$49</f>
        <v>-0.82962595287231489</v>
      </c>
      <c r="L6">
        <f>'[2]6'!C$49</f>
        <v>-2.2267685614974386</v>
      </c>
      <c r="M6">
        <f>'[2]6'!D$49</f>
        <v>-0.16933306818894822</v>
      </c>
      <c r="N6">
        <f>'[2]6'!E$49</f>
        <v>-3.2021095283918277</v>
      </c>
      <c r="O6">
        <f>'[2]6'!F$51</f>
        <v>0.34231128871739747</v>
      </c>
      <c r="P6">
        <f>'[2]7'!B$49</f>
        <v>-3.5022781028557048</v>
      </c>
      <c r="Q6">
        <f>'[2]7'!C$49</f>
        <v>-1.5488395212997053</v>
      </c>
      <c r="R6">
        <f>'[2]7'!D$49</f>
        <v>-4.9968729567525632</v>
      </c>
      <c r="S6">
        <f>'[2]7'!E$51</f>
        <v>0.25358605505045351</v>
      </c>
      <c r="T6">
        <f>'[2]8'!$F$48</f>
        <v>-0.10413640874020624</v>
      </c>
    </row>
    <row r="7" spans="1:20">
      <c r="A7" t="s">
        <v>280</v>
      </c>
      <c r="B7">
        <f>'[2]4'!I$49</f>
        <v>-8.3198170565745855E-2</v>
      </c>
      <c r="C7">
        <f>'[2]4'!J$50</f>
        <v>0</v>
      </c>
      <c r="D7">
        <f>'[2]4'!K$49</f>
        <v>-0.7730257425145215</v>
      </c>
      <c r="E7">
        <f>'[2]4'!L$49</f>
        <v>0.6835911741100098</v>
      </c>
      <c r="F7">
        <f>'[2]4'!M$48</f>
        <v>0</v>
      </c>
      <c r="G7">
        <f>'[2]4'!N$50</f>
        <v>0</v>
      </c>
      <c r="H7">
        <f>'[2]4'!O$51</f>
        <v>8.8226118737032566E-3</v>
      </c>
      <c r="I7">
        <f>'[2]5'!D$47</f>
        <v>-0.1953417956451764</v>
      </c>
      <c r="J7">
        <f>'[2]5'!E$49</f>
        <v>5.2997883727716077E-2</v>
      </c>
      <c r="K7">
        <f>'[2]6'!G$49</f>
        <v>0.54454854687158161</v>
      </c>
      <c r="L7">
        <f>'[2]6'!H$49</f>
        <v>-0.24604958384178977</v>
      </c>
      <c r="M7">
        <f>'[2]6'!I$49</f>
        <v>-1.5976140998738342</v>
      </c>
      <c r="N7">
        <f>'[2]6'!J$49</f>
        <v>-1.3052024520155525</v>
      </c>
      <c r="O7">
        <f>'[2]6'!K$51</f>
        <v>8.4171935597629699E-2</v>
      </c>
      <c r="P7">
        <f>'[2]7'!F$49</f>
        <v>-3.6079150663166915</v>
      </c>
      <c r="Q7">
        <f>'[2]7'!G$49</f>
        <v>0.29643824465122037</v>
      </c>
      <c r="R7">
        <f>'[2]7'!H$49</f>
        <v>-3.3221720617565786</v>
      </c>
      <c r="S7">
        <f>'[2]7'!I$51</f>
        <v>0.19262930704365855</v>
      </c>
      <c r="T7">
        <f>'[2]8'!$K$48</f>
        <v>5.8592890566560862E-2</v>
      </c>
    </row>
    <row r="8" spans="1:20">
      <c r="A8" t="s">
        <v>281</v>
      </c>
      <c r="B8">
        <f>'[2]4'!P$49</f>
        <v>-0.16747660703370082</v>
      </c>
      <c r="C8">
        <f>'[2]4'!Q$50</f>
        <v>0</v>
      </c>
      <c r="D8">
        <f>'[2]4'!R$49</f>
        <v>-0.89879712229139486</v>
      </c>
      <c r="E8">
        <f>'[2]4'!S$49</f>
        <v>0.53313354513080391</v>
      </c>
      <c r="F8">
        <f>'[2]4'!T$48</f>
        <v>0</v>
      </c>
      <c r="G8">
        <f>'[2]4'!U$50</f>
        <v>0</v>
      </c>
      <c r="H8">
        <f>'[2]4'!V$51</f>
        <v>7.1065064419953972E-3</v>
      </c>
      <c r="I8">
        <f>'[2]5'!F$47</f>
        <v>0.40850427845007253</v>
      </c>
      <c r="J8">
        <f>'[2]5'!G$49</f>
        <v>-0.11853351983360902</v>
      </c>
      <c r="K8">
        <f>'[2]6'!L$49</f>
        <v>0.77419755278185232</v>
      </c>
      <c r="L8">
        <f>'[2]6'!M$49</f>
        <v>-5.9402307389566644E-2</v>
      </c>
      <c r="M8">
        <f>'[2]6'!N$49</f>
        <v>-2.277499072646183</v>
      </c>
      <c r="N8">
        <f>'[2]6'!O$49</f>
        <v>-1.5794326995310914</v>
      </c>
      <c r="O8">
        <f>'[2]6'!P$51</f>
        <v>0.11816897348326905</v>
      </c>
      <c r="P8">
        <f>'[2]7'!J$49</f>
        <v>-2.3315051503975281</v>
      </c>
      <c r="Q8">
        <f>'[2]7'!K$49</f>
        <v>-2.340370202050579</v>
      </c>
      <c r="R8">
        <f>'[2]7'!L$49</f>
        <v>-4.6173095006489362</v>
      </c>
      <c r="S8">
        <f>'[2]7'!M$51</f>
        <v>0.36172980400714067</v>
      </c>
      <c r="T8">
        <f>'[2]8'!$P$48</f>
        <v>4.9354930078392978E-3</v>
      </c>
    </row>
    <row r="9" spans="1:20">
      <c r="A9" t="s">
        <v>282</v>
      </c>
      <c r="B9">
        <f>'[2]4'!W$49</f>
        <v>-0.96334743576902415</v>
      </c>
      <c r="C9">
        <f>'[2]4'!X$50</f>
        <v>0</v>
      </c>
      <c r="D9">
        <f>'[2]4'!Y$49</f>
        <v>-0.77256068909530295</v>
      </c>
      <c r="E9">
        <f>'[2]4'!Z$49</f>
        <v>0.66251019167540282</v>
      </c>
      <c r="F9">
        <f>'[2]4'!AA$48</f>
        <v>0</v>
      </c>
      <c r="G9">
        <f>'[2]4'!AB$50</f>
        <v>0</v>
      </c>
      <c r="H9">
        <f>'[2]4'!AC$51</f>
        <v>8.8543287590201358E-2</v>
      </c>
      <c r="I9">
        <f>'[2]5'!H$47</f>
        <v>3.2045181244846122</v>
      </c>
      <c r="J9">
        <f>'[2]5'!I$49</f>
        <v>-0.62279850124800362</v>
      </c>
      <c r="K9">
        <f>'[2]6'!Q$49</f>
        <v>-1.1847251292769645</v>
      </c>
      <c r="L9">
        <f>'[2]6'!R$49</f>
        <v>-2.1641546163817305</v>
      </c>
      <c r="M9">
        <f>'[2]6'!S$49</f>
        <v>-2.7912780573372653</v>
      </c>
      <c r="N9">
        <f>'[2]6'!T$49</f>
        <v>-6.0217576376086264</v>
      </c>
      <c r="O9">
        <f>'[2]6'!U$51</f>
        <v>0.40868628207361846</v>
      </c>
      <c r="P9">
        <f>'[2]7'!N$49</f>
        <v>-0.75213839413161843</v>
      </c>
      <c r="Q9">
        <f>'[2]7'!O$49</f>
        <v>-1.3981587580052079</v>
      </c>
      <c r="R9">
        <f>'[2]7'!P$49</f>
        <v>-2.1397810633069558</v>
      </c>
      <c r="S9">
        <f>'[2]7'!Q$51</f>
        <v>9.7072924420862905E-2</v>
      </c>
      <c r="T9">
        <f>'[2]8'!$U$48</f>
        <v>-0.15928263316132407</v>
      </c>
    </row>
    <row r="10" spans="1:20">
      <c r="A10" t="s">
        <v>283</v>
      </c>
      <c r="B10">
        <f>'[2]4'!AD$49</f>
        <v>-1.1021879227271048</v>
      </c>
      <c r="C10">
        <f>'[2]4'!AE$50</f>
        <v>0</v>
      </c>
      <c r="D10">
        <f>'[2]4'!AF$49</f>
        <v>-1.1320022274917019</v>
      </c>
      <c r="E10">
        <f>'[2]4'!AG$49</f>
        <v>0.53858175267640362</v>
      </c>
      <c r="F10">
        <f>'[2]4'!AH$48</f>
        <v>0</v>
      </c>
      <c r="G10">
        <f>'[2]4'!AI$50</f>
        <v>0</v>
      </c>
      <c r="H10">
        <f>'[2]4'!AJ$51</f>
        <v>0.1011345365798022</v>
      </c>
      <c r="I10">
        <f>'[2]5'!J$47</f>
        <v>2.5535016105044717</v>
      </c>
      <c r="J10">
        <f>'[2]5'!K$49</f>
        <v>-0.6289707564962671</v>
      </c>
      <c r="K10">
        <f>'[2]6'!V$49</f>
        <v>-0.66640241218848262</v>
      </c>
      <c r="L10">
        <f>'[2]6'!W$49</f>
        <v>-1.7225836228075497</v>
      </c>
      <c r="M10">
        <f>'[2]6'!X$49</f>
        <v>-0.52018230901659246</v>
      </c>
      <c r="N10">
        <f>'[2]6'!Y$49</f>
        <v>-2.8853216359690514</v>
      </c>
      <c r="O10">
        <f>'[2]6'!Z$51</f>
        <v>0.29121561925194578</v>
      </c>
      <c r="P10">
        <f>'[2]7'!R$49</f>
        <v>-1.4549735858297108</v>
      </c>
      <c r="Q10">
        <f>'[2]7'!S$49</f>
        <v>-6.0340675274184292</v>
      </c>
      <c r="R10">
        <f>'[2]7'!T$49</f>
        <v>-7.4012470245730766</v>
      </c>
      <c r="S10">
        <f>'[2]7'!U$51</f>
        <v>0.75044825703820328</v>
      </c>
      <c r="T10">
        <f>'[2]8'!$Z$48</f>
        <v>-0.10692900907815955</v>
      </c>
    </row>
    <row r="11" spans="1:20">
      <c r="A11" t="s">
        <v>284</v>
      </c>
      <c r="B11">
        <f>'[2]4'!AK$49</f>
        <v>-1.387667921734892</v>
      </c>
      <c r="C11">
        <f>'[2]4'!AL$50</f>
        <v>0</v>
      </c>
      <c r="D11">
        <f>'[2]4'!AM$49</f>
        <v>-1.3145044391177363</v>
      </c>
      <c r="E11">
        <f>'[2]4'!AN$49</f>
        <v>0.77102641982349507</v>
      </c>
      <c r="F11">
        <f>'[2]4'!AO$48</f>
        <v>0</v>
      </c>
      <c r="G11">
        <f>'[2]4'!AP$50</f>
        <v>0</v>
      </c>
      <c r="H11">
        <f>'[2]4'!AQ$51</f>
        <v>0.12126602468611114</v>
      </c>
      <c r="I11">
        <f>'[2]5'!L$47</f>
        <v>2.674214285770149</v>
      </c>
      <c r="J11">
        <f>'[2]5'!M$49</f>
        <v>-0.49216094093907453</v>
      </c>
      <c r="K11">
        <f>'[2]6'!AA$49</f>
        <v>-1.5417338751951615</v>
      </c>
      <c r="L11">
        <f>'[2]6'!AB$49</f>
        <v>-1.8521135136074451</v>
      </c>
      <c r="M11">
        <f>'[2]6'!AC$49</f>
        <v>-0.98635094717961502</v>
      </c>
      <c r="N11">
        <f>'[2]6'!AD$49</f>
        <v>-4.3184500778442159</v>
      </c>
      <c r="O11">
        <f>'[2]6'!AE$51</f>
        <v>0.36382237970469888</v>
      </c>
      <c r="P11">
        <f>'[2]7'!V$49</f>
        <v>-2.8939175257331584</v>
      </c>
      <c r="Q11">
        <f>'[2]7'!W$49</f>
        <v>4.3218992974902948</v>
      </c>
      <c r="R11">
        <f>'[2]7'!X$49</f>
        <v>1.302909570542532</v>
      </c>
      <c r="S11">
        <f>'[2]7'!Y$51</f>
        <v>-0.21219284328067764</v>
      </c>
      <c r="T11">
        <f>'[2]8'!$AE$48</f>
        <v>-6.6534724947385104E-2</v>
      </c>
    </row>
    <row r="12" spans="1:20">
      <c r="A12" t="s">
        <v>285</v>
      </c>
      <c r="B12">
        <f>'[2]4'!AR$49</f>
        <v>-5.6530208730221077E-2</v>
      </c>
      <c r="C12">
        <f>'[2]4'!AS$50</f>
        <v>0</v>
      </c>
      <c r="D12">
        <f>'[2]4'!AT$49</f>
        <v>-1.9002303837401424</v>
      </c>
      <c r="E12">
        <f>'[2]4'!AU$49</f>
        <v>0.43133797817589414</v>
      </c>
      <c r="F12">
        <f>'[2]4'!AV$48</f>
        <v>0</v>
      </c>
      <c r="G12">
        <f>'[2]4'!AW$50</f>
        <v>0</v>
      </c>
      <c r="H12">
        <f>'[2]4'!AX$51</f>
        <v>-1.2112715935823415E-2</v>
      </c>
      <c r="I12">
        <f>'[2]5'!N$47</f>
        <v>2.9597432881695251</v>
      </c>
      <c r="J12">
        <f>'[2]5'!O$49</f>
        <v>-0.61221140601910551</v>
      </c>
      <c r="K12">
        <f>'[2]6'!AF$49</f>
        <v>-4.705127005962817E-2</v>
      </c>
      <c r="L12">
        <f>'[2]6'!AG$49</f>
        <v>-0.43786857958403314</v>
      </c>
      <c r="M12">
        <f>'[2]6'!AH$49</f>
        <v>-0.47359810176089701</v>
      </c>
      <c r="N12">
        <f>'[2]6'!AI$49</f>
        <v>-0.95601633319342127</v>
      </c>
      <c r="O12">
        <f>'[2]6'!AJ$51</f>
        <v>7.6191836101921484E-2</v>
      </c>
      <c r="P12">
        <f>'[2]7'!Z$49</f>
        <v>-2.488723907235868</v>
      </c>
      <c r="Q12">
        <f>'[2]7'!AA$49</f>
        <v>0.47744190402754239</v>
      </c>
      <c r="R12">
        <f>'[2]7'!AB$49</f>
        <v>-2.0231642140170369</v>
      </c>
      <c r="S12">
        <f>'[2]7'!AC$51</f>
        <v>6.3847641516347697E-2</v>
      </c>
      <c r="T12">
        <f>'[2]8'!$AJ$48</f>
        <v>-0.23807752733221865</v>
      </c>
    </row>
    <row r="13" spans="1:20">
      <c r="A13" t="s">
        <v>286</v>
      </c>
      <c r="B13">
        <f>'[2]4'!AY$49</f>
        <v>-1.3123311590249043</v>
      </c>
      <c r="C13">
        <f>'[2]4'!AZ$50</f>
        <v>0</v>
      </c>
      <c r="D13">
        <f>'[2]4'!BA$49</f>
        <v>-1.1587214461168727</v>
      </c>
      <c r="E13">
        <f>'[2]4'!BB$49</f>
        <v>0.30802856558764802</v>
      </c>
      <c r="F13">
        <f>'[2]4'!BC$48</f>
        <v>0</v>
      </c>
      <c r="G13">
        <f>'[2]4'!BD$50</f>
        <v>0</v>
      </c>
      <c r="H13">
        <f>'[2]4'!BE$51</f>
        <v>5.9489404288633585E-2</v>
      </c>
      <c r="I13">
        <f>'[2]5'!P$47</f>
        <v>1.8310524827094721</v>
      </c>
      <c r="J13">
        <f>'[2]5'!Q$49</f>
        <v>-0.36291718766177367</v>
      </c>
      <c r="K13">
        <f>'[2]6'!AK$49</f>
        <v>-0.25851540118152494</v>
      </c>
      <c r="L13">
        <f>'[2]6'!AL$49</f>
        <v>-2.1097978245766202</v>
      </c>
      <c r="M13">
        <f>'[2]6'!AM$49</f>
        <v>-0.68532641311882525</v>
      </c>
      <c r="N13">
        <f>'[2]6'!AN$49</f>
        <v>-3.031992189231536</v>
      </c>
      <c r="O13">
        <f>'[2]6'!AO$51</f>
        <v>0.26789713338010257</v>
      </c>
      <c r="P13">
        <f>'[2]7'!AD$49</f>
        <v>-2.6354317391392379</v>
      </c>
      <c r="Q13">
        <f>'[2]7'!AE$49</f>
        <v>-1.2109066074767028</v>
      </c>
      <c r="R13">
        <f>'[2]7'!AF$49</f>
        <v>-3.814425729551163</v>
      </c>
      <c r="S13">
        <f>'[2]7'!AG$51</f>
        <v>0.20899400582748617</v>
      </c>
      <c r="T13">
        <f>'[2]8'!$AO$48</f>
        <v>-8.0740504639814303E-2</v>
      </c>
    </row>
    <row r="14" spans="1:20">
      <c r="A14" t="s">
        <v>287</v>
      </c>
      <c r="B14">
        <f>'[2]4'!BF$49</f>
        <v>-0.34418566319934785</v>
      </c>
      <c r="C14">
        <f>'[2]4'!BG$50</f>
        <v>0</v>
      </c>
      <c r="D14">
        <f>'[2]4'!BH$49</f>
        <v>-1.1267872294268955</v>
      </c>
      <c r="E14">
        <f>'[2]4'!BI$49</f>
        <v>0.54882829835580793</v>
      </c>
      <c r="F14">
        <f>'[2]4'!BJ$48</f>
        <v>0</v>
      </c>
      <c r="G14">
        <f>'[2]4'!BK$50</f>
        <v>0</v>
      </c>
      <c r="H14">
        <f>'[2]4'!BL$51</f>
        <v>8.3034381981147432E-3</v>
      </c>
      <c r="I14">
        <f>'[2]5'!R$47</f>
        <v>2.2978865313382446</v>
      </c>
      <c r="J14">
        <f>'[2]5'!S$49</f>
        <v>-0.33510642582710615</v>
      </c>
      <c r="K14">
        <f>'[2]6'!AP$49</f>
        <v>-0.33185952390802909</v>
      </c>
      <c r="L14">
        <f>'[2]6'!AQ$49</f>
        <v>-0.91611823628798827</v>
      </c>
      <c r="M14">
        <f>'[2]6'!AR$49</f>
        <v>-6.2510936046067389E-2</v>
      </c>
      <c r="N14">
        <f>'[2]6'!AS$49</f>
        <v>-1.3066702485186377</v>
      </c>
      <c r="O14">
        <f>'[2]6'!AT$51</f>
        <v>0.12789313577928108</v>
      </c>
      <c r="P14">
        <f>'[2]7'!AH$49</f>
        <v>-3.89589982847659</v>
      </c>
      <c r="Q14">
        <f>'[2]7'!AI$49</f>
        <v>-1.826951763031448</v>
      </c>
      <c r="R14">
        <f>'[2]7'!AJ$49</f>
        <v>-5.6516753809057523</v>
      </c>
      <c r="S14">
        <f>'[2]7'!AK$51</f>
        <v>0.52693889883132927</v>
      </c>
      <c r="T14">
        <f>'[2]8'!$AT$48</f>
        <v>-7.8675500597871539E-2</v>
      </c>
    </row>
    <row r="15" spans="1:20">
      <c r="A15" t="s">
        <v>288</v>
      </c>
      <c r="B15">
        <f>'[2]4'!BM$49</f>
        <v>-0.29601548050385285</v>
      </c>
      <c r="C15">
        <f>'[2]4'!BN$50</f>
        <v>0</v>
      </c>
      <c r="D15">
        <f>'[2]4'!BO$49</f>
        <v>-1.0914197574084961</v>
      </c>
      <c r="E15">
        <f>'[2]4'!BP$49</f>
        <v>0.27572227768049018</v>
      </c>
      <c r="F15">
        <f>'[2]4'!BQ$48</f>
        <v>0</v>
      </c>
      <c r="G15">
        <f>'[2]4'!BR$50</f>
        <v>0</v>
      </c>
      <c r="H15">
        <f>'[2]4'!BS$51</f>
        <v>5.75730714274858E-3</v>
      </c>
      <c r="I15">
        <f>'[2]5'!T$47</f>
        <v>1.8793481632455755</v>
      </c>
      <c r="J15">
        <f>'[2]5'!U$49</f>
        <v>-0.28062070793213256</v>
      </c>
      <c r="K15">
        <f>'[2]6'!AU$49</f>
        <v>-1.7468544225534344</v>
      </c>
      <c r="L15">
        <f>'[2]6'!AV$49</f>
        <v>0.7230092146561784</v>
      </c>
      <c r="M15">
        <f>'[2]6'!AW$49</f>
        <v>-0.89940187856275555</v>
      </c>
      <c r="N15">
        <f>'[2]6'!AX$49</f>
        <v>-1.9265549281445749</v>
      </c>
      <c r="O15">
        <f>'[2]6'!AY$51</f>
        <v>0.11844986711210581</v>
      </c>
      <c r="P15">
        <f>'[2]7'!AL$49</f>
        <v>-10.172412513249885</v>
      </c>
      <c r="Q15">
        <f>'[2]7'!AM$49</f>
        <v>1.3483435250150277</v>
      </c>
      <c r="R15">
        <f>'[2]7'!AN$49</f>
        <v>-8.9612280536950699</v>
      </c>
      <c r="S15">
        <f>'[2]7'!AO$51</f>
        <v>0.3899460041885956</v>
      </c>
      <c r="T15">
        <f>'[2]8'!$AY$48</f>
        <v>-7.3731998839937862E-2</v>
      </c>
    </row>
    <row r="16" spans="1:20">
      <c r="A16" t="s">
        <v>289</v>
      </c>
      <c r="B16">
        <f>'[2]4'!BT$49</f>
        <v>-1.4372248807827948</v>
      </c>
      <c r="C16">
        <f>'[2]4'!BU$50</f>
        <v>0</v>
      </c>
      <c r="D16">
        <f>'[2]4'!BV$49</f>
        <v>-1.4946984990484413</v>
      </c>
      <c r="E16">
        <f>'[2]4'!BW$49</f>
        <v>0.9190820103951669</v>
      </c>
      <c r="F16">
        <f>'[2]4'!BX$48</f>
        <v>0</v>
      </c>
      <c r="G16">
        <f>'[2]4'!BY$50</f>
        <v>0</v>
      </c>
      <c r="H16">
        <f>'[2]4'!BZ$51</f>
        <v>7.9723451084451447E-2</v>
      </c>
      <c r="I16">
        <f>'[2]5'!V$47</f>
        <v>2.0454052909257836</v>
      </c>
      <c r="J16">
        <f>'[2]5'!W$49</f>
        <v>-0.40076710508579882</v>
      </c>
      <c r="K16">
        <f>'[2]6'!AZ$49</f>
        <v>-1.3871432906169323</v>
      </c>
      <c r="L16">
        <f>'[2]6'!BA$49</f>
        <v>-0.84343518650694671</v>
      </c>
      <c r="M16">
        <f>'[2]6'!BB$49</f>
        <v>9.7098641100457073E-2</v>
      </c>
      <c r="N16">
        <f>'[2]6'!BC$49</f>
        <v>-2.1239346826074312</v>
      </c>
      <c r="O16">
        <f>'[2]6'!BD$51</f>
        <v>0.31101256904198155</v>
      </c>
      <c r="P16">
        <f>'[2]7'!AP$49</f>
        <v>-6.4914617765658438</v>
      </c>
      <c r="Q16">
        <f>'[2]7'!AQ$49</f>
        <v>0.63464810774773728</v>
      </c>
      <c r="R16">
        <f>'[2]7'!AR$49</f>
        <v>-5.8980116081482459</v>
      </c>
      <c r="S16">
        <f>'[2]7'!AS$51</f>
        <v>0.25272207537749369</v>
      </c>
      <c r="T16">
        <f>'[2]8'!$BD$48</f>
        <v>-6.2057127795228206E-2</v>
      </c>
    </row>
    <row r="18" spans="1:20">
      <c r="A18" t="s">
        <v>736</v>
      </c>
    </row>
    <row r="19" spans="1:20">
      <c r="A19" t="s">
        <v>763</v>
      </c>
    </row>
    <row r="20" spans="1:20">
      <c r="A20" t="s">
        <v>759</v>
      </c>
    </row>
    <row r="24" spans="1:20" hidden="1">
      <c r="A24" t="s">
        <v>764</v>
      </c>
    </row>
    <row r="25" spans="1:20" hidden="1">
      <c r="B25" t="s">
        <v>765</v>
      </c>
      <c r="D25" t="s">
        <v>344</v>
      </c>
      <c r="E25" t="s">
        <v>345</v>
      </c>
      <c r="H25" t="s">
        <v>493</v>
      </c>
      <c r="I25" t="s">
        <v>766</v>
      </c>
      <c r="J25" t="s">
        <v>496</v>
      </c>
      <c r="K25" t="s">
        <v>292</v>
      </c>
      <c r="L25" t="s">
        <v>727</v>
      </c>
      <c r="M25" t="s">
        <v>728</v>
      </c>
      <c r="N25" t="s">
        <v>293</v>
      </c>
      <c r="O25" t="s">
        <v>502</v>
      </c>
      <c r="P25" t="s">
        <v>730</v>
      </c>
      <c r="Q25" t="s">
        <v>731</v>
      </c>
      <c r="R25" t="s">
        <v>732</v>
      </c>
      <c r="S25" t="s">
        <v>505</v>
      </c>
      <c r="T25" t="s">
        <v>676</v>
      </c>
    </row>
    <row r="26" spans="1:20" hidden="1"/>
    <row r="27" spans="1:20" hidden="1">
      <c r="A27" t="s">
        <v>264</v>
      </c>
      <c r="B27">
        <f t="shared" ref="B27:T37" si="0">B6/B$15*100</f>
        <v>273.96809071866812</v>
      </c>
      <c r="D27">
        <f t="shared" si="0"/>
        <v>144.8150348737405</v>
      </c>
      <c r="E27">
        <f t="shared" si="0"/>
        <v>72.034932633488637</v>
      </c>
      <c r="H27">
        <f t="shared" si="0"/>
        <v>662.12699984969197</v>
      </c>
      <c r="I27">
        <f t="shared" si="0"/>
        <v>132.49812345261549</v>
      </c>
      <c r="J27">
        <f t="shared" si="0"/>
        <v>170.76571883100021</v>
      </c>
      <c r="K27">
        <f t="shared" si="0"/>
        <v>47.492563900065775</v>
      </c>
      <c r="L27">
        <f t="shared" si="0"/>
        <v>-307.98619386287652</v>
      </c>
      <c r="M27">
        <f t="shared" si="0"/>
        <v>18.827297587986198</v>
      </c>
      <c r="N27">
        <f t="shared" si="0"/>
        <v>166.20909591587471</v>
      </c>
      <c r="O27">
        <f t="shared" si="0"/>
        <v>288.99254770241328</v>
      </c>
      <c r="P27">
        <f t="shared" si="0"/>
        <v>34.429178902191374</v>
      </c>
      <c r="Q27">
        <f t="shared" si="0"/>
        <v>-114.86980080113062</v>
      </c>
      <c r="R27">
        <f t="shared" si="0"/>
        <v>55.761028810020676</v>
      </c>
      <c r="S27">
        <f t="shared" si="0"/>
        <v>65.031069000980906</v>
      </c>
      <c r="T27">
        <f t="shared" si="0"/>
        <v>141.23638363076554</v>
      </c>
    </row>
    <row r="28" spans="1:20" hidden="1">
      <c r="A28" t="s">
        <v>280</v>
      </c>
      <c r="B28">
        <f t="shared" si="0"/>
        <v>28.106020139261929</v>
      </c>
      <c r="D28">
        <f t="shared" si="0"/>
        <v>70.827537917218947</v>
      </c>
      <c r="E28">
        <f t="shared" si="0"/>
        <v>247.92743620889505</v>
      </c>
      <c r="H28">
        <f t="shared" si="0"/>
        <v>153.24198718172394</v>
      </c>
      <c r="I28">
        <f t="shared" si="0"/>
        <v>-10.39412491338631</v>
      </c>
      <c r="J28">
        <f t="shared" si="0"/>
        <v>-18.885948980120702</v>
      </c>
      <c r="K28">
        <f t="shared" si="0"/>
        <v>-31.173092608117692</v>
      </c>
      <c r="L28">
        <f t="shared" si="0"/>
        <v>-34.031320604786039</v>
      </c>
      <c r="M28">
        <f t="shared" si="0"/>
        <v>177.6307274815594</v>
      </c>
      <c r="N28">
        <f t="shared" si="0"/>
        <v>67.748001001589202</v>
      </c>
      <c r="O28">
        <f t="shared" si="0"/>
        <v>71.06123261241477</v>
      </c>
      <c r="P28">
        <f t="shared" si="0"/>
        <v>35.467644097378766</v>
      </c>
      <c r="Q28">
        <f t="shared" si="0"/>
        <v>21.98536494235892</v>
      </c>
      <c r="R28">
        <f t="shared" si="0"/>
        <v>37.07273201675428</v>
      </c>
      <c r="S28">
        <f t="shared" si="0"/>
        <v>49.398969337943072</v>
      </c>
      <c r="T28">
        <f t="shared" si="0"/>
        <v>-79.467383888178659</v>
      </c>
    </row>
    <row r="29" spans="1:20" hidden="1">
      <c r="A29" t="s">
        <v>281</v>
      </c>
      <c r="B29">
        <f t="shared" si="0"/>
        <v>56.576975889448789</v>
      </c>
      <c r="D29">
        <f t="shared" si="0"/>
        <v>82.351186717155372</v>
      </c>
      <c r="E29">
        <f t="shared" si="0"/>
        <v>193.35889345459586</v>
      </c>
      <c r="H29">
        <f t="shared" si="0"/>
        <v>123.43455483256882</v>
      </c>
      <c r="I29">
        <f t="shared" si="0"/>
        <v>21.736487492801675</v>
      </c>
      <c r="J29">
        <f t="shared" si="0"/>
        <v>42.239762242448649</v>
      </c>
      <c r="K29">
        <f t="shared" si="0"/>
        <v>-44.319523297779007</v>
      </c>
      <c r="L29">
        <f t="shared" si="0"/>
        <v>-8.2159820629416132</v>
      </c>
      <c r="M29">
        <f t="shared" si="0"/>
        <v>253.22373979089602</v>
      </c>
      <c r="N29">
        <f t="shared" si="0"/>
        <v>81.982230377008264</v>
      </c>
      <c r="O29">
        <f t="shared" si="0"/>
        <v>99.762858637425978</v>
      </c>
      <c r="P29">
        <f t="shared" si="0"/>
        <v>22.919884023191841</v>
      </c>
      <c r="Q29">
        <f t="shared" si="0"/>
        <v>-173.57373389133119</v>
      </c>
      <c r="R29">
        <f t="shared" si="0"/>
        <v>51.525410055210422</v>
      </c>
      <c r="S29">
        <f t="shared" si="0"/>
        <v>92.764075056963975</v>
      </c>
      <c r="T29">
        <f t="shared" si="0"/>
        <v>-6.6938277620190139</v>
      </c>
    </row>
    <row r="30" spans="1:20" hidden="1">
      <c r="A30" t="s">
        <v>282</v>
      </c>
      <c r="B30">
        <f t="shared" si="0"/>
        <v>325.43819469484993</v>
      </c>
      <c r="D30">
        <f t="shared" si="0"/>
        <v>70.784927966642016</v>
      </c>
      <c r="E30">
        <f t="shared" si="0"/>
        <v>240.28170565278967</v>
      </c>
      <c r="H30">
        <f t="shared" si="0"/>
        <v>1537.9288510206206</v>
      </c>
      <c r="I30">
        <f t="shared" si="0"/>
        <v>170.51221200815232</v>
      </c>
      <c r="J30">
        <f t="shared" si="0"/>
        <v>221.93604521824025</v>
      </c>
      <c r="K30">
        <f t="shared" si="0"/>
        <v>67.820484293431434</v>
      </c>
      <c r="L30">
        <f t="shared" si="0"/>
        <v>-299.32600754070307</v>
      </c>
      <c r="M30">
        <f t="shared" si="0"/>
        <v>310.34825742166873</v>
      </c>
      <c r="N30">
        <f t="shared" si="0"/>
        <v>312.56610178294039</v>
      </c>
      <c r="O30">
        <f t="shared" si="0"/>
        <v>345.02890719735547</v>
      </c>
      <c r="P30">
        <f t="shared" si="0"/>
        <v>7.3939037878372975</v>
      </c>
      <c r="Q30">
        <f t="shared" si="0"/>
        <v>-103.69455054042145</v>
      </c>
      <c r="R30">
        <f t="shared" si="0"/>
        <v>23.878212344173512</v>
      </c>
      <c r="S30">
        <f t="shared" si="0"/>
        <v>24.893940027120788</v>
      </c>
      <c r="T30">
        <f t="shared" si="0"/>
        <v>216.02918090842076</v>
      </c>
    </row>
    <row r="31" spans="1:20" hidden="1">
      <c r="A31" t="s">
        <v>283</v>
      </c>
      <c r="B31">
        <f t="shared" si="0"/>
        <v>372.3413116270313</v>
      </c>
      <c r="D31">
        <f t="shared" si="0"/>
        <v>103.71831917167837</v>
      </c>
      <c r="E31">
        <f t="shared" si="0"/>
        <v>195.33487000296643</v>
      </c>
      <c r="H31">
        <f t="shared" si="0"/>
        <v>1756.6291683288562</v>
      </c>
      <c r="I31">
        <f t="shared" si="0"/>
        <v>135.87166340134945</v>
      </c>
      <c r="J31">
        <f t="shared" si="0"/>
        <v>224.13554620793778</v>
      </c>
      <c r="K31">
        <f t="shared" si="0"/>
        <v>38.1487091073325</v>
      </c>
      <c r="L31">
        <f t="shared" si="0"/>
        <v>-238.25195971073637</v>
      </c>
      <c r="M31">
        <f t="shared" si="0"/>
        <v>57.83647126108341</v>
      </c>
      <c r="N31">
        <f t="shared" si="0"/>
        <v>149.76586412450982</v>
      </c>
      <c r="O31">
        <f t="shared" si="0"/>
        <v>245.85558967012378</v>
      </c>
      <c r="P31">
        <f t="shared" si="0"/>
        <v>14.303131965348065</v>
      </c>
      <c r="Q31">
        <f t="shared" si="0"/>
        <v>-447.51707672947651</v>
      </c>
      <c r="R31">
        <f t="shared" si="0"/>
        <v>82.591883391710454</v>
      </c>
      <c r="S31">
        <f t="shared" si="0"/>
        <v>192.4492747655525</v>
      </c>
      <c r="T31">
        <f t="shared" si="0"/>
        <v>145.02388482684142</v>
      </c>
    </row>
    <row r="32" spans="1:20" hidden="1">
      <c r="A32" t="s">
        <v>284</v>
      </c>
      <c r="B32">
        <f t="shared" si="0"/>
        <v>468.78221347509236</v>
      </c>
      <c r="D32">
        <f t="shared" si="0"/>
        <v>120.4398610337548</v>
      </c>
      <c r="E32">
        <f t="shared" si="0"/>
        <v>279.6387822956288</v>
      </c>
      <c r="H32">
        <f t="shared" si="0"/>
        <v>2106.2976436622394</v>
      </c>
      <c r="I32">
        <f t="shared" si="0"/>
        <v>142.29477741643487</v>
      </c>
      <c r="J32">
        <f t="shared" si="0"/>
        <v>175.3829731831845</v>
      </c>
      <c r="K32">
        <f t="shared" si="0"/>
        <v>88.257719435003551</v>
      </c>
      <c r="L32">
        <f t="shared" si="0"/>
        <v>-256.16734559713791</v>
      </c>
      <c r="M32">
        <f t="shared" si="0"/>
        <v>109.66743240027519</v>
      </c>
      <c r="N32">
        <f t="shared" si="0"/>
        <v>224.15400748543544</v>
      </c>
      <c r="O32">
        <f t="shared" si="0"/>
        <v>307.15305012572315</v>
      </c>
      <c r="P32">
        <f t="shared" si="0"/>
        <v>28.448684340747494</v>
      </c>
      <c r="Q32">
        <f t="shared" si="0"/>
        <v>320.53398984076597</v>
      </c>
      <c r="R32">
        <f t="shared" si="0"/>
        <v>-14.539408691929124</v>
      </c>
      <c r="S32">
        <f t="shared" si="0"/>
        <v>-54.415955286478976</v>
      </c>
      <c r="T32">
        <f t="shared" si="0"/>
        <v>90.238601956014975</v>
      </c>
    </row>
    <row r="33" spans="1:20" hidden="1">
      <c r="A33" t="s">
        <v>285</v>
      </c>
      <c r="B33">
        <f t="shared" si="0"/>
        <v>19.097044733606523</v>
      </c>
      <c r="D33">
        <f t="shared" si="0"/>
        <v>174.1062841167649</v>
      </c>
      <c r="E33">
        <f t="shared" si="0"/>
        <v>156.43929166860178</v>
      </c>
      <c r="H33">
        <f t="shared" si="0"/>
        <v>-210.38856596489862</v>
      </c>
      <c r="I33">
        <f t="shared" si="0"/>
        <v>157.48775804575459</v>
      </c>
      <c r="J33">
        <f t="shared" si="0"/>
        <v>218.16330324673237</v>
      </c>
      <c r="K33">
        <f t="shared" si="0"/>
        <v>2.6934854703491427</v>
      </c>
      <c r="L33">
        <f t="shared" si="0"/>
        <v>-60.561963901422509</v>
      </c>
      <c r="M33">
        <f t="shared" si="0"/>
        <v>52.657006066932709</v>
      </c>
      <c r="N33">
        <f t="shared" si="0"/>
        <v>49.623102836426305</v>
      </c>
      <c r="O33">
        <f t="shared" si="0"/>
        <v>64.32412121645558</v>
      </c>
      <c r="P33">
        <f t="shared" si="0"/>
        <v>24.465424539107389</v>
      </c>
      <c r="Q33">
        <f t="shared" si="0"/>
        <v>35.409515095362742</v>
      </c>
      <c r="R33">
        <f t="shared" si="0"/>
        <v>22.576863370671678</v>
      </c>
      <c r="S33">
        <f t="shared" si="0"/>
        <v>16.37345705059926</v>
      </c>
      <c r="T33">
        <f t="shared" si="0"/>
        <v>322.89579975859948</v>
      </c>
    </row>
    <row r="34" spans="1:20" hidden="1">
      <c r="A34" t="s">
        <v>286</v>
      </c>
      <c r="B34">
        <f t="shared" si="0"/>
        <v>443.3319354755244</v>
      </c>
      <c r="D34">
        <f t="shared" si="0"/>
        <v>106.1664348891924</v>
      </c>
      <c r="E34">
        <f t="shared" si="0"/>
        <v>111.71696686206644</v>
      </c>
      <c r="H34">
        <f t="shared" si="0"/>
        <v>1033.2852289036107</v>
      </c>
      <c r="I34">
        <f t="shared" si="0"/>
        <v>97.430189813648028</v>
      </c>
      <c r="J34">
        <f t="shared" si="0"/>
        <v>129.32658831063327</v>
      </c>
      <c r="K34">
        <f t="shared" si="0"/>
        <v>14.798909276231759</v>
      </c>
      <c r="L34">
        <f t="shared" si="0"/>
        <v>-291.80787489408675</v>
      </c>
      <c r="M34">
        <f t="shared" si="0"/>
        <v>76.198018867158368</v>
      </c>
      <c r="N34">
        <f t="shared" si="0"/>
        <v>157.3789641259585</v>
      </c>
      <c r="O34">
        <f t="shared" si="0"/>
        <v>226.16921395661316</v>
      </c>
      <c r="P34">
        <f t="shared" si="0"/>
        <v>25.907637305373783</v>
      </c>
      <c r="Q34">
        <f t="shared" si="0"/>
        <v>-89.806980566262354</v>
      </c>
      <c r="R34">
        <f t="shared" si="0"/>
        <v>42.565881670407038</v>
      </c>
      <c r="S34">
        <f t="shared" si="0"/>
        <v>53.595626979782352</v>
      </c>
      <c r="T34">
        <f t="shared" si="0"/>
        <v>109.50537881807729</v>
      </c>
    </row>
    <row r="35" spans="1:20" hidden="1">
      <c r="A35" t="s">
        <v>287</v>
      </c>
      <c r="B35">
        <f t="shared" si="0"/>
        <v>116.27285931583839</v>
      </c>
      <c r="D35">
        <f t="shared" si="0"/>
        <v>103.24050135416067</v>
      </c>
      <c r="E35">
        <f t="shared" si="0"/>
        <v>199.05112599998026</v>
      </c>
      <c r="H35">
        <f t="shared" si="0"/>
        <v>144.22433947393367</v>
      </c>
      <c r="I35">
        <f t="shared" si="0"/>
        <v>122.2704007845926</v>
      </c>
      <c r="J35">
        <f t="shared" si="0"/>
        <v>119.41614298405621</v>
      </c>
      <c r="K35">
        <f t="shared" si="0"/>
        <v>18.997548944172411</v>
      </c>
      <c r="L35">
        <f t="shared" si="0"/>
        <v>-126.70906783997786</v>
      </c>
      <c r="M35">
        <f t="shared" si="0"/>
        <v>6.9502785724619436</v>
      </c>
      <c r="N35">
        <f t="shared" si="0"/>
        <v>67.824188629652241</v>
      </c>
      <c r="O35">
        <f t="shared" si="0"/>
        <v>107.97237590670976</v>
      </c>
      <c r="P35">
        <f t="shared" si="0"/>
        <v>38.298681098530551</v>
      </c>
      <c r="Q35">
        <f t="shared" si="0"/>
        <v>-135.49601634428333</v>
      </c>
      <c r="R35">
        <f t="shared" si="0"/>
        <v>63.068090076954817</v>
      </c>
      <c r="S35">
        <f t="shared" si="0"/>
        <v>135.13124719095151</v>
      </c>
      <c r="T35">
        <f t="shared" si="0"/>
        <v>106.70468973540966</v>
      </c>
    </row>
    <row r="36" spans="1:20" hidden="1">
      <c r="A36" t="s">
        <v>288</v>
      </c>
      <c r="B36">
        <f t="shared" si="0"/>
        <v>100</v>
      </c>
      <c r="D36">
        <f t="shared" si="0"/>
        <v>100</v>
      </c>
      <c r="E36">
        <f t="shared" si="0"/>
        <v>100</v>
      </c>
      <c r="H36">
        <f t="shared" si="0"/>
        <v>100</v>
      </c>
      <c r="I36">
        <f t="shared" si="0"/>
        <v>100</v>
      </c>
      <c r="J36">
        <f t="shared" si="0"/>
        <v>100</v>
      </c>
      <c r="K36">
        <f t="shared" si="0"/>
        <v>100</v>
      </c>
      <c r="L36">
        <f t="shared" si="0"/>
        <v>100</v>
      </c>
      <c r="M36">
        <f t="shared" si="0"/>
        <v>100</v>
      </c>
      <c r="N36">
        <f t="shared" si="0"/>
        <v>100</v>
      </c>
      <c r="O36">
        <f t="shared" si="0"/>
        <v>100</v>
      </c>
      <c r="P36">
        <f t="shared" si="0"/>
        <v>100</v>
      </c>
      <c r="Q36">
        <f t="shared" si="0"/>
        <v>100</v>
      </c>
      <c r="R36">
        <f t="shared" si="0"/>
        <v>100</v>
      </c>
      <c r="S36">
        <f t="shared" si="0"/>
        <v>100</v>
      </c>
      <c r="T36">
        <f t="shared" si="0"/>
        <v>100</v>
      </c>
    </row>
    <row r="37" spans="1:20" hidden="1">
      <c r="A37" t="s">
        <v>289</v>
      </c>
      <c r="B37">
        <f t="shared" si="0"/>
        <v>485.52355381430408</v>
      </c>
      <c r="D37">
        <f t="shared" si="0"/>
        <v>136.94992132060207</v>
      </c>
      <c r="E37">
        <f t="shared" si="0"/>
        <v>333.33614466227812</v>
      </c>
      <c r="H37">
        <f t="shared" si="0"/>
        <v>1384.7350698470968</v>
      </c>
      <c r="I37">
        <f t="shared" si="0"/>
        <v>108.83588953488174</v>
      </c>
      <c r="J37">
        <f t="shared" si="0"/>
        <v>142.81451573514076</v>
      </c>
      <c r="K37">
        <f t="shared" si="0"/>
        <v>79.408064730963645</v>
      </c>
      <c r="L37">
        <f t="shared" si="0"/>
        <v>-116.65621535792403</v>
      </c>
      <c r="M37">
        <f t="shared" si="0"/>
        <v>-10.795912640923181</v>
      </c>
      <c r="N37">
        <f t="shared" si="0"/>
        <v>110.24521811339937</v>
      </c>
      <c r="O37">
        <f t="shared" si="0"/>
        <v>262.56894720500321</v>
      </c>
      <c r="P37">
        <f t="shared" si="0"/>
        <v>63.814378035795457</v>
      </c>
      <c r="Q37">
        <f t="shared" si="0"/>
        <v>47.068725141144121</v>
      </c>
      <c r="R37">
        <f t="shared" si="0"/>
        <v>65.817001562818859</v>
      </c>
      <c r="S37">
        <f t="shared" si="0"/>
        <v>64.809505075801681</v>
      </c>
      <c r="T37">
        <f t="shared" si="0"/>
        <v>84.165801513052401</v>
      </c>
    </row>
    <row r="38" spans="1:20" hidden="1">
      <c r="A38" t="s">
        <v>767</v>
      </c>
    </row>
    <row r="39" spans="1:20" hidden="1"/>
  </sheetData>
  <pageMargins left="0.75" right="0.75" top="1" bottom="1" header="0.5" footer="0.5"/>
  <pageSetup scale="71" orientation="landscape" horizontalDpi="1200" verticalDpi="1200" r:id="rId1"/>
  <headerFooter alignWithMargins="0"/>
</worksheet>
</file>

<file path=xl/worksheets/sheet9.xml><?xml version="1.0" encoding="utf-8"?>
<worksheet xmlns="http://schemas.openxmlformats.org/spreadsheetml/2006/main" xmlns:r="http://schemas.openxmlformats.org/officeDocument/2006/relationships">
  <dimension ref="A1:BZ59"/>
  <sheetViews>
    <sheetView view="pageBreakPreview" zoomScale="90" zoomScaleSheetLayoutView="90" workbookViewId="0">
      <pane xSplit="1" ySplit="4" topLeftCell="B20" activePane="bottomRight" state="frozen"/>
      <selection activeCell="H8" sqref="H8:H44"/>
      <selection pane="topRight" activeCell="H8" sqref="H8:H44"/>
      <selection pane="bottomLeft" activeCell="H8" sqref="H8:H44"/>
      <selection pane="bottomRight" activeCell="B44" sqref="B44"/>
    </sheetView>
  </sheetViews>
  <sheetFormatPr defaultColWidth="8.875" defaultRowHeight="12.75"/>
  <cols>
    <col min="1" max="1" width="8.875" style="1" customWidth="1"/>
    <col min="2" max="6" width="15.375" style="5" customWidth="1"/>
    <col min="7" max="8" width="15.375" style="6" customWidth="1"/>
    <col min="9" max="13" width="15.375" style="5" customWidth="1"/>
    <col min="14" max="15" width="15.375" style="6" customWidth="1"/>
    <col min="16" max="20" width="15.375" style="5" customWidth="1"/>
    <col min="21" max="22" width="15.375" style="6" customWidth="1"/>
    <col min="23" max="27" width="15.375" style="5" customWidth="1"/>
    <col min="28" max="29" width="15.375" style="6" customWidth="1"/>
    <col min="30" max="34" width="15.375" style="5" customWidth="1"/>
    <col min="35" max="36" width="15.375" style="6" customWidth="1"/>
    <col min="37" max="41" width="15.375" style="5" customWidth="1"/>
    <col min="42" max="43" width="15.375" style="6" customWidth="1"/>
    <col min="44" max="48" width="15.375" style="5" customWidth="1"/>
    <col min="49" max="50" width="15.375" style="6" customWidth="1"/>
    <col min="51" max="55" width="15.375" style="5" customWidth="1"/>
    <col min="56" max="57" width="15.375" style="6" customWidth="1"/>
    <col min="58" max="62" width="15.375" style="5" customWidth="1"/>
    <col min="63" max="64" width="15.375" style="6" customWidth="1"/>
    <col min="65" max="69" width="15.375" style="5" customWidth="1"/>
    <col min="70" max="71" width="15.375" style="6" customWidth="1"/>
    <col min="72" max="76" width="15.375" style="5" customWidth="1"/>
    <col min="77" max="78" width="15.375" style="6" customWidth="1"/>
    <col min="79" max="86" width="13" style="1" customWidth="1"/>
    <col min="87" max="95" width="12" style="1" customWidth="1"/>
    <col min="96" max="16384" width="8.875" style="1"/>
  </cols>
  <sheetData>
    <row r="1" spans="1:78">
      <c r="B1" s="5" t="s">
        <v>422</v>
      </c>
      <c r="I1" s="5" t="s">
        <v>430</v>
      </c>
      <c r="P1" s="5" t="s">
        <v>431</v>
      </c>
      <c r="W1" s="5" t="s">
        <v>432</v>
      </c>
      <c r="AD1" s="5" t="s">
        <v>429</v>
      </c>
      <c r="AK1" s="5" t="s">
        <v>428</v>
      </c>
      <c r="AR1" s="5" t="s">
        <v>427</v>
      </c>
      <c r="AY1" s="5" t="s">
        <v>426</v>
      </c>
      <c r="BF1" s="5" t="s">
        <v>425</v>
      </c>
      <c r="BM1" s="5" t="s">
        <v>424</v>
      </c>
      <c r="BT1" s="5" t="s">
        <v>423</v>
      </c>
    </row>
    <row r="2" spans="1:78">
      <c r="B2" s="368" t="s">
        <v>264</v>
      </c>
      <c r="C2" s="368"/>
      <c r="D2" s="368"/>
      <c r="E2" s="368"/>
      <c r="F2" s="368"/>
      <c r="G2" s="368"/>
      <c r="H2" s="368"/>
      <c r="I2" s="368" t="s">
        <v>280</v>
      </c>
      <c r="J2" s="368"/>
      <c r="K2" s="368"/>
      <c r="L2" s="368"/>
      <c r="M2" s="368"/>
      <c r="N2" s="368"/>
      <c r="O2" s="368"/>
      <c r="P2" s="368" t="s">
        <v>281</v>
      </c>
      <c r="Q2" s="368"/>
      <c r="R2" s="368"/>
      <c r="S2" s="368"/>
      <c r="T2" s="368"/>
      <c r="U2" s="368"/>
      <c r="V2" s="368"/>
      <c r="W2" s="368" t="s">
        <v>282</v>
      </c>
      <c r="X2" s="368"/>
      <c r="Y2" s="368"/>
      <c r="Z2" s="368"/>
      <c r="AA2" s="368"/>
      <c r="AB2" s="368"/>
      <c r="AC2" s="368"/>
      <c r="AD2" s="368" t="s">
        <v>283</v>
      </c>
      <c r="AE2" s="368"/>
      <c r="AF2" s="368"/>
      <c r="AG2" s="368"/>
      <c r="AH2" s="368"/>
      <c r="AI2" s="368"/>
      <c r="AJ2" s="368"/>
      <c r="AK2" s="368" t="s">
        <v>284</v>
      </c>
      <c r="AL2" s="368"/>
      <c r="AM2" s="368"/>
      <c r="AN2" s="368"/>
      <c r="AO2" s="368"/>
      <c r="AP2" s="368"/>
      <c r="AQ2" s="368"/>
      <c r="AR2" s="368" t="s">
        <v>285</v>
      </c>
      <c r="AS2" s="368"/>
      <c r="AT2" s="368"/>
      <c r="AU2" s="368"/>
      <c r="AV2" s="368"/>
      <c r="AW2" s="368"/>
      <c r="AX2" s="368"/>
      <c r="AY2" s="368" t="s">
        <v>286</v>
      </c>
      <c r="AZ2" s="368"/>
      <c r="BA2" s="368"/>
      <c r="BB2" s="368"/>
      <c r="BC2" s="368"/>
      <c r="BD2" s="368"/>
      <c r="BE2" s="368"/>
      <c r="BF2" s="368" t="s">
        <v>287</v>
      </c>
      <c r="BG2" s="368"/>
      <c r="BH2" s="368"/>
      <c r="BI2" s="368"/>
      <c r="BJ2" s="368"/>
      <c r="BK2" s="368"/>
      <c r="BL2" s="368"/>
      <c r="BM2" s="368" t="s">
        <v>288</v>
      </c>
      <c r="BN2" s="368"/>
      <c r="BO2" s="368"/>
      <c r="BP2" s="368"/>
      <c r="BQ2" s="368"/>
      <c r="BR2" s="368"/>
      <c r="BS2" s="368"/>
      <c r="BT2" s="368" t="s">
        <v>289</v>
      </c>
      <c r="BU2" s="368"/>
      <c r="BV2" s="368"/>
      <c r="BW2" s="368"/>
      <c r="BX2" s="368"/>
      <c r="BY2" s="368"/>
      <c r="BZ2" s="368"/>
    </row>
    <row r="3" spans="1:78" s="277" customFormat="1" ht="51">
      <c r="B3" s="301" t="s">
        <v>419</v>
      </c>
      <c r="C3" s="301" t="s">
        <v>413</v>
      </c>
      <c r="D3" s="301" t="s">
        <v>344</v>
      </c>
      <c r="E3" s="301" t="s">
        <v>345</v>
      </c>
      <c r="F3" s="301" t="s">
        <v>414</v>
      </c>
      <c r="G3" s="278" t="s">
        <v>416</v>
      </c>
      <c r="H3" s="278" t="s">
        <v>493</v>
      </c>
      <c r="I3" s="301" t="s">
        <v>419</v>
      </c>
      <c r="J3" s="301" t="s">
        <v>413</v>
      </c>
      <c r="K3" s="301" t="s">
        <v>344</v>
      </c>
      <c r="L3" s="301" t="s">
        <v>345</v>
      </c>
      <c r="M3" s="301" t="s">
        <v>414</v>
      </c>
      <c r="N3" s="278" t="s">
        <v>416</v>
      </c>
      <c r="O3" s="278" t="s">
        <v>493</v>
      </c>
      <c r="P3" s="301" t="s">
        <v>419</v>
      </c>
      <c r="Q3" s="301" t="s">
        <v>413</v>
      </c>
      <c r="R3" s="301" t="s">
        <v>344</v>
      </c>
      <c r="S3" s="301" t="s">
        <v>345</v>
      </c>
      <c r="T3" s="301" t="s">
        <v>414</v>
      </c>
      <c r="U3" s="278" t="s">
        <v>416</v>
      </c>
      <c r="V3" s="278" t="s">
        <v>493</v>
      </c>
      <c r="W3" s="301" t="s">
        <v>419</v>
      </c>
      <c r="X3" s="301" t="s">
        <v>413</v>
      </c>
      <c r="Y3" s="301" t="s">
        <v>344</v>
      </c>
      <c r="Z3" s="301" t="s">
        <v>345</v>
      </c>
      <c r="AA3" s="301" t="s">
        <v>414</v>
      </c>
      <c r="AB3" s="278" t="s">
        <v>416</v>
      </c>
      <c r="AC3" s="278" t="s">
        <v>493</v>
      </c>
      <c r="AD3" s="301" t="s">
        <v>419</v>
      </c>
      <c r="AE3" s="301" t="s">
        <v>413</v>
      </c>
      <c r="AF3" s="301" t="s">
        <v>344</v>
      </c>
      <c r="AG3" s="301" t="s">
        <v>345</v>
      </c>
      <c r="AH3" s="301" t="s">
        <v>414</v>
      </c>
      <c r="AI3" s="278" t="s">
        <v>416</v>
      </c>
      <c r="AJ3" s="278" t="s">
        <v>493</v>
      </c>
      <c r="AK3" s="301" t="s">
        <v>419</v>
      </c>
      <c r="AL3" s="301" t="s">
        <v>413</v>
      </c>
      <c r="AM3" s="301" t="s">
        <v>344</v>
      </c>
      <c r="AN3" s="301" t="s">
        <v>345</v>
      </c>
      <c r="AO3" s="301" t="s">
        <v>414</v>
      </c>
      <c r="AP3" s="278" t="s">
        <v>416</v>
      </c>
      <c r="AQ3" s="278" t="s">
        <v>493</v>
      </c>
      <c r="AR3" s="301" t="s">
        <v>419</v>
      </c>
      <c r="AS3" s="301" t="s">
        <v>413</v>
      </c>
      <c r="AT3" s="301" t="s">
        <v>344</v>
      </c>
      <c r="AU3" s="301" t="s">
        <v>345</v>
      </c>
      <c r="AV3" s="301" t="s">
        <v>414</v>
      </c>
      <c r="AW3" s="278" t="s">
        <v>416</v>
      </c>
      <c r="AX3" s="278" t="s">
        <v>493</v>
      </c>
      <c r="AY3" s="301" t="s">
        <v>419</v>
      </c>
      <c r="AZ3" s="301" t="s">
        <v>413</v>
      </c>
      <c r="BA3" s="301" t="s">
        <v>344</v>
      </c>
      <c r="BB3" s="301" t="s">
        <v>345</v>
      </c>
      <c r="BC3" s="301" t="s">
        <v>414</v>
      </c>
      <c r="BD3" s="278" t="s">
        <v>416</v>
      </c>
      <c r="BE3" s="278" t="s">
        <v>493</v>
      </c>
      <c r="BF3" s="301" t="s">
        <v>419</v>
      </c>
      <c r="BG3" s="301" t="s">
        <v>413</v>
      </c>
      <c r="BH3" s="301" t="s">
        <v>344</v>
      </c>
      <c r="BI3" s="301" t="s">
        <v>345</v>
      </c>
      <c r="BJ3" s="301" t="s">
        <v>414</v>
      </c>
      <c r="BK3" s="278" t="s">
        <v>416</v>
      </c>
      <c r="BL3" s="278" t="s">
        <v>493</v>
      </c>
      <c r="BM3" s="301" t="s">
        <v>419</v>
      </c>
      <c r="BN3" s="301" t="s">
        <v>413</v>
      </c>
      <c r="BO3" s="301" t="s">
        <v>344</v>
      </c>
      <c r="BP3" s="301" t="s">
        <v>345</v>
      </c>
      <c r="BQ3" s="301" t="s">
        <v>414</v>
      </c>
      <c r="BR3" s="278" t="s">
        <v>416</v>
      </c>
      <c r="BS3" s="278" t="s">
        <v>493</v>
      </c>
      <c r="BT3" s="301" t="s">
        <v>419</v>
      </c>
      <c r="BU3" s="301" t="s">
        <v>413</v>
      </c>
      <c r="BV3" s="301" t="s">
        <v>344</v>
      </c>
      <c r="BW3" s="301" t="s">
        <v>345</v>
      </c>
      <c r="BX3" s="301" t="s">
        <v>414</v>
      </c>
      <c r="BY3" s="278" t="s">
        <v>416</v>
      </c>
      <c r="BZ3" s="278" t="s">
        <v>493</v>
      </c>
    </row>
    <row r="4" spans="1:78">
      <c r="B4" s="70" t="s">
        <v>77</v>
      </c>
      <c r="C4" s="70" t="s">
        <v>210</v>
      </c>
      <c r="D4" s="70" t="s">
        <v>78</v>
      </c>
      <c r="E4" s="70" t="s">
        <v>79</v>
      </c>
      <c r="F4" s="70" t="s">
        <v>415</v>
      </c>
      <c r="G4" s="96" t="s">
        <v>417</v>
      </c>
      <c r="H4" s="96" t="s">
        <v>418</v>
      </c>
      <c r="I4" s="70" t="s">
        <v>77</v>
      </c>
      <c r="J4" s="70" t="s">
        <v>210</v>
      </c>
      <c r="K4" s="70" t="s">
        <v>78</v>
      </c>
      <c r="L4" s="70" t="s">
        <v>79</v>
      </c>
      <c r="M4" s="70" t="s">
        <v>415</v>
      </c>
      <c r="N4" s="96" t="s">
        <v>417</v>
      </c>
      <c r="O4" s="96" t="s">
        <v>418</v>
      </c>
      <c r="P4" s="70" t="s">
        <v>77</v>
      </c>
      <c r="Q4" s="70" t="s">
        <v>210</v>
      </c>
      <c r="R4" s="70" t="s">
        <v>78</v>
      </c>
      <c r="S4" s="70" t="s">
        <v>79</v>
      </c>
      <c r="T4" s="70" t="s">
        <v>415</v>
      </c>
      <c r="U4" s="96" t="s">
        <v>417</v>
      </c>
      <c r="V4" s="96" t="s">
        <v>418</v>
      </c>
      <c r="W4" s="70" t="s">
        <v>77</v>
      </c>
      <c r="X4" s="70" t="s">
        <v>210</v>
      </c>
      <c r="Y4" s="70" t="s">
        <v>78</v>
      </c>
      <c r="Z4" s="70" t="s">
        <v>79</v>
      </c>
      <c r="AA4" s="70" t="s">
        <v>415</v>
      </c>
      <c r="AB4" s="96" t="s">
        <v>417</v>
      </c>
      <c r="AC4" s="96" t="s">
        <v>418</v>
      </c>
      <c r="AD4" s="70" t="s">
        <v>77</v>
      </c>
      <c r="AE4" s="70" t="s">
        <v>210</v>
      </c>
      <c r="AF4" s="70" t="s">
        <v>78</v>
      </c>
      <c r="AG4" s="70" t="s">
        <v>79</v>
      </c>
      <c r="AH4" s="70" t="s">
        <v>415</v>
      </c>
      <c r="AI4" s="96" t="s">
        <v>417</v>
      </c>
      <c r="AJ4" s="96" t="s">
        <v>418</v>
      </c>
      <c r="AK4" s="70" t="s">
        <v>77</v>
      </c>
      <c r="AL4" s="70" t="s">
        <v>210</v>
      </c>
      <c r="AM4" s="70" t="s">
        <v>78</v>
      </c>
      <c r="AN4" s="70" t="s">
        <v>79</v>
      </c>
      <c r="AO4" s="70" t="s">
        <v>415</v>
      </c>
      <c r="AP4" s="96" t="s">
        <v>417</v>
      </c>
      <c r="AQ4" s="96" t="s">
        <v>418</v>
      </c>
      <c r="AR4" s="70" t="s">
        <v>77</v>
      </c>
      <c r="AS4" s="70" t="s">
        <v>210</v>
      </c>
      <c r="AT4" s="70" t="s">
        <v>78</v>
      </c>
      <c r="AU4" s="70" t="s">
        <v>79</v>
      </c>
      <c r="AV4" s="70" t="s">
        <v>415</v>
      </c>
      <c r="AW4" s="96" t="s">
        <v>417</v>
      </c>
      <c r="AX4" s="96" t="s">
        <v>418</v>
      </c>
      <c r="AY4" s="70" t="s">
        <v>77</v>
      </c>
      <c r="AZ4" s="70" t="s">
        <v>210</v>
      </c>
      <c r="BA4" s="70" t="s">
        <v>78</v>
      </c>
      <c r="BB4" s="70" t="s">
        <v>79</v>
      </c>
      <c r="BC4" s="70" t="s">
        <v>415</v>
      </c>
      <c r="BD4" s="96" t="s">
        <v>417</v>
      </c>
      <c r="BE4" s="96" t="s">
        <v>418</v>
      </c>
      <c r="BF4" s="70" t="s">
        <v>77</v>
      </c>
      <c r="BG4" s="70" t="s">
        <v>210</v>
      </c>
      <c r="BH4" s="70" t="s">
        <v>78</v>
      </c>
      <c r="BI4" s="70" t="s">
        <v>79</v>
      </c>
      <c r="BJ4" s="70" t="s">
        <v>415</v>
      </c>
      <c r="BK4" s="96" t="s">
        <v>417</v>
      </c>
      <c r="BL4" s="96" t="s">
        <v>418</v>
      </c>
      <c r="BM4" s="70" t="s">
        <v>77</v>
      </c>
      <c r="BN4" s="70" t="s">
        <v>210</v>
      </c>
      <c r="BO4" s="70" t="s">
        <v>78</v>
      </c>
      <c r="BP4" s="70" t="s">
        <v>79</v>
      </c>
      <c r="BQ4" s="70" t="s">
        <v>415</v>
      </c>
      <c r="BR4" s="96" t="s">
        <v>417</v>
      </c>
      <c r="BS4" s="96" t="s">
        <v>418</v>
      </c>
      <c r="BT4" s="70" t="s">
        <v>77</v>
      </c>
      <c r="BU4" s="70" t="s">
        <v>210</v>
      </c>
      <c r="BV4" s="70" t="s">
        <v>78</v>
      </c>
      <c r="BW4" s="70" t="s">
        <v>79</v>
      </c>
      <c r="BX4" s="70" t="s">
        <v>415</v>
      </c>
      <c r="BY4" s="96" t="s">
        <v>417</v>
      </c>
      <c r="BZ4" s="96" t="s">
        <v>418</v>
      </c>
    </row>
    <row r="5" spans="1:78">
      <c r="A5" s="1">
        <v>1981</v>
      </c>
      <c r="B5" s="70">
        <f>a20A!B4</f>
        <v>7.6</v>
      </c>
      <c r="C5" s="70">
        <f t="shared" ref="C5:C30" si="0">($D$57-B5)/$D$59</f>
        <v>0.7120758483033931</v>
      </c>
      <c r="D5" s="70">
        <f>'a19'!D6</f>
        <v>71.192625096887568</v>
      </c>
      <c r="E5" s="70">
        <f>'a23'!B3</f>
        <v>38.643334517066641</v>
      </c>
      <c r="F5" s="70">
        <f t="shared" ref="F5:F30" si="1">D5*E5/10000</f>
        <v>0.27511204267671402</v>
      </c>
      <c r="G5" s="96">
        <f t="shared" ref="G5:G30" si="2">(F5-$G$58)/$G$59</f>
        <v>0.30177706248475594</v>
      </c>
      <c r="H5" s="96">
        <f t="shared" ref="H5:H29" si="3">C5*0.8+G5*0.2</f>
        <v>0.63001609113966572</v>
      </c>
      <c r="I5" s="70">
        <f>a20A!C4</f>
        <v>13.5</v>
      </c>
      <c r="J5" s="70">
        <f t="shared" ref="J5:J30" si="4">($D$57-I5)/$D$59</f>
        <v>0.41766467065868251</v>
      </c>
      <c r="K5" s="70">
        <f>'a19'!G6</f>
        <v>137.35626975052722</v>
      </c>
      <c r="L5" s="70">
        <f>'a23'!C3</f>
        <v>35.074728447375819</v>
      </c>
      <c r="M5" s="70">
        <f t="shared" ref="M5:M29" si="5">K5*L5/10000</f>
        <v>0.48177338620442434</v>
      </c>
      <c r="N5" s="96">
        <f t="shared" ref="N5:N30" si="6">(M5-$G$58)/$G$59</f>
        <v>0.56614332209172991</v>
      </c>
      <c r="O5" s="96">
        <f t="shared" ref="O5:O29" si="7">J5*0.8+N5*0.2</f>
        <v>0.44736040094529206</v>
      </c>
      <c r="P5" s="70">
        <f>a20A!D4</f>
        <v>11.3</v>
      </c>
      <c r="Q5" s="70">
        <f t="shared" ref="Q5:Q30" si="8">($D$57-P5)/$D$59</f>
        <v>0.52744510978043901</v>
      </c>
      <c r="R5" s="70">
        <f>'a19'!J6</f>
        <v>125.30758643112603</v>
      </c>
      <c r="S5" s="70">
        <f>'a23'!D3</f>
        <v>42.717287436192528</v>
      </c>
      <c r="T5" s="70">
        <f t="shared" ref="T5:T29" si="9">R5*S5/10000</f>
        <v>0.53528001875139486</v>
      </c>
      <c r="U5" s="96">
        <f t="shared" ref="U5:U30" si="10">(T5-$G$58)/$G$59</f>
        <v>0.63459031885051498</v>
      </c>
      <c r="V5" s="96">
        <f t="shared" ref="V5:V29" si="11">Q5*0.8+U5*0.2</f>
        <v>0.54887415159445418</v>
      </c>
      <c r="W5" s="70">
        <f>a20A!E4</f>
        <v>10</v>
      </c>
      <c r="X5" s="70">
        <f t="shared" ref="X5:X30" si="12">($D$57-W5)/$D$59</f>
        <v>0.59231536926147699</v>
      </c>
      <c r="Y5" s="70">
        <f>'a19'!M6</f>
        <v>94.050142007208009</v>
      </c>
      <c r="Z5" s="70">
        <f>'a23'!E3</f>
        <v>37.432425021926946</v>
      </c>
      <c r="AA5" s="70">
        <f t="shared" ref="AA5:AA29" si="13">Y5*Z5/10000</f>
        <v>0.35205248889863955</v>
      </c>
      <c r="AB5" s="96">
        <f t="shared" ref="AB5:AB30" si="14">(AA5-$G$58)/$G$59</f>
        <v>0.40020116847850518</v>
      </c>
      <c r="AC5" s="96">
        <f t="shared" ref="AC5:AC29" si="15">X5*0.8+AB5*0.2</f>
        <v>0.55389252910488262</v>
      </c>
      <c r="AD5" s="70">
        <f>a20A!F4</f>
        <v>11.6</v>
      </c>
      <c r="AE5" s="70">
        <f t="shared" ref="AE5:AE30" si="16">($D$57-AD5)/$D$59</f>
        <v>0.51247504990019954</v>
      </c>
      <c r="AF5" s="70">
        <f>'a19'!P6</f>
        <v>124.16996770076975</v>
      </c>
      <c r="AG5" s="70">
        <f>'a23'!F3</f>
        <v>38.325570619828966</v>
      </c>
      <c r="AH5" s="70">
        <f t="shared" ref="AH5:AH29" si="17">AF5*AG5/10000</f>
        <v>0.47588848659777322</v>
      </c>
      <c r="AI5" s="96">
        <f t="shared" ref="AI5:AI30" si="18">(AH5-$G$58)/$G$59</f>
        <v>0.55861521417074222</v>
      </c>
      <c r="AJ5" s="96">
        <f t="shared" ref="AJ5:AJ29" si="19">AE5*0.8+AI5*0.2</f>
        <v>0.5217030827543081</v>
      </c>
      <c r="AK5" s="70">
        <f>a20A!G4</f>
        <v>10.5</v>
      </c>
      <c r="AL5" s="70">
        <f t="shared" ref="AL5:AL30" si="20">($D$57-AK5)/$D$59</f>
        <v>0.56736526946107779</v>
      </c>
      <c r="AM5" s="70">
        <f>'a19'!S6</f>
        <v>79.303422082509343</v>
      </c>
      <c r="AN5" s="70">
        <f>'a23'!G3</f>
        <v>34.722969738411201</v>
      </c>
      <c r="AO5" s="70">
        <f t="shared" ref="AO5:AO29" si="21">AM5*AN5/10000</f>
        <v>0.27536503251234223</v>
      </c>
      <c r="AP5" s="96">
        <f t="shared" ref="AP5:AP30" si="22">(AO5-$G$58)/$G$59</f>
        <v>0.30210069328779798</v>
      </c>
      <c r="AQ5" s="96">
        <f t="shared" ref="AQ5:AQ29" si="23">AL5*0.8+AP5*0.2</f>
        <v>0.51431235422642185</v>
      </c>
      <c r="AR5" s="70">
        <f>a20A!H4</f>
        <v>6.6</v>
      </c>
      <c r="AS5" s="70">
        <f t="shared" ref="AS5:AS30" si="24">($D$57-AR5)/$D$59</f>
        <v>0.76197604790419149</v>
      </c>
      <c r="AT5" s="70">
        <f>'a19'!V6</f>
        <v>54.722134001347051</v>
      </c>
      <c r="AU5" s="70">
        <f>'a23'!H3</f>
        <v>35.909709086172178</v>
      </c>
      <c r="AV5" s="70">
        <f t="shared" ref="AV5:AV29" si="25">AT5*AU5/10000</f>
        <v>0.19650559125629036</v>
      </c>
      <c r="AW5" s="96">
        <f t="shared" ref="AW5:AW30" si="26">(AV5-$G$58)/$G$59</f>
        <v>0.2012217617774987</v>
      </c>
      <c r="AX5" s="96">
        <f t="shared" ref="AX5:AX29" si="27">AS5*0.8+AW5*0.2</f>
        <v>0.64982519067885292</v>
      </c>
      <c r="AY5" s="70">
        <f>a20A!I4</f>
        <v>6</v>
      </c>
      <c r="AZ5" s="70">
        <f t="shared" ref="AZ5:AZ30" si="28">($D$57-AY5)/$D$59</f>
        <v>0.79191616766467055</v>
      </c>
      <c r="BA5" s="70">
        <f>'a19'!Y6</f>
        <v>61.748121787267714</v>
      </c>
      <c r="BB5" s="70">
        <f>'a23'!I3</f>
        <v>39.489695413609347</v>
      </c>
      <c r="BC5" s="70">
        <f t="shared" ref="BC5:BC29" si="29">BA5*BB5/10000</f>
        <v>0.24384145217416572</v>
      </c>
      <c r="BD5" s="96">
        <f t="shared" ref="BD5:BD30" si="30">(BC5-$G$58)/$G$59</f>
        <v>0.2617749561123488</v>
      </c>
      <c r="BE5" s="96">
        <f t="shared" ref="BE5:BE29" si="31">AZ5*0.8+BD5*0.2</f>
        <v>0.68588792535420628</v>
      </c>
      <c r="BF5" s="70">
        <f>a20A!J4</f>
        <v>4.5</v>
      </c>
      <c r="BG5" s="70">
        <f t="shared" ref="BG5:BG30" si="32">($D$57-BF5)/$D$59</f>
        <v>0.86676646706586813</v>
      </c>
      <c r="BH5" s="70">
        <f>'a19'!AB6</f>
        <v>58.353479508395274</v>
      </c>
      <c r="BI5" s="70">
        <f>'a23'!J3</f>
        <v>37.618851717502153</v>
      </c>
      <c r="BJ5" s="70">
        <f t="shared" ref="BJ5:BJ29" si="33">BH5*BI5/10000</f>
        <v>0.2195190892826622</v>
      </c>
      <c r="BK5" s="96">
        <f t="shared" ref="BK5:BK30" si="34">(BJ5-$G$58)/$G$59</f>
        <v>0.23066119292533999</v>
      </c>
      <c r="BL5" s="96">
        <f t="shared" ref="BL5:BL29" si="35">BG5*0.8+BK5*0.2</f>
        <v>0.73954541223776249</v>
      </c>
      <c r="BM5" s="70">
        <f>a20A!K4</f>
        <v>3.9</v>
      </c>
      <c r="BN5" s="70">
        <f t="shared" ref="BN5:BN30" si="36">($D$57-BM5)/$D$59</f>
        <v>0.8967065868263473</v>
      </c>
      <c r="BO5" s="70">
        <f>'a19'!AE6</f>
        <v>37.700558445639842</v>
      </c>
      <c r="BP5" s="70">
        <f>'a23'!K3</f>
        <v>36.839332208766216</v>
      </c>
      <c r="BQ5" s="70">
        <f t="shared" ref="BQ5:BQ29" si="37">BO5*BP5/10000</f>
        <v>0.13888633970349332</v>
      </c>
      <c r="BR5" s="96">
        <f t="shared" ref="BR5:BR30" si="38">(BQ5-$G$58)/$G$59</f>
        <v>0.12751380191260114</v>
      </c>
      <c r="BS5" s="96">
        <f t="shared" ref="BS5:BS29" si="39">BN5*0.8+BR5*0.2</f>
        <v>0.74286802984359812</v>
      </c>
      <c r="BT5" s="70">
        <f>a20A!L4</f>
        <v>6.8</v>
      </c>
      <c r="BU5" s="70">
        <f t="shared" ref="BU5:BU30" si="40">($D$57-BT5)/$D$59</f>
        <v>0.75199600798403177</v>
      </c>
      <c r="BV5" s="70">
        <f>'a19'!AH6</f>
        <v>59.261167076830695</v>
      </c>
      <c r="BW5" s="70">
        <f>'a23'!L3</f>
        <v>33.730337251974639</v>
      </c>
      <c r="BX5" s="70">
        <f t="shared" ref="BX5:BX29" si="41">BV5*BW5/10000</f>
        <v>0.19988991514471155</v>
      </c>
      <c r="BY5" s="96">
        <f t="shared" ref="BY5:BY30" si="42">(BX5-$G$58)/$G$59</f>
        <v>0.20555107190588501</v>
      </c>
      <c r="BZ5" s="96">
        <f t="shared" ref="BZ5:BZ29" si="43">BU5*0.8+BY5*0.2</f>
        <v>0.64270702076840247</v>
      </c>
    </row>
    <row r="6" spans="1:78">
      <c r="A6" s="1">
        <v>1982</v>
      </c>
      <c r="B6" s="70">
        <f>a20A!B5</f>
        <v>11</v>
      </c>
      <c r="C6" s="70">
        <f t="shared" si="0"/>
        <v>0.54241516966067849</v>
      </c>
      <c r="D6" s="70">
        <f>'a19'!D7</f>
        <v>81.143654684650926</v>
      </c>
      <c r="E6" s="70">
        <f>'a23'!B4</f>
        <v>38.210162683136822</v>
      </c>
      <c r="F6" s="70">
        <f t="shared" si="1"/>
        <v>0.31005122462047896</v>
      </c>
      <c r="G6" s="96">
        <f t="shared" si="2"/>
        <v>0.34647212101156816</v>
      </c>
      <c r="H6" s="96">
        <f t="shared" si="3"/>
        <v>0.50322655993085652</v>
      </c>
      <c r="I6" s="70">
        <f>a20A!C5</f>
        <v>16.2</v>
      </c>
      <c r="J6" s="70">
        <f t="shared" si="4"/>
        <v>0.28293413173652687</v>
      </c>
      <c r="K6" s="70">
        <f>'a19'!G7</f>
        <v>139.28759434181129</v>
      </c>
      <c r="L6" s="70">
        <f>'a23'!C4</f>
        <v>35.167198934240076</v>
      </c>
      <c r="M6" s="70">
        <f t="shared" si="5"/>
        <v>0.48983545392902095</v>
      </c>
      <c r="N6" s="96">
        <f t="shared" si="6"/>
        <v>0.57645651687052957</v>
      </c>
      <c r="O6" s="96">
        <f t="shared" si="7"/>
        <v>0.34163860876332741</v>
      </c>
      <c r="P6" s="70">
        <f>a20A!D5</f>
        <v>12.6</v>
      </c>
      <c r="Q6" s="70">
        <f t="shared" si="8"/>
        <v>0.4625748502994011</v>
      </c>
      <c r="R6" s="70">
        <f>'a19'!J7</f>
        <v>133.01291957897729</v>
      </c>
      <c r="S6" s="70">
        <f>'a23'!D4</f>
        <v>42.527504922902956</v>
      </c>
      <c r="T6" s="70">
        <f t="shared" si="9"/>
        <v>0.56567075922046517</v>
      </c>
      <c r="U6" s="96">
        <f t="shared" si="10"/>
        <v>0.67346689947923399</v>
      </c>
      <c r="V6" s="96">
        <f t="shared" si="11"/>
        <v>0.5047532601353677</v>
      </c>
      <c r="W6" s="70">
        <f>a20A!E5</f>
        <v>12.8</v>
      </c>
      <c r="X6" s="70">
        <f t="shared" si="12"/>
        <v>0.45259481037924137</v>
      </c>
      <c r="Y6" s="70">
        <f>'a19'!M7</f>
        <v>100.16441160017128</v>
      </c>
      <c r="Z6" s="70">
        <f>'a23'!E4</f>
        <v>37.094887956117454</v>
      </c>
      <c r="AA6" s="70">
        <f t="shared" si="13"/>
        <v>0.37155876254987846</v>
      </c>
      <c r="AB6" s="96">
        <f t="shared" si="14"/>
        <v>0.42515407218086909</v>
      </c>
      <c r="AC6" s="96">
        <f t="shared" si="15"/>
        <v>0.44710666273956695</v>
      </c>
      <c r="AD6" s="70">
        <f>a20A!F5</f>
        <v>14</v>
      </c>
      <c r="AE6" s="70">
        <f t="shared" si="16"/>
        <v>0.39271457085828332</v>
      </c>
      <c r="AF6" s="70">
        <f>'a19'!P7</f>
        <v>127.43770625608285</v>
      </c>
      <c r="AG6" s="70">
        <f>'a23'!F4</f>
        <v>38.377107662911293</v>
      </c>
      <c r="AH6" s="70">
        <f t="shared" si="17"/>
        <v>0.48906905733041556</v>
      </c>
      <c r="AI6" s="96">
        <f t="shared" si="18"/>
        <v>0.57547612354350353</v>
      </c>
      <c r="AJ6" s="96">
        <f t="shared" si="19"/>
        <v>0.42926688139532737</v>
      </c>
      <c r="AK6" s="70">
        <f>a20A!G5</f>
        <v>14</v>
      </c>
      <c r="AL6" s="70">
        <f t="shared" si="20"/>
        <v>0.39271457085828332</v>
      </c>
      <c r="AM6" s="70">
        <f>'a19'!S7</f>
        <v>89.926139849094255</v>
      </c>
      <c r="AN6" s="70">
        <f>'a23'!G4</f>
        <v>34.654370982141529</v>
      </c>
      <c r="AO6" s="70">
        <f t="shared" si="21"/>
        <v>0.31163338113224531</v>
      </c>
      <c r="AP6" s="96">
        <f t="shared" si="22"/>
        <v>0.34849605442837772</v>
      </c>
      <c r="AQ6" s="96">
        <f t="shared" si="23"/>
        <v>0.38387086757230221</v>
      </c>
      <c r="AR6" s="70">
        <f>a20A!H5</f>
        <v>9.8000000000000007</v>
      </c>
      <c r="AS6" s="70">
        <f t="shared" si="24"/>
        <v>0.6022954091816366</v>
      </c>
      <c r="AT6" s="70">
        <f>'a19'!V7</f>
        <v>65.938507928311466</v>
      </c>
      <c r="AU6" s="70">
        <f>'a23'!H4</f>
        <v>36.453844931564475</v>
      </c>
      <c r="AV6" s="70">
        <f t="shared" si="25"/>
        <v>0.24037121430374009</v>
      </c>
      <c r="AW6" s="96">
        <f t="shared" si="26"/>
        <v>0.25733574271089382</v>
      </c>
      <c r="AX6" s="96">
        <f t="shared" si="27"/>
        <v>0.53330347588748805</v>
      </c>
      <c r="AY6" s="70">
        <f>a20A!I5</f>
        <v>8.5</v>
      </c>
      <c r="AZ6" s="70">
        <f t="shared" si="28"/>
        <v>0.66716566866267457</v>
      </c>
      <c r="BA6" s="70">
        <f>'a19'!Y7</f>
        <v>76.579934300574891</v>
      </c>
      <c r="BB6" s="70">
        <f>'a23'!I4</f>
        <v>39.601063602571962</v>
      </c>
      <c r="BC6" s="70">
        <f t="shared" si="29"/>
        <v>0.30326468489178482</v>
      </c>
      <c r="BD6" s="96">
        <f t="shared" si="30"/>
        <v>0.33779061293113499</v>
      </c>
      <c r="BE6" s="96">
        <f t="shared" si="31"/>
        <v>0.60129065751636668</v>
      </c>
      <c r="BF6" s="70">
        <f>a20A!J5</f>
        <v>6.3</v>
      </c>
      <c r="BG6" s="70">
        <f t="shared" si="32"/>
        <v>0.77694610778443096</v>
      </c>
      <c r="BH6" s="70">
        <f>'a19'!AB7</f>
        <v>74.258462160508302</v>
      </c>
      <c r="BI6" s="70">
        <f>'a23'!J4</f>
        <v>37.672922746056237</v>
      </c>
      <c r="BJ6" s="70">
        <f t="shared" si="33"/>
        <v>0.27975333082137693</v>
      </c>
      <c r="BK6" s="96">
        <f t="shared" si="34"/>
        <v>0.3077143121204054</v>
      </c>
      <c r="BL6" s="96">
        <f t="shared" si="35"/>
        <v>0.68309974865162593</v>
      </c>
      <c r="BM6" s="70">
        <f>a20A!K5</f>
        <v>7.7</v>
      </c>
      <c r="BN6" s="70">
        <f t="shared" si="36"/>
        <v>0.70708582834331335</v>
      </c>
      <c r="BO6" s="70">
        <f>'a19'!AE7</f>
        <v>63.619394667378828</v>
      </c>
      <c r="BP6" s="70">
        <f>'a23'!K4</f>
        <v>36.412506815149094</v>
      </c>
      <c r="BQ6" s="70">
        <f t="shared" si="37"/>
        <v>0.23165416419015913</v>
      </c>
      <c r="BR6" s="96">
        <f t="shared" si="38"/>
        <v>0.24618467839477057</v>
      </c>
      <c r="BS6" s="96">
        <f t="shared" si="39"/>
        <v>0.61490559835360481</v>
      </c>
      <c r="BT6" s="70">
        <f>a20A!L5</f>
        <v>12.1</v>
      </c>
      <c r="BU6" s="70">
        <f t="shared" si="40"/>
        <v>0.48752495009980029</v>
      </c>
      <c r="BV6" s="70">
        <f>'a19'!AH7</f>
        <v>77.155267929502955</v>
      </c>
      <c r="BW6" s="70">
        <f>'a23'!L4</f>
        <v>33.870103954563533</v>
      </c>
      <c r="BX6" s="70">
        <f t="shared" si="41"/>
        <v>0.26132569454144666</v>
      </c>
      <c r="BY6" s="96">
        <f t="shared" si="42"/>
        <v>0.28414122780011636</v>
      </c>
      <c r="BZ6" s="96">
        <f t="shared" si="43"/>
        <v>0.44684820563986349</v>
      </c>
    </row>
    <row r="7" spans="1:78">
      <c r="A7" s="1">
        <v>1983</v>
      </c>
      <c r="B7" s="70">
        <f>a20A!B6</f>
        <v>12</v>
      </c>
      <c r="C7" s="70">
        <f t="shared" si="0"/>
        <v>0.49251497005988015</v>
      </c>
      <c r="D7" s="70">
        <f>'a19'!D8</f>
        <v>79.414608541799296</v>
      </c>
      <c r="E7" s="70">
        <f>'a23'!B5</f>
        <v>38.69400629184112</v>
      </c>
      <c r="F7" s="70">
        <f t="shared" si="1"/>
        <v>0.30728693625804815</v>
      </c>
      <c r="G7" s="96">
        <f t="shared" si="2"/>
        <v>0.34293597553619082</v>
      </c>
      <c r="H7" s="96">
        <f t="shared" si="3"/>
        <v>0.46259917115514232</v>
      </c>
      <c r="I7" s="70">
        <f>a20A!C6</f>
        <v>18.100000000000001</v>
      </c>
      <c r="J7" s="70">
        <f t="shared" si="4"/>
        <v>0.18812375249500979</v>
      </c>
      <c r="K7" s="70">
        <f>'a19'!G8</f>
        <v>133.12444049800641</v>
      </c>
      <c r="L7" s="70">
        <f>'a23'!C5</f>
        <v>37.105396733071785</v>
      </c>
      <c r="M7" s="70">
        <f t="shared" si="5"/>
        <v>0.49396351795467364</v>
      </c>
      <c r="N7" s="96">
        <f t="shared" si="6"/>
        <v>0.58173723762483731</v>
      </c>
      <c r="O7" s="96">
        <f t="shared" si="7"/>
        <v>0.2668464495209753</v>
      </c>
      <c r="P7" s="70">
        <f>a20A!D6</f>
        <v>12.2</v>
      </c>
      <c r="Q7" s="70">
        <f t="shared" si="8"/>
        <v>0.48253493013972049</v>
      </c>
      <c r="R7" s="70">
        <f>'a19'!J8</f>
        <v>141.96781504408415</v>
      </c>
      <c r="S7" s="70">
        <f>'a23'!D5</f>
        <v>39.987323390168918</v>
      </c>
      <c r="T7" s="70">
        <f t="shared" si="9"/>
        <v>0.56769129311634803</v>
      </c>
      <c r="U7" s="96">
        <f t="shared" si="10"/>
        <v>0.6760516159982769</v>
      </c>
      <c r="V7" s="96">
        <f t="shared" si="11"/>
        <v>0.52123826731143186</v>
      </c>
      <c r="W7" s="70">
        <f>a20A!E6</f>
        <v>13.4</v>
      </c>
      <c r="X7" s="70">
        <f t="shared" si="12"/>
        <v>0.42265469061876237</v>
      </c>
      <c r="Y7" s="70">
        <f>'a19'!M8</f>
        <v>96.261458796710244</v>
      </c>
      <c r="Z7" s="70">
        <f>'a23'!E5</f>
        <v>38.434156602177552</v>
      </c>
      <c r="AA7" s="70">
        <f t="shared" si="13"/>
        <v>0.36997279821468232</v>
      </c>
      <c r="AB7" s="96">
        <f t="shared" si="14"/>
        <v>0.4231252677029303</v>
      </c>
      <c r="AC7" s="96">
        <f t="shared" si="15"/>
        <v>0.422748806035596</v>
      </c>
      <c r="AD7" s="70">
        <f>a20A!F6</f>
        <v>14.9</v>
      </c>
      <c r="AE7" s="70">
        <f t="shared" si="16"/>
        <v>0.34780439121756473</v>
      </c>
      <c r="AF7" s="70">
        <f>'a19'!P8</f>
        <v>124.32900921783059</v>
      </c>
      <c r="AG7" s="70">
        <f>'a23'!F5</f>
        <v>40.721607340943116</v>
      </c>
      <c r="AH7" s="70">
        <f t="shared" si="17"/>
        <v>0.50628770944569945</v>
      </c>
      <c r="AI7" s="96">
        <f t="shared" si="18"/>
        <v>0.59750264566654854</v>
      </c>
      <c r="AJ7" s="96">
        <f t="shared" si="19"/>
        <v>0.39774404210736153</v>
      </c>
      <c r="AK7" s="70">
        <f>a20A!G6</f>
        <v>14.2</v>
      </c>
      <c r="AL7" s="70">
        <f t="shared" si="20"/>
        <v>0.38273453093812365</v>
      </c>
      <c r="AM7" s="70">
        <f>'a19'!S8</f>
        <v>84.197031477986698</v>
      </c>
      <c r="AN7" s="70">
        <f>'a23'!G5</f>
        <v>37.622657432328779</v>
      </c>
      <c r="AO7" s="70">
        <f t="shared" si="21"/>
        <v>0.31677160721152964</v>
      </c>
      <c r="AP7" s="96">
        <f t="shared" si="22"/>
        <v>0.35506899925883295</v>
      </c>
      <c r="AQ7" s="96">
        <f t="shared" si="23"/>
        <v>0.37720142460226552</v>
      </c>
      <c r="AR7" s="70">
        <f>a20A!H6</f>
        <v>10.4</v>
      </c>
      <c r="AS7" s="70">
        <f t="shared" si="24"/>
        <v>0.57235528942115754</v>
      </c>
      <c r="AT7" s="70">
        <f>'a19'!V8</f>
        <v>67.310790313908768</v>
      </c>
      <c r="AU7" s="70">
        <f>'a23'!H5</f>
        <v>39.493846239666148</v>
      </c>
      <c r="AV7" s="70">
        <f t="shared" si="25"/>
        <v>0.2658362002927922</v>
      </c>
      <c r="AW7" s="96">
        <f t="shared" si="26"/>
        <v>0.28991117739041833</v>
      </c>
      <c r="AX7" s="96">
        <f t="shared" si="27"/>
        <v>0.51586646701500971</v>
      </c>
      <c r="AY7" s="70">
        <f>a20A!I6</f>
        <v>9.5</v>
      </c>
      <c r="AZ7" s="70">
        <f t="shared" si="28"/>
        <v>0.61726546906187618</v>
      </c>
      <c r="BA7" s="70">
        <f>'a19'!Y8</f>
        <v>77.857502663603228</v>
      </c>
      <c r="BB7" s="70">
        <f>'a23'!I5</f>
        <v>40.487578327400158</v>
      </c>
      <c r="BC7" s="70">
        <f t="shared" si="29"/>
        <v>0.31522617374684025</v>
      </c>
      <c r="BD7" s="96">
        <f t="shared" si="30"/>
        <v>0.35309204286458312</v>
      </c>
      <c r="BE7" s="96">
        <f t="shared" si="31"/>
        <v>0.56443078382241763</v>
      </c>
      <c r="BF7" s="70">
        <f>a20A!J6</f>
        <v>7.7</v>
      </c>
      <c r="BG7" s="70">
        <f t="shared" si="32"/>
        <v>0.70708582834331335</v>
      </c>
      <c r="BH7" s="70">
        <f>'a19'!AB8</f>
        <v>70.759839969786952</v>
      </c>
      <c r="BI7" s="70">
        <f>'a23'!J5</f>
        <v>41.114961607252035</v>
      </c>
      <c r="BJ7" s="70">
        <f t="shared" si="33"/>
        <v>0.29092881036930884</v>
      </c>
      <c r="BK7" s="96">
        <f t="shared" si="34"/>
        <v>0.32201025966903274</v>
      </c>
      <c r="BL7" s="96">
        <f t="shared" si="35"/>
        <v>0.63007071460845721</v>
      </c>
      <c r="BM7" s="70">
        <f>a20A!K6</f>
        <v>11</v>
      </c>
      <c r="BN7" s="70">
        <f t="shared" si="36"/>
        <v>0.54241516966067849</v>
      </c>
      <c r="BO7" s="70">
        <f>'a19'!AE8</f>
        <v>76.889157665831519</v>
      </c>
      <c r="BP7" s="70">
        <f>'a23'!K5</f>
        <v>40.660680179204853</v>
      </c>
      <c r="BQ7" s="70">
        <f t="shared" si="37"/>
        <v>0.31263654490988324</v>
      </c>
      <c r="BR7" s="96">
        <f t="shared" si="38"/>
        <v>0.3497793261382211</v>
      </c>
      <c r="BS7" s="96">
        <f t="shared" si="39"/>
        <v>0.50388800095618702</v>
      </c>
      <c r="BT7" s="70">
        <f>a20A!L6</f>
        <v>13.9</v>
      </c>
      <c r="BU7" s="70">
        <f t="shared" si="40"/>
        <v>0.39770459081836312</v>
      </c>
      <c r="BV7" s="70">
        <f>'a19'!AH8</f>
        <v>73.565423050104386</v>
      </c>
      <c r="BW7" s="70">
        <f>'a23'!L5</f>
        <v>37.598258763248239</v>
      </c>
      <c r="BX7" s="70">
        <f t="shared" si="41"/>
        <v>0.27659318118656512</v>
      </c>
      <c r="BY7" s="96">
        <f t="shared" si="42"/>
        <v>0.30367177119575722</v>
      </c>
      <c r="BZ7" s="96">
        <f t="shared" si="43"/>
        <v>0.378898026893842</v>
      </c>
    </row>
    <row r="8" spans="1:78">
      <c r="A8" s="1">
        <v>1984</v>
      </c>
      <c r="B8" s="70">
        <f>a20A!B7</f>
        <v>11.3</v>
      </c>
      <c r="C8" s="70">
        <f t="shared" si="0"/>
        <v>0.52744510978043901</v>
      </c>
      <c r="D8" s="70">
        <f>'a19'!D9</f>
        <v>78.776249585107252</v>
      </c>
      <c r="E8" s="70">
        <f>'a23'!B6</f>
        <v>38.646493878679784</v>
      </c>
      <c r="F8" s="70">
        <f t="shared" si="1"/>
        <v>0.30444258473761981</v>
      </c>
      <c r="G8" s="96">
        <f t="shared" si="2"/>
        <v>0.33929741130532282</v>
      </c>
      <c r="H8" s="96">
        <f t="shared" si="3"/>
        <v>0.48981557008541582</v>
      </c>
      <c r="I8" s="70">
        <f>a20A!C7</f>
        <v>20.100000000000001</v>
      </c>
      <c r="J8" s="70">
        <f t="shared" si="4"/>
        <v>8.8323353293412982E-2</v>
      </c>
      <c r="K8" s="70">
        <f>'a19'!G9</f>
        <v>124.77096260374788</v>
      </c>
      <c r="L8" s="70">
        <f>'a23'!C6</f>
        <v>36.308875002330637</v>
      </c>
      <c r="M8" s="70">
        <f t="shared" si="5"/>
        <v>0.45302932850999522</v>
      </c>
      <c r="N8" s="96">
        <f t="shared" si="6"/>
        <v>0.52937321845798291</v>
      </c>
      <c r="O8" s="96">
        <f t="shared" si="7"/>
        <v>0.17653332632632698</v>
      </c>
      <c r="P8" s="70">
        <f>a20A!D7</f>
        <v>12.5</v>
      </c>
      <c r="Q8" s="70">
        <f t="shared" si="8"/>
        <v>0.4675648702594809</v>
      </c>
      <c r="R8" s="70">
        <f>'a19'!J9</f>
        <v>155.9395069888279</v>
      </c>
      <c r="S8" s="70">
        <f>'a23'!D6</f>
        <v>41.06180336951855</v>
      </c>
      <c r="T8" s="70">
        <f t="shared" si="9"/>
        <v>0.6403157373514915</v>
      </c>
      <c r="U8" s="96">
        <f t="shared" si="10"/>
        <v>0.76895458638812031</v>
      </c>
      <c r="V8" s="96">
        <f t="shared" si="11"/>
        <v>0.52784281348520878</v>
      </c>
      <c r="W8" s="70">
        <f>a20A!E7</f>
        <v>13</v>
      </c>
      <c r="X8" s="70">
        <f t="shared" si="12"/>
        <v>0.44261477045908171</v>
      </c>
      <c r="Y8" s="70">
        <f>'a19'!M9</f>
        <v>95.328189960634944</v>
      </c>
      <c r="Z8" s="70">
        <f>'a23'!E6</f>
        <v>38.011143386421004</v>
      </c>
      <c r="AA8" s="70">
        <f t="shared" si="13"/>
        <v>0.3623533497361674</v>
      </c>
      <c r="AB8" s="96">
        <f t="shared" si="14"/>
        <v>0.41337828232023366</v>
      </c>
      <c r="AC8" s="96">
        <f t="shared" si="15"/>
        <v>0.43676747283131212</v>
      </c>
      <c r="AD8" s="70">
        <f>a20A!F7</f>
        <v>14.6</v>
      </c>
      <c r="AE8" s="70">
        <f t="shared" si="16"/>
        <v>0.36277445109780432</v>
      </c>
      <c r="AF8" s="70">
        <f>'a19'!P9</f>
        <v>132.11252310490073</v>
      </c>
      <c r="AG8" s="70">
        <f>'a23'!F6</f>
        <v>40.604434018704183</v>
      </c>
      <c r="AH8" s="70">
        <f t="shared" si="17"/>
        <v>0.5364354227457474</v>
      </c>
      <c r="AI8" s="96">
        <f t="shared" si="18"/>
        <v>0.6360683399797108</v>
      </c>
      <c r="AJ8" s="96">
        <f t="shared" si="19"/>
        <v>0.41743322887418566</v>
      </c>
      <c r="AK8" s="70">
        <f>a20A!G7</f>
        <v>13.1</v>
      </c>
      <c r="AL8" s="70">
        <f t="shared" si="20"/>
        <v>0.4376247504990019</v>
      </c>
      <c r="AM8" s="70">
        <f>'a19'!S9</f>
        <v>86.124158745569986</v>
      </c>
      <c r="AN8" s="70">
        <f>'a23'!G6</f>
        <v>37.745636516150306</v>
      </c>
      <c r="AO8" s="70">
        <f t="shared" si="21"/>
        <v>0.3250811191269512</v>
      </c>
      <c r="AP8" s="96">
        <f t="shared" si="22"/>
        <v>0.36569873071581938</v>
      </c>
      <c r="AQ8" s="96">
        <f t="shared" si="23"/>
        <v>0.4232395465423654</v>
      </c>
      <c r="AR8" s="70">
        <f>a20A!H7</f>
        <v>9</v>
      </c>
      <c r="AS8" s="70">
        <f t="shared" si="24"/>
        <v>0.64221556886227538</v>
      </c>
      <c r="AT8" s="70">
        <f>'a19'!V9</f>
        <v>65.354159407256716</v>
      </c>
      <c r="AU8" s="70">
        <f>'a23'!H6</f>
        <v>38.845552477310768</v>
      </c>
      <c r="AV8" s="70">
        <f t="shared" si="25"/>
        <v>0.25387184288651238</v>
      </c>
      <c r="AW8" s="96">
        <f t="shared" si="26"/>
        <v>0.27460607793588448</v>
      </c>
      <c r="AX8" s="96">
        <f t="shared" si="27"/>
        <v>0.56869367067699717</v>
      </c>
      <c r="AY8" s="70">
        <f>a20A!I7</f>
        <v>8.6</v>
      </c>
      <c r="AZ8" s="70">
        <f t="shared" si="28"/>
        <v>0.66217564870259471</v>
      </c>
      <c r="BA8" s="70">
        <f>'a19'!Y9</f>
        <v>78.703720767666525</v>
      </c>
      <c r="BB8" s="70">
        <f>'a23'!I6</f>
        <v>39.933358180554826</v>
      </c>
      <c r="BC8" s="70">
        <f t="shared" si="29"/>
        <v>0.31429038715575991</v>
      </c>
      <c r="BD8" s="96">
        <f t="shared" si="30"/>
        <v>0.35189496170440426</v>
      </c>
      <c r="BE8" s="96">
        <f t="shared" si="31"/>
        <v>0.6001195113029566</v>
      </c>
      <c r="BF8" s="70">
        <f>a20A!J7</f>
        <v>8.1</v>
      </c>
      <c r="BG8" s="70">
        <f t="shared" si="32"/>
        <v>0.6871257485029939</v>
      </c>
      <c r="BH8" s="70">
        <f>'a19'!AB9</f>
        <v>70.699582153402687</v>
      </c>
      <c r="BI8" s="70">
        <f>'a23'!J6</f>
        <v>40.989947843379923</v>
      </c>
      <c r="BJ8" s="70">
        <f t="shared" si="33"/>
        <v>0.289797218501673</v>
      </c>
      <c r="BK8" s="96">
        <f t="shared" si="34"/>
        <v>0.32056269959639416</v>
      </c>
      <c r="BL8" s="96">
        <f t="shared" si="35"/>
        <v>0.61381313872167398</v>
      </c>
      <c r="BM8" s="70">
        <f>a20A!K7</f>
        <v>11.3</v>
      </c>
      <c r="BN8" s="70">
        <f t="shared" si="36"/>
        <v>0.52744510978043901</v>
      </c>
      <c r="BO8" s="70">
        <f>'a19'!AE9</f>
        <v>72.787111225145253</v>
      </c>
      <c r="BP8" s="70">
        <f>'a23'!K6</f>
        <v>41.042517220153343</v>
      </c>
      <c r="BQ8" s="70">
        <f t="shared" si="37"/>
        <v>0.29873662658632405</v>
      </c>
      <c r="BR8" s="96">
        <f t="shared" si="38"/>
        <v>0.33199820968308175</v>
      </c>
      <c r="BS8" s="96">
        <f t="shared" si="39"/>
        <v>0.48835572976096758</v>
      </c>
      <c r="BT8" s="70">
        <f>a20A!L7</f>
        <v>15</v>
      </c>
      <c r="BU8" s="70">
        <f t="shared" si="40"/>
        <v>0.34281437125748493</v>
      </c>
      <c r="BV8" s="70">
        <f>'a19'!AH9</f>
        <v>68.604723364785158</v>
      </c>
      <c r="BW8" s="70">
        <f>'a23'!L6</f>
        <v>38.473331419356747</v>
      </c>
      <c r="BX8" s="70">
        <f t="shared" si="41"/>
        <v>0.26394522589466668</v>
      </c>
      <c r="BY8" s="96">
        <f t="shared" si="42"/>
        <v>0.28749219655872754</v>
      </c>
      <c r="BZ8" s="96">
        <f t="shared" si="43"/>
        <v>0.33174993631773347</v>
      </c>
    </row>
    <row r="9" spans="1:78">
      <c r="A9" s="1">
        <v>1985</v>
      </c>
      <c r="B9" s="70">
        <f>a20A!B8</f>
        <v>10.5</v>
      </c>
      <c r="C9" s="70">
        <f t="shared" si="0"/>
        <v>0.56736526946107779</v>
      </c>
      <c r="D9" s="70">
        <f>'a19'!D10</f>
        <v>79.58543961122119</v>
      </c>
      <c r="E9" s="70">
        <f>'a23'!B7</f>
        <v>39.434583527107606</v>
      </c>
      <c r="F9" s="70">
        <f t="shared" si="1"/>
        <v>0.31384186658902802</v>
      </c>
      <c r="G9" s="96">
        <f t="shared" si="2"/>
        <v>0.35132120319417848</v>
      </c>
      <c r="H9" s="96">
        <f t="shared" si="3"/>
        <v>0.52415645620769802</v>
      </c>
      <c r="I9" s="70">
        <f>a20A!C8</f>
        <v>20.2</v>
      </c>
      <c r="J9" s="70">
        <f t="shared" si="4"/>
        <v>8.3333333333333245E-2</v>
      </c>
      <c r="K9" s="70">
        <f>'a19'!G10</f>
        <v>128.78170982780622</v>
      </c>
      <c r="L9" s="70">
        <f>'a23'!C7</f>
        <v>37.377933189631541</v>
      </c>
      <c r="M9" s="70">
        <f t="shared" si="5"/>
        <v>0.4813594145990257</v>
      </c>
      <c r="N9" s="96">
        <f t="shared" si="6"/>
        <v>0.56561375946025472</v>
      </c>
      <c r="O9" s="96">
        <f t="shared" si="7"/>
        <v>0.17978941855871755</v>
      </c>
      <c r="P9" s="70">
        <f>a20A!D8</f>
        <v>13.5</v>
      </c>
      <c r="Q9" s="70">
        <f t="shared" si="8"/>
        <v>0.41766467065868251</v>
      </c>
      <c r="R9" s="70">
        <f>'a19'!J10</f>
        <v>148.01726633311975</v>
      </c>
      <c r="S9" s="70">
        <f>'a23'!D7</f>
        <v>41.130724963670254</v>
      </c>
      <c r="T9" s="70">
        <f t="shared" si="9"/>
        <v>0.60880574714218771</v>
      </c>
      <c r="U9" s="96">
        <f t="shared" si="10"/>
        <v>0.72864623403886219</v>
      </c>
      <c r="V9" s="96">
        <f t="shared" si="11"/>
        <v>0.47986098333471849</v>
      </c>
      <c r="W9" s="70">
        <f>a20A!E8</f>
        <v>13.4</v>
      </c>
      <c r="X9" s="70">
        <f t="shared" si="12"/>
        <v>0.42265469061876237</v>
      </c>
      <c r="Y9" s="70">
        <f>'a19'!M10</f>
        <v>93.201707521090938</v>
      </c>
      <c r="Z9" s="70">
        <f>'a23'!E7</f>
        <v>38.938882698801322</v>
      </c>
      <c r="AA9" s="70">
        <f t="shared" si="13"/>
        <v>0.36291703564917488</v>
      </c>
      <c r="AB9" s="96">
        <f t="shared" si="14"/>
        <v>0.4140993631661779</v>
      </c>
      <c r="AC9" s="96">
        <f t="shared" si="15"/>
        <v>0.42094362512824551</v>
      </c>
      <c r="AD9" s="70">
        <f>a20A!F8</f>
        <v>15.2</v>
      </c>
      <c r="AE9" s="70">
        <f t="shared" si="16"/>
        <v>0.33283433133732526</v>
      </c>
      <c r="AF9" s="70">
        <f>'a19'!P10</f>
        <v>121.53890471890014</v>
      </c>
      <c r="AG9" s="70">
        <f>'a23'!F7</f>
        <v>41.513520140934077</v>
      </c>
      <c r="AH9" s="70">
        <f t="shared" si="17"/>
        <v>0.50455077689551286</v>
      </c>
      <c r="AI9" s="96">
        <f t="shared" si="18"/>
        <v>0.5952807189450624</v>
      </c>
      <c r="AJ9" s="96">
        <f t="shared" si="19"/>
        <v>0.38532360885887268</v>
      </c>
      <c r="AK9" s="70">
        <f>a20A!G8</f>
        <v>12.2</v>
      </c>
      <c r="AL9" s="70">
        <f t="shared" si="20"/>
        <v>0.48253493013972049</v>
      </c>
      <c r="AM9" s="70">
        <f>'a19'!S10</f>
        <v>87.442177184127189</v>
      </c>
      <c r="AN9" s="70">
        <f>'a23'!G7</f>
        <v>39.498091300988072</v>
      </c>
      <c r="AO9" s="70">
        <f t="shared" si="21"/>
        <v>0.34537990979758321</v>
      </c>
      <c r="AP9" s="96">
        <f t="shared" si="22"/>
        <v>0.39166544162815981</v>
      </c>
      <c r="AQ9" s="96">
        <f t="shared" si="23"/>
        <v>0.46436103243740839</v>
      </c>
      <c r="AR9" s="70">
        <f>a20A!H8</f>
        <v>7.9</v>
      </c>
      <c r="AS9" s="70">
        <f t="shared" si="24"/>
        <v>0.69710578842315363</v>
      </c>
      <c r="AT9" s="70">
        <f>'a19'!V10</f>
        <v>67.212936044835885</v>
      </c>
      <c r="AU9" s="70">
        <f>'a23'!H7</f>
        <v>39.392747291967538</v>
      </c>
      <c r="AV9" s="70">
        <f t="shared" si="25"/>
        <v>0.26477022043653958</v>
      </c>
      <c r="AW9" s="96">
        <f t="shared" si="26"/>
        <v>0.28854754981206526</v>
      </c>
      <c r="AX9" s="96">
        <f t="shared" si="27"/>
        <v>0.61539414070093601</v>
      </c>
      <c r="AY9" s="70">
        <f>a20A!I8</f>
        <v>8.3000000000000007</v>
      </c>
      <c r="AZ9" s="70">
        <f t="shared" si="28"/>
        <v>0.67714570858283418</v>
      </c>
      <c r="BA9" s="70">
        <f>'a19'!Y10</f>
        <v>79.074822064056946</v>
      </c>
      <c r="BB9" s="70">
        <f>'a23'!I7</f>
        <v>41.87594326096638</v>
      </c>
      <c r="BC9" s="70">
        <f t="shared" si="29"/>
        <v>0.33113327621254612</v>
      </c>
      <c r="BD9" s="96">
        <f t="shared" si="30"/>
        <v>0.37344079850634471</v>
      </c>
      <c r="BE9" s="96">
        <f t="shared" si="31"/>
        <v>0.61640472656753631</v>
      </c>
      <c r="BF9" s="70">
        <f>a20A!J8</f>
        <v>8.1</v>
      </c>
      <c r="BG9" s="70">
        <f t="shared" si="32"/>
        <v>0.6871257485029939</v>
      </c>
      <c r="BH9" s="70">
        <f>'a19'!AB10</f>
        <v>69.43420071583644</v>
      </c>
      <c r="BI9" s="70">
        <f>'a23'!J7</f>
        <v>41.488978571475016</v>
      </c>
      <c r="BJ9" s="70">
        <f t="shared" si="33"/>
        <v>0.28807540656268332</v>
      </c>
      <c r="BK9" s="96">
        <f t="shared" si="34"/>
        <v>0.31836011553162785</v>
      </c>
      <c r="BL9" s="96">
        <f t="shared" si="35"/>
        <v>0.61337262190872077</v>
      </c>
      <c r="BM9" s="70">
        <f>a20A!K8</f>
        <v>9.8000000000000007</v>
      </c>
      <c r="BN9" s="70">
        <f t="shared" si="36"/>
        <v>0.6022954091816366</v>
      </c>
      <c r="BO9" s="70">
        <f>'a19'!AE10</f>
        <v>71.955720184166765</v>
      </c>
      <c r="BP9" s="70">
        <f>'a23'!K7</f>
        <v>41.015376432176431</v>
      </c>
      <c r="BQ9" s="70">
        <f t="shared" si="37"/>
        <v>0.29512909498019552</v>
      </c>
      <c r="BR9" s="96">
        <f t="shared" si="38"/>
        <v>0.32738336676739027</v>
      </c>
      <c r="BS9" s="96">
        <f t="shared" si="39"/>
        <v>0.5473130006987873</v>
      </c>
      <c r="BT9" s="70">
        <f>a20A!L8</f>
        <v>14.3</v>
      </c>
      <c r="BU9" s="70">
        <f t="shared" si="40"/>
        <v>0.37774451097804379</v>
      </c>
      <c r="BV9" s="70">
        <f>'a19'!AH10</f>
        <v>66.018933116098779</v>
      </c>
      <c r="BW9" s="70">
        <f>'a23'!L7</f>
        <v>39.001336070108223</v>
      </c>
      <c r="BX9" s="70">
        <f t="shared" si="41"/>
        <v>0.25748265974509654</v>
      </c>
      <c r="BY9" s="96">
        <f t="shared" si="42"/>
        <v>0.27922512342709749</v>
      </c>
      <c r="BZ9" s="96">
        <f t="shared" si="43"/>
        <v>0.35804063346785459</v>
      </c>
    </row>
    <row r="10" spans="1:78">
      <c r="A10" s="1">
        <v>1986</v>
      </c>
      <c r="B10" s="70">
        <f>a20A!B9</f>
        <v>9.6</v>
      </c>
      <c r="C10" s="70">
        <f t="shared" si="0"/>
        <v>0.61227544910179632</v>
      </c>
      <c r="D10" s="70">
        <f>'a19'!D11</f>
        <v>81.520567007234675</v>
      </c>
      <c r="E10" s="70">
        <f>'a23'!B8</f>
        <v>40.473917504990645</v>
      </c>
      <c r="F10" s="70">
        <f t="shared" si="1"/>
        <v>0.3299456704010878</v>
      </c>
      <c r="G10" s="96">
        <f t="shared" si="2"/>
        <v>0.37192158402286468</v>
      </c>
      <c r="H10" s="96">
        <f t="shared" si="3"/>
        <v>0.56420467608600999</v>
      </c>
      <c r="I10" s="70">
        <f>a20A!C9</f>
        <v>18.8</v>
      </c>
      <c r="J10" s="70">
        <f t="shared" si="4"/>
        <v>0.15319361277445095</v>
      </c>
      <c r="K10" s="70">
        <f>'a19'!G11</f>
        <v>141.70839237422368</v>
      </c>
      <c r="L10" s="70">
        <f>'a23'!C8</f>
        <v>38.32780059488968</v>
      </c>
      <c r="M10" s="70">
        <f t="shared" si="5"/>
        <v>0.54313710055416309</v>
      </c>
      <c r="N10" s="96">
        <f t="shared" si="6"/>
        <v>0.64464129061024011</v>
      </c>
      <c r="O10" s="96">
        <f t="shared" si="7"/>
        <v>0.25148314834160879</v>
      </c>
      <c r="P10" s="70">
        <f>a20A!D9</f>
        <v>13</v>
      </c>
      <c r="Q10" s="70">
        <f t="shared" si="8"/>
        <v>0.44261477045908171</v>
      </c>
      <c r="R10" s="70">
        <f>'a19'!J11</f>
        <v>150.9794082583721</v>
      </c>
      <c r="S10" s="70">
        <f>'a23'!D8</f>
        <v>43.614915792778945</v>
      </c>
      <c r="T10" s="70">
        <f t="shared" si="9"/>
        <v>0.65849541776324927</v>
      </c>
      <c r="U10" s="96">
        <f t="shared" si="10"/>
        <v>0.79221047948000933</v>
      </c>
      <c r="V10" s="96">
        <f t="shared" si="11"/>
        <v>0.51253391226326728</v>
      </c>
      <c r="W10" s="70">
        <f>a20A!E9</f>
        <v>13.3</v>
      </c>
      <c r="X10" s="70">
        <f t="shared" si="12"/>
        <v>0.42764471057884218</v>
      </c>
      <c r="Y10" s="70">
        <f>'a19'!M11</f>
        <v>90.828568994113482</v>
      </c>
      <c r="Z10" s="70">
        <f>'a23'!E8</f>
        <v>39.564426426711677</v>
      </c>
      <c r="AA10" s="70">
        <f t="shared" si="13"/>
        <v>0.35935802354111085</v>
      </c>
      <c r="AB10" s="96">
        <f t="shared" si="14"/>
        <v>0.40954658758249135</v>
      </c>
      <c r="AC10" s="96">
        <f t="shared" si="15"/>
        <v>0.42402508597957206</v>
      </c>
      <c r="AD10" s="70">
        <f>a20A!F9</f>
        <v>14.4</v>
      </c>
      <c r="AE10" s="70">
        <f t="shared" si="16"/>
        <v>0.37275449101796393</v>
      </c>
      <c r="AF10" s="70">
        <f>'a19'!P11</f>
        <v>121.90632434145772</v>
      </c>
      <c r="AG10" s="70">
        <f>'a23'!F8</f>
        <v>41.789969241585936</v>
      </c>
      <c r="AH10" s="70">
        <f t="shared" si="17"/>
        <v>0.50944615445843178</v>
      </c>
      <c r="AI10" s="96">
        <f t="shared" si="18"/>
        <v>0.60154300599682176</v>
      </c>
      <c r="AJ10" s="96">
        <f t="shared" si="19"/>
        <v>0.41851219401373552</v>
      </c>
      <c r="AK10" s="70">
        <f>a20A!G9</f>
        <v>11</v>
      </c>
      <c r="AL10" s="70">
        <f t="shared" si="20"/>
        <v>0.54241516966067849</v>
      </c>
      <c r="AM10" s="70">
        <f>'a19'!S11</f>
        <v>89.522376934608744</v>
      </c>
      <c r="AN10" s="70">
        <f>'a23'!G8</f>
        <v>40.542875177274482</v>
      </c>
      <c r="AO10" s="70">
        <f t="shared" si="21"/>
        <v>0.36294945536327589</v>
      </c>
      <c r="AP10" s="96">
        <f t="shared" si="22"/>
        <v>0.41414083525964301</v>
      </c>
      <c r="AQ10" s="96">
        <f t="shared" si="23"/>
        <v>0.51676030278047147</v>
      </c>
      <c r="AR10" s="70">
        <f>a20A!H9</f>
        <v>7</v>
      </c>
      <c r="AS10" s="70">
        <f t="shared" si="24"/>
        <v>0.74201596806387216</v>
      </c>
      <c r="AT10" s="70">
        <f>'a19'!V11</f>
        <v>66.525573443220281</v>
      </c>
      <c r="AU10" s="70">
        <f>'a23'!H8</f>
        <v>39.671702969084329</v>
      </c>
      <c r="AV10" s="70">
        <f t="shared" si="25"/>
        <v>0.26391827894874398</v>
      </c>
      <c r="AW10" s="96">
        <f t="shared" si="26"/>
        <v>0.28745772536455155</v>
      </c>
      <c r="AX10" s="96">
        <f t="shared" si="27"/>
        <v>0.65110431952400805</v>
      </c>
      <c r="AY10" s="70">
        <f>a20A!I9</f>
        <v>7.6</v>
      </c>
      <c r="AZ10" s="70">
        <f t="shared" si="28"/>
        <v>0.7120758483033931</v>
      </c>
      <c r="BA10" s="70">
        <f>'a19'!Y11</f>
        <v>78.260469854040977</v>
      </c>
      <c r="BB10" s="70">
        <f>'a23'!I8</f>
        <v>42.69209135597081</v>
      </c>
      <c r="BC10" s="70">
        <f t="shared" si="29"/>
        <v>0.33411031285699166</v>
      </c>
      <c r="BD10" s="96">
        <f t="shared" si="30"/>
        <v>0.37724909680234142</v>
      </c>
      <c r="BE10" s="96">
        <f t="shared" si="31"/>
        <v>0.64511049800318276</v>
      </c>
      <c r="BF10" s="70">
        <f>a20A!J9</f>
        <v>7.7</v>
      </c>
      <c r="BG10" s="70">
        <f t="shared" si="32"/>
        <v>0.70708582834331335</v>
      </c>
      <c r="BH10" s="70">
        <f>'a19'!AB11</f>
        <v>74.041884097416229</v>
      </c>
      <c r="BI10" s="70">
        <f>'a23'!J8</f>
        <v>42.85186007507027</v>
      </c>
      <c r="BJ10" s="70">
        <f t="shared" si="33"/>
        <v>0.31728324570370509</v>
      </c>
      <c r="BK10" s="96">
        <f t="shared" si="34"/>
        <v>0.35572349976743556</v>
      </c>
      <c r="BL10" s="96">
        <f t="shared" si="35"/>
        <v>0.63681336262813781</v>
      </c>
      <c r="BM10" s="70">
        <f>a20A!K9</f>
        <v>9.9</v>
      </c>
      <c r="BN10" s="70">
        <f t="shared" si="36"/>
        <v>0.59730538922155674</v>
      </c>
      <c r="BO10" s="70">
        <f>'a19'!AE11</f>
        <v>76.542043148545432</v>
      </c>
      <c r="BP10" s="70">
        <f>'a23'!K8</f>
        <v>44.052478753976757</v>
      </c>
      <c r="BQ10" s="70">
        <f t="shared" si="37"/>
        <v>0.33718667295872695</v>
      </c>
      <c r="BR10" s="96">
        <f t="shared" si="38"/>
        <v>0.3811844521010978</v>
      </c>
      <c r="BS10" s="96">
        <f t="shared" si="39"/>
        <v>0.55408120179746501</v>
      </c>
      <c r="BT10" s="70">
        <f>a20A!L9</f>
        <v>12.7</v>
      </c>
      <c r="BU10" s="70">
        <f t="shared" si="40"/>
        <v>0.45758483033932129</v>
      </c>
      <c r="BV10" s="70">
        <f>'a19'!AH11</f>
        <v>69.277270254431002</v>
      </c>
      <c r="BW10" s="70">
        <f>'a23'!L8</f>
        <v>41.117841381069077</v>
      </c>
      <c r="BX10" s="70">
        <f t="shared" si="41"/>
        <v>0.28485318096351486</v>
      </c>
      <c r="BY10" s="96">
        <f t="shared" si="42"/>
        <v>0.31423816551078232</v>
      </c>
      <c r="BZ10" s="96">
        <f t="shared" si="43"/>
        <v>0.42891549737361351</v>
      </c>
    </row>
    <row r="11" spans="1:78">
      <c r="A11" s="1">
        <v>1987</v>
      </c>
      <c r="B11" s="70">
        <f>a20A!B10</f>
        <v>8.8000000000000007</v>
      </c>
      <c r="C11" s="70">
        <f t="shared" si="0"/>
        <v>0.65219560878243499</v>
      </c>
      <c r="D11" s="70">
        <f>'a19'!D12</f>
        <v>81.418264831525846</v>
      </c>
      <c r="E11" s="70">
        <f>'a23'!B9</f>
        <v>40.839335108027662</v>
      </c>
      <c r="F11" s="70">
        <f t="shared" si="1"/>
        <v>0.33250678013688273</v>
      </c>
      <c r="G11" s="96">
        <f t="shared" si="2"/>
        <v>0.37519781841550681</v>
      </c>
      <c r="H11" s="96">
        <f t="shared" si="3"/>
        <v>0.5967960507090494</v>
      </c>
      <c r="I11" s="70">
        <f>a20A!C10</f>
        <v>17.8</v>
      </c>
      <c r="J11" s="70">
        <f t="shared" si="4"/>
        <v>0.20309381237524934</v>
      </c>
      <c r="K11" s="70">
        <f>'a19'!G12</f>
        <v>150.41141862136132</v>
      </c>
      <c r="L11" s="70">
        <f>'a23'!C9</f>
        <v>39.017784053557207</v>
      </c>
      <c r="M11" s="70">
        <f t="shared" si="5"/>
        <v>0.58687202509574687</v>
      </c>
      <c r="N11" s="96">
        <f t="shared" si="6"/>
        <v>0.70058807880917318</v>
      </c>
      <c r="O11" s="96">
        <f t="shared" si="7"/>
        <v>0.30259266566203413</v>
      </c>
      <c r="P11" s="70">
        <f>a20A!D10</f>
        <v>12.3</v>
      </c>
      <c r="Q11" s="70">
        <f t="shared" si="8"/>
        <v>0.47754491017964057</v>
      </c>
      <c r="R11" s="70">
        <f>'a19'!J12</f>
        <v>153.89609623929766</v>
      </c>
      <c r="S11" s="70">
        <f>'a23'!D9</f>
        <v>44.672659135335387</v>
      </c>
      <c r="T11" s="70">
        <f t="shared" si="9"/>
        <v>0.6874947849556915</v>
      </c>
      <c r="U11" s="96">
        <f t="shared" si="10"/>
        <v>0.82930718128581737</v>
      </c>
      <c r="V11" s="96">
        <f t="shared" si="11"/>
        <v>0.547897364400876</v>
      </c>
      <c r="W11" s="70">
        <f>a20A!E10</f>
        <v>12</v>
      </c>
      <c r="X11" s="70">
        <f t="shared" si="12"/>
        <v>0.49251497005988015</v>
      </c>
      <c r="Y11" s="70">
        <f>'a19'!M12</f>
        <v>96.103560179862555</v>
      </c>
      <c r="Z11" s="70">
        <f>'a23'!E9</f>
        <v>40.751289496575396</v>
      </c>
      <c r="AA11" s="70">
        <f t="shared" si="13"/>
        <v>0.39163440025411345</v>
      </c>
      <c r="AB11" s="96">
        <f t="shared" si="14"/>
        <v>0.45083532034512341</v>
      </c>
      <c r="AC11" s="96">
        <f t="shared" si="15"/>
        <v>0.48417904011692886</v>
      </c>
      <c r="AD11" s="70">
        <f>a20A!F10</f>
        <v>13.2</v>
      </c>
      <c r="AE11" s="70">
        <f t="shared" si="16"/>
        <v>0.4326347305389221</v>
      </c>
      <c r="AF11" s="70">
        <f>'a19'!P12</f>
        <v>127.95775363058604</v>
      </c>
      <c r="AG11" s="70">
        <f>'a23'!F9</f>
        <v>44.16868936010745</v>
      </c>
      <c r="AH11" s="70">
        <f t="shared" si="17"/>
        <v>0.56517262713265159</v>
      </c>
      <c r="AI11" s="96">
        <f t="shared" si="18"/>
        <v>0.67282967669437477</v>
      </c>
      <c r="AJ11" s="96">
        <f t="shared" si="19"/>
        <v>0.48067371977001266</v>
      </c>
      <c r="AK11" s="70">
        <f>a20A!G10</f>
        <v>10.199999999999999</v>
      </c>
      <c r="AL11" s="70">
        <f t="shared" si="20"/>
        <v>0.58233532934131726</v>
      </c>
      <c r="AM11" s="70">
        <f>'a19'!S12</f>
        <v>88.388081239739677</v>
      </c>
      <c r="AN11" s="70">
        <f>'a23'!G9</f>
        <v>40.623551408468145</v>
      </c>
      <c r="AO11" s="70">
        <f t="shared" si="21"/>
        <v>0.35906377621384233</v>
      </c>
      <c r="AP11" s="96">
        <f t="shared" si="22"/>
        <v>0.40917017918418391</v>
      </c>
      <c r="AQ11" s="96">
        <f t="shared" si="23"/>
        <v>0.54770229930989056</v>
      </c>
      <c r="AR11" s="70">
        <f>a20A!H10</f>
        <v>6.1</v>
      </c>
      <c r="AS11" s="70">
        <f t="shared" si="24"/>
        <v>0.78692614770459079</v>
      </c>
      <c r="AT11" s="70">
        <f>'a19'!V12</f>
        <v>64.049064104063447</v>
      </c>
      <c r="AU11" s="70">
        <f>'a23'!H9</f>
        <v>40.845082719224081</v>
      </c>
      <c r="AV11" s="70">
        <f t="shared" si="25"/>
        <v>0.26160893214193576</v>
      </c>
      <c r="AW11" s="96">
        <f t="shared" si="26"/>
        <v>0.2845035522858822</v>
      </c>
      <c r="AX11" s="96">
        <f t="shared" si="27"/>
        <v>0.68644162862084912</v>
      </c>
      <c r="AY11" s="70">
        <f>a20A!I10</f>
        <v>7.5</v>
      </c>
      <c r="AZ11" s="70">
        <f t="shared" si="28"/>
        <v>0.71706586826347296</v>
      </c>
      <c r="BA11" s="70">
        <f>'a19'!Y12</f>
        <v>77.597191497547385</v>
      </c>
      <c r="BB11" s="70">
        <f>'a23'!I9</f>
        <v>43.702664564703483</v>
      </c>
      <c r="BC11" s="70">
        <f t="shared" si="29"/>
        <v>0.33912040311803743</v>
      </c>
      <c r="BD11" s="96">
        <f t="shared" si="30"/>
        <v>0.3836581271512049</v>
      </c>
      <c r="BE11" s="96">
        <f t="shared" si="31"/>
        <v>0.65038432004101931</v>
      </c>
      <c r="BF11" s="70">
        <f>a20A!J10</f>
        <v>7.3</v>
      </c>
      <c r="BG11" s="70">
        <f t="shared" si="32"/>
        <v>0.72704590818363257</v>
      </c>
      <c r="BH11" s="70">
        <f>'a19'!AB12</f>
        <v>77.124451839105092</v>
      </c>
      <c r="BI11" s="70">
        <f>'a23'!J9</f>
        <v>43.552635231433193</v>
      </c>
      <c r="BJ11" s="70">
        <f t="shared" si="33"/>
        <v>0.33589731183727811</v>
      </c>
      <c r="BK11" s="96">
        <f t="shared" si="34"/>
        <v>0.37953506972923501</v>
      </c>
      <c r="BL11" s="96">
        <f t="shared" si="35"/>
        <v>0.6575437404927531</v>
      </c>
      <c r="BM11" s="70">
        <f>a20A!K10</f>
        <v>9.6</v>
      </c>
      <c r="BN11" s="70">
        <f t="shared" si="36"/>
        <v>0.61227544910179632</v>
      </c>
      <c r="BO11" s="70">
        <f>'a19'!AE12</f>
        <v>74.696708279042483</v>
      </c>
      <c r="BP11" s="70">
        <f>'a23'!K9</f>
        <v>43.908349854772808</v>
      </c>
      <c r="BQ11" s="70">
        <f t="shared" si="37"/>
        <v>0.32798092001161017</v>
      </c>
      <c r="BR11" s="96">
        <f t="shared" si="38"/>
        <v>0.36940822713346699</v>
      </c>
      <c r="BS11" s="96">
        <f t="shared" si="39"/>
        <v>0.56370200470813048</v>
      </c>
      <c r="BT11" s="70">
        <f>a20A!L10</f>
        <v>12.1</v>
      </c>
      <c r="BU11" s="70">
        <f t="shared" si="40"/>
        <v>0.48752495009980029</v>
      </c>
      <c r="BV11" s="70">
        <f>'a19'!AH12</f>
        <v>69.523926931695783</v>
      </c>
      <c r="BW11" s="70">
        <f>'a23'!L9</f>
        <v>40.849929865418787</v>
      </c>
      <c r="BX11" s="70">
        <f t="shared" si="41"/>
        <v>0.28400475391282731</v>
      </c>
      <c r="BY11" s="96">
        <f t="shared" si="42"/>
        <v>0.31315283681741896</v>
      </c>
      <c r="BZ11" s="96">
        <f t="shared" si="43"/>
        <v>0.45265052744332401</v>
      </c>
    </row>
    <row r="12" spans="1:78">
      <c r="A12" s="1">
        <v>1988</v>
      </c>
      <c r="B12" s="70">
        <f>a20A!B11</f>
        <v>7.8</v>
      </c>
      <c r="C12" s="70">
        <f t="shared" si="0"/>
        <v>0.70209580838323338</v>
      </c>
      <c r="D12" s="70">
        <f>'a19'!D13</f>
        <v>88.309638383234443</v>
      </c>
      <c r="E12" s="70">
        <f>'a23'!B10</f>
        <v>41.591325409799353</v>
      </c>
      <c r="F12" s="70">
        <f t="shared" si="1"/>
        <v>0.36729149068188111</v>
      </c>
      <c r="G12" s="96">
        <f t="shared" si="2"/>
        <v>0.4196952733401596</v>
      </c>
      <c r="H12" s="96">
        <f t="shared" si="3"/>
        <v>0.64561570137461866</v>
      </c>
      <c r="I12" s="70">
        <f>a20A!C11</f>
        <v>16.2</v>
      </c>
      <c r="J12" s="70">
        <f t="shared" si="4"/>
        <v>0.28293413173652687</v>
      </c>
      <c r="K12" s="70">
        <f>'a19'!G13</f>
        <v>169.33684255124436</v>
      </c>
      <c r="L12" s="70">
        <f>'a23'!C10</f>
        <v>39.779144232477201</v>
      </c>
      <c r="M12" s="70">
        <f t="shared" si="5"/>
        <v>0.67360746837182317</v>
      </c>
      <c r="N12" s="96">
        <f t="shared" si="6"/>
        <v>0.81154218528518463</v>
      </c>
      <c r="O12" s="96">
        <f t="shared" si="7"/>
        <v>0.38865574244625845</v>
      </c>
      <c r="P12" s="70">
        <f>a20A!D11</f>
        <v>12.2</v>
      </c>
      <c r="Q12" s="70">
        <f t="shared" si="8"/>
        <v>0.48253493013972049</v>
      </c>
      <c r="R12" s="70">
        <f>'a19'!J13</f>
        <v>153.15973430378807</v>
      </c>
      <c r="S12" s="70">
        <f>'a23'!D10</f>
        <v>45.583089867661528</v>
      </c>
      <c r="T12" s="70">
        <f t="shared" si="9"/>
        <v>0.69814939328767345</v>
      </c>
      <c r="U12" s="96">
        <f t="shared" si="10"/>
        <v>0.84293681759913053</v>
      </c>
      <c r="V12" s="96">
        <f t="shared" si="11"/>
        <v>0.55461530763160249</v>
      </c>
      <c r="W12" s="70">
        <f>a20A!E11</f>
        <v>10.199999999999999</v>
      </c>
      <c r="X12" s="70">
        <f t="shared" si="12"/>
        <v>0.58233532934131726</v>
      </c>
      <c r="Y12" s="70">
        <f>'a19'!M13</f>
        <v>108.35183696784435</v>
      </c>
      <c r="Z12" s="70">
        <f>'a23'!E10</f>
        <v>41.485737088665388</v>
      </c>
      <c r="AA12" s="70">
        <f t="shared" si="13"/>
        <v>0.44950558215219261</v>
      </c>
      <c r="AB12" s="96">
        <f t="shared" si="14"/>
        <v>0.5248655556870252</v>
      </c>
      <c r="AC12" s="96">
        <f t="shared" si="15"/>
        <v>0.57084137461045881</v>
      </c>
      <c r="AD12" s="70">
        <f>a20A!F11</f>
        <v>11.8</v>
      </c>
      <c r="AE12" s="70">
        <f t="shared" si="16"/>
        <v>0.50249500998003982</v>
      </c>
      <c r="AF12" s="70">
        <f>'a19'!P13</f>
        <v>142.13228144486405</v>
      </c>
      <c r="AG12" s="70">
        <f>'a23'!F10</f>
        <v>44.903359649179556</v>
      </c>
      <c r="AH12" s="70">
        <f t="shared" si="17"/>
        <v>0.63822169514771399</v>
      </c>
      <c r="AI12" s="96">
        <f t="shared" si="18"/>
        <v>0.76627583623861506</v>
      </c>
      <c r="AJ12" s="96">
        <f t="shared" si="19"/>
        <v>0.55525117523175493</v>
      </c>
      <c r="AK12" s="70">
        <f>a20A!G11</f>
        <v>9.5</v>
      </c>
      <c r="AL12" s="70">
        <f t="shared" si="20"/>
        <v>0.61726546906187618</v>
      </c>
      <c r="AM12" s="70">
        <f>'a19'!S13</f>
        <v>95.049255418544845</v>
      </c>
      <c r="AN12" s="70">
        <f>'a23'!G10</f>
        <v>41.519355427981445</v>
      </c>
      <c r="AO12" s="70">
        <f t="shared" si="21"/>
        <v>0.3946383818887555</v>
      </c>
      <c r="AP12" s="96">
        <f t="shared" si="22"/>
        <v>0.45467808733348314</v>
      </c>
      <c r="AQ12" s="96">
        <f t="shared" si="23"/>
        <v>0.5847479927161976</v>
      </c>
      <c r="AR12" s="70">
        <f>a20A!H11</f>
        <v>5</v>
      </c>
      <c r="AS12" s="70">
        <f t="shared" si="24"/>
        <v>0.84181636726546893</v>
      </c>
      <c r="AT12" s="70">
        <f>'a19'!V13</f>
        <v>68.665484681101859</v>
      </c>
      <c r="AU12" s="70">
        <f>'a23'!H10</f>
        <v>42.010588697765819</v>
      </c>
      <c r="AV12" s="70">
        <f t="shared" si="25"/>
        <v>0.28846774346705095</v>
      </c>
      <c r="AW12" s="96">
        <f t="shared" si="26"/>
        <v>0.3188620025228906</v>
      </c>
      <c r="AX12" s="96">
        <f t="shared" si="27"/>
        <v>0.73722549431695328</v>
      </c>
      <c r="AY12" s="70">
        <f>a20A!I11</f>
        <v>7.7</v>
      </c>
      <c r="AZ12" s="70">
        <f t="shared" si="28"/>
        <v>0.70708582834331335</v>
      </c>
      <c r="BA12" s="70">
        <f>'a19'!Y13</f>
        <v>77.248816558114555</v>
      </c>
      <c r="BB12" s="70">
        <f>'a23'!I10</f>
        <v>44.148249946219991</v>
      </c>
      <c r="BC12" s="70">
        <f t="shared" si="29"/>
        <v>0.34104000614573388</v>
      </c>
      <c r="BD12" s="96">
        <f t="shared" si="30"/>
        <v>0.38611373042804259</v>
      </c>
      <c r="BE12" s="96">
        <f t="shared" si="31"/>
        <v>0.64289140876025919</v>
      </c>
      <c r="BF12" s="70">
        <f>a20A!J11</f>
        <v>7.3</v>
      </c>
      <c r="BG12" s="70">
        <f t="shared" si="32"/>
        <v>0.72704590818363257</v>
      </c>
      <c r="BH12" s="70">
        <f>'a19'!AB13</f>
        <v>76.893049713867754</v>
      </c>
      <c r="BI12" s="70">
        <f>'a23'!J10</f>
        <v>44.430918742592134</v>
      </c>
      <c r="BJ12" s="70">
        <f t="shared" si="33"/>
        <v>0.34164288437069557</v>
      </c>
      <c r="BK12" s="96">
        <f t="shared" si="34"/>
        <v>0.38688494704074328</v>
      </c>
      <c r="BL12" s="96">
        <f t="shared" si="35"/>
        <v>0.65901371595505476</v>
      </c>
      <c r="BM12" s="70">
        <f>a20A!K11</f>
        <v>8</v>
      </c>
      <c r="BN12" s="70">
        <f t="shared" si="36"/>
        <v>0.69211576846307377</v>
      </c>
      <c r="BO12" s="70">
        <f>'a19'!AE13</f>
        <v>76.272570251183282</v>
      </c>
      <c r="BP12" s="70">
        <f>'a23'!K10</f>
        <v>44.161601475276804</v>
      </c>
      <c r="BQ12" s="70">
        <f t="shared" si="37"/>
        <v>0.33683188509278095</v>
      </c>
      <c r="BR12" s="96">
        <f t="shared" si="38"/>
        <v>0.38073059876078252</v>
      </c>
      <c r="BS12" s="96">
        <f t="shared" si="39"/>
        <v>0.62983873452261552</v>
      </c>
      <c r="BT12" s="70">
        <f>a20A!L11</f>
        <v>10.3</v>
      </c>
      <c r="BU12" s="70">
        <f t="shared" si="40"/>
        <v>0.5773453093812374</v>
      </c>
      <c r="BV12" s="70">
        <f>'a19'!AH13</f>
        <v>77.242107072041335</v>
      </c>
      <c r="BW12" s="70">
        <f>'a23'!L10</f>
        <v>42.314884577030845</v>
      </c>
      <c r="BX12" s="70">
        <f t="shared" si="41"/>
        <v>0.32684908452400874</v>
      </c>
      <c r="BY12" s="96">
        <f t="shared" si="42"/>
        <v>0.36796035541619299</v>
      </c>
      <c r="BZ12" s="96">
        <f t="shared" si="43"/>
        <v>0.53546831858822852</v>
      </c>
    </row>
    <row r="13" spans="1:78">
      <c r="A13" s="1">
        <v>1989</v>
      </c>
      <c r="B13" s="70">
        <f>a20A!B12</f>
        <v>7.5</v>
      </c>
      <c r="C13" s="70">
        <f t="shared" si="0"/>
        <v>0.71706586826347296</v>
      </c>
      <c r="D13" s="70">
        <f>'a19'!D14</f>
        <v>89.507814573678402</v>
      </c>
      <c r="E13" s="70">
        <f>'a23'!B11</f>
        <v>42.242257557667422</v>
      </c>
      <c r="F13" s="70">
        <f t="shared" si="1"/>
        <v>0.37810121566452609</v>
      </c>
      <c r="G13" s="96">
        <f t="shared" si="2"/>
        <v>0.43352333867768483</v>
      </c>
      <c r="H13" s="96">
        <f t="shared" si="3"/>
        <v>0.66035736234631537</v>
      </c>
      <c r="I13" s="70">
        <f>a20A!C12</f>
        <v>15.5</v>
      </c>
      <c r="J13" s="70">
        <f t="shared" si="4"/>
        <v>0.31786427145708573</v>
      </c>
      <c r="K13" s="70">
        <f>'a19'!G14</f>
        <v>182.52405588712608</v>
      </c>
      <c r="L13" s="70">
        <f>'a23'!C11</f>
        <v>41.407460100168194</v>
      </c>
      <c r="M13" s="70">
        <f t="shared" si="5"/>
        <v>0.75578575614670429</v>
      </c>
      <c r="N13" s="96">
        <f t="shared" si="6"/>
        <v>0.91666666666666663</v>
      </c>
      <c r="O13" s="96">
        <f t="shared" si="7"/>
        <v>0.43762475049900196</v>
      </c>
      <c r="P13" s="70">
        <f>a20A!D12</f>
        <v>13.7</v>
      </c>
      <c r="Q13" s="70">
        <f t="shared" si="8"/>
        <v>0.4076846307385229</v>
      </c>
      <c r="R13" s="70">
        <f>'a19'!J14</f>
        <v>141.7232858589671</v>
      </c>
      <c r="S13" s="70">
        <f>'a23'!D11</f>
        <v>47.820482724955006</v>
      </c>
      <c r="T13" s="70">
        <f t="shared" si="9"/>
        <v>0.67772759431425966</v>
      </c>
      <c r="U13" s="96">
        <f t="shared" si="10"/>
        <v>0.81681275144873788</v>
      </c>
      <c r="V13" s="96">
        <f t="shared" si="11"/>
        <v>0.48951025488056588</v>
      </c>
      <c r="W13" s="70">
        <f>a20A!E12</f>
        <v>9.9</v>
      </c>
      <c r="X13" s="70">
        <f t="shared" si="12"/>
        <v>0.59730538922155674</v>
      </c>
      <c r="Y13" s="70">
        <f>'a19'!M14</f>
        <v>112.97236311538946</v>
      </c>
      <c r="Z13" s="70">
        <f>'a23'!E11</f>
        <v>43.422701489851988</v>
      </c>
      <c r="AA13" s="70">
        <f t="shared" si="13"/>
        <v>0.49055652001627215</v>
      </c>
      <c r="AB13" s="96">
        <f t="shared" si="14"/>
        <v>0.57737892229556964</v>
      </c>
      <c r="AC13" s="96">
        <f t="shared" si="15"/>
        <v>0.59332009583635936</v>
      </c>
      <c r="AD13" s="70">
        <f>a20A!F12</f>
        <v>12.1</v>
      </c>
      <c r="AE13" s="70">
        <f t="shared" si="16"/>
        <v>0.48752495009980029</v>
      </c>
      <c r="AF13" s="70">
        <f>'a19'!P14</f>
        <v>134.43440491301706</v>
      </c>
      <c r="AG13" s="70">
        <f>'a23'!F11</f>
        <v>45.522482094353833</v>
      </c>
      <c r="AH13" s="70">
        <f t="shared" si="17"/>
        <v>0.61197877905179321</v>
      </c>
      <c r="AI13" s="96">
        <f t="shared" si="18"/>
        <v>0.73270525428540145</v>
      </c>
      <c r="AJ13" s="96">
        <f t="shared" si="19"/>
        <v>0.53656101093692055</v>
      </c>
      <c r="AK13" s="70">
        <f>a20A!G12</f>
        <v>9.6</v>
      </c>
      <c r="AL13" s="70">
        <f t="shared" si="20"/>
        <v>0.61227544910179632</v>
      </c>
      <c r="AM13" s="70">
        <f>'a19'!S14</f>
        <v>96.331059204130014</v>
      </c>
      <c r="AN13" s="70">
        <f>'a23'!G11</f>
        <v>42.594189090511478</v>
      </c>
      <c r="AO13" s="70">
        <f t="shared" si="21"/>
        <v>0.41031433510299703</v>
      </c>
      <c r="AP13" s="96">
        <f t="shared" si="22"/>
        <v>0.47473115118316861</v>
      </c>
      <c r="AQ13" s="96">
        <f t="shared" si="23"/>
        <v>0.58476658951807081</v>
      </c>
      <c r="AR13" s="70">
        <f>a20A!H12</f>
        <v>5</v>
      </c>
      <c r="AS13" s="70">
        <f t="shared" si="24"/>
        <v>0.84181636726546893</v>
      </c>
      <c r="AT13" s="70">
        <f>'a19'!V14</f>
        <v>65.359727740510522</v>
      </c>
      <c r="AU13" s="70">
        <f>'a23'!H11</f>
        <v>42.843424115567636</v>
      </c>
      <c r="AV13" s="70">
        <f t="shared" si="25"/>
        <v>0.28002345356647235</v>
      </c>
      <c r="AW13" s="96">
        <f t="shared" si="26"/>
        <v>0.30805985976147193</v>
      </c>
      <c r="AX13" s="96">
        <f t="shared" si="27"/>
        <v>0.73506506576466957</v>
      </c>
      <c r="AY13" s="70">
        <f>a20A!I12</f>
        <v>7.5</v>
      </c>
      <c r="AZ13" s="70">
        <f t="shared" si="28"/>
        <v>0.71706586826347296</v>
      </c>
      <c r="BA13" s="70">
        <f>'a19'!Y14</f>
        <v>80.149543555624334</v>
      </c>
      <c r="BB13" s="70">
        <f>'a23'!I11</f>
        <v>44.111893083059151</v>
      </c>
      <c r="BC13" s="70">
        <f t="shared" si="29"/>
        <v>0.35355480959816932</v>
      </c>
      <c r="BD13" s="96">
        <f t="shared" si="30"/>
        <v>0.40212297396609781</v>
      </c>
      <c r="BE13" s="96">
        <f t="shared" si="31"/>
        <v>0.6540772894039979</v>
      </c>
      <c r="BF13" s="70">
        <f>a20A!J12</f>
        <v>7.3</v>
      </c>
      <c r="BG13" s="70">
        <f t="shared" si="32"/>
        <v>0.72704590818363257</v>
      </c>
      <c r="BH13" s="70">
        <f>'a19'!AB14</f>
        <v>77.204030565475421</v>
      </c>
      <c r="BI13" s="70">
        <f>'a23'!J11</f>
        <v>45.612371288983169</v>
      </c>
      <c r="BJ13" s="70">
        <f t="shared" si="33"/>
        <v>0.35214589071584701</v>
      </c>
      <c r="BK13" s="96">
        <f t="shared" si="34"/>
        <v>0.40032065037402631</v>
      </c>
      <c r="BL13" s="96">
        <f t="shared" si="35"/>
        <v>0.66170085662171141</v>
      </c>
      <c r="BM13" s="70">
        <f>a20A!K12</f>
        <v>7.2</v>
      </c>
      <c r="BN13" s="70">
        <f t="shared" si="36"/>
        <v>0.73203592814371254</v>
      </c>
      <c r="BO13" s="70">
        <f>'a19'!AE14</f>
        <v>82.408338831138778</v>
      </c>
      <c r="BP13" s="70">
        <f>'a23'!K11</f>
        <v>44.64512059680392</v>
      </c>
      <c r="BQ13" s="70">
        <f t="shared" si="37"/>
        <v>0.36791302252984703</v>
      </c>
      <c r="BR13" s="96">
        <f t="shared" si="38"/>
        <v>0.42049035212494129</v>
      </c>
      <c r="BS13" s="96">
        <f t="shared" si="39"/>
        <v>0.66972681293995839</v>
      </c>
      <c r="BT13" s="70">
        <f>a20A!L12</f>
        <v>9.1</v>
      </c>
      <c r="BU13" s="70">
        <f t="shared" si="40"/>
        <v>0.63722554890219552</v>
      </c>
      <c r="BV13" s="70">
        <f>'a19'!AH14</f>
        <v>79.625368067961503</v>
      </c>
      <c r="BW13" s="70">
        <f>'a23'!L11</f>
        <v>42.195293070825954</v>
      </c>
      <c r="BX13" s="70">
        <f t="shared" si="41"/>
        <v>0.33598157415000224</v>
      </c>
      <c r="BY13" s="96">
        <f t="shared" si="42"/>
        <v>0.37964286014644827</v>
      </c>
      <c r="BZ13" s="96">
        <f t="shared" si="43"/>
        <v>0.58570901115104612</v>
      </c>
    </row>
    <row r="14" spans="1:78">
      <c r="A14" s="1">
        <v>1990</v>
      </c>
      <c r="B14" s="70">
        <f>a20A!B13</f>
        <v>8.1</v>
      </c>
      <c r="C14" s="70">
        <f t="shared" si="0"/>
        <v>0.6871257485029939</v>
      </c>
      <c r="D14" s="70">
        <f>'a19'!D15</f>
        <v>88.809961007664342</v>
      </c>
      <c r="E14" s="70">
        <f>'a23'!B12</f>
        <v>43.738873429114541</v>
      </c>
      <c r="F14" s="70">
        <f t="shared" si="1"/>
        <v>0.38844476437588282</v>
      </c>
      <c r="G14" s="96">
        <f t="shared" si="2"/>
        <v>0.44675505989465858</v>
      </c>
      <c r="H14" s="96">
        <f t="shared" si="3"/>
        <v>0.63905161078132688</v>
      </c>
      <c r="I14" s="70">
        <f>a20A!C13</f>
        <v>17</v>
      </c>
      <c r="J14" s="70">
        <f t="shared" si="4"/>
        <v>0.24301397205588809</v>
      </c>
      <c r="K14" s="70">
        <f>'a19'!G15</f>
        <v>158.44303405368717</v>
      </c>
      <c r="L14" s="70">
        <f>'a23'!C12</f>
        <v>42.895576143829359</v>
      </c>
      <c r="M14" s="70">
        <f t="shared" si="5"/>
        <v>0.67965052317092856</v>
      </c>
      <c r="N14" s="96">
        <f t="shared" si="6"/>
        <v>0.81927260920757272</v>
      </c>
      <c r="O14" s="96">
        <f t="shared" si="7"/>
        <v>0.35826569948622505</v>
      </c>
      <c r="P14" s="70">
        <f>a20A!D13</f>
        <v>14.4</v>
      </c>
      <c r="Q14" s="70">
        <f t="shared" si="8"/>
        <v>0.37275449101796393</v>
      </c>
      <c r="R14" s="70">
        <f>'a19'!J15</f>
        <v>129.04301191803856</v>
      </c>
      <c r="S14" s="70">
        <f>'a23'!D12</f>
        <v>48.494423182013136</v>
      </c>
      <c r="T14" s="70">
        <f t="shared" si="9"/>
        <v>0.62578664286349273</v>
      </c>
      <c r="U14" s="96">
        <f t="shared" si="10"/>
        <v>0.75036861235106722</v>
      </c>
      <c r="V14" s="96">
        <f t="shared" si="11"/>
        <v>0.44827731528458459</v>
      </c>
      <c r="W14" s="70">
        <f>a20A!E13</f>
        <v>10.7</v>
      </c>
      <c r="X14" s="70">
        <f t="shared" si="12"/>
        <v>0.55738522954091807</v>
      </c>
      <c r="Y14" s="70">
        <f>'a19'!M15</f>
        <v>108.1116584347514</v>
      </c>
      <c r="Z14" s="70">
        <f>'a23'!E12</f>
        <v>44.076319938983367</v>
      </c>
      <c r="AA14" s="70">
        <f t="shared" si="13"/>
        <v>0.47651640463041933</v>
      </c>
      <c r="AB14" s="96">
        <f t="shared" si="14"/>
        <v>0.55941846231960646</v>
      </c>
      <c r="AC14" s="96">
        <f t="shared" si="15"/>
        <v>0.55779187609665581</v>
      </c>
      <c r="AD14" s="70">
        <f>a20A!F13</f>
        <v>12.1</v>
      </c>
      <c r="AE14" s="70">
        <f t="shared" si="16"/>
        <v>0.48752495009980029</v>
      </c>
      <c r="AF14" s="70">
        <f>'a19'!P15</f>
        <v>133.46531992923545</v>
      </c>
      <c r="AG14" s="70">
        <f>'a23'!F12</f>
        <v>46.77624035174032</v>
      </c>
      <c r="AH14" s="70">
        <f t="shared" si="17"/>
        <v>0.62430058836318347</v>
      </c>
      <c r="AI14" s="96">
        <f t="shared" si="18"/>
        <v>0.74846761498449299</v>
      </c>
      <c r="AJ14" s="96">
        <f t="shared" si="19"/>
        <v>0.53971348307673883</v>
      </c>
      <c r="AK14" s="70">
        <f>a20A!G13</f>
        <v>10.4</v>
      </c>
      <c r="AL14" s="70">
        <f t="shared" si="20"/>
        <v>0.57235528942115754</v>
      </c>
      <c r="AM14" s="70">
        <f>'a19'!S15</f>
        <v>94.820089019889664</v>
      </c>
      <c r="AN14" s="70">
        <f>'a23'!G12</f>
        <v>43.303193149899585</v>
      </c>
      <c r="AO14" s="70">
        <f t="shared" si="21"/>
        <v>0.41060126293189553</v>
      </c>
      <c r="AP14" s="96">
        <f t="shared" si="22"/>
        <v>0.47509819629962929</v>
      </c>
      <c r="AQ14" s="96">
        <f t="shared" si="23"/>
        <v>0.55290387079685188</v>
      </c>
      <c r="AR14" s="70">
        <f>a20A!H13</f>
        <v>6.2</v>
      </c>
      <c r="AS14" s="70">
        <f t="shared" si="24"/>
        <v>0.78193612774451093</v>
      </c>
      <c r="AT14" s="70">
        <f>'a19'!V15</f>
        <v>70.574649740943656</v>
      </c>
      <c r="AU14" s="70">
        <f>'a23'!H12</f>
        <v>45.162859991750977</v>
      </c>
      <c r="AV14" s="70">
        <f t="shared" si="25"/>
        <v>0.31873530252171028</v>
      </c>
      <c r="AW14" s="96">
        <f t="shared" si="26"/>
        <v>0.35758100646491509</v>
      </c>
      <c r="AX14" s="96">
        <f t="shared" si="27"/>
        <v>0.69706510348859174</v>
      </c>
      <c r="AY14" s="70">
        <f>a20A!I13</f>
        <v>7.4</v>
      </c>
      <c r="AZ14" s="70">
        <f t="shared" si="28"/>
        <v>0.72205588822355282</v>
      </c>
      <c r="BA14" s="70">
        <f>'a19'!Y15</f>
        <v>79.121727327306445</v>
      </c>
      <c r="BB14" s="70">
        <f>'a23'!I12</f>
        <v>45.442423791800465</v>
      </c>
      <c r="BC14" s="70">
        <f t="shared" si="29"/>
        <v>0.35954830643467395</v>
      </c>
      <c r="BD14" s="96">
        <f t="shared" si="30"/>
        <v>0.40979000212717481</v>
      </c>
      <c r="BE14" s="96">
        <f t="shared" si="31"/>
        <v>0.65960271100427725</v>
      </c>
      <c r="BF14" s="70">
        <f>a20A!J13</f>
        <v>7</v>
      </c>
      <c r="BG14" s="70">
        <f t="shared" si="32"/>
        <v>0.74201596806387216</v>
      </c>
      <c r="BH14" s="70">
        <f>'a19'!AB15</f>
        <v>75.144257557022172</v>
      </c>
      <c r="BI14" s="70">
        <f>'a23'!J12</f>
        <v>45.393856464311483</v>
      </c>
      <c r="BJ14" s="70">
        <f t="shared" si="33"/>
        <v>0.34110876416607178</v>
      </c>
      <c r="BK14" s="96">
        <f t="shared" si="34"/>
        <v>0.3862016873741479</v>
      </c>
      <c r="BL14" s="96">
        <f t="shared" si="35"/>
        <v>0.67085311192592734</v>
      </c>
      <c r="BM14" s="70">
        <f>a20A!K13</f>
        <v>6.9</v>
      </c>
      <c r="BN14" s="70">
        <f t="shared" si="36"/>
        <v>0.74700598802395202</v>
      </c>
      <c r="BO14" s="70">
        <f>'a19'!AE15</f>
        <v>80.270675592614538</v>
      </c>
      <c r="BP14" s="70">
        <f>'a23'!K12</f>
        <v>45.3815773994408</v>
      </c>
      <c r="BQ14" s="70">
        <f t="shared" si="37"/>
        <v>0.36428098773116402</v>
      </c>
      <c r="BR14" s="96">
        <f t="shared" si="38"/>
        <v>0.41584416412432257</v>
      </c>
      <c r="BS14" s="96">
        <f t="shared" si="39"/>
        <v>0.68077362324402613</v>
      </c>
      <c r="BT14" s="70">
        <f>a20A!L13</f>
        <v>8.4</v>
      </c>
      <c r="BU14" s="70">
        <f t="shared" si="40"/>
        <v>0.67215568862275432</v>
      </c>
      <c r="BV14" s="70">
        <f>'a19'!AH15</f>
        <v>81.594513419396861</v>
      </c>
      <c r="BW14" s="70">
        <f>'a23'!L12</f>
        <v>44.486336233923602</v>
      </c>
      <c r="BX14" s="70">
        <f t="shared" si="41"/>
        <v>0.36298409588186803</v>
      </c>
      <c r="BY14" s="96">
        <f t="shared" si="42"/>
        <v>0.41418514826068487</v>
      </c>
      <c r="BZ14" s="96">
        <f t="shared" si="43"/>
        <v>0.6205615805503405</v>
      </c>
    </row>
    <row r="15" spans="1:78">
      <c r="A15" s="1">
        <v>1991</v>
      </c>
      <c r="B15" s="70">
        <f>a20A!B14</f>
        <v>10.3</v>
      </c>
      <c r="C15" s="70">
        <f t="shared" si="0"/>
        <v>0.5773453093812374</v>
      </c>
      <c r="D15" s="70">
        <f>'a19'!D16</f>
        <v>83.515813530496132</v>
      </c>
      <c r="E15" s="70">
        <f>'a23'!B13</f>
        <v>44.452481052874596</v>
      </c>
      <c r="F15" s="70">
        <f t="shared" si="1"/>
        <v>0.37124851185797869</v>
      </c>
      <c r="G15" s="96">
        <f t="shared" si="2"/>
        <v>0.42475719188599664</v>
      </c>
      <c r="H15" s="96">
        <f t="shared" si="3"/>
        <v>0.54682768588218933</v>
      </c>
      <c r="I15" s="70">
        <f>a20A!C14</f>
        <v>18</v>
      </c>
      <c r="J15" s="70">
        <f t="shared" si="4"/>
        <v>0.19311377245508971</v>
      </c>
      <c r="K15" s="70">
        <f>'a19'!G16</f>
        <v>161.03811798511845</v>
      </c>
      <c r="L15" s="70">
        <f>'a23'!C13</f>
        <v>43.045172373497465</v>
      </c>
      <c r="M15" s="70">
        <f t="shared" si="5"/>
        <v>0.69319135473730453</v>
      </c>
      <c r="N15" s="96">
        <f t="shared" si="6"/>
        <v>0.8365943730752835</v>
      </c>
      <c r="O15" s="96">
        <f t="shared" si="7"/>
        <v>0.32180989257912851</v>
      </c>
      <c r="P15" s="70">
        <f>a20A!D14</f>
        <v>16.5</v>
      </c>
      <c r="Q15" s="70">
        <f t="shared" si="8"/>
        <v>0.26796407185628729</v>
      </c>
      <c r="R15" s="70">
        <f>'a19'!J16</f>
        <v>127.82854052197098</v>
      </c>
      <c r="S15" s="70">
        <f>'a23'!D13</f>
        <v>49.876952373454166</v>
      </c>
      <c r="T15" s="70">
        <f t="shared" si="9"/>
        <v>0.63756980275825026</v>
      </c>
      <c r="U15" s="96">
        <f t="shared" si="10"/>
        <v>0.76544191950446949</v>
      </c>
      <c r="V15" s="96">
        <f t="shared" si="11"/>
        <v>0.36745964138592374</v>
      </c>
      <c r="W15" s="70">
        <f>a20A!E14</f>
        <v>12.1</v>
      </c>
      <c r="X15" s="70">
        <f t="shared" si="12"/>
        <v>0.48752495009980029</v>
      </c>
      <c r="Y15" s="70">
        <f>'a19'!M16</f>
        <v>106.64875916082157</v>
      </c>
      <c r="Z15" s="70">
        <f>'a23'!E13</f>
        <v>43.993888340474257</v>
      </c>
      <c r="AA15" s="70">
        <f t="shared" si="13"/>
        <v>0.46918936021713153</v>
      </c>
      <c r="AB15" s="96">
        <f t="shared" si="14"/>
        <v>0.55004552738920254</v>
      </c>
      <c r="AC15" s="96">
        <f t="shared" si="15"/>
        <v>0.50002906555768079</v>
      </c>
      <c r="AD15" s="70">
        <f>a20A!F14</f>
        <v>12.7</v>
      </c>
      <c r="AE15" s="70">
        <f t="shared" si="16"/>
        <v>0.45758483033932129</v>
      </c>
      <c r="AF15" s="70">
        <f>'a19'!P16</f>
        <v>141.5084891790612</v>
      </c>
      <c r="AG15" s="70">
        <f>'a23'!F13</f>
        <v>46.571539525055599</v>
      </c>
      <c r="AH15" s="70">
        <f t="shared" si="17"/>
        <v>0.65902681969335508</v>
      </c>
      <c r="AI15" s="96">
        <f t="shared" si="18"/>
        <v>0.7928902618631678</v>
      </c>
      <c r="AJ15" s="96">
        <f t="shared" si="19"/>
        <v>0.52464591664409066</v>
      </c>
      <c r="AK15" s="70">
        <f>a20A!G14</f>
        <v>12.1</v>
      </c>
      <c r="AL15" s="70">
        <f t="shared" si="20"/>
        <v>0.48752495009980029</v>
      </c>
      <c r="AM15" s="70">
        <f>'a19'!S16</f>
        <v>91.739155597679527</v>
      </c>
      <c r="AN15" s="70">
        <f>'a23'!G13</f>
        <v>44.219206276858429</v>
      </c>
      <c r="AO15" s="70">
        <f t="shared" si="21"/>
        <v>0.40566326450386025</v>
      </c>
      <c r="AP15" s="96">
        <f t="shared" si="22"/>
        <v>0.46878138759181326</v>
      </c>
      <c r="AQ15" s="96">
        <f t="shared" si="23"/>
        <v>0.48377623759820287</v>
      </c>
      <c r="AR15" s="70">
        <f>a20A!H14</f>
        <v>9.5</v>
      </c>
      <c r="AS15" s="70">
        <f t="shared" si="24"/>
        <v>0.61726546906187618</v>
      </c>
      <c r="AT15" s="70">
        <f>'a19'!V16</f>
        <v>64.620760759508954</v>
      </c>
      <c r="AU15" s="70">
        <f>'a23'!H13</f>
        <v>45.341338221611366</v>
      </c>
      <c r="AV15" s="70">
        <f t="shared" si="25"/>
        <v>0.29299917697347272</v>
      </c>
      <c r="AW15" s="96">
        <f t="shared" si="26"/>
        <v>0.32465872341079971</v>
      </c>
      <c r="AX15" s="96">
        <f t="shared" si="27"/>
        <v>0.55874411993166084</v>
      </c>
      <c r="AY15" s="70">
        <f>a20A!I14</f>
        <v>8.6</v>
      </c>
      <c r="AZ15" s="70">
        <f t="shared" si="28"/>
        <v>0.66217564870259471</v>
      </c>
      <c r="BA15" s="70">
        <f>'a19'!Y16</f>
        <v>75.963002752971207</v>
      </c>
      <c r="BB15" s="70">
        <f>'a23'!I13</f>
        <v>46.462331920117592</v>
      </c>
      <c r="BC15" s="70">
        <f t="shared" si="29"/>
        <v>0.35294182475573549</v>
      </c>
      <c r="BD15" s="96">
        <f t="shared" si="30"/>
        <v>0.40133882872043275</v>
      </c>
      <c r="BE15" s="96">
        <f t="shared" si="31"/>
        <v>0.61000828470616231</v>
      </c>
      <c r="BF15" s="70">
        <f>a20A!J14</f>
        <v>7.4</v>
      </c>
      <c r="BG15" s="70">
        <f t="shared" si="32"/>
        <v>0.72205588822355282</v>
      </c>
      <c r="BH15" s="70">
        <f>'a19'!AB16</f>
        <v>77.843421494158193</v>
      </c>
      <c r="BI15" s="70">
        <f>'a23'!J13</f>
        <v>45.604183206916453</v>
      </c>
      <c r="BJ15" s="70">
        <f t="shared" si="33"/>
        <v>0.35499856552728082</v>
      </c>
      <c r="BK15" s="96">
        <f t="shared" si="34"/>
        <v>0.40396986196290124</v>
      </c>
      <c r="BL15" s="96">
        <f t="shared" si="35"/>
        <v>0.6584386829714225</v>
      </c>
      <c r="BM15" s="70">
        <f>a20A!K14</f>
        <v>8.1999999999999993</v>
      </c>
      <c r="BN15" s="70">
        <f t="shared" si="36"/>
        <v>0.68213572854291415</v>
      </c>
      <c r="BO15" s="70">
        <f>'a19'!AE16</f>
        <v>78.766386050358577</v>
      </c>
      <c r="BP15" s="70">
        <f>'a23'!K13</f>
        <v>45.989423478824989</v>
      </c>
      <c r="BQ15" s="70">
        <f t="shared" si="37"/>
        <v>0.3622420683966554</v>
      </c>
      <c r="BR15" s="96">
        <f t="shared" si="38"/>
        <v>0.4132359285012337</v>
      </c>
      <c r="BS15" s="96">
        <f t="shared" si="39"/>
        <v>0.62835576853457809</v>
      </c>
      <c r="BT15" s="70">
        <f>a20A!L14</f>
        <v>9.9</v>
      </c>
      <c r="BU15" s="70">
        <f t="shared" si="40"/>
        <v>0.59730538922155674</v>
      </c>
      <c r="BV15" s="70">
        <f>'a19'!AH16</f>
        <v>79.269642261603096</v>
      </c>
      <c r="BW15" s="70">
        <f>'a23'!L13</f>
        <v>45.62512168327499</v>
      </c>
      <c r="BX15" s="70">
        <f t="shared" si="41"/>
        <v>0.36166870739753187</v>
      </c>
      <c r="BY15" s="96">
        <f t="shared" si="42"/>
        <v>0.4125024710478204</v>
      </c>
      <c r="BZ15" s="96">
        <f t="shared" si="43"/>
        <v>0.56034480558680955</v>
      </c>
    </row>
    <row r="16" spans="1:78">
      <c r="A16" s="1">
        <v>1992</v>
      </c>
      <c r="B16" s="70">
        <f>a20A!B15</f>
        <v>11.2</v>
      </c>
      <c r="C16" s="70">
        <f t="shared" si="0"/>
        <v>0.53243512974051888</v>
      </c>
      <c r="D16" s="70">
        <f>'a19'!D17</f>
        <v>76.424044586340813</v>
      </c>
      <c r="E16" s="70">
        <f>'a23'!B14</f>
        <v>44.420693904461487</v>
      </c>
      <c r="F16" s="70">
        <f t="shared" si="1"/>
        <v>0.3394809091510762</v>
      </c>
      <c r="G16" s="96">
        <f t="shared" si="2"/>
        <v>0.38411929531111977</v>
      </c>
      <c r="H16" s="96">
        <f t="shared" si="3"/>
        <v>0.5027719628546391</v>
      </c>
      <c r="I16" s="70">
        <f>a20A!C15</f>
        <v>20</v>
      </c>
      <c r="J16" s="70">
        <f t="shared" si="4"/>
        <v>9.3313373253492884E-2</v>
      </c>
      <c r="K16" s="70">
        <f>'a19'!G17</f>
        <v>149.2827642922644</v>
      </c>
      <c r="L16" s="70">
        <f>'a23'!C14</f>
        <v>43.918406900346376</v>
      </c>
      <c r="M16" s="70">
        <f t="shared" si="5"/>
        <v>0.65562611853961661</v>
      </c>
      <c r="N16" s="96">
        <f t="shared" si="6"/>
        <v>0.7885400015352878</v>
      </c>
      <c r="O16" s="96">
        <f t="shared" si="7"/>
        <v>0.23235869890985189</v>
      </c>
      <c r="P16" s="70">
        <f>a20A!D15</f>
        <v>17.600000000000001</v>
      </c>
      <c r="Q16" s="70">
        <f t="shared" si="8"/>
        <v>0.21307385229540898</v>
      </c>
      <c r="R16" s="70">
        <f>'a19'!J17</f>
        <v>122.74896640765994</v>
      </c>
      <c r="S16" s="70">
        <f>'a23'!D14</f>
        <v>50.327115717289018</v>
      </c>
      <c r="T16" s="70">
        <f t="shared" si="9"/>
        <v>0.61776014365759235</v>
      </c>
      <c r="U16" s="96">
        <f t="shared" si="10"/>
        <v>0.74010091769380437</v>
      </c>
      <c r="V16" s="96">
        <f t="shared" si="11"/>
        <v>0.31847926537508808</v>
      </c>
      <c r="W16" s="70">
        <f>a20A!E15</f>
        <v>13.1</v>
      </c>
      <c r="X16" s="70">
        <f t="shared" si="12"/>
        <v>0.4376247504990019</v>
      </c>
      <c r="Y16" s="70">
        <f>'a19'!M17</f>
        <v>100.42410880391509</v>
      </c>
      <c r="Z16" s="70">
        <f>'a23'!E14</f>
        <v>44.235966957732039</v>
      </c>
      <c r="AA16" s="70">
        <f t="shared" si="13"/>
        <v>0.44423575588096748</v>
      </c>
      <c r="AB16" s="96">
        <f t="shared" si="14"/>
        <v>0.51812426466316441</v>
      </c>
      <c r="AC16" s="96">
        <f t="shared" si="15"/>
        <v>0.45372465333183443</v>
      </c>
      <c r="AD16" s="70">
        <f>a20A!F15</f>
        <v>13</v>
      </c>
      <c r="AE16" s="70">
        <f t="shared" si="16"/>
        <v>0.44261477045908171</v>
      </c>
      <c r="AF16" s="70">
        <f>'a19'!P17</f>
        <v>136.48585748240109</v>
      </c>
      <c r="AG16" s="70">
        <f>'a23'!F14</f>
        <v>47.409051292554977</v>
      </c>
      <c r="AH16" s="70">
        <f t="shared" si="17"/>
        <v>0.64706650180915026</v>
      </c>
      <c r="AI16" s="96">
        <f t="shared" si="18"/>
        <v>0.77759032986435317</v>
      </c>
      <c r="AJ16" s="96">
        <f t="shared" si="19"/>
        <v>0.50960988234013604</v>
      </c>
      <c r="AK16" s="70">
        <f>a20A!G15</f>
        <v>12.7</v>
      </c>
      <c r="AL16" s="70">
        <f t="shared" si="20"/>
        <v>0.45758483033932129</v>
      </c>
      <c r="AM16" s="70">
        <f>'a19'!S17</f>
        <v>87.229349098846527</v>
      </c>
      <c r="AN16" s="70">
        <f>'a23'!G14</f>
        <v>44.208588568634951</v>
      </c>
      <c r="AO16" s="70">
        <f t="shared" si="21"/>
        <v>0.38562864054207341</v>
      </c>
      <c r="AP16" s="96">
        <f t="shared" si="22"/>
        <v>0.44315260521287908</v>
      </c>
      <c r="AQ16" s="96">
        <f t="shared" si="23"/>
        <v>0.45469838531403284</v>
      </c>
      <c r="AR16" s="70">
        <f>a20A!H15</f>
        <v>10.8</v>
      </c>
      <c r="AS16" s="70">
        <f t="shared" si="24"/>
        <v>0.55239520958083821</v>
      </c>
      <c r="AT16" s="70">
        <f>'a19'!V17</f>
        <v>58.011948745900966</v>
      </c>
      <c r="AU16" s="70">
        <f>'a23'!H14</f>
        <v>44.910995182789208</v>
      </c>
      <c r="AV16" s="70">
        <f t="shared" si="25"/>
        <v>0.26053743506713728</v>
      </c>
      <c r="AW16" s="96">
        <f t="shared" si="26"/>
        <v>0.28313286694623957</v>
      </c>
      <c r="AX16" s="96">
        <f t="shared" si="27"/>
        <v>0.49854274105391849</v>
      </c>
      <c r="AY16" s="70">
        <f>a20A!I15</f>
        <v>9.3000000000000007</v>
      </c>
      <c r="AZ16" s="70">
        <f t="shared" si="28"/>
        <v>0.62724550898203579</v>
      </c>
      <c r="BA16" s="70">
        <f>'a19'!Y17</f>
        <v>66.319448990535633</v>
      </c>
      <c r="BB16" s="70">
        <f>'a23'!I14</f>
        <v>46.094397408755491</v>
      </c>
      <c r="BC16" s="70">
        <f t="shared" si="29"/>
        <v>0.30569550376994375</v>
      </c>
      <c r="BD16" s="96">
        <f t="shared" si="30"/>
        <v>0.34090017606292955</v>
      </c>
      <c r="BE16" s="96">
        <f t="shared" si="31"/>
        <v>0.56997644239821454</v>
      </c>
      <c r="BF16" s="70">
        <f>a20A!J15</f>
        <v>8</v>
      </c>
      <c r="BG16" s="70">
        <f t="shared" si="32"/>
        <v>0.69211576846307377</v>
      </c>
      <c r="BH16" s="70">
        <f>'a19'!AB17</f>
        <v>72.217239241866594</v>
      </c>
      <c r="BI16" s="70">
        <f>'a23'!J14</f>
        <v>47.227842337764635</v>
      </c>
      <c r="BJ16" s="70">
        <f t="shared" si="33"/>
        <v>0.34106643889835048</v>
      </c>
      <c r="BK16" s="96">
        <f t="shared" si="34"/>
        <v>0.38614754385352934</v>
      </c>
      <c r="BL16" s="96">
        <f t="shared" si="35"/>
        <v>0.63092212354116495</v>
      </c>
      <c r="BM16" s="70">
        <f>a20A!K15</f>
        <v>9.5</v>
      </c>
      <c r="BN16" s="70">
        <f t="shared" si="36"/>
        <v>0.61726546906187618</v>
      </c>
      <c r="BO16" s="70">
        <f>'a19'!AE17</f>
        <v>70.321816868345053</v>
      </c>
      <c r="BP16" s="70">
        <f>'a23'!K14</f>
        <v>46.099009814385077</v>
      </c>
      <c r="BQ16" s="70">
        <f t="shared" si="37"/>
        <v>0.32417661259792285</v>
      </c>
      <c r="BR16" s="96">
        <f t="shared" si="38"/>
        <v>0.36454166377825131</v>
      </c>
      <c r="BS16" s="96">
        <f t="shared" si="39"/>
        <v>0.56672070800515117</v>
      </c>
      <c r="BT16" s="70">
        <f>a20A!L15</f>
        <v>10.1</v>
      </c>
      <c r="BU16" s="70">
        <f t="shared" si="40"/>
        <v>0.58732534930139713</v>
      </c>
      <c r="BV16" s="70">
        <f>'a19'!AH17</f>
        <v>70.703013192228923</v>
      </c>
      <c r="BW16" s="70">
        <f>'a23'!L14</f>
        <v>45.320478340733935</v>
      </c>
      <c r="BX16" s="70">
        <f t="shared" si="41"/>
        <v>0.32042943780030364</v>
      </c>
      <c r="BY16" s="96">
        <f t="shared" si="42"/>
        <v>0.35974818586685237</v>
      </c>
      <c r="BZ16" s="96">
        <f t="shared" si="43"/>
        <v>0.54180991661448819</v>
      </c>
    </row>
    <row r="17" spans="1:78">
      <c r="A17" s="1">
        <v>1993</v>
      </c>
      <c r="B17" s="70">
        <f>a20A!B16</f>
        <v>11.4</v>
      </c>
      <c r="C17" s="70">
        <f t="shared" si="0"/>
        <v>0.52245508982035915</v>
      </c>
      <c r="D17" s="70">
        <f>'a19'!D18</f>
        <v>69.822808410896855</v>
      </c>
      <c r="E17" s="70">
        <f>'a23'!B15</f>
        <v>44.176562683995442</v>
      </c>
      <c r="F17" s="70">
        <f t="shared" si="1"/>
        <v>0.3084531672536589</v>
      </c>
      <c r="G17" s="96">
        <f t="shared" si="2"/>
        <v>0.34442784683095956</v>
      </c>
      <c r="H17" s="96">
        <f t="shared" si="3"/>
        <v>0.48684964122247931</v>
      </c>
      <c r="I17" s="70">
        <f>a20A!C16</f>
        <v>20.100000000000001</v>
      </c>
      <c r="J17" s="70">
        <f t="shared" si="4"/>
        <v>8.8323353293412982E-2</v>
      </c>
      <c r="K17" s="70">
        <f>'a19'!G18</f>
        <v>131.29243853796046</v>
      </c>
      <c r="L17" s="70">
        <f>'a23'!C15</f>
        <v>43.006574321106037</v>
      </c>
      <c r="M17" s="70">
        <f t="shared" si="5"/>
        <v>0.56464380157820437</v>
      </c>
      <c r="N17" s="96">
        <f t="shared" si="6"/>
        <v>0.67215319007415175</v>
      </c>
      <c r="O17" s="96">
        <f t="shared" si="7"/>
        <v>0.20508932064956076</v>
      </c>
      <c r="P17" s="70">
        <f>a20A!D16</f>
        <v>16.899999999999999</v>
      </c>
      <c r="Q17" s="70">
        <f t="shared" si="8"/>
        <v>0.24800399201596801</v>
      </c>
      <c r="R17" s="70">
        <f>'a19'!J18</f>
        <v>128.42863628774543</v>
      </c>
      <c r="S17" s="70">
        <f>'a23'!D15</f>
        <v>50.404099782577219</v>
      </c>
      <c r="T17" s="70">
        <f t="shared" si="9"/>
        <v>0.6473329798387838</v>
      </c>
      <c r="U17" s="96">
        <f t="shared" si="10"/>
        <v>0.77793121509600371</v>
      </c>
      <c r="V17" s="96">
        <f t="shared" si="11"/>
        <v>0.35398943663197519</v>
      </c>
      <c r="W17" s="70">
        <f>a20A!E16</f>
        <v>14.3</v>
      </c>
      <c r="X17" s="70">
        <f t="shared" si="12"/>
        <v>0.37774451097804379</v>
      </c>
      <c r="Y17" s="70">
        <f>'a19'!M18</f>
        <v>88.684944886255764</v>
      </c>
      <c r="Z17" s="70">
        <f>'a23'!E15</f>
        <v>45.017619990183128</v>
      </c>
      <c r="AA17" s="70">
        <f t="shared" si="13"/>
        <v>0.39923851477397965</v>
      </c>
      <c r="AB17" s="96">
        <f t="shared" si="14"/>
        <v>0.46056269015180695</v>
      </c>
      <c r="AC17" s="96">
        <f t="shared" si="15"/>
        <v>0.39430814681279647</v>
      </c>
      <c r="AD17" s="70">
        <f>a20A!F16</f>
        <v>12.6</v>
      </c>
      <c r="AE17" s="70">
        <f t="shared" si="16"/>
        <v>0.4625748502994011</v>
      </c>
      <c r="AF17" s="70">
        <f>'a19'!P18</f>
        <v>135.230812150681</v>
      </c>
      <c r="AG17" s="70">
        <f>'a23'!F15</f>
        <v>47.945426008489321</v>
      </c>
      <c r="AH17" s="70">
        <f t="shared" si="17"/>
        <v>0.64836988980383947</v>
      </c>
      <c r="AI17" s="96">
        <f t="shared" si="18"/>
        <v>0.77925765575651462</v>
      </c>
      <c r="AJ17" s="96">
        <f t="shared" si="19"/>
        <v>0.52591141139082387</v>
      </c>
      <c r="AK17" s="70">
        <f>a20A!G16</f>
        <v>13.2</v>
      </c>
      <c r="AL17" s="70">
        <f t="shared" si="20"/>
        <v>0.4326347305389221</v>
      </c>
      <c r="AM17" s="70">
        <f>'a19'!S18</f>
        <v>79.18332814441186</v>
      </c>
      <c r="AN17" s="70">
        <f>'a23'!G15</f>
        <v>44.378949381209686</v>
      </c>
      <c r="AO17" s="70">
        <f t="shared" si="21"/>
        <v>0.351407291155657</v>
      </c>
      <c r="AP17" s="96">
        <f t="shared" si="22"/>
        <v>0.39937581570034381</v>
      </c>
      <c r="AQ17" s="96">
        <f t="shared" si="23"/>
        <v>0.42598294757120647</v>
      </c>
      <c r="AR17" s="70">
        <f>a20A!H16</f>
        <v>10.9</v>
      </c>
      <c r="AS17" s="70">
        <f t="shared" si="24"/>
        <v>0.54740518962075835</v>
      </c>
      <c r="AT17" s="70">
        <f>'a19'!V18</f>
        <v>52.151278039473439</v>
      </c>
      <c r="AU17" s="70">
        <f>'a23'!H15</f>
        <v>44.090364147362969</v>
      </c>
      <c r="AV17" s="70">
        <f t="shared" si="25"/>
        <v>0.22993688395107575</v>
      </c>
      <c r="AW17" s="96">
        <f t="shared" si="26"/>
        <v>0.24398789139167737</v>
      </c>
      <c r="AX17" s="96">
        <f t="shared" si="27"/>
        <v>0.48672172997494217</v>
      </c>
      <c r="AY17" s="70">
        <f>a20A!I16</f>
        <v>9.3000000000000007</v>
      </c>
      <c r="AZ17" s="70">
        <f t="shared" si="28"/>
        <v>0.62724550898203579</v>
      </c>
      <c r="BA17" s="70">
        <f>'a19'!Y18</f>
        <v>61.012297503400717</v>
      </c>
      <c r="BB17" s="70">
        <f>'a23'!I15</f>
        <v>46.291500621415466</v>
      </c>
      <c r="BC17" s="70">
        <f t="shared" si="29"/>
        <v>0.28243508077926593</v>
      </c>
      <c r="BD17" s="96">
        <f t="shared" si="30"/>
        <v>0.31114487244420014</v>
      </c>
      <c r="BE17" s="96">
        <f t="shared" si="31"/>
        <v>0.5640253816744687</v>
      </c>
      <c r="BF17" s="70">
        <f>a20A!J16</f>
        <v>8.3000000000000007</v>
      </c>
      <c r="BG17" s="70">
        <f t="shared" si="32"/>
        <v>0.67714570858283418</v>
      </c>
      <c r="BH17" s="70">
        <f>'a19'!AB18</f>
        <v>64.377130630908823</v>
      </c>
      <c r="BI17" s="70">
        <f>'a23'!J15</f>
        <v>47.092941461769577</v>
      </c>
      <c r="BJ17" s="70">
        <f t="shared" si="33"/>
        <v>0.30317084442780823</v>
      </c>
      <c r="BK17" s="96">
        <f t="shared" si="34"/>
        <v>0.33767056990790772</v>
      </c>
      <c r="BL17" s="96">
        <f t="shared" si="35"/>
        <v>0.60925068084784884</v>
      </c>
      <c r="BM17" s="70">
        <f>a20A!K16</f>
        <v>9.6</v>
      </c>
      <c r="BN17" s="70">
        <f t="shared" si="36"/>
        <v>0.61227544910179632</v>
      </c>
      <c r="BO17" s="70">
        <f>'a19'!AE18</f>
        <v>63.813944010272593</v>
      </c>
      <c r="BP17" s="70">
        <f>'a23'!K15</f>
        <v>45.687631946767368</v>
      </c>
      <c r="BQ17" s="70">
        <f t="shared" si="37"/>
        <v>0.29155079870129541</v>
      </c>
      <c r="BR17" s="96">
        <f t="shared" si="38"/>
        <v>0.32280592239937017</v>
      </c>
      <c r="BS17" s="96">
        <f t="shared" si="39"/>
        <v>0.5543815437613111</v>
      </c>
      <c r="BT17" s="70">
        <f>a20A!L16</f>
        <v>9.6999999999999993</v>
      </c>
      <c r="BU17" s="70">
        <f t="shared" si="40"/>
        <v>0.60728542914171646</v>
      </c>
      <c r="BV17" s="70">
        <f>'a19'!AH18</f>
        <v>67.280105691492253</v>
      </c>
      <c r="BW17" s="70">
        <f>'a23'!L15</f>
        <v>45.135913191599251</v>
      </c>
      <c r="BX17" s="70">
        <f t="shared" si="41"/>
        <v>0.30367490100128169</v>
      </c>
      <c r="BY17" s="96">
        <f t="shared" si="42"/>
        <v>0.33831537144013824</v>
      </c>
      <c r="BZ17" s="96">
        <f t="shared" si="43"/>
        <v>0.55349141760140086</v>
      </c>
    </row>
    <row r="18" spans="1:78">
      <c r="A18" s="1">
        <v>1994</v>
      </c>
      <c r="B18" s="70">
        <f>a20A!B17</f>
        <v>10.4</v>
      </c>
      <c r="C18" s="70">
        <f t="shared" si="0"/>
        <v>0.57235528942115754</v>
      </c>
      <c r="D18" s="70">
        <f>'a19'!D19</f>
        <v>63.191154806592372</v>
      </c>
      <c r="E18" s="70">
        <f>'a23'!B16</f>
        <v>42.714966479334734</v>
      </c>
      <c r="F18" s="70">
        <f t="shared" si="1"/>
        <v>0.26992080593540452</v>
      </c>
      <c r="G18" s="96">
        <f t="shared" si="2"/>
        <v>0.29513630511519851</v>
      </c>
      <c r="H18" s="96">
        <f t="shared" si="3"/>
        <v>0.51691149255996571</v>
      </c>
      <c r="I18" s="70">
        <f>a20A!C17</f>
        <v>20</v>
      </c>
      <c r="J18" s="70">
        <f t="shared" si="4"/>
        <v>9.3313373253492884E-2</v>
      </c>
      <c r="K18" s="70">
        <f>'a19'!G19</f>
        <v>109.44780193093442</v>
      </c>
      <c r="L18" s="70">
        <f>'a23'!C16</f>
        <v>42.014082438758599</v>
      </c>
      <c r="M18" s="70">
        <f t="shared" si="5"/>
        <v>0.45983489730672006</v>
      </c>
      <c r="N18" s="96">
        <f t="shared" si="6"/>
        <v>0.53807906898898383</v>
      </c>
      <c r="O18" s="96">
        <f t="shared" si="7"/>
        <v>0.18226651240059111</v>
      </c>
      <c r="P18" s="70">
        <f>a20A!D17</f>
        <v>16.5</v>
      </c>
      <c r="Q18" s="70">
        <f t="shared" si="8"/>
        <v>0.26796407185628729</v>
      </c>
      <c r="R18" s="70">
        <f>'a19'!J19</f>
        <v>115.50626323930759</v>
      </c>
      <c r="S18" s="70">
        <f>'a23'!D16</f>
        <v>48.344194934451643</v>
      </c>
      <c r="T18" s="70">
        <f t="shared" si="9"/>
        <v>0.55840573061911714</v>
      </c>
      <c r="U18" s="96">
        <f t="shared" si="10"/>
        <v>0.66417329669658043</v>
      </c>
      <c r="V18" s="96">
        <f t="shared" si="11"/>
        <v>0.34720591682434593</v>
      </c>
      <c r="W18" s="70">
        <f>a20A!E17</f>
        <v>13.5</v>
      </c>
      <c r="X18" s="70">
        <f t="shared" si="12"/>
        <v>0.41766467065868251</v>
      </c>
      <c r="Y18" s="70">
        <f>'a19'!M19</f>
        <v>86.933981451550849</v>
      </c>
      <c r="Z18" s="70">
        <f>'a23'!E16</f>
        <v>44.025022595608682</v>
      </c>
      <c r="AA18" s="70">
        <f t="shared" si="13"/>
        <v>0.3827270497730752</v>
      </c>
      <c r="AB18" s="96">
        <f t="shared" si="14"/>
        <v>0.43944081913128263</v>
      </c>
      <c r="AC18" s="96">
        <f t="shared" si="15"/>
        <v>0.42201990035320258</v>
      </c>
      <c r="AD18" s="70">
        <f>a20A!F17</f>
        <v>12.5</v>
      </c>
      <c r="AE18" s="70">
        <f t="shared" si="16"/>
        <v>0.4675648702594809</v>
      </c>
      <c r="AF18" s="70">
        <f>'a19'!P19</f>
        <v>126.08012774713863</v>
      </c>
      <c r="AG18" s="70">
        <f>'a23'!F16</f>
        <v>47.353878386282034</v>
      </c>
      <c r="AH18" s="70">
        <f t="shared" si="17"/>
        <v>0.59703830362649057</v>
      </c>
      <c r="AI18" s="96">
        <f t="shared" si="18"/>
        <v>0.71359303166304366</v>
      </c>
      <c r="AJ18" s="96">
        <f t="shared" si="19"/>
        <v>0.51677050254019341</v>
      </c>
      <c r="AK18" s="70">
        <f>a20A!G17</f>
        <v>12.3</v>
      </c>
      <c r="AL18" s="70">
        <f t="shared" si="20"/>
        <v>0.47754491017964057</v>
      </c>
      <c r="AM18" s="70">
        <f>'a19'!S19</f>
        <v>72.335538104550849</v>
      </c>
      <c r="AN18" s="70">
        <f>'a23'!G16</f>
        <v>43.245465974637305</v>
      </c>
      <c r="AO18" s="70">
        <f t="shared" si="21"/>
        <v>0.31281840518574339</v>
      </c>
      <c r="AP18" s="96">
        <f t="shared" si="22"/>
        <v>0.35001196626374992</v>
      </c>
      <c r="AQ18" s="96">
        <f t="shared" si="23"/>
        <v>0.45203832139646244</v>
      </c>
      <c r="AR18" s="70">
        <f>a20A!H17</f>
        <v>9.6</v>
      </c>
      <c r="AS18" s="70">
        <f t="shared" si="24"/>
        <v>0.61227544910179632</v>
      </c>
      <c r="AT18" s="70">
        <f>'a19'!V19</f>
        <v>45.799548813892109</v>
      </c>
      <c r="AU18" s="70">
        <f>'a23'!H16</f>
        <v>42.168820301810975</v>
      </c>
      <c r="AV18" s="70">
        <f t="shared" si="25"/>
        <v>0.19313129438370363</v>
      </c>
      <c r="AW18" s="96">
        <f t="shared" si="26"/>
        <v>0.19690527845370934</v>
      </c>
      <c r="AX18" s="96">
        <f t="shared" si="27"/>
        <v>0.52920141497217899</v>
      </c>
      <c r="AY18" s="70">
        <f>a20A!I17</f>
        <v>8.8000000000000007</v>
      </c>
      <c r="AZ18" s="70">
        <f t="shared" si="28"/>
        <v>0.65219560878243499</v>
      </c>
      <c r="BA18" s="70">
        <f>'a19'!Y19</f>
        <v>53.258368835268591</v>
      </c>
      <c r="BB18" s="70">
        <f>'a23'!I16</f>
        <v>45.201501279797903</v>
      </c>
      <c r="BC18" s="70">
        <f t="shared" si="29"/>
        <v>0.24073582270673419</v>
      </c>
      <c r="BD18" s="96">
        <f t="shared" si="30"/>
        <v>0.25780215872307805</v>
      </c>
      <c r="BE18" s="96">
        <f t="shared" si="31"/>
        <v>0.57331691877056357</v>
      </c>
      <c r="BF18" s="70">
        <f>a20A!J17</f>
        <v>6.9</v>
      </c>
      <c r="BG18" s="70">
        <f t="shared" si="32"/>
        <v>0.74700598802395202</v>
      </c>
      <c r="BH18" s="70">
        <f>'a19'!AB19</f>
        <v>62.281278880603836</v>
      </c>
      <c r="BI18" s="70">
        <f>'a23'!J16</f>
        <v>44.690790393286214</v>
      </c>
      <c r="BJ18" s="70">
        <f t="shared" si="33"/>
        <v>0.27833995798788697</v>
      </c>
      <c r="BK18" s="96">
        <f t="shared" si="34"/>
        <v>0.30590629092475424</v>
      </c>
      <c r="BL18" s="96">
        <f t="shared" si="35"/>
        <v>0.65878604860411238</v>
      </c>
      <c r="BM18" s="70">
        <f>a20A!K17</f>
        <v>8.8000000000000007</v>
      </c>
      <c r="BN18" s="70">
        <f t="shared" si="36"/>
        <v>0.65219560878243499</v>
      </c>
      <c r="BO18" s="70">
        <f>'a19'!AE19</f>
        <v>58.185524569204034</v>
      </c>
      <c r="BP18" s="70">
        <f>'a23'!K16</f>
        <v>45.597784805017483</v>
      </c>
      <c r="BQ18" s="70">
        <f t="shared" si="37"/>
        <v>0.26531310280736231</v>
      </c>
      <c r="BR18" s="96">
        <f t="shared" si="38"/>
        <v>0.28924201825657975</v>
      </c>
      <c r="BS18" s="96">
        <f t="shared" si="39"/>
        <v>0.57960489067726395</v>
      </c>
      <c r="BT18" s="70">
        <f>a20A!L17</f>
        <v>9.1</v>
      </c>
      <c r="BU18" s="70">
        <f t="shared" si="40"/>
        <v>0.63722554890219552</v>
      </c>
      <c r="BV18" s="70">
        <f>'a19'!AH19</f>
        <v>57.439459354094879</v>
      </c>
      <c r="BW18" s="70">
        <f>'a23'!L16</f>
        <v>44.005570707950362</v>
      </c>
      <c r="BX18" s="70">
        <f t="shared" si="41"/>
        <v>0.2527656190033063</v>
      </c>
      <c r="BY18" s="96">
        <f t="shared" si="42"/>
        <v>0.27319096921115155</v>
      </c>
      <c r="BZ18" s="96">
        <f t="shared" si="43"/>
        <v>0.56441863296398675</v>
      </c>
    </row>
    <row r="19" spans="1:78">
      <c r="A19" s="1">
        <v>1995</v>
      </c>
      <c r="B19" s="70">
        <f>a20A!B18</f>
        <v>9.5</v>
      </c>
      <c r="C19" s="70">
        <f t="shared" si="0"/>
        <v>0.61726546906187618</v>
      </c>
      <c r="D19" s="70">
        <f>'a19'!D20</f>
        <v>56.467459207659793</v>
      </c>
      <c r="E19" s="70">
        <f>'a23'!B17</f>
        <v>42.496728786490415</v>
      </c>
      <c r="F19" s="70">
        <f t="shared" si="1"/>
        <v>0.23996822992101294</v>
      </c>
      <c r="G19" s="96">
        <f t="shared" si="2"/>
        <v>0.25682023520415337</v>
      </c>
      <c r="H19" s="96">
        <f t="shared" si="3"/>
        <v>0.54517642229033159</v>
      </c>
      <c r="I19" s="70">
        <f>a20A!C18</f>
        <v>18</v>
      </c>
      <c r="J19" s="70">
        <f t="shared" si="4"/>
        <v>0.19311377245508971</v>
      </c>
      <c r="K19" s="70">
        <f>'a19'!G20</f>
        <v>95.61349326199543</v>
      </c>
      <c r="L19" s="70">
        <f>'a23'!C17</f>
        <v>43.718621821817493</v>
      </c>
      <c r="M19" s="70">
        <f t="shared" si="5"/>
        <v>0.41800901529840728</v>
      </c>
      <c r="N19" s="96">
        <f t="shared" si="6"/>
        <v>0.48457437482339288</v>
      </c>
      <c r="O19" s="96">
        <f t="shared" si="7"/>
        <v>0.25140589292875037</v>
      </c>
      <c r="P19" s="70">
        <f>a20A!D18</f>
        <v>14.8</v>
      </c>
      <c r="Q19" s="70">
        <f t="shared" si="8"/>
        <v>0.35279441117764454</v>
      </c>
      <c r="R19" s="70">
        <f>'a19'!J20</f>
        <v>109.78170126539044</v>
      </c>
      <c r="S19" s="70">
        <f>'a23'!D17</f>
        <v>47.21804614158394</v>
      </c>
      <c r="T19" s="70">
        <f t="shared" si="9"/>
        <v>0.51836774358507898</v>
      </c>
      <c r="U19" s="96">
        <f t="shared" si="10"/>
        <v>0.61295572163536949</v>
      </c>
      <c r="V19" s="96">
        <f t="shared" si="11"/>
        <v>0.40482667326918953</v>
      </c>
      <c r="W19" s="70">
        <f>a20A!E18</f>
        <v>12.2</v>
      </c>
      <c r="X19" s="70">
        <f t="shared" si="12"/>
        <v>0.48253493013972049</v>
      </c>
      <c r="Y19" s="70">
        <f>'a19'!M20</f>
        <v>76.765390785102667</v>
      </c>
      <c r="Z19" s="70">
        <f>'a23'!E17</f>
        <v>44.291394835745066</v>
      </c>
      <c r="AA19" s="70">
        <f t="shared" si="13"/>
        <v>0.34000462329832482</v>
      </c>
      <c r="AB19" s="96">
        <f t="shared" si="14"/>
        <v>0.3847892432938822</v>
      </c>
      <c r="AC19" s="96">
        <f t="shared" si="15"/>
        <v>0.46298579277055285</v>
      </c>
      <c r="AD19" s="70">
        <f>a20A!F18</f>
        <v>11.4</v>
      </c>
      <c r="AE19" s="70">
        <f t="shared" si="16"/>
        <v>0.52245508982035915</v>
      </c>
      <c r="AF19" s="70">
        <f>'a19'!P20</f>
        <v>113.92127835255415</v>
      </c>
      <c r="AG19" s="70">
        <f>'a23'!F17</f>
        <v>46.497299861357106</v>
      </c>
      <c r="AH19" s="70">
        <f t="shared" si="17"/>
        <v>0.52970318401478411</v>
      </c>
      <c r="AI19" s="96">
        <f t="shared" si="18"/>
        <v>0.6274562950674637</v>
      </c>
      <c r="AJ19" s="96">
        <f t="shared" si="19"/>
        <v>0.54345533086978015</v>
      </c>
      <c r="AK19" s="70">
        <f>a20A!G18</f>
        <v>11.5</v>
      </c>
      <c r="AL19" s="70">
        <f t="shared" si="20"/>
        <v>0.51746506986027929</v>
      </c>
      <c r="AM19" s="70">
        <f>'a19'!S20</f>
        <v>65.731176271008962</v>
      </c>
      <c r="AN19" s="70">
        <f>'a23'!G17</f>
        <v>42.974094454329382</v>
      </c>
      <c r="AO19" s="70">
        <f t="shared" si="21"/>
        <v>0.28247377776645133</v>
      </c>
      <c r="AP19" s="96">
        <f t="shared" si="22"/>
        <v>0.31119437457936305</v>
      </c>
      <c r="AQ19" s="96">
        <f t="shared" si="23"/>
        <v>0.47621093080409604</v>
      </c>
      <c r="AR19" s="70">
        <f>a20A!H18</f>
        <v>8.6999999999999993</v>
      </c>
      <c r="AS19" s="70">
        <f t="shared" si="24"/>
        <v>0.65718562874251496</v>
      </c>
      <c r="AT19" s="70">
        <f>'a19'!V20</f>
        <v>39.654089001066609</v>
      </c>
      <c r="AU19" s="70">
        <f>'a23'!H17</f>
        <v>41.84881266483886</v>
      </c>
      <c r="AV19" s="70">
        <f t="shared" si="25"/>
        <v>0.16594765420004837</v>
      </c>
      <c r="AW19" s="96">
        <f t="shared" si="26"/>
        <v>0.16213129917349056</v>
      </c>
      <c r="AX19" s="96">
        <f t="shared" si="27"/>
        <v>0.55817476282871015</v>
      </c>
      <c r="AY19" s="70">
        <f>a20A!I18</f>
        <v>7.3</v>
      </c>
      <c r="AZ19" s="70">
        <f t="shared" si="28"/>
        <v>0.72704590818363257</v>
      </c>
      <c r="BA19" s="70">
        <f>'a19'!Y20</f>
        <v>53.662062647545902</v>
      </c>
      <c r="BB19" s="70">
        <f>'a23'!I17</f>
        <v>45.118722214756971</v>
      </c>
      <c r="BC19" s="70">
        <f t="shared" si="29"/>
        <v>0.24211636980655094</v>
      </c>
      <c r="BD19" s="96">
        <f t="shared" si="30"/>
        <v>0.25956818843506846</v>
      </c>
      <c r="BE19" s="96">
        <f t="shared" si="31"/>
        <v>0.63355036423391986</v>
      </c>
      <c r="BF19" s="70">
        <f>a20A!J18</f>
        <v>6.7</v>
      </c>
      <c r="BG19" s="70">
        <f t="shared" si="32"/>
        <v>0.75698602794411174</v>
      </c>
      <c r="BH19" s="70">
        <f>'a19'!AB20</f>
        <v>50.827075701780309</v>
      </c>
      <c r="BI19" s="70">
        <f>'a23'!J17</f>
        <v>46.207396758680339</v>
      </c>
      <c r="BJ19" s="70">
        <f t="shared" si="33"/>
        <v>0.23485868530356438</v>
      </c>
      <c r="BK19" s="96">
        <f t="shared" si="34"/>
        <v>0.25028398040317412</v>
      </c>
      <c r="BL19" s="96">
        <f t="shared" si="35"/>
        <v>0.65564561843592428</v>
      </c>
      <c r="BM19" s="70">
        <f>a20A!K18</f>
        <v>7.8</v>
      </c>
      <c r="BN19" s="70">
        <f t="shared" si="36"/>
        <v>0.70209580838323338</v>
      </c>
      <c r="BO19" s="70">
        <f>'a19'!AE20</f>
        <v>52.880201862917275</v>
      </c>
      <c r="BP19" s="70">
        <f>'a23'!K17</f>
        <v>46.158648906978165</v>
      </c>
      <c r="BQ19" s="70">
        <f t="shared" si="37"/>
        <v>0.24408786719205314</v>
      </c>
      <c r="BR19" s="96">
        <f t="shared" si="38"/>
        <v>0.26209017624727038</v>
      </c>
      <c r="BS19" s="96">
        <f t="shared" si="39"/>
        <v>0.61409468195604078</v>
      </c>
      <c r="BT19" s="70">
        <f>a20A!L18</f>
        <v>8.5</v>
      </c>
      <c r="BU19" s="70">
        <f t="shared" si="40"/>
        <v>0.66716566866267457</v>
      </c>
      <c r="BV19" s="70">
        <f>'a19'!AH20</f>
        <v>51.244108082462134</v>
      </c>
      <c r="BW19" s="70">
        <f>'a23'!L17</f>
        <v>43.161383284164664</v>
      </c>
      <c r="BX19" s="70">
        <f t="shared" si="41"/>
        <v>0.22117665900023084</v>
      </c>
      <c r="BY19" s="96">
        <f t="shared" si="42"/>
        <v>0.2327815967647385</v>
      </c>
      <c r="BZ19" s="96">
        <f t="shared" si="43"/>
        <v>0.58028885428308741</v>
      </c>
    </row>
    <row r="20" spans="1:78">
      <c r="A20" s="1">
        <v>1996</v>
      </c>
      <c r="B20" s="70">
        <f>a20A!B19</f>
        <v>9.6</v>
      </c>
      <c r="C20" s="70">
        <f t="shared" si="0"/>
        <v>0.61227544910179632</v>
      </c>
      <c r="D20" s="70">
        <f>'a19'!D21</f>
        <v>52.890308100258814</v>
      </c>
      <c r="E20" s="70">
        <f>'a23'!B18</f>
        <v>42.02761540575726</v>
      </c>
      <c r="F20" s="70">
        <f t="shared" si="1"/>
        <v>0.22228535275296854</v>
      </c>
      <c r="G20" s="96">
        <f t="shared" si="2"/>
        <v>0.23419986500715698</v>
      </c>
      <c r="H20" s="96">
        <f t="shared" si="3"/>
        <v>0.53666033228286847</v>
      </c>
      <c r="I20" s="70">
        <f>a20A!C19</f>
        <v>18.899999999999999</v>
      </c>
      <c r="J20" s="70">
        <f t="shared" si="4"/>
        <v>0.1482035928143712</v>
      </c>
      <c r="K20" s="70">
        <f>'a19'!G21</f>
        <v>87.357812207667735</v>
      </c>
      <c r="L20" s="70">
        <f>'a23'!C18</f>
        <v>45.030594155915608</v>
      </c>
      <c r="M20" s="70">
        <f t="shared" si="5"/>
        <v>0.3933774187872176</v>
      </c>
      <c r="N20" s="96">
        <f t="shared" si="6"/>
        <v>0.45306503240523394</v>
      </c>
      <c r="O20" s="96">
        <f t="shared" si="7"/>
        <v>0.20917588073254378</v>
      </c>
      <c r="P20" s="70">
        <f>a20A!D19</f>
        <v>14.6</v>
      </c>
      <c r="Q20" s="70">
        <f t="shared" si="8"/>
        <v>0.36277445109780432</v>
      </c>
      <c r="R20" s="70">
        <f>'a19'!J21</f>
        <v>98.290930512797686</v>
      </c>
      <c r="S20" s="70">
        <f>'a23'!D18</f>
        <v>45.518313911916998</v>
      </c>
      <c r="T20" s="70">
        <f t="shared" si="9"/>
        <v>0.44740374297759461</v>
      </c>
      <c r="U20" s="96">
        <f t="shared" si="10"/>
        <v>0.52217683146120319</v>
      </c>
      <c r="V20" s="96">
        <f t="shared" si="11"/>
        <v>0.39465492717048412</v>
      </c>
      <c r="W20" s="70">
        <f>a20A!E19</f>
        <v>12.4</v>
      </c>
      <c r="X20" s="70">
        <f t="shared" si="12"/>
        <v>0.47255489021956076</v>
      </c>
      <c r="Y20" s="70">
        <f>'a19'!M21</f>
        <v>70.08498360259486</v>
      </c>
      <c r="Z20" s="70">
        <f>'a23'!E18</f>
        <v>44.297078990298786</v>
      </c>
      <c r="AA20" s="70">
        <f t="shared" si="13"/>
        <v>0.31045600546779395</v>
      </c>
      <c r="AB20" s="96">
        <f t="shared" si="14"/>
        <v>0.34698992659987288</v>
      </c>
      <c r="AC20" s="96">
        <f t="shared" si="15"/>
        <v>0.44744189749562324</v>
      </c>
      <c r="AD20" s="70">
        <f>a20A!F19</f>
        <v>11.6</v>
      </c>
      <c r="AE20" s="70">
        <f t="shared" si="16"/>
        <v>0.51247504990019954</v>
      </c>
      <c r="AF20" s="70">
        <f>'a19'!P21</f>
        <v>105.307773780199</v>
      </c>
      <c r="AG20" s="70">
        <f>'a23'!F18</f>
        <v>47.041777713860036</v>
      </c>
      <c r="AH20" s="70">
        <f t="shared" si="17"/>
        <v>0.49538648857095796</v>
      </c>
      <c r="AI20" s="96">
        <f t="shared" si="18"/>
        <v>0.58355753653965248</v>
      </c>
      <c r="AJ20" s="96">
        <f t="shared" si="19"/>
        <v>0.5266915472280902</v>
      </c>
      <c r="AK20" s="70">
        <f>a20A!G19</f>
        <v>11.8</v>
      </c>
      <c r="AL20" s="70">
        <f t="shared" si="20"/>
        <v>0.50249500998003982</v>
      </c>
      <c r="AM20" s="70">
        <f>'a19'!S21</f>
        <v>61.577845265199706</v>
      </c>
      <c r="AN20" s="70">
        <f>'a23'!G18</f>
        <v>42.787299938306511</v>
      </c>
      <c r="AO20" s="70">
        <f t="shared" si="21"/>
        <v>0.26347497349167276</v>
      </c>
      <c r="AP20" s="96">
        <f t="shared" si="22"/>
        <v>0.28689063815051935</v>
      </c>
      <c r="AQ20" s="96">
        <f t="shared" si="23"/>
        <v>0.45937413561413576</v>
      </c>
      <c r="AR20" s="70">
        <f>a20A!H19</f>
        <v>9</v>
      </c>
      <c r="AS20" s="70">
        <f t="shared" si="24"/>
        <v>0.64221556886227538</v>
      </c>
      <c r="AT20" s="70">
        <f>'a19'!V21</f>
        <v>37.580176278548436</v>
      </c>
      <c r="AU20" s="70">
        <f>'a23'!H18</f>
        <v>41.067082580968126</v>
      </c>
      <c r="AV20" s="70">
        <f t="shared" si="25"/>
        <v>0.15433082026384878</v>
      </c>
      <c r="AW20" s="96">
        <f t="shared" si="26"/>
        <v>0.14727076026590019</v>
      </c>
      <c r="AX20" s="96">
        <f t="shared" si="27"/>
        <v>0.54322660714300031</v>
      </c>
      <c r="AY20" s="70">
        <f>a20A!I19</f>
        <v>7.2</v>
      </c>
      <c r="AZ20" s="70">
        <f t="shared" si="28"/>
        <v>0.73203592814371254</v>
      </c>
      <c r="BA20" s="70">
        <f>'a19'!Y21</f>
        <v>48.417916035375789</v>
      </c>
      <c r="BB20" s="70">
        <f>'a23'!I18</f>
        <v>44.939901266088469</v>
      </c>
      <c r="BC20" s="70">
        <f t="shared" si="29"/>
        <v>0.21758963661395497</v>
      </c>
      <c r="BD20" s="96">
        <f t="shared" si="30"/>
        <v>0.22819298974613036</v>
      </c>
      <c r="BE20" s="96">
        <f t="shared" si="31"/>
        <v>0.63126734046419619</v>
      </c>
      <c r="BF20" s="70">
        <f>a20A!J19</f>
        <v>6.6</v>
      </c>
      <c r="BG20" s="70">
        <f t="shared" si="32"/>
        <v>0.76197604790419149</v>
      </c>
      <c r="BH20" s="70">
        <f>'a19'!AB21</f>
        <v>49.029376773130778</v>
      </c>
      <c r="BI20" s="70">
        <f>'a23'!J18</f>
        <v>46.64590776395054</v>
      </c>
      <c r="BJ20" s="70">
        <f t="shared" si="33"/>
        <v>0.22870197866834374</v>
      </c>
      <c r="BK20" s="96">
        <f t="shared" si="34"/>
        <v>0.24240817026438788</v>
      </c>
      <c r="BL20" s="96">
        <f t="shared" si="35"/>
        <v>0.65806247237623072</v>
      </c>
      <c r="BM20" s="70">
        <f>a20A!K19</f>
        <v>6.9</v>
      </c>
      <c r="BN20" s="70">
        <f t="shared" si="36"/>
        <v>0.74700598802395202</v>
      </c>
      <c r="BO20" s="70">
        <f>'a19'!AE21</f>
        <v>51.384759604222857</v>
      </c>
      <c r="BP20" s="70">
        <f>'a23'!K18</f>
        <v>44.125747468731937</v>
      </c>
      <c r="BQ20" s="70">
        <f t="shared" si="37"/>
        <v>0.22673909260374359</v>
      </c>
      <c r="BR20" s="96">
        <f t="shared" si="38"/>
        <v>0.23989719826510145</v>
      </c>
      <c r="BS20" s="96">
        <f t="shared" si="39"/>
        <v>0.64558423007218191</v>
      </c>
      <c r="BT20" s="70">
        <f>a20A!L19</f>
        <v>8.6999999999999993</v>
      </c>
      <c r="BU20" s="70">
        <f t="shared" si="40"/>
        <v>0.65718562874251496</v>
      </c>
      <c r="BV20" s="70">
        <f>'a19'!AH21</f>
        <v>47.644507945740109</v>
      </c>
      <c r="BW20" s="70">
        <f>'a23'!L18</f>
        <v>42.977848548005596</v>
      </c>
      <c r="BX20" s="70">
        <f t="shared" si="41"/>
        <v>0.20476584466362677</v>
      </c>
      <c r="BY20" s="96">
        <f t="shared" si="42"/>
        <v>0.21178848054273544</v>
      </c>
      <c r="BZ20" s="96">
        <f t="shared" si="43"/>
        <v>0.56810619910255911</v>
      </c>
    </row>
    <row r="21" spans="1:78">
      <c r="A21" s="1">
        <v>1997</v>
      </c>
      <c r="B21" s="70">
        <f>a20A!B20</f>
        <v>9.1</v>
      </c>
      <c r="C21" s="70">
        <f t="shared" si="0"/>
        <v>0.63722554890219552</v>
      </c>
      <c r="D21" s="70">
        <f>'a19'!D22</f>
        <v>47.111993587875254</v>
      </c>
      <c r="E21" s="70">
        <f>'a23'!B19</f>
        <v>40.285974639451915</v>
      </c>
      <c r="F21" s="70">
        <f t="shared" si="1"/>
        <v>0.18979525788951637</v>
      </c>
      <c r="G21" s="96">
        <f t="shared" si="2"/>
        <v>0.19263773874441492</v>
      </c>
      <c r="H21" s="96">
        <f t="shared" si="3"/>
        <v>0.54830798687063942</v>
      </c>
      <c r="I21" s="70">
        <f>a20A!C20</f>
        <v>18.100000000000001</v>
      </c>
      <c r="J21" s="70">
        <f t="shared" si="4"/>
        <v>0.18812375249500979</v>
      </c>
      <c r="K21" s="70">
        <f>'a19'!G22</f>
        <v>83.70436507936509</v>
      </c>
      <c r="L21" s="70">
        <f>'a23'!C19</f>
        <v>44.832533090257371</v>
      </c>
      <c r="M21" s="70">
        <f t="shared" si="5"/>
        <v>0.37526787172196191</v>
      </c>
      <c r="N21" s="96">
        <f t="shared" si="6"/>
        <v>0.4298988556104133</v>
      </c>
      <c r="O21" s="96">
        <f t="shared" si="7"/>
        <v>0.23647877311809051</v>
      </c>
      <c r="P21" s="70">
        <f>a20A!D20</f>
        <v>15.3</v>
      </c>
      <c r="Q21" s="70">
        <f t="shared" si="8"/>
        <v>0.32784431137724535</v>
      </c>
      <c r="R21" s="70">
        <f>'a19'!J22</f>
        <v>92.665094339622641</v>
      </c>
      <c r="S21" s="70">
        <f>'a23'!D19</f>
        <v>46.870517122203104</v>
      </c>
      <c r="T21" s="70">
        <f t="shared" si="9"/>
        <v>0.43432608908758491</v>
      </c>
      <c r="U21" s="96">
        <f t="shared" si="10"/>
        <v>0.50544757583787037</v>
      </c>
      <c r="V21" s="96">
        <f t="shared" si="11"/>
        <v>0.36336496426937037</v>
      </c>
      <c r="W21" s="70">
        <f>a20A!E20</f>
        <v>12.1</v>
      </c>
      <c r="X21" s="70">
        <f t="shared" si="12"/>
        <v>0.48752495009980029</v>
      </c>
      <c r="Y21" s="70">
        <f>'a19'!M22</f>
        <v>63.197084917617232</v>
      </c>
      <c r="Z21" s="70">
        <f>'a23'!E19</f>
        <v>42.385317858999109</v>
      </c>
      <c r="AA21" s="70">
        <f t="shared" si="13"/>
        <v>0.26786285319953651</v>
      </c>
      <c r="AB21" s="96">
        <f t="shared" si="14"/>
        <v>0.29250372149824155</v>
      </c>
      <c r="AC21" s="96">
        <f t="shared" si="15"/>
        <v>0.44852070437948854</v>
      </c>
      <c r="AD21" s="70">
        <f>a20A!F20</f>
        <v>12.6</v>
      </c>
      <c r="AE21" s="70">
        <f t="shared" si="16"/>
        <v>0.4625748502994011</v>
      </c>
      <c r="AF21" s="70">
        <f>'a19'!P22</f>
        <v>86.121651785714292</v>
      </c>
      <c r="AG21" s="70">
        <f>'a23'!F19</f>
        <v>44.175399121638151</v>
      </c>
      <c r="AH21" s="70">
        <f t="shared" si="17"/>
        <v>0.38044583406486698</v>
      </c>
      <c r="AI21" s="96">
        <f t="shared" si="18"/>
        <v>0.43652263204393882</v>
      </c>
      <c r="AJ21" s="96">
        <f t="shared" si="19"/>
        <v>0.45736440664830869</v>
      </c>
      <c r="AK21" s="70">
        <f>a20A!G20</f>
        <v>11.4</v>
      </c>
      <c r="AL21" s="70">
        <f t="shared" si="20"/>
        <v>0.52245508982035915</v>
      </c>
      <c r="AM21" s="70">
        <f>'a19'!S22</f>
        <v>55.019356153219228</v>
      </c>
      <c r="AN21" s="70">
        <f>'a23'!G19</f>
        <v>40.725007290341274</v>
      </c>
      <c r="AO21" s="70">
        <f t="shared" si="21"/>
        <v>0.22406636804497362</v>
      </c>
      <c r="AP21" s="96">
        <f t="shared" si="22"/>
        <v>0.23647818345323382</v>
      </c>
      <c r="AQ21" s="96">
        <f t="shared" si="23"/>
        <v>0.4652597085469341</v>
      </c>
      <c r="AR21" s="70">
        <f>a20A!H20</f>
        <v>8.4</v>
      </c>
      <c r="AS21" s="70">
        <f t="shared" si="24"/>
        <v>0.67215568862275432</v>
      </c>
      <c r="AT21" s="70">
        <f>'a19'!V22</f>
        <v>33.2842329350364</v>
      </c>
      <c r="AU21" s="70">
        <f>'a23'!H19</f>
        <v>39.830931042722121</v>
      </c>
      <c r="AV21" s="70">
        <f t="shared" si="25"/>
        <v>0.13257419868453352</v>
      </c>
      <c r="AW21" s="96">
        <f t="shared" si="26"/>
        <v>0.11943915629765864</v>
      </c>
      <c r="AX21" s="96">
        <f t="shared" si="27"/>
        <v>0.56161238215773523</v>
      </c>
      <c r="AY21" s="70">
        <f>a20A!I20</f>
        <v>6.5</v>
      </c>
      <c r="AZ21" s="70">
        <f t="shared" si="28"/>
        <v>0.76696606786427135</v>
      </c>
      <c r="BA21" s="70">
        <f>'a19'!Y22</f>
        <v>44.787087912087912</v>
      </c>
      <c r="BB21" s="70">
        <f>'a23'!I19</f>
        <v>43.599700171423947</v>
      </c>
      <c r="BC21" s="70">
        <f t="shared" si="29"/>
        <v>0.19527036045182389</v>
      </c>
      <c r="BD21" s="96">
        <f t="shared" si="30"/>
        <v>0.19964162423482212</v>
      </c>
      <c r="BE21" s="96">
        <f t="shared" si="31"/>
        <v>0.65350117913838157</v>
      </c>
      <c r="BF21" s="70">
        <f>a20A!J20</f>
        <v>5.9</v>
      </c>
      <c r="BG21" s="70">
        <f t="shared" si="32"/>
        <v>0.79690618762475041</v>
      </c>
      <c r="BH21" s="70">
        <f>'a19'!AB22</f>
        <v>41.698059360730596</v>
      </c>
      <c r="BI21" s="70">
        <f>'a23'!J19</f>
        <v>44.842423782921955</v>
      </c>
      <c r="BJ21" s="70">
        <f t="shared" si="33"/>
        <v>0.18698420487793171</v>
      </c>
      <c r="BK21" s="96">
        <f t="shared" si="34"/>
        <v>0.18904177078280182</v>
      </c>
      <c r="BL21" s="96">
        <f t="shared" si="35"/>
        <v>0.67533330425636073</v>
      </c>
      <c r="BM21" s="70">
        <f>a20A!K20</f>
        <v>5.9</v>
      </c>
      <c r="BN21" s="70">
        <f t="shared" si="36"/>
        <v>0.79690618762475041</v>
      </c>
      <c r="BO21" s="70">
        <f>'a19'!AE22</f>
        <v>40.462246777163905</v>
      </c>
      <c r="BP21" s="70">
        <f>'a23'!K19</f>
        <v>41.581284370357821</v>
      </c>
      <c r="BQ21" s="70">
        <f t="shared" si="37"/>
        <v>0.16824721895048467</v>
      </c>
      <c r="BR21" s="96">
        <f t="shared" si="38"/>
        <v>0.16507295880571576</v>
      </c>
      <c r="BS21" s="96">
        <f t="shared" si="39"/>
        <v>0.67053954186094356</v>
      </c>
      <c r="BT21" s="70">
        <f>a20A!L20</f>
        <v>8.5</v>
      </c>
      <c r="BU21" s="70">
        <f t="shared" si="40"/>
        <v>0.66716566866267457</v>
      </c>
      <c r="BV21" s="70">
        <f>'a19'!AH22</f>
        <v>41.779751504562221</v>
      </c>
      <c r="BW21" s="70">
        <f>'a23'!L19</f>
        <v>41.72028678954284</v>
      </c>
      <c r="BX21" s="70">
        <f t="shared" si="41"/>
        <v>0.17430632147661698</v>
      </c>
      <c r="BY21" s="96">
        <f t="shared" si="42"/>
        <v>0.17282391137413353</v>
      </c>
      <c r="BZ21" s="96">
        <f t="shared" si="43"/>
        <v>0.56829731720496646</v>
      </c>
    </row>
    <row r="22" spans="1:78">
      <c r="A22" s="1">
        <v>1998</v>
      </c>
      <c r="B22" s="70">
        <f>a20A!B21</f>
        <v>8.3000000000000007</v>
      </c>
      <c r="C22" s="70">
        <f t="shared" si="0"/>
        <v>0.67714570858283418</v>
      </c>
      <c r="D22" s="70">
        <f>'a19'!D23</f>
        <v>48.419966345901038</v>
      </c>
      <c r="E22" s="70">
        <f>'a23'!B20</f>
        <v>40.481495112123724</v>
      </c>
      <c r="F22" s="70">
        <f t="shared" si="1"/>
        <v>0.1960112630960788</v>
      </c>
      <c r="G22" s="96">
        <f t="shared" si="2"/>
        <v>0.20058940507013023</v>
      </c>
      <c r="H22" s="96">
        <f t="shared" si="3"/>
        <v>0.58183444788029337</v>
      </c>
      <c r="I22" s="70">
        <f>a20A!C21</f>
        <v>17.600000000000001</v>
      </c>
      <c r="J22" s="70">
        <f t="shared" si="4"/>
        <v>0.21307385229540898</v>
      </c>
      <c r="K22" s="70">
        <f>'a19'!G23</f>
        <v>86.489959839357439</v>
      </c>
      <c r="L22" s="70">
        <f>'a23'!C20</f>
        <v>43.101065573125929</v>
      </c>
      <c r="M22" s="70">
        <f t="shared" si="5"/>
        <v>0.37278094304531734</v>
      </c>
      <c r="N22" s="96">
        <f t="shared" si="6"/>
        <v>0.42671751544814102</v>
      </c>
      <c r="O22" s="96">
        <f t="shared" si="7"/>
        <v>0.25580258492595542</v>
      </c>
      <c r="P22" s="70">
        <f>a20A!D21</f>
        <v>13.9</v>
      </c>
      <c r="Q22" s="70">
        <f t="shared" si="8"/>
        <v>0.39770459081836312</v>
      </c>
      <c r="R22" s="70">
        <f>'a19'!J23</f>
        <v>102.69965277777777</v>
      </c>
      <c r="S22" s="70">
        <f>'a23'!D20</f>
        <v>45.001935166122237</v>
      </c>
      <c r="T22" s="70">
        <f t="shared" si="9"/>
        <v>0.46216831158888205</v>
      </c>
      <c r="U22" s="96">
        <f t="shared" si="10"/>
        <v>0.54106402977245005</v>
      </c>
      <c r="V22" s="96">
        <f t="shared" si="11"/>
        <v>0.42637647860918054</v>
      </c>
      <c r="W22" s="70">
        <f>a20A!E21</f>
        <v>10.5</v>
      </c>
      <c r="X22" s="70">
        <f t="shared" si="12"/>
        <v>0.56736526946107779</v>
      </c>
      <c r="Y22" s="70">
        <f>'a19'!M23</f>
        <v>69.795258620689651</v>
      </c>
      <c r="Z22" s="70">
        <f>'a23'!E20</f>
        <v>43.221328061001238</v>
      </c>
      <c r="AA22" s="70">
        <f t="shared" si="13"/>
        <v>0.3016643769947252</v>
      </c>
      <c r="AB22" s="96">
        <f t="shared" si="14"/>
        <v>0.33574345981704318</v>
      </c>
      <c r="AC22" s="96">
        <f t="shared" si="15"/>
        <v>0.52104090753227095</v>
      </c>
      <c r="AD22" s="70">
        <f>a20A!F21</f>
        <v>12.2</v>
      </c>
      <c r="AE22" s="70">
        <f t="shared" si="16"/>
        <v>0.48253493013972049</v>
      </c>
      <c r="AF22" s="70">
        <f>'a19'!P23</f>
        <v>90.07610350076105</v>
      </c>
      <c r="AG22" s="70">
        <f>'a23'!F20</f>
        <v>43.444309107542203</v>
      </c>
      <c r="AH22" s="70">
        <f t="shared" si="17"/>
        <v>0.39132940836900276</v>
      </c>
      <c r="AI22" s="96">
        <f t="shared" si="18"/>
        <v>0.45044516724488293</v>
      </c>
      <c r="AJ22" s="96">
        <f t="shared" si="19"/>
        <v>0.476116977560753</v>
      </c>
      <c r="AK22" s="70">
        <f>a20A!G21</f>
        <v>10.3</v>
      </c>
      <c r="AL22" s="70">
        <f t="shared" si="20"/>
        <v>0.5773453093812374</v>
      </c>
      <c r="AM22" s="70">
        <f>'a19'!S23</f>
        <v>57.053968677700645</v>
      </c>
      <c r="AN22" s="70">
        <f>'a23'!G20</f>
        <v>40.321097844286761</v>
      </c>
      <c r="AO22" s="70">
        <f t="shared" si="21"/>
        <v>0.23004786534584401</v>
      </c>
      <c r="AP22" s="96">
        <f t="shared" si="22"/>
        <v>0.2441298615140042</v>
      </c>
      <c r="AQ22" s="96">
        <f t="shared" si="23"/>
        <v>0.51070221980779085</v>
      </c>
      <c r="AR22" s="70">
        <f>a20A!H21</f>
        <v>7.2</v>
      </c>
      <c r="AS22" s="70">
        <f t="shared" si="24"/>
        <v>0.73203592814371254</v>
      </c>
      <c r="AT22" s="70">
        <f>'a19'!V23</f>
        <v>32.949506903353054</v>
      </c>
      <c r="AU22" s="70">
        <f>'a23'!H20</f>
        <v>40.294361316721918</v>
      </c>
      <c r="AV22" s="70">
        <f t="shared" si="25"/>
        <v>0.13276793363715311</v>
      </c>
      <c r="AW22" s="96">
        <f t="shared" si="26"/>
        <v>0.11968698680095888</v>
      </c>
      <c r="AX22" s="96">
        <f t="shared" si="27"/>
        <v>0.60956613987516184</v>
      </c>
      <c r="AY22" s="70">
        <f>a20A!I21</f>
        <v>5.5</v>
      </c>
      <c r="AZ22" s="70">
        <f t="shared" si="28"/>
        <v>0.81686626746506974</v>
      </c>
      <c r="BA22" s="70">
        <f>'a19'!Y23</f>
        <v>48.990947816826406</v>
      </c>
      <c r="BB22" s="70">
        <f>'a23'!I20</f>
        <v>45.063248276545778</v>
      </c>
      <c r="BC22" s="70">
        <f t="shared" si="29"/>
        <v>0.22076912447729469</v>
      </c>
      <c r="BD22" s="96">
        <f t="shared" si="30"/>
        <v>0.23226026860703733</v>
      </c>
      <c r="BE22" s="96">
        <f t="shared" si="31"/>
        <v>0.69994506769346332</v>
      </c>
      <c r="BF22" s="70">
        <f>a20A!J21</f>
        <v>5.8</v>
      </c>
      <c r="BG22" s="70">
        <f t="shared" si="32"/>
        <v>0.80189620758483016</v>
      </c>
      <c r="BH22" s="70">
        <f>'a19'!AB23</f>
        <v>45.158592848904277</v>
      </c>
      <c r="BI22" s="70">
        <f>'a23'!J20</f>
        <v>47.678410996621054</v>
      </c>
      <c r="BJ22" s="70">
        <f t="shared" si="33"/>
        <v>0.21530899498791306</v>
      </c>
      <c r="BK22" s="96">
        <f t="shared" si="34"/>
        <v>0.22527553703877473</v>
      </c>
      <c r="BL22" s="96">
        <f t="shared" si="35"/>
        <v>0.6865720734756191</v>
      </c>
      <c r="BM22" s="70">
        <f>a20A!K21</f>
        <v>5.6</v>
      </c>
      <c r="BN22" s="70">
        <f t="shared" si="36"/>
        <v>0.81187624750498988</v>
      </c>
      <c r="BO22" s="70">
        <f>'a19'!AE23</f>
        <v>41.418439716312058</v>
      </c>
      <c r="BP22" s="70">
        <f>'a23'!K20</f>
        <v>44.856194881499398</v>
      </c>
      <c r="BQ22" s="70">
        <f t="shared" si="37"/>
        <v>0.18578736036025284</v>
      </c>
      <c r="BR22" s="96">
        <f t="shared" si="38"/>
        <v>0.18751073791971851</v>
      </c>
      <c r="BS22" s="96">
        <f t="shared" si="39"/>
        <v>0.68700314558793563</v>
      </c>
      <c r="BT22" s="70">
        <f>a20A!L21</f>
        <v>8.8000000000000007</v>
      </c>
      <c r="BU22" s="70">
        <f t="shared" si="40"/>
        <v>0.65219560878243499</v>
      </c>
      <c r="BV22" s="70">
        <f>'a19'!AH23</f>
        <v>41.135352973874376</v>
      </c>
      <c r="BW22" s="70">
        <f>'a23'!L20</f>
        <v>42.853473133859431</v>
      </c>
      <c r="BX22" s="70">
        <f t="shared" si="41"/>
        <v>0.17627927435177504</v>
      </c>
      <c r="BY22" s="96">
        <f t="shared" si="42"/>
        <v>0.1753477610844032</v>
      </c>
      <c r="BZ22" s="96">
        <f t="shared" si="43"/>
        <v>0.5568260392428287</v>
      </c>
    </row>
    <row r="23" spans="1:78">
      <c r="A23" s="1">
        <v>1999</v>
      </c>
      <c r="B23" s="70">
        <f>a20A!B22</f>
        <v>7.6</v>
      </c>
      <c r="C23" s="70">
        <f t="shared" si="0"/>
        <v>0.7120758483033931</v>
      </c>
      <c r="D23" s="70">
        <f>'a19'!D24</f>
        <v>47.783348847705284</v>
      </c>
      <c r="E23" s="70">
        <f>'a23'!B21</f>
        <v>40.957319729197174</v>
      </c>
      <c r="F23" s="70">
        <f t="shared" si="1"/>
        <v>0.19570778964872307</v>
      </c>
      <c r="G23" s="96">
        <f t="shared" si="2"/>
        <v>0.20020119439271003</v>
      </c>
      <c r="H23" s="96">
        <f t="shared" si="3"/>
        <v>0.60970091752125655</v>
      </c>
      <c r="I23" s="70">
        <f>a20A!C22</f>
        <v>16.7</v>
      </c>
      <c r="J23" s="70">
        <f t="shared" si="4"/>
        <v>0.25798403193612768</v>
      </c>
      <c r="K23" s="70">
        <f>'a19'!G24</f>
        <v>94.115226337448561</v>
      </c>
      <c r="L23" s="70">
        <f>'a23'!C21</f>
        <v>41.962956295959138</v>
      </c>
      <c r="M23" s="70">
        <f t="shared" si="5"/>
        <v>0.39493531295826567</v>
      </c>
      <c r="N23" s="96">
        <f t="shared" si="6"/>
        <v>0.45505792884069263</v>
      </c>
      <c r="O23" s="96">
        <f t="shared" si="7"/>
        <v>0.29739881131704071</v>
      </c>
      <c r="P23" s="70">
        <f>a20A!D22</f>
        <v>14.3</v>
      </c>
      <c r="Q23" s="70">
        <f t="shared" si="8"/>
        <v>0.37774451097804379</v>
      </c>
      <c r="R23" s="70">
        <f>'a19'!J24</f>
        <v>92.450495049504951</v>
      </c>
      <c r="S23" s="70">
        <f>'a23'!D21</f>
        <v>45.16772170730534</v>
      </c>
      <c r="T23" s="70">
        <f t="shared" si="9"/>
        <v>0.41757782320986497</v>
      </c>
      <c r="U23" s="96">
        <f t="shared" si="10"/>
        <v>0.48402278332749821</v>
      </c>
      <c r="V23" s="96">
        <f t="shared" si="11"/>
        <v>0.39900016544793471</v>
      </c>
      <c r="W23" s="70">
        <f>a20A!E22</f>
        <v>9.6</v>
      </c>
      <c r="X23" s="70">
        <f t="shared" si="12"/>
        <v>0.61227544910179632</v>
      </c>
      <c r="Y23" s="70">
        <f>'a19'!M24</f>
        <v>71.54234654234655</v>
      </c>
      <c r="Z23" s="70">
        <f>'a23'!E21</f>
        <v>44.237734622820071</v>
      </c>
      <c r="AA23" s="70">
        <f t="shared" si="13"/>
        <v>0.31648713406341555</v>
      </c>
      <c r="AB23" s="96">
        <f t="shared" si="14"/>
        <v>0.35470509423023988</v>
      </c>
      <c r="AC23" s="96">
        <f t="shared" si="15"/>
        <v>0.56076137812748506</v>
      </c>
      <c r="AD23" s="70">
        <f>a20A!F22</f>
        <v>10.199999999999999</v>
      </c>
      <c r="AE23" s="70">
        <f t="shared" si="16"/>
        <v>0.58233532934131726</v>
      </c>
      <c r="AF23" s="70">
        <f>'a19'!P24</f>
        <v>100.99184782608697</v>
      </c>
      <c r="AG23" s="70">
        <f>'a23'!F21</f>
        <v>43.169736819572833</v>
      </c>
      <c r="AH23" s="70">
        <f t="shared" si="17"/>
        <v>0.43597914915745234</v>
      </c>
      <c r="AI23" s="96">
        <f t="shared" si="18"/>
        <v>0.50756221082531738</v>
      </c>
      <c r="AJ23" s="96">
        <f t="shared" si="19"/>
        <v>0.56738070563811727</v>
      </c>
      <c r="AK23" s="70">
        <f>a20A!G22</f>
        <v>9.3000000000000007</v>
      </c>
      <c r="AL23" s="70">
        <f t="shared" si="20"/>
        <v>0.62724550898203579</v>
      </c>
      <c r="AM23" s="70">
        <f>'a19'!S24</f>
        <v>55.846209912536445</v>
      </c>
      <c r="AN23" s="70">
        <f>'a23'!G21</f>
        <v>41.653807551112941</v>
      </c>
      <c r="AO23" s="70">
        <f t="shared" si="21"/>
        <v>0.23262072801558489</v>
      </c>
      <c r="AP23" s="96">
        <f t="shared" si="22"/>
        <v>0.24742113054802464</v>
      </c>
      <c r="AQ23" s="96">
        <f t="shared" si="23"/>
        <v>0.55128063329523358</v>
      </c>
      <c r="AR23" s="70">
        <f>a20A!H22</f>
        <v>6.3</v>
      </c>
      <c r="AS23" s="70">
        <f t="shared" si="24"/>
        <v>0.77694610778443096</v>
      </c>
      <c r="AT23" s="70">
        <f>'a19'!V24</f>
        <v>30.790587106342141</v>
      </c>
      <c r="AU23" s="70">
        <f>'a23'!H21</f>
        <v>40.645547727475119</v>
      </c>
      <c r="AV23" s="70">
        <f t="shared" si="25"/>
        <v>0.12515002777878095</v>
      </c>
      <c r="AW23" s="96">
        <f t="shared" si="26"/>
        <v>0.10994197477578609</v>
      </c>
      <c r="AX23" s="96">
        <f t="shared" si="27"/>
        <v>0.64354528118270204</v>
      </c>
      <c r="AY23" s="70">
        <f>a20A!I22</f>
        <v>5.6</v>
      </c>
      <c r="AZ23" s="70">
        <f t="shared" si="28"/>
        <v>0.81187624750498988</v>
      </c>
      <c r="BA23" s="70">
        <f>'a19'!Y24</f>
        <v>46.721014492753618</v>
      </c>
      <c r="BB23" s="70">
        <f>'a23'!I21</f>
        <v>46.876186367879377</v>
      </c>
      <c r="BC23" s="70">
        <f t="shared" si="29"/>
        <v>0.21901029826587118</v>
      </c>
      <c r="BD23" s="96">
        <f t="shared" si="30"/>
        <v>0.23001033497709175</v>
      </c>
      <c r="BE23" s="96">
        <f t="shared" si="31"/>
        <v>0.69550306499941028</v>
      </c>
      <c r="BF23" s="70">
        <f>a20A!J22</f>
        <v>6</v>
      </c>
      <c r="BG23" s="70">
        <f t="shared" si="32"/>
        <v>0.79191616766467055</v>
      </c>
      <c r="BH23" s="70">
        <f>'a19'!AB24</f>
        <v>46.029249448123629</v>
      </c>
      <c r="BI23" s="70">
        <f>'a23'!J21</f>
        <v>48.209135633590826</v>
      </c>
      <c r="BJ23" s="70">
        <f t="shared" si="33"/>
        <v>0.22190303297569777</v>
      </c>
      <c r="BK23" s="96">
        <f t="shared" si="34"/>
        <v>0.23371079217057544</v>
      </c>
      <c r="BL23" s="96">
        <f t="shared" si="35"/>
        <v>0.68027509256585161</v>
      </c>
      <c r="BM23" s="70">
        <f>a20A!K22</f>
        <v>5.7</v>
      </c>
      <c r="BN23" s="70">
        <f t="shared" si="36"/>
        <v>0.80688622754491013</v>
      </c>
      <c r="BO23" s="70">
        <f>'a19'!AE24</f>
        <v>42.688545001778721</v>
      </c>
      <c r="BP23" s="70">
        <f>'a23'!K21</f>
        <v>45.424370455397153</v>
      </c>
      <c r="BQ23" s="70">
        <f t="shared" si="37"/>
        <v>0.19391002823626891</v>
      </c>
      <c r="BR23" s="96">
        <f t="shared" si="38"/>
        <v>0.19790145389860772</v>
      </c>
      <c r="BS23" s="96">
        <f t="shared" si="39"/>
        <v>0.68508927281564969</v>
      </c>
      <c r="BT23" s="70">
        <f>a20A!L22</f>
        <v>8.3000000000000007</v>
      </c>
      <c r="BU23" s="70">
        <f t="shared" si="40"/>
        <v>0.67714570858283418</v>
      </c>
      <c r="BV23" s="70">
        <f>'a19'!AH24</f>
        <v>39.72108044627128</v>
      </c>
      <c r="BW23" s="70">
        <f>'a23'!L21</f>
        <v>42.560490954553259</v>
      </c>
      <c r="BX23" s="70">
        <f t="shared" si="41"/>
        <v>0.16905486850386112</v>
      </c>
      <c r="BY23" s="96">
        <f t="shared" si="42"/>
        <v>0.16610612392433288</v>
      </c>
      <c r="BZ23" s="96">
        <f t="shared" si="43"/>
        <v>0.5749377916511339</v>
      </c>
    </row>
    <row r="24" spans="1:78">
      <c r="A24" s="1">
        <v>2000</v>
      </c>
      <c r="B24" s="70">
        <f>a20A!B23</f>
        <v>6.8</v>
      </c>
      <c r="C24" s="70">
        <f t="shared" si="0"/>
        <v>0.75199600798403177</v>
      </c>
      <c r="D24" s="70">
        <f>'a19'!D25</f>
        <v>47.561548653478766</v>
      </c>
      <c r="E24" s="70">
        <f>'a23'!B22</f>
        <v>40.575198003627712</v>
      </c>
      <c r="F24" s="70">
        <f t="shared" si="1"/>
        <v>0.19298192539740738</v>
      </c>
      <c r="G24" s="96">
        <f t="shared" si="2"/>
        <v>0.1967142019827334</v>
      </c>
      <c r="H24" s="96">
        <f t="shared" si="3"/>
        <v>0.64093964678377213</v>
      </c>
      <c r="I24" s="70">
        <f>a20A!C23</f>
        <v>16.600000000000001</v>
      </c>
      <c r="J24" s="70">
        <f t="shared" si="4"/>
        <v>0.26297405189620737</v>
      </c>
      <c r="K24" s="70">
        <f>'a19'!G25</f>
        <v>91.301687763713076</v>
      </c>
      <c r="L24" s="70">
        <f>'a23'!C22</f>
        <v>41.538928946425088</v>
      </c>
      <c r="M24" s="70">
        <f t="shared" si="5"/>
        <v>0.37925743207055662</v>
      </c>
      <c r="N24" s="96">
        <f t="shared" si="6"/>
        <v>0.43500239906382582</v>
      </c>
      <c r="O24" s="96">
        <f t="shared" si="7"/>
        <v>0.29737972132973106</v>
      </c>
      <c r="P24" s="70">
        <f>a20A!D23</f>
        <v>12</v>
      </c>
      <c r="Q24" s="70">
        <f t="shared" si="8"/>
        <v>0.49251497005988015</v>
      </c>
      <c r="R24" s="70">
        <f>'a19'!J25</f>
        <v>105.15503875968993</v>
      </c>
      <c r="S24" s="70">
        <f>'a23'!D22</f>
        <v>45.273064896814532</v>
      </c>
      <c r="T24" s="70">
        <f t="shared" si="9"/>
        <v>0.47606908939944897</v>
      </c>
      <c r="U24" s="96">
        <f t="shared" si="10"/>
        <v>0.55884624570445118</v>
      </c>
      <c r="V24" s="96">
        <f t="shared" si="11"/>
        <v>0.50578122518879443</v>
      </c>
      <c r="W24" s="70">
        <f>a20A!E23</f>
        <v>9.1</v>
      </c>
      <c r="X24" s="70">
        <f t="shared" si="12"/>
        <v>0.63722554890219552</v>
      </c>
      <c r="Y24" s="70">
        <f>'a19'!M25</f>
        <v>74.908536585365852</v>
      </c>
      <c r="Z24" s="70">
        <f>'a23'!E22</f>
        <v>45.013782841871155</v>
      </c>
      <c r="AA24" s="70">
        <f t="shared" si="13"/>
        <v>0.3371916598856019</v>
      </c>
      <c r="AB24" s="96">
        <f t="shared" si="14"/>
        <v>0.381190831500275</v>
      </c>
      <c r="AC24" s="96">
        <f t="shared" si="15"/>
        <v>0.58601860542181139</v>
      </c>
      <c r="AD24" s="70">
        <f>a20A!F23</f>
        <v>10</v>
      </c>
      <c r="AE24" s="70">
        <f t="shared" si="16"/>
        <v>0.59231536926147699</v>
      </c>
      <c r="AF24" s="70">
        <f>'a19'!P25</f>
        <v>95.801630434782609</v>
      </c>
      <c r="AG24" s="70">
        <f>'a23'!F22</f>
        <v>42.720988716904792</v>
      </c>
      <c r="AH24" s="70">
        <f t="shared" si="17"/>
        <v>0.40927403728654305</v>
      </c>
      <c r="AI24" s="96">
        <f t="shared" si="18"/>
        <v>0.47340037670005214</v>
      </c>
      <c r="AJ24" s="96">
        <f t="shared" si="19"/>
        <v>0.56853237074919205</v>
      </c>
      <c r="AK24" s="70">
        <f>a20A!G23</f>
        <v>8.5</v>
      </c>
      <c r="AL24" s="70">
        <f t="shared" si="20"/>
        <v>0.66716566866267457</v>
      </c>
      <c r="AM24" s="70">
        <f>'a19'!S25</f>
        <v>56.216952199661598</v>
      </c>
      <c r="AN24" s="70">
        <f>'a23'!G22</f>
        <v>41.702659498670727</v>
      </c>
      <c r="AO24" s="70">
        <f t="shared" si="21"/>
        <v>0.2344396415635536</v>
      </c>
      <c r="AP24" s="96">
        <f t="shared" si="22"/>
        <v>0.24974792937269433</v>
      </c>
      <c r="AQ24" s="96">
        <f t="shared" si="23"/>
        <v>0.58368212080467863</v>
      </c>
      <c r="AR24" s="70">
        <f>a20A!H23</f>
        <v>5.7</v>
      </c>
      <c r="AS24" s="70">
        <f t="shared" si="24"/>
        <v>0.80688622754491013</v>
      </c>
      <c r="AT24" s="70">
        <f>'a19'!V25</f>
        <v>30.159424379232508</v>
      </c>
      <c r="AU24" s="70">
        <f>'a23'!H22</f>
        <v>40.793582540477026</v>
      </c>
      <c r="AV24" s="70">
        <f t="shared" si="25"/>
        <v>0.12303109677874964</v>
      </c>
      <c r="AW24" s="96">
        <f t="shared" si="26"/>
        <v>0.10723138626764339</v>
      </c>
      <c r="AX24" s="96">
        <f t="shared" si="27"/>
        <v>0.66695525928945676</v>
      </c>
      <c r="AY24" s="70">
        <f>a20A!I23</f>
        <v>5</v>
      </c>
      <c r="AZ24" s="70">
        <f t="shared" si="28"/>
        <v>0.84181636726546893</v>
      </c>
      <c r="BA24" s="70">
        <f>'a19'!Y25</f>
        <v>51.012731481481474</v>
      </c>
      <c r="BB24" s="70">
        <f>'a23'!I22</f>
        <v>46.088955975178081</v>
      </c>
      <c r="BC24" s="70">
        <f t="shared" si="29"/>
        <v>0.23511235354235804</v>
      </c>
      <c r="BD24" s="96">
        <f t="shared" si="30"/>
        <v>0.25060847903618516</v>
      </c>
      <c r="BE24" s="96">
        <f t="shared" si="31"/>
        <v>0.72357478961961219</v>
      </c>
      <c r="BF24" s="70">
        <f>a20A!J23</f>
        <v>5.0999999999999996</v>
      </c>
      <c r="BG24" s="70">
        <f t="shared" si="32"/>
        <v>0.83682634730538907</v>
      </c>
      <c r="BH24" s="70">
        <f>'a19'!AB25</f>
        <v>49.434640522875824</v>
      </c>
      <c r="BI24" s="70">
        <f>'a23'!J22</f>
        <v>46.771947582766813</v>
      </c>
      <c r="BJ24" s="70">
        <f t="shared" si="33"/>
        <v>0.23121544153088686</v>
      </c>
      <c r="BK24" s="96">
        <f t="shared" si="34"/>
        <v>0.2456234536080891</v>
      </c>
      <c r="BL24" s="96">
        <f t="shared" si="35"/>
        <v>0.71858576856592915</v>
      </c>
      <c r="BM24" s="70">
        <f>a20A!K23</f>
        <v>5</v>
      </c>
      <c r="BN24" s="70">
        <f t="shared" si="36"/>
        <v>0.84181636726546893</v>
      </c>
      <c r="BO24" s="70">
        <f>'a19'!AE25</f>
        <v>37.339163650985121</v>
      </c>
      <c r="BP24" s="70">
        <f>'a23'!K22</f>
        <v>43.373772016563137</v>
      </c>
      <c r="BQ24" s="70">
        <f t="shared" si="37"/>
        <v>0.16195403714869699</v>
      </c>
      <c r="BR24" s="96">
        <f t="shared" si="38"/>
        <v>0.1570225662864094</v>
      </c>
      <c r="BS24" s="96">
        <f t="shared" si="39"/>
        <v>0.70485760706965706</v>
      </c>
      <c r="BT24" s="70">
        <f>a20A!L23</f>
        <v>7.2</v>
      </c>
      <c r="BU24" s="70">
        <f t="shared" si="40"/>
        <v>0.73203592814371254</v>
      </c>
      <c r="BV24" s="70">
        <f>'a19'!AH25</f>
        <v>38.911416443252911</v>
      </c>
      <c r="BW24" s="70">
        <f>'a23'!L22</f>
        <v>41.466286575743062</v>
      </c>
      <c r="BX24" s="70">
        <f t="shared" si="41"/>
        <v>0.16135119453040062</v>
      </c>
      <c r="BY24" s="96">
        <f t="shared" si="42"/>
        <v>0.15625139522262832</v>
      </c>
      <c r="BZ24" s="96">
        <f t="shared" si="43"/>
        <v>0.61687902155949581</v>
      </c>
    </row>
    <row r="25" spans="1:78">
      <c r="A25" s="1">
        <v>2001</v>
      </c>
      <c r="B25" s="70">
        <f>a20A!B24</f>
        <v>7.2</v>
      </c>
      <c r="C25" s="70">
        <f t="shared" si="0"/>
        <v>0.73203592814371254</v>
      </c>
      <c r="D25" s="70">
        <f>'a19'!D26</f>
        <v>47.400370115338269</v>
      </c>
      <c r="E25" s="70">
        <f>'a23'!B23</f>
        <v>42.49109286890431</v>
      </c>
      <c r="F25" s="70">
        <f t="shared" si="1"/>
        <v>0.20140935285912748</v>
      </c>
      <c r="G25" s="96">
        <f t="shared" si="2"/>
        <v>0.20749477389876422</v>
      </c>
      <c r="H25" s="96">
        <f t="shared" si="3"/>
        <v>0.62712769729472295</v>
      </c>
      <c r="I25" s="70">
        <f>a20A!C24</f>
        <v>16</v>
      </c>
      <c r="J25" s="70">
        <f t="shared" si="4"/>
        <v>0.29291417165668648</v>
      </c>
      <c r="K25" s="70">
        <f>'a19'!G26</f>
        <v>94.728682170542626</v>
      </c>
      <c r="L25" s="70">
        <f>'a23'!C23</f>
        <v>44.139588004328381</v>
      </c>
      <c r="M25" s="70">
        <f t="shared" si="5"/>
        <v>0.41812850032007193</v>
      </c>
      <c r="N25" s="96">
        <f t="shared" si="6"/>
        <v>0.48472722299382154</v>
      </c>
      <c r="O25" s="96">
        <f t="shared" si="7"/>
        <v>0.33127678192411347</v>
      </c>
      <c r="P25" s="70">
        <f>a20A!D24</f>
        <v>11.9</v>
      </c>
      <c r="Q25" s="70">
        <f t="shared" si="8"/>
        <v>0.49750499001995996</v>
      </c>
      <c r="R25" s="70">
        <f>'a19'!J26</f>
        <v>101.21124031007751</v>
      </c>
      <c r="S25" s="70">
        <f>'a23'!D23</f>
        <v>46.498113349264422</v>
      </c>
      <c r="T25" s="70">
        <f t="shared" si="9"/>
        <v>0.47061317241576245</v>
      </c>
      <c r="U25" s="96">
        <f t="shared" si="10"/>
        <v>0.55186690287679763</v>
      </c>
      <c r="V25" s="96">
        <f t="shared" si="11"/>
        <v>0.50837737259132754</v>
      </c>
      <c r="W25" s="70">
        <f>a20A!E24</f>
        <v>9.6999999999999993</v>
      </c>
      <c r="X25" s="70">
        <f t="shared" si="12"/>
        <v>0.60728542914171646</v>
      </c>
      <c r="Y25" s="70">
        <f>'a19'!M26</f>
        <v>68.811383928571431</v>
      </c>
      <c r="Z25" s="70">
        <f>'a23'!E23</f>
        <v>45.253376433117452</v>
      </c>
      <c r="AA25" s="70">
        <f t="shared" si="13"/>
        <v>0.31139474598034111</v>
      </c>
      <c r="AB25" s="96">
        <f t="shared" si="14"/>
        <v>0.34819078648884555</v>
      </c>
      <c r="AC25" s="96">
        <f t="shared" si="15"/>
        <v>0.55546650061114233</v>
      </c>
      <c r="AD25" s="70">
        <f>a20A!F24</f>
        <v>11.1</v>
      </c>
      <c r="AE25" s="70">
        <f t="shared" si="16"/>
        <v>0.53742514970059874</v>
      </c>
      <c r="AF25" s="70">
        <f>'a19'!P26</f>
        <v>92.159367396593666</v>
      </c>
      <c r="AG25" s="70">
        <f>'a23'!F23</f>
        <v>44.712121653802441</v>
      </c>
      <c r="AH25" s="70">
        <f t="shared" si="17"/>
        <v>0.41206408465739708</v>
      </c>
      <c r="AI25" s="96">
        <f t="shared" si="18"/>
        <v>0.4769694737308186</v>
      </c>
      <c r="AJ25" s="96">
        <f t="shared" si="19"/>
        <v>0.52533401450664274</v>
      </c>
      <c r="AK25" s="70">
        <f>a20A!G24</f>
        <v>8.8000000000000007</v>
      </c>
      <c r="AL25" s="70">
        <f t="shared" si="20"/>
        <v>0.65219560878243499</v>
      </c>
      <c r="AM25" s="70">
        <f>'a19'!S26</f>
        <v>56.630445718885191</v>
      </c>
      <c r="AN25" s="70">
        <f>'a23'!G23</f>
        <v>43.189312577311107</v>
      </c>
      <c r="AO25" s="70">
        <f t="shared" si="21"/>
        <v>0.24458300215453818</v>
      </c>
      <c r="AP25" s="96">
        <f t="shared" si="22"/>
        <v>0.26272356503589622</v>
      </c>
      <c r="AQ25" s="96">
        <f t="shared" si="23"/>
        <v>0.57430120003312723</v>
      </c>
      <c r="AR25" s="70">
        <f>a20A!H24</f>
        <v>6.3</v>
      </c>
      <c r="AS25" s="70">
        <f t="shared" si="24"/>
        <v>0.77694610778443096</v>
      </c>
      <c r="AT25" s="70">
        <f>'a19'!V26</f>
        <v>32.159821354036232</v>
      </c>
      <c r="AU25" s="70">
        <f>'a23'!H23</f>
        <v>42.88571987089454</v>
      </c>
      <c r="AV25" s="70">
        <f t="shared" si="25"/>
        <v>0.13791970896872102</v>
      </c>
      <c r="AW25" s="96">
        <f t="shared" si="26"/>
        <v>0.12627726416726986</v>
      </c>
      <c r="AX25" s="96">
        <f t="shared" si="27"/>
        <v>0.64681233906099878</v>
      </c>
      <c r="AY25" s="70">
        <f>a20A!I24</f>
        <v>5</v>
      </c>
      <c r="AZ25" s="70">
        <f t="shared" si="28"/>
        <v>0.84181636726546893</v>
      </c>
      <c r="BA25" s="70">
        <f>'a19'!Y26</f>
        <v>50.475372279495993</v>
      </c>
      <c r="BB25" s="70">
        <f>'a23'!I23</f>
        <v>46.828150403546246</v>
      </c>
      <c r="BC25" s="70">
        <f t="shared" si="29"/>
        <v>0.2363668324779227</v>
      </c>
      <c r="BD25" s="96">
        <f t="shared" si="30"/>
        <v>0.25221323926027855</v>
      </c>
      <c r="BE25" s="96">
        <f t="shared" si="31"/>
        <v>0.72389574166443094</v>
      </c>
      <c r="BF25" s="70">
        <f>a20A!J24</f>
        <v>5.8</v>
      </c>
      <c r="BG25" s="70">
        <f t="shared" si="32"/>
        <v>0.80189620758483016</v>
      </c>
      <c r="BH25" s="70">
        <f>'a19'!AB26</f>
        <v>44.012455516014235</v>
      </c>
      <c r="BI25" s="70">
        <f>'a23'!J23</f>
        <v>47.227348583532013</v>
      </c>
      <c r="BJ25" s="70">
        <f t="shared" si="33"/>
        <v>0.20785915786720008</v>
      </c>
      <c r="BK25" s="96">
        <f t="shared" si="34"/>
        <v>0.21574552266518682</v>
      </c>
      <c r="BL25" s="96">
        <f t="shared" si="35"/>
        <v>0.68466607060090146</v>
      </c>
      <c r="BM25" s="70">
        <f>a20A!K24</f>
        <v>4.7</v>
      </c>
      <c r="BN25" s="70">
        <f t="shared" si="36"/>
        <v>0.85678642714570852</v>
      </c>
      <c r="BO25" s="70">
        <f>'a19'!AE26</f>
        <v>35.559375000000003</v>
      </c>
      <c r="BP25" s="70">
        <f>'a23'!K23</f>
        <v>44.912462454606398</v>
      </c>
      <c r="BQ25" s="70">
        <f t="shared" si="37"/>
        <v>0.15970590945967694</v>
      </c>
      <c r="BR25" s="96">
        <f t="shared" si="38"/>
        <v>0.15414670620479035</v>
      </c>
      <c r="BS25" s="96">
        <f t="shared" si="39"/>
        <v>0.71625848295752492</v>
      </c>
      <c r="BT25" s="70">
        <f>a20A!L24</f>
        <v>7.7</v>
      </c>
      <c r="BU25" s="70">
        <f t="shared" si="40"/>
        <v>0.70708582834331335</v>
      </c>
      <c r="BV25" s="70">
        <f>'a19'!AH26</f>
        <v>38.633582244347643</v>
      </c>
      <c r="BW25" s="70">
        <f>'a23'!L23</f>
        <v>44.477342827716953</v>
      </c>
      <c r="BX25" s="70">
        <f t="shared" si="41"/>
        <v>0.17183190821446487</v>
      </c>
      <c r="BY25" s="96">
        <f t="shared" si="42"/>
        <v>0.16965858123705668</v>
      </c>
      <c r="BZ25" s="96">
        <f t="shared" si="43"/>
        <v>0.59960037892206197</v>
      </c>
    </row>
    <row r="26" spans="1:78">
      <c r="A26" s="1">
        <v>2002</v>
      </c>
      <c r="B26" s="70">
        <f>a20A!B25</f>
        <v>7.7</v>
      </c>
      <c r="C26" s="70">
        <f t="shared" si="0"/>
        <v>0.70708582834331335</v>
      </c>
      <c r="D26" s="70">
        <f>'a19'!D27</f>
        <v>46.040862417605503</v>
      </c>
      <c r="E26" s="70">
        <f>'a23'!B24</f>
        <v>42.918853122028338</v>
      </c>
      <c r="F26" s="70">
        <f t="shared" si="1"/>
        <v>0.1976021011712725</v>
      </c>
      <c r="G26" s="96">
        <f t="shared" si="2"/>
        <v>0.20262444415581649</v>
      </c>
      <c r="H26" s="96">
        <f t="shared" si="3"/>
        <v>0.606193551505814</v>
      </c>
      <c r="I26" s="70">
        <f>a20A!C25</f>
        <v>16.7</v>
      </c>
      <c r="J26" s="70">
        <f t="shared" si="4"/>
        <v>0.25798403193612768</v>
      </c>
      <c r="K26" s="70">
        <f>'a19'!G27</f>
        <v>92.691686844229224</v>
      </c>
      <c r="L26" s="70">
        <f>'a23'!C24</f>
        <v>44.849050592059356</v>
      </c>
      <c r="M26" s="70">
        <f t="shared" si="5"/>
        <v>0.4157134152740159</v>
      </c>
      <c r="N26" s="96">
        <f t="shared" si="6"/>
        <v>0.4816377869659707</v>
      </c>
      <c r="O26" s="96">
        <f t="shared" si="7"/>
        <v>0.30271478294209631</v>
      </c>
      <c r="P26" s="70">
        <f>a20A!D25</f>
        <v>11.9</v>
      </c>
      <c r="Q26" s="70">
        <f t="shared" si="8"/>
        <v>0.49750499001995996</v>
      </c>
      <c r="R26" s="70">
        <f>'a19'!J27</f>
        <v>102.94061302681993</v>
      </c>
      <c r="S26" s="70">
        <f>'a23'!D24</f>
        <v>46.775661726909057</v>
      </c>
      <c r="T26" s="70">
        <f t="shared" si="9"/>
        <v>0.48151152929031771</v>
      </c>
      <c r="U26" s="96">
        <f t="shared" si="10"/>
        <v>0.56580834830440763</v>
      </c>
      <c r="V26" s="96">
        <f t="shared" si="11"/>
        <v>0.51116566167684951</v>
      </c>
      <c r="W26" s="70">
        <f>a20A!E25</f>
        <v>9.6</v>
      </c>
      <c r="X26" s="70">
        <f t="shared" si="12"/>
        <v>0.61227544910179632</v>
      </c>
      <c r="Y26" s="70">
        <f>'a19'!M27</f>
        <v>70.735185185185173</v>
      </c>
      <c r="Z26" s="70">
        <f>'a23'!E24</f>
        <v>45.172119859271199</v>
      </c>
      <c r="AA26" s="70">
        <f t="shared" si="13"/>
        <v>0.31952582634529292</v>
      </c>
      <c r="AB26" s="96">
        <f t="shared" si="14"/>
        <v>0.35859226392992194</v>
      </c>
      <c r="AC26" s="96">
        <f t="shared" si="15"/>
        <v>0.56153881206742151</v>
      </c>
      <c r="AD26" s="70">
        <f>a20A!F25</f>
        <v>10.1</v>
      </c>
      <c r="AE26" s="70">
        <f t="shared" si="16"/>
        <v>0.58732534930139713</v>
      </c>
      <c r="AF26" s="70">
        <f>'a19'!P27</f>
        <v>96.806994818652839</v>
      </c>
      <c r="AG26" s="70">
        <f>'a23'!F24</f>
        <v>45.171375876401228</v>
      </c>
      <c r="AH26" s="70">
        <f t="shared" si="17"/>
        <v>0.43729051504181937</v>
      </c>
      <c r="AI26" s="96">
        <f t="shared" si="18"/>
        <v>0.50923974222963542</v>
      </c>
      <c r="AJ26" s="96">
        <f t="shared" si="19"/>
        <v>0.5717082278870449</v>
      </c>
      <c r="AK26" s="70">
        <f>a20A!G25</f>
        <v>8.6999999999999993</v>
      </c>
      <c r="AL26" s="70">
        <f t="shared" si="20"/>
        <v>0.65718562874251496</v>
      </c>
      <c r="AM26" s="70">
        <f>'a19'!S27</f>
        <v>55.757397609249459</v>
      </c>
      <c r="AN26" s="70">
        <f>'a23'!G24</f>
        <v>43.482340814687767</v>
      </c>
      <c r="AO26" s="70">
        <f t="shared" si="21"/>
        <v>0.24244621657854418</v>
      </c>
      <c r="AP26" s="96">
        <f t="shared" si="22"/>
        <v>0.25999013651624703</v>
      </c>
      <c r="AQ26" s="96">
        <f t="shared" si="23"/>
        <v>0.57774653029726142</v>
      </c>
      <c r="AR26" s="70">
        <f>a20A!H25</f>
        <v>7.1</v>
      </c>
      <c r="AS26" s="70">
        <f t="shared" si="24"/>
        <v>0.73702594810379229</v>
      </c>
      <c r="AT26" s="70">
        <f>'a19'!V27</f>
        <v>30.975834416991766</v>
      </c>
      <c r="AU26" s="70">
        <f>'a23'!H24</f>
        <v>42.947359099230468</v>
      </c>
      <c r="AV26" s="70">
        <f t="shared" si="25"/>
        <v>0.13303302841048475</v>
      </c>
      <c r="AW26" s="96">
        <f t="shared" si="26"/>
        <v>0.12002610253721968</v>
      </c>
      <c r="AX26" s="96">
        <f t="shared" si="27"/>
        <v>0.61362597899047777</v>
      </c>
      <c r="AY26" s="70">
        <f>a20A!I25</f>
        <v>5.0999999999999996</v>
      </c>
      <c r="AZ26" s="70">
        <f t="shared" si="28"/>
        <v>0.83682634730538907</v>
      </c>
      <c r="BA26" s="70">
        <f>'a19'!Y27</f>
        <v>52.255555555555553</v>
      </c>
      <c r="BB26" s="70">
        <f>'a23'!I24</f>
        <v>47.169274782861969</v>
      </c>
      <c r="BC26" s="70">
        <f t="shared" si="29"/>
        <v>0.24648566589311091</v>
      </c>
      <c r="BD26" s="96">
        <f t="shared" si="30"/>
        <v>0.26515749915860193</v>
      </c>
      <c r="BE26" s="96">
        <f t="shared" si="31"/>
        <v>0.7224925776760317</v>
      </c>
      <c r="BF26" s="70">
        <f>a20A!J25</f>
        <v>5.7</v>
      </c>
      <c r="BG26" s="70">
        <f t="shared" si="32"/>
        <v>0.80688622754491013</v>
      </c>
      <c r="BH26" s="70">
        <f>'a19'!AB27</f>
        <v>47.043297746144717</v>
      </c>
      <c r="BI26" s="70">
        <f>'a23'!J24</f>
        <v>47.723912278380183</v>
      </c>
      <c r="BJ26" s="70">
        <f t="shared" si="33"/>
        <v>0.22450902149227309</v>
      </c>
      <c r="BK26" s="96">
        <f t="shared" si="34"/>
        <v>0.23704443660037353</v>
      </c>
      <c r="BL26" s="96">
        <f t="shared" si="35"/>
        <v>0.69291786935600286</v>
      </c>
      <c r="BM26" s="70">
        <f>a20A!K25</f>
        <v>5.3</v>
      </c>
      <c r="BN26" s="70">
        <f t="shared" si="36"/>
        <v>0.82684630738522946</v>
      </c>
      <c r="BO26" s="70">
        <f>'a19'!AE27</f>
        <v>37.788427405040821</v>
      </c>
      <c r="BP26" s="70">
        <f>'a23'!K24</f>
        <v>46.090666212683978</v>
      </c>
      <c r="BQ26" s="70">
        <f t="shared" si="37"/>
        <v>0.17416937942279762</v>
      </c>
      <c r="BR26" s="96">
        <f t="shared" si="38"/>
        <v>0.1726487317399884</v>
      </c>
      <c r="BS26" s="96">
        <f t="shared" si="39"/>
        <v>0.69600679225618123</v>
      </c>
      <c r="BT26" s="70">
        <f>a20A!L25</f>
        <v>8.5</v>
      </c>
      <c r="BU26" s="70">
        <f t="shared" si="40"/>
        <v>0.66716566866267457</v>
      </c>
      <c r="BV26" s="70">
        <f>'a19'!AH27</f>
        <v>37.389652014652015</v>
      </c>
      <c r="BW26" s="70">
        <f>'a23'!L24</f>
        <v>44.41702656564388</v>
      </c>
      <c r="BX26" s="70">
        <f t="shared" si="41"/>
        <v>0.16607371668149787</v>
      </c>
      <c r="BY26" s="96">
        <f t="shared" si="42"/>
        <v>0.16229256139180726</v>
      </c>
      <c r="BZ26" s="96">
        <f t="shared" si="43"/>
        <v>0.56619104720850122</v>
      </c>
    </row>
    <row r="27" spans="1:78">
      <c r="A27" s="1">
        <v>2003</v>
      </c>
      <c r="B27" s="70">
        <f>a20A!B26</f>
        <v>7.6</v>
      </c>
      <c r="C27" s="70">
        <f t="shared" si="0"/>
        <v>0.7120758483033931</v>
      </c>
      <c r="D27" s="70">
        <f>'a19'!D28</f>
        <v>45.944634925582484</v>
      </c>
      <c r="E27" s="70">
        <f>'a23'!B25</f>
        <v>42.190244411275692</v>
      </c>
      <c r="F27" s="70">
        <f t="shared" si="1"/>
        <v>0.19384153768971585</v>
      </c>
      <c r="G27" s="96">
        <f t="shared" si="2"/>
        <v>0.19781383911152858</v>
      </c>
      <c r="H27" s="96">
        <f t="shared" si="3"/>
        <v>0.60922344646502025</v>
      </c>
      <c r="I27" s="70">
        <f>a20A!C26</f>
        <v>16.5</v>
      </c>
      <c r="J27" s="70">
        <f t="shared" si="4"/>
        <v>0.26796407185628729</v>
      </c>
      <c r="K27" s="70">
        <f>'a19'!G28</f>
        <v>92.125400641025635</v>
      </c>
      <c r="L27" s="70">
        <f>'a23'!C25</f>
        <v>42.736422441707127</v>
      </c>
      <c r="M27" s="70">
        <f t="shared" si="5"/>
        <v>0.39371100394063885</v>
      </c>
      <c r="N27" s="96">
        <f t="shared" si="6"/>
        <v>0.45349176271562974</v>
      </c>
      <c r="O27" s="96">
        <f t="shared" si="7"/>
        <v>0.3050696100281558</v>
      </c>
      <c r="P27" s="70">
        <f>a20A!D26</f>
        <v>10.9</v>
      </c>
      <c r="Q27" s="70">
        <f t="shared" si="8"/>
        <v>0.54740518962075835</v>
      </c>
      <c r="R27" s="70">
        <f>'a19'!J28</f>
        <v>108.90946502057614</v>
      </c>
      <c r="S27" s="70">
        <f>'a23'!D25</f>
        <v>47.179639173754637</v>
      </c>
      <c r="T27" s="70">
        <f t="shared" si="9"/>
        <v>0.5138309262277434</v>
      </c>
      <c r="U27" s="96">
        <f t="shared" si="10"/>
        <v>0.60715211359331689</v>
      </c>
      <c r="V27" s="96">
        <f t="shared" si="11"/>
        <v>0.55935457441527014</v>
      </c>
      <c r="W27" s="70">
        <f>a20A!E26</f>
        <v>9.1</v>
      </c>
      <c r="X27" s="70">
        <f t="shared" si="12"/>
        <v>0.63722554890219552</v>
      </c>
      <c r="Y27" s="70">
        <f>'a19'!M28</f>
        <v>72.615473441108549</v>
      </c>
      <c r="Z27" s="70">
        <f>'a23'!E25</f>
        <v>44.689189024988735</v>
      </c>
      <c r="AA27" s="70">
        <f t="shared" si="13"/>
        <v>0.32451266187487487</v>
      </c>
      <c r="AB27" s="96">
        <f t="shared" si="14"/>
        <v>0.36497154625590744</v>
      </c>
      <c r="AC27" s="96">
        <f t="shared" si="15"/>
        <v>0.58277474837293786</v>
      </c>
      <c r="AD27" s="70">
        <f>a20A!F26</f>
        <v>10.199999999999999</v>
      </c>
      <c r="AE27" s="70">
        <f t="shared" si="16"/>
        <v>0.58233532934131726</v>
      </c>
      <c r="AF27" s="70">
        <f>'a19'!P28</f>
        <v>93.369751499571564</v>
      </c>
      <c r="AG27" s="70">
        <f>'a23'!F25</f>
        <v>44.645103391233768</v>
      </c>
      <c r="AH27" s="70">
        <f t="shared" si="17"/>
        <v>0.41685022093121771</v>
      </c>
      <c r="AI27" s="96">
        <f t="shared" si="18"/>
        <v>0.48309201664610529</v>
      </c>
      <c r="AJ27" s="96">
        <f t="shared" si="19"/>
        <v>0.56248666680227488</v>
      </c>
      <c r="AK27" s="70">
        <f>a20A!G26</f>
        <v>9.1</v>
      </c>
      <c r="AL27" s="70">
        <f t="shared" si="20"/>
        <v>0.63722554890219552</v>
      </c>
      <c r="AM27" s="70">
        <f>'a19'!S28</f>
        <v>52.51625457875457</v>
      </c>
      <c r="AN27" s="70">
        <f>'a23'!G25</f>
        <v>42.947865518213355</v>
      </c>
      <c r="AO27" s="70">
        <f t="shared" si="21"/>
        <v>0.22554610391686075</v>
      </c>
      <c r="AP27" s="96">
        <f t="shared" si="22"/>
        <v>0.2383710978753478</v>
      </c>
      <c r="AQ27" s="96">
        <f t="shared" si="23"/>
        <v>0.55745465869682598</v>
      </c>
      <c r="AR27" s="70">
        <f>a20A!H26</f>
        <v>6.9</v>
      </c>
      <c r="AS27" s="70">
        <f t="shared" si="24"/>
        <v>0.74700598802395202</v>
      </c>
      <c r="AT27" s="70">
        <f>'a19'!V28</f>
        <v>31.700639919470806</v>
      </c>
      <c r="AU27" s="70">
        <f>'a23'!H25</f>
        <v>42.355860018841078</v>
      </c>
      <c r="AV27" s="70">
        <f t="shared" si="25"/>
        <v>0.13427078669367909</v>
      </c>
      <c r="AW27" s="96">
        <f t="shared" si="26"/>
        <v>0.12160947329267864</v>
      </c>
      <c r="AX27" s="96">
        <f t="shared" si="27"/>
        <v>0.62192668507769733</v>
      </c>
      <c r="AY27" s="70">
        <f>a20A!I26</f>
        <v>4.9000000000000004</v>
      </c>
      <c r="AZ27" s="70">
        <f t="shared" si="28"/>
        <v>0.84680638722554891</v>
      </c>
      <c r="BA27" s="70">
        <f>'a19'!Y28</f>
        <v>52.60734463276836</v>
      </c>
      <c r="BB27" s="70">
        <f>'a23'!I25</f>
        <v>45.431099101061811</v>
      </c>
      <c r="BC27" s="70">
        <f t="shared" si="29"/>
        <v>0.23900094874550112</v>
      </c>
      <c r="BD27" s="96">
        <f t="shared" si="30"/>
        <v>0.25558286539907416</v>
      </c>
      <c r="BE27" s="96">
        <f t="shared" si="31"/>
        <v>0.72856168286025402</v>
      </c>
      <c r="BF27" s="70">
        <f>a20A!J26</f>
        <v>5.6</v>
      </c>
      <c r="BG27" s="70">
        <f t="shared" si="32"/>
        <v>0.81187624750498988</v>
      </c>
      <c r="BH27" s="70">
        <f>'a19'!AB28</f>
        <v>47.744405182567718</v>
      </c>
      <c r="BI27" s="70">
        <f>'a23'!J25</f>
        <v>46.065786173597523</v>
      </c>
      <c r="BJ27" s="70">
        <f t="shared" si="33"/>
        <v>0.21993835601257661</v>
      </c>
      <c r="BK27" s="96">
        <f t="shared" si="34"/>
        <v>0.23119752920997394</v>
      </c>
      <c r="BL27" s="96">
        <f t="shared" si="35"/>
        <v>0.69574050384598674</v>
      </c>
      <c r="BM27" s="70">
        <f>a20A!K26</f>
        <v>5.0999999999999996</v>
      </c>
      <c r="BN27" s="70">
        <f t="shared" si="36"/>
        <v>0.83682634730538907</v>
      </c>
      <c r="BO27" s="70">
        <f>'a19'!AE28</f>
        <v>40.006306306306307</v>
      </c>
      <c r="BP27" s="70">
        <f>'a23'!K25</f>
        <v>44.432338015771016</v>
      </c>
      <c r="BQ27" s="70">
        <f t="shared" si="37"/>
        <v>0.17775737245642736</v>
      </c>
      <c r="BR27" s="96">
        <f t="shared" si="38"/>
        <v>0.1772385804344995</v>
      </c>
      <c r="BS27" s="96">
        <f t="shared" si="39"/>
        <v>0.7049087939312112</v>
      </c>
      <c r="BT27" s="70">
        <f>a20A!L26</f>
        <v>8</v>
      </c>
      <c r="BU27" s="70">
        <f t="shared" si="40"/>
        <v>0.69211576846307377</v>
      </c>
      <c r="BV27" s="70">
        <f>'a19'!AH28</f>
        <v>39.02593659942363</v>
      </c>
      <c r="BW27" s="70">
        <f>'a23'!L25</f>
        <v>43.396250635870857</v>
      </c>
      <c r="BX27" s="70">
        <f t="shared" si="41"/>
        <v>0.16935793259681933</v>
      </c>
      <c r="BY27" s="96">
        <f t="shared" si="42"/>
        <v>0.16649381094556723</v>
      </c>
      <c r="BZ27" s="96">
        <f t="shared" si="43"/>
        <v>0.58699137695957249</v>
      </c>
    </row>
    <row r="28" spans="1:78">
      <c r="A28" s="1">
        <v>2004</v>
      </c>
      <c r="B28" s="70">
        <f>a20A!B27</f>
        <v>7.2</v>
      </c>
      <c r="C28" s="70">
        <f t="shared" si="0"/>
        <v>0.73203592814371254</v>
      </c>
      <c r="D28" s="70">
        <f>'a19'!D29</f>
        <v>46.041987933879831</v>
      </c>
      <c r="E28" s="70">
        <f>'a23'!B26</f>
        <v>41.485089155294261</v>
      </c>
      <c r="F28" s="70">
        <f t="shared" si="1"/>
        <v>0.19100559743239873</v>
      </c>
      <c r="G28" s="96">
        <f t="shared" si="2"/>
        <v>0.194186034774743</v>
      </c>
      <c r="H28" s="96">
        <f t="shared" si="3"/>
        <v>0.62446594946991874</v>
      </c>
      <c r="I28" s="70">
        <f>a20A!C27</f>
        <v>15.6</v>
      </c>
      <c r="J28" s="70">
        <f t="shared" si="4"/>
        <v>0.31287425149700587</v>
      </c>
      <c r="K28" s="70">
        <f>'a19'!G29</f>
        <v>98.707698815566843</v>
      </c>
      <c r="L28" s="70">
        <f>'a23'!C26</f>
        <v>42.329771849979927</v>
      </c>
      <c r="M28" s="70">
        <f t="shared" si="5"/>
        <v>0.4178274370699479</v>
      </c>
      <c r="N28" s="96">
        <f t="shared" si="6"/>
        <v>0.48434209549981716</v>
      </c>
      <c r="O28" s="96">
        <f t="shared" si="7"/>
        <v>0.3471678202975681</v>
      </c>
      <c r="P28" s="70">
        <f>a20A!D27</f>
        <v>11.2</v>
      </c>
      <c r="Q28" s="70">
        <f t="shared" si="8"/>
        <v>0.53243512974051888</v>
      </c>
      <c r="R28" s="70">
        <f>'a19'!J29</f>
        <v>102.1924603174603</v>
      </c>
      <c r="S28" s="70">
        <f>'a23'!D26</f>
        <v>46.639442824603528</v>
      </c>
      <c r="T28" s="70">
        <f t="shared" si="9"/>
        <v>0.47661994100817545</v>
      </c>
      <c r="U28" s="96">
        <f t="shared" si="10"/>
        <v>0.55955090859356071</v>
      </c>
      <c r="V28" s="96">
        <f t="shared" si="11"/>
        <v>0.53785828551112724</v>
      </c>
      <c r="W28" s="70">
        <f>a20A!E27</f>
        <v>8.8000000000000007</v>
      </c>
      <c r="X28" s="70">
        <f t="shared" si="12"/>
        <v>0.65219560878243499</v>
      </c>
      <c r="Y28" s="70">
        <f>'a19'!M29</f>
        <v>72.982045277127227</v>
      </c>
      <c r="Z28" s="70">
        <f>'a23'!E26</f>
        <v>44.114849764778612</v>
      </c>
      <c r="AA28" s="70">
        <f t="shared" si="13"/>
        <v>0.32195919629267383</v>
      </c>
      <c r="AB28" s="96">
        <f t="shared" si="14"/>
        <v>0.36170509045203758</v>
      </c>
      <c r="AC28" s="96">
        <f t="shared" si="15"/>
        <v>0.59409750511635551</v>
      </c>
      <c r="AD28" s="70">
        <f>a20A!F27</f>
        <v>9.8000000000000007</v>
      </c>
      <c r="AE28" s="70">
        <f t="shared" si="16"/>
        <v>0.6022954091816366</v>
      </c>
      <c r="AF28" s="70">
        <f>'a19'!P29</f>
        <v>95.575396825396837</v>
      </c>
      <c r="AG28" s="70">
        <f>'a23'!F26</f>
        <v>44.959457421153672</v>
      </c>
      <c r="AH28" s="70">
        <f t="shared" si="17"/>
        <v>0.4297017984081295</v>
      </c>
      <c r="AI28" s="96">
        <f t="shared" si="18"/>
        <v>0.49953206977662629</v>
      </c>
      <c r="AJ28" s="96">
        <f t="shared" si="19"/>
        <v>0.58174274130063452</v>
      </c>
      <c r="AK28" s="70">
        <f>a20A!G27</f>
        <v>8.5</v>
      </c>
      <c r="AL28" s="70">
        <f t="shared" si="20"/>
        <v>0.66716566866267457</v>
      </c>
      <c r="AM28" s="70">
        <f>'a19'!S29</f>
        <v>54.182725060827259</v>
      </c>
      <c r="AN28" s="70">
        <f>'a23'!G26</f>
        <v>42.604011160209474</v>
      </c>
      <c r="AO28" s="70">
        <f t="shared" si="21"/>
        <v>0.2308401423182046</v>
      </c>
      <c r="AP28" s="96">
        <f t="shared" si="22"/>
        <v>0.24514336164992884</v>
      </c>
      <c r="AQ28" s="96">
        <f t="shared" si="23"/>
        <v>0.58276120726012548</v>
      </c>
      <c r="AR28" s="70">
        <f>a20A!H27</f>
        <v>6.8</v>
      </c>
      <c r="AS28" s="70">
        <f t="shared" si="24"/>
        <v>0.75199600798403177</v>
      </c>
      <c r="AT28" s="70">
        <f>'a19'!V29</f>
        <v>31.152544223629615</v>
      </c>
      <c r="AU28" s="70">
        <f>'a23'!H26</f>
        <v>41.463497109373087</v>
      </c>
      <c r="AV28" s="70">
        <f t="shared" si="25"/>
        <v>0.12916934273660838</v>
      </c>
      <c r="AW28" s="96">
        <f t="shared" si="26"/>
        <v>0.11508358105514681</v>
      </c>
      <c r="AX28" s="96">
        <f t="shared" si="27"/>
        <v>0.62461352259825487</v>
      </c>
      <c r="AY28" s="70">
        <f>a20A!I27</f>
        <v>5.3</v>
      </c>
      <c r="AZ28" s="70">
        <f t="shared" si="28"/>
        <v>0.82684630738522946</v>
      </c>
      <c r="BA28" s="70">
        <f>'a19'!Y29</f>
        <v>46.225337487019736</v>
      </c>
      <c r="BB28" s="70">
        <f>'a23'!I26</f>
        <v>44.607688157045132</v>
      </c>
      <c r="BC28" s="70">
        <f t="shared" si="29"/>
        <v>0.20620054395751444</v>
      </c>
      <c r="BD28" s="96">
        <f t="shared" si="30"/>
        <v>0.21362378306962043</v>
      </c>
      <c r="BE28" s="96">
        <f t="shared" si="31"/>
        <v>0.70420180252210762</v>
      </c>
      <c r="BF28" s="70">
        <f>a20A!J27</f>
        <v>5.3</v>
      </c>
      <c r="BG28" s="70">
        <f t="shared" si="32"/>
        <v>0.82684630738522946</v>
      </c>
      <c r="BH28" s="70">
        <f>'a19'!AB29</f>
        <v>49.231481481481481</v>
      </c>
      <c r="BI28" s="70">
        <f>'a23'!J26</f>
        <v>44.870058749515557</v>
      </c>
      <c r="BJ28" s="70">
        <f t="shared" si="33"/>
        <v>0.22090194663997614</v>
      </c>
      <c r="BK28" s="96">
        <f t="shared" si="34"/>
        <v>0.23243017797538659</v>
      </c>
      <c r="BL28" s="96">
        <f t="shared" si="35"/>
        <v>0.70796308150326093</v>
      </c>
      <c r="BM28" s="70">
        <f>a20A!K27</f>
        <v>4.7</v>
      </c>
      <c r="BN28" s="70">
        <f t="shared" si="36"/>
        <v>0.85678642714570852</v>
      </c>
      <c r="BO28" s="70">
        <f>'a19'!AE29</f>
        <v>37.050615858352579</v>
      </c>
      <c r="BP28" s="70">
        <f>'a23'!K26</f>
        <v>43.247894749927482</v>
      </c>
      <c r="BQ28" s="70">
        <f t="shared" si="37"/>
        <v>0.16023611350620265</v>
      </c>
      <c r="BR28" s="96">
        <f t="shared" si="38"/>
        <v>0.1548249562258916</v>
      </c>
      <c r="BS28" s="96">
        <f t="shared" si="39"/>
        <v>0.71639413296174514</v>
      </c>
      <c r="BT28" s="70">
        <f>a20A!L27</f>
        <v>7.2</v>
      </c>
      <c r="BU28" s="70">
        <f t="shared" si="40"/>
        <v>0.73203592814371254</v>
      </c>
      <c r="BV28" s="70">
        <f>'a19'!AH29</f>
        <v>38.864741962774964</v>
      </c>
      <c r="BW28" s="70">
        <f>'a23'!L26</f>
        <v>42.497348697384204</v>
      </c>
      <c r="BX28" s="70">
        <f t="shared" si="41"/>
        <v>0.1651648491225908</v>
      </c>
      <c r="BY28" s="96">
        <f t="shared" si="42"/>
        <v>0.16112991571785146</v>
      </c>
      <c r="BZ28" s="96">
        <f t="shared" si="43"/>
        <v>0.61785472565854038</v>
      </c>
    </row>
    <row r="29" spans="1:78">
      <c r="A29" s="1">
        <v>2005</v>
      </c>
      <c r="B29" s="70">
        <f>a20A!B28</f>
        <v>6.8</v>
      </c>
      <c r="C29" s="70">
        <f t="shared" si="0"/>
        <v>0.75199600798403177</v>
      </c>
      <c r="D29" s="70">
        <f>'a19'!D30</f>
        <v>46.259983455987225</v>
      </c>
      <c r="E29" s="70">
        <f>'a23'!B27</f>
        <v>40.243039171815553</v>
      </c>
      <c r="F29" s="70">
        <f t="shared" si="1"/>
        <v>0.18616423263068335</v>
      </c>
      <c r="G29" s="96">
        <f t="shared" si="2"/>
        <v>0.18799284217193415</v>
      </c>
      <c r="H29" s="96">
        <f t="shared" si="3"/>
        <v>0.63919537482161226</v>
      </c>
      <c r="I29" s="70">
        <f>a20A!C28</f>
        <v>15.2</v>
      </c>
      <c r="J29" s="70">
        <f t="shared" si="4"/>
        <v>0.33283433133732526</v>
      </c>
      <c r="K29" s="70">
        <f>'a19'!G30</f>
        <v>103.21271929824562</v>
      </c>
      <c r="L29" s="70">
        <f>'a23'!C27</f>
        <v>41.477187977194966</v>
      </c>
      <c r="M29" s="70">
        <f t="shared" si="5"/>
        <v>0.42809733599707916</v>
      </c>
      <c r="N29" s="96">
        <f t="shared" si="6"/>
        <v>0.49747960210633607</v>
      </c>
      <c r="O29" s="96">
        <f t="shared" si="7"/>
        <v>0.36576338549112741</v>
      </c>
      <c r="P29" s="70">
        <f>a20A!D28</f>
        <v>10.9</v>
      </c>
      <c r="Q29" s="70">
        <f t="shared" si="8"/>
        <v>0.54740518962075835</v>
      </c>
      <c r="R29" s="70">
        <f>'a19'!J30</f>
        <v>103.78514056224898</v>
      </c>
      <c r="S29" s="70">
        <f>'a23'!D27</f>
        <v>45.722223235737516</v>
      </c>
      <c r="T29" s="70">
        <f t="shared" si="9"/>
        <v>0.47452873653395444</v>
      </c>
      <c r="U29" s="96">
        <f t="shared" si="10"/>
        <v>0.55687578853730768</v>
      </c>
      <c r="V29" s="96">
        <f t="shared" si="11"/>
        <v>0.54929930940406824</v>
      </c>
      <c r="W29" s="70">
        <f>a20A!E28</f>
        <v>8.4</v>
      </c>
      <c r="X29" s="70">
        <f t="shared" si="12"/>
        <v>0.67215568862275432</v>
      </c>
      <c r="Y29" s="70">
        <f>'a19'!M30</f>
        <v>75.988036303630366</v>
      </c>
      <c r="Z29" s="70">
        <f>'a23'!E27</f>
        <v>42.383671927326731</v>
      </c>
      <c r="AA29" s="70">
        <f t="shared" si="13"/>
        <v>0.3220652001094863</v>
      </c>
      <c r="AB29" s="96">
        <f t="shared" si="14"/>
        <v>0.36184069313455386</v>
      </c>
      <c r="AC29" s="96">
        <f t="shared" si="15"/>
        <v>0.6100926895251142</v>
      </c>
      <c r="AD29" s="70">
        <f>a20A!F28</f>
        <v>9.6999999999999993</v>
      </c>
      <c r="AE29" s="70">
        <f t="shared" si="16"/>
        <v>0.60728542914171646</v>
      </c>
      <c r="AF29" s="70">
        <f>'a19'!P30</f>
        <v>96.504941599281224</v>
      </c>
      <c r="AG29" s="70">
        <f>'a23'!F27</f>
        <v>43.940793882717678</v>
      </c>
      <c r="AH29" s="70">
        <f t="shared" si="17"/>
        <v>0.4240503747477723</v>
      </c>
      <c r="AI29" s="96">
        <f t="shared" si="18"/>
        <v>0.49230263001280972</v>
      </c>
      <c r="AJ29" s="96">
        <f t="shared" si="19"/>
        <v>0.58428886931593516</v>
      </c>
      <c r="AK29" s="70">
        <f>a20A!G28</f>
        <v>8.1999999999999993</v>
      </c>
      <c r="AL29" s="70">
        <f t="shared" si="20"/>
        <v>0.68213572854291415</v>
      </c>
      <c r="AM29" s="70">
        <f>'a19'!S30</f>
        <v>54.78395989974937</v>
      </c>
      <c r="AN29" s="70">
        <f>'a23'!G27</f>
        <v>41.956232824415686</v>
      </c>
      <c r="AO29" s="70">
        <f t="shared" si="21"/>
        <v>0.22985285765973371</v>
      </c>
      <c r="AP29" s="96">
        <f t="shared" si="22"/>
        <v>0.24388040289880519</v>
      </c>
      <c r="AQ29" s="96">
        <f t="shared" si="23"/>
        <v>0.59448466341409234</v>
      </c>
      <c r="AR29" s="70">
        <f>a20A!H28</f>
        <v>6.6</v>
      </c>
      <c r="AS29" s="70">
        <f t="shared" si="24"/>
        <v>0.76197604790419149</v>
      </c>
      <c r="AT29" s="70">
        <f>'a19'!V30</f>
        <v>30.165342455675713</v>
      </c>
      <c r="AU29" s="70">
        <f>'a23'!H27</f>
        <v>40.04270624105952</v>
      </c>
      <c r="AV29" s="70">
        <f t="shared" si="25"/>
        <v>0.12079019466135835</v>
      </c>
      <c r="AW29" s="96">
        <f t="shared" si="26"/>
        <v>0.10436476931447987</v>
      </c>
      <c r="AX29" s="96">
        <f t="shared" si="27"/>
        <v>0.6304537921862492</v>
      </c>
      <c r="AY29" s="70">
        <f>a20A!I28</f>
        <v>4.7</v>
      </c>
      <c r="AZ29" s="70">
        <f t="shared" si="28"/>
        <v>0.85678642714570852</v>
      </c>
      <c r="BA29" s="70">
        <f>'a19'!Y30</f>
        <v>47.785547785547777</v>
      </c>
      <c r="BB29" s="70">
        <f>'a23'!I27</f>
        <v>43.165801217164407</v>
      </c>
      <c r="BC29" s="70">
        <f t="shared" si="29"/>
        <v>0.20627014567642663</v>
      </c>
      <c r="BD29" s="96">
        <f t="shared" si="30"/>
        <v>0.21371281929563607</v>
      </c>
      <c r="BE29" s="96">
        <f t="shared" si="31"/>
        <v>0.72817170557569411</v>
      </c>
      <c r="BF29" s="70">
        <f>a20A!J28</f>
        <v>5.0999999999999996</v>
      </c>
      <c r="BG29" s="70">
        <f t="shared" si="32"/>
        <v>0.83682634730538907</v>
      </c>
      <c r="BH29" s="70">
        <f>'a19'!AB30</f>
        <v>47.182230869001302</v>
      </c>
      <c r="BI29" s="70">
        <f>'a23'!J27</f>
        <v>42.977749392986304</v>
      </c>
      <c r="BJ29" s="70">
        <f t="shared" si="33"/>
        <v>0.20277860940899606</v>
      </c>
      <c r="BK29" s="96">
        <f t="shared" si="34"/>
        <v>0.20924636046232767</v>
      </c>
      <c r="BL29" s="96">
        <f t="shared" si="35"/>
        <v>0.71131034993677689</v>
      </c>
      <c r="BM29" s="70">
        <f>a20A!K28</f>
        <v>4</v>
      </c>
      <c r="BN29" s="70">
        <f t="shared" si="36"/>
        <v>0.89171656686626732</v>
      </c>
      <c r="BO29" s="70">
        <f>'a19'!AE30</f>
        <v>34.309078771695589</v>
      </c>
      <c r="BP29" s="70">
        <f>'a23'!K27</f>
        <v>40.87839978715737</v>
      </c>
      <c r="BQ29" s="70">
        <f t="shared" si="37"/>
        <v>0.14025002383584464</v>
      </c>
      <c r="BR29" s="96">
        <f t="shared" si="38"/>
        <v>0.1292582601029969</v>
      </c>
      <c r="BS29" s="96">
        <f t="shared" si="39"/>
        <v>0.73922490551361331</v>
      </c>
      <c r="BT29" s="70">
        <f>a20A!L28</f>
        <v>5.9</v>
      </c>
      <c r="BU29" s="70">
        <f t="shared" si="40"/>
        <v>0.79690618762475041</v>
      </c>
      <c r="BV29" s="70">
        <f>'a19'!AH30</f>
        <v>40.920512820512819</v>
      </c>
      <c r="BW29" s="70">
        <f>'a23'!L27</f>
        <v>41.139357593605958</v>
      </c>
      <c r="BX29" s="70">
        <f t="shared" si="41"/>
        <v>0.16834436098368138</v>
      </c>
      <c r="BY29" s="96">
        <f t="shared" si="42"/>
        <v>0.16519722527726993</v>
      </c>
      <c r="BZ29" s="96">
        <f t="shared" si="43"/>
        <v>0.67056439515525434</v>
      </c>
    </row>
    <row r="30" spans="1:78">
      <c r="A30" s="1">
        <v>2006</v>
      </c>
      <c r="B30" s="70">
        <f>a20A!B29</f>
        <v>6.3</v>
      </c>
      <c r="C30" s="70">
        <f t="shared" si="0"/>
        <v>0.77694610778443096</v>
      </c>
      <c r="D30" s="70">
        <f>'a19'!D31</f>
        <v>46.923100102452835</v>
      </c>
      <c r="E30" s="70">
        <f>'a23'!B28</f>
        <v>40.556199851252487</v>
      </c>
      <c r="F30" s="70">
        <f t="shared" si="1"/>
        <v>0.1903022625395403</v>
      </c>
      <c r="G30" s="96">
        <f t="shared" si="2"/>
        <v>0.19328631152847886</v>
      </c>
      <c r="H30" s="96">
        <f t="shared" ref="H30:H35" si="44">C30*0.8+G30*0.2</f>
        <v>0.66021414853324056</v>
      </c>
      <c r="I30" s="70">
        <f>a20A!C29</f>
        <v>14.8</v>
      </c>
      <c r="J30" s="70">
        <f t="shared" si="4"/>
        <v>0.35279441117764454</v>
      </c>
      <c r="K30" s="70">
        <f>'a19'!G31</f>
        <v>105.92318059299191</v>
      </c>
      <c r="L30" s="70">
        <f>'a23'!C28</f>
        <v>41.967529879508518</v>
      </c>
      <c r="M30" s="70">
        <f t="shared" ref="M30:M35" si="45">K30*L30/10000</f>
        <v>0.44453342464689649</v>
      </c>
      <c r="N30" s="96">
        <f t="shared" si="6"/>
        <v>0.51850504984972701</v>
      </c>
      <c r="O30" s="96">
        <f t="shared" ref="O30:O35" si="46">J30*0.8+N30*0.2</f>
        <v>0.38593653891206103</v>
      </c>
      <c r="P30" s="70">
        <f>a20A!D29</f>
        <v>11.1</v>
      </c>
      <c r="Q30" s="70">
        <f t="shared" si="8"/>
        <v>0.53742514970059874</v>
      </c>
      <c r="R30" s="70">
        <f>'a19'!J31</f>
        <v>101.17647058823529</v>
      </c>
      <c r="S30" s="70">
        <f>'a23'!D28</f>
        <v>48.122979880311746</v>
      </c>
      <c r="T30" s="70">
        <f t="shared" ref="T30:T35" si="47">R30*S30/10000</f>
        <v>0.48689132584786005</v>
      </c>
      <c r="U30" s="96">
        <f t="shared" si="10"/>
        <v>0.57269031601586418</v>
      </c>
      <c r="V30" s="96">
        <f t="shared" ref="V30:V35" si="48">Q30*0.8+U30*0.2</f>
        <v>0.5444781829636518</v>
      </c>
      <c r="W30" s="70">
        <f>a20A!E29</f>
        <v>7.9</v>
      </c>
      <c r="X30" s="70">
        <f t="shared" si="12"/>
        <v>0.69710578842315363</v>
      </c>
      <c r="Y30" s="70">
        <f>'a19'!M31</f>
        <v>79.683377308707122</v>
      </c>
      <c r="Z30" s="70">
        <f>'a23'!E28</f>
        <v>43.802378774636082</v>
      </c>
      <c r="AA30" s="70">
        <f t="shared" ref="AA30:AA35" si="49">Y30*Z30/10000</f>
        <v>0.3490321474918231</v>
      </c>
      <c r="AB30" s="96">
        <f t="shared" si="14"/>
        <v>0.39633747366830924</v>
      </c>
      <c r="AC30" s="96">
        <f t="shared" ref="AC30:AC35" si="50">X30*0.8+AB30*0.2</f>
        <v>0.63695212547218483</v>
      </c>
      <c r="AD30" s="70">
        <f>a20A!F29</f>
        <v>8.6999999999999993</v>
      </c>
      <c r="AE30" s="70">
        <f t="shared" si="16"/>
        <v>0.65718562874251496</v>
      </c>
      <c r="AF30" s="70">
        <f>'a19'!P31</f>
        <v>103.45771144278608</v>
      </c>
      <c r="AG30" s="70">
        <f>'a23'!F28</f>
        <v>44.223070395647447</v>
      </c>
      <c r="AH30" s="70">
        <f t="shared" ref="AH30:AH35" si="51">AF30*AG30/10000</f>
        <v>0.45752176561069091</v>
      </c>
      <c r="AI30" s="96">
        <f t="shared" si="18"/>
        <v>0.53512005418718778</v>
      </c>
      <c r="AJ30" s="96">
        <f t="shared" ref="AJ30:AJ35" si="52">AE30*0.8+AI30*0.2</f>
        <v>0.6327725138314495</v>
      </c>
      <c r="AK30" s="70">
        <f>a20A!G29</f>
        <v>8.1</v>
      </c>
      <c r="AL30" s="70">
        <f t="shared" si="20"/>
        <v>0.6871257485029939</v>
      </c>
      <c r="AM30" s="70">
        <f>'a19'!S31</f>
        <v>54.649817295980519</v>
      </c>
      <c r="AN30" s="70">
        <f>'a23'!G28</f>
        <v>42.657520311810408</v>
      </c>
      <c r="AO30" s="70">
        <f t="shared" ref="AO30:AO35" si="53">AM30*AN30/10000</f>
        <v>0.2331225691340017</v>
      </c>
      <c r="AP30" s="96">
        <f t="shared" si="22"/>
        <v>0.24806309801580623</v>
      </c>
      <c r="AQ30" s="96">
        <f t="shared" ref="AQ30:AQ35" si="54">AL30*0.8+AP30*0.2</f>
        <v>0.5993132184055564</v>
      </c>
      <c r="AR30" s="70">
        <f>a20A!H29</f>
        <v>6.3</v>
      </c>
      <c r="AS30" s="70">
        <f t="shared" si="24"/>
        <v>0.77694610778443096</v>
      </c>
      <c r="AT30" s="70">
        <f>'a19'!V31</f>
        <v>30.842343378575261</v>
      </c>
      <c r="AU30" s="70">
        <f>'a23'!H28</f>
        <v>40.048776643833733</v>
      </c>
      <c r="AV30" s="70">
        <f t="shared" ref="AV30:AV35" si="55">AT30*AU30/10000</f>
        <v>0.1235198121140985</v>
      </c>
      <c r="AW30" s="96">
        <f t="shared" si="26"/>
        <v>0.10785656291177675</v>
      </c>
      <c r="AX30" s="96">
        <f t="shared" ref="AX30:AX35" si="56">AS30*0.8+AW30*0.2</f>
        <v>0.64312819880990013</v>
      </c>
      <c r="AY30" s="70">
        <f>a20A!I29</f>
        <v>4.3</v>
      </c>
      <c r="AZ30" s="70">
        <f t="shared" si="28"/>
        <v>0.87674650698602785</v>
      </c>
      <c r="BA30" s="70">
        <f>'a19'!Y31</f>
        <v>46.701388888888886</v>
      </c>
      <c r="BB30" s="70">
        <f>'a23'!I28</f>
        <v>43.101879813526587</v>
      </c>
      <c r="BC30" s="70">
        <f t="shared" ref="BC30:BC35" si="57">BA30*BB30/10000</f>
        <v>0.20129176510136546</v>
      </c>
      <c r="BD30" s="96">
        <f t="shared" si="30"/>
        <v>0.20734435275485572</v>
      </c>
      <c r="BE30" s="96">
        <f t="shared" ref="BE30:BE35" si="58">AZ30*0.8+BD30*0.2</f>
        <v>0.7428660761397935</v>
      </c>
      <c r="BF30" s="70">
        <f>a20A!J29</f>
        <v>4.7</v>
      </c>
      <c r="BG30" s="70">
        <f t="shared" si="32"/>
        <v>0.85678642714570852</v>
      </c>
      <c r="BH30" s="70">
        <f>'a19'!AB31</f>
        <v>45.345781466113422</v>
      </c>
      <c r="BI30" s="70">
        <f>'a23'!J28</f>
        <v>43.522766160781288</v>
      </c>
      <c r="BJ30" s="70">
        <f t="shared" ref="BJ30:BJ35" si="59">BH30*BI30/10000</f>
        <v>0.19735738431275446</v>
      </c>
      <c r="BK30" s="96">
        <f t="shared" si="34"/>
        <v>0.20231139634801243</v>
      </c>
      <c r="BL30" s="96">
        <f t="shared" ref="BL30:BL35" si="60">BG30*0.8+BK30*0.2</f>
        <v>0.72589142098616932</v>
      </c>
      <c r="BM30" s="70">
        <f>a20A!K29</f>
        <v>3.5</v>
      </c>
      <c r="BN30" s="70">
        <f t="shared" si="36"/>
        <v>0.91666666666666663</v>
      </c>
      <c r="BO30" s="70">
        <f>'a19'!AE31</f>
        <v>32.920924574209238</v>
      </c>
      <c r="BP30" s="70">
        <f>'a23'!K28</f>
        <v>40.608715849448672</v>
      </c>
      <c r="BQ30" s="70">
        <f t="shared" ref="BQ30:BQ35" si="61">BO30*BP30/10000</f>
        <v>0.1336876471535195</v>
      </c>
      <c r="BR30" s="96">
        <f t="shared" si="38"/>
        <v>0.12086350688972505</v>
      </c>
      <c r="BS30" s="96">
        <f t="shared" ref="BS30:BS35" si="62">BN30*0.8+BR30*0.2</f>
        <v>0.75750603471127842</v>
      </c>
      <c r="BT30" s="70">
        <f>a20A!L29</f>
        <v>4.8</v>
      </c>
      <c r="BU30" s="70">
        <f t="shared" si="40"/>
        <v>0.85179640718562866</v>
      </c>
      <c r="BV30" s="70">
        <f>'a19'!AH31</f>
        <v>41.354944029850742</v>
      </c>
      <c r="BW30" s="70">
        <f>'a23'!L28</f>
        <v>41.188237289399346</v>
      </c>
      <c r="BX30" s="70">
        <f t="shared" ref="BX30:BX35" si="63">BV30*BW30/10000</f>
        <v>0.17033372477913214</v>
      </c>
      <c r="BY30" s="96">
        <f t="shared" si="42"/>
        <v>0.16774206823930329</v>
      </c>
      <c r="BZ30" s="96">
        <f t="shared" ref="BZ30:BZ35" si="64">BU30*0.8+BY30*0.2</f>
        <v>0.71498553939636367</v>
      </c>
    </row>
    <row r="31" spans="1:78">
      <c r="A31" s="1">
        <v>2007</v>
      </c>
      <c r="B31" s="70">
        <f>a20A!B30</f>
        <v>6</v>
      </c>
      <c r="C31" s="70">
        <f t="shared" ref="C31:C37" si="65">($D$57-B31)/$D$59</f>
        <v>0.79191616766467055</v>
      </c>
      <c r="D31" s="70">
        <f>'a19'!D32</f>
        <v>46.800191855427656</v>
      </c>
      <c r="E31" s="70">
        <f>'a23'!B29</f>
        <v>40.218935834727745</v>
      </c>
      <c r="F31" s="70">
        <f t="shared" ref="F31:F37" si="66">D31*E31/10000</f>
        <v>0.18822539132863927</v>
      </c>
      <c r="G31" s="96">
        <f t="shared" ref="G31:G37" si="67">(F31-$G$58)/$G$59</f>
        <v>0.19062952693422947</v>
      </c>
      <c r="H31" s="96">
        <f t="shared" si="44"/>
        <v>0.67165883951858241</v>
      </c>
      <c r="I31" s="70">
        <f>a20A!C30</f>
        <v>13.5</v>
      </c>
      <c r="J31" s="70">
        <f t="shared" ref="J31:J36" si="68">($D$57-I31)/$D$59</f>
        <v>0.41766467065868251</v>
      </c>
      <c r="K31" s="70">
        <f>'a19'!G32</f>
        <v>110.79901960784314</v>
      </c>
      <c r="L31" s="70">
        <f>'a23'!C29</f>
        <v>41.682199255525099</v>
      </c>
      <c r="M31" s="70">
        <f t="shared" si="45"/>
        <v>0.461834681261095</v>
      </c>
      <c r="N31" s="96">
        <f t="shared" ref="N31:N36" si="69">(M31-$G$58)/$G$59</f>
        <v>0.54063724167389748</v>
      </c>
      <c r="O31" s="96">
        <f t="shared" si="46"/>
        <v>0.44225918486172555</v>
      </c>
      <c r="P31" s="70">
        <f>a20A!D30</f>
        <v>10.199999999999999</v>
      </c>
      <c r="Q31" s="70">
        <f t="shared" ref="Q31:Q36" si="70">($D$57-P31)/$D$59</f>
        <v>0.58233532934131726</v>
      </c>
      <c r="R31" s="70">
        <f>'a19'!J32</f>
        <v>107.62820512820512</v>
      </c>
      <c r="S31" s="70">
        <f>'a23'!D29</f>
        <v>48.960390852015557</v>
      </c>
      <c r="T31" s="70">
        <f t="shared" si="47"/>
        <v>0.52695189897778283</v>
      </c>
      <c r="U31" s="96">
        <f t="shared" ref="U31:U36" si="71">(T31-$G$58)/$G$59</f>
        <v>0.6239367837649199</v>
      </c>
      <c r="V31" s="96">
        <f t="shared" si="48"/>
        <v>0.59065562022603779</v>
      </c>
      <c r="W31" s="70">
        <f>a20A!E30</f>
        <v>8</v>
      </c>
      <c r="X31" s="70">
        <f t="shared" ref="X31:X36" si="72">($D$57-W31)/$D$59</f>
        <v>0.69211576846307377</v>
      </c>
      <c r="Y31" s="70">
        <f>'a19'!M32</f>
        <v>74.375</v>
      </c>
      <c r="Z31" s="70">
        <f>'a23'!E29</f>
        <v>44.108404932142676</v>
      </c>
      <c r="AA31" s="70">
        <f t="shared" si="49"/>
        <v>0.32805626168281116</v>
      </c>
      <c r="AB31" s="96">
        <f t="shared" ref="AB31:AB36" si="73">(AA31-$G$58)/$G$59</f>
        <v>0.36950460604723939</v>
      </c>
      <c r="AC31" s="96">
        <f t="shared" si="50"/>
        <v>0.62759353597990697</v>
      </c>
      <c r="AD31" s="70">
        <f>a20A!F30</f>
        <v>7.5</v>
      </c>
      <c r="AE31" s="70">
        <f t="shared" ref="AE31:AE36" si="74">($D$57-AD31)/$D$59</f>
        <v>0.71706586826347296</v>
      </c>
      <c r="AF31" s="70">
        <f>'a19'!P32</f>
        <v>111.62053056516724</v>
      </c>
      <c r="AG31" s="70">
        <f>'a23'!F29</f>
        <v>43.849800530009922</v>
      </c>
      <c r="AH31" s="70">
        <f t="shared" si="51"/>
        <v>0.48945380003364591</v>
      </c>
      <c r="AI31" s="96">
        <f t="shared" ref="AI31:AI36" si="75">(AH31-$G$58)/$G$59</f>
        <v>0.57596829584640175</v>
      </c>
      <c r="AJ31" s="96">
        <f t="shared" si="52"/>
        <v>0.68884635378005876</v>
      </c>
      <c r="AK31" s="70">
        <f>a20A!G30</f>
        <v>7.3</v>
      </c>
      <c r="AL31" s="70">
        <f t="shared" ref="AL31:AL36" si="76">($D$57-AK31)/$D$59</f>
        <v>0.72704590818363257</v>
      </c>
      <c r="AM31" s="70">
        <f>'a19'!S32</f>
        <v>58.171211617337335</v>
      </c>
      <c r="AN31" s="70">
        <f>'a23'!G29</f>
        <v>42.270161505869346</v>
      </c>
      <c r="AO31" s="70">
        <f t="shared" si="53"/>
        <v>0.24589065100569524</v>
      </c>
      <c r="AP31" s="96">
        <f t="shared" ref="AP31:AP36" si="77">(AO31-$G$58)/$G$59</f>
        <v>0.26439634152016112</v>
      </c>
      <c r="AQ31" s="96">
        <f t="shared" si="54"/>
        <v>0.63451599485093835</v>
      </c>
      <c r="AR31" s="70">
        <f>a20A!H30</f>
        <v>6.4</v>
      </c>
      <c r="AS31" s="70">
        <f t="shared" ref="AS31:AS36" si="78">($D$57-AR31)/$D$59</f>
        <v>0.77195608782435121</v>
      </c>
      <c r="AT31" s="70">
        <f>'a19'!V32</f>
        <v>30.424415565016055</v>
      </c>
      <c r="AU31" s="70">
        <f>'a23'!H29</f>
        <v>39.529515480021956</v>
      </c>
      <c r="AV31" s="70">
        <f t="shared" si="55"/>
        <v>0.1202662406047923</v>
      </c>
      <c r="AW31" s="96">
        <f t="shared" ref="AW31:AW36" si="79">(AV31-$G$58)/$G$59</f>
        <v>0.10369451443383407</v>
      </c>
      <c r="AX31" s="96">
        <f t="shared" si="56"/>
        <v>0.63830377314624787</v>
      </c>
      <c r="AY31" s="70">
        <f>a20A!I30</f>
        <v>4.4000000000000004</v>
      </c>
      <c r="AZ31" s="70">
        <f t="shared" ref="AZ31:AZ36" si="80">($D$57-AY31)/$D$59</f>
        <v>0.8717564870259481</v>
      </c>
      <c r="BA31" s="70">
        <f>'a19'!Y32</f>
        <v>42.869696969696967</v>
      </c>
      <c r="BB31" s="70">
        <f>'a23'!I29</f>
        <v>42.29408248410715</v>
      </c>
      <c r="BC31" s="70">
        <f t="shared" si="57"/>
        <v>0.18131344997050419</v>
      </c>
      <c r="BD31" s="96">
        <f t="shared" ref="BD31:BD36" si="81">(BC31-$G$58)/$G$59</f>
        <v>0.18178760201357824</v>
      </c>
      <c r="BE31" s="96">
        <f t="shared" si="58"/>
        <v>0.73376271002347415</v>
      </c>
      <c r="BF31" s="70">
        <f>a20A!J30</f>
        <v>4.2</v>
      </c>
      <c r="BG31" s="70">
        <f t="shared" ref="BG31:BG36" si="82">($D$57-BF31)/$D$59</f>
        <v>0.88173652694610771</v>
      </c>
      <c r="BH31" s="70">
        <f>'a19'!AB32</f>
        <v>47.3542600896861</v>
      </c>
      <c r="BI31" s="70">
        <f>'a23'!J29</f>
        <v>43.552192144171023</v>
      </c>
      <c r="BJ31" s="70">
        <f t="shared" si="59"/>
        <v>0.20623818342710584</v>
      </c>
      <c r="BK31" s="96">
        <f t="shared" ref="BK31:BK36" si="83">(BJ31-$G$58)/$G$59</f>
        <v>0.21367193240233845</v>
      </c>
      <c r="BL31" s="96">
        <f t="shared" si="60"/>
        <v>0.74812360803735389</v>
      </c>
      <c r="BM31" s="70">
        <f>a20A!K30</f>
        <v>3.5</v>
      </c>
      <c r="BN31" s="70">
        <f t="shared" ref="BN31:BN36" si="84">($D$57-BM31)/$D$59</f>
        <v>0.91666666666666663</v>
      </c>
      <c r="BO31" s="70">
        <f>'a19'!AE32</f>
        <v>28.708161393856024</v>
      </c>
      <c r="BP31" s="70">
        <f>'a23'!K29</f>
        <v>40.177574231205405</v>
      </c>
      <c r="BQ31" s="70">
        <f t="shared" si="61"/>
        <v>0.11534242854430757</v>
      </c>
      <c r="BR31" s="96">
        <f t="shared" ref="BR31:BR36" si="85">(BQ31-$G$58)/$G$59</f>
        <v>9.7395853275350316E-2</v>
      </c>
      <c r="BS31" s="96">
        <f t="shared" si="62"/>
        <v>0.75281250398840349</v>
      </c>
      <c r="BT31" s="70">
        <f>a20A!L30</f>
        <v>4.3</v>
      </c>
      <c r="BU31" s="70">
        <f t="shared" ref="BU31:BU36" si="86">($D$57-BT31)/$D$59</f>
        <v>0.87674650698602785</v>
      </c>
      <c r="BV31" s="70">
        <f>'a19'!AH32</f>
        <v>41.395112016293275</v>
      </c>
      <c r="BW31" s="70">
        <f>'a23'!L29</f>
        <v>41.614624531349172</v>
      </c>
      <c r="BX31" s="70">
        <f t="shared" si="63"/>
        <v>0.17226420439911852</v>
      </c>
      <c r="BY31" s="96">
        <f t="shared" ref="BY31:BY36" si="87">(BX31-$G$58)/$G$59</f>
        <v>0.17021158511977816</v>
      </c>
      <c r="BZ31" s="96">
        <f t="shared" si="64"/>
        <v>0.73543952261277801</v>
      </c>
    </row>
    <row r="32" spans="1:78">
      <c r="A32" s="1">
        <v>2008</v>
      </c>
      <c r="B32" s="70">
        <f>a20A!B31</f>
        <v>6.1</v>
      </c>
      <c r="C32" s="70">
        <f t="shared" si="65"/>
        <v>0.78692614770459079</v>
      </c>
      <c r="D32" s="70">
        <f>'a19'!D33</f>
        <v>45.964829467122215</v>
      </c>
      <c r="E32" s="70">
        <f>'a23'!B30</f>
        <v>40.734564301875622</v>
      </c>
      <c r="F32" s="70">
        <f t="shared" si="66"/>
        <v>0.18723573015532372</v>
      </c>
      <c r="G32" s="96">
        <f t="shared" si="67"/>
        <v>0.18936352808702558</v>
      </c>
      <c r="H32" s="96">
        <f t="shared" si="44"/>
        <v>0.66741362378107771</v>
      </c>
      <c r="I32" s="70">
        <f>a20A!C31</f>
        <v>13.3</v>
      </c>
      <c r="J32" s="70">
        <f t="shared" si="68"/>
        <v>0.42764471057884218</v>
      </c>
      <c r="K32" s="70">
        <f>'a19'!G33</f>
        <v>109.60294117647059</v>
      </c>
      <c r="L32" s="70">
        <f>'a23'!C30</f>
        <v>42.127731517222422</v>
      </c>
      <c r="M32" s="70">
        <f t="shared" si="45"/>
        <v>0.46173232793802754</v>
      </c>
      <c r="N32" s="96">
        <f t="shared" si="69"/>
        <v>0.54050630879251882</v>
      </c>
      <c r="O32" s="96">
        <f t="shared" si="46"/>
        <v>0.45021703022157755</v>
      </c>
      <c r="P32" s="70">
        <f>a20A!D31</f>
        <v>10.9</v>
      </c>
      <c r="Q32" s="70">
        <f t="shared" si="70"/>
        <v>0.54740518962075835</v>
      </c>
      <c r="R32" s="70">
        <f>'a19'!J33</f>
        <v>98.80952380952381</v>
      </c>
      <c r="S32" s="70">
        <f>'a23'!D30</f>
        <v>49.396141006826696</v>
      </c>
      <c r="T32" s="70">
        <f t="shared" si="47"/>
        <v>0.48808091709126372</v>
      </c>
      <c r="U32" s="96">
        <f t="shared" si="71"/>
        <v>0.57421207031258714</v>
      </c>
      <c r="V32" s="96">
        <f t="shared" si="48"/>
        <v>0.55276656575912408</v>
      </c>
      <c r="W32" s="70">
        <f>a20A!E31</f>
        <v>7.6</v>
      </c>
      <c r="X32" s="70">
        <f t="shared" si="72"/>
        <v>0.7120758483033931</v>
      </c>
      <c r="Y32" s="70">
        <f>'a19'!M33</f>
        <v>76.163101604278083</v>
      </c>
      <c r="Z32" s="70">
        <f>'a23'!E30</f>
        <v>44.54609675197424</v>
      </c>
      <c r="AA32" s="70">
        <f t="shared" si="49"/>
        <v>0.33927688929946159</v>
      </c>
      <c r="AB32" s="96">
        <f t="shared" si="73"/>
        <v>0.38385830811275823</v>
      </c>
      <c r="AC32" s="96">
        <f t="shared" si="50"/>
        <v>0.64643234026526619</v>
      </c>
      <c r="AD32" s="70">
        <f>a20A!F31</f>
        <v>8.5</v>
      </c>
      <c r="AE32" s="70">
        <f t="shared" si="74"/>
        <v>0.66716566866267457</v>
      </c>
      <c r="AF32" s="70">
        <f>'a19'!P33</f>
        <v>94.712301587301567</v>
      </c>
      <c r="AG32" s="70">
        <f>'a23'!F30</f>
        <v>44.002331882174786</v>
      </c>
      <c r="AH32" s="70">
        <f t="shared" si="51"/>
        <v>0.41675621277690733</v>
      </c>
      <c r="AI32" s="96">
        <f t="shared" si="75"/>
        <v>0.48297175910928997</v>
      </c>
      <c r="AJ32" s="96">
        <f t="shared" si="52"/>
        <v>0.63032688675199777</v>
      </c>
      <c r="AK32" s="70">
        <f>a20A!G31</f>
        <v>7.2</v>
      </c>
      <c r="AL32" s="70">
        <f t="shared" si="76"/>
        <v>0.73203592814371254</v>
      </c>
      <c r="AM32" s="70">
        <f>'a19'!S33</f>
        <v>54.907071373584081</v>
      </c>
      <c r="AN32" s="70">
        <f>'a23'!G30</f>
        <v>42.726855440608638</v>
      </c>
      <c r="AO32" s="70">
        <f t="shared" si="53"/>
        <v>0.23460065012463077</v>
      </c>
      <c r="AP32" s="96">
        <f t="shared" si="77"/>
        <v>0.24995389547322419</v>
      </c>
      <c r="AQ32" s="96">
        <f t="shared" si="54"/>
        <v>0.63561952160961499</v>
      </c>
      <c r="AR32" s="70">
        <f>a20A!H31</f>
        <v>6.6</v>
      </c>
      <c r="AS32" s="70">
        <f t="shared" si="78"/>
        <v>0.76197604790419149</v>
      </c>
      <c r="AT32" s="70">
        <f>'a19'!V33</f>
        <v>31.695396107160814</v>
      </c>
      <c r="AU32" s="70">
        <f>'a23'!H30</f>
        <v>40.279446698675713</v>
      </c>
      <c r="AV32" s="70">
        <f t="shared" si="55"/>
        <v>0.12766730180917979</v>
      </c>
      <c r="AW32" s="96">
        <f t="shared" si="79"/>
        <v>0.11316213345888824</v>
      </c>
      <c r="AX32" s="96">
        <f t="shared" si="56"/>
        <v>0.63221326501513087</v>
      </c>
      <c r="AY32" s="70">
        <f>a20A!I31</f>
        <v>4.2</v>
      </c>
      <c r="AZ32" s="70">
        <f t="shared" si="80"/>
        <v>0.88173652694610771</v>
      </c>
      <c r="BA32" s="70">
        <f>'a19'!Y33</f>
        <v>46.463104325699753</v>
      </c>
      <c r="BB32" s="70">
        <f>'a23'!I30</f>
        <v>43.1646606527719</v>
      </c>
      <c r="BC32" s="70">
        <f t="shared" si="57"/>
        <v>0.20055641310931679</v>
      </c>
      <c r="BD32" s="96">
        <f t="shared" si="81"/>
        <v>0.20640367244999563</v>
      </c>
      <c r="BE32" s="96">
        <f t="shared" si="58"/>
        <v>0.74666995604688535</v>
      </c>
      <c r="BF32" s="70">
        <f>a20A!J31</f>
        <v>4</v>
      </c>
      <c r="BG32" s="70">
        <f t="shared" si="82"/>
        <v>0.89171656686626732</v>
      </c>
      <c r="BH32" s="70">
        <f>'a19'!AB33</f>
        <v>44.644495412844037</v>
      </c>
      <c r="BI32" s="70">
        <f>'a23'!J30</f>
        <v>43.436684989194681</v>
      </c>
      <c r="BJ32" s="70">
        <f t="shared" si="59"/>
        <v>0.19392088837492533</v>
      </c>
      <c r="BK32" s="96">
        <f t="shared" si="83"/>
        <v>0.19791534645435327</v>
      </c>
      <c r="BL32" s="96">
        <f t="shared" si="60"/>
        <v>0.75295632278388458</v>
      </c>
      <c r="BM32" s="70">
        <f>a20A!K31</f>
        <v>3.6</v>
      </c>
      <c r="BN32" s="70">
        <f t="shared" si="84"/>
        <v>0.91167664670658666</v>
      </c>
      <c r="BO32" s="70">
        <f>'a19'!AE33</f>
        <v>28.84800700832238</v>
      </c>
      <c r="BP32" s="70">
        <f>'a23'!K30</f>
        <v>39.832363401192154</v>
      </c>
      <c r="BQ32" s="70">
        <f t="shared" si="61"/>
        <v>0.11490842985556352</v>
      </c>
      <c r="BR32" s="96">
        <f t="shared" si="85"/>
        <v>9.6840671507637616E-2</v>
      </c>
      <c r="BS32" s="96">
        <f t="shared" si="62"/>
        <v>0.74870945166679692</v>
      </c>
      <c r="BT32" s="70">
        <f>a20A!L31</f>
        <v>4.5999999999999996</v>
      </c>
      <c r="BU32" s="70">
        <f t="shared" si="86"/>
        <v>0.86177644710578827</v>
      </c>
      <c r="BV32" s="70">
        <f>'a19'!AH33</f>
        <v>42.460465116279067</v>
      </c>
      <c r="BW32" s="70">
        <f>'a23'!L30</f>
        <v>43.311187152703575</v>
      </c>
      <c r="BX32" s="70">
        <f t="shared" si="63"/>
        <v>0.18390131512420041</v>
      </c>
      <c r="BY32" s="96">
        <f t="shared" si="87"/>
        <v>0.18509806259305361</v>
      </c>
      <c r="BZ32" s="96">
        <f t="shared" si="64"/>
        <v>0.72644077020324138</v>
      </c>
    </row>
    <row r="33" spans="1:78">
      <c r="A33" s="1">
        <v>2009</v>
      </c>
      <c r="B33" s="70">
        <f>a20A!B32</f>
        <v>8.3000000000000007</v>
      </c>
      <c r="C33" s="70">
        <f t="shared" si="65"/>
        <v>0.67714570858283418</v>
      </c>
      <c r="D33" s="70">
        <f>'a19'!D34</f>
        <v>50.558401190788906</v>
      </c>
      <c r="E33" s="70">
        <f>'a23'!B31</f>
        <v>42.396813424057306</v>
      </c>
      <c r="F33" s="70">
        <f t="shared" si="66"/>
        <v>0.2143515102304514</v>
      </c>
      <c r="G33" s="96">
        <f t="shared" si="67"/>
        <v>0.22405069905195071</v>
      </c>
      <c r="H33" s="96">
        <f t="shared" si="44"/>
        <v>0.58652670667665752</v>
      </c>
      <c r="I33" s="70">
        <f>a20A!C32</f>
        <v>15.5</v>
      </c>
      <c r="J33" s="70">
        <f t="shared" si="68"/>
        <v>0.31786427145708573</v>
      </c>
      <c r="K33" s="70">
        <f>'a19'!G34</f>
        <v>108.29957805907175</v>
      </c>
      <c r="L33" s="70">
        <f>'a23'!C31</f>
        <v>42.538016415336415</v>
      </c>
      <c r="M33" s="70">
        <f t="shared" si="45"/>
        <v>0.46068492292508018</v>
      </c>
      <c r="N33" s="96">
        <f t="shared" si="69"/>
        <v>0.53916644260932345</v>
      </c>
      <c r="O33" s="96">
        <f t="shared" si="46"/>
        <v>0.3621247056875333</v>
      </c>
      <c r="P33" s="70">
        <f>a20A!D32</f>
        <v>11.9</v>
      </c>
      <c r="Q33" s="70">
        <f t="shared" si="70"/>
        <v>0.49750499001995996</v>
      </c>
      <c r="R33" s="70">
        <f>'a19'!J34</f>
        <v>98.903985507246375</v>
      </c>
      <c r="S33" s="70">
        <f>'a23'!D31</f>
        <v>49.003400111229787</v>
      </c>
      <c r="T33" s="70">
        <f t="shared" si="47"/>
        <v>0.48466315744068661</v>
      </c>
      <c r="U33" s="96">
        <f t="shared" si="71"/>
        <v>0.56983998833714233</v>
      </c>
      <c r="V33" s="96">
        <f t="shared" si="48"/>
        <v>0.51197198968339641</v>
      </c>
      <c r="W33" s="70">
        <f>a20A!E32</f>
        <v>9.1999999999999993</v>
      </c>
      <c r="X33" s="70">
        <f t="shared" si="72"/>
        <v>0.63223552894211565</v>
      </c>
      <c r="Y33" s="70">
        <f>'a19'!M34</f>
        <v>74.808533916849015</v>
      </c>
      <c r="Z33" s="70">
        <f>'a23'!E31</f>
        <v>45.725782556818011</v>
      </c>
      <c r="AA33" s="70">
        <f t="shared" si="49"/>
        <v>0.34206787552761836</v>
      </c>
      <c r="AB33" s="96">
        <f t="shared" si="73"/>
        <v>0.38742860615281449</v>
      </c>
      <c r="AC33" s="96">
        <f t="shared" si="50"/>
        <v>0.58327414438425551</v>
      </c>
      <c r="AD33" s="70">
        <f>a20A!F32</f>
        <v>8.6999999999999993</v>
      </c>
      <c r="AE33" s="70">
        <f t="shared" si="74"/>
        <v>0.65718562874251496</v>
      </c>
      <c r="AF33" s="70">
        <f>'a19'!P34</f>
        <v>110.20527859237536</v>
      </c>
      <c r="AG33" s="70">
        <f>'a23'!F31</f>
        <v>44.925462664179058</v>
      </c>
      <c r="AH33" s="70">
        <f t="shared" si="51"/>
        <v>0.49510231287972112</v>
      </c>
      <c r="AI33" s="96">
        <f t="shared" si="75"/>
        <v>0.58319401202519272</v>
      </c>
      <c r="AJ33" s="96">
        <f t="shared" si="52"/>
        <v>0.64238730539905053</v>
      </c>
      <c r="AK33" s="70">
        <f>a20A!G32</f>
        <v>8.6</v>
      </c>
      <c r="AL33" s="70">
        <f t="shared" si="76"/>
        <v>0.66217564870259471</v>
      </c>
      <c r="AM33" s="70">
        <f>'a19'!S34</f>
        <v>57.126944674583441</v>
      </c>
      <c r="AN33" s="70">
        <f>'a23'!G31</f>
        <v>43.993867906897279</v>
      </c>
      <c r="AO33" s="70">
        <f t="shared" si="53"/>
        <v>0.25132352579382528</v>
      </c>
      <c r="AP33" s="96">
        <f t="shared" si="77"/>
        <v>0.27134620820608241</v>
      </c>
      <c r="AQ33" s="96">
        <f t="shared" si="54"/>
        <v>0.58400976060329224</v>
      </c>
      <c r="AR33" s="70">
        <f>a20A!H32</f>
        <v>9.1</v>
      </c>
      <c r="AS33" s="70">
        <f t="shared" si="78"/>
        <v>0.63722554890219552</v>
      </c>
      <c r="AT33" s="70">
        <f>'a19'!V34</f>
        <v>39.614929214929212</v>
      </c>
      <c r="AU33" s="70">
        <f>'a23'!H31</f>
        <v>41.656093317218783</v>
      </c>
      <c r="AV33" s="70">
        <f t="shared" si="55"/>
        <v>0.1650203188132108</v>
      </c>
      <c r="AW33" s="96">
        <f t="shared" si="79"/>
        <v>0.1609450290010693</v>
      </c>
      <c r="AX33" s="96">
        <f t="shared" si="56"/>
        <v>0.5419694449219703</v>
      </c>
      <c r="AY33" s="70">
        <f>a20A!I32</f>
        <v>5.2</v>
      </c>
      <c r="AZ33" s="70">
        <f t="shared" si="80"/>
        <v>0.83183632734530932</v>
      </c>
      <c r="BA33" s="70">
        <f>'a19'!Y34</f>
        <v>51.482880161127888</v>
      </c>
      <c r="BB33" s="70">
        <f>'a23'!I31</f>
        <v>44.00896186056071</v>
      </c>
      <c r="BC33" s="70">
        <f t="shared" si="57"/>
        <v>0.22657081094828949</v>
      </c>
      <c r="BD33" s="96">
        <f t="shared" si="81"/>
        <v>0.23968192824385098</v>
      </c>
      <c r="BE33" s="96">
        <f t="shared" si="58"/>
        <v>0.71340544752501778</v>
      </c>
      <c r="BF33" s="70">
        <f>a20A!J32</f>
        <v>4.9000000000000004</v>
      </c>
      <c r="BG33" s="70">
        <f t="shared" si="82"/>
        <v>0.84680638722554891</v>
      </c>
      <c r="BH33" s="70">
        <f>'a19'!AB34</f>
        <v>54.547970479704794</v>
      </c>
      <c r="BI33" s="70">
        <f>'a23'!J31</f>
        <v>45.315430281334372</v>
      </c>
      <c r="BJ33" s="70">
        <f t="shared" si="59"/>
        <v>0.2471864753261348</v>
      </c>
      <c r="BK33" s="96">
        <f t="shared" si="83"/>
        <v>0.26605399177470146</v>
      </c>
      <c r="BL33" s="96">
        <f t="shared" si="60"/>
        <v>0.73065590813537939</v>
      </c>
      <c r="BM33" s="70">
        <f>a20A!K32</f>
        <v>6.5</v>
      </c>
      <c r="BN33" s="70">
        <f t="shared" si="84"/>
        <v>0.76696606786427135</v>
      </c>
      <c r="BO33" s="70">
        <f>'a19'!AE34</f>
        <v>41.88457008244994</v>
      </c>
      <c r="BP33" s="70">
        <f>'a23'!K31</f>
        <v>41.530488435911913</v>
      </c>
      <c r="BQ33" s="70">
        <f t="shared" si="61"/>
        <v>0.17394866534523293</v>
      </c>
      <c r="BR33" s="96">
        <f t="shared" si="85"/>
        <v>0.17236638887831746</v>
      </c>
      <c r="BS33" s="96">
        <f t="shared" si="62"/>
        <v>0.64804613206708062</v>
      </c>
      <c r="BT33" s="70">
        <f>a20A!L32</f>
        <v>7.7</v>
      </c>
      <c r="BU33" s="70">
        <f t="shared" si="86"/>
        <v>0.70708582834331335</v>
      </c>
      <c r="BV33" s="70">
        <f>'a19'!AH34</f>
        <v>48.48989623156745</v>
      </c>
      <c r="BW33" s="70">
        <f>'a23'!L31</f>
        <v>44.548770655252831</v>
      </c>
      <c r="BX33" s="70">
        <f t="shared" si="63"/>
        <v>0.21601652663171067</v>
      </c>
      <c r="BY33" s="96">
        <f t="shared" si="87"/>
        <v>0.2261806288717777</v>
      </c>
      <c r="BZ33" s="96">
        <f t="shared" si="64"/>
        <v>0.6109047884490062</v>
      </c>
    </row>
    <row r="34" spans="1:78">
      <c r="A34" s="1">
        <v>2010</v>
      </c>
      <c r="B34" s="70">
        <f>a20A!B33</f>
        <v>8.1</v>
      </c>
      <c r="C34" s="70">
        <f t="shared" si="65"/>
        <v>0.6871257485029939</v>
      </c>
      <c r="D34" s="70">
        <f>'a19'!D35</f>
        <v>48.311579089012987</v>
      </c>
      <c r="E34" s="70">
        <f>'a23'!B32</f>
        <v>40.770692513877336</v>
      </c>
      <c r="F34" s="70">
        <f t="shared" si="66"/>
        <v>0.19696965358980145</v>
      </c>
      <c r="G34" s="96">
        <f t="shared" si="67"/>
        <v>0.20181540169699511</v>
      </c>
      <c r="H34" s="96">
        <f t="shared" si="44"/>
        <v>0.59006367914179425</v>
      </c>
      <c r="I34" s="70">
        <f>a20A!C33</f>
        <v>14.7</v>
      </c>
      <c r="J34" s="70">
        <f t="shared" si="68"/>
        <v>0.35778443113772446</v>
      </c>
      <c r="K34" s="70">
        <f>'a19'!G35</f>
        <v>104.64192708333334</v>
      </c>
      <c r="L34" s="70">
        <f>'a23'!C32</f>
        <v>40.695593872217337</v>
      </c>
      <c r="M34" s="70">
        <f t="shared" si="45"/>
        <v>0.42584653665895139</v>
      </c>
      <c r="N34" s="96">
        <f t="shared" si="69"/>
        <v>0.49460032438564849</v>
      </c>
      <c r="O34" s="96">
        <f t="shared" si="46"/>
        <v>0.38514760978730933</v>
      </c>
      <c r="P34" s="70">
        <f>a20A!D33</f>
        <v>11.4</v>
      </c>
      <c r="Q34" s="70">
        <f t="shared" si="70"/>
        <v>0.52245508982035915</v>
      </c>
      <c r="R34" s="70">
        <f>'a19'!J35</f>
        <v>104.94444444444444</v>
      </c>
      <c r="S34" s="70">
        <f>'a23'!D32</f>
        <v>47.74847984074146</v>
      </c>
      <c r="T34" s="70">
        <f t="shared" si="47"/>
        <v>0.50109376899533675</v>
      </c>
      <c r="U34" s="96">
        <f t="shared" si="71"/>
        <v>0.59085842964605384</v>
      </c>
      <c r="V34" s="96">
        <f t="shared" si="48"/>
        <v>0.53613575778549816</v>
      </c>
      <c r="W34" s="70">
        <f>a20A!E33</f>
        <v>9.6</v>
      </c>
      <c r="X34" s="70">
        <f t="shared" si="72"/>
        <v>0.61227544910179632</v>
      </c>
      <c r="Y34" s="70">
        <f>'a19'!M35</f>
        <v>71.896792189679218</v>
      </c>
      <c r="Z34" s="70">
        <f>'a23'!E32</f>
        <v>43.700587367678907</v>
      </c>
      <c r="AA34" s="70">
        <f t="shared" si="49"/>
        <v>0.31419320485409313</v>
      </c>
      <c r="AB34" s="96">
        <f t="shared" si="73"/>
        <v>0.35177064372043548</v>
      </c>
      <c r="AC34" s="96">
        <f t="shared" si="50"/>
        <v>0.56017448802552416</v>
      </c>
      <c r="AD34" s="70">
        <f>a20A!F33</f>
        <v>9.1999999999999993</v>
      </c>
      <c r="AE34" s="70">
        <f t="shared" si="74"/>
        <v>0.63223552894211565</v>
      </c>
      <c r="AF34" s="70">
        <f>'a19'!P35</f>
        <v>102.99493554327807</v>
      </c>
      <c r="AG34" s="70">
        <f>'a23'!F32</f>
        <v>44.216479388007656</v>
      </c>
      <c r="AH34" s="70">
        <f t="shared" si="51"/>
        <v>0.45540734445185316</v>
      </c>
      <c r="AI34" s="96">
        <f t="shared" si="75"/>
        <v>0.53241523477851671</v>
      </c>
      <c r="AJ34" s="96">
        <f t="shared" si="52"/>
        <v>0.61227147010939587</v>
      </c>
      <c r="AK34" s="70">
        <f>a20A!G33</f>
        <v>8</v>
      </c>
      <c r="AL34" s="70">
        <f t="shared" si="76"/>
        <v>0.69211576846307377</v>
      </c>
      <c r="AM34" s="70">
        <f>'a19'!S35</f>
        <v>57.832313816875427</v>
      </c>
      <c r="AN34" s="70">
        <f>'a23'!G32</f>
        <v>43.185956496429192</v>
      </c>
      <c r="AO34" s="70">
        <f t="shared" si="53"/>
        <v>0.24975437885834231</v>
      </c>
      <c r="AP34" s="96">
        <f t="shared" si="77"/>
        <v>0.26933891695835205</v>
      </c>
      <c r="AQ34" s="96">
        <f t="shared" si="54"/>
        <v>0.60756039816212948</v>
      </c>
      <c r="AR34" s="70">
        <f>a20A!H33</f>
        <v>8.6999999999999993</v>
      </c>
      <c r="AS34" s="70">
        <f t="shared" si="78"/>
        <v>0.65718562874251496</v>
      </c>
      <c r="AT34" s="70">
        <f>'a19'!V35</f>
        <v>35.801904456213549</v>
      </c>
      <c r="AU34" s="70">
        <f>'a23'!H32</f>
        <v>39.68856243223464</v>
      </c>
      <c r="AV34" s="70">
        <f t="shared" si="55"/>
        <v>0.1420926120203331</v>
      </c>
      <c r="AW34" s="96">
        <f t="shared" si="79"/>
        <v>0.13161534410339149</v>
      </c>
      <c r="AX34" s="96">
        <f t="shared" si="56"/>
        <v>0.55207157181469024</v>
      </c>
      <c r="AY34" s="70">
        <f>a20A!I33</f>
        <v>5.4</v>
      </c>
      <c r="AZ34" s="70">
        <f t="shared" si="80"/>
        <v>0.82185628742514971</v>
      </c>
      <c r="BA34" s="70">
        <f>'a19'!Y35</f>
        <v>50.955109837631326</v>
      </c>
      <c r="BB34" s="70">
        <f>'a23'!I32</f>
        <v>43.802263818906717</v>
      </c>
      <c r="BC34" s="70">
        <f t="shared" si="57"/>
        <v>0.22319491640292963</v>
      </c>
      <c r="BD34" s="96">
        <f t="shared" si="81"/>
        <v>0.23536340113786269</v>
      </c>
      <c r="BE34" s="96">
        <f t="shared" si="58"/>
        <v>0.70455771016769231</v>
      </c>
      <c r="BF34" s="70">
        <f>a20A!J33</f>
        <v>5.2</v>
      </c>
      <c r="BG34" s="70">
        <f t="shared" si="82"/>
        <v>0.83183632734530932</v>
      </c>
      <c r="BH34" s="70">
        <f>'a19'!AB35</f>
        <v>50.014172335600904</v>
      </c>
      <c r="BI34" s="70">
        <f>'a23'!J32</f>
        <v>42.441287824308731</v>
      </c>
      <c r="BJ34" s="70">
        <f t="shared" si="59"/>
        <v>0.21226658833898174</v>
      </c>
      <c r="BK34" s="96">
        <f t="shared" si="83"/>
        <v>0.22138361582965171</v>
      </c>
      <c r="BL34" s="96">
        <f t="shared" si="60"/>
        <v>0.70974578504217789</v>
      </c>
      <c r="BM34" s="70">
        <f>a20A!K33</f>
        <v>6.6</v>
      </c>
      <c r="BN34" s="70">
        <f t="shared" si="84"/>
        <v>0.76197604790419149</v>
      </c>
      <c r="BO34" s="70">
        <f>'a19'!AE35</f>
        <v>38.080399061032857</v>
      </c>
      <c r="BP34" s="70">
        <f>'a23'!K32</f>
        <v>39.026575156202931</v>
      </c>
      <c r="BQ34" s="70">
        <f t="shared" si="61"/>
        <v>0.14861475559335985</v>
      </c>
      <c r="BR34" s="96">
        <f t="shared" si="85"/>
        <v>0.13995863013641563</v>
      </c>
      <c r="BS34" s="96">
        <f t="shared" si="62"/>
        <v>0.63757256435063636</v>
      </c>
      <c r="BT34" s="70">
        <f>a20A!L33</f>
        <v>7.6</v>
      </c>
      <c r="BU34" s="70">
        <f t="shared" si="86"/>
        <v>0.7120758483033931</v>
      </c>
      <c r="BV34" s="70">
        <f>'a19'!AH35</f>
        <v>47.003477942522416</v>
      </c>
      <c r="BW34" s="70">
        <f>'a23'!L32</f>
        <v>42.856991441649548</v>
      </c>
      <c r="BX34" s="70">
        <f t="shared" si="63"/>
        <v>0.20144276519104465</v>
      </c>
      <c r="BY34" s="96">
        <f t="shared" si="87"/>
        <v>0.20753751577328661</v>
      </c>
      <c r="BZ34" s="96">
        <f t="shared" si="64"/>
        <v>0.61116818179737187</v>
      </c>
    </row>
    <row r="35" spans="1:78">
      <c r="A35" s="1">
        <v>2011</v>
      </c>
      <c r="B35" s="70">
        <f>a20A!B34</f>
        <v>7.5</v>
      </c>
      <c r="C35" s="70">
        <f t="shared" si="65"/>
        <v>0.71706586826347296</v>
      </c>
      <c r="D35" s="70">
        <f>'a19'!D36</f>
        <v>43.468597306638067</v>
      </c>
      <c r="E35" s="70">
        <f>'a23'!B33</f>
        <v>40.432292090772307</v>
      </c>
      <c r="F35" s="70">
        <f t="shared" si="66"/>
        <v>0.17575350230781486</v>
      </c>
      <c r="G35" s="96">
        <f t="shared" si="67"/>
        <v>0.17467518058969148</v>
      </c>
      <c r="H35" s="96">
        <f t="shared" si="44"/>
        <v>0.60858773072871664</v>
      </c>
      <c r="I35" s="70">
        <f>a20A!C34</f>
        <v>12.6</v>
      </c>
      <c r="J35" s="70">
        <f t="shared" si="68"/>
        <v>0.4625748502994011</v>
      </c>
      <c r="K35" s="70">
        <f>'a19'!G36</f>
        <v>113.22572572572574</v>
      </c>
      <c r="L35" s="70">
        <f>'a23'!C33</f>
        <v>40.112333509725758</v>
      </c>
      <c r="M35" s="70">
        <f t="shared" si="45"/>
        <v>0.45417480721910458</v>
      </c>
      <c r="N35" s="96">
        <f t="shared" si="69"/>
        <v>0.53083854291884935</v>
      </c>
      <c r="O35" s="96">
        <f t="shared" si="46"/>
        <v>0.4762275888232908</v>
      </c>
      <c r="P35" s="70">
        <f>a20A!D34</f>
        <v>11</v>
      </c>
      <c r="Q35" s="70">
        <f t="shared" si="70"/>
        <v>0.54241516966067849</v>
      </c>
      <c r="R35" s="70">
        <f>'a19'!J36</f>
        <v>103.34269662921348</v>
      </c>
      <c r="S35" s="70">
        <f>'a23'!D33</f>
        <v>48.116371469301114</v>
      </c>
      <c r="T35" s="70">
        <f t="shared" si="47"/>
        <v>0.49724755796505277</v>
      </c>
      <c r="U35" s="96">
        <f t="shared" si="71"/>
        <v>0.58593826215668054</v>
      </c>
      <c r="V35" s="96">
        <f t="shared" si="48"/>
        <v>0.55111978815987894</v>
      </c>
      <c r="W35" s="70">
        <f>a20A!E34</f>
        <v>9</v>
      </c>
      <c r="X35" s="70">
        <f t="shared" si="72"/>
        <v>0.64221556886227538</v>
      </c>
      <c r="Y35" s="70">
        <f>'a19'!M36</f>
        <v>73.701851851851856</v>
      </c>
      <c r="Z35" s="70">
        <f>'a23'!E33</f>
        <v>44.185033118547565</v>
      </c>
      <c r="AA35" s="70">
        <f t="shared" si="49"/>
        <v>0.32565187649723604</v>
      </c>
      <c r="AB35" s="96">
        <f t="shared" si="73"/>
        <v>0.36642885754336074</v>
      </c>
      <c r="AC35" s="96">
        <f t="shared" si="50"/>
        <v>0.58705822659849238</v>
      </c>
      <c r="AD35" s="70">
        <f>a20A!F34</f>
        <v>9.5</v>
      </c>
      <c r="AE35" s="70">
        <f t="shared" si="74"/>
        <v>0.61726546906187618</v>
      </c>
      <c r="AF35" s="70">
        <f>'a19'!P36</f>
        <v>97.326203208556151</v>
      </c>
      <c r="AG35" s="70">
        <f>'a23'!F33</f>
        <v>43.846609965244127</v>
      </c>
      <c r="AH35" s="70">
        <f t="shared" si="51"/>
        <v>0.42674240714836531</v>
      </c>
      <c r="AI35" s="96">
        <f t="shared" si="75"/>
        <v>0.49574634388951799</v>
      </c>
      <c r="AJ35" s="96">
        <f t="shared" si="52"/>
        <v>0.59296164402740459</v>
      </c>
      <c r="AK35" s="70">
        <f>a20A!G34</f>
        <v>7.9</v>
      </c>
      <c r="AL35" s="70">
        <f t="shared" si="76"/>
        <v>0.69710578842315363</v>
      </c>
      <c r="AM35" s="70">
        <f>'a19'!S36</f>
        <v>51.43035924617196</v>
      </c>
      <c r="AN35" s="70">
        <f>'a23'!G33</f>
        <v>43.04543604057303</v>
      </c>
      <c r="AO35" s="70">
        <f t="shared" si="53"/>
        <v>0.22138422394747889</v>
      </c>
      <c r="AP35" s="96">
        <f t="shared" si="77"/>
        <v>0.23304711893638802</v>
      </c>
      <c r="AQ35" s="96">
        <f t="shared" si="54"/>
        <v>0.60429405452580054</v>
      </c>
      <c r="AR35" s="70">
        <f>a20A!H34</f>
        <v>7.9</v>
      </c>
      <c r="AS35" s="70">
        <f t="shared" si="78"/>
        <v>0.69710578842315363</v>
      </c>
      <c r="AT35" s="70">
        <f>'a19'!V36</f>
        <v>31.654220113629702</v>
      </c>
      <c r="AU35" s="70">
        <f>'a23'!H33</f>
        <v>39.505446725926454</v>
      </c>
      <c r="AV35" s="70">
        <f t="shared" si="55"/>
        <v>0.1250514106349748</v>
      </c>
      <c r="AW35" s="96">
        <f t="shared" si="79"/>
        <v>0.10981582130655898</v>
      </c>
      <c r="AX35" s="96">
        <f t="shared" si="56"/>
        <v>0.57964779499983476</v>
      </c>
      <c r="AY35" s="70">
        <f>a20A!I34</f>
        <v>5.5</v>
      </c>
      <c r="AZ35" s="70">
        <f t="shared" si="80"/>
        <v>0.81686626746506974</v>
      </c>
      <c r="BA35" s="70">
        <f>'a19'!Y36</f>
        <v>41.24416433239962</v>
      </c>
      <c r="BB35" s="70">
        <f>'a23'!I33</f>
        <v>43.867231643773543</v>
      </c>
      <c r="BC35" s="70">
        <f t="shared" si="57"/>
        <v>0.18092673107232368</v>
      </c>
      <c r="BD35" s="96">
        <f t="shared" si="81"/>
        <v>0.18129290171362786</v>
      </c>
      <c r="BE35" s="96">
        <f t="shared" si="58"/>
        <v>0.68975159431478139</v>
      </c>
      <c r="BF35" s="70">
        <f>a20A!J34</f>
        <v>4.9000000000000004</v>
      </c>
      <c r="BG35" s="70">
        <f t="shared" si="82"/>
        <v>0.84680638722554891</v>
      </c>
      <c r="BH35" s="70">
        <f>'a19'!AB36</f>
        <v>43.858695652173914</v>
      </c>
      <c r="BI35" s="70">
        <f>'a23'!J33</f>
        <v>42.385169132218628</v>
      </c>
      <c r="BJ35" s="70">
        <f t="shared" si="59"/>
        <v>0.18589582331358931</v>
      </c>
      <c r="BK35" s="96">
        <f t="shared" si="83"/>
        <v>0.18764948638999374</v>
      </c>
      <c r="BL35" s="96">
        <f t="shared" si="60"/>
        <v>0.71497500705843786</v>
      </c>
      <c r="BM35" s="70">
        <f>a20A!K34</f>
        <v>5.4</v>
      </c>
      <c r="BN35" s="70">
        <f t="shared" si="84"/>
        <v>0.82185628742514971</v>
      </c>
      <c r="BO35" s="70">
        <f>'a19'!AE36</f>
        <v>31.988400994200497</v>
      </c>
      <c r="BP35" s="70">
        <f>'a23'!K33</f>
        <v>38.735615709867858</v>
      </c>
      <c r="BQ35" s="70">
        <f t="shared" si="61"/>
        <v>0.12390904080845053</v>
      </c>
      <c r="BR35" s="96">
        <f t="shared" si="85"/>
        <v>0.10835447380454975</v>
      </c>
      <c r="BS35" s="96">
        <f t="shared" si="62"/>
        <v>0.67915592470102981</v>
      </c>
      <c r="BT35" s="70">
        <f>a20A!L34</f>
        <v>7.5</v>
      </c>
      <c r="BU35" s="70">
        <f t="shared" si="86"/>
        <v>0.71706586826347296</v>
      </c>
      <c r="BV35" s="70">
        <f>'a19'!AH36</f>
        <v>37.714311994113316</v>
      </c>
      <c r="BW35" s="70">
        <f>'a23'!L33</f>
        <v>41.999757529109935</v>
      </c>
      <c r="BX35" s="70">
        <f t="shared" si="63"/>
        <v>0.1583991959129962</v>
      </c>
      <c r="BY35" s="96">
        <f t="shared" si="87"/>
        <v>0.15247512618495257</v>
      </c>
      <c r="BZ35" s="96">
        <f t="shared" si="64"/>
        <v>0.60414771984776894</v>
      </c>
    </row>
    <row r="36" spans="1:78">
      <c r="A36" s="1">
        <v>2012</v>
      </c>
      <c r="B36" s="70">
        <f>a20A!B35</f>
        <v>7.3</v>
      </c>
      <c r="C36" s="70">
        <f t="shared" si="65"/>
        <v>0.72704590818363257</v>
      </c>
      <c r="D36" s="70">
        <f>'a19'!D37</f>
        <v>40.493887916788182</v>
      </c>
      <c r="E36" s="70">
        <f>'a23'!B34</f>
        <v>39.920570370400391</v>
      </c>
      <c r="F36" s="70">
        <f t="shared" si="66"/>
        <v>0.16165391021532488</v>
      </c>
      <c r="G36" s="96">
        <f t="shared" si="67"/>
        <v>0.15663863655175991</v>
      </c>
      <c r="H36" s="96">
        <f t="shared" ref="H36:H37" si="88">C36*0.8+G36*0.2</f>
        <v>0.61296445385725806</v>
      </c>
      <c r="I36" s="70">
        <f>a20A!C35</f>
        <v>12.3</v>
      </c>
      <c r="J36" s="70">
        <f t="shared" si="68"/>
        <v>0.47754491017964057</v>
      </c>
      <c r="K36" s="70">
        <f>'a19'!G37</f>
        <v>102.9723046488625</v>
      </c>
      <c r="L36" s="70">
        <f>'a23'!C34</f>
        <v>38.760240215642682</v>
      </c>
      <c r="M36" s="70">
        <f t="shared" ref="M36" si="89">K36*L36/10000</f>
        <v>0.39912312637482505</v>
      </c>
      <c r="N36" s="96">
        <f t="shared" si="69"/>
        <v>0.46041508248137464</v>
      </c>
      <c r="O36" s="96">
        <f t="shared" ref="O36" si="90">J36*0.8+N36*0.2</f>
        <v>0.47411894463998738</v>
      </c>
      <c r="P36" s="70">
        <f>a20A!D35</f>
        <v>11.2</v>
      </c>
      <c r="Q36" s="70">
        <f t="shared" si="70"/>
        <v>0.53243512974051888</v>
      </c>
      <c r="R36" s="70">
        <f>'a19'!J37</f>
        <v>95.525362318840592</v>
      </c>
      <c r="S36" s="70">
        <f>'a23'!D34</f>
        <v>47.80074769650102</v>
      </c>
      <c r="T36" s="70">
        <f t="shared" ref="T36" si="91">R36*S36/10000</f>
        <v>0.45661837428197449</v>
      </c>
      <c r="U36" s="96">
        <f t="shared" si="71"/>
        <v>0.53396441384121218</v>
      </c>
      <c r="V36" s="96">
        <f t="shared" ref="V36" si="92">Q36*0.8+U36*0.2</f>
        <v>0.5327409865606576</v>
      </c>
      <c r="W36" s="70">
        <f>a20A!E35</f>
        <v>9.1</v>
      </c>
      <c r="X36" s="70">
        <f t="shared" si="72"/>
        <v>0.63722554890219552</v>
      </c>
      <c r="Y36" s="70">
        <f>'a19'!M37</f>
        <v>67.623188405797109</v>
      </c>
      <c r="Z36" s="70">
        <f>'a23'!E34</f>
        <v>43.924583255585972</v>
      </c>
      <c r="AA36" s="70">
        <f t="shared" ref="AA36" si="93">Y36*Z36/10000</f>
        <v>0.2970320369138611</v>
      </c>
      <c r="AB36" s="96">
        <f t="shared" si="73"/>
        <v>0.32981765676408226</v>
      </c>
      <c r="AC36" s="96">
        <f t="shared" ref="AC36" si="94">X36*0.8+AB36*0.2</f>
        <v>0.57574397047457282</v>
      </c>
      <c r="AD36" s="70">
        <f>a20A!F35</f>
        <v>10.199999999999999</v>
      </c>
      <c r="AE36" s="70">
        <f t="shared" si="74"/>
        <v>0.58233532934131726</v>
      </c>
      <c r="AF36" s="70">
        <f>'a19'!P37</f>
        <v>88.615960099750623</v>
      </c>
      <c r="AG36" s="70">
        <f>'a23'!F34</f>
        <v>43.589769022853361</v>
      </c>
      <c r="AH36" s="70">
        <f t="shared" ref="AH36" si="95">AF36*AG36/10000</f>
        <v>0.38627492324865192</v>
      </c>
      <c r="AI36" s="96">
        <f t="shared" si="75"/>
        <v>0.4439793459030843</v>
      </c>
      <c r="AJ36" s="96">
        <f t="shared" ref="AJ36" si="96">AE36*0.8+AI36*0.2</f>
        <v>0.55466413265367065</v>
      </c>
      <c r="AK36" s="70">
        <f>a20A!G35</f>
        <v>7.7</v>
      </c>
      <c r="AL36" s="70">
        <f t="shared" si="76"/>
        <v>0.70708582834331335</v>
      </c>
      <c r="AM36" s="70">
        <f>'a19'!S37</f>
        <v>48.742185174158976</v>
      </c>
      <c r="AN36" s="70">
        <f>'a23'!G34</f>
        <v>42.533491472040993</v>
      </c>
      <c r="AO36" s="70">
        <f t="shared" ref="AO36" si="97">AM36*AN36/10000</f>
        <v>0.20731753174337336</v>
      </c>
      <c r="AP36" s="96">
        <f t="shared" si="77"/>
        <v>0.21505266124264263</v>
      </c>
      <c r="AQ36" s="96">
        <f t="shared" ref="AQ36" si="98">AL36*0.8+AP36*0.2</f>
        <v>0.60867919492317923</v>
      </c>
      <c r="AR36" s="70">
        <f>a20A!H35</f>
        <v>7.9</v>
      </c>
      <c r="AS36" s="70">
        <f t="shared" si="78"/>
        <v>0.69710578842315363</v>
      </c>
      <c r="AT36" s="70">
        <f>'a19'!V37</f>
        <v>28.436592308586036</v>
      </c>
      <c r="AU36" s="70">
        <f>'a23'!H34</f>
        <v>39.398671732387932</v>
      </c>
      <c r="AV36" s="70">
        <f t="shared" ref="AV36" si="99">AT36*AU36/10000</f>
        <v>0.11203639655537288</v>
      </c>
      <c r="AW36" s="96">
        <f t="shared" si="79"/>
        <v>9.3166696065122095E-2</v>
      </c>
      <c r="AX36" s="96">
        <f t="shared" ref="AX36" si="100">AS36*0.8+AW36*0.2</f>
        <v>0.57631796995154738</v>
      </c>
      <c r="AY36" s="70">
        <f>a20A!I35</f>
        <v>5.3</v>
      </c>
      <c r="AZ36" s="70">
        <f t="shared" si="80"/>
        <v>0.82684630738522946</v>
      </c>
      <c r="BA36" s="70">
        <f>'a19'!Y37</f>
        <v>41.712034383954155</v>
      </c>
      <c r="BB36" s="70">
        <f>'a23'!I34</f>
        <v>43.644095820330328</v>
      </c>
      <c r="BC36" s="70">
        <f t="shared" ref="BC36" si="101">BA36*BB36/10000</f>
        <v>0.18204840255142085</v>
      </c>
      <c r="BD36" s="96">
        <f t="shared" si="81"/>
        <v>0.18272777138192156</v>
      </c>
      <c r="BE36" s="96">
        <f t="shared" ref="BE36" si="102">AZ36*0.8+BD36*0.2</f>
        <v>0.69802260018456785</v>
      </c>
      <c r="BF36" s="70">
        <f>a20A!J35</f>
        <v>4.7</v>
      </c>
      <c r="BG36" s="70">
        <f t="shared" si="82"/>
        <v>0.85678642714570852</v>
      </c>
      <c r="BH36" s="70">
        <f>'a19'!AB37</f>
        <v>41.346153846153847</v>
      </c>
      <c r="BI36" s="70">
        <f>'a23'!J34</f>
        <v>41.779860499973786</v>
      </c>
      <c r="BJ36" s="70">
        <f t="shared" ref="BJ36" si="103">BH36*BI36/10000</f>
        <v>0.17274365399027625</v>
      </c>
      <c r="BK36" s="96">
        <f t="shared" si="83"/>
        <v>0.17082490879667303</v>
      </c>
      <c r="BL36" s="96">
        <f t="shared" ref="BL36" si="104">BG36*0.8+BK36*0.2</f>
        <v>0.71959412347590146</v>
      </c>
      <c r="BM36" s="70">
        <f>a20A!K35</f>
        <v>4.5999999999999996</v>
      </c>
      <c r="BN36" s="70">
        <f t="shared" si="84"/>
        <v>0.86177644710578827</v>
      </c>
      <c r="BO36" s="70">
        <f>'a19'!AE37</f>
        <v>28.980683269476369</v>
      </c>
      <c r="BP36" s="70">
        <f>'a23'!K34</f>
        <v>37.636393402569475</v>
      </c>
      <c r="BQ36" s="70">
        <f t="shared" ref="BQ36" si="105">BO36*BP36/10000</f>
        <v>0.1090728396605276</v>
      </c>
      <c r="BR36" s="96">
        <f t="shared" si="85"/>
        <v>8.937564139544385E-2</v>
      </c>
      <c r="BS36" s="96">
        <f t="shared" ref="BS36:BS41" si="106">BN36*0.8+BR36*0.2</f>
        <v>0.70729628596371941</v>
      </c>
      <c r="BT36" s="70">
        <f>a20A!L35</f>
        <v>6.8</v>
      </c>
      <c r="BU36" s="70">
        <f t="shared" si="86"/>
        <v>0.75199600798403177</v>
      </c>
      <c r="BV36" s="70">
        <f>'a19'!AH37</f>
        <v>35.760084286574354</v>
      </c>
      <c r="BW36" s="70">
        <f>'a23'!L34</f>
        <v>41.354883711936559</v>
      </c>
      <c r="BX36" s="70">
        <f t="shared" ref="BX36" si="107">BV36*BW36/10000</f>
        <v>0.14788541272003322</v>
      </c>
      <c r="BY36" s="96">
        <f t="shared" si="87"/>
        <v>0.13902563684361574</v>
      </c>
      <c r="BZ36" s="96">
        <f t="shared" ref="BZ36" si="108">BU36*0.8+BY36*0.2</f>
        <v>0.62940193375594866</v>
      </c>
    </row>
    <row r="37" spans="1:78">
      <c r="A37" s="1">
        <v>2013</v>
      </c>
      <c r="B37" s="70">
        <f>a20A!B36</f>
        <v>7.1</v>
      </c>
      <c r="C37" s="70">
        <f t="shared" si="65"/>
        <v>0.73702594810379229</v>
      </c>
      <c r="D37" s="70">
        <f>'a19'!D38</f>
        <v>38.867973565010765</v>
      </c>
      <c r="E37" s="70">
        <f>'a23'!B35</f>
        <v>40.281036130677478</v>
      </c>
      <c r="F37" s="70">
        <f t="shared" si="66"/>
        <v>0.15656422474984155</v>
      </c>
      <c r="G37" s="96">
        <f t="shared" si="67"/>
        <v>0.15012778606507765</v>
      </c>
      <c r="H37" s="96">
        <f t="shared" si="88"/>
        <v>0.61964631569604944</v>
      </c>
      <c r="I37" s="70">
        <f>a20A!C36</f>
        <v>11.6</v>
      </c>
      <c r="J37" s="70">
        <f t="shared" ref="J37" si="109">($D$57-I37)/$D$59</f>
        <v>0.51247504990019954</v>
      </c>
      <c r="K37" s="70">
        <f>'a19'!G38</f>
        <v>101.26048218029349</v>
      </c>
      <c r="L37" s="70">
        <f>'a23'!C35</f>
        <v>38.864699374126197</v>
      </c>
      <c r="M37" s="70">
        <f t="shared" ref="M37" si="110">K37*L37/10000</f>
        <v>0.39354581984161696</v>
      </c>
      <c r="N37" s="96">
        <f t="shared" ref="N37" si="111">(M37-$G$58)/$G$59</f>
        <v>0.45328045516454379</v>
      </c>
      <c r="O37" s="96">
        <f t="shared" ref="O37" si="112">J37*0.8+N37*0.2</f>
        <v>0.50063613095306836</v>
      </c>
      <c r="P37" s="70">
        <f>a20A!D36</f>
        <v>11.6</v>
      </c>
      <c r="Q37" s="70">
        <f t="shared" ref="Q37" si="113">($D$57-P37)/$D$59</f>
        <v>0.51247504990019954</v>
      </c>
      <c r="R37" s="70">
        <f>'a19'!J38</f>
        <v>79.61340206185568</v>
      </c>
      <c r="S37" s="70">
        <f>'a23'!D35</f>
        <v>47.599248997618361</v>
      </c>
      <c r="T37" s="70">
        <f t="shared" ref="T37" si="114">R37*S37/10000</f>
        <v>0.37895381482897716</v>
      </c>
      <c r="U37" s="96">
        <f t="shared" ref="U37" si="115">(T37-$G$58)/$G$59</f>
        <v>0.4346140044413076</v>
      </c>
      <c r="V37" s="96">
        <f t="shared" ref="V37" si="116">Q37*0.8+U37*0.2</f>
        <v>0.49690284080842118</v>
      </c>
      <c r="W37" s="70">
        <f>a20A!E36</f>
        <v>9.1</v>
      </c>
      <c r="X37" s="70">
        <f t="shared" ref="X37" si="117">($D$57-W37)/$D$59</f>
        <v>0.63722554890219552</v>
      </c>
      <c r="Y37" s="70">
        <f>'a19'!M38</f>
        <v>62.405764966740577</v>
      </c>
      <c r="Z37" s="70">
        <f>'a23'!E35</f>
        <v>43.995537866306513</v>
      </c>
      <c r="AA37" s="70">
        <f t="shared" ref="AA37" si="118">Y37*Z37/10000</f>
        <v>0.27455751956700597</v>
      </c>
      <c r="AB37" s="96">
        <f t="shared" ref="AB37" si="119">(AA37-$G$58)/$G$59</f>
        <v>0.30106770292153656</v>
      </c>
      <c r="AC37" s="96">
        <f t="shared" ref="AC37" si="120">X37*0.8+AB37*0.2</f>
        <v>0.56999397970606369</v>
      </c>
      <c r="AD37" s="70">
        <f>a20A!F36</f>
        <v>10.3</v>
      </c>
      <c r="AE37" s="70">
        <f t="shared" ref="AE37" si="121">($D$57-AD37)/$D$59</f>
        <v>0.5773453093812374</v>
      </c>
      <c r="AF37" s="70">
        <f>'a19'!P38</f>
        <v>81.336206896551715</v>
      </c>
      <c r="AG37" s="70">
        <f>'a23'!F35</f>
        <v>44.399139049092021</v>
      </c>
      <c r="AH37" s="70">
        <f t="shared" ref="AH37" si="122">AF37*AG37/10000</f>
        <v>0.36112575597257168</v>
      </c>
      <c r="AI37" s="96">
        <f t="shared" ref="AI37" si="123">(AH37-$G$58)/$G$59</f>
        <v>0.41180791426755947</v>
      </c>
      <c r="AJ37" s="96">
        <f t="shared" ref="AJ37" si="124">AE37*0.8+AI37*0.2</f>
        <v>0.54423783035850182</v>
      </c>
      <c r="AK37" s="70">
        <f>a20A!G36</f>
        <v>7.6</v>
      </c>
      <c r="AL37" s="70">
        <f t="shared" ref="AL37" si="125">($D$57-AK37)/$D$59</f>
        <v>0.7120758483033931</v>
      </c>
      <c r="AM37" s="70">
        <f>'a19'!S38</f>
        <v>45.622996794871796</v>
      </c>
      <c r="AN37" s="70">
        <f>'a23'!G35</f>
        <v>42.849559228145047</v>
      </c>
      <c r="AO37" s="70">
        <f t="shared" ref="AO37" si="126">AM37*AN37/10000</f>
        <v>0.19549253033273306</v>
      </c>
      <c r="AP37" s="96">
        <f t="shared" ref="AP37" si="127">(AO37-$G$58)/$G$59</f>
        <v>0.19992582939583914</v>
      </c>
      <c r="AQ37" s="96">
        <f t="shared" ref="AQ37" si="128">AL37*0.8+AP37*0.2</f>
        <v>0.60964584452188231</v>
      </c>
      <c r="AR37" s="70">
        <f>a20A!H36</f>
        <v>7.6</v>
      </c>
      <c r="AS37" s="70">
        <f t="shared" ref="AS37" si="129">($D$57-AR37)/$D$59</f>
        <v>0.7120758483033931</v>
      </c>
      <c r="AT37" s="70">
        <f>'a19'!V38</f>
        <v>28.44845023499316</v>
      </c>
      <c r="AU37" s="70">
        <f>'a23'!H35</f>
        <v>40.159233366410632</v>
      </c>
      <c r="AV37" s="70">
        <f t="shared" ref="AV37" si="130">AT37*AU37/10000</f>
        <v>0.11424679518998097</v>
      </c>
      <c r="AW37" s="96">
        <f t="shared" ref="AW37" si="131">(AV37-$G$58)/$G$59</f>
        <v>9.5994292214923324E-2</v>
      </c>
      <c r="AX37" s="96">
        <f t="shared" ref="AX37" si="132">AS37*0.8+AW37*0.2</f>
        <v>0.58885953708569916</v>
      </c>
      <c r="AY37" s="70">
        <f>a20A!I36</f>
        <v>5.4</v>
      </c>
      <c r="AZ37" s="70">
        <f t="shared" ref="AZ37" si="133">($D$57-AY37)/$D$59</f>
        <v>0.82185628742514971</v>
      </c>
      <c r="BA37" s="70">
        <f>'a19'!Y38</f>
        <v>38.426704014939311</v>
      </c>
      <c r="BB37" s="70">
        <f>'a23'!I35</f>
        <v>44.310215772342566</v>
      </c>
      <c r="BC37" s="70">
        <f t="shared" ref="BC37" si="134">BA37*BB37/10000</f>
        <v>0.17026955463219032</v>
      </c>
      <c r="BD37" s="96">
        <f t="shared" ref="BD37" si="135">(BC37-$G$58)/$G$59</f>
        <v>0.16765998021337714</v>
      </c>
      <c r="BE37" s="96">
        <f t="shared" ref="BE37" si="136">AZ37*0.8+BD37*0.2</f>
        <v>0.69101702598279524</v>
      </c>
      <c r="BF37" s="70">
        <f>a20A!J36</f>
        <v>4.0999999999999996</v>
      </c>
      <c r="BG37" s="70">
        <f t="shared" ref="BG37" si="137">($D$57-BF37)/$D$59</f>
        <v>0.88672654690618746</v>
      </c>
      <c r="BH37" s="70">
        <f>'a19'!AB38</f>
        <v>44.253112033195016</v>
      </c>
      <c r="BI37" s="70">
        <f>'a23'!J35</f>
        <v>41.954088798158232</v>
      </c>
      <c r="BJ37" s="70">
        <f t="shared" ref="BJ37" si="138">BH37*BI37/10000</f>
        <v>0.18565989918355083</v>
      </c>
      <c r="BK37" s="96">
        <f t="shared" ref="BK37" si="139">(BJ37-$G$58)/$G$59</f>
        <v>0.18734768645612784</v>
      </c>
      <c r="BL37" s="96">
        <f t="shared" ref="BL37" si="140">BG37*0.8+BK37*0.2</f>
        <v>0.74685077481617557</v>
      </c>
      <c r="BM37" s="70">
        <f>a20A!K36</f>
        <v>4.5999999999999996</v>
      </c>
      <c r="BN37" s="70">
        <f t="shared" ref="BN37" si="141">($D$57-BM37)/$D$59</f>
        <v>0.86177644710578827</v>
      </c>
      <c r="BO37" s="70">
        <f>'a19'!AE38</f>
        <v>28.192235734331149</v>
      </c>
      <c r="BP37" s="70">
        <f>'a23'!K35</f>
        <v>37.778783311621901</v>
      </c>
      <c r="BQ37" s="70">
        <f t="shared" ref="BQ37" si="142">BO37*BP37/10000</f>
        <v>0.10650683648774602</v>
      </c>
      <c r="BR37" s="96">
        <f t="shared" ref="BR37" si="143">(BQ37-$G$58)/$G$59</f>
        <v>8.6093147198182743E-2</v>
      </c>
      <c r="BS37" s="96">
        <f t="shared" si="106"/>
        <v>0.70663978712426723</v>
      </c>
      <c r="BT37" s="70">
        <f>a20A!L36</f>
        <v>6.6</v>
      </c>
      <c r="BU37" s="70">
        <f t="shared" ref="BU37" si="144">($D$57-BT37)/$D$59</f>
        <v>0.76197604790419149</v>
      </c>
      <c r="BV37" s="70">
        <f>'a19'!AH38</f>
        <v>33.716343143393864</v>
      </c>
      <c r="BW37" s="70">
        <f>'a23'!L35</f>
        <v>42.019972803655776</v>
      </c>
      <c r="BX37" s="70">
        <f t="shared" ref="BX37" si="145">BV37*BW37/10000</f>
        <v>0.14167598219241362</v>
      </c>
      <c r="BY37" s="96">
        <f t="shared" ref="BY37" si="146">(BX37-$G$58)/$G$59</f>
        <v>0.13108238100846706</v>
      </c>
      <c r="BZ37" s="96">
        <f t="shared" ref="BZ37" si="147">BU37*0.8+BY37*0.2</f>
        <v>0.63579731452504662</v>
      </c>
    </row>
    <row r="38" spans="1:78">
      <c r="A38" s="1">
        <v>2014</v>
      </c>
      <c r="B38" s="70">
        <f>a20A!B37</f>
        <v>6.9</v>
      </c>
      <c r="C38" s="70">
        <f t="shared" ref="C38" si="148">($D$57-B38)/$D$59</f>
        <v>0.74700598802395202</v>
      </c>
      <c r="D38" s="70">
        <f>'a19'!D39</f>
        <v>38.435995361617387</v>
      </c>
      <c r="E38" s="70">
        <f>'a23'!B36</f>
        <v>41.247243691857676</v>
      </c>
      <c r="F38" s="70">
        <f>D38*E38/10000</f>
        <v>0.15853788672197436</v>
      </c>
      <c r="G38" s="96">
        <f t="shared" ref="G38" si="149">(F38-$G$58)/$G$59</f>
        <v>0.1526525428695901</v>
      </c>
      <c r="H38" s="96">
        <f t="shared" ref="H38" si="150">C38*0.8+G38*0.2</f>
        <v>0.62813529899307963</v>
      </c>
      <c r="I38" s="70">
        <f>a20A!C37</f>
        <v>11.9</v>
      </c>
      <c r="J38" s="70">
        <f t="shared" ref="J38" si="151">($D$57-I38)/$D$59</f>
        <v>0.49750499001995996</v>
      </c>
      <c r="K38" s="70">
        <f>'a19'!G39</f>
        <v>96.517027863777102</v>
      </c>
      <c r="L38" s="70">
        <f>'a23'!C36</f>
        <v>39.00569922819934</v>
      </c>
      <c r="M38" s="70">
        <f t="shared" ref="M38" si="152">K38*L38/10000</f>
        <v>0.37647141592542249</v>
      </c>
      <c r="N38" s="96">
        <f t="shared" ref="N38" si="153">(M38-$G$58)/$G$59</f>
        <v>0.43143845887587773</v>
      </c>
      <c r="O38" s="96">
        <f t="shared" ref="O38" si="154">J38*0.8+N38*0.2</f>
        <v>0.48429168379114351</v>
      </c>
      <c r="P38" s="70">
        <f>a20A!D37</f>
        <v>10.6</v>
      </c>
      <c r="Q38" s="70">
        <f t="shared" ref="Q38" si="155">($D$57-P38)/$D$59</f>
        <v>0.56237524950099793</v>
      </c>
      <c r="R38" s="70">
        <f>'a19'!J39</f>
        <v>81.382575757575765</v>
      </c>
      <c r="S38" s="70">
        <f>'a23'!D36</f>
        <v>47.441171482624256</v>
      </c>
      <c r="T38" s="70">
        <f t="shared" ref="T38" si="156">R38*S38/10000</f>
        <v>0.38608847322128115</v>
      </c>
      <c r="U38" s="96">
        <f t="shared" ref="U38" si="157">(T38-$G$58)/$G$59</f>
        <v>0.44374083445484613</v>
      </c>
      <c r="V38" s="96">
        <f t="shared" ref="V38" si="158">Q38*0.8+U38*0.2</f>
        <v>0.53864836649176762</v>
      </c>
      <c r="W38" s="70">
        <f>a20A!E37</f>
        <v>9</v>
      </c>
      <c r="X38" s="70">
        <f t="shared" ref="X38" si="159">($D$57-W38)/$D$59</f>
        <v>0.64221556886227538</v>
      </c>
      <c r="Y38" s="70">
        <f>'a19'!M39</f>
        <v>59.664772727272727</v>
      </c>
      <c r="Z38" s="70">
        <f>'a23'!E36</f>
        <v>45.164570231581436</v>
      </c>
      <c r="AA38" s="70">
        <f t="shared" ref="AA38" si="160">Y38*Z38/10000</f>
        <v>0.26947338181922537</v>
      </c>
      <c r="AB38" s="96">
        <f t="shared" ref="AB38" si="161">(AA38-$G$58)/$G$59</f>
        <v>0.29456394921141343</v>
      </c>
      <c r="AC38" s="96">
        <f t="shared" ref="AC38" si="162">X38*0.8+AB38*0.2</f>
        <v>0.57268524493210293</v>
      </c>
      <c r="AD38" s="70">
        <f>a20A!F37</f>
        <v>9.9</v>
      </c>
      <c r="AE38" s="70">
        <f t="shared" ref="AE38" si="163">($D$57-AD38)/$D$59</f>
        <v>0.59730538922155674</v>
      </c>
      <c r="AF38" s="70">
        <f>'a19'!P39</f>
        <v>80.79923273657289</v>
      </c>
      <c r="AG38" s="70">
        <f>'a23'!F36</f>
        <v>44.223459309115334</v>
      </c>
      <c r="AH38" s="70">
        <f t="shared" ref="AH38" si="164">AF38*AG38/10000</f>
        <v>0.3573221581133571</v>
      </c>
      <c r="AI38" s="96">
        <f t="shared" ref="AI38" si="165">(AH38-$G$58)/$G$59</f>
        <v>0.40694225859182914</v>
      </c>
      <c r="AJ38" s="96">
        <f t="shared" ref="AJ38" si="166">AE38*0.8+AI38*0.2</f>
        <v>0.55923276309561132</v>
      </c>
      <c r="AK38" s="70">
        <f>a20A!G37</f>
        <v>7.7</v>
      </c>
      <c r="AL38" s="70">
        <f t="shared" ref="AL38" si="167">($D$57-AK38)/$D$59</f>
        <v>0.70708582834331335</v>
      </c>
      <c r="AM38" s="70">
        <f>'a19'!S39</f>
        <v>44.551621118620822</v>
      </c>
      <c r="AN38" s="70">
        <f>'a23'!G36</f>
        <v>43.820410414583208</v>
      </c>
      <c r="AO38" s="70">
        <f t="shared" ref="AO38" si="168">AM38*AN38/10000</f>
        <v>0.19522703220529769</v>
      </c>
      <c r="AP38" s="96">
        <f t="shared" ref="AP38" si="169">(AO38-$G$58)/$G$59</f>
        <v>0.19958619767911542</v>
      </c>
      <c r="AQ38" s="96">
        <f t="shared" ref="AQ38" si="170">AL38*0.8+AP38*0.2</f>
        <v>0.6055859022104737</v>
      </c>
      <c r="AR38" s="70">
        <f>a20A!H37</f>
        <v>7.3</v>
      </c>
      <c r="AS38" s="70">
        <f t="shared" ref="AS38" si="171">($D$57-AR38)/$D$59</f>
        <v>0.72704590818363257</v>
      </c>
      <c r="AT38" s="70">
        <f>'a19'!V39</f>
        <v>27.906725849207813</v>
      </c>
      <c r="AU38" s="70">
        <f>'a23'!H36</f>
        <v>41.578981051801577</v>
      </c>
      <c r="AV38" s="70">
        <f t="shared" ref="AV38" si="172">AT38*AU38/10000</f>
        <v>0.11603332253020331</v>
      </c>
      <c r="AW38" s="96">
        <f t="shared" ref="AW38" si="173">(AV38-$G$58)/$G$59</f>
        <v>9.8279661808278587E-2</v>
      </c>
      <c r="AX38" s="96">
        <f t="shared" ref="AX38" si="174">AS38*0.8+AW38*0.2</f>
        <v>0.60129265890856187</v>
      </c>
      <c r="AY38" s="70">
        <f>a20A!I37</f>
        <v>5.4</v>
      </c>
      <c r="AZ38" s="70">
        <f t="shared" ref="AZ38" si="175">($D$57-AY38)/$D$59</f>
        <v>0.82185628742514971</v>
      </c>
      <c r="BA38" s="70">
        <f>'a19'!Y39</f>
        <v>37.481325863678805</v>
      </c>
      <c r="BB38" s="70">
        <f>'a23'!I36</f>
        <v>45.024656355176624</v>
      </c>
      <c r="BC38" s="70">
        <f t="shared" ref="BC38" si="176">BA38*BB38/10000</f>
        <v>0.16875838167485319</v>
      </c>
      <c r="BD38" s="96">
        <f t="shared" ref="BD38" si="177">(BC38-$G$58)/$G$59</f>
        <v>0.16572685070047011</v>
      </c>
      <c r="BE38" s="96">
        <f t="shared" ref="BE38" si="178">AZ38*0.8+BD38*0.2</f>
        <v>0.69063040008021381</v>
      </c>
      <c r="BF38" s="70">
        <f>a20A!J37</f>
        <v>3.8</v>
      </c>
      <c r="BG38" s="70">
        <f t="shared" ref="BG38" si="179">($D$57-BF38)/$D$59</f>
        <v>0.90169660678642705</v>
      </c>
      <c r="BH38" s="70">
        <f>'a19'!AB39</f>
        <v>47.869152046783618</v>
      </c>
      <c r="BI38" s="70">
        <f>'a23'!J36</f>
        <v>42.949593204860619</v>
      </c>
      <c r="BJ38" s="70">
        <f t="shared" ref="BJ38" si="180">BH38*BI38/10000</f>
        <v>0.20559606074709777</v>
      </c>
      <c r="BK38" s="96">
        <f t="shared" ref="BK38" si="181">(BJ38-$G$58)/$G$59</f>
        <v>0.21285051332015881</v>
      </c>
      <c r="BL38" s="96">
        <f t="shared" ref="BL38" si="182">BG38*0.8+BK38*0.2</f>
        <v>0.7639273880931734</v>
      </c>
      <c r="BM38" s="70">
        <f>a20A!K37</f>
        <v>4.7</v>
      </c>
      <c r="BN38" s="70">
        <f t="shared" ref="BN38" si="183">($D$57-BM38)/$D$59</f>
        <v>0.85678642714570852</v>
      </c>
      <c r="BO38" s="70">
        <f>'a19'!AE39</f>
        <v>27.106087735004476</v>
      </c>
      <c r="BP38" s="70">
        <f>'a23'!K36</f>
        <v>38.496674948050227</v>
      </c>
      <c r="BQ38" s="70">
        <f t="shared" ref="BQ38" si="184">BO38*BP38/10000</f>
        <v>0.10434942486477983</v>
      </c>
      <c r="BR38" s="96">
        <f t="shared" ref="BR38" si="185">(BQ38-$G$58)/$G$59</f>
        <v>8.3333333333333329E-2</v>
      </c>
      <c r="BS38" s="96">
        <f t="shared" si="106"/>
        <v>0.7020958083832336</v>
      </c>
      <c r="BT38" s="70">
        <f>a20A!L37</f>
        <v>6.1</v>
      </c>
      <c r="BU38" s="70">
        <f t="shared" ref="BU38" si="186">($D$57-BT38)/$D$59</f>
        <v>0.78692614770459079</v>
      </c>
      <c r="BV38" s="70">
        <f>'a19'!AH39</f>
        <v>35.693782618561372</v>
      </c>
      <c r="BW38" s="70">
        <f>'a23'!L36</f>
        <v>43.687892512810123</v>
      </c>
      <c r="BX38" s="70">
        <f t="shared" ref="BX38" si="187">BV38*BW38/10000</f>
        <v>0.15593861384153196</v>
      </c>
      <c r="BY38" s="96">
        <f t="shared" ref="BY38" si="188">(BX38-$G$58)/$G$59</f>
        <v>0.14932748924625361</v>
      </c>
      <c r="BZ38" s="96">
        <f t="shared" ref="BZ38" si="189">BU38*0.8+BY38*0.2</f>
        <v>0.65940641601292338</v>
      </c>
    </row>
    <row r="39" spans="1:78">
      <c r="A39" s="1">
        <v>2015</v>
      </c>
      <c r="B39" s="70">
        <f>a20A!B38</f>
        <v>6.9</v>
      </c>
      <c r="C39" s="70">
        <f t="shared" ref="C39:C40" si="190">($D$57-B39)/$D$59</f>
        <v>0.74700598802395202</v>
      </c>
      <c r="D39" s="70">
        <f>'a19'!D40</f>
        <v>40.147025687246504</v>
      </c>
      <c r="E39" s="70">
        <f>'a23'!B37</f>
        <v>42.215555825516617</v>
      </c>
      <c r="F39" s="70">
        <f>D39*E39/10000</f>
        <v>0.16948290041284045</v>
      </c>
      <c r="G39" s="96">
        <f t="shared" ref="G39:G40" si="191">(F39-$G$58)/$G$59</f>
        <v>0.16665367284101804</v>
      </c>
      <c r="H39" s="96">
        <f t="shared" ref="H39:H40" si="192">C39*0.8+G39*0.2</f>
        <v>0.63093552498736516</v>
      </c>
      <c r="I39" s="70">
        <f>a20A!C38</f>
        <v>12.8</v>
      </c>
      <c r="J39" s="70">
        <f t="shared" ref="J39:J40" si="193">($D$57-I39)/$D$59</f>
        <v>0.45259481037924137</v>
      </c>
      <c r="K39" s="70">
        <f>'a19'!G40</f>
        <v>93.640730067243013</v>
      </c>
      <c r="L39" s="70">
        <f>'a23'!C37</f>
        <v>39.289279480488915</v>
      </c>
      <c r="M39" s="70">
        <f t="shared" ref="M39:M40" si="194">K39*L39/10000</f>
        <v>0.36790768143689323</v>
      </c>
      <c r="N39" s="96">
        <f t="shared" ref="N39:N40" si="195">(M39-$G$58)/$G$59</f>
        <v>0.4204835196678291</v>
      </c>
      <c r="O39" s="96">
        <f t="shared" ref="O39:O40" si="196">J39*0.8+N39*0.2</f>
        <v>0.44617255223695895</v>
      </c>
      <c r="P39" s="70">
        <f>a20A!D38</f>
        <v>10.4</v>
      </c>
      <c r="Q39" s="70">
        <f t="shared" ref="Q39:Q40" si="197">($D$57-P39)/$D$59</f>
        <v>0.57235528942115754</v>
      </c>
      <c r="R39" s="70">
        <f>'a19'!J40</f>
        <v>86.941176470588232</v>
      </c>
      <c r="S39" s="70">
        <f>'a23'!D37</f>
        <v>47.93734487293095</v>
      </c>
      <c r="T39" s="70">
        <f t="shared" ref="T39:T40" si="198">R39*S39/10000</f>
        <v>0.41677291601289379</v>
      </c>
      <c r="U39" s="96">
        <f t="shared" ref="U39:U40" si="199">(T39-$G$58)/$G$59</f>
        <v>0.48299312629845897</v>
      </c>
      <c r="V39" s="96">
        <f t="shared" ref="V39:V40" si="200">Q39*0.8+U39*0.2</f>
        <v>0.5544828567966178</v>
      </c>
      <c r="W39" s="70">
        <f>a20A!E38</f>
        <v>8.6</v>
      </c>
      <c r="X39" s="70">
        <f t="shared" ref="X39:X40" si="201">($D$57-W39)/$D$59</f>
        <v>0.66217564870259471</v>
      </c>
      <c r="Y39" s="70">
        <f>'a19'!M40</f>
        <v>66.988095238095241</v>
      </c>
      <c r="Z39" s="70">
        <f>'a23'!E37</f>
        <v>46.321310105418966</v>
      </c>
      <c r="AA39" s="70">
        <f t="shared" ref="AA39:AA40" si="202">Y39*Z39/10000</f>
        <v>0.31029763328951493</v>
      </c>
      <c r="AB39" s="96">
        <f t="shared" ref="AB39:AB40" si="203">(AA39-$G$58)/$G$59</f>
        <v>0.34678733302488329</v>
      </c>
      <c r="AC39" s="96">
        <f t="shared" ref="AC39:AC40" si="204">X39*0.8+AB39*0.2</f>
        <v>0.5990979855670524</v>
      </c>
      <c r="AD39" s="70">
        <f>a20A!F38</f>
        <v>9.8000000000000007</v>
      </c>
      <c r="AE39" s="70">
        <f t="shared" ref="AE39:AE40" si="205">($D$57-AD39)/$D$59</f>
        <v>0.6022954091816366</v>
      </c>
      <c r="AF39" s="70">
        <f>'a19'!P40</f>
        <v>83.986545138888886</v>
      </c>
      <c r="AG39" s="70">
        <f>'a23'!F37</f>
        <v>44.894503358315156</v>
      </c>
      <c r="AH39" s="70">
        <f t="shared" ref="AH39:AH40" si="206">AF39*AG39/10000</f>
        <v>0.37705342327911345</v>
      </c>
      <c r="AI39" s="96">
        <f t="shared" ref="AI39:AI40" si="207">(AH39-$G$58)/$G$59</f>
        <v>0.43218297695813046</v>
      </c>
      <c r="AJ39" s="96">
        <f t="shared" ref="AJ39:AJ40" si="208">AE39*0.8+AI39*0.2</f>
        <v>0.56827292273693542</v>
      </c>
      <c r="AK39" s="70">
        <f>a20A!G38</f>
        <v>7.6</v>
      </c>
      <c r="AL39" s="70">
        <f t="shared" ref="AL39:AL40" si="209">($D$57-AK39)/$D$59</f>
        <v>0.7120758483033931</v>
      </c>
      <c r="AM39" s="70">
        <f>'a19'!S40</f>
        <v>44.817615658362989</v>
      </c>
      <c r="AN39" s="70">
        <f>'a23'!G37</f>
        <v>43.972699534324526</v>
      </c>
      <c r="AO39" s="70">
        <f t="shared" ref="AO39:AO40" si="210">AM39*AN39/10000</f>
        <v>0.19707515471900339</v>
      </c>
      <c r="AP39" s="96">
        <f t="shared" ref="AP39:AP40" si="211">(AO39-$G$58)/$G$59</f>
        <v>0.20195036132919011</v>
      </c>
      <c r="AQ39" s="96">
        <f t="shared" ref="AQ39:AQ40" si="212">AL39*0.8+AP39*0.2</f>
        <v>0.61005075090855254</v>
      </c>
      <c r="AR39" s="70">
        <f>a20A!H38</f>
        <v>6.8</v>
      </c>
      <c r="AS39" s="70">
        <f t="shared" ref="AS39:AS40" si="213">($D$57-AR39)/$D$59</f>
        <v>0.75199600798403177</v>
      </c>
      <c r="AT39" s="70">
        <f>'a19'!V40</f>
        <v>29.51696825081196</v>
      </c>
      <c r="AU39" s="70">
        <f>'a23'!H37</f>
        <v>41.879312400918508</v>
      </c>
      <c r="AV39" s="70">
        <f t="shared" ref="AV39:AV40" si="214">AT39*AU39/10000</f>
        <v>0.12361503345037472</v>
      </c>
      <c r="AW39" s="96">
        <f t="shared" ref="AW39:AW40" si="215">(AV39-$G$58)/$G$59</f>
        <v>0.10797837238071958</v>
      </c>
      <c r="AX39" s="96">
        <f t="shared" ref="AX39:AX40" si="216">AS39*0.8+AW39*0.2</f>
        <v>0.62319248086336942</v>
      </c>
      <c r="AY39" s="70">
        <f>a20A!I38</f>
        <v>5.6</v>
      </c>
      <c r="AZ39" s="70">
        <f t="shared" ref="AZ39:AZ40" si="217">($D$57-AY39)/$D$59</f>
        <v>0.81187624750498988</v>
      </c>
      <c r="BA39" s="70">
        <f>'a19'!Y40</f>
        <v>38.025505716798591</v>
      </c>
      <c r="BB39" s="70">
        <f>'a23'!I37</f>
        <v>46.067447094199728</v>
      </c>
      <c r="BC39" s="70">
        <f t="shared" ref="BC39:BC40" si="218">BA39*BB39/10000</f>
        <v>0.17517379728388086</v>
      </c>
      <c r="BD39" s="96">
        <f t="shared" ref="BD39:BD40" si="219">(BC39-$G$58)/$G$59</f>
        <v>0.17393360770413507</v>
      </c>
      <c r="BE39" s="96">
        <f t="shared" ref="BE39:BE40" si="220">AZ39*0.8+BD39*0.2</f>
        <v>0.68428771954481893</v>
      </c>
      <c r="BF39" s="70">
        <f>a20A!J38</f>
        <v>5</v>
      </c>
      <c r="BG39" s="70">
        <f t="shared" ref="BG39:BG40" si="221">($D$57-BF39)/$D$59</f>
        <v>0.84181636726546893</v>
      </c>
      <c r="BH39" s="70">
        <f>'a19'!AB40</f>
        <v>45.205592105263158</v>
      </c>
      <c r="BI39" s="70">
        <f>'a23'!J37</f>
        <v>44.55678171265243</v>
      </c>
      <c r="BJ39" s="70">
        <f t="shared" ref="BJ39:BJ40" si="222">BH39*BI39/10000</f>
        <v>0.20142156996254146</v>
      </c>
      <c r="BK39" s="96">
        <f t="shared" ref="BK39:BK40" si="223">(BJ39-$G$58)/$G$59</f>
        <v>0.20751040231711115</v>
      </c>
      <c r="BL39" s="96">
        <f t="shared" ref="BL39:BL40" si="224">BG39*0.8+BK39*0.2</f>
        <v>0.71495517427579736</v>
      </c>
      <c r="BM39" s="70">
        <f>a20A!K38</f>
        <v>6</v>
      </c>
      <c r="BN39" s="70">
        <f t="shared" ref="BN39:BN40" si="225">($D$57-BM39)/$D$59</f>
        <v>0.79191616766467055</v>
      </c>
      <c r="BO39" s="70">
        <f>'a19'!AE40</f>
        <v>34.345157657657658</v>
      </c>
      <c r="BP39" s="70">
        <f>'a23'!K37</f>
        <v>40.763193935813582</v>
      </c>
      <c r="BQ39" s="70">
        <f t="shared" ref="BQ39:BQ40" si="226">BO39*BP39/10000</f>
        <v>0.14000183223551921</v>
      </c>
      <c r="BR39" s="96">
        <f t="shared" ref="BR39:BR40" si="227">(BQ39-$G$58)/$G$59</f>
        <v>0.12894076732024479</v>
      </c>
      <c r="BS39" s="96">
        <f t="shared" si="106"/>
        <v>0.65932108759578545</v>
      </c>
      <c r="BT39" s="70">
        <f>a20A!L38</f>
        <v>6.2</v>
      </c>
      <c r="BU39" s="70">
        <f t="shared" ref="BU39:BU40" si="228">($D$57-BT39)/$D$59</f>
        <v>0.78193612774451093</v>
      </c>
      <c r="BV39" s="70">
        <f>'a19'!AH40</f>
        <v>35.307133421400266</v>
      </c>
      <c r="BW39" s="70">
        <f>'a23'!L37</f>
        <v>44.761739679389088</v>
      </c>
      <c r="BX39" s="70">
        <f t="shared" ref="BX39:BX40" si="229">BV39*BW39/10000</f>
        <v>0.15804087150341767</v>
      </c>
      <c r="BY39" s="96">
        <f t="shared" ref="BY39:BY40" si="230">(BX39-$G$58)/$G$59</f>
        <v>0.15201674881127866</v>
      </c>
      <c r="BZ39" s="96">
        <f t="shared" ref="BZ39:BZ40" si="231">BU39*0.8+BY39*0.2</f>
        <v>0.65595225195786455</v>
      </c>
    </row>
    <row r="40" spans="1:78">
      <c r="A40" s="1">
        <v>2016</v>
      </c>
      <c r="B40" s="70">
        <f>a20A!B39</f>
        <v>7</v>
      </c>
      <c r="C40" s="70">
        <f t="shared" si="190"/>
        <v>0.74201596806387216</v>
      </c>
      <c r="D40" s="70">
        <f>'a19'!D41</f>
        <v>41.430496349649665</v>
      </c>
      <c r="E40" s="70">
        <f>'a23'!B38</f>
        <v>43.312295976162126</v>
      </c>
      <c r="F40" s="70">
        <f>D40*E40/10000</f>
        <v>0.17944499203353309</v>
      </c>
      <c r="G40" s="96">
        <f t="shared" si="191"/>
        <v>0.17939742479127743</v>
      </c>
      <c r="H40" s="96">
        <f t="shared" si="192"/>
        <v>0.62949225940935316</v>
      </c>
      <c r="I40" s="70">
        <f>a20A!C39</f>
        <v>13.4</v>
      </c>
      <c r="J40" s="70">
        <f t="shared" si="193"/>
        <v>0.42265469061876237</v>
      </c>
      <c r="K40" s="70">
        <f>'a19'!G41</f>
        <v>100.67405355493999</v>
      </c>
      <c r="L40" s="70">
        <f>'a23'!C38</f>
        <v>40.321084831174666</v>
      </c>
      <c r="M40" s="70">
        <f t="shared" si="194"/>
        <v>0.40592870536869569</v>
      </c>
      <c r="N40" s="96">
        <f t="shared" si="195"/>
        <v>0.46912094605681459</v>
      </c>
      <c r="O40" s="96">
        <f t="shared" si="196"/>
        <v>0.43194794170637285</v>
      </c>
      <c r="P40" s="70">
        <f>a20A!D39</f>
        <v>10.7</v>
      </c>
      <c r="Q40" s="70">
        <f t="shared" si="197"/>
        <v>0.55738522954091807</v>
      </c>
      <c r="R40" s="70">
        <f>'a19'!J41</f>
        <v>89.990310077519396</v>
      </c>
      <c r="S40" s="70">
        <f>'a23'!D38</f>
        <v>47.339385936813954</v>
      </c>
      <c r="T40" s="70">
        <f t="shared" si="198"/>
        <v>0.4260086019333249</v>
      </c>
      <c r="U40" s="96">
        <f t="shared" si="199"/>
        <v>0.49480764225974605</v>
      </c>
      <c r="V40" s="96">
        <f t="shared" si="200"/>
        <v>0.54486971208468371</v>
      </c>
      <c r="W40" s="70">
        <f>a20A!E39</f>
        <v>8.3000000000000007</v>
      </c>
      <c r="X40" s="70">
        <f t="shared" si="201"/>
        <v>0.67714570858283418</v>
      </c>
      <c r="Y40" s="70">
        <f>'a19'!M41</f>
        <v>69.581270627062707</v>
      </c>
      <c r="Z40" s="70">
        <f>'a23'!E38</f>
        <v>46.185430068602599</v>
      </c>
      <c r="AA40" s="70">
        <f t="shared" si="202"/>
        <v>0.32136409086307166</v>
      </c>
      <c r="AB40" s="96">
        <f t="shared" si="203"/>
        <v>0.36094381698981104</v>
      </c>
      <c r="AC40" s="96">
        <f t="shared" si="204"/>
        <v>0.61390533026422955</v>
      </c>
      <c r="AD40" s="70">
        <f>a20A!F39</f>
        <v>9.5</v>
      </c>
      <c r="AE40" s="70">
        <f t="shared" si="205"/>
        <v>0.61726546906187618</v>
      </c>
      <c r="AF40" s="70">
        <f>'a19'!P41</f>
        <v>89.755166217430357</v>
      </c>
      <c r="AG40" s="70">
        <f>'a23'!F38</f>
        <v>44.776519783007082</v>
      </c>
      <c r="AH40" s="70">
        <f t="shared" si="206"/>
        <v>0.40189239757618594</v>
      </c>
      <c r="AI40" s="96">
        <f t="shared" si="207"/>
        <v>0.46395760212652987</v>
      </c>
      <c r="AJ40" s="96">
        <f t="shared" si="208"/>
        <v>0.58660389567480697</v>
      </c>
      <c r="AK40" s="70">
        <f>a20A!G39</f>
        <v>7.1</v>
      </c>
      <c r="AL40" s="70">
        <f t="shared" si="209"/>
        <v>0.73702594810379229</v>
      </c>
      <c r="AM40" s="70">
        <f>'a19'!S41</f>
        <v>45.090683164128599</v>
      </c>
      <c r="AN40" s="70">
        <f>'a23'!G38</f>
        <v>44.155201764258585</v>
      </c>
      <c r="AO40" s="70">
        <f t="shared" si="210"/>
        <v>0.19909882128003559</v>
      </c>
      <c r="AP40" s="96">
        <f t="shared" si="211"/>
        <v>0.20453908523032965</v>
      </c>
      <c r="AQ40" s="96">
        <f t="shared" si="212"/>
        <v>0.6305285755290998</v>
      </c>
      <c r="AR40" s="70">
        <f>a20A!H39</f>
        <v>6.5</v>
      </c>
      <c r="AS40" s="70">
        <f t="shared" si="213"/>
        <v>0.76696606786427135</v>
      </c>
      <c r="AT40" s="70">
        <f>'a19'!V41</f>
        <v>28.562631829625097</v>
      </c>
      <c r="AU40" s="70">
        <f>'a23'!H38</f>
        <v>42.51523861062477</v>
      </c>
      <c r="AV40" s="70">
        <f t="shared" si="214"/>
        <v>0.1214347107583937</v>
      </c>
      <c r="AW40" s="96">
        <f t="shared" si="215"/>
        <v>0.10518925011442626</v>
      </c>
      <c r="AX40" s="96">
        <f t="shared" si="216"/>
        <v>0.63461070431430244</v>
      </c>
      <c r="AY40" s="70">
        <f>a20A!I39</f>
        <v>6.1</v>
      </c>
      <c r="AZ40" s="70">
        <f t="shared" si="217"/>
        <v>0.78692614770459079</v>
      </c>
      <c r="BA40" s="70">
        <f>'a19'!Y41</f>
        <v>37.574476650563611</v>
      </c>
      <c r="BB40" s="70">
        <f>'a23'!I38</f>
        <v>46.718697828545977</v>
      </c>
      <c r="BC40" s="70">
        <f t="shared" si="218"/>
        <v>0.17554306207034376</v>
      </c>
      <c r="BD40" s="96">
        <f t="shared" si="219"/>
        <v>0.17440598027626378</v>
      </c>
      <c r="BE40" s="96">
        <f t="shared" si="220"/>
        <v>0.66442211421892539</v>
      </c>
      <c r="BF40" s="70">
        <f>a20A!J39</f>
        <v>6.3</v>
      </c>
      <c r="BG40" s="70">
        <f t="shared" si="221"/>
        <v>0.77694610778443096</v>
      </c>
      <c r="BH40" s="70">
        <f>'a19'!AB41</f>
        <v>47.315056570931247</v>
      </c>
      <c r="BI40" s="70">
        <f>'a23'!J38</f>
        <v>45.016865273814602</v>
      </c>
      <c r="BJ40" s="70">
        <f t="shared" si="222"/>
        <v>0.2129975527076528</v>
      </c>
      <c r="BK40" s="96">
        <f t="shared" si="223"/>
        <v>0.22231868337906802</v>
      </c>
      <c r="BL40" s="96">
        <f t="shared" si="224"/>
        <v>0.66602062290335839</v>
      </c>
      <c r="BM40" s="70">
        <f>a20A!K39</f>
        <v>8.1</v>
      </c>
      <c r="BN40" s="70">
        <f t="shared" si="225"/>
        <v>0.6871257485029939</v>
      </c>
      <c r="BO40" s="70">
        <f>'a19'!AE41</f>
        <v>42.696713147410357</v>
      </c>
      <c r="BP40" s="70">
        <f>'a23'!K38</f>
        <v>42.176722206159326</v>
      </c>
      <c r="BQ40" s="70">
        <f t="shared" si="226"/>
        <v>0.18008074095343973</v>
      </c>
      <c r="BR40" s="96">
        <f t="shared" si="227"/>
        <v>0.18021069040320042</v>
      </c>
      <c r="BS40" s="96">
        <f t="shared" si="106"/>
        <v>0.58574273688303524</v>
      </c>
      <c r="BT40" s="70">
        <f>a20A!L39</f>
        <v>6</v>
      </c>
      <c r="BU40" s="70">
        <f t="shared" si="228"/>
        <v>0.79191616766467055</v>
      </c>
      <c r="BV40" s="70">
        <f>'a19'!AH41</f>
        <v>35.697534904013963</v>
      </c>
      <c r="BW40" s="70">
        <f>'a23'!L38</f>
        <v>45.279634571699958</v>
      </c>
      <c r="BX40" s="70">
        <f t="shared" si="229"/>
        <v>0.16163713355642567</v>
      </c>
      <c r="BY40" s="96">
        <f t="shared" si="230"/>
        <v>0.15661717543820003</v>
      </c>
      <c r="BZ40" s="96">
        <f t="shared" si="231"/>
        <v>0.66485636921937652</v>
      </c>
    </row>
    <row r="41" spans="1:78">
      <c r="A41" s="1">
        <v>2017</v>
      </c>
      <c r="B41" s="70">
        <f>a20A!B40</f>
        <v>6.3</v>
      </c>
      <c r="C41" s="70">
        <f t="shared" ref="C41:C42" si="232">($D$57-B41)/$D$59</f>
        <v>0.77694610778443096</v>
      </c>
      <c r="D41" s="70">
        <f>'a19'!D42</f>
        <v>42.724276699288737</v>
      </c>
      <c r="E41" s="70">
        <f>'a23'!B39</f>
        <v>42.41589771353943</v>
      </c>
      <c r="F41" s="70">
        <f>D41*E41/10000</f>
        <v>0.18121885503619872</v>
      </c>
      <c r="G41" s="96">
        <f>(F41-$G$58)/$G$59</f>
        <v>0.1816665938534007</v>
      </c>
      <c r="H41" s="96">
        <f t="shared" ref="H41:H42" si="233">C41*0.8+G41*0.2</f>
        <v>0.65789020499822493</v>
      </c>
      <c r="I41" s="70">
        <f>a20A!C40</f>
        <v>14.8</v>
      </c>
      <c r="J41" s="70">
        <f t="shared" ref="J41:J42" si="234">($D$57-I41)/$D$59</f>
        <v>0.35279441117764454</v>
      </c>
      <c r="K41" s="70">
        <f>'a19'!G42</f>
        <v>99.579037800687288</v>
      </c>
      <c r="L41" s="70">
        <f>'a23'!C39</f>
        <v>39.491291621349148</v>
      </c>
      <c r="M41" s="70">
        <f t="shared" ref="M41:M42" si="235">K41*L41/10000</f>
        <v>0.3932504821160292</v>
      </c>
      <c r="N41" s="96">
        <f t="shared" ref="N41:N42" si="236">(M41-$G$58)/$G$59</f>
        <v>0.45290265190196122</v>
      </c>
      <c r="O41" s="96">
        <f t="shared" ref="O41:O42" si="237">J41*0.8+N41*0.2</f>
        <v>0.37281605932250789</v>
      </c>
      <c r="P41" s="70">
        <f>a20A!D40</f>
        <v>9.8000000000000007</v>
      </c>
      <c r="Q41" s="70">
        <f t="shared" ref="Q41:Q42" si="238">($D$57-P41)/$D$59</f>
        <v>0.6022954091816366</v>
      </c>
      <c r="R41" s="70">
        <f>'a19'!J42</f>
        <v>101.57291666666666</v>
      </c>
      <c r="S41" s="70">
        <f>'a23'!D39</f>
        <v>47.028662664109575</v>
      </c>
      <c r="T41" s="70">
        <f t="shared" ref="T41:T42" si="239">R41*S41/10000</f>
        <v>0.47768384337263797</v>
      </c>
      <c r="U41" s="96">
        <f t="shared" ref="U41:U42" si="240">(T41-$G$58)/$G$59</f>
        <v>0.56091187859345948</v>
      </c>
      <c r="V41" s="96">
        <f t="shared" ref="V41:V42" si="241">Q41*0.8+U41*0.2</f>
        <v>0.59401870306400117</v>
      </c>
      <c r="W41" s="70">
        <f>a20A!E40</f>
        <v>8.4</v>
      </c>
      <c r="X41" s="70">
        <f t="shared" ref="X41:X42" si="242">($D$57-W41)/$D$59</f>
        <v>0.67215568862275432</v>
      </c>
      <c r="Y41" s="70">
        <f>'a19'!M42</f>
        <v>68.969512195121951</v>
      </c>
      <c r="Z41" s="70">
        <f>'a23'!E39</f>
        <v>45.014653754930386</v>
      </c>
      <c r="AA41" s="70">
        <f t="shared" ref="AA41:AA42" si="243">Y41*Z41/10000</f>
        <v>0.31046387111098633</v>
      </c>
      <c r="AB41" s="96">
        <f t="shared" ref="AB41:AB42" si="244">(AA41-$G$58)/$G$59</f>
        <v>0.34699998852357217</v>
      </c>
      <c r="AC41" s="96">
        <f t="shared" ref="AC41:AC42" si="245">X41*0.8+AB41*0.2</f>
        <v>0.60712454860291787</v>
      </c>
      <c r="AD41" s="70">
        <f>a20A!F40</f>
        <v>8.1</v>
      </c>
      <c r="AE41" s="70">
        <f t="shared" ref="AE41:AE42" si="246">($D$57-AD41)/$D$59</f>
        <v>0.6871257485029939</v>
      </c>
      <c r="AF41" s="70">
        <f>'a19'!P42</f>
        <v>105.07795698924733</v>
      </c>
      <c r="AG41" s="70">
        <f>'a23'!F39</f>
        <v>44.117081508621922</v>
      </c>
      <c r="AH41" s="70">
        <f t="shared" ref="AH41:AH42" si="247">AF41*AG41/10000</f>
        <v>0.46357327932540932</v>
      </c>
      <c r="AI41" s="96">
        <f t="shared" ref="AI41:AI42" si="248">(AH41-$G$58)/$G$59</f>
        <v>0.54286129896190727</v>
      </c>
      <c r="AJ41" s="96">
        <f t="shared" ref="AJ41:AJ42" si="249">AE41*0.8+AI41*0.2</f>
        <v>0.65827285859477669</v>
      </c>
      <c r="AK41" s="70">
        <f>a20A!G40</f>
        <v>6.1</v>
      </c>
      <c r="AL41" s="70">
        <f t="shared" ref="AL41:AL42" si="250">($D$57-AK41)/$D$59</f>
        <v>0.78692614770459079</v>
      </c>
      <c r="AM41" s="70">
        <f>'a19'!S42</f>
        <v>47.948012232415898</v>
      </c>
      <c r="AN41" s="70">
        <f>'a23'!G39</f>
        <v>43.205207178985262</v>
      </c>
      <c r="AO41" s="70">
        <f t="shared" ref="AO41:AO42" si="251">AM41*AN41/10000</f>
        <v>0.20716038023220484</v>
      </c>
      <c r="AP41" s="96">
        <f t="shared" ref="AP41:AP42" si="252">(AO41-$G$58)/$G$59</f>
        <v>0.21485162917496117</v>
      </c>
      <c r="AQ41" s="96">
        <f t="shared" ref="AQ41:AQ42" si="253">AL41*0.8+AP41*0.2</f>
        <v>0.67251124399866491</v>
      </c>
      <c r="AR41" s="70">
        <f>a20A!H40</f>
        <v>6</v>
      </c>
      <c r="AS41" s="70">
        <f t="shared" ref="AS41:AS42" si="254">($D$57-AR41)/$D$59</f>
        <v>0.79191616766467055</v>
      </c>
      <c r="AT41" s="70">
        <f>'a19'!V42</f>
        <v>29.803010181496237</v>
      </c>
      <c r="AU41" s="70">
        <f>'a23'!H39</f>
        <v>42.151136258000875</v>
      </c>
      <c r="AV41" s="70">
        <f t="shared" ref="AV41:AV42" si="255">AT41*AU41/10000</f>
        <v>0.12562307430588354</v>
      </c>
      <c r="AW41" s="96">
        <f t="shared" ref="AW41:AW42" si="256">(AV41-$G$58)/$G$59</f>
        <v>0.11054710749608805</v>
      </c>
      <c r="AX41" s="96">
        <f t="shared" ref="AX41:AX42" si="257">AS41*0.8+AW41*0.2</f>
        <v>0.65564235563095408</v>
      </c>
      <c r="AY41" s="70">
        <f>a20A!I40</f>
        <v>5.4</v>
      </c>
      <c r="AZ41" s="70">
        <f t="shared" ref="AZ41:AZ42" si="258">($D$57-AY41)/$D$59</f>
        <v>0.82185628742514971</v>
      </c>
      <c r="BA41" s="70">
        <f>'a19'!Y42</f>
        <v>42.930253623188413</v>
      </c>
      <c r="BB41" s="70">
        <f>'a23'!I39</f>
        <v>44.96878755198383</v>
      </c>
      <c r="BC41" s="70">
        <f t="shared" ref="BC41:BC42" si="259">BA41*BB41/10000</f>
        <v>0.19305214547339439</v>
      </c>
      <c r="BD41" s="96">
        <f t="shared" ref="BD41:BD42" si="260">(BC41-$G$58)/$G$59</f>
        <v>0.19680402922628615</v>
      </c>
      <c r="BE41" s="96">
        <f t="shared" ref="BE41:BE42" si="261">AZ41*0.8+BD41*0.2</f>
        <v>0.69684583578537707</v>
      </c>
      <c r="BF41" s="70">
        <f>a20A!J40</f>
        <v>6.3</v>
      </c>
      <c r="BG41" s="70">
        <f t="shared" ref="BG41:BG42" si="262">($D$57-BF41)/$D$59</f>
        <v>0.77694610778443096</v>
      </c>
      <c r="BH41" s="70">
        <f>'a19'!AB42</f>
        <v>48.649122807017548</v>
      </c>
      <c r="BI41" s="70">
        <f>'a23'!J39</f>
        <v>43.644846282578776</v>
      </c>
      <c r="BJ41" s="70">
        <f t="shared" ref="BJ41:BJ42" si="263">BH41*BI41/10000</f>
        <v>0.21232834866945782</v>
      </c>
      <c r="BK41" s="96">
        <f t="shared" ref="BK41:BK42" si="264">(BJ41-$G$58)/$G$59</f>
        <v>0.22146262115924717</v>
      </c>
      <c r="BL41" s="96">
        <f t="shared" ref="BL41:BL42" si="265">BG41*0.8+BK41*0.2</f>
        <v>0.66584941045939428</v>
      </c>
      <c r="BM41" s="70">
        <f>a20A!K40</f>
        <v>7.8</v>
      </c>
      <c r="BN41" s="70">
        <f t="shared" ref="BN41:BN42" si="266">($D$57-BM41)/$D$59</f>
        <v>0.70209580838323338</v>
      </c>
      <c r="BO41" s="70">
        <f>'a19'!AE42</f>
        <v>37.2431946584489</v>
      </c>
      <c r="BP41" s="70">
        <f>'a23'!K39</f>
        <v>41.155325610082308</v>
      </c>
      <c r="BQ41" s="70">
        <f t="shared" ref="BQ41:BQ42" si="267">BO41*BP41/10000</f>
        <v>0.15327558029281427</v>
      </c>
      <c r="BR41" s="96">
        <f t="shared" ref="BR41:BR42" si="268">(BQ41-$G$58)/$G$59</f>
        <v>0.1459208714121448</v>
      </c>
      <c r="BS41" s="96">
        <f t="shared" si="106"/>
        <v>0.5908608209890156</v>
      </c>
      <c r="BT41" s="70">
        <f>a20A!L40</f>
        <v>5.0999999999999996</v>
      </c>
      <c r="BU41" s="70">
        <f t="shared" ref="BU41:BU42" si="269">($D$57-BT41)/$D$59</f>
        <v>0.83682634730538907</v>
      </c>
      <c r="BV41" s="70">
        <f>'a19'!AH42</f>
        <v>37.892083644510826</v>
      </c>
      <c r="BW41" s="70">
        <f>'a23'!L39</f>
        <v>44.376690272575807</v>
      </c>
      <c r="BX41" s="70">
        <f t="shared" ref="BX41:BX42" si="270">BV41*BW41/10000</f>
        <v>0.16815252596749924</v>
      </c>
      <c r="BY41" s="96">
        <f t="shared" ref="BY41:BY42" si="271">(BX41-$G$58)/$G$59</f>
        <v>0.16495182521926191</v>
      </c>
      <c r="BZ41" s="96">
        <f t="shared" ref="BZ41:BZ42" si="272">BU41*0.8+BY41*0.2</f>
        <v>0.70245144288816364</v>
      </c>
    </row>
    <row r="42" spans="1:78" s="89" customFormat="1">
      <c r="A42" s="89">
        <v>2018</v>
      </c>
      <c r="B42" s="70">
        <f>a20A!B41</f>
        <v>5.8</v>
      </c>
      <c r="C42" s="70">
        <f t="shared" si="232"/>
        <v>0.80189620758483016</v>
      </c>
      <c r="D42" s="70">
        <f>'a19'!D43</f>
        <v>40.154938111313079</v>
      </c>
      <c r="E42" s="70">
        <f>'a23'!B40</f>
        <v>41.963047204909103</v>
      </c>
      <c r="F42" s="70">
        <f>D42*E42/10000</f>
        <v>0.16850235634752345</v>
      </c>
      <c r="G42" s="96">
        <f t="shared" ref="G42" si="273">(F42-$G$58)/$G$59</f>
        <v>0.16539933682198935</v>
      </c>
      <c r="H42" s="96">
        <f t="shared" si="233"/>
        <v>0.67459683343226196</v>
      </c>
      <c r="I42" s="70">
        <f>a20A!C41</f>
        <v>13.8</v>
      </c>
      <c r="J42" s="70">
        <f t="shared" si="234"/>
        <v>0.40269461077844299</v>
      </c>
      <c r="K42" s="70">
        <f>'a19'!G43</f>
        <v>99.192059095106188</v>
      </c>
      <c r="L42" s="70">
        <f>'a23'!C40</f>
        <v>40.041180306876939</v>
      </c>
      <c r="M42" s="70">
        <f t="shared" si="235"/>
        <v>0.39717671232375396</v>
      </c>
      <c r="N42" s="96">
        <f t="shared" si="236"/>
        <v>0.45792518188581827</v>
      </c>
      <c r="O42" s="96">
        <f t="shared" si="237"/>
        <v>0.41374072499991804</v>
      </c>
      <c r="P42" s="70">
        <f>a20A!D41</f>
        <v>9.4</v>
      </c>
      <c r="Q42" s="70">
        <f t="shared" si="238"/>
        <v>0.62225548902195593</v>
      </c>
      <c r="R42" s="70">
        <f>'a19'!J43</f>
        <v>101.0759493670886</v>
      </c>
      <c r="S42" s="70">
        <f>'a23'!D40</f>
        <v>46.674899970786356</v>
      </c>
      <c r="T42" s="70">
        <f t="shared" si="239"/>
        <v>0.47177098261611261</v>
      </c>
      <c r="U42" s="96">
        <f t="shared" si="240"/>
        <v>0.5533480020837247</v>
      </c>
      <c r="V42" s="96">
        <f t="shared" si="241"/>
        <v>0.60847399163430971</v>
      </c>
      <c r="W42" s="70">
        <f>a20A!E41</f>
        <v>7.5</v>
      </c>
      <c r="X42" s="70">
        <f t="shared" si="242"/>
        <v>0.71706586826347296</v>
      </c>
      <c r="Y42" s="70">
        <f>'a19'!M43</f>
        <v>73.299731182795696</v>
      </c>
      <c r="Z42" s="70">
        <f>'a23'!E40</f>
        <v>45.458387613725534</v>
      </c>
      <c r="AA42" s="70">
        <f t="shared" si="243"/>
        <v>0.33320875920894116</v>
      </c>
      <c r="AB42" s="96">
        <f t="shared" si="244"/>
        <v>0.37609580726254815</v>
      </c>
      <c r="AC42" s="96">
        <f t="shared" si="245"/>
        <v>0.64887185606328801</v>
      </c>
      <c r="AD42" s="70">
        <f>a20A!F41</f>
        <v>8</v>
      </c>
      <c r="AE42" s="70">
        <f t="shared" si="246"/>
        <v>0.69211576846307377</v>
      </c>
      <c r="AF42" s="70">
        <f>'a19'!P43</f>
        <v>94.945711183496186</v>
      </c>
      <c r="AG42" s="70">
        <f>'a23'!F40</f>
        <v>43.578731890614478</v>
      </c>
      <c r="AH42" s="70">
        <f t="shared" si="247"/>
        <v>0.41376136918292966</v>
      </c>
      <c r="AI42" s="96">
        <f t="shared" si="248"/>
        <v>0.47914068172668495</v>
      </c>
      <c r="AJ42" s="96">
        <f t="shared" si="249"/>
        <v>0.6495207511157961</v>
      </c>
      <c r="AK42" s="70">
        <f>a20A!G41</f>
        <v>5.5</v>
      </c>
      <c r="AL42" s="70">
        <f t="shared" si="250"/>
        <v>0.81686626746506974</v>
      </c>
      <c r="AM42" s="70">
        <f>'a19'!S43</f>
        <v>45.688098126432138</v>
      </c>
      <c r="AN42" s="70">
        <f>'a23'!G40</f>
        <v>42.955654029231383</v>
      </c>
      <c r="AO42" s="70">
        <f t="shared" si="251"/>
        <v>0.19625621363725934</v>
      </c>
      <c r="AP42" s="96">
        <f t="shared" si="252"/>
        <v>0.20090275181052789</v>
      </c>
      <c r="AQ42" s="96">
        <f t="shared" si="253"/>
        <v>0.69367356433416139</v>
      </c>
      <c r="AR42" s="70">
        <f>a20A!H41</f>
        <v>5.6</v>
      </c>
      <c r="AS42" s="70">
        <f t="shared" si="254"/>
        <v>0.81187624750498988</v>
      </c>
      <c r="AT42" s="70">
        <f>'a19'!V43</f>
        <v>27.950816500270882</v>
      </c>
      <c r="AU42" s="70">
        <f>'a23'!H40</f>
        <v>41.754504636040231</v>
      </c>
      <c r="AV42" s="70">
        <f t="shared" si="255"/>
        <v>0.11670724971416703</v>
      </c>
      <c r="AW42" s="96">
        <f t="shared" si="256"/>
        <v>9.9141765992015587E-2</v>
      </c>
      <c r="AX42" s="96">
        <f t="shared" si="257"/>
        <v>0.66932935120239512</v>
      </c>
      <c r="AY42" s="70">
        <f>a20A!I41</f>
        <v>6</v>
      </c>
      <c r="AZ42" s="70">
        <f t="shared" si="258"/>
        <v>0.79191616766467055</v>
      </c>
      <c r="BA42" s="70">
        <f>'a19'!Y43</f>
        <v>38.317112733171129</v>
      </c>
      <c r="BB42" s="70">
        <f>'a23'!I40</f>
        <v>44.999147004687686</v>
      </c>
      <c r="BC42" s="70">
        <f t="shared" si="259"/>
        <v>0.1724237388675158</v>
      </c>
      <c r="BD42" s="96">
        <f t="shared" si="260"/>
        <v>0.17041566552479556</v>
      </c>
      <c r="BE42" s="96">
        <f t="shared" si="261"/>
        <v>0.66761606723669564</v>
      </c>
      <c r="BF42" s="70">
        <f>a20A!J41</f>
        <v>6.1</v>
      </c>
      <c r="BG42" s="70">
        <f t="shared" si="262"/>
        <v>0.78692614770459079</v>
      </c>
      <c r="BH42" s="70">
        <f>'a19'!AB43</f>
        <v>44.390080428954427</v>
      </c>
      <c r="BI42" s="70">
        <f>'a23'!J40</f>
        <v>43.572032782632597</v>
      </c>
      <c r="BJ42" s="70">
        <f t="shared" si="263"/>
        <v>0.19341660396741001</v>
      </c>
      <c r="BK42" s="96">
        <f t="shared" si="264"/>
        <v>0.19727025347122812</v>
      </c>
      <c r="BL42" s="96">
        <f t="shared" si="265"/>
        <v>0.6689949688579182</v>
      </c>
      <c r="BM42" s="70">
        <f>a20A!K41</f>
        <v>6.6</v>
      </c>
      <c r="BN42" s="70">
        <f t="shared" si="266"/>
        <v>0.76197604790419149</v>
      </c>
      <c r="BO42" s="70">
        <f>'a19'!AE43</f>
        <v>32.971765183830996</v>
      </c>
      <c r="BP42" s="70">
        <f>'a23'!K40</f>
        <v>40.746861602088622</v>
      </c>
      <c r="BQ42" s="70">
        <f t="shared" si="267"/>
        <v>0.13434959527221255</v>
      </c>
      <c r="BR42" s="96">
        <f t="shared" si="268"/>
        <v>0.12171028715934665</v>
      </c>
      <c r="BS42" s="96">
        <f t="shared" ref="BS42" si="274">BN42*0.8+BR42*0.2</f>
        <v>0.63392289575522254</v>
      </c>
      <c r="BT42" s="70">
        <f>a20A!L41</f>
        <v>4.7</v>
      </c>
      <c r="BU42" s="70">
        <f t="shared" si="269"/>
        <v>0.85678642714570852</v>
      </c>
      <c r="BV42" s="70">
        <f>'a19'!AH43</f>
        <v>33.974776240846218</v>
      </c>
      <c r="BW42" s="70">
        <f>'a23'!L40</f>
        <v>43.94929422262269</v>
      </c>
      <c r="BX42" s="70">
        <f t="shared" si="270"/>
        <v>0.14931674371567213</v>
      </c>
      <c r="BY42" s="96">
        <f t="shared" si="271"/>
        <v>0.14085663056076367</v>
      </c>
      <c r="BZ42" s="96">
        <f t="shared" si="272"/>
        <v>0.71360046782871966</v>
      </c>
    </row>
    <row r="43" spans="1:78" s="89" customFormat="1">
      <c r="B43" s="70"/>
      <c r="C43" s="70"/>
      <c r="D43" s="70"/>
      <c r="E43" s="70"/>
      <c r="F43" s="70"/>
      <c r="G43" s="96"/>
      <c r="H43" s="96"/>
      <c r="I43" s="70"/>
      <c r="J43" s="70"/>
      <c r="K43" s="70"/>
      <c r="L43" s="70"/>
      <c r="M43" s="70"/>
      <c r="N43" s="96"/>
      <c r="O43" s="96"/>
      <c r="P43" s="70"/>
      <c r="Q43" s="70"/>
      <c r="R43" s="70"/>
      <c r="S43" s="70"/>
      <c r="T43" s="70"/>
      <c r="U43" s="96"/>
      <c r="V43" s="96"/>
      <c r="W43" s="70"/>
      <c r="X43" s="70"/>
      <c r="Y43" s="70"/>
      <c r="Z43" s="70"/>
      <c r="AA43" s="70"/>
      <c r="AB43" s="96"/>
      <c r="AC43" s="96"/>
      <c r="AD43" s="70"/>
      <c r="AE43" s="70"/>
      <c r="AF43" s="70"/>
      <c r="AG43" s="70"/>
      <c r="AH43" s="70"/>
      <c r="AI43" s="96"/>
      <c r="AJ43" s="96"/>
      <c r="AK43" s="70"/>
      <c r="AL43" s="70"/>
      <c r="AM43" s="70"/>
      <c r="AN43" s="70"/>
      <c r="AO43" s="70"/>
      <c r="AP43" s="96"/>
      <c r="AQ43" s="96"/>
      <c r="AR43" s="70"/>
      <c r="AS43" s="70"/>
      <c r="AT43" s="70"/>
      <c r="AU43" s="70"/>
      <c r="AV43" s="70"/>
      <c r="AW43" s="96"/>
      <c r="AX43" s="96"/>
      <c r="AY43" s="70"/>
      <c r="AZ43" s="70"/>
      <c r="BA43" s="70"/>
      <c r="BB43" s="70"/>
      <c r="BC43" s="70"/>
      <c r="BD43" s="96"/>
      <c r="BE43" s="96"/>
      <c r="BF43" s="70"/>
      <c r="BG43" s="70"/>
      <c r="BH43" s="70"/>
      <c r="BI43" s="70"/>
      <c r="BJ43" s="70"/>
      <c r="BK43" s="96"/>
      <c r="BL43" s="96"/>
      <c r="BM43" s="70"/>
      <c r="BN43" s="70"/>
      <c r="BO43" s="70"/>
      <c r="BP43" s="70"/>
      <c r="BQ43" s="70"/>
      <c r="BR43" s="96"/>
      <c r="BS43" s="96"/>
      <c r="BT43" s="70"/>
      <c r="BU43" s="70"/>
      <c r="BV43" s="70"/>
      <c r="BW43" s="70"/>
      <c r="BX43" s="70"/>
      <c r="BY43" s="96"/>
      <c r="BZ43" s="96"/>
    </row>
    <row r="44" spans="1:78" s="23" customFormat="1">
      <c r="B44" s="290" t="s">
        <v>615</v>
      </c>
      <c r="C44" s="290"/>
      <c r="D44" s="290"/>
      <c r="E44" s="290"/>
      <c r="F44" s="290"/>
      <c r="G44" s="342"/>
      <c r="H44" s="342"/>
      <c r="I44" s="290" t="s">
        <v>615</v>
      </c>
      <c r="J44" s="290"/>
      <c r="K44" s="290"/>
      <c r="L44" s="290"/>
      <c r="M44" s="290"/>
      <c r="N44" s="342"/>
      <c r="O44" s="342"/>
      <c r="P44" s="290" t="s">
        <v>615</v>
      </c>
      <c r="Q44" s="290"/>
      <c r="R44" s="290"/>
      <c r="S44" s="290"/>
      <c r="T44" s="290"/>
      <c r="U44" s="342"/>
      <c r="V44" s="342"/>
      <c r="W44" s="290" t="s">
        <v>615</v>
      </c>
      <c r="X44" s="290"/>
      <c r="Y44" s="290"/>
      <c r="Z44" s="290"/>
      <c r="AA44" s="290"/>
      <c r="AB44" s="342"/>
      <c r="AC44" s="342"/>
      <c r="AD44" s="290" t="s">
        <v>615</v>
      </c>
      <c r="AE44" s="290"/>
      <c r="AF44" s="290"/>
      <c r="AG44" s="290"/>
      <c r="AH44" s="290"/>
      <c r="AI44" s="342"/>
      <c r="AJ44" s="342"/>
      <c r="AK44" s="290" t="s">
        <v>615</v>
      </c>
      <c r="AL44" s="290"/>
      <c r="AM44" s="290"/>
      <c r="AN44" s="290"/>
      <c r="AO44" s="290"/>
      <c r="AP44" s="342"/>
      <c r="AQ44" s="342"/>
      <c r="AR44" s="290" t="s">
        <v>615</v>
      </c>
      <c r="AS44" s="290"/>
      <c r="AT44" s="290"/>
      <c r="AU44" s="290"/>
      <c r="AV44" s="290"/>
      <c r="AW44" s="342"/>
      <c r="AX44" s="342"/>
      <c r="AY44" s="290" t="s">
        <v>615</v>
      </c>
      <c r="AZ44" s="290"/>
      <c r="BA44" s="290"/>
      <c r="BB44" s="290"/>
      <c r="BC44" s="290"/>
      <c r="BD44" s="342"/>
      <c r="BE44" s="342"/>
      <c r="BF44" s="290" t="s">
        <v>615</v>
      </c>
      <c r="BG44" s="290"/>
      <c r="BH44" s="290"/>
      <c r="BI44" s="290"/>
      <c r="BJ44" s="290"/>
      <c r="BK44" s="342"/>
      <c r="BL44" s="342"/>
      <c r="BM44" s="290" t="s">
        <v>615</v>
      </c>
      <c r="BN44" s="290"/>
      <c r="BO44" s="290"/>
      <c r="BP44" s="290"/>
      <c r="BQ44" s="290"/>
      <c r="BR44" s="342"/>
      <c r="BS44" s="342"/>
      <c r="BT44" s="290" t="s">
        <v>615</v>
      </c>
      <c r="BU44" s="290"/>
      <c r="BV44" s="290"/>
      <c r="BW44" s="290"/>
      <c r="BX44" s="290"/>
      <c r="BY44" s="342"/>
      <c r="BZ44" s="342"/>
    </row>
    <row r="45" spans="1:78" s="23" customFormat="1">
      <c r="A45" s="23" t="s">
        <v>989</v>
      </c>
      <c r="B45" s="290">
        <f>(POWER(B42/B5, 1/(2018-1981))-1)*100</f>
        <v>-0.7278526337090474</v>
      </c>
      <c r="C45" s="290">
        <f t="shared" ref="C45:BN45" si="275">(POWER(C42/C5, 1/(2018-1981))-1)*100</f>
        <v>0.32158285897834205</v>
      </c>
      <c r="D45" s="290">
        <f t="shared" si="275"/>
        <v>-1.5357708584795682</v>
      </c>
      <c r="E45" s="290">
        <f t="shared" si="275"/>
        <v>0.22299177091498201</v>
      </c>
      <c r="F45" s="290">
        <f t="shared" si="275"/>
        <v>-1.3162037301990948</v>
      </c>
      <c r="G45" s="290">
        <f t="shared" si="275"/>
        <v>-1.6120695798377715</v>
      </c>
      <c r="H45" s="290">
        <f t="shared" si="275"/>
        <v>0.18495425700337798</v>
      </c>
      <c r="I45" s="290">
        <f t="shared" si="275"/>
        <v>5.9420097340989741E-2</v>
      </c>
      <c r="J45" s="290">
        <f t="shared" si="275"/>
        <v>-9.8601092873318308E-2</v>
      </c>
      <c r="K45" s="290">
        <f t="shared" si="275"/>
        <v>-0.8759252729487299</v>
      </c>
      <c r="L45" s="290">
        <f t="shared" si="275"/>
        <v>0.35855356359411061</v>
      </c>
      <c r="M45" s="290">
        <f t="shared" si="275"/>
        <v>-0.52051237063520661</v>
      </c>
      <c r="N45" s="290">
        <f t="shared" si="275"/>
        <v>-0.57171473374835191</v>
      </c>
      <c r="O45" s="290">
        <f t="shared" si="275"/>
        <v>-0.21092595771848854</v>
      </c>
      <c r="P45" s="290">
        <f t="shared" si="275"/>
        <v>-0.49631302365424901</v>
      </c>
      <c r="Q45" s="290">
        <f t="shared" si="275"/>
        <v>0.44777238228301819</v>
      </c>
      <c r="R45" s="290">
        <f t="shared" si="275"/>
        <v>-0.57912521066203482</v>
      </c>
      <c r="S45" s="290">
        <f t="shared" si="275"/>
        <v>0.23975411386594203</v>
      </c>
      <c r="T45" s="290">
        <f t="shared" si="275"/>
        <v>-0.34075957331309858</v>
      </c>
      <c r="U45" s="290">
        <f t="shared" si="275"/>
        <v>-0.36956547745092827</v>
      </c>
      <c r="V45" s="290">
        <f t="shared" si="275"/>
        <v>0.2789965448227294</v>
      </c>
      <c r="W45" s="290">
        <f t="shared" si="275"/>
        <v>-0.77450425363290165</v>
      </c>
      <c r="X45" s="290">
        <f t="shared" si="275"/>
        <v>0.51789997993736403</v>
      </c>
      <c r="Y45" s="290">
        <f t="shared" si="275"/>
        <v>-0.67144143154077573</v>
      </c>
      <c r="Z45" s="290">
        <f t="shared" si="275"/>
        <v>0.52640782206216929</v>
      </c>
      <c r="AA45" s="290">
        <f t="shared" si="275"/>
        <v>-0.14856812969481492</v>
      </c>
      <c r="AB45" s="290">
        <f t="shared" si="275"/>
        <v>-0.16776027190642528</v>
      </c>
      <c r="AC45" s="290">
        <f t="shared" si="275"/>
        <v>0.42865820810189526</v>
      </c>
      <c r="AD45" s="290">
        <f t="shared" si="275"/>
        <v>-0.99920031718755409</v>
      </c>
      <c r="AE45" s="290">
        <f t="shared" si="275"/>
        <v>0.81547244366839688</v>
      </c>
      <c r="AF45" s="290">
        <f t="shared" si="275"/>
        <v>-0.72263598017667796</v>
      </c>
      <c r="AG45" s="290">
        <f t="shared" si="275"/>
        <v>0.34777066717655014</v>
      </c>
      <c r="AH45" s="290">
        <f t="shared" si="275"/>
        <v>-0.37737842896963247</v>
      </c>
      <c r="AI45" s="290">
        <f t="shared" si="275"/>
        <v>-0.41391569052545707</v>
      </c>
      <c r="AJ45" s="290">
        <f t="shared" si="275"/>
        <v>0.59401723444090226</v>
      </c>
      <c r="AK45" s="290">
        <f t="shared" si="275"/>
        <v>-1.7324583160483686</v>
      </c>
      <c r="AL45" s="290">
        <f t="shared" si="275"/>
        <v>0.98992736844596418</v>
      </c>
      <c r="AM45" s="290">
        <f t="shared" si="275"/>
        <v>-1.4793364016641997</v>
      </c>
      <c r="AN45" s="290">
        <f t="shared" si="275"/>
        <v>0.57670213333107512</v>
      </c>
      <c r="AO45" s="290">
        <f t="shared" si="275"/>
        <v>-0.91116563292066299</v>
      </c>
      <c r="AP45" s="290">
        <f t="shared" si="275"/>
        <v>-1.0964832722462514</v>
      </c>
      <c r="AQ45" s="290">
        <f t="shared" si="275"/>
        <v>0.8118472311513969</v>
      </c>
      <c r="AR45" s="290">
        <f t="shared" si="275"/>
        <v>-0.44307780195416147</v>
      </c>
      <c r="AS45" s="290">
        <f t="shared" si="275"/>
        <v>0.17158704780160239</v>
      </c>
      <c r="AT45" s="290">
        <f t="shared" si="275"/>
        <v>-1.7993496108286489</v>
      </c>
      <c r="AU45" s="290">
        <f t="shared" si="275"/>
        <v>0.40839826029153148</v>
      </c>
      <c r="AV45" s="290">
        <f t="shared" si="275"/>
        <v>-1.3982998630443055</v>
      </c>
      <c r="AW45" s="290">
        <f t="shared" si="275"/>
        <v>-1.8949423329757131</v>
      </c>
      <c r="AX45" s="290">
        <f t="shared" si="275"/>
        <v>7.9958580720540517E-2</v>
      </c>
      <c r="AY45" s="290">
        <f t="shared" si="275"/>
        <v>0</v>
      </c>
      <c r="AZ45" s="290">
        <f t="shared" si="275"/>
        <v>0</v>
      </c>
      <c r="BA45" s="290">
        <f t="shared" si="275"/>
        <v>-1.2813601890614867</v>
      </c>
      <c r="BB45" s="290">
        <f t="shared" si="275"/>
        <v>0.35360688645931226</v>
      </c>
      <c r="BC45" s="290">
        <f t="shared" si="275"/>
        <v>-0.93228428047104073</v>
      </c>
      <c r="BD45" s="290">
        <f t="shared" si="275"/>
        <v>-1.1534172088754069</v>
      </c>
      <c r="BE45" s="290">
        <f t="shared" si="275"/>
        <v>-7.294900521348513E-2</v>
      </c>
      <c r="BF45" s="290">
        <f t="shared" si="275"/>
        <v>0.82558219210862038</v>
      </c>
      <c r="BG45" s="290">
        <f t="shared" si="275"/>
        <v>-0.26083539201067207</v>
      </c>
      <c r="BH45" s="290">
        <f t="shared" si="275"/>
        <v>-0.73647184053289294</v>
      </c>
      <c r="BI45" s="290">
        <f t="shared" si="275"/>
        <v>0.39784388542334348</v>
      </c>
      <c r="BJ45" s="290">
        <f t="shared" si="275"/>
        <v>-0.34155796329496946</v>
      </c>
      <c r="BK45" s="290">
        <f t="shared" si="275"/>
        <v>-0.42174410497266557</v>
      </c>
      <c r="BL45" s="290">
        <f t="shared" si="275"/>
        <v>-0.27060388135186075</v>
      </c>
      <c r="BM45" s="290">
        <f t="shared" si="275"/>
        <v>1.4320299309625861</v>
      </c>
      <c r="BN45" s="290">
        <f t="shared" si="275"/>
        <v>-0.4390699639428286</v>
      </c>
      <c r="BO45" s="290">
        <f t="shared" ref="BO45:BZ45" si="276">(POWER(BO42/BO5, 1/(2018-1981))-1)*100</f>
        <v>-0.36156992490368189</v>
      </c>
      <c r="BP45" s="290">
        <f t="shared" si="276"/>
        <v>0.27283838341494171</v>
      </c>
      <c r="BQ45" s="290">
        <f t="shared" si="276"/>
        <v>-8.9718043026754124E-2</v>
      </c>
      <c r="BR45" s="290">
        <f t="shared" si="276"/>
        <v>-0.12581560673641246</v>
      </c>
      <c r="BS45" s="290">
        <f t="shared" si="276"/>
        <v>-0.42770725511828145</v>
      </c>
      <c r="BT45" s="290">
        <f t="shared" si="276"/>
        <v>-0.99330436850110226</v>
      </c>
      <c r="BU45" s="290">
        <f t="shared" si="276"/>
        <v>0.35321060006983096</v>
      </c>
      <c r="BV45" s="290">
        <f t="shared" si="276"/>
        <v>-1.4923626611907714</v>
      </c>
      <c r="BW45" s="290">
        <f t="shared" si="276"/>
        <v>0.71780427099490396</v>
      </c>
      <c r="BX45" s="290">
        <f t="shared" si="276"/>
        <v>-0.78527063311664147</v>
      </c>
      <c r="BY45" s="290">
        <f t="shared" si="276"/>
        <v>-1.0162922746358438</v>
      </c>
      <c r="BZ45" s="290">
        <f t="shared" si="276"/>
        <v>0.28319554222018262</v>
      </c>
    </row>
    <row r="46" spans="1:78" s="23" customFormat="1">
      <c r="B46" s="290" t="s">
        <v>616</v>
      </c>
      <c r="C46" s="290"/>
      <c r="D46" s="290"/>
      <c r="E46" s="290"/>
      <c r="F46" s="290"/>
      <c r="G46" s="342"/>
      <c r="H46" s="342"/>
      <c r="I46" s="290" t="s">
        <v>616</v>
      </c>
      <c r="J46" s="290"/>
      <c r="K46" s="290"/>
      <c r="L46" s="290"/>
      <c r="M46" s="290"/>
      <c r="N46" s="342"/>
      <c r="O46" s="342"/>
      <c r="P46" s="290" t="s">
        <v>616</v>
      </c>
      <c r="Q46" s="290"/>
      <c r="R46" s="290"/>
      <c r="S46" s="290"/>
      <c r="T46" s="290"/>
      <c r="U46" s="342"/>
      <c r="V46" s="342"/>
      <c r="W46" s="290" t="s">
        <v>616</v>
      </c>
      <c r="X46" s="290"/>
      <c r="Y46" s="290"/>
      <c r="Z46" s="290"/>
      <c r="AA46" s="290"/>
      <c r="AB46" s="342"/>
      <c r="AC46" s="342"/>
      <c r="AD46" s="290" t="s">
        <v>616</v>
      </c>
      <c r="AE46" s="290"/>
      <c r="AF46" s="290"/>
      <c r="AG46" s="290"/>
      <c r="AH46" s="290"/>
      <c r="AI46" s="342"/>
      <c r="AJ46" s="342"/>
      <c r="AK46" s="290" t="s">
        <v>616</v>
      </c>
      <c r="AL46" s="290"/>
      <c r="AM46" s="290"/>
      <c r="AN46" s="290"/>
      <c r="AO46" s="290"/>
      <c r="AP46" s="342"/>
      <c r="AQ46" s="342"/>
      <c r="AR46" s="290" t="s">
        <v>616</v>
      </c>
      <c r="AS46" s="290"/>
      <c r="AT46" s="290"/>
      <c r="AU46" s="290"/>
      <c r="AV46" s="290"/>
      <c r="AW46" s="342"/>
      <c r="AX46" s="342"/>
      <c r="AY46" s="290" t="s">
        <v>616</v>
      </c>
      <c r="AZ46" s="290"/>
      <c r="BA46" s="290"/>
      <c r="BB46" s="290"/>
      <c r="BC46" s="290"/>
      <c r="BD46" s="342"/>
      <c r="BE46" s="342"/>
      <c r="BF46" s="290" t="s">
        <v>616</v>
      </c>
      <c r="BG46" s="290"/>
      <c r="BH46" s="290"/>
      <c r="BI46" s="290"/>
      <c r="BJ46" s="290"/>
      <c r="BK46" s="342"/>
      <c r="BL46" s="342"/>
      <c r="BM46" s="290" t="s">
        <v>616</v>
      </c>
      <c r="BN46" s="290"/>
      <c r="BO46" s="290"/>
      <c r="BP46" s="290"/>
      <c r="BQ46" s="290"/>
      <c r="BR46" s="342"/>
      <c r="BS46" s="342"/>
      <c r="BT46" s="290" t="s">
        <v>616</v>
      </c>
      <c r="BU46" s="290"/>
      <c r="BV46" s="290"/>
      <c r="BW46" s="290"/>
      <c r="BX46" s="290"/>
      <c r="BY46" s="342"/>
      <c r="BZ46" s="342"/>
    </row>
    <row r="47" spans="1:78">
      <c r="A47" s="89" t="s">
        <v>989</v>
      </c>
      <c r="B47" s="70"/>
      <c r="C47" s="70">
        <f>C42-C5</f>
        <v>8.9820359281437057E-2</v>
      </c>
      <c r="D47" s="70"/>
      <c r="E47" s="70"/>
      <c r="F47" s="70"/>
      <c r="G47" s="70">
        <f>G42-G5</f>
        <v>-0.1363777256627666</v>
      </c>
      <c r="H47" s="70">
        <f>H42-H5</f>
        <v>4.4580742292596232E-2</v>
      </c>
      <c r="I47" s="70"/>
      <c r="J47" s="70">
        <f>J42-J5</f>
        <v>-1.4970059880239528E-2</v>
      </c>
      <c r="K47" s="70"/>
      <c r="L47" s="70"/>
      <c r="M47" s="70"/>
      <c r="N47" s="70">
        <f>N42-N5</f>
        <v>-0.10821814020591164</v>
      </c>
      <c r="O47" s="70">
        <f>O42-O5</f>
        <v>-3.3619675945374017E-2</v>
      </c>
      <c r="P47" s="70"/>
      <c r="Q47" s="70">
        <f>Q42-Q5</f>
        <v>9.4810379241516918E-2</v>
      </c>
      <c r="R47" s="70"/>
      <c r="S47" s="70"/>
      <c r="T47" s="70"/>
      <c r="U47" s="70">
        <f>U42-U5</f>
        <v>-8.1242316766790279E-2</v>
      </c>
      <c r="V47" s="70">
        <f>V42-V5</f>
        <v>5.9599840039855523E-2</v>
      </c>
      <c r="W47" s="70"/>
      <c r="X47" s="70">
        <f>X42-X5</f>
        <v>0.12475049900199597</v>
      </c>
      <c r="Y47" s="70"/>
      <c r="Z47" s="70"/>
      <c r="AA47" s="70"/>
      <c r="AB47" s="70">
        <f>AB42-AB5</f>
        <v>-2.4105361215957022E-2</v>
      </c>
      <c r="AC47" s="70">
        <f>AC42-AC5</f>
        <v>9.4979326958405386E-2</v>
      </c>
      <c r="AD47" s="70"/>
      <c r="AE47" s="70">
        <f>AE42-AE5</f>
        <v>0.17964071856287422</v>
      </c>
      <c r="AF47" s="70"/>
      <c r="AG47" s="70"/>
      <c r="AH47" s="70"/>
      <c r="AI47" s="70">
        <f>AI42-AI5</f>
        <v>-7.9474532444057278E-2</v>
      </c>
      <c r="AJ47" s="70">
        <f>AJ42-AJ5</f>
        <v>0.127817668361488</v>
      </c>
      <c r="AK47" s="70"/>
      <c r="AL47" s="70">
        <f>AL42-AL5</f>
        <v>0.24950099800399195</v>
      </c>
      <c r="AM47" s="70"/>
      <c r="AN47" s="70"/>
      <c r="AO47" s="70"/>
      <c r="AP47" s="70">
        <f>AP42-AP5</f>
        <v>-0.1011979414772701</v>
      </c>
      <c r="AQ47" s="70">
        <f>AQ42-AQ5</f>
        <v>0.17936121010773953</v>
      </c>
      <c r="AR47" s="70"/>
      <c r="AS47" s="70">
        <f>AS42-AS5</f>
        <v>4.9900199600798389E-2</v>
      </c>
      <c r="AT47" s="70"/>
      <c r="AU47" s="70"/>
      <c r="AV47" s="70"/>
      <c r="AW47" s="70">
        <f>AW42-AW5</f>
        <v>-0.10207999578548312</v>
      </c>
      <c r="AX47" s="70">
        <f>AX42-AX5</f>
        <v>1.9504160523542202E-2</v>
      </c>
      <c r="AY47" s="70"/>
      <c r="AZ47" s="70">
        <f>AZ42-AZ5</f>
        <v>0</v>
      </c>
      <c r="BA47" s="70"/>
      <c r="BB47" s="70"/>
      <c r="BC47" s="70"/>
      <c r="BD47" s="70">
        <f>BD42-BD5</f>
        <v>-9.1359290587553238E-2</v>
      </c>
      <c r="BE47" s="70">
        <f>BE42-BE5</f>
        <v>-1.8271858117510642E-2</v>
      </c>
      <c r="BF47" s="70"/>
      <c r="BG47" s="70">
        <f>BG42-BG5</f>
        <v>-7.9840319361277334E-2</v>
      </c>
      <c r="BH47" s="70"/>
      <c r="BI47" s="70"/>
      <c r="BJ47" s="70"/>
      <c r="BK47" s="70">
        <f>BK42-BK5</f>
        <v>-3.3390939454111868E-2</v>
      </c>
      <c r="BL47" s="70">
        <f>BL42-BL5</f>
        <v>-7.0550443379844285E-2</v>
      </c>
      <c r="BM47" s="70"/>
      <c r="BN47" s="70">
        <f>BN42-BN5</f>
        <v>-0.13473053892215581</v>
      </c>
      <c r="BO47" s="70"/>
      <c r="BP47" s="70"/>
      <c r="BQ47" s="70"/>
      <c r="BR47" s="70">
        <f>BR42-BR5</f>
        <v>-5.8035147532544962E-3</v>
      </c>
      <c r="BS47" s="70">
        <f>BS42-BS5</f>
        <v>-0.10894513408837558</v>
      </c>
      <c r="BT47" s="70"/>
      <c r="BU47" s="70">
        <f>BU42-BU5</f>
        <v>0.10479041916167675</v>
      </c>
      <c r="BV47" s="70">
        <f>BV42-BV5</f>
        <v>-25.286390835984477</v>
      </c>
      <c r="BW47" s="70"/>
      <c r="BX47" s="70"/>
      <c r="BY47" s="70">
        <f>BY42-BY5</f>
        <v>-6.469444134512134E-2</v>
      </c>
      <c r="BZ47" s="70">
        <f>BZ42-BZ5</f>
        <v>7.0893447060317194E-2</v>
      </c>
    </row>
    <row r="48" spans="1:78">
      <c r="B48" s="5" t="s">
        <v>1250</v>
      </c>
      <c r="I48" s="5" t="s">
        <v>290</v>
      </c>
      <c r="P48" s="5" t="s">
        <v>290</v>
      </c>
      <c r="W48" s="5" t="s">
        <v>290</v>
      </c>
      <c r="AD48" s="5" t="s">
        <v>290</v>
      </c>
      <c r="AK48" s="5" t="s">
        <v>290</v>
      </c>
      <c r="AR48" s="5" t="s">
        <v>290</v>
      </c>
      <c r="AY48" s="5" t="s">
        <v>290</v>
      </c>
      <c r="BF48" s="5" t="s">
        <v>290</v>
      </c>
      <c r="BM48" s="5" t="s">
        <v>290</v>
      </c>
      <c r="BT48" s="5" t="s">
        <v>290</v>
      </c>
    </row>
    <row r="49" spans="2:7">
      <c r="B49" s="5" t="s">
        <v>1253</v>
      </c>
    </row>
    <row r="52" spans="2:7">
      <c r="B52" s="5" t="s">
        <v>420</v>
      </c>
      <c r="F52" s="5" t="s">
        <v>421</v>
      </c>
    </row>
    <row r="53" spans="2:7">
      <c r="B53" s="5" t="s">
        <v>461</v>
      </c>
      <c r="D53" s="5">
        <f>MAX(B5:B42,I5:I42,P5:P41,W5:W42,AD5:AD42,AK5:AK42,AR5:AR42,AY5:AY42,BF5:BF42,BM5:BM42,BT5:BT42)</f>
        <v>20.2</v>
      </c>
      <c r="F53" s="5" t="s">
        <v>461</v>
      </c>
      <c r="G53" s="6">
        <f>MAX(F5:F42,M5:M42,T5:T42,AA5:AA42,AH5:AH42,AO5:AO42,AV5:AV42,BC5:BC42,BJ5:BJ42,BQ5:BQ42,BX5:BX42)</f>
        <v>0.75578575614670429</v>
      </c>
    </row>
    <row r="54" spans="2:7">
      <c r="B54" s="5" t="s">
        <v>462</v>
      </c>
      <c r="D54" s="5">
        <f>MIN(B5:B42,I5:I42,P5:P41,W5:W42,AD5:AD42,AK5:AK42,AR5:AR42,AY5:AY42,BF5:BF42,BM5:BM42,BT5:BT42)</f>
        <v>3.5</v>
      </c>
      <c r="F54" s="5" t="s">
        <v>462</v>
      </c>
      <c r="G54" s="6">
        <f>MIN(F5:F42,M5:M42,T5:T42,AA5:AA42,AH5:AH42,AO5:AO42,AV5:AV42,BC5:BC42,BJ5:BJ42,BQ5:BQ42,BX5:BX42)</f>
        <v>0.10434942486477983</v>
      </c>
    </row>
    <row r="55" spans="2:7">
      <c r="B55" s="5" t="s">
        <v>338</v>
      </c>
      <c r="D55" s="5">
        <f>D53-D54</f>
        <v>16.7</v>
      </c>
      <c r="F55" s="5" t="s">
        <v>338</v>
      </c>
      <c r="G55" s="6">
        <f>G53-G54</f>
        <v>0.65143633128192446</v>
      </c>
    </row>
    <row r="56" spans="2:7">
      <c r="B56" s="5" t="s">
        <v>339</v>
      </c>
      <c r="D56" s="5">
        <f>D55/10</f>
        <v>1.67</v>
      </c>
      <c r="F56" s="5" t="s">
        <v>339</v>
      </c>
      <c r="G56" s="6">
        <f>G55/10</f>
        <v>6.5143633128192449E-2</v>
      </c>
    </row>
    <row r="57" spans="2:7">
      <c r="B57" s="5" t="s">
        <v>465</v>
      </c>
      <c r="D57" s="5">
        <f>D53+D56</f>
        <v>21.869999999999997</v>
      </c>
      <c r="F57" s="5" t="s">
        <v>465</v>
      </c>
      <c r="G57" s="6">
        <f>G53+G56</f>
        <v>0.82092938927489678</v>
      </c>
    </row>
    <row r="58" spans="2:7">
      <c r="B58" s="5" t="s">
        <v>466</v>
      </c>
      <c r="D58" s="5">
        <f>D54-D56</f>
        <v>1.83</v>
      </c>
      <c r="F58" s="5" t="s">
        <v>466</v>
      </c>
      <c r="G58" s="6">
        <f>G54-G56</f>
        <v>3.9205791736587378E-2</v>
      </c>
    </row>
    <row r="59" spans="2:7">
      <c r="B59" s="5" t="s">
        <v>337</v>
      </c>
      <c r="D59" s="5">
        <f>D57-D58</f>
        <v>20.04</v>
      </c>
      <c r="F59" s="5" t="s">
        <v>337</v>
      </c>
      <c r="G59" s="6">
        <f>G57-G58</f>
        <v>0.78172359753830944</v>
      </c>
    </row>
  </sheetData>
  <mergeCells count="11">
    <mergeCell ref="BT2:BZ2"/>
    <mergeCell ref="BM2:BS2"/>
    <mergeCell ref="BF2:BL2"/>
    <mergeCell ref="AY2:BE2"/>
    <mergeCell ref="AR2:AX2"/>
    <mergeCell ref="AK2:AQ2"/>
    <mergeCell ref="B2:H2"/>
    <mergeCell ref="I2:O2"/>
    <mergeCell ref="P2:V2"/>
    <mergeCell ref="W2:AC2"/>
    <mergeCell ref="AD2:AJ2"/>
  </mergeCells>
  <phoneticPr fontId="16" type="noConversion"/>
  <pageMargins left="0.15748031496062992" right="0.15748031496062992" top="0.39370078740157483" bottom="0.39370078740157483" header="0.51181102362204722" footer="0.51181102362204722"/>
  <pageSetup scale="80" orientation="landscape" r:id="rId1"/>
  <headerFooter alignWithMargins="0"/>
  <colBreaks count="10" manualBreakCount="10">
    <brk id="8" max="57" man="1"/>
    <brk id="15" max="57" man="1"/>
    <brk id="22" max="57" man="1"/>
    <brk id="29" max="57" man="1"/>
    <brk id="36" max="57" man="1"/>
    <brk id="43" max="1048575" man="1"/>
    <brk id="50" max="57" man="1"/>
    <brk id="57" max="57" man="1"/>
    <brk id="64" max="57" man="1"/>
    <brk id="71" max="5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95</vt:i4>
      </vt:variant>
    </vt:vector>
  </HeadingPairs>
  <TitlesOfParts>
    <vt:vector size="179" baseType="lpstr">
      <vt:lpstr>List</vt:lpstr>
      <vt:lpstr>IEWB Ranks</vt:lpstr>
      <vt:lpstr>IEWB Ranks_Hide</vt:lpstr>
      <vt:lpstr>IEWB Growth Ranks</vt:lpstr>
      <vt:lpstr>IEWB Growth Ranks_Hide</vt:lpstr>
      <vt:lpstr>1</vt:lpstr>
      <vt:lpstr>2</vt:lpstr>
      <vt:lpstr>3</vt:lpstr>
      <vt:lpstr>4</vt:lpstr>
      <vt:lpstr>5</vt:lpstr>
      <vt:lpstr>6</vt:lpstr>
      <vt:lpstr>7</vt:lpstr>
      <vt:lpstr>8</vt:lpstr>
      <vt:lpstr>9</vt:lpstr>
      <vt:lpstr>10</vt:lpstr>
      <vt:lpstr>11</vt:lpstr>
      <vt:lpstr>12</vt:lpstr>
      <vt:lpstr>a0</vt:lpstr>
      <vt:lpstr>a1</vt:lpstr>
      <vt:lpstr>a2</vt:lpstr>
      <vt:lpstr>a3</vt:lpstr>
      <vt:lpstr>a4</vt:lpstr>
      <vt:lpstr>a5-1</vt:lpstr>
      <vt:lpstr>a5-2</vt:lpstr>
      <vt:lpstr>a5-3</vt:lpstr>
      <vt:lpstr>a5-4</vt:lpstr>
      <vt:lpstr>a5-5</vt:lpstr>
      <vt:lpstr>a5-6</vt:lpstr>
      <vt:lpstr>a5-7</vt:lpstr>
      <vt:lpstr>a5-8</vt:lpstr>
      <vt:lpstr>a5-9</vt:lpstr>
      <vt:lpstr>a5-10</vt:lpstr>
      <vt:lpstr>a5-11</vt:lpstr>
      <vt:lpstr>a5</vt:lpstr>
      <vt:lpstr>a6</vt:lpstr>
      <vt:lpstr>a7</vt:lpstr>
      <vt:lpstr>old a8</vt:lpstr>
      <vt:lpstr>a8</vt:lpstr>
      <vt:lpstr>a9</vt:lpstr>
      <vt:lpstr>a10</vt:lpstr>
      <vt:lpstr>a11</vt:lpstr>
      <vt:lpstr>a12</vt:lpstr>
      <vt:lpstr>a12A</vt:lpstr>
      <vt:lpstr>a13</vt:lpstr>
      <vt:lpstr>a14_old</vt:lpstr>
      <vt:lpstr>a14</vt:lpstr>
      <vt:lpstr>a14a</vt:lpstr>
      <vt:lpstr>a14-1-ii</vt:lpstr>
      <vt:lpstr>a14-2</vt:lpstr>
      <vt:lpstr>a14-3</vt:lpstr>
      <vt:lpstr>a14-4</vt:lpstr>
      <vt:lpstr>a14-5</vt:lpstr>
      <vt:lpstr>a15</vt:lpstr>
      <vt:lpstr>a16</vt:lpstr>
      <vt:lpstr>a17</vt:lpstr>
      <vt:lpstr>a18</vt:lpstr>
      <vt:lpstr>a19</vt:lpstr>
      <vt:lpstr>a20</vt:lpstr>
      <vt:lpstr>a20A</vt:lpstr>
      <vt:lpstr>a21</vt:lpstr>
      <vt:lpstr>a22</vt:lpstr>
      <vt:lpstr>a23</vt:lpstr>
      <vt:lpstr>a24</vt:lpstr>
      <vt:lpstr>a25</vt:lpstr>
      <vt:lpstr>a26</vt:lpstr>
      <vt:lpstr>a27</vt:lpstr>
      <vt:lpstr>a28</vt:lpstr>
      <vt:lpstr>a29</vt:lpstr>
      <vt:lpstr>a30</vt:lpstr>
      <vt:lpstr>a30-1</vt:lpstr>
      <vt:lpstr>a30-2</vt:lpstr>
      <vt:lpstr>a31</vt:lpstr>
      <vt:lpstr>a32</vt:lpstr>
      <vt:lpstr>a33</vt:lpstr>
      <vt:lpstr>Tot</vt:lpstr>
      <vt:lpstr>Con</vt:lpstr>
      <vt:lpstr>Wea</vt:lpstr>
      <vt:lpstr>Equ</vt:lpstr>
      <vt:lpstr>Sec</vt:lpstr>
      <vt:lpstr>TotG</vt:lpstr>
      <vt:lpstr>ConG</vt:lpstr>
      <vt:lpstr>WeaG</vt:lpstr>
      <vt:lpstr>EquG</vt:lpstr>
      <vt:lpstr>SecG</vt:lpstr>
      <vt:lpstr>'1'!Print_Area</vt:lpstr>
      <vt:lpstr>'10'!Print_Area</vt:lpstr>
      <vt:lpstr>'11'!Print_Area</vt:lpstr>
      <vt:lpstr>'12'!Print_Area</vt:lpstr>
      <vt:lpstr>'2'!Print_Area</vt:lpstr>
      <vt:lpstr>'4'!Print_Area</vt:lpstr>
      <vt:lpstr>'5'!Print_Area</vt:lpstr>
      <vt:lpstr>'6'!Print_Area</vt:lpstr>
      <vt:lpstr>'7'!Print_Area</vt:lpstr>
      <vt:lpstr>'8'!Print_Area</vt:lpstr>
      <vt:lpstr>'9'!Print_Area</vt:lpstr>
      <vt:lpstr>'a1'!Print_Area</vt:lpstr>
      <vt:lpstr>'a10'!Print_Area</vt:lpstr>
      <vt:lpstr>'a11'!Print_Area</vt:lpstr>
      <vt:lpstr>'a12'!Print_Area</vt:lpstr>
      <vt:lpstr>a12A!Print_Area</vt:lpstr>
      <vt:lpstr>'a13'!Print_Area</vt:lpstr>
      <vt:lpstr>'a14'!Print_Area</vt:lpstr>
      <vt:lpstr>a14_old!Print_Area</vt:lpstr>
      <vt:lpstr>a14a!Print_Area</vt:lpstr>
      <vt:lpstr>'a15'!Print_Area</vt:lpstr>
      <vt:lpstr>'a16'!Print_Area</vt:lpstr>
      <vt:lpstr>'a17'!Print_Area</vt:lpstr>
      <vt:lpstr>'a19'!Print_Area</vt:lpstr>
      <vt:lpstr>'a2'!Print_Area</vt:lpstr>
      <vt:lpstr>'a20'!Print_Area</vt:lpstr>
      <vt:lpstr>'a21'!Print_Area</vt:lpstr>
      <vt:lpstr>'a22'!Print_Area</vt:lpstr>
      <vt:lpstr>'a24'!Print_Area</vt:lpstr>
      <vt:lpstr>'a25'!Print_Area</vt:lpstr>
      <vt:lpstr>'a27'!Print_Area</vt:lpstr>
      <vt:lpstr>'a28'!Print_Area</vt:lpstr>
      <vt:lpstr>'a29'!Print_Area</vt:lpstr>
      <vt:lpstr>'a3'!Print_Area</vt:lpstr>
      <vt:lpstr>'a30'!Print_Area</vt:lpstr>
      <vt:lpstr>'a30-1'!Print_Area</vt:lpstr>
      <vt:lpstr>'a30-2'!Print_Area</vt:lpstr>
      <vt:lpstr>'a31'!Print_Area</vt:lpstr>
      <vt:lpstr>'a32'!Print_Area</vt:lpstr>
      <vt:lpstr>'a33'!Print_Area</vt:lpstr>
      <vt:lpstr>'a5'!Print_Area</vt:lpstr>
      <vt:lpstr>'a5-1'!Print_Area</vt:lpstr>
      <vt:lpstr>'a5-10'!Print_Area</vt:lpstr>
      <vt:lpstr>'a5-11'!Print_Area</vt:lpstr>
      <vt:lpstr>'a5-2'!Print_Area</vt:lpstr>
      <vt:lpstr>'a5-3'!Print_Area</vt:lpstr>
      <vt:lpstr>'a5-4'!Print_Area</vt:lpstr>
      <vt:lpstr>'a5-5'!Print_Area</vt:lpstr>
      <vt:lpstr>'a5-6'!Print_Area</vt:lpstr>
      <vt:lpstr>'a5-7'!Print_Area</vt:lpstr>
      <vt:lpstr>'a5-8'!Print_Area</vt:lpstr>
      <vt:lpstr>'a5-9'!Print_Area</vt:lpstr>
      <vt:lpstr>'a6'!Print_Area</vt:lpstr>
      <vt:lpstr>'a7'!Print_Area</vt:lpstr>
      <vt:lpstr>'a8'!Print_Area</vt:lpstr>
      <vt:lpstr>'a9'!Print_Area</vt:lpstr>
      <vt:lpstr>Con!Print_Area</vt:lpstr>
      <vt:lpstr>Equ!Print_Area</vt:lpstr>
      <vt:lpstr>Sec!Print_Area</vt:lpstr>
      <vt:lpstr>Tot!Print_Area</vt:lpstr>
      <vt:lpstr>TotG!Print_Area</vt:lpstr>
      <vt:lpstr>Wea!Print_Area</vt:lpstr>
      <vt:lpstr>'1'!Print_Titles</vt:lpstr>
      <vt:lpstr>'10'!Print_Titles</vt:lpstr>
      <vt:lpstr>'11'!Print_Titles</vt:lpstr>
      <vt:lpstr>'12'!Print_Titles</vt:lpstr>
      <vt:lpstr>'2'!Print_Titles</vt:lpstr>
      <vt:lpstr>'3'!Print_Titles</vt:lpstr>
      <vt:lpstr>'4'!Print_Titles</vt:lpstr>
      <vt:lpstr>'5'!Print_Titles</vt:lpstr>
      <vt:lpstr>'6'!Print_Titles</vt:lpstr>
      <vt:lpstr>'7'!Print_Titles</vt:lpstr>
      <vt:lpstr>'8'!Print_Titles</vt:lpstr>
      <vt:lpstr>'9'!Print_Titles</vt:lpstr>
      <vt:lpstr>'a1'!Print_Titles</vt:lpstr>
      <vt:lpstr>'a11'!Print_Titles</vt:lpstr>
      <vt:lpstr>'a13'!Print_Titles</vt:lpstr>
      <vt:lpstr>'a14-1-ii'!Print_Titles</vt:lpstr>
      <vt:lpstr>'a15'!Print_Titles</vt:lpstr>
      <vt:lpstr>'a16'!Print_Titles</vt:lpstr>
      <vt:lpstr>'a17'!Print_Titles</vt:lpstr>
      <vt:lpstr>'a18'!Print_Titles</vt:lpstr>
      <vt:lpstr>'a19'!Print_Titles</vt:lpstr>
      <vt:lpstr>'a2'!Print_Titles</vt:lpstr>
      <vt:lpstr>'a27'!Print_Titles</vt:lpstr>
      <vt:lpstr>'a28'!Print_Titles</vt:lpstr>
      <vt:lpstr>'a29'!Print_Titles</vt:lpstr>
      <vt:lpstr>'a31'!Print_Titles</vt:lpstr>
      <vt:lpstr>'a32'!Print_Titles</vt:lpstr>
      <vt:lpstr>'a33'!Print_Titles</vt:lpstr>
      <vt:lpstr>'a4'!Print_Titles</vt:lpstr>
      <vt:lpstr>'a5'!Print_Titles</vt:lpstr>
      <vt:lpstr>'a6'!Print_Titles</vt:lpstr>
      <vt:lpstr>'a7'!Print_Titles</vt:lpstr>
      <vt:lpstr>'a8'!Print_Titles</vt:lpstr>
    </vt:vector>
  </TitlesOfParts>
  <Company>CSLS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dc:creator>
  <cp:lastModifiedBy>CSLS-10</cp:lastModifiedBy>
  <cp:lastPrinted>2020-06-22T14:41:29Z</cp:lastPrinted>
  <dcterms:created xsi:type="dcterms:W3CDTF">2002-05-21T14:56:58Z</dcterms:created>
  <dcterms:modified xsi:type="dcterms:W3CDTF">2020-08-13T13:30:24Z</dcterms:modified>
</cp:coreProperties>
</file>